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615" windowWidth="14820" windowHeight="8205" tabRatio="894" activeTab="12"/>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131" sheetId="62" r:id="rId11"/>
    <sheet name="131-CT" sheetId="63" r:id="rId12"/>
    <sheet name="331" sheetId="12" r:id="rId13"/>
    <sheet name="331-CT" sheetId="14" r:id="rId14"/>
    <sheet name="341" sheetId="45" r:id="rId15"/>
    <sheet name="341-CT" sheetId="52" r:id="rId16"/>
    <sheet name="411" sheetId="54" r:id="rId17"/>
    <sheet name="NXT" sheetId="55" r:id="rId18"/>
    <sheet name="IN-NX" sheetId="56" r:id="rId19"/>
    <sheet name="152-CT" sheetId="57" r:id="rId20"/>
    <sheet name="TK" sheetId="58" r:id="rId21"/>
    <sheet name="BK-NL" sheetId="69" r:id="rId22"/>
    <sheet name="BTGT" sheetId="60" r:id="rId23"/>
    <sheet name="THEGT" sheetId="61" r:id="rId24"/>
    <sheet name="SO-TS" sheetId="64" r:id="rId25"/>
    <sheet name="THE-TS" sheetId="68" r:id="rId26"/>
    <sheet name="Sheet2" sheetId="53" r:id="rId27"/>
  </sheets>
  <externalReferences>
    <externalReference r:id="rId28"/>
    <externalReference r:id="rId29"/>
    <externalReference r:id="rId30"/>
    <externalReference r:id="rId31"/>
    <externalReference r:id="rId32"/>
  </externalReferences>
  <definedNames>
    <definedName name="_C111">TH!$S$10:$S$1609</definedName>
    <definedName name="_C112">TH!$V$10:$V$1609</definedName>
    <definedName name="_Fill" localSheetId="9" hidden="1">#REF!</definedName>
    <definedName name="_Fill" localSheetId="11" hidden="1">#REF!</definedName>
    <definedName name="_Fill" localSheetId="15" hidden="1">#REF!</definedName>
    <definedName name="_Fill" localSheetId="16" hidden="1">#REF!</definedName>
    <definedName name="_Fill" localSheetId="6" hidden="1">#REF!</definedName>
    <definedName name="_Fill" localSheetId="26" hidden="1">#REF!</definedName>
    <definedName name="_Fill" hidden="1">#REF!</definedName>
    <definedName name="_xlnm._FilterDatabase" localSheetId="8" hidden="1">'111'!$A$12:$J$107</definedName>
    <definedName name="_xlnm._FilterDatabase" localSheetId="9" hidden="1">'112'!$A$10:$K$89</definedName>
    <definedName name="_xlnm._FilterDatabase" localSheetId="10" hidden="1">'131'!$A$1:$N$17</definedName>
    <definedName name="_xlnm._FilterDatabase" localSheetId="13" hidden="1">'331-CT'!$A$12:$J$25</definedName>
    <definedName name="_xlnm._FilterDatabase" localSheetId="6" hidden="1">CTTK!$A$13:$J$15</definedName>
    <definedName name="_xlnm._FilterDatabase" localSheetId="17" hidden="1">NXT!$B$11:$O$11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TH!$A$9:$AF$1504</definedName>
    <definedName name="_xlnm._FilterDatabase" localSheetId="20" hidden="1">TK!$A$1:$J$1</definedName>
    <definedName name="_N111">TH!$R$10:$R$1609</definedName>
    <definedName name="_N112">TH!$U$10:$U$1609</definedName>
    <definedName name="_TH">TH!$K$10:$K$1609</definedName>
    <definedName name="DG">TH!$J$10:$J$1609</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'131'!$B$5:$B$16</definedName>
    <definedName name="DSGT1">BTGT!$B$7:$B$10</definedName>
    <definedName name="DSGT10">BTGT!$B$212:$B$218</definedName>
    <definedName name="DSGT11">BTGT!$B$238:$B$244</definedName>
    <definedName name="DSGT12">BTGT!$B$263:$B$269</definedName>
    <definedName name="DSGT2">BTGT!$B$29:$B$31</definedName>
    <definedName name="DSGT3">BTGT!$B$47:$B$51</definedName>
    <definedName name="DSGT4">BTGT!$B$68:$B$71</definedName>
    <definedName name="DSGT5">BTGT!$B$87:$B$89</definedName>
    <definedName name="DSGT6">BTGT!$B$107:$B$111</definedName>
    <definedName name="DSGT7">BTGT!$B$135:$B$138</definedName>
    <definedName name="DSGT8">BTGT!$B$158:$B$162</definedName>
    <definedName name="DSGT9">BTGT!$B$185:$B$190</definedName>
    <definedName name="DSKH">'331'!$B$4:$B$53</definedName>
    <definedName name="DSKU">'341'!$B$5:$B$33</definedName>
    <definedName name="DSNL">NXT!$N$12:$S$557</definedName>
    <definedName name="DSSP1">BTGT!$B$7:$P$10</definedName>
    <definedName name="DSSP10">BTGT!$B$212:$P$218</definedName>
    <definedName name="DSSP11">BTGT!$B$238:$P$244</definedName>
    <definedName name="DSSP12">BTGT!$B$263:$P$269</definedName>
    <definedName name="DSSP2">BTGT!$B$29:$P$31</definedName>
    <definedName name="DSSP3">BTGT!$B$47:$P$51</definedName>
    <definedName name="DSSP4">BTGT!$B$68:$P$71</definedName>
    <definedName name="DSSP5">BTGT!$B$87:$P$89</definedName>
    <definedName name="DSSP6">BTGT!$B$107:$P$110</definedName>
    <definedName name="DSSP7">BTGT!$B$135:$P$138</definedName>
    <definedName name="DSSP8">BTGT!$B$158:$P$162</definedName>
    <definedName name="DSSP9">BTGT!$B$185:$P$190</definedName>
    <definedName name="DSTK">CDPS!$A$10:$D$71</definedName>
    <definedName name="DSTS1">'SO-TS'!$D$14:$D$33</definedName>
    <definedName name="DSTS2">'SO-TS'!$D$64:$D$65</definedName>
    <definedName name="KH">TH!$H$10:$H$1609</definedName>
    <definedName name="KHC">TH!$O$10:$O$1609</definedName>
    <definedName name="KHN">TH!$N$10:$N$1609</definedName>
    <definedName name="Loai">OFFSET(TH!$P$5,,,COUNTA(TH!$P$5:$P$39919))</definedName>
    <definedName name="Loai1">OFFSET(TH!$Q$5,,,COUNTA(TH!$Q$5:$Q$39919))</definedName>
    <definedName name="Loai10">OFFSET(TH!$AD$5,,,COUNTA(TH!$AD$5:$AD$39919))</definedName>
    <definedName name="Loai11">OFFSET(TH!$Y$5,,,COUNTA(TH!$Y$5:$Y$39919))</definedName>
    <definedName name="Loai2">OFFSET(TH!$T$5,,,COUNTA(TH!$T$5:$T$39919))</definedName>
    <definedName name="Loai3">OFFSET('SO-TS'!$P$13,,,COUNTA('SO-TS'!$P$13:$P$3935))</definedName>
    <definedName name="Loai4">OFFSET(TH!$W$5,,,COUNTA(TH!$W$5:$W$39919))</definedName>
    <definedName name="Loai5">OFFSET(TH!$X$5,,,COUNTA(TH!$X$5:$X$39919))</definedName>
    <definedName name="Loai6">OFFSET(TH!$Z$5,,,COUNTA(TH!$Z$5:$Z$39919))</definedName>
    <definedName name="Loai7">OFFSET(TH!$AA$5,,,COUNTA(TH!$AA$5:$AA$39919))</definedName>
    <definedName name="Loai8">OFFSET(TH!$AB$5,,,COUNTA(TH!$AB$5:$AB$39919))</definedName>
    <definedName name="Loai9">OFFSET(TH!$AC$5,,,COUNTA(TH!$AC$5:$AC$39919))</definedName>
    <definedName name="MH">TH!$F$10:$F$1609</definedName>
    <definedName name="NXT">NXT!$A$12:$A$396</definedName>
    <definedName name="_xlnm.Print_Area" localSheetId="8">'111'!$A$1:$J$120</definedName>
    <definedName name="_xlnm.Print_Area" localSheetId="9">'112'!$A$1:$I$99</definedName>
    <definedName name="_xlnm.Print_Area" localSheetId="19">'152-CT'!$B$2:$M$37</definedName>
    <definedName name="_xlnm.Print_Area" localSheetId="12">'331'!$A$1:$H$54</definedName>
    <definedName name="_xlnm.Print_Area" localSheetId="13">'331-CT'!$A$1:$J$54</definedName>
    <definedName name="_xlnm.Print_Area" localSheetId="14">'341'!$A$1:$P$34</definedName>
    <definedName name="_xlnm.Print_Area" localSheetId="15">'341-CT'!$A$1:$N$41</definedName>
    <definedName name="_xlnm.Print_Area" localSheetId="21">'BK-NL'!$A$1:$K$53</definedName>
    <definedName name="_xlnm.Print_Area" localSheetId="6">CTTK!$A$2:$I$65</definedName>
    <definedName name="_xlnm.Print_Area" localSheetId="18">'IN-NX'!$A$1:$I$36</definedName>
    <definedName name="_xlnm.Print_Area" localSheetId="7">'IN-TC'!$B$1:$O$28</definedName>
    <definedName name="_xlnm.Print_Area" localSheetId="5">'SC-IV'!$A$1:$BA$65</definedName>
    <definedName name="_xlnm.Print_Area" localSheetId="26">Sheet2!$A$1:$G$21</definedName>
    <definedName name="_xlnm.Print_Area" localSheetId="24">'SO-TS'!$A$1:$O$78</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3">'331-CT'!$10:$12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TH!$I$10:$I$1609</definedName>
    <definedName name="TH">TH!$M$10:$M$1609</definedName>
    <definedName name="TM">TH!$A$10:$O$1609</definedName>
  </definedNames>
  <calcPr calcId="144525"/>
</workbook>
</file>

<file path=xl/calcChain.xml><?xml version="1.0" encoding="utf-8"?>
<calcChain xmlns="http://schemas.openxmlformats.org/spreadsheetml/2006/main">
  <c r="E39" i="12" l="1"/>
  <c r="E38" i="12"/>
  <c r="H38" i="12" s="1"/>
  <c r="E36" i="12"/>
  <c r="E35" i="12"/>
  <c r="E34" i="12"/>
  <c r="E33" i="12"/>
  <c r="G33" i="12" s="1"/>
  <c r="E32" i="12"/>
  <c r="G32" i="12" s="1"/>
  <c r="E30" i="12"/>
  <c r="G30" i="12" s="1"/>
  <c r="E29" i="12"/>
  <c r="F42" i="12"/>
  <c r="H42" i="12" s="1"/>
  <c r="E40" i="12"/>
  <c r="E41" i="12"/>
  <c r="H30" i="12"/>
  <c r="G31" i="12"/>
  <c r="H31" i="12"/>
  <c r="G34" i="12"/>
  <c r="H34" i="12"/>
  <c r="G35" i="12"/>
  <c r="H35" i="12"/>
  <c r="G36" i="12"/>
  <c r="H36" i="12"/>
  <c r="G37" i="12"/>
  <c r="H37" i="12"/>
  <c r="G38" i="12"/>
  <c r="G39" i="12"/>
  <c r="H39" i="12"/>
  <c r="G40" i="12"/>
  <c r="H40" i="12"/>
  <c r="G41" i="12"/>
  <c r="H41" i="12"/>
  <c r="G42" i="12"/>
  <c r="H29" i="12"/>
  <c r="G29" i="12"/>
  <c r="B1495" i="34"/>
  <c r="B1496" i="34"/>
  <c r="B1497" i="34"/>
  <c r="B1498" i="34"/>
  <c r="B1499" i="34"/>
  <c r="B1500" i="34"/>
  <c r="B1501" i="34"/>
  <c r="B1502" i="34"/>
  <c r="B1503" i="34"/>
  <c r="B1504" i="34"/>
  <c r="E1495" i="34"/>
  <c r="E1496" i="34"/>
  <c r="E1497" i="34"/>
  <c r="E1498" i="34"/>
  <c r="E1499" i="34"/>
  <c r="E1500" i="34"/>
  <c r="E1501" i="34"/>
  <c r="E1502" i="34"/>
  <c r="E1503" i="34"/>
  <c r="E1504" i="34"/>
  <c r="M1437" i="34"/>
  <c r="M1438" i="34"/>
  <c r="B1492" i="34"/>
  <c r="A1492" i="34" s="1"/>
  <c r="E1492" i="34"/>
  <c r="P1492" i="34"/>
  <c r="S1492" i="34"/>
  <c r="T1492" i="34"/>
  <c r="U1492" i="34"/>
  <c r="V1492" i="34"/>
  <c r="W1492" i="34"/>
  <c r="X1492" i="34"/>
  <c r="Y1492" i="34"/>
  <c r="AA1492" i="34"/>
  <c r="AB1492" i="34"/>
  <c r="AC1492" i="34"/>
  <c r="AD1492" i="34"/>
  <c r="H32" i="12" l="1"/>
  <c r="H33" i="12"/>
  <c r="R1492" i="34"/>
  <c r="Q1492" i="34"/>
  <c r="B1494" i="34"/>
  <c r="A1494" i="34" s="1"/>
  <c r="E1494" i="34"/>
  <c r="AA1494" i="34" s="1"/>
  <c r="P1494" i="34"/>
  <c r="T1494" i="34"/>
  <c r="U1494" i="34"/>
  <c r="V1494" i="34"/>
  <c r="W1494" i="34"/>
  <c r="X1494" i="34"/>
  <c r="Y1494" i="34"/>
  <c r="AB1494" i="34"/>
  <c r="AC1494" i="34"/>
  <c r="AD1494" i="34"/>
  <c r="E11" i="15"/>
  <c r="M1395" i="34"/>
  <c r="B1493" i="34"/>
  <c r="A1493" i="34" s="1"/>
  <c r="E1493" i="34"/>
  <c r="P1493" i="34"/>
  <c r="T1493" i="34"/>
  <c r="U1493" i="34"/>
  <c r="V1493" i="34"/>
  <c r="W1493" i="34"/>
  <c r="X1493" i="34"/>
  <c r="Y1493" i="34"/>
  <c r="AA1493" i="34"/>
  <c r="AB1493" i="34"/>
  <c r="AC1493" i="34"/>
  <c r="AD1493" i="34"/>
  <c r="B1491" i="34"/>
  <c r="A1491" i="34" s="1"/>
  <c r="E1491" i="34"/>
  <c r="AA1491" i="34" s="1"/>
  <c r="P1491" i="34"/>
  <c r="T1491" i="34"/>
  <c r="U1491" i="34"/>
  <c r="V1491" i="34"/>
  <c r="W1491" i="34"/>
  <c r="X1491" i="34"/>
  <c r="Y1491" i="34"/>
  <c r="AB1491" i="34"/>
  <c r="AC1491" i="34"/>
  <c r="AD1491" i="34"/>
  <c r="M21" i="34"/>
  <c r="R1494" i="34" l="1"/>
  <c r="S1494" i="34"/>
  <c r="Q1494" i="34"/>
  <c r="R1491" i="34"/>
  <c r="S1491" i="34"/>
  <c r="Q1491" i="34"/>
  <c r="R1493" i="34"/>
  <c r="S1493" i="34"/>
  <c r="Q1493" i="34"/>
  <c r="AD1490" i="34" l="1"/>
  <c r="AC1490" i="34"/>
  <c r="AB1490" i="34"/>
  <c r="Y1490" i="34"/>
  <c r="X1490" i="34"/>
  <c r="W1490" i="34"/>
  <c r="V1490" i="34"/>
  <c r="U1490" i="34"/>
  <c r="T1490" i="34"/>
  <c r="P1490" i="34"/>
  <c r="E1490" i="34"/>
  <c r="AA1490" i="34" s="1"/>
  <c r="B1490" i="34"/>
  <c r="R1490" i="34" s="1"/>
  <c r="AD1489" i="34"/>
  <c r="AC1489" i="34"/>
  <c r="AB1489" i="34"/>
  <c r="Y1489" i="34"/>
  <c r="X1489" i="34"/>
  <c r="W1489" i="34"/>
  <c r="V1489" i="34"/>
  <c r="U1489" i="34"/>
  <c r="T1489" i="34"/>
  <c r="P1489" i="34"/>
  <c r="E1489" i="34"/>
  <c r="AA1489" i="34" s="1"/>
  <c r="B1489" i="34"/>
  <c r="S1489" i="34" s="1"/>
  <c r="AD1488" i="34"/>
  <c r="AC1488" i="34"/>
  <c r="AB1488" i="34"/>
  <c r="Y1488" i="34"/>
  <c r="X1488" i="34"/>
  <c r="W1488" i="34"/>
  <c r="V1488" i="34"/>
  <c r="U1488" i="34"/>
  <c r="T1488" i="34"/>
  <c r="P1488" i="34"/>
  <c r="E1488" i="34"/>
  <c r="AA1488" i="34" s="1"/>
  <c r="B1488" i="34"/>
  <c r="R1488" i="34" s="1"/>
  <c r="AD1487" i="34"/>
  <c r="AC1487" i="34"/>
  <c r="AB1487" i="34"/>
  <c r="Y1487" i="34"/>
  <c r="X1487" i="34"/>
  <c r="W1487" i="34"/>
  <c r="V1487" i="34"/>
  <c r="U1487" i="34"/>
  <c r="T1487" i="34"/>
  <c r="P1487" i="34"/>
  <c r="E1487" i="34"/>
  <c r="AA1487" i="34" s="1"/>
  <c r="B1487" i="34"/>
  <c r="S1487" i="34" s="1"/>
  <c r="AD1486" i="34"/>
  <c r="AC1486" i="34"/>
  <c r="AB1486" i="34"/>
  <c r="Y1486" i="34"/>
  <c r="X1486" i="34"/>
  <c r="W1486" i="34"/>
  <c r="V1486" i="34"/>
  <c r="U1486" i="34"/>
  <c r="T1486" i="34"/>
  <c r="P1486" i="34"/>
  <c r="E1486" i="34"/>
  <c r="AA1486" i="34" s="1"/>
  <c r="B1486" i="34"/>
  <c r="R1486" i="34" s="1"/>
  <c r="AD1485" i="34"/>
  <c r="AC1485" i="34"/>
  <c r="AB1485" i="34"/>
  <c r="Y1485" i="34"/>
  <c r="X1485" i="34"/>
  <c r="W1485" i="34"/>
  <c r="V1485" i="34"/>
  <c r="U1485" i="34"/>
  <c r="T1485" i="34"/>
  <c r="P1485" i="34"/>
  <c r="E1485" i="34"/>
  <c r="AA1485" i="34" s="1"/>
  <c r="B1485" i="34"/>
  <c r="S1485" i="34" s="1"/>
  <c r="AD1484" i="34"/>
  <c r="AC1484" i="34"/>
  <c r="AB1484" i="34"/>
  <c r="Y1484" i="34"/>
  <c r="X1484" i="34"/>
  <c r="W1484" i="34"/>
  <c r="V1484" i="34"/>
  <c r="U1484" i="34"/>
  <c r="T1484" i="34"/>
  <c r="P1484" i="34"/>
  <c r="E1484" i="34"/>
  <c r="AA1484" i="34" s="1"/>
  <c r="B1484" i="34"/>
  <c r="R1484" i="34" s="1"/>
  <c r="AD1483" i="34"/>
  <c r="AC1483" i="34"/>
  <c r="AB1483" i="34"/>
  <c r="Y1483" i="34"/>
  <c r="X1483" i="34"/>
  <c r="W1483" i="34"/>
  <c r="V1483" i="34"/>
  <c r="U1483" i="34"/>
  <c r="T1483" i="34"/>
  <c r="P1483" i="34"/>
  <c r="E1483" i="34"/>
  <c r="AA1483" i="34" s="1"/>
  <c r="B1483" i="34"/>
  <c r="S1483" i="34" s="1"/>
  <c r="AD1482" i="34"/>
  <c r="AC1482" i="34"/>
  <c r="AB1482" i="34"/>
  <c r="Y1482" i="34"/>
  <c r="X1482" i="34"/>
  <c r="W1482" i="34"/>
  <c r="V1482" i="34"/>
  <c r="U1482" i="34"/>
  <c r="T1482" i="34"/>
  <c r="P1482" i="34"/>
  <c r="E1482" i="34"/>
  <c r="AA1482" i="34" s="1"/>
  <c r="B1482" i="34"/>
  <c r="R1482" i="34" s="1"/>
  <c r="AD1481" i="34"/>
  <c r="AC1481" i="34"/>
  <c r="AB1481" i="34"/>
  <c r="Y1481" i="34"/>
  <c r="X1481" i="34"/>
  <c r="W1481" i="34"/>
  <c r="V1481" i="34"/>
  <c r="U1481" i="34"/>
  <c r="T1481" i="34"/>
  <c r="P1481" i="34"/>
  <c r="E1481" i="34"/>
  <c r="AA1481" i="34" s="1"/>
  <c r="B1481" i="34"/>
  <c r="S1481" i="34" s="1"/>
  <c r="AD1480" i="34"/>
  <c r="AC1480" i="34"/>
  <c r="AB1480" i="34"/>
  <c r="Y1480" i="34"/>
  <c r="X1480" i="34"/>
  <c r="W1480" i="34"/>
  <c r="V1480" i="34"/>
  <c r="U1480" i="34"/>
  <c r="T1480" i="34"/>
  <c r="P1480" i="34"/>
  <c r="E1480" i="34"/>
  <c r="AA1480" i="34" s="1"/>
  <c r="B1480" i="34"/>
  <c r="R1480" i="34" s="1"/>
  <c r="AD1479" i="34"/>
  <c r="AC1479" i="34"/>
  <c r="AB1479" i="34"/>
  <c r="Y1479" i="34"/>
  <c r="X1479" i="34"/>
  <c r="W1479" i="34"/>
  <c r="V1479" i="34"/>
  <c r="U1479" i="34"/>
  <c r="T1479" i="34"/>
  <c r="P1479" i="34"/>
  <c r="E1479" i="34"/>
  <c r="AA1479" i="34" s="1"/>
  <c r="B1479" i="34"/>
  <c r="S1479" i="34" s="1"/>
  <c r="AD1478" i="34"/>
  <c r="AC1478" i="34"/>
  <c r="AB1478" i="34"/>
  <c r="Y1478" i="34"/>
  <c r="X1478" i="34"/>
  <c r="W1478" i="34"/>
  <c r="V1478" i="34"/>
  <c r="U1478" i="34"/>
  <c r="T1478" i="34"/>
  <c r="P1478" i="34"/>
  <c r="E1478" i="34"/>
  <c r="AA1478" i="34" s="1"/>
  <c r="B1478" i="34"/>
  <c r="R1478" i="34" s="1"/>
  <c r="AD1477" i="34"/>
  <c r="AC1477" i="34"/>
  <c r="AB1477" i="34"/>
  <c r="Y1477" i="34"/>
  <c r="X1477" i="34"/>
  <c r="W1477" i="34"/>
  <c r="V1477" i="34"/>
  <c r="U1477" i="34"/>
  <c r="T1477" i="34"/>
  <c r="P1477" i="34"/>
  <c r="E1477" i="34"/>
  <c r="AA1477" i="34" s="1"/>
  <c r="B1477" i="34"/>
  <c r="S1477" i="34" s="1"/>
  <c r="AD1476" i="34"/>
  <c r="AC1476" i="34"/>
  <c r="AB1476" i="34"/>
  <c r="Y1476" i="34"/>
  <c r="X1476" i="34"/>
  <c r="W1476" i="34"/>
  <c r="V1476" i="34"/>
  <c r="U1476" i="34"/>
  <c r="T1476" i="34"/>
  <c r="P1476" i="34"/>
  <c r="E1476" i="34"/>
  <c r="AA1476" i="34" s="1"/>
  <c r="B1476" i="34"/>
  <c r="R1476" i="34" s="1"/>
  <c r="AD1475" i="34"/>
  <c r="AC1475" i="34"/>
  <c r="AB1475" i="34"/>
  <c r="Y1475" i="34"/>
  <c r="X1475" i="34"/>
  <c r="W1475" i="34"/>
  <c r="V1475" i="34"/>
  <c r="U1475" i="34"/>
  <c r="T1475" i="34"/>
  <c r="P1475" i="34"/>
  <c r="E1475" i="34"/>
  <c r="AA1475" i="34" s="1"/>
  <c r="B1475" i="34"/>
  <c r="S1475" i="34" s="1"/>
  <c r="AD1474" i="34"/>
  <c r="AC1474" i="34"/>
  <c r="AB1474" i="34"/>
  <c r="Y1474" i="34"/>
  <c r="X1474" i="34"/>
  <c r="W1474" i="34"/>
  <c r="V1474" i="34"/>
  <c r="U1474" i="34"/>
  <c r="T1474" i="34"/>
  <c r="P1474" i="34"/>
  <c r="E1474" i="34"/>
  <c r="AA1474" i="34" s="1"/>
  <c r="B1474" i="34"/>
  <c r="R1474" i="34" s="1"/>
  <c r="AD1473" i="34"/>
  <c r="AC1473" i="34"/>
  <c r="AB1473" i="34"/>
  <c r="Y1473" i="34"/>
  <c r="X1473" i="34"/>
  <c r="W1473" i="34"/>
  <c r="V1473" i="34"/>
  <c r="U1473" i="34"/>
  <c r="T1473" i="34"/>
  <c r="P1473" i="34"/>
  <c r="E1473" i="34"/>
  <c r="AA1473" i="34" s="1"/>
  <c r="B1473" i="34"/>
  <c r="S1473" i="34" s="1"/>
  <c r="AD1472" i="34"/>
  <c r="AC1472" i="34"/>
  <c r="AB1472" i="34"/>
  <c r="Y1472" i="34"/>
  <c r="X1472" i="34"/>
  <c r="W1472" i="34"/>
  <c r="V1472" i="34"/>
  <c r="U1472" i="34"/>
  <c r="T1472" i="34"/>
  <c r="P1472" i="34"/>
  <c r="E1472" i="34"/>
  <c r="AA1472" i="34" s="1"/>
  <c r="B1472" i="34"/>
  <c r="R1472" i="34" s="1"/>
  <c r="AD1471" i="34"/>
  <c r="AC1471" i="34"/>
  <c r="AB1471" i="34"/>
  <c r="Y1471" i="34"/>
  <c r="X1471" i="34"/>
  <c r="W1471" i="34"/>
  <c r="V1471" i="34"/>
  <c r="U1471" i="34"/>
  <c r="T1471" i="34"/>
  <c r="P1471" i="34"/>
  <c r="E1471" i="34"/>
  <c r="AA1471" i="34" s="1"/>
  <c r="B1471" i="34"/>
  <c r="S1471" i="34" s="1"/>
  <c r="AD1470" i="34"/>
  <c r="AC1470" i="34"/>
  <c r="AB1470" i="34"/>
  <c r="Y1470" i="34"/>
  <c r="X1470" i="34"/>
  <c r="W1470" i="34"/>
  <c r="V1470" i="34"/>
  <c r="U1470" i="34"/>
  <c r="T1470" i="34"/>
  <c r="P1470" i="34"/>
  <c r="E1470" i="34"/>
  <c r="AA1470" i="34" s="1"/>
  <c r="B1470" i="34"/>
  <c r="R1470" i="34" s="1"/>
  <c r="AD1469" i="34"/>
  <c r="AC1469" i="34"/>
  <c r="AB1469" i="34"/>
  <c r="Y1469" i="34"/>
  <c r="X1469" i="34"/>
  <c r="W1469" i="34"/>
  <c r="V1469" i="34"/>
  <c r="U1469" i="34"/>
  <c r="T1469" i="34"/>
  <c r="P1469" i="34"/>
  <c r="E1469" i="34"/>
  <c r="AA1469" i="34" s="1"/>
  <c r="B1469" i="34"/>
  <c r="S1469" i="34" s="1"/>
  <c r="AD1468" i="34"/>
  <c r="AC1468" i="34"/>
  <c r="AB1468" i="34"/>
  <c r="Y1468" i="34"/>
  <c r="X1468" i="34"/>
  <c r="W1468" i="34"/>
  <c r="V1468" i="34"/>
  <c r="U1468" i="34"/>
  <c r="T1468" i="34"/>
  <c r="P1468" i="34"/>
  <c r="E1468" i="34"/>
  <c r="AA1468" i="34" s="1"/>
  <c r="B1468" i="34"/>
  <c r="R1468" i="34" s="1"/>
  <c r="AD1467" i="34"/>
  <c r="AC1467" i="34"/>
  <c r="AB1467" i="34"/>
  <c r="Y1467" i="34"/>
  <c r="X1467" i="34"/>
  <c r="W1467" i="34"/>
  <c r="V1467" i="34"/>
  <c r="U1467" i="34"/>
  <c r="T1467" i="34"/>
  <c r="P1467" i="34"/>
  <c r="E1467" i="34"/>
  <c r="AA1467" i="34" s="1"/>
  <c r="B1467" i="34"/>
  <c r="S1467" i="34" s="1"/>
  <c r="AD1466" i="34"/>
  <c r="AC1466" i="34"/>
  <c r="AB1466" i="34"/>
  <c r="Y1466" i="34"/>
  <c r="X1466" i="34"/>
  <c r="W1466" i="34"/>
  <c r="V1466" i="34"/>
  <c r="U1466" i="34"/>
  <c r="T1466" i="34"/>
  <c r="P1466" i="34"/>
  <c r="E1466" i="34"/>
  <c r="AA1466" i="34" s="1"/>
  <c r="B1466" i="34"/>
  <c r="R1466" i="34" s="1"/>
  <c r="AD1465" i="34"/>
  <c r="AC1465" i="34"/>
  <c r="AB1465" i="34"/>
  <c r="Y1465" i="34"/>
  <c r="X1465" i="34"/>
  <c r="W1465" i="34"/>
  <c r="V1465" i="34"/>
  <c r="U1465" i="34"/>
  <c r="T1465" i="34"/>
  <c r="P1465" i="34"/>
  <c r="E1465" i="34"/>
  <c r="AA1465" i="34" s="1"/>
  <c r="B1465" i="34"/>
  <c r="S1465" i="34" s="1"/>
  <c r="AD1464" i="34"/>
  <c r="AC1464" i="34"/>
  <c r="AB1464" i="34"/>
  <c r="Y1464" i="34"/>
  <c r="X1464" i="34"/>
  <c r="W1464" i="34"/>
  <c r="V1464" i="34"/>
  <c r="U1464" i="34"/>
  <c r="T1464" i="34"/>
  <c r="P1464" i="34"/>
  <c r="E1464" i="34"/>
  <c r="AA1464" i="34" s="1"/>
  <c r="B1464" i="34"/>
  <c r="R1464" i="34" s="1"/>
  <c r="AD1463" i="34"/>
  <c r="AC1463" i="34"/>
  <c r="AB1463" i="34"/>
  <c r="Y1463" i="34"/>
  <c r="X1463" i="34"/>
  <c r="W1463" i="34"/>
  <c r="V1463" i="34"/>
  <c r="U1463" i="34"/>
  <c r="T1463" i="34"/>
  <c r="P1463" i="34"/>
  <c r="E1463" i="34"/>
  <c r="AA1463" i="34" s="1"/>
  <c r="B1463" i="34"/>
  <c r="S1463" i="34" s="1"/>
  <c r="AD1462" i="34"/>
  <c r="AC1462" i="34"/>
  <c r="AB1462" i="34"/>
  <c r="Y1462" i="34"/>
  <c r="X1462" i="34"/>
  <c r="W1462" i="34"/>
  <c r="V1462" i="34"/>
  <c r="U1462" i="34"/>
  <c r="T1462" i="34"/>
  <c r="P1462" i="34"/>
  <c r="E1462" i="34"/>
  <c r="AA1462" i="34" s="1"/>
  <c r="B1462" i="34"/>
  <c r="R1462" i="34" s="1"/>
  <c r="AD1461" i="34"/>
  <c r="AC1461" i="34"/>
  <c r="AB1461" i="34"/>
  <c r="Y1461" i="34"/>
  <c r="X1461" i="34"/>
  <c r="W1461" i="34"/>
  <c r="V1461" i="34"/>
  <c r="U1461" i="34"/>
  <c r="T1461" i="34"/>
  <c r="P1461" i="34"/>
  <c r="E1461" i="34"/>
  <c r="AA1461" i="34" s="1"/>
  <c r="B1461" i="34"/>
  <c r="S1461" i="34" s="1"/>
  <c r="AD1460" i="34"/>
  <c r="AC1460" i="34"/>
  <c r="AB1460" i="34"/>
  <c r="Y1460" i="34"/>
  <c r="X1460" i="34"/>
  <c r="W1460" i="34"/>
  <c r="V1460" i="34"/>
  <c r="U1460" i="34"/>
  <c r="T1460" i="34"/>
  <c r="P1460" i="34"/>
  <c r="E1460" i="34"/>
  <c r="AA1460" i="34" s="1"/>
  <c r="B1460" i="34"/>
  <c r="R1460" i="34" s="1"/>
  <c r="AD1459" i="34"/>
  <c r="AC1459" i="34"/>
  <c r="AB1459" i="34"/>
  <c r="Y1459" i="34"/>
  <c r="X1459" i="34"/>
  <c r="W1459" i="34"/>
  <c r="V1459" i="34"/>
  <c r="U1459" i="34"/>
  <c r="T1459" i="34"/>
  <c r="P1459" i="34"/>
  <c r="E1459" i="34"/>
  <c r="AA1459" i="34" s="1"/>
  <c r="B1459" i="34"/>
  <c r="S1459" i="34" s="1"/>
  <c r="AD1458" i="34"/>
  <c r="AC1458" i="34"/>
  <c r="AB1458" i="34"/>
  <c r="Y1458" i="34"/>
  <c r="X1458" i="34"/>
  <c r="W1458" i="34"/>
  <c r="V1458" i="34"/>
  <c r="U1458" i="34"/>
  <c r="T1458" i="34"/>
  <c r="P1458" i="34"/>
  <c r="E1458" i="34"/>
  <c r="AA1458" i="34" s="1"/>
  <c r="B1458" i="34"/>
  <c r="R1458" i="34" s="1"/>
  <c r="AD1457" i="34"/>
  <c r="AC1457" i="34"/>
  <c r="AB1457" i="34"/>
  <c r="Y1457" i="34"/>
  <c r="X1457" i="34"/>
  <c r="W1457" i="34"/>
  <c r="V1457" i="34"/>
  <c r="U1457" i="34"/>
  <c r="T1457" i="34"/>
  <c r="P1457" i="34"/>
  <c r="E1457" i="34"/>
  <c r="AA1457" i="34" s="1"/>
  <c r="B1457" i="34"/>
  <c r="S1457" i="34" s="1"/>
  <c r="AD1456" i="34"/>
  <c r="AC1456" i="34"/>
  <c r="AB1456" i="34"/>
  <c r="Y1456" i="34"/>
  <c r="X1456" i="34"/>
  <c r="W1456" i="34"/>
  <c r="V1456" i="34"/>
  <c r="U1456" i="34"/>
  <c r="T1456" i="34"/>
  <c r="P1456" i="34"/>
  <c r="E1456" i="34"/>
  <c r="AA1456" i="34" s="1"/>
  <c r="B1456" i="34"/>
  <c r="R1456" i="34" s="1"/>
  <c r="AD1455" i="34"/>
  <c r="AC1455" i="34"/>
  <c r="AB1455" i="34"/>
  <c r="Y1455" i="34"/>
  <c r="X1455" i="34"/>
  <c r="W1455" i="34"/>
  <c r="V1455" i="34"/>
  <c r="U1455" i="34"/>
  <c r="T1455" i="34"/>
  <c r="P1455" i="34"/>
  <c r="E1455" i="34"/>
  <c r="AA1455" i="34" s="1"/>
  <c r="B1455" i="34"/>
  <c r="S1455" i="34" s="1"/>
  <c r="AD1454" i="34"/>
  <c r="AC1454" i="34"/>
  <c r="AB1454" i="34"/>
  <c r="Y1454" i="34"/>
  <c r="X1454" i="34"/>
  <c r="W1454" i="34"/>
  <c r="V1454" i="34"/>
  <c r="U1454" i="34"/>
  <c r="T1454" i="34"/>
  <c r="P1454" i="34"/>
  <c r="E1454" i="34"/>
  <c r="AA1454" i="34" s="1"/>
  <c r="B1454" i="34"/>
  <c r="R1454" i="34" s="1"/>
  <c r="AD1453" i="34"/>
  <c r="AC1453" i="34"/>
  <c r="AB1453" i="34"/>
  <c r="Y1453" i="34"/>
  <c r="X1453" i="34"/>
  <c r="W1453" i="34"/>
  <c r="V1453" i="34"/>
  <c r="U1453" i="34"/>
  <c r="T1453" i="34"/>
  <c r="P1453" i="34"/>
  <c r="E1453" i="34"/>
  <c r="AA1453" i="34" s="1"/>
  <c r="B1453" i="34"/>
  <c r="S1453" i="34" s="1"/>
  <c r="AD1452" i="34"/>
  <c r="AC1452" i="34"/>
  <c r="AB1452" i="34"/>
  <c r="Y1452" i="34"/>
  <c r="X1452" i="34"/>
  <c r="W1452" i="34"/>
  <c r="V1452" i="34"/>
  <c r="U1452" i="34"/>
  <c r="T1452" i="34"/>
  <c r="P1452" i="34"/>
  <c r="E1452" i="34"/>
  <c r="AA1452" i="34" s="1"/>
  <c r="B1452" i="34"/>
  <c r="R1452" i="34" s="1"/>
  <c r="AD1451" i="34"/>
  <c r="AC1451" i="34"/>
  <c r="AB1451" i="34"/>
  <c r="Y1451" i="34"/>
  <c r="X1451" i="34"/>
  <c r="W1451" i="34"/>
  <c r="V1451" i="34"/>
  <c r="U1451" i="34"/>
  <c r="T1451" i="34"/>
  <c r="P1451" i="34"/>
  <c r="E1451" i="34"/>
  <c r="AA1451" i="34" s="1"/>
  <c r="B1451" i="34"/>
  <c r="S1451" i="34" s="1"/>
  <c r="AD1450" i="34"/>
  <c r="AC1450" i="34"/>
  <c r="AB1450" i="34"/>
  <c r="Y1450" i="34"/>
  <c r="X1450" i="34"/>
  <c r="W1450" i="34"/>
  <c r="V1450" i="34"/>
  <c r="U1450" i="34"/>
  <c r="T1450" i="34"/>
  <c r="P1450" i="34"/>
  <c r="E1450" i="34"/>
  <c r="AA1450" i="34" s="1"/>
  <c r="B1450" i="34"/>
  <c r="R1450" i="34" s="1"/>
  <c r="AD1449" i="34"/>
  <c r="AC1449" i="34"/>
  <c r="AB1449" i="34"/>
  <c r="Y1449" i="34"/>
  <c r="X1449" i="34"/>
  <c r="W1449" i="34"/>
  <c r="V1449" i="34"/>
  <c r="U1449" i="34"/>
  <c r="T1449" i="34"/>
  <c r="P1449" i="34"/>
  <c r="E1449" i="34"/>
  <c r="AA1449" i="34" s="1"/>
  <c r="B1449" i="34"/>
  <c r="S1449" i="34" s="1"/>
  <c r="AD1448" i="34"/>
  <c r="AC1448" i="34"/>
  <c r="AB1448" i="34"/>
  <c r="Y1448" i="34"/>
  <c r="X1448" i="34"/>
  <c r="W1448" i="34"/>
  <c r="V1448" i="34"/>
  <c r="U1448" i="34"/>
  <c r="T1448" i="34"/>
  <c r="P1448" i="34"/>
  <c r="E1448" i="34"/>
  <c r="AA1448" i="34" s="1"/>
  <c r="B1448" i="34"/>
  <c r="R1448" i="34" s="1"/>
  <c r="AD1447" i="34"/>
  <c r="AC1447" i="34"/>
  <c r="AB1447" i="34"/>
  <c r="Y1447" i="34"/>
  <c r="X1447" i="34"/>
  <c r="W1447" i="34"/>
  <c r="V1447" i="34"/>
  <c r="U1447" i="34"/>
  <c r="T1447" i="34"/>
  <c r="P1447" i="34"/>
  <c r="E1447" i="34"/>
  <c r="AA1447" i="34" s="1"/>
  <c r="B1447" i="34"/>
  <c r="S1447" i="34" s="1"/>
  <c r="AD1446" i="34"/>
  <c r="AC1446" i="34"/>
  <c r="AB1446" i="34"/>
  <c r="Y1446" i="34"/>
  <c r="X1446" i="34"/>
  <c r="W1446" i="34"/>
  <c r="V1446" i="34"/>
  <c r="U1446" i="34"/>
  <c r="T1446" i="34"/>
  <c r="P1446" i="34"/>
  <c r="E1446" i="34"/>
  <c r="AA1446" i="34" s="1"/>
  <c r="B1446" i="34"/>
  <c r="R1446" i="34" s="1"/>
  <c r="AD1445" i="34"/>
  <c r="AC1445" i="34"/>
  <c r="AB1445" i="34"/>
  <c r="Y1445" i="34"/>
  <c r="X1445" i="34"/>
  <c r="W1445" i="34"/>
  <c r="V1445" i="34"/>
  <c r="U1445" i="34"/>
  <c r="T1445" i="34"/>
  <c r="P1445" i="34"/>
  <c r="E1445" i="34"/>
  <c r="AA1445" i="34" s="1"/>
  <c r="B1445" i="34"/>
  <c r="S1445" i="34" s="1"/>
  <c r="AD1444" i="34"/>
  <c r="AC1444" i="34"/>
  <c r="AB1444" i="34"/>
  <c r="Y1444" i="34"/>
  <c r="X1444" i="34"/>
  <c r="W1444" i="34"/>
  <c r="V1444" i="34"/>
  <c r="U1444" i="34"/>
  <c r="T1444" i="34"/>
  <c r="P1444" i="34"/>
  <c r="E1444" i="34"/>
  <c r="AA1444" i="34" s="1"/>
  <c r="B1444" i="34"/>
  <c r="R1444" i="34" s="1"/>
  <c r="AD1443" i="34"/>
  <c r="AC1443" i="34"/>
  <c r="AB1443" i="34"/>
  <c r="Y1443" i="34"/>
  <c r="X1443" i="34"/>
  <c r="W1443" i="34"/>
  <c r="V1443" i="34"/>
  <c r="U1443" i="34"/>
  <c r="T1443" i="34"/>
  <c r="P1443" i="34"/>
  <c r="E1443" i="34"/>
  <c r="AA1443" i="34" s="1"/>
  <c r="B1443" i="34"/>
  <c r="S1443" i="34" s="1"/>
  <c r="AD1442" i="34"/>
  <c r="AC1442" i="34"/>
  <c r="AB1442" i="34"/>
  <c r="Y1442" i="34"/>
  <c r="X1442" i="34"/>
  <c r="W1442" i="34"/>
  <c r="V1442" i="34"/>
  <c r="U1442" i="34"/>
  <c r="T1442" i="34"/>
  <c r="P1442" i="34"/>
  <c r="E1442" i="34"/>
  <c r="AA1442" i="34" s="1"/>
  <c r="B1442" i="34"/>
  <c r="R1442" i="34" s="1"/>
  <c r="AD1441" i="34"/>
  <c r="AC1441" i="34"/>
  <c r="AB1441" i="34"/>
  <c r="Y1441" i="34"/>
  <c r="X1441" i="34"/>
  <c r="W1441" i="34"/>
  <c r="V1441" i="34"/>
  <c r="U1441" i="34"/>
  <c r="T1441" i="34"/>
  <c r="P1441" i="34"/>
  <c r="E1441" i="34"/>
  <c r="AA1441" i="34" s="1"/>
  <c r="B1441" i="34"/>
  <c r="S1441" i="34" s="1"/>
  <c r="AD1440" i="34"/>
  <c r="AC1440" i="34"/>
  <c r="AB1440" i="34"/>
  <c r="Y1440" i="34"/>
  <c r="X1440" i="34"/>
  <c r="W1440" i="34"/>
  <c r="V1440" i="34"/>
  <c r="U1440" i="34"/>
  <c r="T1440" i="34"/>
  <c r="P1440" i="34"/>
  <c r="E1440" i="34"/>
  <c r="AA1440" i="34" s="1"/>
  <c r="B1440" i="34"/>
  <c r="R1440" i="34" s="1"/>
  <c r="M1439" i="34"/>
  <c r="M1436" i="34"/>
  <c r="M1435" i="34"/>
  <c r="M1434" i="34"/>
  <c r="M1433" i="34"/>
  <c r="AC1432" i="34"/>
  <c r="AB1432" i="34"/>
  <c r="AA1432" i="34"/>
  <c r="Y1432" i="34"/>
  <c r="X1432" i="34"/>
  <c r="W1432" i="34"/>
  <c r="V1432" i="34"/>
  <c r="U1432" i="34"/>
  <c r="T1432" i="34"/>
  <c r="P1432" i="34"/>
  <c r="M1432" i="34"/>
  <c r="B1432" i="34"/>
  <c r="S1432" i="34" s="1"/>
  <c r="AC1431" i="34"/>
  <c r="AB1431" i="34"/>
  <c r="AA1431" i="34"/>
  <c r="Y1431" i="34"/>
  <c r="X1431" i="34"/>
  <c r="W1431" i="34"/>
  <c r="V1431" i="34"/>
  <c r="U1431" i="34"/>
  <c r="T1431" i="34"/>
  <c r="P1431" i="34"/>
  <c r="M1431" i="34"/>
  <c r="B1431" i="34"/>
  <c r="S1431" i="34" s="1"/>
  <c r="AC1430" i="34"/>
  <c r="AB1430" i="34"/>
  <c r="AA1430" i="34"/>
  <c r="Y1430" i="34"/>
  <c r="X1430" i="34"/>
  <c r="W1430" i="34"/>
  <c r="V1430" i="34"/>
  <c r="U1430" i="34"/>
  <c r="T1430" i="34"/>
  <c r="P1430" i="34"/>
  <c r="M1430" i="34"/>
  <c r="B1430" i="34"/>
  <c r="S1430" i="34" s="1"/>
  <c r="AC1429" i="34"/>
  <c r="AB1429" i="34"/>
  <c r="AA1429" i="34"/>
  <c r="Y1429" i="34"/>
  <c r="X1429" i="34"/>
  <c r="W1429" i="34"/>
  <c r="V1429" i="34"/>
  <c r="U1429" i="34"/>
  <c r="T1429" i="34"/>
  <c r="P1429" i="34"/>
  <c r="M1429" i="34"/>
  <c r="B1429" i="34"/>
  <c r="S1429" i="34" s="1"/>
  <c r="AC1428" i="34"/>
  <c r="AB1428" i="34"/>
  <c r="AA1428" i="34"/>
  <c r="Y1428" i="34"/>
  <c r="X1428" i="34"/>
  <c r="W1428" i="34"/>
  <c r="V1428" i="34"/>
  <c r="U1428" i="34"/>
  <c r="T1428" i="34"/>
  <c r="P1428" i="34"/>
  <c r="M1428" i="34"/>
  <c r="B1428" i="34"/>
  <c r="S1428" i="34" s="1"/>
  <c r="AC1427" i="34"/>
  <c r="AB1427" i="34"/>
  <c r="AA1427" i="34"/>
  <c r="Y1427" i="34"/>
  <c r="X1427" i="34"/>
  <c r="W1427" i="34"/>
  <c r="V1427" i="34"/>
  <c r="U1427" i="34"/>
  <c r="T1427" i="34"/>
  <c r="P1427" i="34"/>
  <c r="M1427" i="34"/>
  <c r="B1427" i="34"/>
  <c r="S1427" i="34" s="1"/>
  <c r="AC1426" i="34"/>
  <c r="AB1426" i="34"/>
  <c r="AA1426" i="34"/>
  <c r="Y1426" i="34"/>
  <c r="X1426" i="34"/>
  <c r="W1426" i="34"/>
  <c r="V1426" i="34"/>
  <c r="U1426" i="34"/>
  <c r="T1426" i="34"/>
  <c r="P1426" i="34"/>
  <c r="M1426" i="34"/>
  <c r="B1426" i="34"/>
  <c r="S1426" i="34" s="1"/>
  <c r="AC1425" i="34"/>
  <c r="AB1425" i="34"/>
  <c r="AA1425" i="34"/>
  <c r="Y1425" i="34"/>
  <c r="X1425" i="34"/>
  <c r="W1425" i="34"/>
  <c r="V1425" i="34"/>
  <c r="U1425" i="34"/>
  <c r="T1425" i="34"/>
  <c r="P1425" i="34"/>
  <c r="M1425" i="34"/>
  <c r="B1425" i="34"/>
  <c r="S1425" i="34" s="1"/>
  <c r="AC1424" i="34"/>
  <c r="AB1424" i="34"/>
  <c r="AA1424" i="34"/>
  <c r="Y1424" i="34"/>
  <c r="X1424" i="34"/>
  <c r="W1424" i="34"/>
  <c r="V1424" i="34"/>
  <c r="U1424" i="34"/>
  <c r="T1424" i="34"/>
  <c r="P1424" i="34"/>
  <c r="M1424" i="34"/>
  <c r="B1424" i="34"/>
  <c r="S1424" i="34" s="1"/>
  <c r="AC1423" i="34"/>
  <c r="AB1423" i="34"/>
  <c r="AA1423" i="34"/>
  <c r="Y1423" i="34"/>
  <c r="X1423" i="34"/>
  <c r="W1423" i="34"/>
  <c r="V1423" i="34"/>
  <c r="U1423" i="34"/>
  <c r="T1423" i="34"/>
  <c r="P1423" i="34"/>
  <c r="M1423" i="34"/>
  <c r="B1423" i="34"/>
  <c r="S1423" i="34" s="1"/>
  <c r="AC1422" i="34"/>
  <c r="AB1422" i="34"/>
  <c r="AA1422" i="34"/>
  <c r="Y1422" i="34"/>
  <c r="X1422" i="34"/>
  <c r="W1422" i="34"/>
  <c r="V1422" i="34"/>
  <c r="U1422" i="34"/>
  <c r="T1422" i="34"/>
  <c r="P1422" i="34"/>
  <c r="M1422" i="34"/>
  <c r="B1422" i="34"/>
  <c r="S1422" i="34" s="1"/>
  <c r="M1421" i="34"/>
  <c r="M1420" i="34"/>
  <c r="M1419" i="34"/>
  <c r="M1418" i="34"/>
  <c r="M1417" i="34"/>
  <c r="M1416" i="34"/>
  <c r="M1415" i="34"/>
  <c r="M1414" i="34"/>
  <c r="E1414" i="34"/>
  <c r="M1413" i="34"/>
  <c r="E1413" i="34"/>
  <c r="M1412" i="34"/>
  <c r="E1412" i="34"/>
  <c r="M1411" i="34"/>
  <c r="E1411" i="34"/>
  <c r="M1410" i="34"/>
  <c r="E1410" i="34"/>
  <c r="M1409" i="34"/>
  <c r="E1409" i="34"/>
  <c r="M1408" i="34"/>
  <c r="E1408" i="34"/>
  <c r="M1407" i="34"/>
  <c r="E1407" i="34"/>
  <c r="M1406" i="34"/>
  <c r="E1406" i="34"/>
  <c r="M1405" i="34"/>
  <c r="E1405" i="34"/>
  <c r="M1404" i="34"/>
  <c r="E1404" i="34"/>
  <c r="M1403" i="34"/>
  <c r="E1403" i="34"/>
  <c r="M1402" i="34"/>
  <c r="E1402" i="34"/>
  <c r="M1401" i="34"/>
  <c r="E1401" i="34"/>
  <c r="M1400" i="34"/>
  <c r="E1400" i="34"/>
  <c r="M1399" i="34"/>
  <c r="E1399" i="34"/>
  <c r="M1398" i="34"/>
  <c r="E1398" i="34"/>
  <c r="M1397" i="34"/>
  <c r="E1397" i="34"/>
  <c r="B1397" i="34"/>
  <c r="A1397" i="34" s="1"/>
  <c r="AC1394" i="34"/>
  <c r="AB1394" i="34"/>
  <c r="Y1394" i="34"/>
  <c r="X1394" i="34"/>
  <c r="W1394" i="34"/>
  <c r="V1394" i="34"/>
  <c r="U1394" i="34"/>
  <c r="T1394" i="34"/>
  <c r="P1394" i="34"/>
  <c r="M1394" i="34"/>
  <c r="E1394" i="34"/>
  <c r="AA1394" i="34" s="1"/>
  <c r="B1394" i="34"/>
  <c r="S1394" i="34" s="1"/>
  <c r="AC1393" i="34"/>
  <c r="AB1393" i="34"/>
  <c r="Y1393" i="34"/>
  <c r="X1393" i="34"/>
  <c r="W1393" i="34"/>
  <c r="P1393" i="34"/>
  <c r="E1393" i="34"/>
  <c r="AA1393" i="34" s="1"/>
  <c r="B1393" i="34"/>
  <c r="V1393" i="34" s="1"/>
  <c r="A1440" i="34" l="1"/>
  <c r="Q1440" i="34"/>
  <c r="A1442" i="34"/>
  <c r="Q1442" i="34"/>
  <c r="A1444" i="34"/>
  <c r="Q1444" i="34"/>
  <c r="A1446" i="34"/>
  <c r="Q1446" i="34"/>
  <c r="A1448" i="34"/>
  <c r="Q1448" i="34"/>
  <c r="A1450" i="34"/>
  <c r="Q1450" i="34"/>
  <c r="A1452" i="34"/>
  <c r="Q1452" i="34"/>
  <c r="A1454" i="34"/>
  <c r="Q1454" i="34"/>
  <c r="A1456" i="34"/>
  <c r="Q1456" i="34"/>
  <c r="A1458" i="34"/>
  <c r="Q1458" i="34"/>
  <c r="A1460" i="34"/>
  <c r="Q1460" i="34"/>
  <c r="A1462" i="34"/>
  <c r="Q1462" i="34"/>
  <c r="A1464" i="34"/>
  <c r="Q1464" i="34"/>
  <c r="A1466" i="34"/>
  <c r="Q1466" i="34"/>
  <c r="A1468" i="34"/>
  <c r="Q1468" i="34"/>
  <c r="A1470" i="34"/>
  <c r="Q1470" i="34"/>
  <c r="A1472" i="34"/>
  <c r="Q1472" i="34"/>
  <c r="A1474" i="34"/>
  <c r="Q1474" i="34"/>
  <c r="A1476" i="34"/>
  <c r="Q1476" i="34"/>
  <c r="A1478" i="34"/>
  <c r="Q1478" i="34"/>
  <c r="A1480" i="34"/>
  <c r="Q1480" i="34"/>
  <c r="A1482" i="34"/>
  <c r="Q1482" i="34"/>
  <c r="A1484" i="34"/>
  <c r="Q1484" i="34"/>
  <c r="A1486" i="34"/>
  <c r="Q1486" i="34"/>
  <c r="A1488" i="34"/>
  <c r="Q1488" i="34"/>
  <c r="A1490" i="34"/>
  <c r="Q1490" i="34"/>
  <c r="S1440" i="34"/>
  <c r="S1442" i="34"/>
  <c r="S1444" i="34"/>
  <c r="S1446" i="34"/>
  <c r="S1448" i="34"/>
  <c r="S1450" i="34"/>
  <c r="S1452" i="34"/>
  <c r="S1454" i="34"/>
  <c r="S1456" i="34"/>
  <c r="S1458" i="34"/>
  <c r="S1460" i="34"/>
  <c r="S1462" i="34"/>
  <c r="S1464" i="34"/>
  <c r="S1466" i="34"/>
  <c r="S1468" i="34"/>
  <c r="S1470" i="34"/>
  <c r="S1472" i="34"/>
  <c r="S1474" i="34"/>
  <c r="S1476" i="34"/>
  <c r="S1478" i="34"/>
  <c r="S1480" i="34"/>
  <c r="S1482" i="34"/>
  <c r="S1484" i="34"/>
  <c r="S1486" i="34"/>
  <c r="S1488" i="34"/>
  <c r="S1490" i="34"/>
  <c r="R1441" i="34"/>
  <c r="R1443" i="34"/>
  <c r="R1445" i="34"/>
  <c r="R1447" i="34"/>
  <c r="R1449" i="34"/>
  <c r="R1451" i="34"/>
  <c r="R1453" i="34"/>
  <c r="R1455" i="34"/>
  <c r="R1457" i="34"/>
  <c r="R1459" i="34"/>
  <c r="R1461" i="34"/>
  <c r="R1463" i="34"/>
  <c r="R1465" i="34"/>
  <c r="R1467" i="34"/>
  <c r="R1469" i="34"/>
  <c r="R1471" i="34"/>
  <c r="R1473" i="34"/>
  <c r="R1475" i="34"/>
  <c r="R1477" i="34"/>
  <c r="R1479" i="34"/>
  <c r="R1481" i="34"/>
  <c r="R1483" i="34"/>
  <c r="R1485" i="34"/>
  <c r="R1487" i="34"/>
  <c r="R1489" i="34"/>
  <c r="A1441" i="34"/>
  <c r="Q1441" i="34"/>
  <c r="A1443" i="34"/>
  <c r="Q1443" i="34"/>
  <c r="A1445" i="34"/>
  <c r="Q1445" i="34"/>
  <c r="A1447" i="34"/>
  <c r="Q1447" i="34"/>
  <c r="A1449" i="34"/>
  <c r="Q1449" i="34"/>
  <c r="A1451" i="34"/>
  <c r="Q1451" i="34"/>
  <c r="A1453" i="34"/>
  <c r="Q1453" i="34"/>
  <c r="A1455" i="34"/>
  <c r="Q1455" i="34"/>
  <c r="A1457" i="34"/>
  <c r="Q1457" i="34"/>
  <c r="A1459" i="34"/>
  <c r="Q1459" i="34"/>
  <c r="A1461" i="34"/>
  <c r="Q1461" i="34"/>
  <c r="A1463" i="34"/>
  <c r="Q1463" i="34"/>
  <c r="A1465" i="34"/>
  <c r="Q1465" i="34"/>
  <c r="A1467" i="34"/>
  <c r="Q1467" i="34"/>
  <c r="A1469" i="34"/>
  <c r="Q1469" i="34"/>
  <c r="A1471" i="34"/>
  <c r="Q1471" i="34"/>
  <c r="A1473" i="34"/>
  <c r="Q1473" i="34"/>
  <c r="A1475" i="34"/>
  <c r="Q1475" i="34"/>
  <c r="A1477" i="34"/>
  <c r="Q1477" i="34"/>
  <c r="A1479" i="34"/>
  <c r="Q1479" i="34"/>
  <c r="A1481" i="34"/>
  <c r="Q1481" i="34"/>
  <c r="A1483" i="34"/>
  <c r="Q1483" i="34"/>
  <c r="A1485" i="34"/>
  <c r="Q1485" i="34"/>
  <c r="A1487" i="34"/>
  <c r="Q1487" i="34"/>
  <c r="A1489" i="34"/>
  <c r="Q1489" i="34"/>
  <c r="R1422" i="34"/>
  <c r="R1423" i="34"/>
  <c r="R1424" i="34"/>
  <c r="R1425" i="34"/>
  <c r="R1426" i="34"/>
  <c r="R1427" i="34"/>
  <c r="R1428" i="34"/>
  <c r="R1429" i="34"/>
  <c r="R1430" i="34"/>
  <c r="R1431" i="34"/>
  <c r="R1432" i="34"/>
  <c r="A1422" i="34"/>
  <c r="Q1422" i="34"/>
  <c r="A1423" i="34"/>
  <c r="Q1423" i="34"/>
  <c r="A1424" i="34"/>
  <c r="Q1424" i="34"/>
  <c r="A1425" i="34"/>
  <c r="Q1425" i="34"/>
  <c r="A1426" i="34"/>
  <c r="Q1426" i="34"/>
  <c r="A1427" i="34"/>
  <c r="Q1427" i="34"/>
  <c r="A1428" i="34"/>
  <c r="Q1428" i="34"/>
  <c r="A1429" i="34"/>
  <c r="Q1429" i="34"/>
  <c r="A1430" i="34"/>
  <c r="Q1430" i="34"/>
  <c r="A1431" i="34"/>
  <c r="Q1431" i="34"/>
  <c r="A1432" i="34"/>
  <c r="Q1432" i="34"/>
  <c r="A1393" i="34"/>
  <c r="Q1393" i="34"/>
  <c r="S1393" i="34"/>
  <c r="U1393" i="34"/>
  <c r="A1394" i="34"/>
  <c r="R1394" i="34"/>
  <c r="R1393" i="34"/>
  <c r="T1393" i="34"/>
  <c r="Q1394" i="34"/>
  <c r="E50" i="55" l="1"/>
  <c r="B35" i="55" l="1"/>
  <c r="A35" i="55" s="1"/>
  <c r="B36" i="55"/>
  <c r="A36" i="55" s="1"/>
  <c r="B37" i="55"/>
  <c r="A37" i="55" s="1"/>
  <c r="B38" i="55"/>
  <c r="A38" i="55" s="1"/>
  <c r="B39" i="55"/>
  <c r="A39" i="55" s="1"/>
  <c r="B40" i="55"/>
  <c r="A40" i="55" s="1"/>
  <c r="P25" i="34" l="1"/>
  <c r="T25" i="34"/>
  <c r="U25" i="34"/>
  <c r="V25" i="34"/>
  <c r="W25" i="34"/>
  <c r="Y25" i="34"/>
  <c r="AB25" i="34"/>
  <c r="AC25" i="34"/>
  <c r="P26" i="34"/>
  <c r="T26" i="34"/>
  <c r="U26" i="34"/>
  <c r="V26" i="34"/>
  <c r="W26" i="34"/>
  <c r="Y26" i="34"/>
  <c r="AB26" i="34"/>
  <c r="AC26" i="34"/>
  <c r="P27" i="34"/>
  <c r="T27" i="34"/>
  <c r="U27" i="34"/>
  <c r="V27" i="34"/>
  <c r="W27" i="34"/>
  <c r="Y27" i="34"/>
  <c r="AB27" i="34"/>
  <c r="AC27" i="34"/>
  <c r="P28" i="34"/>
  <c r="T28" i="34"/>
  <c r="U28" i="34"/>
  <c r="V28" i="34"/>
  <c r="W28" i="34"/>
  <c r="Y28" i="34"/>
  <c r="AB28" i="34"/>
  <c r="AC28" i="34"/>
  <c r="P29" i="34"/>
  <c r="T29" i="34"/>
  <c r="U29" i="34"/>
  <c r="V29" i="34"/>
  <c r="W29" i="34"/>
  <c r="Y29" i="34"/>
  <c r="AB29" i="34"/>
  <c r="AC29" i="34"/>
  <c r="P30" i="34"/>
  <c r="T30" i="34"/>
  <c r="U30" i="34"/>
  <c r="V30" i="34"/>
  <c r="W30" i="34"/>
  <c r="Y30" i="34"/>
  <c r="AB30" i="34"/>
  <c r="AC30" i="34"/>
  <c r="P31" i="34"/>
  <c r="T31" i="34"/>
  <c r="U31" i="34"/>
  <c r="V31" i="34"/>
  <c r="W31" i="34"/>
  <c r="Y31" i="34"/>
  <c r="AB31" i="34"/>
  <c r="AC31" i="34"/>
  <c r="P32" i="34"/>
  <c r="T32" i="34"/>
  <c r="U32" i="34"/>
  <c r="V32" i="34"/>
  <c r="W32" i="34"/>
  <c r="Y32" i="34"/>
  <c r="AB32" i="34"/>
  <c r="AC32" i="34"/>
  <c r="P33" i="34"/>
  <c r="T33" i="34"/>
  <c r="U33" i="34"/>
  <c r="V33" i="34"/>
  <c r="W33" i="34"/>
  <c r="Y33" i="34"/>
  <c r="AB33" i="34"/>
  <c r="AC33" i="34"/>
  <c r="P34" i="34"/>
  <c r="T34" i="34"/>
  <c r="U34" i="34"/>
  <c r="V34" i="34"/>
  <c r="W34" i="34"/>
  <c r="Y34" i="34"/>
  <c r="AB34" i="34"/>
  <c r="AC34" i="34"/>
  <c r="P35" i="34"/>
  <c r="T35" i="34"/>
  <c r="U35" i="34"/>
  <c r="V35" i="34"/>
  <c r="W35" i="34"/>
  <c r="Y35" i="34"/>
  <c r="AB35" i="34"/>
  <c r="AC35" i="34"/>
  <c r="P36" i="34"/>
  <c r="T36" i="34"/>
  <c r="U36" i="34"/>
  <c r="V36" i="34"/>
  <c r="W36" i="34"/>
  <c r="Y36" i="34"/>
  <c r="AB36" i="34"/>
  <c r="AC36" i="34"/>
  <c r="P37" i="34"/>
  <c r="T37" i="34"/>
  <c r="U37" i="34"/>
  <c r="V37" i="34"/>
  <c r="W37" i="34"/>
  <c r="Y37" i="34"/>
  <c r="AB37" i="34"/>
  <c r="AC37" i="34"/>
  <c r="P38" i="34"/>
  <c r="T38" i="34"/>
  <c r="U38" i="34"/>
  <c r="V38" i="34"/>
  <c r="W38" i="34"/>
  <c r="Y38" i="34"/>
  <c r="AB38" i="34"/>
  <c r="AC38" i="34"/>
  <c r="P39" i="34"/>
  <c r="T39" i="34"/>
  <c r="U39" i="34"/>
  <c r="V39" i="34"/>
  <c r="W39" i="34"/>
  <c r="Y39" i="34"/>
  <c r="AB39" i="34"/>
  <c r="AC39" i="34"/>
  <c r="P40" i="34"/>
  <c r="T40" i="34"/>
  <c r="U40" i="34"/>
  <c r="V40" i="34"/>
  <c r="W40" i="34"/>
  <c r="Y40" i="34"/>
  <c r="AB40" i="34"/>
  <c r="AC40" i="34"/>
  <c r="P41" i="34"/>
  <c r="T41" i="34"/>
  <c r="U41" i="34"/>
  <c r="V41" i="34"/>
  <c r="W41" i="34"/>
  <c r="Y41" i="34"/>
  <c r="AB41" i="34"/>
  <c r="AC41" i="34"/>
  <c r="P42" i="34"/>
  <c r="T42" i="34"/>
  <c r="U42" i="34"/>
  <c r="V42" i="34"/>
  <c r="W42" i="34"/>
  <c r="Y42" i="34"/>
  <c r="AB42" i="34"/>
  <c r="AC42" i="34"/>
  <c r="P43" i="34"/>
  <c r="T43" i="34"/>
  <c r="U43" i="34"/>
  <c r="V43" i="34"/>
  <c r="W43" i="34"/>
  <c r="Y43" i="34"/>
  <c r="AB43" i="34"/>
  <c r="AC43" i="34"/>
  <c r="P44" i="34"/>
  <c r="T44" i="34"/>
  <c r="U44" i="34"/>
  <c r="V44" i="34"/>
  <c r="W44" i="34"/>
  <c r="Y44" i="34"/>
  <c r="AB44" i="34"/>
  <c r="AC44" i="34"/>
  <c r="P45" i="34"/>
  <c r="T45" i="34"/>
  <c r="U45" i="34"/>
  <c r="V45" i="34"/>
  <c r="W45" i="34"/>
  <c r="Y45" i="34"/>
  <c r="AB45" i="34"/>
  <c r="AC45" i="34"/>
  <c r="P46" i="34"/>
  <c r="T46" i="34"/>
  <c r="U46" i="34"/>
  <c r="V46" i="34"/>
  <c r="W46" i="34"/>
  <c r="Y46" i="34"/>
  <c r="AB46" i="34"/>
  <c r="AC46" i="34"/>
  <c r="P47" i="34"/>
  <c r="T47" i="34"/>
  <c r="U47" i="34"/>
  <c r="V47" i="34"/>
  <c r="W47" i="34"/>
  <c r="Y47" i="34"/>
  <c r="AB47" i="34"/>
  <c r="AC47" i="34"/>
  <c r="P48" i="34"/>
  <c r="T48" i="34"/>
  <c r="U48" i="34"/>
  <c r="V48" i="34"/>
  <c r="W48" i="34"/>
  <c r="Y48" i="34"/>
  <c r="AB48" i="34"/>
  <c r="AC48" i="34"/>
  <c r="P49" i="34"/>
  <c r="T49" i="34"/>
  <c r="U49" i="34"/>
  <c r="V49" i="34"/>
  <c r="W49" i="34"/>
  <c r="Y49" i="34"/>
  <c r="AB49" i="34"/>
  <c r="AC49" i="34"/>
  <c r="P50" i="34"/>
  <c r="T50" i="34"/>
  <c r="U50" i="34"/>
  <c r="V50" i="34"/>
  <c r="W50" i="34"/>
  <c r="Y50" i="34"/>
  <c r="AB50" i="34"/>
  <c r="AC50" i="34"/>
  <c r="P51" i="34"/>
  <c r="T51" i="34"/>
  <c r="U51" i="34"/>
  <c r="V51" i="34"/>
  <c r="W51" i="34"/>
  <c r="Y51" i="34"/>
  <c r="AB51" i="34"/>
  <c r="AC51" i="34"/>
  <c r="P52" i="34"/>
  <c r="T52" i="34"/>
  <c r="U52" i="34"/>
  <c r="V52" i="34"/>
  <c r="W52" i="34"/>
  <c r="Y52" i="34"/>
  <c r="AB52" i="34"/>
  <c r="AC52" i="34"/>
  <c r="P53" i="34"/>
  <c r="T53" i="34"/>
  <c r="U53" i="34"/>
  <c r="V53" i="34"/>
  <c r="W53" i="34"/>
  <c r="Y53" i="34"/>
  <c r="AB53" i="34"/>
  <c r="AC53" i="34"/>
  <c r="P54" i="34"/>
  <c r="T54" i="34"/>
  <c r="U54" i="34"/>
  <c r="V54" i="34"/>
  <c r="W54" i="34"/>
  <c r="Y54" i="34"/>
  <c r="AB54" i="34"/>
  <c r="AC54" i="34"/>
  <c r="P55" i="34"/>
  <c r="T55" i="34"/>
  <c r="U55" i="34"/>
  <c r="V55" i="34"/>
  <c r="W55" i="34"/>
  <c r="Y55" i="34"/>
  <c r="AB55" i="34"/>
  <c r="AC55" i="34"/>
  <c r="P56" i="34"/>
  <c r="T56" i="34"/>
  <c r="U56" i="34"/>
  <c r="V56" i="34"/>
  <c r="W56" i="34"/>
  <c r="Y56" i="34"/>
  <c r="AB56" i="34"/>
  <c r="AC56" i="34"/>
  <c r="P57" i="34"/>
  <c r="T57" i="34"/>
  <c r="U57" i="34"/>
  <c r="V57" i="34"/>
  <c r="W57" i="34"/>
  <c r="Y57" i="34"/>
  <c r="AB57" i="34"/>
  <c r="AC57" i="34"/>
  <c r="P58" i="34"/>
  <c r="T58" i="34"/>
  <c r="U58" i="34"/>
  <c r="V58" i="34"/>
  <c r="W58" i="34"/>
  <c r="Y58" i="34"/>
  <c r="AB58" i="34"/>
  <c r="AC58" i="34"/>
  <c r="P59" i="34"/>
  <c r="T59" i="34"/>
  <c r="U59" i="34"/>
  <c r="V59" i="34"/>
  <c r="W59" i="34"/>
  <c r="Y59" i="34"/>
  <c r="AB59" i="34"/>
  <c r="AC59" i="34"/>
  <c r="P60" i="34"/>
  <c r="T60" i="34"/>
  <c r="U60" i="34"/>
  <c r="V60" i="34"/>
  <c r="W60" i="34"/>
  <c r="Y60" i="34"/>
  <c r="AB60" i="34"/>
  <c r="AC60" i="34"/>
  <c r="P61" i="34"/>
  <c r="T61" i="34"/>
  <c r="U61" i="34"/>
  <c r="V61" i="34"/>
  <c r="W61" i="34"/>
  <c r="Y61" i="34"/>
  <c r="AB61" i="34"/>
  <c r="AC61" i="34"/>
  <c r="P62" i="34"/>
  <c r="T62" i="34"/>
  <c r="U62" i="34"/>
  <c r="V62" i="34"/>
  <c r="W62" i="34"/>
  <c r="Y62" i="34"/>
  <c r="AB62" i="34"/>
  <c r="AC62" i="34"/>
  <c r="P63" i="34"/>
  <c r="T63" i="34"/>
  <c r="U63" i="34"/>
  <c r="V63" i="34"/>
  <c r="W63" i="34"/>
  <c r="Y63" i="34"/>
  <c r="AB63" i="34"/>
  <c r="AC63" i="34"/>
  <c r="P64" i="34"/>
  <c r="T64" i="34"/>
  <c r="U64" i="34"/>
  <c r="V64" i="34"/>
  <c r="W64" i="34"/>
  <c r="Y64" i="34"/>
  <c r="AB64" i="34"/>
  <c r="AC64" i="34"/>
  <c r="P65" i="34"/>
  <c r="T65" i="34"/>
  <c r="U65" i="34"/>
  <c r="V65" i="34"/>
  <c r="W65" i="34"/>
  <c r="Y65" i="34"/>
  <c r="AB65" i="34"/>
  <c r="AC65" i="34"/>
  <c r="P66" i="34"/>
  <c r="T66" i="34"/>
  <c r="U66" i="34"/>
  <c r="V66" i="34"/>
  <c r="W66" i="34"/>
  <c r="Y66" i="34"/>
  <c r="AB66" i="34"/>
  <c r="AC66" i="34"/>
  <c r="P67" i="34"/>
  <c r="T67" i="34"/>
  <c r="U67" i="34"/>
  <c r="V67" i="34"/>
  <c r="W67" i="34"/>
  <c r="Y67" i="34"/>
  <c r="AB67" i="34"/>
  <c r="AC67" i="34"/>
  <c r="P68" i="34"/>
  <c r="T68" i="34"/>
  <c r="U68" i="34"/>
  <c r="V68" i="34"/>
  <c r="W68" i="34"/>
  <c r="Y68" i="34"/>
  <c r="AB68" i="34"/>
  <c r="AC68" i="34"/>
  <c r="P69" i="34"/>
  <c r="T69" i="34"/>
  <c r="U69" i="34"/>
  <c r="V69" i="34"/>
  <c r="W69" i="34"/>
  <c r="Y69" i="34"/>
  <c r="AB69" i="34"/>
  <c r="AC69" i="34"/>
  <c r="P70" i="34"/>
  <c r="T70" i="34"/>
  <c r="U70" i="34"/>
  <c r="V70" i="34"/>
  <c r="W70" i="34"/>
  <c r="Y70" i="34"/>
  <c r="AB70" i="34"/>
  <c r="AC70" i="34"/>
  <c r="P71" i="34"/>
  <c r="T71" i="34"/>
  <c r="U71" i="34"/>
  <c r="V71" i="34"/>
  <c r="W71" i="34"/>
  <c r="Y71" i="34"/>
  <c r="AB71" i="34"/>
  <c r="AC71" i="34"/>
  <c r="P72" i="34"/>
  <c r="T72" i="34"/>
  <c r="U72" i="34"/>
  <c r="V72" i="34"/>
  <c r="W72" i="34"/>
  <c r="Y72" i="34"/>
  <c r="AB72" i="34"/>
  <c r="AC72" i="34"/>
  <c r="P73" i="34"/>
  <c r="T73" i="34"/>
  <c r="U73" i="34"/>
  <c r="V73" i="34"/>
  <c r="W73" i="34"/>
  <c r="Y73" i="34"/>
  <c r="AB73" i="34"/>
  <c r="AC73" i="34"/>
  <c r="P74" i="34"/>
  <c r="T74" i="34"/>
  <c r="U74" i="34"/>
  <c r="V74" i="34"/>
  <c r="W74" i="34"/>
  <c r="Y74" i="34"/>
  <c r="AB74" i="34"/>
  <c r="AC74" i="34"/>
  <c r="P75" i="34"/>
  <c r="T75" i="34"/>
  <c r="U75" i="34"/>
  <c r="V75" i="34"/>
  <c r="W75" i="34"/>
  <c r="Y75" i="34"/>
  <c r="AB75" i="34"/>
  <c r="AC75" i="34"/>
  <c r="P76" i="34"/>
  <c r="T76" i="34"/>
  <c r="U76" i="34"/>
  <c r="V76" i="34"/>
  <c r="W76" i="34"/>
  <c r="Y76" i="34"/>
  <c r="AB76" i="34"/>
  <c r="AC76" i="34"/>
  <c r="P77" i="34"/>
  <c r="T77" i="34"/>
  <c r="U77" i="34"/>
  <c r="V77" i="34"/>
  <c r="W77" i="34"/>
  <c r="Y77" i="34"/>
  <c r="AB77" i="34"/>
  <c r="AC77" i="34"/>
  <c r="P78" i="34"/>
  <c r="T78" i="34"/>
  <c r="U78" i="34"/>
  <c r="V78" i="34"/>
  <c r="W78" i="34"/>
  <c r="Y78" i="34"/>
  <c r="AB78" i="34"/>
  <c r="AC78" i="34"/>
  <c r="P79" i="34"/>
  <c r="T79" i="34"/>
  <c r="U79" i="34"/>
  <c r="V79" i="34"/>
  <c r="W79" i="34"/>
  <c r="Y79" i="34"/>
  <c r="AB79" i="34"/>
  <c r="AC79" i="34"/>
  <c r="P80" i="34"/>
  <c r="T80" i="34"/>
  <c r="U80" i="34"/>
  <c r="V80" i="34"/>
  <c r="W80" i="34"/>
  <c r="Y80" i="34"/>
  <c r="AB80" i="34"/>
  <c r="AC80" i="34"/>
  <c r="P81" i="34"/>
  <c r="T81" i="34"/>
  <c r="U81" i="34"/>
  <c r="V81" i="34"/>
  <c r="W81" i="34"/>
  <c r="Y81" i="34"/>
  <c r="AB81" i="34"/>
  <c r="AC81" i="34"/>
  <c r="P82" i="34"/>
  <c r="T82" i="34"/>
  <c r="U82" i="34"/>
  <c r="V82" i="34"/>
  <c r="W82" i="34"/>
  <c r="Y82" i="34"/>
  <c r="AB82" i="34"/>
  <c r="AC82" i="34"/>
  <c r="P83" i="34"/>
  <c r="T83" i="34"/>
  <c r="U83" i="34"/>
  <c r="V83" i="34"/>
  <c r="W83" i="34"/>
  <c r="Y83" i="34"/>
  <c r="AB83" i="34"/>
  <c r="AC83" i="34"/>
  <c r="P84" i="34"/>
  <c r="T84" i="34"/>
  <c r="U84" i="34"/>
  <c r="V84" i="34"/>
  <c r="W84" i="34"/>
  <c r="Y84" i="34"/>
  <c r="AB84" i="34"/>
  <c r="AC84" i="34"/>
  <c r="P85" i="34"/>
  <c r="T85" i="34"/>
  <c r="U85" i="34"/>
  <c r="V85" i="34"/>
  <c r="W85" i="34"/>
  <c r="Y85" i="34"/>
  <c r="AB85" i="34"/>
  <c r="AC85" i="34"/>
  <c r="P86" i="34"/>
  <c r="T86" i="34"/>
  <c r="U86" i="34"/>
  <c r="V86" i="34"/>
  <c r="W86" i="34"/>
  <c r="Y86" i="34"/>
  <c r="AB86" i="34"/>
  <c r="AC86" i="34"/>
  <c r="P87" i="34"/>
  <c r="T87" i="34"/>
  <c r="U87" i="34"/>
  <c r="V87" i="34"/>
  <c r="W87" i="34"/>
  <c r="Y87" i="34"/>
  <c r="AB87" i="34"/>
  <c r="AC87" i="34"/>
  <c r="P88" i="34"/>
  <c r="T88" i="34"/>
  <c r="U88" i="34"/>
  <c r="V88" i="34"/>
  <c r="W88" i="34"/>
  <c r="Y88" i="34"/>
  <c r="AB88" i="34"/>
  <c r="AC88" i="34"/>
  <c r="P89" i="34"/>
  <c r="T89" i="34"/>
  <c r="U89" i="34"/>
  <c r="V89" i="34"/>
  <c r="W89" i="34"/>
  <c r="Y89" i="34"/>
  <c r="AB89" i="34"/>
  <c r="AC89" i="34"/>
  <c r="P90" i="34"/>
  <c r="T90" i="34"/>
  <c r="U90" i="34"/>
  <c r="V90" i="34"/>
  <c r="W90" i="34"/>
  <c r="Y90" i="34"/>
  <c r="AB90" i="34"/>
  <c r="AC90" i="34"/>
  <c r="P91" i="34"/>
  <c r="T91" i="34"/>
  <c r="U91" i="34"/>
  <c r="V91" i="34"/>
  <c r="W91" i="34"/>
  <c r="Y91" i="34"/>
  <c r="AB91" i="34"/>
  <c r="AC91" i="34"/>
  <c r="P92" i="34"/>
  <c r="T92" i="34"/>
  <c r="U92" i="34"/>
  <c r="V92" i="34"/>
  <c r="W92" i="34"/>
  <c r="Y92" i="34"/>
  <c r="AB92" i="34"/>
  <c r="AC92" i="34"/>
  <c r="P93" i="34"/>
  <c r="T93" i="34"/>
  <c r="U93" i="34"/>
  <c r="V93" i="34"/>
  <c r="W93" i="34"/>
  <c r="Y93" i="34"/>
  <c r="AB93" i="34"/>
  <c r="AC93" i="34"/>
  <c r="P94" i="34"/>
  <c r="T94" i="34"/>
  <c r="U94" i="34"/>
  <c r="V94" i="34"/>
  <c r="W94" i="34"/>
  <c r="Y94" i="34"/>
  <c r="AB94" i="34"/>
  <c r="AC94" i="34"/>
  <c r="P95" i="34"/>
  <c r="T95" i="34"/>
  <c r="U95" i="34"/>
  <c r="V95" i="34"/>
  <c r="W95" i="34"/>
  <c r="Y95" i="34"/>
  <c r="AB95" i="34"/>
  <c r="AC95" i="34"/>
  <c r="P96" i="34"/>
  <c r="T96" i="34"/>
  <c r="U96" i="34"/>
  <c r="V96" i="34"/>
  <c r="W96" i="34"/>
  <c r="Y96" i="34"/>
  <c r="AB96" i="34"/>
  <c r="AC96" i="34"/>
  <c r="P97" i="34"/>
  <c r="T97" i="34"/>
  <c r="U97" i="34"/>
  <c r="V97" i="34"/>
  <c r="W97" i="34"/>
  <c r="Y97" i="34"/>
  <c r="AB97" i="34"/>
  <c r="AC97" i="34"/>
  <c r="P98" i="34"/>
  <c r="T98" i="34"/>
  <c r="U98" i="34"/>
  <c r="V98" i="34"/>
  <c r="W98" i="34"/>
  <c r="Y98" i="34"/>
  <c r="AB98" i="34"/>
  <c r="AC98" i="34"/>
  <c r="P99" i="34"/>
  <c r="T99" i="34"/>
  <c r="U99" i="34"/>
  <c r="V99" i="34"/>
  <c r="W99" i="34"/>
  <c r="Y99" i="34"/>
  <c r="AB99" i="34"/>
  <c r="AC99" i="34"/>
  <c r="P100" i="34"/>
  <c r="T100" i="34"/>
  <c r="U100" i="34"/>
  <c r="V100" i="34"/>
  <c r="W100" i="34"/>
  <c r="Y100" i="34"/>
  <c r="AB100" i="34"/>
  <c r="AC100" i="34"/>
  <c r="P101" i="34"/>
  <c r="T101" i="34"/>
  <c r="U101" i="34"/>
  <c r="V101" i="34"/>
  <c r="W101" i="34"/>
  <c r="Y101" i="34"/>
  <c r="AB101" i="34"/>
  <c r="AC101" i="34"/>
  <c r="P102" i="34"/>
  <c r="T102" i="34"/>
  <c r="U102" i="34"/>
  <c r="V102" i="34"/>
  <c r="W102" i="34"/>
  <c r="Y102" i="34"/>
  <c r="AB102" i="34"/>
  <c r="AC102" i="34"/>
  <c r="P103" i="34"/>
  <c r="T103" i="34"/>
  <c r="U103" i="34"/>
  <c r="V103" i="34"/>
  <c r="W103" i="34"/>
  <c r="Y103" i="34"/>
  <c r="AB103" i="34"/>
  <c r="AC103" i="34"/>
  <c r="P104" i="34"/>
  <c r="T104" i="34"/>
  <c r="U104" i="34"/>
  <c r="V104" i="34"/>
  <c r="W104" i="34"/>
  <c r="Y104" i="34"/>
  <c r="AB104" i="34"/>
  <c r="AC104" i="34"/>
  <c r="P105" i="34"/>
  <c r="T105" i="34"/>
  <c r="U105" i="34"/>
  <c r="V105" i="34"/>
  <c r="W105" i="34"/>
  <c r="Y105" i="34"/>
  <c r="AB105" i="34"/>
  <c r="AC105" i="34"/>
  <c r="P106" i="34"/>
  <c r="T106" i="34"/>
  <c r="U106" i="34"/>
  <c r="V106" i="34"/>
  <c r="W106" i="34"/>
  <c r="Y106" i="34"/>
  <c r="AB106" i="34"/>
  <c r="AC106" i="34"/>
  <c r="P107" i="34"/>
  <c r="T107" i="34"/>
  <c r="U107" i="34"/>
  <c r="V107" i="34"/>
  <c r="W107" i="34"/>
  <c r="Y107" i="34"/>
  <c r="AB107" i="34"/>
  <c r="AC107" i="34"/>
  <c r="P108" i="34"/>
  <c r="T108" i="34"/>
  <c r="U108" i="34"/>
  <c r="V108" i="34"/>
  <c r="W108" i="34"/>
  <c r="Y108" i="34"/>
  <c r="AB108" i="34"/>
  <c r="AC108" i="34"/>
  <c r="P109" i="34"/>
  <c r="T109" i="34"/>
  <c r="U109" i="34"/>
  <c r="V109" i="34"/>
  <c r="W109" i="34"/>
  <c r="Y109" i="34"/>
  <c r="AB109" i="34"/>
  <c r="AC109" i="34"/>
  <c r="P110" i="34"/>
  <c r="T110" i="34"/>
  <c r="U110" i="34"/>
  <c r="V110" i="34"/>
  <c r="W110" i="34"/>
  <c r="Y110" i="34"/>
  <c r="AB110" i="34"/>
  <c r="AC110" i="34"/>
  <c r="P111" i="34"/>
  <c r="T111" i="34"/>
  <c r="U111" i="34"/>
  <c r="V111" i="34"/>
  <c r="W111" i="34"/>
  <c r="Y111" i="34"/>
  <c r="AB111" i="34"/>
  <c r="AC111" i="34"/>
  <c r="P112" i="34"/>
  <c r="T112" i="34"/>
  <c r="U112" i="34"/>
  <c r="V112" i="34"/>
  <c r="W112" i="34"/>
  <c r="Y112" i="34"/>
  <c r="AB112" i="34"/>
  <c r="AC112" i="34"/>
  <c r="P113" i="34"/>
  <c r="T113" i="34"/>
  <c r="U113" i="34"/>
  <c r="V113" i="34"/>
  <c r="W113" i="34"/>
  <c r="Y113" i="34"/>
  <c r="AB113" i="34"/>
  <c r="AC113" i="34"/>
  <c r="P114" i="34"/>
  <c r="T114" i="34"/>
  <c r="U114" i="34"/>
  <c r="V114" i="34"/>
  <c r="W114" i="34"/>
  <c r="Y114" i="34"/>
  <c r="AB114" i="34"/>
  <c r="AC114" i="34"/>
  <c r="P115" i="34"/>
  <c r="T115" i="34"/>
  <c r="U115" i="34"/>
  <c r="V115" i="34"/>
  <c r="W115" i="34"/>
  <c r="Y115" i="34"/>
  <c r="AB115" i="34"/>
  <c r="AC115" i="34"/>
  <c r="P116" i="34"/>
  <c r="T116" i="34"/>
  <c r="U116" i="34"/>
  <c r="V116" i="34"/>
  <c r="W116" i="34"/>
  <c r="Y116" i="34"/>
  <c r="AB116" i="34"/>
  <c r="AC116" i="34"/>
  <c r="P117" i="34"/>
  <c r="T117" i="34"/>
  <c r="U117" i="34"/>
  <c r="V117" i="34"/>
  <c r="W117" i="34"/>
  <c r="Y117" i="34"/>
  <c r="AB117" i="34"/>
  <c r="AC117" i="34"/>
  <c r="P118" i="34"/>
  <c r="T118" i="34"/>
  <c r="U118" i="34"/>
  <c r="V118" i="34"/>
  <c r="W118" i="34"/>
  <c r="Y118" i="34"/>
  <c r="AB118" i="34"/>
  <c r="AC118" i="34"/>
  <c r="P119" i="34"/>
  <c r="T119" i="34"/>
  <c r="U119" i="34"/>
  <c r="V119" i="34"/>
  <c r="W119" i="34"/>
  <c r="Y119" i="34"/>
  <c r="AB119" i="34"/>
  <c r="AC119" i="34"/>
  <c r="P120" i="34"/>
  <c r="T120" i="34"/>
  <c r="U120" i="34"/>
  <c r="V120" i="34"/>
  <c r="W120" i="34"/>
  <c r="Y120" i="34"/>
  <c r="AB120" i="34"/>
  <c r="AC120" i="34"/>
  <c r="P121" i="34"/>
  <c r="T121" i="34"/>
  <c r="U121" i="34"/>
  <c r="V121" i="34"/>
  <c r="W121" i="34"/>
  <c r="Y121" i="34"/>
  <c r="AB121" i="34"/>
  <c r="AC121" i="34"/>
  <c r="P122" i="34"/>
  <c r="T122" i="34"/>
  <c r="U122" i="34"/>
  <c r="V122" i="34"/>
  <c r="W122" i="34"/>
  <c r="Y122" i="34"/>
  <c r="AB122" i="34"/>
  <c r="AC122" i="34"/>
  <c r="P123" i="34"/>
  <c r="T123" i="34"/>
  <c r="U123" i="34"/>
  <c r="V123" i="34"/>
  <c r="W123" i="34"/>
  <c r="Y123" i="34"/>
  <c r="AB123" i="34"/>
  <c r="AC123" i="34"/>
  <c r="P124" i="34"/>
  <c r="T124" i="34"/>
  <c r="U124" i="34"/>
  <c r="V124" i="34"/>
  <c r="W124" i="34"/>
  <c r="Y124" i="34"/>
  <c r="AB124" i="34"/>
  <c r="AC124" i="34"/>
  <c r="P125" i="34"/>
  <c r="T125" i="34"/>
  <c r="U125" i="34"/>
  <c r="V125" i="34"/>
  <c r="W125" i="34"/>
  <c r="Y125" i="34"/>
  <c r="AB125" i="34"/>
  <c r="AC125" i="34"/>
  <c r="P126" i="34"/>
  <c r="T126" i="34"/>
  <c r="U126" i="34"/>
  <c r="V126" i="34"/>
  <c r="W126" i="34"/>
  <c r="Y126" i="34"/>
  <c r="AB126" i="34"/>
  <c r="AC126" i="34"/>
  <c r="P127" i="34"/>
  <c r="T127" i="34"/>
  <c r="U127" i="34"/>
  <c r="V127" i="34"/>
  <c r="W127" i="34"/>
  <c r="Y127" i="34"/>
  <c r="AB127" i="34"/>
  <c r="AC127" i="34"/>
  <c r="P128" i="34"/>
  <c r="T128" i="34"/>
  <c r="U128" i="34"/>
  <c r="V128" i="34"/>
  <c r="W128" i="34"/>
  <c r="Y128" i="34"/>
  <c r="AB128" i="34"/>
  <c r="AC128" i="34"/>
  <c r="P129" i="34"/>
  <c r="T129" i="34"/>
  <c r="U129" i="34"/>
  <c r="V129" i="34"/>
  <c r="W129" i="34"/>
  <c r="Y129" i="34"/>
  <c r="AB129" i="34"/>
  <c r="AC129" i="34"/>
  <c r="P130" i="34"/>
  <c r="T130" i="34"/>
  <c r="U130" i="34"/>
  <c r="V130" i="34"/>
  <c r="W130" i="34"/>
  <c r="Y130" i="34"/>
  <c r="AB130" i="34"/>
  <c r="AC130" i="34"/>
  <c r="P131" i="34"/>
  <c r="T131" i="34"/>
  <c r="U131" i="34"/>
  <c r="V131" i="34"/>
  <c r="W131" i="34"/>
  <c r="Y131" i="34"/>
  <c r="AB131" i="34"/>
  <c r="AC131" i="34"/>
  <c r="P132" i="34"/>
  <c r="T132" i="34"/>
  <c r="U132" i="34"/>
  <c r="V132" i="34"/>
  <c r="W132" i="34"/>
  <c r="Y132" i="34"/>
  <c r="AB132" i="34"/>
  <c r="AC132" i="34"/>
  <c r="P133" i="34"/>
  <c r="T133" i="34"/>
  <c r="U133" i="34"/>
  <c r="V133" i="34"/>
  <c r="W133" i="34"/>
  <c r="Y133" i="34"/>
  <c r="AB133" i="34"/>
  <c r="AC133" i="34"/>
  <c r="P134" i="34"/>
  <c r="T134" i="34"/>
  <c r="U134" i="34"/>
  <c r="V134" i="34"/>
  <c r="W134" i="34"/>
  <c r="Y134" i="34"/>
  <c r="AB134" i="34"/>
  <c r="AC134" i="34"/>
  <c r="P135" i="34"/>
  <c r="T135" i="34"/>
  <c r="U135" i="34"/>
  <c r="V135" i="34"/>
  <c r="W135" i="34"/>
  <c r="Y135" i="34"/>
  <c r="AB135" i="34"/>
  <c r="AC135" i="34"/>
  <c r="P136" i="34"/>
  <c r="T136" i="34"/>
  <c r="U136" i="34"/>
  <c r="V136" i="34"/>
  <c r="W136" i="34"/>
  <c r="Y136" i="34"/>
  <c r="AB136" i="34"/>
  <c r="AC136" i="34"/>
  <c r="P137" i="34"/>
  <c r="T137" i="34"/>
  <c r="U137" i="34"/>
  <c r="V137" i="34"/>
  <c r="W137" i="34"/>
  <c r="Y137" i="34"/>
  <c r="AB137" i="34"/>
  <c r="AC137" i="34"/>
  <c r="P138" i="34"/>
  <c r="T138" i="34"/>
  <c r="U138" i="34"/>
  <c r="V138" i="34"/>
  <c r="W138" i="34"/>
  <c r="Y138" i="34"/>
  <c r="AB138" i="34"/>
  <c r="AC138" i="34"/>
  <c r="P139" i="34"/>
  <c r="T139" i="34"/>
  <c r="U139" i="34"/>
  <c r="V139" i="34"/>
  <c r="W139" i="34"/>
  <c r="Y139" i="34"/>
  <c r="AB139" i="34"/>
  <c r="AC139" i="34"/>
  <c r="P140" i="34"/>
  <c r="T140" i="34"/>
  <c r="U140" i="34"/>
  <c r="V140" i="34"/>
  <c r="W140" i="34"/>
  <c r="Y140" i="34"/>
  <c r="AB140" i="34"/>
  <c r="AC140" i="34"/>
  <c r="P141" i="34"/>
  <c r="T141" i="34"/>
  <c r="U141" i="34"/>
  <c r="V141" i="34"/>
  <c r="W141" i="34"/>
  <c r="Y141" i="34"/>
  <c r="AB141" i="34"/>
  <c r="AC141" i="34"/>
  <c r="P142" i="34"/>
  <c r="T142" i="34"/>
  <c r="U142" i="34"/>
  <c r="V142" i="34"/>
  <c r="W142" i="34"/>
  <c r="Y142" i="34"/>
  <c r="AB142" i="34"/>
  <c r="AC142" i="34"/>
  <c r="P143" i="34"/>
  <c r="T143" i="34"/>
  <c r="U143" i="34"/>
  <c r="V143" i="34"/>
  <c r="W143" i="34"/>
  <c r="Y143" i="34"/>
  <c r="AB143" i="34"/>
  <c r="AC143" i="34"/>
  <c r="P144" i="34"/>
  <c r="T144" i="34"/>
  <c r="U144" i="34"/>
  <c r="V144" i="34"/>
  <c r="W144" i="34"/>
  <c r="Y144" i="34"/>
  <c r="AB144" i="34"/>
  <c r="AC144" i="34"/>
  <c r="P145" i="34"/>
  <c r="T145" i="34"/>
  <c r="U145" i="34"/>
  <c r="V145" i="34"/>
  <c r="W145" i="34"/>
  <c r="Y145" i="34"/>
  <c r="AB145" i="34"/>
  <c r="AC145" i="34"/>
  <c r="P146" i="34"/>
  <c r="T146" i="34"/>
  <c r="U146" i="34"/>
  <c r="V146" i="34"/>
  <c r="W146" i="34"/>
  <c r="Y146" i="34"/>
  <c r="AB146" i="34"/>
  <c r="AC146" i="34"/>
  <c r="P147" i="34"/>
  <c r="T147" i="34"/>
  <c r="U147" i="34"/>
  <c r="V147" i="34"/>
  <c r="W147" i="34"/>
  <c r="Y147" i="34"/>
  <c r="AB147" i="34"/>
  <c r="AC147" i="34"/>
  <c r="P148" i="34"/>
  <c r="T148" i="34"/>
  <c r="U148" i="34"/>
  <c r="V148" i="34"/>
  <c r="W148" i="34"/>
  <c r="Y148" i="34"/>
  <c r="AB148" i="34"/>
  <c r="AC148" i="34"/>
  <c r="P149" i="34"/>
  <c r="T149" i="34"/>
  <c r="U149" i="34"/>
  <c r="V149" i="34"/>
  <c r="W149" i="34"/>
  <c r="Y149" i="34"/>
  <c r="AB149" i="34"/>
  <c r="AC149" i="34"/>
  <c r="P150" i="34"/>
  <c r="T150" i="34"/>
  <c r="U150" i="34"/>
  <c r="V150" i="34"/>
  <c r="W150" i="34"/>
  <c r="Y150" i="34"/>
  <c r="AB150" i="34"/>
  <c r="AC150" i="34"/>
  <c r="P151" i="34"/>
  <c r="T151" i="34"/>
  <c r="U151" i="34"/>
  <c r="V151" i="34"/>
  <c r="W151" i="34"/>
  <c r="Y151" i="34"/>
  <c r="AB151" i="34"/>
  <c r="AC151" i="34"/>
  <c r="P152" i="34"/>
  <c r="T152" i="34"/>
  <c r="U152" i="34"/>
  <c r="V152" i="34"/>
  <c r="W152" i="34"/>
  <c r="Y152" i="34"/>
  <c r="AB152" i="34"/>
  <c r="AC152" i="34"/>
  <c r="P153" i="34"/>
  <c r="T153" i="34"/>
  <c r="U153" i="34"/>
  <c r="V153" i="34"/>
  <c r="W153" i="34"/>
  <c r="Y153" i="34"/>
  <c r="AB153" i="34"/>
  <c r="AC153" i="34"/>
  <c r="P154" i="34"/>
  <c r="T154" i="34"/>
  <c r="U154" i="34"/>
  <c r="V154" i="34"/>
  <c r="W154" i="34"/>
  <c r="Y154" i="34"/>
  <c r="AB154" i="34"/>
  <c r="AC154" i="34"/>
  <c r="P155" i="34"/>
  <c r="T155" i="34"/>
  <c r="U155" i="34"/>
  <c r="V155" i="34"/>
  <c r="W155" i="34"/>
  <c r="Y155" i="34"/>
  <c r="AB155" i="34"/>
  <c r="AC155" i="34"/>
  <c r="P156" i="34"/>
  <c r="T156" i="34"/>
  <c r="U156" i="34"/>
  <c r="V156" i="34"/>
  <c r="W156" i="34"/>
  <c r="Y156" i="34"/>
  <c r="AB156" i="34"/>
  <c r="AC156" i="34"/>
  <c r="P157" i="34"/>
  <c r="T157" i="34"/>
  <c r="U157" i="34"/>
  <c r="V157" i="34"/>
  <c r="W157" i="34"/>
  <c r="Y157" i="34"/>
  <c r="AB157" i="34"/>
  <c r="AC157" i="34"/>
  <c r="P158" i="34"/>
  <c r="T158" i="34"/>
  <c r="U158" i="34"/>
  <c r="V158" i="34"/>
  <c r="W158" i="34"/>
  <c r="Y158" i="34"/>
  <c r="AB158" i="34"/>
  <c r="AC158" i="34"/>
  <c r="P159" i="34"/>
  <c r="T159" i="34"/>
  <c r="U159" i="34"/>
  <c r="V159" i="34"/>
  <c r="W159" i="34"/>
  <c r="Y159" i="34"/>
  <c r="AB159" i="34"/>
  <c r="AC159" i="34"/>
  <c r="P160" i="34"/>
  <c r="T160" i="34"/>
  <c r="U160" i="34"/>
  <c r="V160" i="34"/>
  <c r="W160" i="34"/>
  <c r="Y160" i="34"/>
  <c r="AB160" i="34"/>
  <c r="AC160" i="34"/>
  <c r="P161" i="34"/>
  <c r="T161" i="34"/>
  <c r="U161" i="34"/>
  <c r="V161" i="34"/>
  <c r="W161" i="34"/>
  <c r="Y161" i="34"/>
  <c r="AB161" i="34"/>
  <c r="AC161" i="34"/>
  <c r="P162" i="34"/>
  <c r="T162" i="34"/>
  <c r="U162" i="34"/>
  <c r="V162" i="34"/>
  <c r="W162" i="34"/>
  <c r="Y162" i="34"/>
  <c r="AB162" i="34"/>
  <c r="AC162" i="34"/>
  <c r="P163" i="34"/>
  <c r="T163" i="34"/>
  <c r="U163" i="34"/>
  <c r="V163" i="34"/>
  <c r="W163" i="34"/>
  <c r="Y163" i="34"/>
  <c r="AB163" i="34"/>
  <c r="AC163" i="34"/>
  <c r="P164" i="34"/>
  <c r="T164" i="34"/>
  <c r="U164" i="34"/>
  <c r="V164" i="34"/>
  <c r="W164" i="34"/>
  <c r="Y164" i="34"/>
  <c r="AB164" i="34"/>
  <c r="AC164" i="34"/>
  <c r="P165" i="34"/>
  <c r="T165" i="34"/>
  <c r="U165" i="34"/>
  <c r="V165" i="34"/>
  <c r="W165" i="34"/>
  <c r="Y165" i="34"/>
  <c r="AB165" i="34"/>
  <c r="AC165" i="34"/>
  <c r="P166" i="34"/>
  <c r="T166" i="34"/>
  <c r="U166" i="34"/>
  <c r="V166" i="34"/>
  <c r="W166" i="34"/>
  <c r="Y166" i="34"/>
  <c r="AB166" i="34"/>
  <c r="AC166" i="34"/>
  <c r="P167" i="34"/>
  <c r="T167" i="34"/>
  <c r="U167" i="34"/>
  <c r="V167" i="34"/>
  <c r="W167" i="34"/>
  <c r="Y167" i="34"/>
  <c r="AB167" i="34"/>
  <c r="AC167" i="34"/>
  <c r="P168" i="34"/>
  <c r="T168" i="34"/>
  <c r="U168" i="34"/>
  <c r="V168" i="34"/>
  <c r="W168" i="34"/>
  <c r="Y168" i="34"/>
  <c r="AB168" i="34"/>
  <c r="AC168" i="34"/>
  <c r="P169" i="34"/>
  <c r="T169" i="34"/>
  <c r="U169" i="34"/>
  <c r="V169" i="34"/>
  <c r="W169" i="34"/>
  <c r="Y169" i="34"/>
  <c r="AB169" i="34"/>
  <c r="AC169" i="34"/>
  <c r="P170" i="34"/>
  <c r="T170" i="34"/>
  <c r="U170" i="34"/>
  <c r="V170" i="34"/>
  <c r="W170" i="34"/>
  <c r="Y170" i="34"/>
  <c r="AB170" i="34"/>
  <c r="AC170" i="34"/>
  <c r="P171" i="34"/>
  <c r="T171" i="34"/>
  <c r="U171" i="34"/>
  <c r="V171" i="34"/>
  <c r="W171" i="34"/>
  <c r="Y171" i="34"/>
  <c r="AB171" i="34"/>
  <c r="AC171" i="34"/>
  <c r="P172" i="34"/>
  <c r="T172" i="34"/>
  <c r="U172" i="34"/>
  <c r="V172" i="34"/>
  <c r="W172" i="34"/>
  <c r="Y172" i="34"/>
  <c r="AB172" i="34"/>
  <c r="AC172" i="34"/>
  <c r="P173" i="34"/>
  <c r="T173" i="34"/>
  <c r="U173" i="34"/>
  <c r="V173" i="34"/>
  <c r="W173" i="34"/>
  <c r="Y173" i="34"/>
  <c r="AB173" i="34"/>
  <c r="AC173" i="34"/>
  <c r="P174" i="34"/>
  <c r="T174" i="34"/>
  <c r="U174" i="34"/>
  <c r="V174" i="34"/>
  <c r="W174" i="34"/>
  <c r="Y174" i="34"/>
  <c r="AB174" i="34"/>
  <c r="AC174" i="34"/>
  <c r="P175" i="34"/>
  <c r="T175" i="34"/>
  <c r="U175" i="34"/>
  <c r="V175" i="34"/>
  <c r="W175" i="34"/>
  <c r="Y175" i="34"/>
  <c r="AB175" i="34"/>
  <c r="AC175" i="34"/>
  <c r="P176" i="34"/>
  <c r="T176" i="34"/>
  <c r="U176" i="34"/>
  <c r="V176" i="34"/>
  <c r="W176" i="34"/>
  <c r="Y176" i="34"/>
  <c r="AB176" i="34"/>
  <c r="AC176" i="34"/>
  <c r="P177" i="34"/>
  <c r="T177" i="34"/>
  <c r="U177" i="34"/>
  <c r="V177" i="34"/>
  <c r="W177" i="34"/>
  <c r="Y177" i="34"/>
  <c r="AB177" i="34"/>
  <c r="AC177" i="34"/>
  <c r="P178" i="34"/>
  <c r="T178" i="34"/>
  <c r="U178" i="34"/>
  <c r="V178" i="34"/>
  <c r="W178" i="34"/>
  <c r="Y178" i="34"/>
  <c r="AB178" i="34"/>
  <c r="AC178" i="34"/>
  <c r="P179" i="34"/>
  <c r="T179" i="34"/>
  <c r="U179" i="34"/>
  <c r="V179" i="34"/>
  <c r="W179" i="34"/>
  <c r="Y179" i="34"/>
  <c r="AB179" i="34"/>
  <c r="AC179" i="34"/>
  <c r="P180" i="34"/>
  <c r="T180" i="34"/>
  <c r="U180" i="34"/>
  <c r="V180" i="34"/>
  <c r="W180" i="34"/>
  <c r="Y180" i="34"/>
  <c r="AB180" i="34"/>
  <c r="AC180" i="34"/>
  <c r="P181" i="34"/>
  <c r="T181" i="34"/>
  <c r="U181" i="34"/>
  <c r="V181" i="34"/>
  <c r="W181" i="34"/>
  <c r="Y181" i="34"/>
  <c r="AB181" i="34"/>
  <c r="AC181" i="34"/>
  <c r="P182" i="34"/>
  <c r="T182" i="34"/>
  <c r="U182" i="34"/>
  <c r="V182" i="34"/>
  <c r="W182" i="34"/>
  <c r="Y182" i="34"/>
  <c r="AB182" i="34"/>
  <c r="AC182" i="34"/>
  <c r="P183" i="34"/>
  <c r="T183" i="34"/>
  <c r="U183" i="34"/>
  <c r="V183" i="34"/>
  <c r="W183" i="34"/>
  <c r="Y183" i="34"/>
  <c r="AB183" i="34"/>
  <c r="AC183" i="34"/>
  <c r="P184" i="34"/>
  <c r="T184" i="34"/>
  <c r="U184" i="34"/>
  <c r="V184" i="34"/>
  <c r="W184" i="34"/>
  <c r="Y184" i="34"/>
  <c r="AB184" i="34"/>
  <c r="AC184" i="34"/>
  <c r="P185" i="34"/>
  <c r="T185" i="34"/>
  <c r="U185" i="34"/>
  <c r="V185" i="34"/>
  <c r="W185" i="34"/>
  <c r="Y185" i="34"/>
  <c r="AB185" i="34"/>
  <c r="AC185" i="34"/>
  <c r="P186" i="34"/>
  <c r="T186" i="34"/>
  <c r="U186" i="34"/>
  <c r="V186" i="34"/>
  <c r="W186" i="34"/>
  <c r="Y186" i="34"/>
  <c r="AB186" i="34"/>
  <c r="AC186" i="34"/>
  <c r="P187" i="34"/>
  <c r="T187" i="34"/>
  <c r="U187" i="34"/>
  <c r="V187" i="34"/>
  <c r="W187" i="34"/>
  <c r="Y187" i="34"/>
  <c r="AB187" i="34"/>
  <c r="AC187" i="34"/>
  <c r="P188" i="34"/>
  <c r="T188" i="34"/>
  <c r="U188" i="34"/>
  <c r="V188" i="34"/>
  <c r="W188" i="34"/>
  <c r="Y188" i="34"/>
  <c r="AB188" i="34"/>
  <c r="AC188" i="34"/>
  <c r="P189" i="34"/>
  <c r="T189" i="34"/>
  <c r="U189" i="34"/>
  <c r="V189" i="34"/>
  <c r="W189" i="34"/>
  <c r="Y189" i="34"/>
  <c r="AB189" i="34"/>
  <c r="AC189" i="34"/>
  <c r="P190" i="34"/>
  <c r="T190" i="34"/>
  <c r="U190" i="34"/>
  <c r="V190" i="34"/>
  <c r="W190" i="34"/>
  <c r="Y190" i="34"/>
  <c r="AB190" i="34"/>
  <c r="AC190" i="34"/>
  <c r="P191" i="34"/>
  <c r="T191" i="34"/>
  <c r="U191" i="34"/>
  <c r="V191" i="34"/>
  <c r="W191" i="34"/>
  <c r="Y191" i="34"/>
  <c r="AB191" i="34"/>
  <c r="AC191" i="34"/>
  <c r="P192" i="34"/>
  <c r="T192" i="34"/>
  <c r="U192" i="34"/>
  <c r="V192" i="34"/>
  <c r="W192" i="34"/>
  <c r="Y192" i="34"/>
  <c r="AB192" i="34"/>
  <c r="AC192" i="34"/>
  <c r="P193" i="34"/>
  <c r="T193" i="34"/>
  <c r="U193" i="34"/>
  <c r="V193" i="34"/>
  <c r="W193" i="34"/>
  <c r="Y193" i="34"/>
  <c r="AB193" i="34"/>
  <c r="AC193" i="34"/>
  <c r="P194" i="34"/>
  <c r="T194" i="34"/>
  <c r="U194" i="34"/>
  <c r="V194" i="34"/>
  <c r="W194" i="34"/>
  <c r="Y194" i="34"/>
  <c r="AB194" i="34"/>
  <c r="AC194" i="34"/>
  <c r="P195" i="34"/>
  <c r="T195" i="34"/>
  <c r="U195" i="34"/>
  <c r="V195" i="34"/>
  <c r="W195" i="34"/>
  <c r="Y195" i="34"/>
  <c r="AB195" i="34"/>
  <c r="AC195" i="34"/>
  <c r="P196" i="34"/>
  <c r="T196" i="34"/>
  <c r="U196" i="34"/>
  <c r="V196" i="34"/>
  <c r="W196" i="34"/>
  <c r="Y196" i="34"/>
  <c r="AB196" i="34"/>
  <c r="AC196" i="34"/>
  <c r="P197" i="34"/>
  <c r="T197" i="34"/>
  <c r="U197" i="34"/>
  <c r="V197" i="34"/>
  <c r="W197" i="34"/>
  <c r="Y197" i="34"/>
  <c r="AB197" i="34"/>
  <c r="AC197" i="34"/>
  <c r="P198" i="34"/>
  <c r="T198" i="34"/>
  <c r="U198" i="34"/>
  <c r="V198" i="34"/>
  <c r="W198" i="34"/>
  <c r="Y198" i="34"/>
  <c r="AB198" i="34"/>
  <c r="AC198" i="34"/>
  <c r="P199" i="34"/>
  <c r="T199" i="34"/>
  <c r="U199" i="34"/>
  <c r="V199" i="34"/>
  <c r="W199" i="34"/>
  <c r="Y199" i="34"/>
  <c r="AB199" i="34"/>
  <c r="AC199" i="34"/>
  <c r="P200" i="34"/>
  <c r="T200" i="34"/>
  <c r="U200" i="34"/>
  <c r="V200" i="34"/>
  <c r="W200" i="34"/>
  <c r="Y200" i="34"/>
  <c r="AB200" i="34"/>
  <c r="AC200" i="34"/>
  <c r="P201" i="34"/>
  <c r="T201" i="34"/>
  <c r="U201" i="34"/>
  <c r="V201" i="34"/>
  <c r="W201" i="34"/>
  <c r="Y201" i="34"/>
  <c r="AB201" i="34"/>
  <c r="AC201" i="34"/>
  <c r="P202" i="34"/>
  <c r="T202" i="34"/>
  <c r="U202" i="34"/>
  <c r="V202" i="34"/>
  <c r="W202" i="34"/>
  <c r="Y202" i="34"/>
  <c r="AB202" i="34"/>
  <c r="AC202" i="34"/>
  <c r="P203" i="34"/>
  <c r="T203" i="34"/>
  <c r="U203" i="34"/>
  <c r="V203" i="34"/>
  <c r="W203" i="34"/>
  <c r="Y203" i="34"/>
  <c r="AB203" i="34"/>
  <c r="AC203" i="34"/>
  <c r="P204" i="34"/>
  <c r="T204" i="34"/>
  <c r="U204" i="34"/>
  <c r="V204" i="34"/>
  <c r="W204" i="34"/>
  <c r="Y204" i="34"/>
  <c r="AB204" i="34"/>
  <c r="AC204" i="34"/>
  <c r="P205" i="34"/>
  <c r="T205" i="34"/>
  <c r="U205" i="34"/>
  <c r="V205" i="34"/>
  <c r="W205" i="34"/>
  <c r="Y205" i="34"/>
  <c r="AB205" i="34"/>
  <c r="AC205" i="34"/>
  <c r="P206" i="34"/>
  <c r="T206" i="34"/>
  <c r="U206" i="34"/>
  <c r="V206" i="34"/>
  <c r="W206" i="34"/>
  <c r="Y206" i="34"/>
  <c r="AB206" i="34"/>
  <c r="AC206" i="34"/>
  <c r="P207" i="34"/>
  <c r="T207" i="34"/>
  <c r="U207" i="34"/>
  <c r="V207" i="34"/>
  <c r="W207" i="34"/>
  <c r="Y207" i="34"/>
  <c r="AB207" i="34"/>
  <c r="AC207" i="34"/>
  <c r="P208" i="34"/>
  <c r="T208" i="34"/>
  <c r="U208" i="34"/>
  <c r="V208" i="34"/>
  <c r="W208" i="34"/>
  <c r="Y208" i="34"/>
  <c r="AB208" i="34"/>
  <c r="AC208" i="34"/>
  <c r="P209" i="34"/>
  <c r="T209" i="34"/>
  <c r="U209" i="34"/>
  <c r="V209" i="34"/>
  <c r="W209" i="34"/>
  <c r="Y209" i="34"/>
  <c r="AB209" i="34"/>
  <c r="AC209" i="34"/>
  <c r="P210" i="34"/>
  <c r="T210" i="34"/>
  <c r="U210" i="34"/>
  <c r="V210" i="34"/>
  <c r="W210" i="34"/>
  <c r="Y210" i="34"/>
  <c r="AB210" i="34"/>
  <c r="AC210" i="34"/>
  <c r="P211" i="34"/>
  <c r="T211" i="34"/>
  <c r="U211" i="34"/>
  <c r="V211" i="34"/>
  <c r="W211" i="34"/>
  <c r="Y211" i="34"/>
  <c r="AB211" i="34"/>
  <c r="AC211" i="34"/>
  <c r="P212" i="34"/>
  <c r="T212" i="34"/>
  <c r="U212" i="34"/>
  <c r="V212" i="34"/>
  <c r="W212" i="34"/>
  <c r="Y212" i="34"/>
  <c r="AB212" i="34"/>
  <c r="AC212" i="34"/>
  <c r="P213" i="34"/>
  <c r="T213" i="34"/>
  <c r="U213" i="34"/>
  <c r="V213" i="34"/>
  <c r="W213" i="34"/>
  <c r="Y213" i="34"/>
  <c r="AB213" i="34"/>
  <c r="AC213" i="34"/>
  <c r="P214" i="34"/>
  <c r="T214" i="34"/>
  <c r="U214" i="34"/>
  <c r="V214" i="34"/>
  <c r="W214" i="34"/>
  <c r="Y214" i="34"/>
  <c r="AB214" i="34"/>
  <c r="AC214" i="34"/>
  <c r="P215" i="34"/>
  <c r="T215" i="34"/>
  <c r="U215" i="34"/>
  <c r="V215" i="34"/>
  <c r="W215" i="34"/>
  <c r="Y215" i="34"/>
  <c r="AB215" i="34"/>
  <c r="AC215" i="34"/>
  <c r="P216" i="34"/>
  <c r="T216" i="34"/>
  <c r="U216" i="34"/>
  <c r="V216" i="34"/>
  <c r="W216" i="34"/>
  <c r="Y216" i="34"/>
  <c r="AB216" i="34"/>
  <c r="AC216" i="34"/>
  <c r="P217" i="34"/>
  <c r="T217" i="34"/>
  <c r="U217" i="34"/>
  <c r="V217" i="34"/>
  <c r="W217" i="34"/>
  <c r="Y217" i="34"/>
  <c r="AB217" i="34"/>
  <c r="AC217" i="34"/>
  <c r="P218" i="34"/>
  <c r="T218" i="34"/>
  <c r="U218" i="34"/>
  <c r="V218" i="34"/>
  <c r="W218" i="34"/>
  <c r="Y218" i="34"/>
  <c r="AB218" i="34"/>
  <c r="AC218" i="34"/>
  <c r="P219" i="34"/>
  <c r="T219" i="34"/>
  <c r="U219" i="34"/>
  <c r="V219" i="34"/>
  <c r="W219" i="34"/>
  <c r="Y219" i="34"/>
  <c r="AB219" i="34"/>
  <c r="AC219" i="34"/>
  <c r="P220" i="34"/>
  <c r="T220" i="34"/>
  <c r="U220" i="34"/>
  <c r="V220" i="34"/>
  <c r="W220" i="34"/>
  <c r="Y220" i="34"/>
  <c r="AB220" i="34"/>
  <c r="AC220" i="34"/>
  <c r="P221" i="34"/>
  <c r="T221" i="34"/>
  <c r="U221" i="34"/>
  <c r="V221" i="34"/>
  <c r="W221" i="34"/>
  <c r="Y221" i="34"/>
  <c r="AB221" i="34"/>
  <c r="AC221" i="34"/>
  <c r="P222" i="34"/>
  <c r="T222" i="34"/>
  <c r="U222" i="34"/>
  <c r="V222" i="34"/>
  <c r="W222" i="34"/>
  <c r="Y222" i="34"/>
  <c r="AB222" i="34"/>
  <c r="AC222" i="34"/>
  <c r="P223" i="34"/>
  <c r="T223" i="34"/>
  <c r="U223" i="34"/>
  <c r="V223" i="34"/>
  <c r="W223" i="34"/>
  <c r="Y223" i="34"/>
  <c r="AB223" i="34"/>
  <c r="AC223" i="34"/>
  <c r="P224" i="34"/>
  <c r="T224" i="34"/>
  <c r="U224" i="34"/>
  <c r="V224" i="34"/>
  <c r="W224" i="34"/>
  <c r="Y224" i="34"/>
  <c r="AB224" i="34"/>
  <c r="AC224" i="34"/>
  <c r="P225" i="34"/>
  <c r="T225" i="34"/>
  <c r="U225" i="34"/>
  <c r="V225" i="34"/>
  <c r="W225" i="34"/>
  <c r="Y225" i="34"/>
  <c r="AB225" i="34"/>
  <c r="AC225" i="34"/>
  <c r="P226" i="34"/>
  <c r="T226" i="34"/>
  <c r="U226" i="34"/>
  <c r="V226" i="34"/>
  <c r="W226" i="34"/>
  <c r="Y226" i="34"/>
  <c r="AB226" i="34"/>
  <c r="AC226" i="34"/>
  <c r="P227" i="34"/>
  <c r="T227" i="34"/>
  <c r="U227" i="34"/>
  <c r="V227" i="34"/>
  <c r="W227" i="34"/>
  <c r="Y227" i="34"/>
  <c r="AB227" i="34"/>
  <c r="AC227" i="34"/>
  <c r="P228" i="34"/>
  <c r="T228" i="34"/>
  <c r="U228" i="34"/>
  <c r="V228" i="34"/>
  <c r="W228" i="34"/>
  <c r="Y228" i="34"/>
  <c r="AB228" i="34"/>
  <c r="AC228" i="34"/>
  <c r="P229" i="34"/>
  <c r="T229" i="34"/>
  <c r="U229" i="34"/>
  <c r="V229" i="34"/>
  <c r="W229" i="34"/>
  <c r="Y229" i="34"/>
  <c r="AB229" i="34"/>
  <c r="AC229" i="34"/>
  <c r="P230" i="34"/>
  <c r="T230" i="34"/>
  <c r="U230" i="34"/>
  <c r="V230" i="34"/>
  <c r="W230" i="34"/>
  <c r="Y230" i="34"/>
  <c r="AB230" i="34"/>
  <c r="AC230" i="34"/>
  <c r="P231" i="34"/>
  <c r="T231" i="34"/>
  <c r="U231" i="34"/>
  <c r="V231" i="34"/>
  <c r="W231" i="34"/>
  <c r="Y231" i="34"/>
  <c r="AB231" i="34"/>
  <c r="AC231" i="34"/>
  <c r="P232" i="34"/>
  <c r="T232" i="34"/>
  <c r="U232" i="34"/>
  <c r="V232" i="34"/>
  <c r="W232" i="34"/>
  <c r="Y232" i="34"/>
  <c r="AB232" i="34"/>
  <c r="AC232" i="34"/>
  <c r="P233" i="34"/>
  <c r="W233" i="34"/>
  <c r="Y233" i="34"/>
  <c r="AB233" i="34"/>
  <c r="AC233" i="34"/>
  <c r="P234" i="34"/>
  <c r="W234" i="34"/>
  <c r="Y234" i="34"/>
  <c r="AB234" i="34"/>
  <c r="AC234" i="34"/>
  <c r="P235" i="34"/>
  <c r="W235" i="34"/>
  <c r="Y235" i="34"/>
  <c r="AB235" i="34"/>
  <c r="AC235" i="34"/>
  <c r="P236" i="34"/>
  <c r="W236" i="34"/>
  <c r="Y236" i="34"/>
  <c r="AB236" i="34"/>
  <c r="AC236" i="34"/>
  <c r="P237" i="34"/>
  <c r="W237" i="34"/>
  <c r="Y237" i="34"/>
  <c r="AB237" i="34"/>
  <c r="AC237" i="34"/>
  <c r="P238" i="34"/>
  <c r="W238" i="34"/>
  <c r="Y238" i="34"/>
  <c r="AB238" i="34"/>
  <c r="AC238" i="34"/>
  <c r="P239" i="34"/>
  <c r="W239" i="34"/>
  <c r="Y239" i="34"/>
  <c r="AB239" i="34"/>
  <c r="AC239" i="34"/>
  <c r="P240" i="34"/>
  <c r="T240" i="34"/>
  <c r="U240" i="34"/>
  <c r="V240" i="34"/>
  <c r="W240" i="34"/>
  <c r="Y240" i="34"/>
  <c r="AB240" i="34"/>
  <c r="AC240" i="34"/>
  <c r="P241" i="34"/>
  <c r="T241" i="34"/>
  <c r="U241" i="34"/>
  <c r="V241" i="34"/>
  <c r="W241" i="34"/>
  <c r="Y241" i="34"/>
  <c r="AB241" i="34"/>
  <c r="AC241" i="34"/>
  <c r="P242" i="34"/>
  <c r="T242" i="34"/>
  <c r="U242" i="34"/>
  <c r="V242" i="34"/>
  <c r="W242" i="34"/>
  <c r="Y242" i="34"/>
  <c r="AB242" i="34"/>
  <c r="AC242" i="34"/>
  <c r="P243" i="34"/>
  <c r="T243" i="34"/>
  <c r="U243" i="34"/>
  <c r="V243" i="34"/>
  <c r="W243" i="34"/>
  <c r="Y243" i="34"/>
  <c r="AB243" i="34"/>
  <c r="AC243" i="34"/>
  <c r="P244" i="34"/>
  <c r="T244" i="34"/>
  <c r="U244" i="34"/>
  <c r="V244" i="34"/>
  <c r="W244" i="34"/>
  <c r="Y244" i="34"/>
  <c r="AB244" i="34"/>
  <c r="AC244" i="34"/>
  <c r="P245" i="34"/>
  <c r="T245" i="34"/>
  <c r="U245" i="34"/>
  <c r="V245" i="34"/>
  <c r="W245" i="34"/>
  <c r="Y245" i="34"/>
  <c r="AB245" i="34"/>
  <c r="AC245" i="34"/>
  <c r="P246" i="34"/>
  <c r="T246" i="34"/>
  <c r="U246" i="34"/>
  <c r="V246" i="34"/>
  <c r="W246" i="34"/>
  <c r="Y246" i="34"/>
  <c r="AB246" i="34"/>
  <c r="AC246" i="34"/>
  <c r="P247" i="34"/>
  <c r="T247" i="34"/>
  <c r="U247" i="34"/>
  <c r="V247" i="34"/>
  <c r="W247" i="34"/>
  <c r="Y247" i="34"/>
  <c r="AB247" i="34"/>
  <c r="AC247" i="34"/>
  <c r="P248" i="34"/>
  <c r="T248" i="34"/>
  <c r="U248" i="34"/>
  <c r="V248" i="34"/>
  <c r="W248" i="34"/>
  <c r="Y248" i="34"/>
  <c r="AB248" i="34"/>
  <c r="AC248" i="34"/>
  <c r="P249" i="34"/>
  <c r="T249" i="34"/>
  <c r="U249" i="34"/>
  <c r="V249" i="34"/>
  <c r="W249" i="34"/>
  <c r="Y249" i="34"/>
  <c r="AB249" i="34"/>
  <c r="AC249" i="34"/>
  <c r="P250" i="34"/>
  <c r="T250" i="34"/>
  <c r="U250" i="34"/>
  <c r="V250" i="34"/>
  <c r="W250" i="34"/>
  <c r="Y250" i="34"/>
  <c r="AB250" i="34"/>
  <c r="AC250" i="34"/>
  <c r="P251" i="34"/>
  <c r="W251" i="34"/>
  <c r="Y251" i="34"/>
  <c r="AB251" i="34"/>
  <c r="AC251" i="34"/>
  <c r="P252" i="34"/>
  <c r="W252" i="34"/>
  <c r="Y252" i="34"/>
  <c r="AB252" i="34"/>
  <c r="AC252" i="34"/>
  <c r="P253" i="34"/>
  <c r="T253" i="34"/>
  <c r="U253" i="34"/>
  <c r="V253" i="34"/>
  <c r="W253" i="34"/>
  <c r="Y253" i="34"/>
  <c r="AB253" i="34"/>
  <c r="AC253" i="34"/>
  <c r="P254" i="34"/>
  <c r="T254" i="34"/>
  <c r="U254" i="34"/>
  <c r="V254" i="34"/>
  <c r="W254" i="34"/>
  <c r="Y254" i="34"/>
  <c r="AB254" i="34"/>
  <c r="AC254" i="34"/>
  <c r="P255" i="34"/>
  <c r="T255" i="34"/>
  <c r="U255" i="34"/>
  <c r="V255" i="34"/>
  <c r="W255" i="34"/>
  <c r="Y255" i="34"/>
  <c r="AB255" i="34"/>
  <c r="AC255" i="34"/>
  <c r="P256" i="34"/>
  <c r="T256" i="34"/>
  <c r="U256" i="34"/>
  <c r="V256" i="34"/>
  <c r="W256" i="34"/>
  <c r="Y256" i="34"/>
  <c r="AB256" i="34"/>
  <c r="AC256" i="34"/>
  <c r="P257" i="34"/>
  <c r="T257" i="34"/>
  <c r="U257" i="34"/>
  <c r="V257" i="34"/>
  <c r="W257" i="34"/>
  <c r="Y257" i="34"/>
  <c r="AB257" i="34"/>
  <c r="AC257" i="34"/>
  <c r="P258" i="34"/>
  <c r="T258" i="34"/>
  <c r="U258" i="34"/>
  <c r="V258" i="34"/>
  <c r="W258" i="34"/>
  <c r="Y258" i="34"/>
  <c r="AB258" i="34"/>
  <c r="AC258" i="34"/>
  <c r="P259" i="34"/>
  <c r="T259" i="34"/>
  <c r="U259" i="34"/>
  <c r="V259" i="34"/>
  <c r="W259" i="34"/>
  <c r="Y259" i="34"/>
  <c r="AB259" i="34"/>
  <c r="AC259" i="34"/>
  <c r="P260" i="34"/>
  <c r="W260" i="34"/>
  <c r="Y260" i="34"/>
  <c r="AB260" i="34"/>
  <c r="AC260" i="34"/>
  <c r="P261" i="34"/>
  <c r="T261" i="34"/>
  <c r="U261" i="34"/>
  <c r="V261" i="34"/>
  <c r="W261" i="34"/>
  <c r="Y261" i="34"/>
  <c r="AB261" i="34"/>
  <c r="AC261" i="34"/>
  <c r="P262" i="34"/>
  <c r="W262" i="34"/>
  <c r="Y262" i="34"/>
  <c r="AB262" i="34"/>
  <c r="AC262" i="34"/>
  <c r="P263" i="34"/>
  <c r="W263" i="34"/>
  <c r="Y263" i="34"/>
  <c r="AB263" i="34"/>
  <c r="AC263" i="34"/>
  <c r="P264" i="34"/>
  <c r="W264" i="34"/>
  <c r="Y264" i="34"/>
  <c r="AB264" i="34"/>
  <c r="AC264" i="34"/>
  <c r="P265" i="34"/>
  <c r="W265" i="34"/>
  <c r="Y265" i="34"/>
  <c r="AB265" i="34"/>
  <c r="AC265" i="34"/>
  <c r="P266" i="34"/>
  <c r="W266" i="34"/>
  <c r="Y266" i="34"/>
  <c r="AB266" i="34"/>
  <c r="AC266" i="34"/>
  <c r="P267" i="34"/>
  <c r="T267" i="34"/>
  <c r="U267" i="34"/>
  <c r="V267" i="34"/>
  <c r="W267" i="34"/>
  <c r="Y267" i="34"/>
  <c r="AB267" i="34"/>
  <c r="AC267" i="34"/>
  <c r="P268" i="34"/>
  <c r="T268" i="34"/>
  <c r="U268" i="34"/>
  <c r="V268" i="34"/>
  <c r="W268" i="34"/>
  <c r="Y268" i="34"/>
  <c r="AB268" i="34"/>
  <c r="AC268" i="34"/>
  <c r="P269" i="34"/>
  <c r="W269" i="34"/>
  <c r="Y269" i="34"/>
  <c r="AB269" i="34"/>
  <c r="AC269" i="34"/>
  <c r="P270" i="34"/>
  <c r="T270" i="34"/>
  <c r="U270" i="34"/>
  <c r="V270" i="34"/>
  <c r="W270" i="34"/>
  <c r="Y270" i="34"/>
  <c r="AB270" i="34"/>
  <c r="AC270" i="34"/>
  <c r="P271" i="34"/>
  <c r="T271" i="34"/>
  <c r="U271" i="34"/>
  <c r="V271" i="34"/>
  <c r="W271" i="34"/>
  <c r="Y271" i="34"/>
  <c r="AB271" i="34"/>
  <c r="AC271" i="34"/>
  <c r="P272" i="34"/>
  <c r="T272" i="34"/>
  <c r="U272" i="34"/>
  <c r="V272" i="34"/>
  <c r="W272" i="34"/>
  <c r="Y272" i="34"/>
  <c r="AB272" i="34"/>
  <c r="AC272" i="34"/>
  <c r="P273" i="34"/>
  <c r="T273" i="34"/>
  <c r="U273" i="34"/>
  <c r="V273" i="34"/>
  <c r="W273" i="34"/>
  <c r="Y273" i="34"/>
  <c r="AB273" i="34"/>
  <c r="AC273" i="34"/>
  <c r="P274" i="34"/>
  <c r="T274" i="34"/>
  <c r="U274" i="34"/>
  <c r="V274" i="34"/>
  <c r="W274" i="34"/>
  <c r="Y274" i="34"/>
  <c r="AB274" i="34"/>
  <c r="AC274" i="34"/>
  <c r="P275" i="34"/>
  <c r="T275" i="34"/>
  <c r="U275" i="34"/>
  <c r="V275" i="34"/>
  <c r="W275" i="34"/>
  <c r="Y275" i="34"/>
  <c r="AB275" i="34"/>
  <c r="AC275" i="34"/>
  <c r="P276" i="34"/>
  <c r="T276" i="34"/>
  <c r="U276" i="34"/>
  <c r="V276" i="34"/>
  <c r="W276" i="34"/>
  <c r="Y276" i="34"/>
  <c r="AB276" i="34"/>
  <c r="AC276" i="34"/>
  <c r="P277" i="34"/>
  <c r="T277" i="34"/>
  <c r="U277" i="34"/>
  <c r="V277" i="34"/>
  <c r="W277" i="34"/>
  <c r="Y277" i="34"/>
  <c r="AB277" i="34"/>
  <c r="AC277" i="34"/>
  <c r="P278" i="34"/>
  <c r="W278" i="34"/>
  <c r="Y278" i="34"/>
  <c r="AB278" i="34"/>
  <c r="AC278" i="34"/>
  <c r="P279" i="34"/>
  <c r="W279" i="34"/>
  <c r="Y279" i="34"/>
  <c r="AB279" i="34"/>
  <c r="AC279" i="34"/>
  <c r="P280" i="34"/>
  <c r="W280" i="34"/>
  <c r="Y280" i="34"/>
  <c r="AB280" i="34"/>
  <c r="AC280" i="34"/>
  <c r="P281" i="34"/>
  <c r="T281" i="34"/>
  <c r="U281" i="34"/>
  <c r="V281" i="34"/>
  <c r="W281" i="34"/>
  <c r="Y281" i="34"/>
  <c r="AB281" i="34"/>
  <c r="AC281" i="34"/>
  <c r="P282" i="34"/>
  <c r="T282" i="34"/>
  <c r="U282" i="34"/>
  <c r="V282" i="34"/>
  <c r="W282" i="34"/>
  <c r="Y282" i="34"/>
  <c r="AB282" i="34"/>
  <c r="AC282" i="34"/>
  <c r="P283" i="34"/>
  <c r="T283" i="34"/>
  <c r="U283" i="34"/>
  <c r="V283" i="34"/>
  <c r="W283" i="34"/>
  <c r="Y283" i="34"/>
  <c r="AB283" i="34"/>
  <c r="AC283" i="34"/>
  <c r="P284" i="34"/>
  <c r="T284" i="34"/>
  <c r="U284" i="34"/>
  <c r="V284" i="34"/>
  <c r="W284" i="34"/>
  <c r="Y284" i="34"/>
  <c r="AB284" i="34"/>
  <c r="AC284" i="34"/>
  <c r="P285" i="34"/>
  <c r="T285" i="34"/>
  <c r="U285" i="34"/>
  <c r="V285" i="34"/>
  <c r="W285" i="34"/>
  <c r="Y285" i="34"/>
  <c r="AB285" i="34"/>
  <c r="AC285" i="34"/>
  <c r="P286" i="34"/>
  <c r="T286" i="34"/>
  <c r="U286" i="34"/>
  <c r="V286" i="34"/>
  <c r="W286" i="34"/>
  <c r="Y286" i="34"/>
  <c r="AB286" i="34"/>
  <c r="AC286" i="34"/>
  <c r="P287" i="34"/>
  <c r="T287" i="34"/>
  <c r="U287" i="34"/>
  <c r="V287" i="34"/>
  <c r="W287" i="34"/>
  <c r="Y287" i="34"/>
  <c r="AB287" i="34"/>
  <c r="AC287" i="34"/>
  <c r="P288" i="34"/>
  <c r="T288" i="34"/>
  <c r="U288" i="34"/>
  <c r="V288" i="34"/>
  <c r="W288" i="34"/>
  <c r="Y288" i="34"/>
  <c r="AB288" i="34"/>
  <c r="AC288" i="34"/>
  <c r="P289" i="34"/>
  <c r="T289" i="34"/>
  <c r="U289" i="34"/>
  <c r="V289" i="34"/>
  <c r="W289" i="34"/>
  <c r="Y289" i="34"/>
  <c r="AB289" i="34"/>
  <c r="AC289" i="34"/>
  <c r="P290" i="34"/>
  <c r="T290" i="34"/>
  <c r="U290" i="34"/>
  <c r="V290" i="34"/>
  <c r="W290" i="34"/>
  <c r="Y290" i="34"/>
  <c r="AB290" i="34"/>
  <c r="AC290" i="34"/>
  <c r="P291" i="34"/>
  <c r="T291" i="34"/>
  <c r="U291" i="34"/>
  <c r="V291" i="34"/>
  <c r="W291" i="34"/>
  <c r="Y291" i="34"/>
  <c r="AB291" i="34"/>
  <c r="AC291" i="34"/>
  <c r="P292" i="34"/>
  <c r="T292" i="34"/>
  <c r="U292" i="34"/>
  <c r="V292" i="34"/>
  <c r="W292" i="34"/>
  <c r="Y292" i="34"/>
  <c r="AB292" i="34"/>
  <c r="AC292" i="34"/>
  <c r="P293" i="34"/>
  <c r="T293" i="34"/>
  <c r="U293" i="34"/>
  <c r="V293" i="34"/>
  <c r="W293" i="34"/>
  <c r="Y293" i="34"/>
  <c r="AB293" i="34"/>
  <c r="AC293" i="34"/>
  <c r="P294" i="34"/>
  <c r="T294" i="34"/>
  <c r="U294" i="34"/>
  <c r="V294" i="34"/>
  <c r="W294" i="34"/>
  <c r="Y294" i="34"/>
  <c r="AB294" i="34"/>
  <c r="AC294" i="34"/>
  <c r="P295" i="34"/>
  <c r="T295" i="34"/>
  <c r="U295" i="34"/>
  <c r="V295" i="34"/>
  <c r="W295" i="34"/>
  <c r="Y295" i="34"/>
  <c r="AB295" i="34"/>
  <c r="AC295" i="34"/>
  <c r="P296" i="34"/>
  <c r="W296" i="34"/>
  <c r="Y296" i="34"/>
  <c r="AB296" i="34"/>
  <c r="AC296" i="34"/>
  <c r="P297" i="34"/>
  <c r="T297" i="34"/>
  <c r="U297" i="34"/>
  <c r="V297" i="34"/>
  <c r="W297" i="34"/>
  <c r="Y297" i="34"/>
  <c r="AB297" i="34"/>
  <c r="AC297" i="34"/>
  <c r="P298" i="34"/>
  <c r="T298" i="34"/>
  <c r="U298" i="34"/>
  <c r="V298" i="34"/>
  <c r="W298" i="34"/>
  <c r="Y298" i="34"/>
  <c r="AB298" i="34"/>
  <c r="AC298" i="34"/>
  <c r="P299" i="34"/>
  <c r="T299" i="34"/>
  <c r="U299" i="34"/>
  <c r="V299" i="34"/>
  <c r="W299" i="34"/>
  <c r="Y299" i="34"/>
  <c r="AB299" i="34"/>
  <c r="AC299" i="34"/>
  <c r="P300" i="34"/>
  <c r="T300" i="34"/>
  <c r="U300" i="34"/>
  <c r="V300" i="34"/>
  <c r="W300" i="34"/>
  <c r="Y300" i="34"/>
  <c r="AB300" i="34"/>
  <c r="AC300" i="34"/>
  <c r="P301" i="34"/>
  <c r="W301" i="34"/>
  <c r="Y301" i="34"/>
  <c r="AB301" i="34"/>
  <c r="AC301" i="34"/>
  <c r="P302" i="34"/>
  <c r="W302" i="34"/>
  <c r="Y302" i="34"/>
  <c r="AB302" i="34"/>
  <c r="AC302" i="34"/>
  <c r="P303" i="34"/>
  <c r="W303" i="34"/>
  <c r="Y303" i="34"/>
  <c r="AB303" i="34"/>
  <c r="AC303" i="34"/>
  <c r="P304" i="34"/>
  <c r="W304" i="34"/>
  <c r="Y304" i="34"/>
  <c r="AB304" i="34"/>
  <c r="AC304" i="34"/>
  <c r="P305" i="34"/>
  <c r="W305" i="34"/>
  <c r="Y305" i="34"/>
  <c r="AB305" i="34"/>
  <c r="AC305" i="34"/>
  <c r="P306" i="34"/>
  <c r="W306" i="34"/>
  <c r="Y306" i="34"/>
  <c r="AB306" i="34"/>
  <c r="AC306" i="34"/>
  <c r="P307" i="34"/>
  <c r="W307" i="34"/>
  <c r="Y307" i="34"/>
  <c r="AB307" i="34"/>
  <c r="AC307" i="34"/>
  <c r="P308" i="34"/>
  <c r="W308" i="34"/>
  <c r="Y308" i="34"/>
  <c r="AB308" i="34"/>
  <c r="AC308" i="34"/>
  <c r="P309" i="34"/>
  <c r="W309" i="34"/>
  <c r="Y309" i="34"/>
  <c r="AB309" i="34"/>
  <c r="AC309" i="34"/>
  <c r="P310" i="34"/>
  <c r="W310" i="34"/>
  <c r="Y310" i="34"/>
  <c r="AB310" i="34"/>
  <c r="AC310" i="34"/>
  <c r="P311" i="34"/>
  <c r="T311" i="34"/>
  <c r="U311" i="34"/>
  <c r="V311" i="34"/>
  <c r="W311" i="34"/>
  <c r="Y311" i="34"/>
  <c r="AB311" i="34"/>
  <c r="AC311" i="34"/>
  <c r="P312" i="34"/>
  <c r="T312" i="34"/>
  <c r="U312" i="34"/>
  <c r="V312" i="34"/>
  <c r="W312" i="34"/>
  <c r="Y312" i="34"/>
  <c r="AB312" i="34"/>
  <c r="AC312" i="34"/>
  <c r="P313" i="34"/>
  <c r="W313" i="34"/>
  <c r="Y313" i="34"/>
  <c r="AB313" i="34"/>
  <c r="AC313" i="34"/>
  <c r="P314" i="34"/>
  <c r="W314" i="34"/>
  <c r="Y314" i="34"/>
  <c r="AB314" i="34"/>
  <c r="AC314" i="34"/>
  <c r="P315" i="34"/>
  <c r="W315" i="34"/>
  <c r="Y315" i="34"/>
  <c r="AB315" i="34"/>
  <c r="AC315" i="34"/>
  <c r="P316" i="34"/>
  <c r="W316" i="34"/>
  <c r="Y316" i="34"/>
  <c r="AB316" i="34"/>
  <c r="AC316" i="34"/>
  <c r="P317" i="34"/>
  <c r="W317" i="34"/>
  <c r="Y317" i="34"/>
  <c r="AB317" i="34"/>
  <c r="AC317" i="34"/>
  <c r="P318" i="34"/>
  <c r="W318" i="34"/>
  <c r="Y318" i="34"/>
  <c r="AB318" i="34"/>
  <c r="AC318" i="34"/>
  <c r="P319" i="34"/>
  <c r="W319" i="34"/>
  <c r="Y319" i="34"/>
  <c r="AB319" i="34"/>
  <c r="AC319" i="34"/>
  <c r="P320" i="34"/>
  <c r="W320" i="34"/>
  <c r="Y320" i="34"/>
  <c r="AB320" i="34"/>
  <c r="AC320" i="34"/>
  <c r="P321" i="34"/>
  <c r="W321" i="34"/>
  <c r="Y321" i="34"/>
  <c r="AB321" i="34"/>
  <c r="AC321" i="34"/>
  <c r="P322" i="34"/>
  <c r="W322" i="34"/>
  <c r="Y322" i="34"/>
  <c r="AB322" i="34"/>
  <c r="AC322" i="34"/>
  <c r="P323" i="34"/>
  <c r="W323" i="34"/>
  <c r="Y323" i="34"/>
  <c r="AB323" i="34"/>
  <c r="AC323" i="34"/>
  <c r="P324" i="34"/>
  <c r="W324" i="34"/>
  <c r="Y324" i="34"/>
  <c r="AB324" i="34"/>
  <c r="AC324" i="34"/>
  <c r="P325" i="34"/>
  <c r="W325" i="34"/>
  <c r="Y325" i="34"/>
  <c r="AB325" i="34"/>
  <c r="AC325" i="34"/>
  <c r="P326" i="34"/>
  <c r="W326" i="34"/>
  <c r="Y326" i="34"/>
  <c r="AB326" i="34"/>
  <c r="AC326" i="34"/>
  <c r="P327" i="34"/>
  <c r="W327" i="34"/>
  <c r="Y327" i="34"/>
  <c r="AB327" i="34"/>
  <c r="AC327" i="34"/>
  <c r="P328" i="34"/>
  <c r="T328" i="34"/>
  <c r="U328" i="34"/>
  <c r="V328" i="34"/>
  <c r="W328" i="34"/>
  <c r="Y328" i="34"/>
  <c r="AB328" i="34"/>
  <c r="AC328" i="34"/>
  <c r="P329" i="34"/>
  <c r="W329" i="34"/>
  <c r="Y329" i="34"/>
  <c r="AB329" i="34"/>
  <c r="AC329" i="34"/>
  <c r="P330" i="34"/>
  <c r="W330" i="34"/>
  <c r="Y330" i="34"/>
  <c r="AB330" i="34"/>
  <c r="AC330" i="34"/>
  <c r="P331" i="34"/>
  <c r="W331" i="34"/>
  <c r="Y331" i="34"/>
  <c r="AB331" i="34"/>
  <c r="AC331" i="34"/>
  <c r="P332" i="34"/>
  <c r="W332" i="34"/>
  <c r="Y332" i="34"/>
  <c r="AB332" i="34"/>
  <c r="AC332" i="34"/>
  <c r="P333" i="34"/>
  <c r="W333" i="34"/>
  <c r="Y333" i="34"/>
  <c r="AB333" i="34"/>
  <c r="AC333" i="34"/>
  <c r="P334" i="34"/>
  <c r="T334" i="34"/>
  <c r="U334" i="34"/>
  <c r="V334" i="34"/>
  <c r="W334" i="34"/>
  <c r="Y334" i="34"/>
  <c r="AB334" i="34"/>
  <c r="AC334" i="34"/>
  <c r="P335" i="34"/>
  <c r="T335" i="34"/>
  <c r="U335" i="34"/>
  <c r="V335" i="34"/>
  <c r="W335" i="34"/>
  <c r="Y335" i="34"/>
  <c r="AB335" i="34"/>
  <c r="AC335" i="34"/>
  <c r="P336" i="34"/>
  <c r="T336" i="34"/>
  <c r="U336" i="34"/>
  <c r="V336" i="34"/>
  <c r="W336" i="34"/>
  <c r="Y336" i="34"/>
  <c r="AB336" i="34"/>
  <c r="AC336" i="34"/>
  <c r="P337" i="34"/>
  <c r="T337" i="34"/>
  <c r="U337" i="34"/>
  <c r="V337" i="34"/>
  <c r="W337" i="34"/>
  <c r="Y337" i="34"/>
  <c r="AB337" i="34"/>
  <c r="AC337" i="34"/>
  <c r="P338" i="34"/>
  <c r="T338" i="34"/>
  <c r="U338" i="34"/>
  <c r="V338" i="34"/>
  <c r="W338" i="34"/>
  <c r="Y338" i="34"/>
  <c r="AB338" i="34"/>
  <c r="AC338" i="34"/>
  <c r="P339" i="34"/>
  <c r="T339" i="34"/>
  <c r="U339" i="34"/>
  <c r="V339" i="34"/>
  <c r="W339" i="34"/>
  <c r="Y339" i="34"/>
  <c r="AB339" i="34"/>
  <c r="AC339" i="34"/>
  <c r="P340" i="34"/>
  <c r="W340" i="34"/>
  <c r="Y340" i="34"/>
  <c r="AB340" i="34"/>
  <c r="AC340" i="34"/>
  <c r="P341" i="34"/>
  <c r="T341" i="34"/>
  <c r="U341" i="34"/>
  <c r="V341" i="34"/>
  <c r="W341" i="34"/>
  <c r="Y341" i="34"/>
  <c r="AB341" i="34"/>
  <c r="AC341" i="34"/>
  <c r="P342" i="34"/>
  <c r="T342" i="34"/>
  <c r="U342" i="34"/>
  <c r="V342" i="34"/>
  <c r="W342" i="34"/>
  <c r="Y342" i="34"/>
  <c r="AB342" i="34"/>
  <c r="AC342" i="34"/>
  <c r="P343" i="34"/>
  <c r="T343" i="34"/>
  <c r="U343" i="34"/>
  <c r="V343" i="34"/>
  <c r="W343" i="34"/>
  <c r="Y343" i="34"/>
  <c r="AB343" i="34"/>
  <c r="AC343" i="34"/>
  <c r="P344" i="34"/>
  <c r="T344" i="34"/>
  <c r="U344" i="34"/>
  <c r="V344" i="34"/>
  <c r="W344" i="34"/>
  <c r="Y344" i="34"/>
  <c r="AB344" i="34"/>
  <c r="AC344" i="34"/>
  <c r="P345" i="34"/>
  <c r="T345" i="34"/>
  <c r="U345" i="34"/>
  <c r="V345" i="34"/>
  <c r="W345" i="34"/>
  <c r="Y345" i="34"/>
  <c r="AB345" i="34"/>
  <c r="AC345" i="34"/>
  <c r="P346" i="34"/>
  <c r="W346" i="34"/>
  <c r="Y346" i="34"/>
  <c r="AB346" i="34"/>
  <c r="AC346" i="34"/>
  <c r="P347" i="34"/>
  <c r="W347" i="34"/>
  <c r="Y347" i="34"/>
  <c r="AB347" i="34"/>
  <c r="AC347" i="34"/>
  <c r="P348" i="34"/>
  <c r="W348" i="34"/>
  <c r="Y348" i="34"/>
  <c r="AB348" i="34"/>
  <c r="AC348" i="34"/>
  <c r="P349" i="34"/>
  <c r="W349" i="34"/>
  <c r="Y349" i="34"/>
  <c r="AB349" i="34"/>
  <c r="AC349" i="34"/>
  <c r="P350" i="34"/>
  <c r="W350" i="34"/>
  <c r="Y350" i="34"/>
  <c r="AB350" i="34"/>
  <c r="AC350" i="34"/>
  <c r="P351" i="34"/>
  <c r="W351" i="34"/>
  <c r="Y351" i="34"/>
  <c r="AB351" i="34"/>
  <c r="AC351" i="34"/>
  <c r="P352" i="34"/>
  <c r="W352" i="34"/>
  <c r="Y352" i="34"/>
  <c r="AB352" i="34"/>
  <c r="AC352" i="34"/>
  <c r="P353" i="34"/>
  <c r="W353" i="34"/>
  <c r="Y353" i="34"/>
  <c r="AB353" i="34"/>
  <c r="AC353" i="34"/>
  <c r="P354" i="34"/>
  <c r="W354" i="34"/>
  <c r="Y354" i="34"/>
  <c r="AB354" i="34"/>
  <c r="AC354" i="34"/>
  <c r="P355" i="34"/>
  <c r="T355" i="34"/>
  <c r="U355" i="34"/>
  <c r="V355" i="34"/>
  <c r="W355" i="34"/>
  <c r="Y355" i="34"/>
  <c r="AB355" i="34"/>
  <c r="AC355" i="34"/>
  <c r="P356" i="34"/>
  <c r="T356" i="34"/>
  <c r="U356" i="34"/>
  <c r="V356" i="34"/>
  <c r="W356" i="34"/>
  <c r="Y356" i="34"/>
  <c r="AB356" i="34"/>
  <c r="AC356" i="34"/>
  <c r="P357" i="34"/>
  <c r="T357" i="34"/>
  <c r="U357" i="34"/>
  <c r="V357" i="34"/>
  <c r="W357" i="34"/>
  <c r="Y357" i="34"/>
  <c r="AB357" i="34"/>
  <c r="AC357" i="34"/>
  <c r="P358" i="34"/>
  <c r="T358" i="34"/>
  <c r="U358" i="34"/>
  <c r="V358" i="34"/>
  <c r="W358" i="34"/>
  <c r="Y358" i="34"/>
  <c r="AB358" i="34"/>
  <c r="AC358" i="34"/>
  <c r="P359" i="34"/>
  <c r="T359" i="34"/>
  <c r="U359" i="34"/>
  <c r="V359" i="34"/>
  <c r="W359" i="34"/>
  <c r="Y359" i="34"/>
  <c r="AB359" i="34"/>
  <c r="AC359" i="34"/>
  <c r="P360" i="34"/>
  <c r="T360" i="34"/>
  <c r="U360" i="34"/>
  <c r="V360" i="34"/>
  <c r="W360" i="34"/>
  <c r="Y360" i="34"/>
  <c r="AB360" i="34"/>
  <c r="AC360" i="34"/>
  <c r="P361" i="34"/>
  <c r="T361" i="34"/>
  <c r="U361" i="34"/>
  <c r="V361" i="34"/>
  <c r="W361" i="34"/>
  <c r="Y361" i="34"/>
  <c r="AB361" i="34"/>
  <c r="AC361" i="34"/>
  <c r="P362" i="34"/>
  <c r="T362" i="34"/>
  <c r="U362" i="34"/>
  <c r="V362" i="34"/>
  <c r="W362" i="34"/>
  <c r="Y362" i="34"/>
  <c r="AB362" i="34"/>
  <c r="AC362" i="34"/>
  <c r="P363" i="34"/>
  <c r="T363" i="34"/>
  <c r="U363" i="34"/>
  <c r="V363" i="34"/>
  <c r="W363" i="34"/>
  <c r="Y363" i="34"/>
  <c r="AB363" i="34"/>
  <c r="AC363" i="34"/>
  <c r="P364" i="34"/>
  <c r="T364" i="34"/>
  <c r="U364" i="34"/>
  <c r="V364" i="34"/>
  <c r="W364" i="34"/>
  <c r="Y364" i="34"/>
  <c r="AB364" i="34"/>
  <c r="AC364" i="34"/>
  <c r="P365" i="34"/>
  <c r="T365" i="34"/>
  <c r="U365" i="34"/>
  <c r="V365" i="34"/>
  <c r="W365" i="34"/>
  <c r="Y365" i="34"/>
  <c r="AB365" i="34"/>
  <c r="AC365" i="34"/>
  <c r="P366" i="34"/>
  <c r="T366" i="34"/>
  <c r="U366" i="34"/>
  <c r="V366" i="34"/>
  <c r="W366" i="34"/>
  <c r="Y366" i="34"/>
  <c r="AB366" i="34"/>
  <c r="AC366" i="34"/>
  <c r="P367" i="34"/>
  <c r="T367" i="34"/>
  <c r="U367" i="34"/>
  <c r="V367" i="34"/>
  <c r="W367" i="34"/>
  <c r="Y367" i="34"/>
  <c r="AB367" i="34"/>
  <c r="AC367" i="34"/>
  <c r="P368" i="34"/>
  <c r="T368" i="34"/>
  <c r="U368" i="34"/>
  <c r="V368" i="34"/>
  <c r="W368" i="34"/>
  <c r="Y368" i="34"/>
  <c r="AB368" i="34"/>
  <c r="AC368" i="34"/>
  <c r="P369" i="34"/>
  <c r="T369" i="34"/>
  <c r="U369" i="34"/>
  <c r="V369" i="34"/>
  <c r="W369" i="34"/>
  <c r="Y369" i="34"/>
  <c r="AB369" i="34"/>
  <c r="AC369" i="34"/>
  <c r="P370" i="34"/>
  <c r="T370" i="34"/>
  <c r="U370" i="34"/>
  <c r="V370" i="34"/>
  <c r="W370" i="34"/>
  <c r="Y370" i="34"/>
  <c r="AB370" i="34"/>
  <c r="AC370" i="34"/>
  <c r="P371" i="34"/>
  <c r="W371" i="34"/>
  <c r="Y371" i="34"/>
  <c r="AB371" i="34"/>
  <c r="AC371" i="34"/>
  <c r="P372" i="34"/>
  <c r="W372" i="34"/>
  <c r="Y372" i="34"/>
  <c r="AB372" i="34"/>
  <c r="AC372" i="34"/>
  <c r="P373" i="34"/>
  <c r="W373" i="34"/>
  <c r="Y373" i="34"/>
  <c r="AB373" i="34"/>
  <c r="AC373" i="34"/>
  <c r="P374" i="34"/>
  <c r="W374" i="34"/>
  <c r="Y374" i="34"/>
  <c r="AB374" i="34"/>
  <c r="AC374" i="34"/>
  <c r="P375" i="34"/>
  <c r="T375" i="34"/>
  <c r="U375" i="34"/>
  <c r="V375" i="34"/>
  <c r="W375" i="34"/>
  <c r="Y375" i="34"/>
  <c r="AB375" i="34"/>
  <c r="AC375" i="34"/>
  <c r="P376" i="34"/>
  <c r="T376" i="34"/>
  <c r="U376" i="34"/>
  <c r="V376" i="34"/>
  <c r="W376" i="34"/>
  <c r="Y376" i="34"/>
  <c r="AB376" i="34"/>
  <c r="AC376" i="34"/>
  <c r="P377" i="34"/>
  <c r="T377" i="34"/>
  <c r="U377" i="34"/>
  <c r="V377" i="34"/>
  <c r="W377" i="34"/>
  <c r="Y377" i="34"/>
  <c r="AB377" i="34"/>
  <c r="AC377" i="34"/>
  <c r="P378" i="34"/>
  <c r="T378" i="34"/>
  <c r="U378" i="34"/>
  <c r="V378" i="34"/>
  <c r="W378" i="34"/>
  <c r="Y378" i="34"/>
  <c r="AB378" i="34"/>
  <c r="AC378" i="34"/>
  <c r="P379" i="34"/>
  <c r="T379" i="34"/>
  <c r="U379" i="34"/>
  <c r="V379" i="34"/>
  <c r="W379" i="34"/>
  <c r="Y379" i="34"/>
  <c r="AB379" i="34"/>
  <c r="AC379" i="34"/>
  <c r="P380" i="34"/>
  <c r="T380" i="34"/>
  <c r="U380" i="34"/>
  <c r="V380" i="34"/>
  <c r="W380" i="34"/>
  <c r="Y380" i="34"/>
  <c r="AB380" i="34"/>
  <c r="AC380" i="34"/>
  <c r="P381" i="34"/>
  <c r="T381" i="34"/>
  <c r="U381" i="34"/>
  <c r="V381" i="34"/>
  <c r="W381" i="34"/>
  <c r="Y381" i="34"/>
  <c r="AB381" i="34"/>
  <c r="AC381" i="34"/>
  <c r="P382" i="34"/>
  <c r="T382" i="34"/>
  <c r="U382" i="34"/>
  <c r="V382" i="34"/>
  <c r="W382" i="34"/>
  <c r="Y382" i="34"/>
  <c r="AB382" i="34"/>
  <c r="AC382" i="34"/>
  <c r="P383" i="34"/>
  <c r="W383" i="34"/>
  <c r="Y383" i="34"/>
  <c r="AB383" i="34"/>
  <c r="AC383" i="34"/>
  <c r="P384" i="34"/>
  <c r="W384" i="34"/>
  <c r="Y384" i="34"/>
  <c r="AB384" i="34"/>
  <c r="AC384" i="34"/>
  <c r="P385" i="34"/>
  <c r="W385" i="34"/>
  <c r="Y385" i="34"/>
  <c r="AB385" i="34"/>
  <c r="AC385" i="34"/>
  <c r="P386" i="34"/>
  <c r="W386" i="34"/>
  <c r="Y386" i="34"/>
  <c r="AB386" i="34"/>
  <c r="AC386" i="34"/>
  <c r="P387" i="34"/>
  <c r="W387" i="34"/>
  <c r="Y387" i="34"/>
  <c r="AB387" i="34"/>
  <c r="AC387" i="34"/>
  <c r="P388" i="34"/>
  <c r="W388" i="34"/>
  <c r="Y388" i="34"/>
  <c r="AB388" i="34"/>
  <c r="AC388" i="34"/>
  <c r="P389" i="34"/>
  <c r="W389" i="34"/>
  <c r="Y389" i="34"/>
  <c r="AB389" i="34"/>
  <c r="AC389" i="34"/>
  <c r="P390" i="34"/>
  <c r="W390" i="34"/>
  <c r="Y390" i="34"/>
  <c r="AB390" i="34"/>
  <c r="AC390" i="34"/>
  <c r="P391" i="34"/>
  <c r="W391" i="34"/>
  <c r="Y391" i="34"/>
  <c r="AB391" i="34"/>
  <c r="AC391" i="34"/>
  <c r="P392" i="34"/>
  <c r="W392" i="34"/>
  <c r="Y392" i="34"/>
  <c r="AB392" i="34"/>
  <c r="AC392" i="34"/>
  <c r="P393" i="34"/>
  <c r="W393" i="34"/>
  <c r="Y393" i="34"/>
  <c r="AB393" i="34"/>
  <c r="AC393" i="34"/>
  <c r="P394" i="34"/>
  <c r="W394" i="34"/>
  <c r="Y394" i="34"/>
  <c r="AB394" i="34"/>
  <c r="AC394" i="34"/>
  <c r="P395" i="34"/>
  <c r="W395" i="34"/>
  <c r="Y395" i="34"/>
  <c r="AB395" i="34"/>
  <c r="AC395" i="34"/>
  <c r="P396" i="34"/>
  <c r="W396" i="34"/>
  <c r="Y396" i="34"/>
  <c r="AB396" i="34"/>
  <c r="AC396" i="34"/>
  <c r="P397" i="34"/>
  <c r="T397" i="34"/>
  <c r="U397" i="34"/>
  <c r="V397" i="34"/>
  <c r="W397" i="34"/>
  <c r="Y397" i="34"/>
  <c r="AB397" i="34"/>
  <c r="AC397" i="34"/>
  <c r="P398" i="34"/>
  <c r="T398" i="34"/>
  <c r="U398" i="34"/>
  <c r="V398" i="34"/>
  <c r="W398" i="34"/>
  <c r="Y398" i="34"/>
  <c r="AB398" i="34"/>
  <c r="AC398" i="34"/>
  <c r="P399" i="34"/>
  <c r="T399" i="34"/>
  <c r="U399" i="34"/>
  <c r="V399" i="34"/>
  <c r="W399" i="34"/>
  <c r="Y399" i="34"/>
  <c r="AB399" i="34"/>
  <c r="AC399" i="34"/>
  <c r="P400" i="34"/>
  <c r="W400" i="34"/>
  <c r="Y400" i="34"/>
  <c r="AB400" i="34"/>
  <c r="AC400" i="34"/>
  <c r="P401" i="34"/>
  <c r="W401" i="34"/>
  <c r="Y401" i="34"/>
  <c r="AB401" i="34"/>
  <c r="AC401" i="34"/>
  <c r="P402" i="34"/>
  <c r="W402" i="34"/>
  <c r="Y402" i="34"/>
  <c r="AB402" i="34"/>
  <c r="AC402" i="34"/>
  <c r="P403" i="34"/>
  <c r="W403" i="34"/>
  <c r="Y403" i="34"/>
  <c r="AB403" i="34"/>
  <c r="AC403" i="34"/>
  <c r="P404" i="34"/>
  <c r="W404" i="34"/>
  <c r="Y404" i="34"/>
  <c r="AB404" i="34"/>
  <c r="AC404" i="34"/>
  <c r="P405" i="34"/>
  <c r="W405" i="34"/>
  <c r="Y405" i="34"/>
  <c r="AB405" i="34"/>
  <c r="AC405" i="34"/>
  <c r="P406" i="34"/>
  <c r="W406" i="34"/>
  <c r="Y406" i="34"/>
  <c r="AB406" i="34"/>
  <c r="AC406" i="34"/>
  <c r="P407" i="34"/>
  <c r="T407" i="34"/>
  <c r="U407" i="34"/>
  <c r="V407" i="34"/>
  <c r="W407" i="34"/>
  <c r="Y407" i="34"/>
  <c r="AB407" i="34"/>
  <c r="AC407" i="34"/>
  <c r="P408" i="34"/>
  <c r="T408" i="34"/>
  <c r="U408" i="34"/>
  <c r="V408" i="34"/>
  <c r="W408" i="34"/>
  <c r="Y408" i="34"/>
  <c r="AB408" i="34"/>
  <c r="AC408" i="34"/>
  <c r="P409" i="34"/>
  <c r="T409" i="34"/>
  <c r="U409" i="34"/>
  <c r="V409" i="34"/>
  <c r="W409" i="34"/>
  <c r="Y409" i="34"/>
  <c r="AB409" i="34"/>
  <c r="AC409" i="34"/>
  <c r="P410" i="34"/>
  <c r="T410" i="34"/>
  <c r="U410" i="34"/>
  <c r="V410" i="34"/>
  <c r="W410" i="34"/>
  <c r="Y410" i="34"/>
  <c r="AB410" i="34"/>
  <c r="AC410" i="34"/>
  <c r="P411" i="34"/>
  <c r="W411" i="34"/>
  <c r="Y411" i="34"/>
  <c r="AB411" i="34"/>
  <c r="AC411" i="34"/>
  <c r="P412" i="34"/>
  <c r="W412" i="34"/>
  <c r="Y412" i="34"/>
  <c r="AB412" i="34"/>
  <c r="AC412" i="34"/>
  <c r="P413" i="34"/>
  <c r="W413" i="34"/>
  <c r="Y413" i="34"/>
  <c r="AB413" i="34"/>
  <c r="AC413" i="34"/>
  <c r="P414" i="34"/>
  <c r="W414" i="34"/>
  <c r="Y414" i="34"/>
  <c r="AB414" i="34"/>
  <c r="AC414" i="34"/>
  <c r="P415" i="34"/>
  <c r="T415" i="34"/>
  <c r="U415" i="34"/>
  <c r="V415" i="34"/>
  <c r="W415" i="34"/>
  <c r="Y415" i="34"/>
  <c r="AB415" i="34"/>
  <c r="AC415" i="34"/>
  <c r="P416" i="34"/>
  <c r="T416" i="34"/>
  <c r="U416" i="34"/>
  <c r="V416" i="34"/>
  <c r="W416" i="34"/>
  <c r="Y416" i="34"/>
  <c r="AB416" i="34"/>
  <c r="AC416" i="34"/>
  <c r="P417" i="34"/>
  <c r="T417" i="34"/>
  <c r="U417" i="34"/>
  <c r="V417" i="34"/>
  <c r="W417" i="34"/>
  <c r="Y417" i="34"/>
  <c r="AB417" i="34"/>
  <c r="AC417" i="34"/>
  <c r="P418" i="34"/>
  <c r="T418" i="34"/>
  <c r="U418" i="34"/>
  <c r="V418" i="34"/>
  <c r="W418" i="34"/>
  <c r="Y418" i="34"/>
  <c r="AB418" i="34"/>
  <c r="AC418" i="34"/>
  <c r="P419" i="34"/>
  <c r="T419" i="34"/>
  <c r="U419" i="34"/>
  <c r="V419" i="34"/>
  <c r="W419" i="34"/>
  <c r="Y419" i="34"/>
  <c r="AB419" i="34"/>
  <c r="AC419" i="34"/>
  <c r="P420" i="34"/>
  <c r="T420" i="34"/>
  <c r="U420" i="34"/>
  <c r="V420" i="34"/>
  <c r="W420" i="34"/>
  <c r="Y420" i="34"/>
  <c r="AB420" i="34"/>
  <c r="AC420" i="34"/>
  <c r="P421" i="34"/>
  <c r="T421" i="34"/>
  <c r="U421" i="34"/>
  <c r="V421" i="34"/>
  <c r="W421" i="34"/>
  <c r="Y421" i="34"/>
  <c r="AB421" i="34"/>
  <c r="AC421" i="34"/>
  <c r="P422" i="34"/>
  <c r="T422" i="34"/>
  <c r="U422" i="34"/>
  <c r="V422" i="34"/>
  <c r="W422" i="34"/>
  <c r="Y422" i="34"/>
  <c r="AB422" i="34"/>
  <c r="AC422" i="34"/>
  <c r="P423" i="34"/>
  <c r="T423" i="34"/>
  <c r="U423" i="34"/>
  <c r="V423" i="34"/>
  <c r="W423" i="34"/>
  <c r="Y423" i="34"/>
  <c r="AB423" i="34"/>
  <c r="AC423" i="34"/>
  <c r="P424" i="34"/>
  <c r="W424" i="34"/>
  <c r="Y424" i="34"/>
  <c r="AB424" i="34"/>
  <c r="AC424" i="34"/>
  <c r="P425" i="34"/>
  <c r="W425" i="34"/>
  <c r="Y425" i="34"/>
  <c r="AB425" i="34"/>
  <c r="AC425" i="34"/>
  <c r="P426" i="34"/>
  <c r="W426" i="34"/>
  <c r="Y426" i="34"/>
  <c r="AB426" i="34"/>
  <c r="AC426" i="34"/>
  <c r="P427" i="34"/>
  <c r="W427" i="34"/>
  <c r="Y427" i="34"/>
  <c r="AB427" i="34"/>
  <c r="AC427" i="34"/>
  <c r="P428" i="34"/>
  <c r="W428" i="34"/>
  <c r="Y428" i="34"/>
  <c r="AB428" i="34"/>
  <c r="AC428" i="34"/>
  <c r="P429" i="34"/>
  <c r="T429" i="34"/>
  <c r="U429" i="34"/>
  <c r="V429" i="34"/>
  <c r="W429" i="34"/>
  <c r="Y429" i="34"/>
  <c r="AB429" i="34"/>
  <c r="AC429" i="34"/>
  <c r="P430" i="34"/>
  <c r="W430" i="34"/>
  <c r="Y430" i="34"/>
  <c r="AB430" i="34"/>
  <c r="AC430" i="34"/>
  <c r="P431" i="34"/>
  <c r="W431" i="34"/>
  <c r="Y431" i="34"/>
  <c r="AB431" i="34"/>
  <c r="AC431" i="34"/>
  <c r="P432" i="34"/>
  <c r="W432" i="34"/>
  <c r="Y432" i="34"/>
  <c r="AB432" i="34"/>
  <c r="AC432" i="34"/>
  <c r="P433" i="34"/>
  <c r="W433" i="34"/>
  <c r="Y433" i="34"/>
  <c r="AB433" i="34"/>
  <c r="AC433" i="34"/>
  <c r="P434" i="34"/>
  <c r="W434" i="34"/>
  <c r="Y434" i="34"/>
  <c r="AB434" i="34"/>
  <c r="AC434" i="34"/>
  <c r="P435" i="34"/>
  <c r="W435" i="34"/>
  <c r="Y435" i="34"/>
  <c r="AB435" i="34"/>
  <c r="AC435" i="34"/>
  <c r="P436" i="34"/>
  <c r="W436" i="34"/>
  <c r="Y436" i="34"/>
  <c r="AB436" i="34"/>
  <c r="AC436" i="34"/>
  <c r="P437" i="34"/>
  <c r="W437" i="34"/>
  <c r="Y437" i="34"/>
  <c r="AB437" i="34"/>
  <c r="AC437" i="34"/>
  <c r="P438" i="34"/>
  <c r="T438" i="34"/>
  <c r="U438" i="34"/>
  <c r="V438" i="34"/>
  <c r="W438" i="34"/>
  <c r="Y438" i="34"/>
  <c r="AB438" i="34"/>
  <c r="AC438" i="34"/>
  <c r="P439" i="34"/>
  <c r="T439" i="34"/>
  <c r="U439" i="34"/>
  <c r="V439" i="34"/>
  <c r="W439" i="34"/>
  <c r="Y439" i="34"/>
  <c r="AB439" i="34"/>
  <c r="AC439" i="34"/>
  <c r="P440" i="34"/>
  <c r="W440" i="34"/>
  <c r="Y440" i="34"/>
  <c r="AB440" i="34"/>
  <c r="AC440" i="34"/>
  <c r="P441" i="34"/>
  <c r="W441" i="34"/>
  <c r="Y441" i="34"/>
  <c r="AB441" i="34"/>
  <c r="AC441" i="34"/>
  <c r="P442" i="34"/>
  <c r="T442" i="34"/>
  <c r="U442" i="34"/>
  <c r="V442" i="34"/>
  <c r="W442" i="34"/>
  <c r="Y442" i="34"/>
  <c r="AB442" i="34"/>
  <c r="AC442" i="34"/>
  <c r="P443" i="34"/>
  <c r="T443" i="34"/>
  <c r="U443" i="34"/>
  <c r="V443" i="34"/>
  <c r="W443" i="34"/>
  <c r="Y443" i="34"/>
  <c r="AB443" i="34"/>
  <c r="AC443" i="34"/>
  <c r="P444" i="34"/>
  <c r="T444" i="34"/>
  <c r="U444" i="34"/>
  <c r="V444" i="34"/>
  <c r="W444" i="34"/>
  <c r="Y444" i="34"/>
  <c r="AB444" i="34"/>
  <c r="AC444" i="34"/>
  <c r="P445" i="34"/>
  <c r="T445" i="34"/>
  <c r="U445" i="34"/>
  <c r="V445" i="34"/>
  <c r="W445" i="34"/>
  <c r="Y445" i="34"/>
  <c r="AB445" i="34"/>
  <c r="AC445" i="34"/>
  <c r="P446" i="34"/>
  <c r="T446" i="34"/>
  <c r="U446" i="34"/>
  <c r="V446" i="34"/>
  <c r="W446" i="34"/>
  <c r="Y446" i="34"/>
  <c r="AB446" i="34"/>
  <c r="AC446" i="34"/>
  <c r="P447" i="34"/>
  <c r="T447" i="34"/>
  <c r="U447" i="34"/>
  <c r="V447" i="34"/>
  <c r="W447" i="34"/>
  <c r="Y447" i="34"/>
  <c r="AB447" i="34"/>
  <c r="AC447" i="34"/>
  <c r="P448" i="34"/>
  <c r="T448" i="34"/>
  <c r="U448" i="34"/>
  <c r="V448" i="34"/>
  <c r="W448" i="34"/>
  <c r="Y448" i="34"/>
  <c r="AB448" i="34"/>
  <c r="AC448" i="34"/>
  <c r="P449" i="34"/>
  <c r="T449" i="34"/>
  <c r="U449" i="34"/>
  <c r="V449" i="34"/>
  <c r="W449" i="34"/>
  <c r="Y449" i="34"/>
  <c r="AB449" i="34"/>
  <c r="AC449" i="34"/>
  <c r="P450" i="34"/>
  <c r="W450" i="34"/>
  <c r="Y450" i="34"/>
  <c r="AB450" i="34"/>
  <c r="AC450" i="34"/>
  <c r="P451" i="34"/>
  <c r="W451" i="34"/>
  <c r="Y451" i="34"/>
  <c r="AB451" i="34"/>
  <c r="AC451" i="34"/>
  <c r="P452" i="34"/>
  <c r="T452" i="34"/>
  <c r="U452" i="34"/>
  <c r="V452" i="34"/>
  <c r="W452" i="34"/>
  <c r="Y452" i="34"/>
  <c r="AB452" i="34"/>
  <c r="AC452" i="34"/>
  <c r="P453" i="34"/>
  <c r="T453" i="34"/>
  <c r="U453" i="34"/>
  <c r="V453" i="34"/>
  <c r="W453" i="34"/>
  <c r="Y453" i="34"/>
  <c r="AB453" i="34"/>
  <c r="AC453" i="34"/>
  <c r="P454" i="34"/>
  <c r="T454" i="34"/>
  <c r="U454" i="34"/>
  <c r="V454" i="34"/>
  <c r="W454" i="34"/>
  <c r="Y454" i="34"/>
  <c r="AB454" i="34"/>
  <c r="AC454" i="34"/>
  <c r="P455" i="34"/>
  <c r="T455" i="34"/>
  <c r="U455" i="34"/>
  <c r="V455" i="34"/>
  <c r="W455" i="34"/>
  <c r="Y455" i="34"/>
  <c r="AB455" i="34"/>
  <c r="AC455" i="34"/>
  <c r="P456" i="34"/>
  <c r="T456" i="34"/>
  <c r="U456" i="34"/>
  <c r="V456" i="34"/>
  <c r="W456" i="34"/>
  <c r="Y456" i="34"/>
  <c r="AB456" i="34"/>
  <c r="AC456" i="34"/>
  <c r="P457" i="34"/>
  <c r="W457" i="34"/>
  <c r="Y457" i="34"/>
  <c r="AB457" i="34"/>
  <c r="AC457" i="34"/>
  <c r="P458" i="34"/>
  <c r="T458" i="34"/>
  <c r="U458" i="34"/>
  <c r="V458" i="34"/>
  <c r="W458" i="34"/>
  <c r="Y458" i="34"/>
  <c r="AB458" i="34"/>
  <c r="AC458" i="34"/>
  <c r="P459" i="34"/>
  <c r="T459" i="34"/>
  <c r="U459" i="34"/>
  <c r="V459" i="34"/>
  <c r="W459" i="34"/>
  <c r="Y459" i="34"/>
  <c r="AB459" i="34"/>
  <c r="AC459" i="34"/>
  <c r="P460" i="34"/>
  <c r="W460" i="34"/>
  <c r="Y460" i="34"/>
  <c r="AB460" i="34"/>
  <c r="AC460" i="34"/>
  <c r="P461" i="34"/>
  <c r="W461" i="34"/>
  <c r="Y461" i="34"/>
  <c r="AB461" i="34"/>
  <c r="AC461" i="34"/>
  <c r="P462" i="34"/>
  <c r="T462" i="34"/>
  <c r="U462" i="34"/>
  <c r="V462" i="34"/>
  <c r="W462" i="34"/>
  <c r="Y462" i="34"/>
  <c r="AB462" i="34"/>
  <c r="AC462" i="34"/>
  <c r="P463" i="34"/>
  <c r="W463" i="34"/>
  <c r="Y463" i="34"/>
  <c r="AB463" i="34"/>
  <c r="AC463" i="34"/>
  <c r="P464" i="34"/>
  <c r="W464" i="34"/>
  <c r="Y464" i="34"/>
  <c r="AB464" i="34"/>
  <c r="AC464" i="34"/>
  <c r="P465" i="34"/>
  <c r="W465" i="34"/>
  <c r="Y465" i="34"/>
  <c r="AB465" i="34"/>
  <c r="AC465" i="34"/>
  <c r="P466" i="34"/>
  <c r="W466" i="34"/>
  <c r="Y466" i="34"/>
  <c r="AB466" i="34"/>
  <c r="AC466" i="34"/>
  <c r="P467" i="34"/>
  <c r="T467" i="34"/>
  <c r="U467" i="34"/>
  <c r="V467" i="34"/>
  <c r="W467" i="34"/>
  <c r="Y467" i="34"/>
  <c r="AB467" i="34"/>
  <c r="AC467" i="34"/>
  <c r="P468" i="34"/>
  <c r="T468" i="34"/>
  <c r="U468" i="34"/>
  <c r="V468" i="34"/>
  <c r="W468" i="34"/>
  <c r="Y468" i="34"/>
  <c r="AB468" i="34"/>
  <c r="AC468" i="34"/>
  <c r="P469" i="34"/>
  <c r="W469" i="34"/>
  <c r="Y469" i="34"/>
  <c r="AB469" i="34"/>
  <c r="AC469" i="34"/>
  <c r="P470" i="34"/>
  <c r="T470" i="34"/>
  <c r="U470" i="34"/>
  <c r="V470" i="34"/>
  <c r="W470" i="34"/>
  <c r="Y470" i="34"/>
  <c r="AB470" i="34"/>
  <c r="AC470" i="34"/>
  <c r="P471" i="34"/>
  <c r="T471" i="34"/>
  <c r="U471" i="34"/>
  <c r="V471" i="34"/>
  <c r="W471" i="34"/>
  <c r="Y471" i="34"/>
  <c r="AB471" i="34"/>
  <c r="AC471" i="34"/>
  <c r="P472" i="34"/>
  <c r="T472" i="34"/>
  <c r="U472" i="34"/>
  <c r="V472" i="34"/>
  <c r="W472" i="34"/>
  <c r="Y472" i="34"/>
  <c r="AB472" i="34"/>
  <c r="AC472" i="34"/>
  <c r="P473" i="34"/>
  <c r="T473" i="34"/>
  <c r="U473" i="34"/>
  <c r="V473" i="34"/>
  <c r="W473" i="34"/>
  <c r="Y473" i="34"/>
  <c r="AB473" i="34"/>
  <c r="AC473" i="34"/>
  <c r="P474" i="34"/>
  <c r="T474" i="34"/>
  <c r="U474" i="34"/>
  <c r="V474" i="34"/>
  <c r="W474" i="34"/>
  <c r="Y474" i="34"/>
  <c r="AB474" i="34"/>
  <c r="AC474" i="34"/>
  <c r="P475" i="34"/>
  <c r="T475" i="34"/>
  <c r="U475" i="34"/>
  <c r="V475" i="34"/>
  <c r="W475" i="34"/>
  <c r="Y475" i="34"/>
  <c r="AB475" i="34"/>
  <c r="AC475" i="34"/>
  <c r="P476" i="34"/>
  <c r="T476" i="34"/>
  <c r="U476" i="34"/>
  <c r="V476" i="34"/>
  <c r="W476" i="34"/>
  <c r="Y476" i="34"/>
  <c r="AB476" i="34"/>
  <c r="AC476" i="34"/>
  <c r="P477" i="34"/>
  <c r="T477" i="34"/>
  <c r="U477" i="34"/>
  <c r="V477" i="34"/>
  <c r="W477" i="34"/>
  <c r="Y477" i="34"/>
  <c r="AB477" i="34"/>
  <c r="AC477" i="34"/>
  <c r="P478" i="34"/>
  <c r="T478" i="34"/>
  <c r="U478" i="34"/>
  <c r="V478" i="34"/>
  <c r="W478" i="34"/>
  <c r="Y478" i="34"/>
  <c r="AB478" i="34"/>
  <c r="AC478" i="34"/>
  <c r="P479" i="34"/>
  <c r="T479" i="34"/>
  <c r="U479" i="34"/>
  <c r="V479" i="34"/>
  <c r="W479" i="34"/>
  <c r="Y479" i="34"/>
  <c r="AB479" i="34"/>
  <c r="AC479" i="34"/>
  <c r="P480" i="34"/>
  <c r="T480" i="34"/>
  <c r="U480" i="34"/>
  <c r="V480" i="34"/>
  <c r="W480" i="34"/>
  <c r="Y480" i="34"/>
  <c r="AB480" i="34"/>
  <c r="AC480" i="34"/>
  <c r="P481" i="34"/>
  <c r="T481" i="34"/>
  <c r="U481" i="34"/>
  <c r="V481" i="34"/>
  <c r="W481" i="34"/>
  <c r="Y481" i="34"/>
  <c r="AB481" i="34"/>
  <c r="AC481" i="34"/>
  <c r="P482" i="34"/>
  <c r="T482" i="34"/>
  <c r="U482" i="34"/>
  <c r="V482" i="34"/>
  <c r="W482" i="34"/>
  <c r="Y482" i="34"/>
  <c r="AB482" i="34"/>
  <c r="AC482" i="34"/>
  <c r="P483" i="34"/>
  <c r="T483" i="34"/>
  <c r="U483" i="34"/>
  <c r="V483" i="34"/>
  <c r="W483" i="34"/>
  <c r="Y483" i="34"/>
  <c r="AB483" i="34"/>
  <c r="AC483" i="34"/>
  <c r="P484" i="34"/>
  <c r="T484" i="34"/>
  <c r="U484" i="34"/>
  <c r="V484" i="34"/>
  <c r="W484" i="34"/>
  <c r="Y484" i="34"/>
  <c r="AB484" i="34"/>
  <c r="AC484" i="34"/>
  <c r="P485" i="34"/>
  <c r="T485" i="34"/>
  <c r="U485" i="34"/>
  <c r="V485" i="34"/>
  <c r="W485" i="34"/>
  <c r="Y485" i="34"/>
  <c r="AB485" i="34"/>
  <c r="AC485" i="34"/>
  <c r="P486" i="34"/>
  <c r="T486" i="34"/>
  <c r="U486" i="34"/>
  <c r="V486" i="34"/>
  <c r="W486" i="34"/>
  <c r="Y486" i="34"/>
  <c r="AB486" i="34"/>
  <c r="AC486" i="34"/>
  <c r="P487" i="34"/>
  <c r="T487" i="34"/>
  <c r="U487" i="34"/>
  <c r="V487" i="34"/>
  <c r="W487" i="34"/>
  <c r="Y487" i="34"/>
  <c r="AB487" i="34"/>
  <c r="AC487" i="34"/>
  <c r="P488" i="34"/>
  <c r="T488" i="34"/>
  <c r="U488" i="34"/>
  <c r="V488" i="34"/>
  <c r="W488" i="34"/>
  <c r="Y488" i="34"/>
  <c r="AB488" i="34"/>
  <c r="AC488" i="34"/>
  <c r="P489" i="34"/>
  <c r="T489" i="34"/>
  <c r="U489" i="34"/>
  <c r="V489" i="34"/>
  <c r="W489" i="34"/>
  <c r="Y489" i="34"/>
  <c r="AB489" i="34"/>
  <c r="AC489" i="34"/>
  <c r="P490" i="34"/>
  <c r="T490" i="34"/>
  <c r="U490" i="34"/>
  <c r="V490" i="34"/>
  <c r="W490" i="34"/>
  <c r="Y490" i="34"/>
  <c r="AB490" i="34"/>
  <c r="AC490" i="34"/>
  <c r="P491" i="34"/>
  <c r="T491" i="34"/>
  <c r="U491" i="34"/>
  <c r="V491" i="34"/>
  <c r="W491" i="34"/>
  <c r="Y491" i="34"/>
  <c r="AB491" i="34"/>
  <c r="AC491" i="34"/>
  <c r="P492" i="34"/>
  <c r="T492" i="34"/>
  <c r="U492" i="34"/>
  <c r="V492" i="34"/>
  <c r="W492" i="34"/>
  <c r="Y492" i="34"/>
  <c r="AB492" i="34"/>
  <c r="AC492" i="34"/>
  <c r="P493" i="34"/>
  <c r="T493" i="34"/>
  <c r="U493" i="34"/>
  <c r="V493" i="34"/>
  <c r="W493" i="34"/>
  <c r="Y493" i="34"/>
  <c r="AB493" i="34"/>
  <c r="AC493" i="34"/>
  <c r="P494" i="34"/>
  <c r="W494" i="34"/>
  <c r="Y494" i="34"/>
  <c r="AB494" i="34"/>
  <c r="AC494" i="34"/>
  <c r="P495" i="34"/>
  <c r="T495" i="34"/>
  <c r="U495" i="34"/>
  <c r="V495" i="34"/>
  <c r="W495" i="34"/>
  <c r="Y495" i="34"/>
  <c r="AB495" i="34"/>
  <c r="AC495" i="34"/>
  <c r="P496" i="34"/>
  <c r="T496" i="34"/>
  <c r="U496" i="34"/>
  <c r="V496" i="34"/>
  <c r="W496" i="34"/>
  <c r="Y496" i="34"/>
  <c r="AB496" i="34"/>
  <c r="AC496" i="34"/>
  <c r="P497" i="34"/>
  <c r="T497" i="34"/>
  <c r="U497" i="34"/>
  <c r="V497" i="34"/>
  <c r="W497" i="34"/>
  <c r="Y497" i="34"/>
  <c r="AB497" i="34"/>
  <c r="AC497" i="34"/>
  <c r="P498" i="34"/>
  <c r="T498" i="34"/>
  <c r="U498" i="34"/>
  <c r="V498" i="34"/>
  <c r="W498" i="34"/>
  <c r="Y498" i="34"/>
  <c r="AB498" i="34"/>
  <c r="AC498" i="34"/>
  <c r="P499" i="34"/>
  <c r="W499" i="34"/>
  <c r="Y499" i="34"/>
  <c r="AB499" i="34"/>
  <c r="AC499" i="34"/>
  <c r="P500" i="34"/>
  <c r="W500" i="34"/>
  <c r="Y500" i="34"/>
  <c r="AB500" i="34"/>
  <c r="AC500" i="34"/>
  <c r="P501" i="34"/>
  <c r="W501" i="34"/>
  <c r="Y501" i="34"/>
  <c r="AB501" i="34"/>
  <c r="AC501" i="34"/>
  <c r="P502" i="34"/>
  <c r="T502" i="34"/>
  <c r="U502" i="34"/>
  <c r="V502" i="34"/>
  <c r="W502" i="34"/>
  <c r="Y502" i="34"/>
  <c r="AB502" i="34"/>
  <c r="AC502" i="34"/>
  <c r="P503" i="34"/>
  <c r="T503" i="34"/>
  <c r="U503" i="34"/>
  <c r="V503" i="34"/>
  <c r="W503" i="34"/>
  <c r="Y503" i="34"/>
  <c r="AB503" i="34"/>
  <c r="AC503" i="34"/>
  <c r="P504" i="34"/>
  <c r="T504" i="34"/>
  <c r="U504" i="34"/>
  <c r="V504" i="34"/>
  <c r="W504" i="34"/>
  <c r="Y504" i="34"/>
  <c r="AB504" i="34"/>
  <c r="AC504" i="34"/>
  <c r="P505" i="34"/>
  <c r="T505" i="34"/>
  <c r="U505" i="34"/>
  <c r="V505" i="34"/>
  <c r="W505" i="34"/>
  <c r="Y505" i="34"/>
  <c r="AB505" i="34"/>
  <c r="AC505" i="34"/>
  <c r="P506" i="34"/>
  <c r="T506" i="34"/>
  <c r="U506" i="34"/>
  <c r="V506" i="34"/>
  <c r="W506" i="34"/>
  <c r="Y506" i="34"/>
  <c r="AB506" i="34"/>
  <c r="AC506" i="34"/>
  <c r="P507" i="34"/>
  <c r="T507" i="34"/>
  <c r="U507" i="34"/>
  <c r="V507" i="34"/>
  <c r="W507" i="34"/>
  <c r="Y507" i="34"/>
  <c r="AB507" i="34"/>
  <c r="AC507" i="34"/>
  <c r="P508" i="34"/>
  <c r="T508" i="34"/>
  <c r="U508" i="34"/>
  <c r="V508" i="34"/>
  <c r="W508" i="34"/>
  <c r="Y508" i="34"/>
  <c r="AB508" i="34"/>
  <c r="AC508" i="34"/>
  <c r="P509" i="34"/>
  <c r="T509" i="34"/>
  <c r="U509" i="34"/>
  <c r="V509" i="34"/>
  <c r="W509" i="34"/>
  <c r="Y509" i="34"/>
  <c r="AB509" i="34"/>
  <c r="AC509" i="34"/>
  <c r="P510" i="34"/>
  <c r="T510" i="34"/>
  <c r="U510" i="34"/>
  <c r="V510" i="34"/>
  <c r="W510" i="34"/>
  <c r="Y510" i="34"/>
  <c r="AB510" i="34"/>
  <c r="AC510" i="34"/>
  <c r="P511" i="34"/>
  <c r="T511" i="34"/>
  <c r="U511" i="34"/>
  <c r="V511" i="34"/>
  <c r="W511" i="34"/>
  <c r="Y511" i="34"/>
  <c r="AB511" i="34"/>
  <c r="AC511" i="34"/>
  <c r="P512" i="34"/>
  <c r="T512" i="34"/>
  <c r="U512" i="34"/>
  <c r="V512" i="34"/>
  <c r="W512" i="34"/>
  <c r="Y512" i="34"/>
  <c r="AB512" i="34"/>
  <c r="AC512" i="34"/>
  <c r="P513" i="34"/>
  <c r="T513" i="34"/>
  <c r="U513" i="34"/>
  <c r="V513" i="34"/>
  <c r="W513" i="34"/>
  <c r="Y513" i="34"/>
  <c r="AB513" i="34"/>
  <c r="AC513" i="34"/>
  <c r="P514" i="34"/>
  <c r="T514" i="34"/>
  <c r="U514" i="34"/>
  <c r="V514" i="34"/>
  <c r="W514" i="34"/>
  <c r="Y514" i="34"/>
  <c r="AB514" i="34"/>
  <c r="AC514" i="34"/>
  <c r="P515" i="34"/>
  <c r="T515" i="34"/>
  <c r="U515" i="34"/>
  <c r="V515" i="34"/>
  <c r="W515" i="34"/>
  <c r="Y515" i="34"/>
  <c r="AB515" i="34"/>
  <c r="AC515" i="34"/>
  <c r="P516" i="34"/>
  <c r="T516" i="34"/>
  <c r="U516" i="34"/>
  <c r="V516" i="34"/>
  <c r="W516" i="34"/>
  <c r="Y516" i="34"/>
  <c r="AB516" i="34"/>
  <c r="AC516" i="34"/>
  <c r="P517" i="34"/>
  <c r="T517" i="34"/>
  <c r="U517" i="34"/>
  <c r="V517" i="34"/>
  <c r="W517" i="34"/>
  <c r="Y517" i="34"/>
  <c r="AB517" i="34"/>
  <c r="AC517" i="34"/>
  <c r="P518" i="34"/>
  <c r="W518" i="34"/>
  <c r="Y518" i="34"/>
  <c r="AB518" i="34"/>
  <c r="AC518" i="34"/>
  <c r="P519" i="34"/>
  <c r="W519" i="34"/>
  <c r="Y519" i="34"/>
  <c r="AB519" i="34"/>
  <c r="AC519" i="34"/>
  <c r="P520" i="34"/>
  <c r="W520" i="34"/>
  <c r="Y520" i="34"/>
  <c r="AB520" i="34"/>
  <c r="AC520" i="34"/>
  <c r="P521" i="34"/>
  <c r="W521" i="34"/>
  <c r="Y521" i="34"/>
  <c r="AB521" i="34"/>
  <c r="AC521" i="34"/>
  <c r="P522" i="34"/>
  <c r="W522" i="34"/>
  <c r="Y522" i="34"/>
  <c r="AB522" i="34"/>
  <c r="AC522" i="34"/>
  <c r="P523" i="34"/>
  <c r="W523" i="34"/>
  <c r="Y523" i="34"/>
  <c r="AB523" i="34"/>
  <c r="AC523" i="34"/>
  <c r="P524" i="34"/>
  <c r="W524" i="34"/>
  <c r="Y524" i="34"/>
  <c r="AB524" i="34"/>
  <c r="AC524" i="34"/>
  <c r="P525" i="34"/>
  <c r="W525" i="34"/>
  <c r="Y525" i="34"/>
  <c r="AB525" i="34"/>
  <c r="AC525" i="34"/>
  <c r="P526" i="34"/>
  <c r="W526" i="34"/>
  <c r="Y526" i="34"/>
  <c r="AB526" i="34"/>
  <c r="AC526" i="34"/>
  <c r="P527" i="34"/>
  <c r="W527" i="34"/>
  <c r="Y527" i="34"/>
  <c r="AB527" i="34"/>
  <c r="AC527" i="34"/>
  <c r="P528" i="34"/>
  <c r="W528" i="34"/>
  <c r="Y528" i="34"/>
  <c r="AB528" i="34"/>
  <c r="AC528" i="34"/>
  <c r="P529" i="34"/>
  <c r="W529" i="34"/>
  <c r="Y529" i="34"/>
  <c r="AB529" i="34"/>
  <c r="AC529" i="34"/>
  <c r="P530" i="34"/>
  <c r="W530" i="34"/>
  <c r="Y530" i="34"/>
  <c r="AB530" i="34"/>
  <c r="AC530" i="34"/>
  <c r="P531" i="34"/>
  <c r="W531" i="34"/>
  <c r="Y531" i="34"/>
  <c r="AB531" i="34"/>
  <c r="AC531" i="34"/>
  <c r="P532" i="34"/>
  <c r="W532" i="34"/>
  <c r="Y532" i="34"/>
  <c r="AB532" i="34"/>
  <c r="AC532" i="34"/>
  <c r="P533" i="34"/>
  <c r="T533" i="34"/>
  <c r="U533" i="34"/>
  <c r="V533" i="34"/>
  <c r="W533" i="34"/>
  <c r="Y533" i="34"/>
  <c r="AB533" i="34"/>
  <c r="AC533" i="34"/>
  <c r="P534" i="34"/>
  <c r="T534" i="34"/>
  <c r="U534" i="34"/>
  <c r="V534" i="34"/>
  <c r="W534" i="34"/>
  <c r="Y534" i="34"/>
  <c r="AB534" i="34"/>
  <c r="AC534" i="34"/>
  <c r="P535" i="34"/>
  <c r="W535" i="34"/>
  <c r="Y535" i="34"/>
  <c r="AB535" i="34"/>
  <c r="AC535" i="34"/>
  <c r="P536" i="34"/>
  <c r="W536" i="34"/>
  <c r="Y536" i="34"/>
  <c r="AB536" i="34"/>
  <c r="AC536" i="34"/>
  <c r="P537" i="34"/>
  <c r="W537" i="34"/>
  <c r="Y537" i="34"/>
  <c r="AB537" i="34"/>
  <c r="AC537" i="34"/>
  <c r="P538" i="34"/>
  <c r="W538" i="34"/>
  <c r="Y538" i="34"/>
  <c r="AB538" i="34"/>
  <c r="AC538" i="34"/>
  <c r="P539" i="34"/>
  <c r="W539" i="34"/>
  <c r="Y539" i="34"/>
  <c r="AB539" i="34"/>
  <c r="AC539" i="34"/>
  <c r="P540" i="34"/>
  <c r="W540" i="34"/>
  <c r="Y540" i="34"/>
  <c r="AB540" i="34"/>
  <c r="AC540" i="34"/>
  <c r="P541" i="34"/>
  <c r="W541" i="34"/>
  <c r="Y541" i="34"/>
  <c r="AB541" i="34"/>
  <c r="AC541" i="34"/>
  <c r="P542" i="34"/>
  <c r="W542" i="34"/>
  <c r="Y542" i="34"/>
  <c r="AB542" i="34"/>
  <c r="AC542" i="34"/>
  <c r="P543" i="34"/>
  <c r="W543" i="34"/>
  <c r="Y543" i="34"/>
  <c r="AB543" i="34"/>
  <c r="AC543" i="34"/>
  <c r="P544" i="34"/>
  <c r="W544" i="34"/>
  <c r="Y544" i="34"/>
  <c r="AB544" i="34"/>
  <c r="AC544" i="34"/>
  <c r="P545" i="34"/>
  <c r="W545" i="34"/>
  <c r="Y545" i="34"/>
  <c r="AB545" i="34"/>
  <c r="AC545" i="34"/>
  <c r="P546" i="34"/>
  <c r="T546" i="34"/>
  <c r="U546" i="34"/>
  <c r="V546" i="34"/>
  <c r="W546" i="34"/>
  <c r="Y546" i="34"/>
  <c r="AB546" i="34"/>
  <c r="AC546" i="34"/>
  <c r="P547" i="34"/>
  <c r="W547" i="34"/>
  <c r="Y547" i="34"/>
  <c r="AB547" i="34"/>
  <c r="AC547" i="34"/>
  <c r="P548" i="34"/>
  <c r="T548" i="34"/>
  <c r="U548" i="34"/>
  <c r="V548" i="34"/>
  <c r="W548" i="34"/>
  <c r="Y548" i="34"/>
  <c r="AB548" i="34"/>
  <c r="AC548" i="34"/>
  <c r="P549" i="34"/>
  <c r="T549" i="34"/>
  <c r="U549" i="34"/>
  <c r="V549" i="34"/>
  <c r="W549" i="34"/>
  <c r="Y549" i="34"/>
  <c r="AB549" i="34"/>
  <c r="AC549" i="34"/>
  <c r="P550" i="34"/>
  <c r="T550" i="34"/>
  <c r="U550" i="34"/>
  <c r="V550" i="34"/>
  <c r="W550" i="34"/>
  <c r="Y550" i="34"/>
  <c r="AB550" i="34"/>
  <c r="AC550" i="34"/>
  <c r="P551" i="34"/>
  <c r="T551" i="34"/>
  <c r="U551" i="34"/>
  <c r="V551" i="34"/>
  <c r="W551" i="34"/>
  <c r="Y551" i="34"/>
  <c r="AB551" i="34"/>
  <c r="AC551" i="34"/>
  <c r="P552" i="34"/>
  <c r="T552" i="34"/>
  <c r="U552" i="34"/>
  <c r="V552" i="34"/>
  <c r="W552" i="34"/>
  <c r="Y552" i="34"/>
  <c r="AB552" i="34"/>
  <c r="AC552" i="34"/>
  <c r="P553" i="34"/>
  <c r="T553" i="34"/>
  <c r="U553" i="34"/>
  <c r="V553" i="34"/>
  <c r="W553" i="34"/>
  <c r="Y553" i="34"/>
  <c r="AB553" i="34"/>
  <c r="AC553" i="34"/>
  <c r="P554" i="34"/>
  <c r="T554" i="34"/>
  <c r="U554" i="34"/>
  <c r="V554" i="34"/>
  <c r="W554" i="34"/>
  <c r="Y554" i="34"/>
  <c r="AB554" i="34"/>
  <c r="AC554" i="34"/>
  <c r="P555" i="34"/>
  <c r="T555" i="34"/>
  <c r="U555" i="34"/>
  <c r="V555" i="34"/>
  <c r="W555" i="34"/>
  <c r="Y555" i="34"/>
  <c r="AB555" i="34"/>
  <c r="AC555" i="34"/>
  <c r="P556" i="34"/>
  <c r="T556" i="34"/>
  <c r="U556" i="34"/>
  <c r="V556" i="34"/>
  <c r="W556" i="34"/>
  <c r="Y556" i="34"/>
  <c r="AB556" i="34"/>
  <c r="AC556" i="34"/>
  <c r="P557" i="34"/>
  <c r="T557" i="34"/>
  <c r="U557" i="34"/>
  <c r="V557" i="34"/>
  <c r="W557" i="34"/>
  <c r="Y557" i="34"/>
  <c r="AB557" i="34"/>
  <c r="AC557" i="34"/>
  <c r="P558" i="34"/>
  <c r="T558" i="34"/>
  <c r="U558" i="34"/>
  <c r="V558" i="34"/>
  <c r="W558" i="34"/>
  <c r="Y558" i="34"/>
  <c r="AB558" i="34"/>
  <c r="AC558" i="34"/>
  <c r="P559" i="34"/>
  <c r="T559" i="34"/>
  <c r="U559" i="34"/>
  <c r="V559" i="34"/>
  <c r="W559" i="34"/>
  <c r="Y559" i="34"/>
  <c r="AB559" i="34"/>
  <c r="AC559" i="34"/>
  <c r="P560" i="34"/>
  <c r="T560" i="34"/>
  <c r="U560" i="34"/>
  <c r="V560" i="34"/>
  <c r="W560" i="34"/>
  <c r="Y560" i="34"/>
  <c r="AB560" i="34"/>
  <c r="AC560" i="34"/>
  <c r="P561" i="34"/>
  <c r="T561" i="34"/>
  <c r="U561" i="34"/>
  <c r="V561" i="34"/>
  <c r="W561" i="34"/>
  <c r="Y561" i="34"/>
  <c r="AB561" i="34"/>
  <c r="AC561" i="34"/>
  <c r="P562" i="34"/>
  <c r="T562" i="34"/>
  <c r="U562" i="34"/>
  <c r="V562" i="34"/>
  <c r="W562" i="34"/>
  <c r="Y562" i="34"/>
  <c r="AB562" i="34"/>
  <c r="AC562" i="34"/>
  <c r="P563" i="34"/>
  <c r="T563" i="34"/>
  <c r="U563" i="34"/>
  <c r="V563" i="34"/>
  <c r="W563" i="34"/>
  <c r="Y563" i="34"/>
  <c r="AB563" i="34"/>
  <c r="AC563" i="34"/>
  <c r="P564" i="34"/>
  <c r="T564" i="34"/>
  <c r="U564" i="34"/>
  <c r="V564" i="34"/>
  <c r="W564" i="34"/>
  <c r="Y564" i="34"/>
  <c r="AB564" i="34"/>
  <c r="AC564" i="34"/>
  <c r="P565" i="34"/>
  <c r="T565" i="34"/>
  <c r="U565" i="34"/>
  <c r="V565" i="34"/>
  <c r="W565" i="34"/>
  <c r="Y565" i="34"/>
  <c r="AB565" i="34"/>
  <c r="AC565" i="34"/>
  <c r="P566" i="34"/>
  <c r="T566" i="34"/>
  <c r="U566" i="34"/>
  <c r="V566" i="34"/>
  <c r="W566" i="34"/>
  <c r="Y566" i="34"/>
  <c r="AB566" i="34"/>
  <c r="AC566" i="34"/>
  <c r="P567" i="34"/>
  <c r="T567" i="34"/>
  <c r="U567" i="34"/>
  <c r="V567" i="34"/>
  <c r="W567" i="34"/>
  <c r="Y567" i="34"/>
  <c r="AB567" i="34"/>
  <c r="AC567" i="34"/>
  <c r="P568" i="34"/>
  <c r="T568" i="34"/>
  <c r="U568" i="34"/>
  <c r="V568" i="34"/>
  <c r="W568" i="34"/>
  <c r="Y568" i="34"/>
  <c r="AB568" i="34"/>
  <c r="AC568" i="34"/>
  <c r="P569" i="34"/>
  <c r="T569" i="34"/>
  <c r="U569" i="34"/>
  <c r="V569" i="34"/>
  <c r="W569" i="34"/>
  <c r="Y569" i="34"/>
  <c r="AB569" i="34"/>
  <c r="AC569" i="34"/>
  <c r="P570" i="34"/>
  <c r="T570" i="34"/>
  <c r="U570" i="34"/>
  <c r="V570" i="34"/>
  <c r="W570" i="34"/>
  <c r="Y570" i="34"/>
  <c r="AB570" i="34"/>
  <c r="AC570" i="34"/>
  <c r="P571" i="34"/>
  <c r="T571" i="34"/>
  <c r="U571" i="34"/>
  <c r="V571" i="34"/>
  <c r="W571" i="34"/>
  <c r="Y571" i="34"/>
  <c r="AB571" i="34"/>
  <c r="AC571" i="34"/>
  <c r="P572" i="34"/>
  <c r="T572" i="34"/>
  <c r="U572" i="34"/>
  <c r="V572" i="34"/>
  <c r="W572" i="34"/>
  <c r="Y572" i="34"/>
  <c r="AB572" i="34"/>
  <c r="AC572" i="34"/>
  <c r="P573" i="34"/>
  <c r="T573" i="34"/>
  <c r="U573" i="34"/>
  <c r="V573" i="34"/>
  <c r="W573" i="34"/>
  <c r="Y573" i="34"/>
  <c r="AB573" i="34"/>
  <c r="AC573" i="34"/>
  <c r="P574" i="34"/>
  <c r="T574" i="34"/>
  <c r="U574" i="34"/>
  <c r="V574" i="34"/>
  <c r="W574" i="34"/>
  <c r="Y574" i="34"/>
  <c r="AB574" i="34"/>
  <c r="AC574" i="34"/>
  <c r="P575" i="34"/>
  <c r="T575" i="34"/>
  <c r="U575" i="34"/>
  <c r="V575" i="34"/>
  <c r="W575" i="34"/>
  <c r="Y575" i="34"/>
  <c r="AB575" i="34"/>
  <c r="AC575" i="34"/>
  <c r="P576" i="34"/>
  <c r="T576" i="34"/>
  <c r="U576" i="34"/>
  <c r="V576" i="34"/>
  <c r="W576" i="34"/>
  <c r="Y576" i="34"/>
  <c r="AB576" i="34"/>
  <c r="AC576" i="34"/>
  <c r="P577" i="34"/>
  <c r="W577" i="34"/>
  <c r="Y577" i="34"/>
  <c r="AB577" i="34"/>
  <c r="AC577" i="34"/>
  <c r="P578" i="34"/>
  <c r="T578" i="34"/>
  <c r="U578" i="34"/>
  <c r="V578" i="34"/>
  <c r="W578" i="34"/>
  <c r="Y578" i="34"/>
  <c r="AB578" i="34"/>
  <c r="AC578" i="34"/>
  <c r="P579" i="34"/>
  <c r="W579" i="34"/>
  <c r="Y579" i="34"/>
  <c r="AB579" i="34"/>
  <c r="AC579" i="34"/>
  <c r="P580" i="34"/>
  <c r="W580" i="34"/>
  <c r="Y580" i="34"/>
  <c r="AB580" i="34"/>
  <c r="AC580" i="34"/>
  <c r="P581" i="34"/>
  <c r="W581" i="34"/>
  <c r="Y581" i="34"/>
  <c r="AB581" i="34"/>
  <c r="AC581" i="34"/>
  <c r="P582" i="34"/>
  <c r="W582" i="34"/>
  <c r="Y582" i="34"/>
  <c r="AB582" i="34"/>
  <c r="AC582" i="34"/>
  <c r="P583" i="34"/>
  <c r="W583" i="34"/>
  <c r="Y583" i="34"/>
  <c r="AB583" i="34"/>
  <c r="AC583" i="34"/>
  <c r="P584" i="34"/>
  <c r="W584" i="34"/>
  <c r="Y584" i="34"/>
  <c r="AB584" i="34"/>
  <c r="AC584" i="34"/>
  <c r="P585" i="34"/>
  <c r="W585" i="34"/>
  <c r="Y585" i="34"/>
  <c r="AB585" i="34"/>
  <c r="AC585" i="34"/>
  <c r="P586" i="34"/>
  <c r="W586" i="34"/>
  <c r="Y586" i="34"/>
  <c r="AB586" i="34"/>
  <c r="AC586" i="34"/>
  <c r="P587" i="34"/>
  <c r="W587" i="34"/>
  <c r="Y587" i="34"/>
  <c r="AB587" i="34"/>
  <c r="AC587" i="34"/>
  <c r="P588" i="34"/>
  <c r="W588" i="34"/>
  <c r="Y588" i="34"/>
  <c r="AB588" i="34"/>
  <c r="AC588" i="34"/>
  <c r="P589" i="34"/>
  <c r="W589" i="34"/>
  <c r="Y589" i="34"/>
  <c r="AB589" i="34"/>
  <c r="AC589" i="34"/>
  <c r="P590" i="34"/>
  <c r="W590" i="34"/>
  <c r="Y590" i="34"/>
  <c r="AB590" i="34"/>
  <c r="AC590" i="34"/>
  <c r="P591" i="34"/>
  <c r="W591" i="34"/>
  <c r="Y591" i="34"/>
  <c r="AB591" i="34"/>
  <c r="AC591" i="34"/>
  <c r="P592" i="34"/>
  <c r="W592" i="34"/>
  <c r="Y592" i="34"/>
  <c r="AB592" i="34"/>
  <c r="AC592" i="34"/>
  <c r="P593" i="34"/>
  <c r="W593" i="34"/>
  <c r="Y593" i="34"/>
  <c r="AB593" i="34"/>
  <c r="AC593" i="34"/>
  <c r="P594" i="34"/>
  <c r="W594" i="34"/>
  <c r="Y594" i="34"/>
  <c r="AB594" i="34"/>
  <c r="AC594" i="34"/>
  <c r="P595" i="34"/>
  <c r="W595" i="34"/>
  <c r="Y595" i="34"/>
  <c r="AB595" i="34"/>
  <c r="AC595" i="34"/>
  <c r="P596" i="34"/>
  <c r="W596" i="34"/>
  <c r="Y596" i="34"/>
  <c r="AB596" i="34"/>
  <c r="AC596" i="34"/>
  <c r="P597" i="34"/>
  <c r="W597" i="34"/>
  <c r="Y597" i="34"/>
  <c r="AB597" i="34"/>
  <c r="AC597" i="34"/>
  <c r="P598" i="34"/>
  <c r="W598" i="34"/>
  <c r="Y598" i="34"/>
  <c r="AB598" i="34"/>
  <c r="AC598" i="34"/>
  <c r="P599" i="34"/>
  <c r="W599" i="34"/>
  <c r="Y599" i="34"/>
  <c r="AB599" i="34"/>
  <c r="AC599" i="34"/>
  <c r="P600" i="34"/>
  <c r="W600" i="34"/>
  <c r="Y600" i="34"/>
  <c r="AB600" i="34"/>
  <c r="AC600" i="34"/>
  <c r="P601" i="34"/>
  <c r="W601" i="34"/>
  <c r="Y601" i="34"/>
  <c r="AB601" i="34"/>
  <c r="AC601" i="34"/>
  <c r="P602" i="34"/>
  <c r="W602" i="34"/>
  <c r="Y602" i="34"/>
  <c r="AB602" i="34"/>
  <c r="AC602" i="34"/>
  <c r="P603" i="34"/>
  <c r="W603" i="34"/>
  <c r="Y603" i="34"/>
  <c r="AB603" i="34"/>
  <c r="AC603" i="34"/>
  <c r="P604" i="34"/>
  <c r="W604" i="34"/>
  <c r="Y604" i="34"/>
  <c r="AB604" i="34"/>
  <c r="AC604" i="34"/>
  <c r="P605" i="34"/>
  <c r="T605" i="34"/>
  <c r="U605" i="34"/>
  <c r="V605" i="34"/>
  <c r="W605" i="34"/>
  <c r="Y605" i="34"/>
  <c r="AB605" i="34"/>
  <c r="AC605" i="34"/>
  <c r="P606" i="34"/>
  <c r="T606" i="34"/>
  <c r="U606" i="34"/>
  <c r="V606" i="34"/>
  <c r="W606" i="34"/>
  <c r="Y606" i="34"/>
  <c r="AB606" i="34"/>
  <c r="AC606" i="34"/>
  <c r="P607" i="34"/>
  <c r="T607" i="34"/>
  <c r="U607" i="34"/>
  <c r="V607" i="34"/>
  <c r="W607" i="34"/>
  <c r="Y607" i="34"/>
  <c r="AB607" i="34"/>
  <c r="AC607" i="34"/>
  <c r="P608" i="34"/>
  <c r="T608" i="34"/>
  <c r="U608" i="34"/>
  <c r="V608" i="34"/>
  <c r="W608" i="34"/>
  <c r="Y608" i="34"/>
  <c r="AB608" i="34"/>
  <c r="AC608" i="34"/>
  <c r="P609" i="34"/>
  <c r="T609" i="34"/>
  <c r="U609" i="34"/>
  <c r="V609" i="34"/>
  <c r="W609" i="34"/>
  <c r="Y609" i="34"/>
  <c r="AB609" i="34"/>
  <c r="AC609" i="34"/>
  <c r="P610" i="34"/>
  <c r="T610" i="34"/>
  <c r="U610" i="34"/>
  <c r="V610" i="34"/>
  <c r="W610" i="34"/>
  <c r="Y610" i="34"/>
  <c r="AB610" i="34"/>
  <c r="AC610" i="34"/>
  <c r="P611" i="34"/>
  <c r="T611" i="34"/>
  <c r="U611" i="34"/>
  <c r="V611" i="34"/>
  <c r="W611" i="34"/>
  <c r="Y611" i="34"/>
  <c r="AB611" i="34"/>
  <c r="AC611" i="34"/>
  <c r="P612" i="34"/>
  <c r="T612" i="34"/>
  <c r="U612" i="34"/>
  <c r="V612" i="34"/>
  <c r="W612" i="34"/>
  <c r="Y612" i="34"/>
  <c r="AB612" i="34"/>
  <c r="AC612" i="34"/>
  <c r="P613" i="34"/>
  <c r="T613" i="34"/>
  <c r="U613" i="34"/>
  <c r="V613" i="34"/>
  <c r="W613" i="34"/>
  <c r="Y613" i="34"/>
  <c r="AB613" i="34"/>
  <c r="AC613" i="34"/>
  <c r="P614" i="34"/>
  <c r="T614" i="34"/>
  <c r="U614" i="34"/>
  <c r="V614" i="34"/>
  <c r="W614" i="34"/>
  <c r="Y614" i="34"/>
  <c r="AB614" i="34"/>
  <c r="AC614" i="34"/>
  <c r="P615" i="34"/>
  <c r="T615" i="34"/>
  <c r="U615" i="34"/>
  <c r="V615" i="34"/>
  <c r="W615" i="34"/>
  <c r="Y615" i="34"/>
  <c r="AB615" i="34"/>
  <c r="AC615" i="34"/>
  <c r="P616" i="34"/>
  <c r="T616" i="34"/>
  <c r="U616" i="34"/>
  <c r="V616" i="34"/>
  <c r="W616" i="34"/>
  <c r="Y616" i="34"/>
  <c r="AB616" i="34"/>
  <c r="AC616" i="34"/>
  <c r="P617" i="34"/>
  <c r="T617" i="34"/>
  <c r="U617" i="34"/>
  <c r="V617" i="34"/>
  <c r="W617" i="34"/>
  <c r="Y617" i="34"/>
  <c r="AB617" i="34"/>
  <c r="AC617" i="34"/>
  <c r="P618" i="34"/>
  <c r="T618" i="34"/>
  <c r="U618" i="34"/>
  <c r="V618" i="34"/>
  <c r="W618" i="34"/>
  <c r="Y618" i="34"/>
  <c r="AB618" i="34"/>
  <c r="AC618" i="34"/>
  <c r="P619" i="34"/>
  <c r="T619" i="34"/>
  <c r="U619" i="34"/>
  <c r="V619" i="34"/>
  <c r="W619" i="34"/>
  <c r="Y619" i="34"/>
  <c r="AB619" i="34"/>
  <c r="AC619" i="34"/>
  <c r="P620" i="34"/>
  <c r="T620" i="34"/>
  <c r="U620" i="34"/>
  <c r="V620" i="34"/>
  <c r="W620" i="34"/>
  <c r="Y620" i="34"/>
  <c r="AB620" i="34"/>
  <c r="AC620" i="34"/>
  <c r="P621" i="34"/>
  <c r="T621" i="34"/>
  <c r="U621" i="34"/>
  <c r="V621" i="34"/>
  <c r="W621" i="34"/>
  <c r="Y621" i="34"/>
  <c r="AB621" i="34"/>
  <c r="AC621" i="34"/>
  <c r="P622" i="34"/>
  <c r="T622" i="34"/>
  <c r="U622" i="34"/>
  <c r="V622" i="34"/>
  <c r="W622" i="34"/>
  <c r="Y622" i="34"/>
  <c r="AB622" i="34"/>
  <c r="AC622" i="34"/>
  <c r="P623" i="34"/>
  <c r="W623" i="34"/>
  <c r="Y623" i="34"/>
  <c r="AB623" i="34"/>
  <c r="AC623" i="34"/>
  <c r="P624" i="34"/>
  <c r="W624" i="34"/>
  <c r="Y624" i="34"/>
  <c r="AB624" i="34"/>
  <c r="AC624" i="34"/>
  <c r="P625" i="34"/>
  <c r="W625" i="34"/>
  <c r="Y625" i="34"/>
  <c r="AB625" i="34"/>
  <c r="AC625" i="34"/>
  <c r="P626" i="34"/>
  <c r="W626" i="34"/>
  <c r="Y626" i="34"/>
  <c r="AB626" i="34"/>
  <c r="AC626" i="34"/>
  <c r="P627" i="34"/>
  <c r="W627" i="34"/>
  <c r="Y627" i="34"/>
  <c r="AB627" i="34"/>
  <c r="AC627" i="34"/>
  <c r="P628" i="34"/>
  <c r="W628" i="34"/>
  <c r="Y628" i="34"/>
  <c r="AB628" i="34"/>
  <c r="AC628" i="34"/>
  <c r="P629" i="34"/>
  <c r="W629" i="34"/>
  <c r="Y629" i="34"/>
  <c r="AB629" i="34"/>
  <c r="AC629" i="34"/>
  <c r="P630" i="34"/>
  <c r="W630" i="34"/>
  <c r="Y630" i="34"/>
  <c r="AB630" i="34"/>
  <c r="AC630" i="34"/>
  <c r="P631" i="34"/>
  <c r="W631" i="34"/>
  <c r="Y631" i="34"/>
  <c r="AB631" i="34"/>
  <c r="AC631" i="34"/>
  <c r="P632" i="34"/>
  <c r="T632" i="34"/>
  <c r="U632" i="34"/>
  <c r="V632" i="34"/>
  <c r="W632" i="34"/>
  <c r="Y632" i="34"/>
  <c r="AB632" i="34"/>
  <c r="AC632" i="34"/>
  <c r="P633" i="34"/>
  <c r="T633" i="34"/>
  <c r="U633" i="34"/>
  <c r="V633" i="34"/>
  <c r="W633" i="34"/>
  <c r="Y633" i="34"/>
  <c r="AB633" i="34"/>
  <c r="AC633" i="34"/>
  <c r="P634" i="34"/>
  <c r="T634" i="34"/>
  <c r="U634" i="34"/>
  <c r="V634" i="34"/>
  <c r="W634" i="34"/>
  <c r="Y634" i="34"/>
  <c r="AB634" i="34"/>
  <c r="AC634" i="34"/>
  <c r="P635" i="34"/>
  <c r="T635" i="34"/>
  <c r="U635" i="34"/>
  <c r="V635" i="34"/>
  <c r="W635" i="34"/>
  <c r="Y635" i="34"/>
  <c r="AB635" i="34"/>
  <c r="AC635" i="34"/>
  <c r="P636" i="34"/>
  <c r="W636" i="34"/>
  <c r="Y636" i="34"/>
  <c r="AB636" i="34"/>
  <c r="AC636" i="34"/>
  <c r="P637" i="34"/>
  <c r="T637" i="34"/>
  <c r="U637" i="34"/>
  <c r="V637" i="34"/>
  <c r="W637" i="34"/>
  <c r="Y637" i="34"/>
  <c r="AB637" i="34"/>
  <c r="AC637" i="34"/>
  <c r="P638" i="34"/>
  <c r="T638" i="34"/>
  <c r="U638" i="34"/>
  <c r="V638" i="34"/>
  <c r="W638" i="34"/>
  <c r="Y638" i="34"/>
  <c r="AB638" i="34"/>
  <c r="AC638" i="34"/>
  <c r="P639" i="34"/>
  <c r="T639" i="34"/>
  <c r="U639" i="34"/>
  <c r="V639" i="34"/>
  <c r="W639" i="34"/>
  <c r="Y639" i="34"/>
  <c r="AB639" i="34"/>
  <c r="AC639" i="34"/>
  <c r="P640" i="34"/>
  <c r="T640" i="34"/>
  <c r="U640" i="34"/>
  <c r="V640" i="34"/>
  <c r="W640" i="34"/>
  <c r="Y640" i="34"/>
  <c r="AB640" i="34"/>
  <c r="AC640" i="34"/>
  <c r="P641" i="34"/>
  <c r="T641" i="34"/>
  <c r="U641" i="34"/>
  <c r="V641" i="34"/>
  <c r="W641" i="34"/>
  <c r="Y641" i="34"/>
  <c r="AB641" i="34"/>
  <c r="AC641" i="34"/>
  <c r="P642" i="34"/>
  <c r="W642" i="34"/>
  <c r="Y642" i="34"/>
  <c r="AB642" i="34"/>
  <c r="AC642" i="34"/>
  <c r="P643" i="34"/>
  <c r="W643" i="34"/>
  <c r="Y643" i="34"/>
  <c r="AB643" i="34"/>
  <c r="AC643" i="34"/>
  <c r="P644" i="34"/>
  <c r="W644" i="34"/>
  <c r="Y644" i="34"/>
  <c r="AB644" i="34"/>
  <c r="AC644" i="34"/>
  <c r="P645" i="34"/>
  <c r="W645" i="34"/>
  <c r="Y645" i="34"/>
  <c r="AB645" i="34"/>
  <c r="AC645" i="34"/>
  <c r="P646" i="34"/>
  <c r="W646" i="34"/>
  <c r="Y646" i="34"/>
  <c r="AB646" i="34"/>
  <c r="AC646" i="34"/>
  <c r="P647" i="34"/>
  <c r="W647" i="34"/>
  <c r="Y647" i="34"/>
  <c r="AB647" i="34"/>
  <c r="AC647" i="34"/>
  <c r="P648" i="34"/>
  <c r="W648" i="34"/>
  <c r="Y648" i="34"/>
  <c r="AB648" i="34"/>
  <c r="AC648" i="34"/>
  <c r="P649" i="34"/>
  <c r="W649" i="34"/>
  <c r="Y649" i="34"/>
  <c r="AB649" i="34"/>
  <c r="AC649" i="34"/>
  <c r="P650" i="34"/>
  <c r="T650" i="34"/>
  <c r="U650" i="34"/>
  <c r="V650" i="34"/>
  <c r="W650" i="34"/>
  <c r="Y650" i="34"/>
  <c r="AB650" i="34"/>
  <c r="AC650" i="34"/>
  <c r="P651" i="34"/>
  <c r="T651" i="34"/>
  <c r="U651" i="34"/>
  <c r="V651" i="34"/>
  <c r="W651" i="34"/>
  <c r="Y651" i="34"/>
  <c r="AB651" i="34"/>
  <c r="AC651" i="34"/>
  <c r="P652" i="34"/>
  <c r="T652" i="34"/>
  <c r="U652" i="34"/>
  <c r="V652" i="34"/>
  <c r="W652" i="34"/>
  <c r="Y652" i="34"/>
  <c r="AB652" i="34"/>
  <c r="AC652" i="34"/>
  <c r="P653" i="34"/>
  <c r="T653" i="34"/>
  <c r="U653" i="34"/>
  <c r="V653" i="34"/>
  <c r="W653" i="34"/>
  <c r="Y653" i="34"/>
  <c r="AB653" i="34"/>
  <c r="AC653" i="34"/>
  <c r="P654" i="34"/>
  <c r="T654" i="34"/>
  <c r="U654" i="34"/>
  <c r="V654" i="34"/>
  <c r="W654" i="34"/>
  <c r="Y654" i="34"/>
  <c r="AB654" i="34"/>
  <c r="AC654" i="34"/>
  <c r="P655" i="34"/>
  <c r="T655" i="34"/>
  <c r="U655" i="34"/>
  <c r="V655" i="34"/>
  <c r="W655" i="34"/>
  <c r="Y655" i="34"/>
  <c r="AB655" i="34"/>
  <c r="AC655" i="34"/>
  <c r="P656" i="34"/>
  <c r="T656" i="34"/>
  <c r="U656" i="34"/>
  <c r="V656" i="34"/>
  <c r="W656" i="34"/>
  <c r="Y656" i="34"/>
  <c r="AB656" i="34"/>
  <c r="AC656" i="34"/>
  <c r="P657" i="34"/>
  <c r="T657" i="34"/>
  <c r="U657" i="34"/>
  <c r="V657" i="34"/>
  <c r="W657" i="34"/>
  <c r="Y657" i="34"/>
  <c r="AB657" i="34"/>
  <c r="AC657" i="34"/>
  <c r="P658" i="34"/>
  <c r="T658" i="34"/>
  <c r="U658" i="34"/>
  <c r="V658" i="34"/>
  <c r="W658" i="34"/>
  <c r="Y658" i="34"/>
  <c r="AB658" i="34"/>
  <c r="AC658" i="34"/>
  <c r="P659" i="34"/>
  <c r="T659" i="34"/>
  <c r="U659" i="34"/>
  <c r="V659" i="34"/>
  <c r="W659" i="34"/>
  <c r="Y659" i="34"/>
  <c r="AB659" i="34"/>
  <c r="AC659" i="34"/>
  <c r="P660" i="34"/>
  <c r="T660" i="34"/>
  <c r="U660" i="34"/>
  <c r="V660" i="34"/>
  <c r="W660" i="34"/>
  <c r="Y660" i="34"/>
  <c r="AB660" i="34"/>
  <c r="AC660" i="34"/>
  <c r="P661" i="34"/>
  <c r="T661" i="34"/>
  <c r="U661" i="34"/>
  <c r="V661" i="34"/>
  <c r="W661" i="34"/>
  <c r="Y661" i="34"/>
  <c r="AB661" i="34"/>
  <c r="AC661" i="34"/>
  <c r="P662" i="34"/>
  <c r="T662" i="34"/>
  <c r="U662" i="34"/>
  <c r="V662" i="34"/>
  <c r="W662" i="34"/>
  <c r="Y662" i="34"/>
  <c r="AB662" i="34"/>
  <c r="AC662" i="34"/>
  <c r="P663" i="34"/>
  <c r="T663" i="34"/>
  <c r="U663" i="34"/>
  <c r="V663" i="34"/>
  <c r="W663" i="34"/>
  <c r="Y663" i="34"/>
  <c r="AB663" i="34"/>
  <c r="AC663" i="34"/>
  <c r="P664" i="34"/>
  <c r="T664" i="34"/>
  <c r="U664" i="34"/>
  <c r="V664" i="34"/>
  <c r="W664" i="34"/>
  <c r="Y664" i="34"/>
  <c r="AB664" i="34"/>
  <c r="AC664" i="34"/>
  <c r="P665" i="34"/>
  <c r="T665" i="34"/>
  <c r="U665" i="34"/>
  <c r="V665" i="34"/>
  <c r="W665" i="34"/>
  <c r="Y665" i="34"/>
  <c r="AB665" i="34"/>
  <c r="AC665" i="34"/>
  <c r="P666" i="34"/>
  <c r="W666" i="34"/>
  <c r="Y666" i="34"/>
  <c r="AB666" i="34"/>
  <c r="AC666" i="34"/>
  <c r="P667" i="34"/>
  <c r="T667" i="34"/>
  <c r="U667" i="34"/>
  <c r="V667" i="34"/>
  <c r="W667" i="34"/>
  <c r="Y667" i="34"/>
  <c r="AB667" i="34"/>
  <c r="AC667" i="34"/>
  <c r="P668" i="34"/>
  <c r="T668" i="34"/>
  <c r="U668" i="34"/>
  <c r="V668" i="34"/>
  <c r="W668" i="34"/>
  <c r="Y668" i="34"/>
  <c r="AB668" i="34"/>
  <c r="AC668" i="34"/>
  <c r="P669" i="34"/>
  <c r="W669" i="34"/>
  <c r="Y669" i="34"/>
  <c r="AB669" i="34"/>
  <c r="AC669" i="34"/>
  <c r="P670" i="34"/>
  <c r="W670" i="34"/>
  <c r="Y670" i="34"/>
  <c r="AB670" i="34"/>
  <c r="AC670" i="34"/>
  <c r="P671" i="34"/>
  <c r="W671" i="34"/>
  <c r="Y671" i="34"/>
  <c r="AB671" i="34"/>
  <c r="AC671" i="34"/>
  <c r="P672" i="34"/>
  <c r="T672" i="34"/>
  <c r="U672" i="34"/>
  <c r="V672" i="34"/>
  <c r="W672" i="34"/>
  <c r="Y672" i="34"/>
  <c r="AB672" i="34"/>
  <c r="AC672" i="34"/>
  <c r="P673" i="34"/>
  <c r="T673" i="34"/>
  <c r="U673" i="34"/>
  <c r="V673" i="34"/>
  <c r="W673" i="34"/>
  <c r="Y673" i="34"/>
  <c r="AB673" i="34"/>
  <c r="AC673" i="34"/>
  <c r="P674" i="34"/>
  <c r="T674" i="34"/>
  <c r="U674" i="34"/>
  <c r="V674" i="34"/>
  <c r="W674" i="34"/>
  <c r="Y674" i="34"/>
  <c r="AB674" i="34"/>
  <c r="AC674" i="34"/>
  <c r="P675" i="34"/>
  <c r="T675" i="34"/>
  <c r="U675" i="34"/>
  <c r="V675" i="34"/>
  <c r="W675" i="34"/>
  <c r="Y675" i="34"/>
  <c r="AB675" i="34"/>
  <c r="AC675" i="34"/>
  <c r="P676" i="34"/>
  <c r="T676" i="34"/>
  <c r="U676" i="34"/>
  <c r="V676" i="34"/>
  <c r="W676" i="34"/>
  <c r="Y676" i="34"/>
  <c r="AB676" i="34"/>
  <c r="AC676" i="34"/>
  <c r="P677" i="34"/>
  <c r="T677" i="34"/>
  <c r="U677" i="34"/>
  <c r="V677" i="34"/>
  <c r="W677" i="34"/>
  <c r="Y677" i="34"/>
  <c r="AB677" i="34"/>
  <c r="AC677" i="34"/>
  <c r="P678" i="34"/>
  <c r="T678" i="34"/>
  <c r="U678" i="34"/>
  <c r="V678" i="34"/>
  <c r="W678" i="34"/>
  <c r="Y678" i="34"/>
  <c r="AB678" i="34"/>
  <c r="AC678" i="34"/>
  <c r="P679" i="34"/>
  <c r="T679" i="34"/>
  <c r="U679" i="34"/>
  <c r="V679" i="34"/>
  <c r="W679" i="34"/>
  <c r="Y679" i="34"/>
  <c r="AB679" i="34"/>
  <c r="AC679" i="34"/>
  <c r="P680" i="34"/>
  <c r="T680" i="34"/>
  <c r="U680" i="34"/>
  <c r="V680" i="34"/>
  <c r="W680" i="34"/>
  <c r="Y680" i="34"/>
  <c r="AB680" i="34"/>
  <c r="AC680" i="34"/>
  <c r="P681" i="34"/>
  <c r="T681" i="34"/>
  <c r="U681" i="34"/>
  <c r="V681" i="34"/>
  <c r="W681" i="34"/>
  <c r="Y681" i="34"/>
  <c r="AB681" i="34"/>
  <c r="AC681" i="34"/>
  <c r="P682" i="34"/>
  <c r="T682" i="34"/>
  <c r="U682" i="34"/>
  <c r="V682" i="34"/>
  <c r="W682" i="34"/>
  <c r="Y682" i="34"/>
  <c r="AB682" i="34"/>
  <c r="AC682" i="34"/>
  <c r="P683" i="34"/>
  <c r="T683" i="34"/>
  <c r="U683" i="34"/>
  <c r="V683" i="34"/>
  <c r="W683" i="34"/>
  <c r="Y683" i="34"/>
  <c r="AB683" i="34"/>
  <c r="AC683" i="34"/>
  <c r="P684" i="34"/>
  <c r="T684" i="34"/>
  <c r="U684" i="34"/>
  <c r="V684" i="34"/>
  <c r="W684" i="34"/>
  <c r="Y684" i="34"/>
  <c r="AB684" i="34"/>
  <c r="AC684" i="34"/>
  <c r="P685" i="34"/>
  <c r="T685" i="34"/>
  <c r="U685" i="34"/>
  <c r="V685" i="34"/>
  <c r="W685" i="34"/>
  <c r="Y685" i="34"/>
  <c r="AB685" i="34"/>
  <c r="AC685" i="34"/>
  <c r="P686" i="34"/>
  <c r="T686" i="34"/>
  <c r="U686" i="34"/>
  <c r="V686" i="34"/>
  <c r="W686" i="34"/>
  <c r="Y686" i="34"/>
  <c r="AB686" i="34"/>
  <c r="AC686" i="34"/>
  <c r="P687" i="34"/>
  <c r="T687" i="34"/>
  <c r="U687" i="34"/>
  <c r="V687" i="34"/>
  <c r="W687" i="34"/>
  <c r="Y687" i="34"/>
  <c r="AB687" i="34"/>
  <c r="AC687" i="34"/>
  <c r="P688" i="34"/>
  <c r="T688" i="34"/>
  <c r="U688" i="34"/>
  <c r="V688" i="34"/>
  <c r="W688" i="34"/>
  <c r="Y688" i="34"/>
  <c r="AB688" i="34"/>
  <c r="AC688" i="34"/>
  <c r="P689" i="34"/>
  <c r="T689" i="34"/>
  <c r="U689" i="34"/>
  <c r="V689" i="34"/>
  <c r="W689" i="34"/>
  <c r="Y689" i="34"/>
  <c r="AB689" i="34"/>
  <c r="AC689" i="34"/>
  <c r="P690" i="34"/>
  <c r="T690" i="34"/>
  <c r="U690" i="34"/>
  <c r="V690" i="34"/>
  <c r="W690" i="34"/>
  <c r="Y690" i="34"/>
  <c r="AB690" i="34"/>
  <c r="AC690" i="34"/>
  <c r="P691" i="34"/>
  <c r="T691" i="34"/>
  <c r="U691" i="34"/>
  <c r="V691" i="34"/>
  <c r="W691" i="34"/>
  <c r="Y691" i="34"/>
  <c r="AB691" i="34"/>
  <c r="AC691" i="34"/>
  <c r="P692" i="34"/>
  <c r="T692" i="34"/>
  <c r="U692" i="34"/>
  <c r="V692" i="34"/>
  <c r="W692" i="34"/>
  <c r="Y692" i="34"/>
  <c r="AB692" i="34"/>
  <c r="AC692" i="34"/>
  <c r="P693" i="34"/>
  <c r="T693" i="34"/>
  <c r="U693" i="34"/>
  <c r="V693" i="34"/>
  <c r="W693" i="34"/>
  <c r="Y693" i="34"/>
  <c r="AB693" i="34"/>
  <c r="AC693" i="34"/>
  <c r="P694" i="34"/>
  <c r="T694" i="34"/>
  <c r="U694" i="34"/>
  <c r="V694" i="34"/>
  <c r="W694" i="34"/>
  <c r="Y694" i="34"/>
  <c r="AB694" i="34"/>
  <c r="AC694" i="34"/>
  <c r="P695" i="34"/>
  <c r="T695" i="34"/>
  <c r="U695" i="34"/>
  <c r="V695" i="34"/>
  <c r="W695" i="34"/>
  <c r="Y695" i="34"/>
  <c r="AB695" i="34"/>
  <c r="AC695" i="34"/>
  <c r="P696" i="34"/>
  <c r="T696" i="34"/>
  <c r="U696" i="34"/>
  <c r="V696" i="34"/>
  <c r="W696" i="34"/>
  <c r="Y696" i="34"/>
  <c r="AB696" i="34"/>
  <c r="AC696" i="34"/>
  <c r="P697" i="34"/>
  <c r="T697" i="34"/>
  <c r="U697" i="34"/>
  <c r="V697" i="34"/>
  <c r="W697" i="34"/>
  <c r="Y697" i="34"/>
  <c r="AB697" i="34"/>
  <c r="AC697" i="34"/>
  <c r="P698" i="34"/>
  <c r="T698" i="34"/>
  <c r="U698" i="34"/>
  <c r="V698" i="34"/>
  <c r="W698" i="34"/>
  <c r="Y698" i="34"/>
  <c r="AB698" i="34"/>
  <c r="AC698" i="34"/>
  <c r="P699" i="34"/>
  <c r="T699" i="34"/>
  <c r="U699" i="34"/>
  <c r="V699" i="34"/>
  <c r="W699" i="34"/>
  <c r="Y699" i="34"/>
  <c r="AB699" i="34"/>
  <c r="AC699" i="34"/>
  <c r="P700" i="34"/>
  <c r="T700" i="34"/>
  <c r="U700" i="34"/>
  <c r="V700" i="34"/>
  <c r="W700" i="34"/>
  <c r="Y700" i="34"/>
  <c r="AB700" i="34"/>
  <c r="AC700" i="34"/>
  <c r="P701" i="34"/>
  <c r="T701" i="34"/>
  <c r="U701" i="34"/>
  <c r="V701" i="34"/>
  <c r="W701" i="34"/>
  <c r="Y701" i="34"/>
  <c r="AB701" i="34"/>
  <c r="AC701" i="34"/>
  <c r="P702" i="34"/>
  <c r="T702" i="34"/>
  <c r="U702" i="34"/>
  <c r="V702" i="34"/>
  <c r="W702" i="34"/>
  <c r="Y702" i="34"/>
  <c r="AB702" i="34"/>
  <c r="AC702" i="34"/>
  <c r="P703" i="34"/>
  <c r="T703" i="34"/>
  <c r="U703" i="34"/>
  <c r="V703" i="34"/>
  <c r="W703" i="34"/>
  <c r="Y703" i="34"/>
  <c r="AB703" i="34"/>
  <c r="AC703" i="34"/>
  <c r="P704" i="34"/>
  <c r="T704" i="34"/>
  <c r="U704" i="34"/>
  <c r="V704" i="34"/>
  <c r="W704" i="34"/>
  <c r="Y704" i="34"/>
  <c r="AB704" i="34"/>
  <c r="AC704" i="34"/>
  <c r="P705" i="34"/>
  <c r="T705" i="34"/>
  <c r="U705" i="34"/>
  <c r="V705" i="34"/>
  <c r="W705" i="34"/>
  <c r="Y705" i="34"/>
  <c r="AB705" i="34"/>
  <c r="AC705" i="34"/>
  <c r="P706" i="34"/>
  <c r="T706" i="34"/>
  <c r="U706" i="34"/>
  <c r="V706" i="34"/>
  <c r="W706" i="34"/>
  <c r="Y706" i="34"/>
  <c r="AB706" i="34"/>
  <c r="AC706" i="34"/>
  <c r="P707" i="34"/>
  <c r="T707" i="34"/>
  <c r="U707" i="34"/>
  <c r="V707" i="34"/>
  <c r="W707" i="34"/>
  <c r="Y707" i="34"/>
  <c r="AB707" i="34"/>
  <c r="AC707" i="34"/>
  <c r="P708" i="34"/>
  <c r="T708" i="34"/>
  <c r="U708" i="34"/>
  <c r="V708" i="34"/>
  <c r="W708" i="34"/>
  <c r="Y708" i="34"/>
  <c r="AB708" i="34"/>
  <c r="AC708" i="34"/>
  <c r="P709" i="34"/>
  <c r="T709" i="34"/>
  <c r="U709" i="34"/>
  <c r="V709" i="34"/>
  <c r="W709" i="34"/>
  <c r="Y709" i="34"/>
  <c r="AB709" i="34"/>
  <c r="AC709" i="34"/>
  <c r="P710" i="34"/>
  <c r="T710" i="34"/>
  <c r="U710" i="34"/>
  <c r="V710" i="34"/>
  <c r="W710" i="34"/>
  <c r="Y710" i="34"/>
  <c r="AB710" i="34"/>
  <c r="AC710" i="34"/>
  <c r="P711" i="34"/>
  <c r="T711" i="34"/>
  <c r="U711" i="34"/>
  <c r="V711" i="34"/>
  <c r="W711" i="34"/>
  <c r="Y711" i="34"/>
  <c r="AB711" i="34"/>
  <c r="AC711" i="34"/>
  <c r="P712" i="34"/>
  <c r="T712" i="34"/>
  <c r="U712" i="34"/>
  <c r="V712" i="34"/>
  <c r="W712" i="34"/>
  <c r="Y712" i="34"/>
  <c r="AB712" i="34"/>
  <c r="AC712" i="34"/>
  <c r="P713" i="34"/>
  <c r="T713" i="34"/>
  <c r="U713" i="34"/>
  <c r="V713" i="34"/>
  <c r="W713" i="34"/>
  <c r="Y713" i="34"/>
  <c r="AB713" i="34"/>
  <c r="AC713" i="34"/>
  <c r="P714" i="34"/>
  <c r="T714" i="34"/>
  <c r="U714" i="34"/>
  <c r="V714" i="34"/>
  <c r="W714" i="34"/>
  <c r="Y714" i="34"/>
  <c r="AB714" i="34"/>
  <c r="AC714" i="34"/>
  <c r="P715" i="34"/>
  <c r="T715" i="34"/>
  <c r="U715" i="34"/>
  <c r="V715" i="34"/>
  <c r="W715" i="34"/>
  <c r="Y715" i="34"/>
  <c r="AB715" i="34"/>
  <c r="AC715" i="34"/>
  <c r="P716" i="34"/>
  <c r="T716" i="34"/>
  <c r="U716" i="34"/>
  <c r="V716" i="34"/>
  <c r="W716" i="34"/>
  <c r="Y716" i="34"/>
  <c r="AB716" i="34"/>
  <c r="AC716" i="34"/>
  <c r="P717" i="34"/>
  <c r="T717" i="34"/>
  <c r="U717" i="34"/>
  <c r="V717" i="34"/>
  <c r="W717" i="34"/>
  <c r="Y717" i="34"/>
  <c r="AB717" i="34"/>
  <c r="AC717" i="34"/>
  <c r="P718" i="34"/>
  <c r="T718" i="34"/>
  <c r="U718" i="34"/>
  <c r="V718" i="34"/>
  <c r="W718" i="34"/>
  <c r="Y718" i="34"/>
  <c r="AB718" i="34"/>
  <c r="AC718" i="34"/>
  <c r="P719" i="34"/>
  <c r="T719" i="34"/>
  <c r="U719" i="34"/>
  <c r="V719" i="34"/>
  <c r="W719" i="34"/>
  <c r="Y719" i="34"/>
  <c r="AB719" i="34"/>
  <c r="AC719" i="34"/>
  <c r="P720" i="34"/>
  <c r="T720" i="34"/>
  <c r="U720" i="34"/>
  <c r="V720" i="34"/>
  <c r="W720" i="34"/>
  <c r="Y720" i="34"/>
  <c r="AB720" i="34"/>
  <c r="AC720" i="34"/>
  <c r="P721" i="34"/>
  <c r="T721" i="34"/>
  <c r="U721" i="34"/>
  <c r="V721" i="34"/>
  <c r="W721" i="34"/>
  <c r="Y721" i="34"/>
  <c r="AB721" i="34"/>
  <c r="AC721" i="34"/>
  <c r="P722" i="34"/>
  <c r="T722" i="34"/>
  <c r="U722" i="34"/>
  <c r="V722" i="34"/>
  <c r="W722" i="34"/>
  <c r="Y722" i="34"/>
  <c r="AB722" i="34"/>
  <c r="AC722" i="34"/>
  <c r="P723" i="34"/>
  <c r="T723" i="34"/>
  <c r="U723" i="34"/>
  <c r="V723" i="34"/>
  <c r="W723" i="34"/>
  <c r="Y723" i="34"/>
  <c r="AB723" i="34"/>
  <c r="AC723" i="34"/>
  <c r="P724" i="34"/>
  <c r="T724" i="34"/>
  <c r="U724" i="34"/>
  <c r="V724" i="34"/>
  <c r="W724" i="34"/>
  <c r="Y724" i="34"/>
  <c r="AB724" i="34"/>
  <c r="AC724" i="34"/>
  <c r="P725" i="34"/>
  <c r="T725" i="34"/>
  <c r="U725" i="34"/>
  <c r="V725" i="34"/>
  <c r="W725" i="34"/>
  <c r="Y725" i="34"/>
  <c r="AB725" i="34"/>
  <c r="AC725" i="34"/>
  <c r="P726" i="34"/>
  <c r="T726" i="34"/>
  <c r="U726" i="34"/>
  <c r="V726" i="34"/>
  <c r="W726" i="34"/>
  <c r="Y726" i="34"/>
  <c r="AB726" i="34"/>
  <c r="AC726" i="34"/>
  <c r="P727" i="34"/>
  <c r="T727" i="34"/>
  <c r="U727" i="34"/>
  <c r="V727" i="34"/>
  <c r="W727" i="34"/>
  <c r="Y727" i="34"/>
  <c r="AB727" i="34"/>
  <c r="AC727" i="34"/>
  <c r="P728" i="34"/>
  <c r="T728" i="34"/>
  <c r="U728" i="34"/>
  <c r="V728" i="34"/>
  <c r="W728" i="34"/>
  <c r="Y728" i="34"/>
  <c r="AB728" i="34"/>
  <c r="AC728" i="34"/>
  <c r="P729" i="34"/>
  <c r="T729" i="34"/>
  <c r="U729" i="34"/>
  <c r="V729" i="34"/>
  <c r="W729" i="34"/>
  <c r="Y729" i="34"/>
  <c r="AB729" i="34"/>
  <c r="AC729" i="34"/>
  <c r="P730" i="34"/>
  <c r="T730" i="34"/>
  <c r="U730" i="34"/>
  <c r="V730" i="34"/>
  <c r="W730" i="34"/>
  <c r="Y730" i="34"/>
  <c r="AB730" i="34"/>
  <c r="AC730" i="34"/>
  <c r="P731" i="34"/>
  <c r="T731" i="34"/>
  <c r="U731" i="34"/>
  <c r="V731" i="34"/>
  <c r="W731" i="34"/>
  <c r="Y731" i="34"/>
  <c r="AB731" i="34"/>
  <c r="AC731" i="34"/>
  <c r="P732" i="34"/>
  <c r="T732" i="34"/>
  <c r="U732" i="34"/>
  <c r="V732" i="34"/>
  <c r="W732" i="34"/>
  <c r="Y732" i="34"/>
  <c r="AB732" i="34"/>
  <c r="AC732" i="34"/>
  <c r="P733" i="34"/>
  <c r="T733" i="34"/>
  <c r="U733" i="34"/>
  <c r="V733" i="34"/>
  <c r="W733" i="34"/>
  <c r="Y733" i="34"/>
  <c r="AB733" i="34"/>
  <c r="AC733" i="34"/>
  <c r="P734" i="34"/>
  <c r="T734" i="34"/>
  <c r="U734" i="34"/>
  <c r="V734" i="34"/>
  <c r="W734" i="34"/>
  <c r="Y734" i="34"/>
  <c r="AB734" i="34"/>
  <c r="AC734" i="34"/>
  <c r="P735" i="34"/>
  <c r="T735" i="34"/>
  <c r="U735" i="34"/>
  <c r="V735" i="34"/>
  <c r="W735" i="34"/>
  <c r="Y735" i="34"/>
  <c r="AB735" i="34"/>
  <c r="AC735" i="34"/>
  <c r="P736" i="34"/>
  <c r="T736" i="34"/>
  <c r="U736" i="34"/>
  <c r="V736" i="34"/>
  <c r="W736" i="34"/>
  <c r="Y736" i="34"/>
  <c r="AB736" i="34"/>
  <c r="AC736" i="34"/>
  <c r="P737" i="34"/>
  <c r="T737" i="34"/>
  <c r="U737" i="34"/>
  <c r="V737" i="34"/>
  <c r="W737" i="34"/>
  <c r="Y737" i="34"/>
  <c r="AB737" i="34"/>
  <c r="AC737" i="34"/>
  <c r="P738" i="34"/>
  <c r="T738" i="34"/>
  <c r="U738" i="34"/>
  <c r="V738" i="34"/>
  <c r="W738" i="34"/>
  <c r="Y738" i="34"/>
  <c r="AB738" i="34"/>
  <c r="AC738" i="34"/>
  <c r="P739" i="34"/>
  <c r="T739" i="34"/>
  <c r="U739" i="34"/>
  <c r="V739" i="34"/>
  <c r="W739" i="34"/>
  <c r="Y739" i="34"/>
  <c r="AB739" i="34"/>
  <c r="AC739" i="34"/>
  <c r="P740" i="34"/>
  <c r="T740" i="34"/>
  <c r="U740" i="34"/>
  <c r="V740" i="34"/>
  <c r="W740" i="34"/>
  <c r="Y740" i="34"/>
  <c r="AB740" i="34"/>
  <c r="AC740" i="34"/>
  <c r="P741" i="34"/>
  <c r="T741" i="34"/>
  <c r="U741" i="34"/>
  <c r="V741" i="34"/>
  <c r="W741" i="34"/>
  <c r="Y741" i="34"/>
  <c r="AB741" i="34"/>
  <c r="AC741" i="34"/>
  <c r="P742" i="34"/>
  <c r="T742" i="34"/>
  <c r="U742" i="34"/>
  <c r="V742" i="34"/>
  <c r="W742" i="34"/>
  <c r="Y742" i="34"/>
  <c r="AB742" i="34"/>
  <c r="AC742" i="34"/>
  <c r="P743" i="34"/>
  <c r="T743" i="34"/>
  <c r="U743" i="34"/>
  <c r="V743" i="34"/>
  <c r="W743" i="34"/>
  <c r="Y743" i="34"/>
  <c r="AB743" i="34"/>
  <c r="AC743" i="34"/>
  <c r="P744" i="34"/>
  <c r="T744" i="34"/>
  <c r="U744" i="34"/>
  <c r="V744" i="34"/>
  <c r="W744" i="34"/>
  <c r="Y744" i="34"/>
  <c r="AB744" i="34"/>
  <c r="AC744" i="34"/>
  <c r="P745" i="34"/>
  <c r="T745" i="34"/>
  <c r="U745" i="34"/>
  <c r="V745" i="34"/>
  <c r="W745" i="34"/>
  <c r="Y745" i="34"/>
  <c r="AB745" i="34"/>
  <c r="AC745" i="34"/>
  <c r="P746" i="34"/>
  <c r="T746" i="34"/>
  <c r="U746" i="34"/>
  <c r="V746" i="34"/>
  <c r="W746" i="34"/>
  <c r="Y746" i="34"/>
  <c r="AB746" i="34"/>
  <c r="AC746" i="34"/>
  <c r="P747" i="34"/>
  <c r="T747" i="34"/>
  <c r="U747" i="34"/>
  <c r="V747" i="34"/>
  <c r="W747" i="34"/>
  <c r="Y747" i="34"/>
  <c r="AB747" i="34"/>
  <c r="AC747" i="34"/>
  <c r="P748" i="34"/>
  <c r="T748" i="34"/>
  <c r="U748" i="34"/>
  <c r="V748" i="34"/>
  <c r="W748" i="34"/>
  <c r="Y748" i="34"/>
  <c r="AB748" i="34"/>
  <c r="AC748" i="34"/>
  <c r="P749" i="34"/>
  <c r="T749" i="34"/>
  <c r="U749" i="34"/>
  <c r="V749" i="34"/>
  <c r="W749" i="34"/>
  <c r="Y749" i="34"/>
  <c r="AB749" i="34"/>
  <c r="AC749" i="34"/>
  <c r="P750" i="34"/>
  <c r="T750" i="34"/>
  <c r="U750" i="34"/>
  <c r="V750" i="34"/>
  <c r="W750" i="34"/>
  <c r="Y750" i="34"/>
  <c r="AB750" i="34"/>
  <c r="AC750" i="34"/>
  <c r="P751" i="34"/>
  <c r="T751" i="34"/>
  <c r="U751" i="34"/>
  <c r="V751" i="34"/>
  <c r="W751" i="34"/>
  <c r="Y751" i="34"/>
  <c r="AB751" i="34"/>
  <c r="AC751" i="34"/>
  <c r="P752" i="34"/>
  <c r="T752" i="34"/>
  <c r="U752" i="34"/>
  <c r="V752" i="34"/>
  <c r="W752" i="34"/>
  <c r="Y752" i="34"/>
  <c r="AB752" i="34"/>
  <c r="AC752" i="34"/>
  <c r="P753" i="34"/>
  <c r="T753" i="34"/>
  <c r="U753" i="34"/>
  <c r="V753" i="34"/>
  <c r="W753" i="34"/>
  <c r="Y753" i="34"/>
  <c r="AB753" i="34"/>
  <c r="AC753" i="34"/>
  <c r="P754" i="34"/>
  <c r="T754" i="34"/>
  <c r="U754" i="34"/>
  <c r="V754" i="34"/>
  <c r="W754" i="34"/>
  <c r="Y754" i="34"/>
  <c r="AB754" i="34"/>
  <c r="AC754" i="34"/>
  <c r="P755" i="34"/>
  <c r="T755" i="34"/>
  <c r="U755" i="34"/>
  <c r="V755" i="34"/>
  <c r="W755" i="34"/>
  <c r="Y755" i="34"/>
  <c r="AB755" i="34"/>
  <c r="AC755" i="34"/>
  <c r="P756" i="34"/>
  <c r="T756" i="34"/>
  <c r="U756" i="34"/>
  <c r="V756" i="34"/>
  <c r="W756" i="34"/>
  <c r="Y756" i="34"/>
  <c r="AB756" i="34"/>
  <c r="AC756" i="34"/>
  <c r="P757" i="34"/>
  <c r="T757" i="34"/>
  <c r="U757" i="34"/>
  <c r="V757" i="34"/>
  <c r="W757" i="34"/>
  <c r="Y757" i="34"/>
  <c r="AB757" i="34"/>
  <c r="AC757" i="34"/>
  <c r="P758" i="34"/>
  <c r="T758" i="34"/>
  <c r="U758" i="34"/>
  <c r="V758" i="34"/>
  <c r="W758" i="34"/>
  <c r="Y758" i="34"/>
  <c r="AB758" i="34"/>
  <c r="AC758" i="34"/>
  <c r="P759" i="34"/>
  <c r="T759" i="34"/>
  <c r="U759" i="34"/>
  <c r="V759" i="34"/>
  <c r="W759" i="34"/>
  <c r="Y759" i="34"/>
  <c r="AB759" i="34"/>
  <c r="AC759" i="34"/>
  <c r="P760" i="34"/>
  <c r="T760" i="34"/>
  <c r="U760" i="34"/>
  <c r="V760" i="34"/>
  <c r="W760" i="34"/>
  <c r="Y760" i="34"/>
  <c r="AB760" i="34"/>
  <c r="AC760" i="34"/>
  <c r="P761" i="34"/>
  <c r="T761" i="34"/>
  <c r="U761" i="34"/>
  <c r="V761" i="34"/>
  <c r="W761" i="34"/>
  <c r="Y761" i="34"/>
  <c r="AB761" i="34"/>
  <c r="AC761" i="34"/>
  <c r="P762" i="34"/>
  <c r="T762" i="34"/>
  <c r="U762" i="34"/>
  <c r="V762" i="34"/>
  <c r="W762" i="34"/>
  <c r="Y762" i="34"/>
  <c r="AB762" i="34"/>
  <c r="AC762" i="34"/>
  <c r="P763" i="34"/>
  <c r="T763" i="34"/>
  <c r="U763" i="34"/>
  <c r="V763" i="34"/>
  <c r="W763" i="34"/>
  <c r="Y763" i="34"/>
  <c r="AB763" i="34"/>
  <c r="AC763" i="34"/>
  <c r="P764" i="34"/>
  <c r="T764" i="34"/>
  <c r="U764" i="34"/>
  <c r="V764" i="34"/>
  <c r="W764" i="34"/>
  <c r="Y764" i="34"/>
  <c r="AB764" i="34"/>
  <c r="AC764" i="34"/>
  <c r="P765" i="34"/>
  <c r="T765" i="34"/>
  <c r="U765" i="34"/>
  <c r="V765" i="34"/>
  <c r="W765" i="34"/>
  <c r="Y765" i="34"/>
  <c r="AB765" i="34"/>
  <c r="AC765" i="34"/>
  <c r="P766" i="34"/>
  <c r="T766" i="34"/>
  <c r="U766" i="34"/>
  <c r="V766" i="34"/>
  <c r="W766" i="34"/>
  <c r="Y766" i="34"/>
  <c r="AB766" i="34"/>
  <c r="AC766" i="34"/>
  <c r="P767" i="34"/>
  <c r="T767" i="34"/>
  <c r="U767" i="34"/>
  <c r="V767" i="34"/>
  <c r="W767" i="34"/>
  <c r="Y767" i="34"/>
  <c r="AB767" i="34"/>
  <c r="AC767" i="34"/>
  <c r="P768" i="34"/>
  <c r="T768" i="34"/>
  <c r="U768" i="34"/>
  <c r="V768" i="34"/>
  <c r="W768" i="34"/>
  <c r="Y768" i="34"/>
  <c r="AB768" i="34"/>
  <c r="AC768" i="34"/>
  <c r="P769" i="34"/>
  <c r="T769" i="34"/>
  <c r="U769" i="34"/>
  <c r="V769" i="34"/>
  <c r="W769" i="34"/>
  <c r="Y769" i="34"/>
  <c r="AB769" i="34"/>
  <c r="AC769" i="34"/>
  <c r="P770" i="34"/>
  <c r="T770" i="34"/>
  <c r="U770" i="34"/>
  <c r="V770" i="34"/>
  <c r="W770" i="34"/>
  <c r="Y770" i="34"/>
  <c r="AB770" i="34"/>
  <c r="AC770" i="34"/>
  <c r="P771" i="34"/>
  <c r="T771" i="34"/>
  <c r="U771" i="34"/>
  <c r="V771" i="34"/>
  <c r="W771" i="34"/>
  <c r="Y771" i="34"/>
  <c r="AB771" i="34"/>
  <c r="AC771" i="34"/>
  <c r="P772" i="34"/>
  <c r="T772" i="34"/>
  <c r="U772" i="34"/>
  <c r="V772" i="34"/>
  <c r="W772" i="34"/>
  <c r="Y772" i="34"/>
  <c r="AB772" i="34"/>
  <c r="AC772" i="34"/>
  <c r="P773" i="34"/>
  <c r="T773" i="34"/>
  <c r="U773" i="34"/>
  <c r="V773" i="34"/>
  <c r="W773" i="34"/>
  <c r="Y773" i="34"/>
  <c r="AB773" i="34"/>
  <c r="AC773" i="34"/>
  <c r="P774" i="34"/>
  <c r="T774" i="34"/>
  <c r="U774" i="34"/>
  <c r="V774" i="34"/>
  <c r="W774" i="34"/>
  <c r="Y774" i="34"/>
  <c r="AB774" i="34"/>
  <c r="AC774" i="34"/>
  <c r="P775" i="34"/>
  <c r="T775" i="34"/>
  <c r="U775" i="34"/>
  <c r="V775" i="34"/>
  <c r="W775" i="34"/>
  <c r="Y775" i="34"/>
  <c r="AB775" i="34"/>
  <c r="AC775" i="34"/>
  <c r="P776" i="34"/>
  <c r="T776" i="34"/>
  <c r="U776" i="34"/>
  <c r="V776" i="34"/>
  <c r="W776" i="34"/>
  <c r="Y776" i="34"/>
  <c r="AB776" i="34"/>
  <c r="AC776" i="34"/>
  <c r="P777" i="34"/>
  <c r="T777" i="34"/>
  <c r="U777" i="34"/>
  <c r="V777" i="34"/>
  <c r="W777" i="34"/>
  <c r="Y777" i="34"/>
  <c r="AB777" i="34"/>
  <c r="AC777" i="34"/>
  <c r="P778" i="34"/>
  <c r="T778" i="34"/>
  <c r="U778" i="34"/>
  <c r="V778" i="34"/>
  <c r="W778" i="34"/>
  <c r="Y778" i="34"/>
  <c r="AB778" i="34"/>
  <c r="AC778" i="34"/>
  <c r="P779" i="34"/>
  <c r="T779" i="34"/>
  <c r="U779" i="34"/>
  <c r="V779" i="34"/>
  <c r="W779" i="34"/>
  <c r="Y779" i="34"/>
  <c r="AB779" i="34"/>
  <c r="AC779" i="34"/>
  <c r="P780" i="34"/>
  <c r="T780" i="34"/>
  <c r="U780" i="34"/>
  <c r="V780" i="34"/>
  <c r="W780" i="34"/>
  <c r="Y780" i="34"/>
  <c r="AB780" i="34"/>
  <c r="AC780" i="34"/>
  <c r="P781" i="34"/>
  <c r="T781" i="34"/>
  <c r="U781" i="34"/>
  <c r="V781" i="34"/>
  <c r="W781" i="34"/>
  <c r="Y781" i="34"/>
  <c r="AB781" i="34"/>
  <c r="AC781" i="34"/>
  <c r="P782" i="34"/>
  <c r="T782" i="34"/>
  <c r="U782" i="34"/>
  <c r="V782" i="34"/>
  <c r="W782" i="34"/>
  <c r="Y782" i="34"/>
  <c r="AB782" i="34"/>
  <c r="AC782" i="34"/>
  <c r="P783" i="34"/>
  <c r="T783" i="34"/>
  <c r="U783" i="34"/>
  <c r="V783" i="34"/>
  <c r="W783" i="34"/>
  <c r="Y783" i="34"/>
  <c r="AB783" i="34"/>
  <c r="AC783" i="34"/>
  <c r="P784" i="34"/>
  <c r="T784" i="34"/>
  <c r="U784" i="34"/>
  <c r="V784" i="34"/>
  <c r="W784" i="34"/>
  <c r="Y784" i="34"/>
  <c r="AB784" i="34"/>
  <c r="AC784" i="34"/>
  <c r="P785" i="34"/>
  <c r="T785" i="34"/>
  <c r="U785" i="34"/>
  <c r="V785" i="34"/>
  <c r="W785" i="34"/>
  <c r="Y785" i="34"/>
  <c r="AB785" i="34"/>
  <c r="AC785" i="34"/>
  <c r="P786" i="34"/>
  <c r="T786" i="34"/>
  <c r="U786" i="34"/>
  <c r="V786" i="34"/>
  <c r="W786" i="34"/>
  <c r="Y786" i="34"/>
  <c r="AB786" i="34"/>
  <c r="AC786" i="34"/>
  <c r="P787" i="34"/>
  <c r="T787" i="34"/>
  <c r="U787" i="34"/>
  <c r="V787" i="34"/>
  <c r="W787" i="34"/>
  <c r="Y787" i="34"/>
  <c r="AB787" i="34"/>
  <c r="AC787" i="34"/>
  <c r="P788" i="34"/>
  <c r="T788" i="34"/>
  <c r="U788" i="34"/>
  <c r="V788" i="34"/>
  <c r="W788" i="34"/>
  <c r="Y788" i="34"/>
  <c r="AB788" i="34"/>
  <c r="AC788" i="34"/>
  <c r="P789" i="34"/>
  <c r="T789" i="34"/>
  <c r="U789" i="34"/>
  <c r="V789" i="34"/>
  <c r="W789" i="34"/>
  <c r="Y789" i="34"/>
  <c r="AB789" i="34"/>
  <c r="AC789" i="34"/>
  <c r="P790" i="34"/>
  <c r="T790" i="34"/>
  <c r="U790" i="34"/>
  <c r="V790" i="34"/>
  <c r="W790" i="34"/>
  <c r="Y790" i="34"/>
  <c r="AB790" i="34"/>
  <c r="AC790" i="34"/>
  <c r="P791" i="34"/>
  <c r="T791" i="34"/>
  <c r="U791" i="34"/>
  <c r="V791" i="34"/>
  <c r="W791" i="34"/>
  <c r="Y791" i="34"/>
  <c r="AB791" i="34"/>
  <c r="AC791" i="34"/>
  <c r="P792" i="34"/>
  <c r="T792" i="34"/>
  <c r="U792" i="34"/>
  <c r="V792" i="34"/>
  <c r="W792" i="34"/>
  <c r="Y792" i="34"/>
  <c r="AB792" i="34"/>
  <c r="AC792" i="34"/>
  <c r="P793" i="34"/>
  <c r="T793" i="34"/>
  <c r="U793" i="34"/>
  <c r="V793" i="34"/>
  <c r="W793" i="34"/>
  <c r="Y793" i="34"/>
  <c r="AB793" i="34"/>
  <c r="AC793" i="34"/>
  <c r="P794" i="34"/>
  <c r="T794" i="34"/>
  <c r="U794" i="34"/>
  <c r="V794" i="34"/>
  <c r="W794" i="34"/>
  <c r="Y794" i="34"/>
  <c r="AB794" i="34"/>
  <c r="AC794" i="34"/>
  <c r="P795" i="34"/>
  <c r="T795" i="34"/>
  <c r="U795" i="34"/>
  <c r="V795" i="34"/>
  <c r="W795" i="34"/>
  <c r="Y795" i="34"/>
  <c r="AB795" i="34"/>
  <c r="AC795" i="34"/>
  <c r="P796" i="34"/>
  <c r="T796" i="34"/>
  <c r="U796" i="34"/>
  <c r="V796" i="34"/>
  <c r="W796" i="34"/>
  <c r="Y796" i="34"/>
  <c r="AB796" i="34"/>
  <c r="AC796" i="34"/>
  <c r="P797" i="34"/>
  <c r="T797" i="34"/>
  <c r="U797" i="34"/>
  <c r="V797" i="34"/>
  <c r="W797" i="34"/>
  <c r="Y797" i="34"/>
  <c r="AB797" i="34"/>
  <c r="AC797" i="34"/>
  <c r="P798" i="34"/>
  <c r="T798" i="34"/>
  <c r="U798" i="34"/>
  <c r="V798" i="34"/>
  <c r="W798" i="34"/>
  <c r="Y798" i="34"/>
  <c r="AB798" i="34"/>
  <c r="AC798" i="34"/>
  <c r="P799" i="34"/>
  <c r="T799" i="34"/>
  <c r="U799" i="34"/>
  <c r="V799" i="34"/>
  <c r="W799" i="34"/>
  <c r="Y799" i="34"/>
  <c r="AB799" i="34"/>
  <c r="AC799" i="34"/>
  <c r="P800" i="34"/>
  <c r="T800" i="34"/>
  <c r="U800" i="34"/>
  <c r="V800" i="34"/>
  <c r="W800" i="34"/>
  <c r="Y800" i="34"/>
  <c r="AB800" i="34"/>
  <c r="AC800" i="34"/>
  <c r="P801" i="34"/>
  <c r="T801" i="34"/>
  <c r="U801" i="34"/>
  <c r="V801" i="34"/>
  <c r="W801" i="34"/>
  <c r="Y801" i="34"/>
  <c r="AB801" i="34"/>
  <c r="AC801" i="34"/>
  <c r="P802" i="34"/>
  <c r="T802" i="34"/>
  <c r="U802" i="34"/>
  <c r="V802" i="34"/>
  <c r="W802" i="34"/>
  <c r="Y802" i="34"/>
  <c r="AB802" i="34"/>
  <c r="AC802" i="34"/>
  <c r="P803" i="34"/>
  <c r="T803" i="34"/>
  <c r="U803" i="34"/>
  <c r="V803" i="34"/>
  <c r="W803" i="34"/>
  <c r="Y803" i="34"/>
  <c r="AB803" i="34"/>
  <c r="AC803" i="34"/>
  <c r="P804" i="34"/>
  <c r="T804" i="34"/>
  <c r="U804" i="34"/>
  <c r="V804" i="34"/>
  <c r="W804" i="34"/>
  <c r="Y804" i="34"/>
  <c r="AB804" i="34"/>
  <c r="AC804" i="34"/>
  <c r="P805" i="34"/>
  <c r="T805" i="34"/>
  <c r="U805" i="34"/>
  <c r="V805" i="34"/>
  <c r="W805" i="34"/>
  <c r="Y805" i="34"/>
  <c r="AB805" i="34"/>
  <c r="AC805" i="34"/>
  <c r="P806" i="34"/>
  <c r="T806" i="34"/>
  <c r="U806" i="34"/>
  <c r="V806" i="34"/>
  <c r="W806" i="34"/>
  <c r="Y806" i="34"/>
  <c r="AB806" i="34"/>
  <c r="AC806" i="34"/>
  <c r="P807" i="34"/>
  <c r="T807" i="34"/>
  <c r="U807" i="34"/>
  <c r="V807" i="34"/>
  <c r="W807" i="34"/>
  <c r="Y807" i="34"/>
  <c r="AB807" i="34"/>
  <c r="AC807" i="34"/>
  <c r="P808" i="34"/>
  <c r="T808" i="34"/>
  <c r="U808" i="34"/>
  <c r="V808" i="34"/>
  <c r="W808" i="34"/>
  <c r="Y808" i="34"/>
  <c r="AB808" i="34"/>
  <c r="AC808" i="34"/>
  <c r="P809" i="34"/>
  <c r="T809" i="34"/>
  <c r="U809" i="34"/>
  <c r="V809" i="34"/>
  <c r="W809" i="34"/>
  <c r="Y809" i="34"/>
  <c r="AB809" i="34"/>
  <c r="AC809" i="34"/>
  <c r="P810" i="34"/>
  <c r="T810" i="34"/>
  <c r="U810" i="34"/>
  <c r="V810" i="34"/>
  <c r="W810" i="34"/>
  <c r="Y810" i="34"/>
  <c r="AB810" i="34"/>
  <c r="AC810" i="34"/>
  <c r="P811" i="34"/>
  <c r="T811" i="34"/>
  <c r="U811" i="34"/>
  <c r="V811" i="34"/>
  <c r="W811" i="34"/>
  <c r="Y811" i="34"/>
  <c r="AB811" i="34"/>
  <c r="AC811" i="34"/>
  <c r="P812" i="34"/>
  <c r="T812" i="34"/>
  <c r="U812" i="34"/>
  <c r="V812" i="34"/>
  <c r="W812" i="34"/>
  <c r="Y812" i="34"/>
  <c r="AB812" i="34"/>
  <c r="AC812" i="34"/>
  <c r="P813" i="34"/>
  <c r="T813" i="34"/>
  <c r="U813" i="34"/>
  <c r="V813" i="34"/>
  <c r="W813" i="34"/>
  <c r="Y813" i="34"/>
  <c r="AB813" i="34"/>
  <c r="AC813" i="34"/>
  <c r="P814" i="34"/>
  <c r="T814" i="34"/>
  <c r="U814" i="34"/>
  <c r="V814" i="34"/>
  <c r="W814" i="34"/>
  <c r="Y814" i="34"/>
  <c r="AB814" i="34"/>
  <c r="AC814" i="34"/>
  <c r="P815" i="34"/>
  <c r="T815" i="34"/>
  <c r="U815" i="34"/>
  <c r="V815" i="34"/>
  <c r="W815" i="34"/>
  <c r="Y815" i="34"/>
  <c r="AB815" i="34"/>
  <c r="AC815" i="34"/>
  <c r="P816" i="34"/>
  <c r="T816" i="34"/>
  <c r="U816" i="34"/>
  <c r="V816" i="34"/>
  <c r="W816" i="34"/>
  <c r="Y816" i="34"/>
  <c r="AB816" i="34"/>
  <c r="AC816" i="34"/>
  <c r="P817" i="34"/>
  <c r="T817" i="34"/>
  <c r="U817" i="34"/>
  <c r="V817" i="34"/>
  <c r="W817" i="34"/>
  <c r="Y817" i="34"/>
  <c r="AB817" i="34"/>
  <c r="AC817" i="34"/>
  <c r="P818" i="34"/>
  <c r="W818" i="34"/>
  <c r="Y818" i="34"/>
  <c r="AB818" i="34"/>
  <c r="AC818" i="34"/>
  <c r="P819" i="34"/>
  <c r="T819" i="34"/>
  <c r="U819" i="34"/>
  <c r="V819" i="34"/>
  <c r="W819" i="34"/>
  <c r="Y819" i="34"/>
  <c r="AB819" i="34"/>
  <c r="AC819" i="34"/>
  <c r="P820" i="34"/>
  <c r="T820" i="34"/>
  <c r="U820" i="34"/>
  <c r="V820" i="34"/>
  <c r="W820" i="34"/>
  <c r="Y820" i="34"/>
  <c r="AB820" i="34"/>
  <c r="AC820" i="34"/>
  <c r="P821" i="34"/>
  <c r="T821" i="34"/>
  <c r="U821" i="34"/>
  <c r="V821" i="34"/>
  <c r="W821" i="34"/>
  <c r="Y821" i="34"/>
  <c r="AB821" i="34"/>
  <c r="AC821" i="34"/>
  <c r="P822" i="34"/>
  <c r="T822" i="34"/>
  <c r="U822" i="34"/>
  <c r="V822" i="34"/>
  <c r="W822" i="34"/>
  <c r="Y822" i="34"/>
  <c r="AB822" i="34"/>
  <c r="AC822" i="34"/>
  <c r="P823" i="34"/>
  <c r="T823" i="34"/>
  <c r="U823" i="34"/>
  <c r="V823" i="34"/>
  <c r="W823" i="34"/>
  <c r="Y823" i="34"/>
  <c r="AB823" i="34"/>
  <c r="AC823" i="34"/>
  <c r="P824" i="34"/>
  <c r="T824" i="34"/>
  <c r="U824" i="34"/>
  <c r="V824" i="34"/>
  <c r="W824" i="34"/>
  <c r="Y824" i="34"/>
  <c r="AB824" i="34"/>
  <c r="AC824" i="34"/>
  <c r="P825" i="34"/>
  <c r="T825" i="34"/>
  <c r="U825" i="34"/>
  <c r="V825" i="34"/>
  <c r="W825" i="34"/>
  <c r="Y825" i="34"/>
  <c r="AB825" i="34"/>
  <c r="AC825" i="34"/>
  <c r="P826" i="34"/>
  <c r="T826" i="34"/>
  <c r="U826" i="34"/>
  <c r="V826" i="34"/>
  <c r="W826" i="34"/>
  <c r="Y826" i="34"/>
  <c r="AB826" i="34"/>
  <c r="AC826" i="34"/>
  <c r="P827" i="34"/>
  <c r="T827" i="34"/>
  <c r="U827" i="34"/>
  <c r="V827" i="34"/>
  <c r="W827" i="34"/>
  <c r="Y827" i="34"/>
  <c r="AB827" i="34"/>
  <c r="AC827" i="34"/>
  <c r="P828" i="34"/>
  <c r="W828" i="34"/>
  <c r="Y828" i="34"/>
  <c r="AB828" i="34"/>
  <c r="AC828" i="34"/>
  <c r="P829" i="34"/>
  <c r="W829" i="34"/>
  <c r="Y829" i="34"/>
  <c r="AB829" i="34"/>
  <c r="AC829" i="34"/>
  <c r="P830" i="34"/>
  <c r="T830" i="34"/>
  <c r="U830" i="34"/>
  <c r="V830" i="34"/>
  <c r="W830" i="34"/>
  <c r="Y830" i="34"/>
  <c r="AB830" i="34"/>
  <c r="AC830" i="34"/>
  <c r="P831" i="34"/>
  <c r="T831" i="34"/>
  <c r="U831" i="34"/>
  <c r="V831" i="34"/>
  <c r="W831" i="34"/>
  <c r="Y831" i="34"/>
  <c r="AB831" i="34"/>
  <c r="AC831" i="34"/>
  <c r="P832" i="34"/>
  <c r="T832" i="34"/>
  <c r="U832" i="34"/>
  <c r="V832" i="34"/>
  <c r="W832" i="34"/>
  <c r="Y832" i="34"/>
  <c r="AB832" i="34"/>
  <c r="AC832" i="34"/>
  <c r="P833" i="34"/>
  <c r="T833" i="34"/>
  <c r="U833" i="34"/>
  <c r="V833" i="34"/>
  <c r="W833" i="34"/>
  <c r="Y833" i="34"/>
  <c r="AB833" i="34"/>
  <c r="AC833" i="34"/>
  <c r="P834" i="34"/>
  <c r="T834" i="34"/>
  <c r="U834" i="34"/>
  <c r="V834" i="34"/>
  <c r="W834" i="34"/>
  <c r="Y834" i="34"/>
  <c r="AB834" i="34"/>
  <c r="AC834" i="34"/>
  <c r="P835" i="34"/>
  <c r="T835" i="34"/>
  <c r="U835" i="34"/>
  <c r="V835" i="34"/>
  <c r="W835" i="34"/>
  <c r="Y835" i="34"/>
  <c r="AB835" i="34"/>
  <c r="AC835" i="34"/>
  <c r="P836" i="34"/>
  <c r="T836" i="34"/>
  <c r="U836" i="34"/>
  <c r="V836" i="34"/>
  <c r="W836" i="34"/>
  <c r="Y836" i="34"/>
  <c r="AB836" i="34"/>
  <c r="AC836" i="34"/>
  <c r="P837" i="34"/>
  <c r="T837" i="34"/>
  <c r="U837" i="34"/>
  <c r="V837" i="34"/>
  <c r="W837" i="34"/>
  <c r="Y837" i="34"/>
  <c r="AB837" i="34"/>
  <c r="AC837" i="34"/>
  <c r="P838" i="34"/>
  <c r="T838" i="34"/>
  <c r="U838" i="34"/>
  <c r="V838" i="34"/>
  <c r="W838" i="34"/>
  <c r="Y838" i="34"/>
  <c r="AB838" i="34"/>
  <c r="AC838" i="34"/>
  <c r="P839" i="34"/>
  <c r="T839" i="34"/>
  <c r="U839" i="34"/>
  <c r="V839" i="34"/>
  <c r="W839" i="34"/>
  <c r="Y839" i="34"/>
  <c r="AB839" i="34"/>
  <c r="AC839" i="34"/>
  <c r="P840" i="34"/>
  <c r="T840" i="34"/>
  <c r="U840" i="34"/>
  <c r="V840" i="34"/>
  <c r="W840" i="34"/>
  <c r="Y840" i="34"/>
  <c r="AB840" i="34"/>
  <c r="AC840" i="34"/>
  <c r="P841" i="34"/>
  <c r="T841" i="34"/>
  <c r="U841" i="34"/>
  <c r="V841" i="34"/>
  <c r="W841" i="34"/>
  <c r="Y841" i="34"/>
  <c r="AB841" i="34"/>
  <c r="AC841" i="34"/>
  <c r="P842" i="34"/>
  <c r="T842" i="34"/>
  <c r="U842" i="34"/>
  <c r="V842" i="34"/>
  <c r="W842" i="34"/>
  <c r="Y842" i="34"/>
  <c r="AB842" i="34"/>
  <c r="AC842" i="34"/>
  <c r="P843" i="34"/>
  <c r="T843" i="34"/>
  <c r="U843" i="34"/>
  <c r="V843" i="34"/>
  <c r="W843" i="34"/>
  <c r="Y843" i="34"/>
  <c r="AB843" i="34"/>
  <c r="AC843" i="34"/>
  <c r="P844" i="34"/>
  <c r="T844" i="34"/>
  <c r="U844" i="34"/>
  <c r="V844" i="34"/>
  <c r="W844" i="34"/>
  <c r="Y844" i="34"/>
  <c r="AB844" i="34"/>
  <c r="AC844" i="34"/>
  <c r="P845" i="34"/>
  <c r="T845" i="34"/>
  <c r="U845" i="34"/>
  <c r="V845" i="34"/>
  <c r="W845" i="34"/>
  <c r="Y845" i="34"/>
  <c r="AB845" i="34"/>
  <c r="AC845" i="34"/>
  <c r="P846" i="34"/>
  <c r="T846" i="34"/>
  <c r="U846" i="34"/>
  <c r="V846" i="34"/>
  <c r="W846" i="34"/>
  <c r="Y846" i="34"/>
  <c r="AB846" i="34"/>
  <c r="AC846" i="34"/>
  <c r="P847" i="34"/>
  <c r="T847" i="34"/>
  <c r="U847" i="34"/>
  <c r="V847" i="34"/>
  <c r="W847" i="34"/>
  <c r="Y847" i="34"/>
  <c r="AB847" i="34"/>
  <c r="AC847" i="34"/>
  <c r="P848" i="34"/>
  <c r="T848" i="34"/>
  <c r="U848" i="34"/>
  <c r="V848" i="34"/>
  <c r="W848" i="34"/>
  <c r="Y848" i="34"/>
  <c r="AB848" i="34"/>
  <c r="AC848" i="34"/>
  <c r="P849" i="34"/>
  <c r="T849" i="34"/>
  <c r="U849" i="34"/>
  <c r="V849" i="34"/>
  <c r="W849" i="34"/>
  <c r="Y849" i="34"/>
  <c r="AB849" i="34"/>
  <c r="AC849" i="34"/>
  <c r="P850" i="34"/>
  <c r="T850" i="34"/>
  <c r="U850" i="34"/>
  <c r="V850" i="34"/>
  <c r="W850" i="34"/>
  <c r="Y850" i="34"/>
  <c r="AB850" i="34"/>
  <c r="AC850" i="34"/>
  <c r="P851" i="34"/>
  <c r="T851" i="34"/>
  <c r="U851" i="34"/>
  <c r="V851" i="34"/>
  <c r="W851" i="34"/>
  <c r="Y851" i="34"/>
  <c r="AB851" i="34"/>
  <c r="AC851" i="34"/>
  <c r="P852" i="34"/>
  <c r="T852" i="34"/>
  <c r="U852" i="34"/>
  <c r="V852" i="34"/>
  <c r="W852" i="34"/>
  <c r="Y852" i="34"/>
  <c r="AB852" i="34"/>
  <c r="AC852" i="34"/>
  <c r="P853" i="34"/>
  <c r="T853" i="34"/>
  <c r="U853" i="34"/>
  <c r="V853" i="34"/>
  <c r="W853" i="34"/>
  <c r="Y853" i="34"/>
  <c r="AB853" i="34"/>
  <c r="AC853" i="34"/>
  <c r="P854" i="34"/>
  <c r="T854" i="34"/>
  <c r="U854" i="34"/>
  <c r="V854" i="34"/>
  <c r="W854" i="34"/>
  <c r="Y854" i="34"/>
  <c r="AB854" i="34"/>
  <c r="AC854" i="34"/>
  <c r="P855" i="34"/>
  <c r="T855" i="34"/>
  <c r="U855" i="34"/>
  <c r="V855" i="34"/>
  <c r="W855" i="34"/>
  <c r="Y855" i="34"/>
  <c r="AB855" i="34"/>
  <c r="AC855" i="34"/>
  <c r="P856" i="34"/>
  <c r="T856" i="34"/>
  <c r="U856" i="34"/>
  <c r="V856" i="34"/>
  <c r="W856" i="34"/>
  <c r="Y856" i="34"/>
  <c r="AB856" i="34"/>
  <c r="AC856" i="34"/>
  <c r="P857" i="34"/>
  <c r="T857" i="34"/>
  <c r="U857" i="34"/>
  <c r="V857" i="34"/>
  <c r="W857" i="34"/>
  <c r="Y857" i="34"/>
  <c r="AB857" i="34"/>
  <c r="AC857" i="34"/>
  <c r="P858" i="34"/>
  <c r="T858" i="34"/>
  <c r="U858" i="34"/>
  <c r="V858" i="34"/>
  <c r="W858" i="34"/>
  <c r="Y858" i="34"/>
  <c r="AB858" i="34"/>
  <c r="AC858" i="34"/>
  <c r="P859" i="34"/>
  <c r="T859" i="34"/>
  <c r="U859" i="34"/>
  <c r="V859" i="34"/>
  <c r="W859" i="34"/>
  <c r="Y859" i="34"/>
  <c r="AB859" i="34"/>
  <c r="AC859" i="34"/>
  <c r="P860" i="34"/>
  <c r="T860" i="34"/>
  <c r="U860" i="34"/>
  <c r="V860" i="34"/>
  <c r="W860" i="34"/>
  <c r="Y860" i="34"/>
  <c r="AB860" i="34"/>
  <c r="AC860" i="34"/>
  <c r="P861" i="34"/>
  <c r="T861" i="34"/>
  <c r="U861" i="34"/>
  <c r="V861" i="34"/>
  <c r="W861" i="34"/>
  <c r="Y861" i="34"/>
  <c r="AB861" i="34"/>
  <c r="AC861" i="34"/>
  <c r="P862" i="34"/>
  <c r="T862" i="34"/>
  <c r="U862" i="34"/>
  <c r="V862" i="34"/>
  <c r="W862" i="34"/>
  <c r="Y862" i="34"/>
  <c r="AB862" i="34"/>
  <c r="AC862" i="34"/>
  <c r="P863" i="34"/>
  <c r="T863" i="34"/>
  <c r="U863" i="34"/>
  <c r="V863" i="34"/>
  <c r="W863" i="34"/>
  <c r="Y863" i="34"/>
  <c r="AB863" i="34"/>
  <c r="AC863" i="34"/>
  <c r="P864" i="34"/>
  <c r="T864" i="34"/>
  <c r="U864" i="34"/>
  <c r="V864" i="34"/>
  <c r="W864" i="34"/>
  <c r="Y864" i="34"/>
  <c r="AB864" i="34"/>
  <c r="AC864" i="34"/>
  <c r="P865" i="34"/>
  <c r="T865" i="34"/>
  <c r="U865" i="34"/>
  <c r="V865" i="34"/>
  <c r="W865" i="34"/>
  <c r="Y865" i="34"/>
  <c r="AB865" i="34"/>
  <c r="AC865" i="34"/>
  <c r="P866" i="34"/>
  <c r="T866" i="34"/>
  <c r="U866" i="34"/>
  <c r="V866" i="34"/>
  <c r="W866" i="34"/>
  <c r="Y866" i="34"/>
  <c r="AB866" i="34"/>
  <c r="AC866" i="34"/>
  <c r="P867" i="34"/>
  <c r="T867" i="34"/>
  <c r="U867" i="34"/>
  <c r="V867" i="34"/>
  <c r="W867" i="34"/>
  <c r="Y867" i="34"/>
  <c r="AB867" i="34"/>
  <c r="AC867" i="34"/>
  <c r="P868" i="34"/>
  <c r="W868" i="34"/>
  <c r="Y868" i="34"/>
  <c r="AB868" i="34"/>
  <c r="AC868" i="34"/>
  <c r="P869" i="34"/>
  <c r="W869" i="34"/>
  <c r="Y869" i="34"/>
  <c r="AB869" i="34"/>
  <c r="AC869" i="34"/>
  <c r="P870" i="34"/>
  <c r="W870" i="34"/>
  <c r="Y870" i="34"/>
  <c r="AB870" i="34"/>
  <c r="AC870" i="34"/>
  <c r="P871" i="34"/>
  <c r="W871" i="34"/>
  <c r="Y871" i="34"/>
  <c r="AB871" i="34"/>
  <c r="AC871" i="34"/>
  <c r="P872" i="34"/>
  <c r="T872" i="34"/>
  <c r="U872" i="34"/>
  <c r="V872" i="34"/>
  <c r="W872" i="34"/>
  <c r="Y872" i="34"/>
  <c r="AB872" i="34"/>
  <c r="AC872" i="34"/>
  <c r="P873" i="34"/>
  <c r="T873" i="34"/>
  <c r="U873" i="34"/>
  <c r="V873" i="34"/>
  <c r="W873" i="34"/>
  <c r="Y873" i="34"/>
  <c r="AB873" i="34"/>
  <c r="AC873" i="34"/>
  <c r="P874" i="34"/>
  <c r="T874" i="34"/>
  <c r="U874" i="34"/>
  <c r="V874" i="34"/>
  <c r="W874" i="34"/>
  <c r="Y874" i="34"/>
  <c r="AB874" i="34"/>
  <c r="AC874" i="34"/>
  <c r="P875" i="34"/>
  <c r="T875" i="34"/>
  <c r="U875" i="34"/>
  <c r="V875" i="34"/>
  <c r="W875" i="34"/>
  <c r="Y875" i="34"/>
  <c r="AB875" i="34"/>
  <c r="AC875" i="34"/>
  <c r="P876" i="34"/>
  <c r="T876" i="34"/>
  <c r="U876" i="34"/>
  <c r="V876" i="34"/>
  <c r="W876" i="34"/>
  <c r="Y876" i="34"/>
  <c r="AB876" i="34"/>
  <c r="AC876" i="34"/>
  <c r="P877" i="34"/>
  <c r="W877" i="34"/>
  <c r="Y877" i="34"/>
  <c r="AB877" i="34"/>
  <c r="AC877" i="34"/>
  <c r="P878" i="34"/>
  <c r="T878" i="34"/>
  <c r="U878" i="34"/>
  <c r="V878" i="34"/>
  <c r="W878" i="34"/>
  <c r="Y878" i="34"/>
  <c r="AB878" i="34"/>
  <c r="AC878" i="34"/>
  <c r="P879" i="34"/>
  <c r="T879" i="34"/>
  <c r="U879" i="34"/>
  <c r="V879" i="34"/>
  <c r="W879" i="34"/>
  <c r="Y879" i="34"/>
  <c r="AB879" i="34"/>
  <c r="AC879" i="34"/>
  <c r="P880" i="34"/>
  <c r="T880" i="34"/>
  <c r="U880" i="34"/>
  <c r="V880" i="34"/>
  <c r="W880" i="34"/>
  <c r="Y880" i="34"/>
  <c r="AB880" i="34"/>
  <c r="AC880" i="34"/>
  <c r="P881" i="34"/>
  <c r="W881" i="34"/>
  <c r="Y881" i="34"/>
  <c r="AB881" i="34"/>
  <c r="AC881" i="34"/>
  <c r="P882" i="34"/>
  <c r="W882" i="34"/>
  <c r="Y882" i="34"/>
  <c r="AB882" i="34"/>
  <c r="AC882" i="34"/>
  <c r="P883" i="34"/>
  <c r="W883" i="34"/>
  <c r="Y883" i="34"/>
  <c r="AB883" i="34"/>
  <c r="AC883" i="34"/>
  <c r="P884" i="34"/>
  <c r="W884" i="34"/>
  <c r="Y884" i="34"/>
  <c r="AB884" i="34"/>
  <c r="AC884" i="34"/>
  <c r="P885" i="34"/>
  <c r="W885" i="34"/>
  <c r="Y885" i="34"/>
  <c r="AB885" i="34"/>
  <c r="AC885" i="34"/>
  <c r="P886" i="34"/>
  <c r="W886" i="34"/>
  <c r="Y886" i="34"/>
  <c r="AB886" i="34"/>
  <c r="AC886" i="34"/>
  <c r="P887" i="34"/>
  <c r="W887" i="34"/>
  <c r="Y887" i="34"/>
  <c r="AB887" i="34"/>
  <c r="AC887" i="34"/>
  <c r="P888" i="34"/>
  <c r="W888" i="34"/>
  <c r="Y888" i="34"/>
  <c r="AB888" i="34"/>
  <c r="AC888" i="34"/>
  <c r="P889" i="34"/>
  <c r="W889" i="34"/>
  <c r="Y889" i="34"/>
  <c r="AB889" i="34"/>
  <c r="AC889" i="34"/>
  <c r="P890" i="34"/>
  <c r="W890" i="34"/>
  <c r="Y890" i="34"/>
  <c r="AB890" i="34"/>
  <c r="AC890" i="34"/>
  <c r="P891" i="34"/>
  <c r="W891" i="34"/>
  <c r="Y891" i="34"/>
  <c r="AB891" i="34"/>
  <c r="AC891" i="34"/>
  <c r="P892" i="34"/>
  <c r="W892" i="34"/>
  <c r="Y892" i="34"/>
  <c r="AB892" i="34"/>
  <c r="AC892" i="34"/>
  <c r="P893" i="34"/>
  <c r="W893" i="34"/>
  <c r="Y893" i="34"/>
  <c r="AB893" i="34"/>
  <c r="AC893" i="34"/>
  <c r="P894" i="34"/>
  <c r="W894" i="34"/>
  <c r="Y894" i="34"/>
  <c r="AB894" i="34"/>
  <c r="AC894" i="34"/>
  <c r="P895" i="34"/>
  <c r="W895" i="34"/>
  <c r="Y895" i="34"/>
  <c r="AB895" i="34"/>
  <c r="AC895" i="34"/>
  <c r="P896" i="34"/>
  <c r="W896" i="34"/>
  <c r="Y896" i="34"/>
  <c r="AB896" i="34"/>
  <c r="AC896" i="34"/>
  <c r="P897" i="34"/>
  <c r="W897" i="34"/>
  <c r="Y897" i="34"/>
  <c r="AB897" i="34"/>
  <c r="AC897" i="34"/>
  <c r="P898" i="34"/>
  <c r="W898" i="34"/>
  <c r="Y898" i="34"/>
  <c r="AB898" i="34"/>
  <c r="AC898" i="34"/>
  <c r="P899" i="34"/>
  <c r="W899" i="34"/>
  <c r="Y899" i="34"/>
  <c r="AB899" i="34"/>
  <c r="AC899" i="34"/>
  <c r="P900" i="34"/>
  <c r="W900" i="34"/>
  <c r="Y900" i="34"/>
  <c r="AB900" i="34"/>
  <c r="AC900" i="34"/>
  <c r="P901" i="34"/>
  <c r="W901" i="34"/>
  <c r="Y901" i="34"/>
  <c r="AB901" i="34"/>
  <c r="AC901" i="34"/>
  <c r="P902" i="34"/>
  <c r="W902" i="34"/>
  <c r="Y902" i="34"/>
  <c r="AB902" i="34"/>
  <c r="AC902" i="34"/>
  <c r="P903" i="34"/>
  <c r="W903" i="34"/>
  <c r="Y903" i="34"/>
  <c r="AB903" i="34"/>
  <c r="AC903" i="34"/>
  <c r="P904" i="34"/>
  <c r="W904" i="34"/>
  <c r="Y904" i="34"/>
  <c r="AB904" i="34"/>
  <c r="AC904" i="34"/>
  <c r="P905" i="34"/>
  <c r="W905" i="34"/>
  <c r="Y905" i="34"/>
  <c r="AB905" i="34"/>
  <c r="AC905" i="34"/>
  <c r="P906" i="34"/>
  <c r="W906" i="34"/>
  <c r="Y906" i="34"/>
  <c r="AB906" i="34"/>
  <c r="AC906" i="34"/>
  <c r="P907" i="34"/>
  <c r="W907" i="34"/>
  <c r="Y907" i="34"/>
  <c r="AB907" i="34"/>
  <c r="AC907" i="34"/>
  <c r="P908" i="34"/>
  <c r="W908" i="34"/>
  <c r="Y908" i="34"/>
  <c r="AB908" i="34"/>
  <c r="AC908" i="34"/>
  <c r="P909" i="34"/>
  <c r="W909" i="34"/>
  <c r="Y909" i="34"/>
  <c r="AB909" i="34"/>
  <c r="AC909" i="34"/>
  <c r="P910" i="34"/>
  <c r="W910" i="34"/>
  <c r="Y910" i="34"/>
  <c r="AB910" i="34"/>
  <c r="AC910" i="34"/>
  <c r="P911" i="34"/>
  <c r="W911" i="34"/>
  <c r="Y911" i="34"/>
  <c r="AB911" i="34"/>
  <c r="AC911" i="34"/>
  <c r="P912" i="34"/>
  <c r="W912" i="34"/>
  <c r="Y912" i="34"/>
  <c r="AB912" i="34"/>
  <c r="AC912" i="34"/>
  <c r="P913" i="34"/>
  <c r="W913" i="34"/>
  <c r="Y913" i="34"/>
  <c r="AB913" i="34"/>
  <c r="AC913" i="34"/>
  <c r="P914" i="34"/>
  <c r="W914" i="34"/>
  <c r="Y914" i="34"/>
  <c r="AB914" i="34"/>
  <c r="AC914" i="34"/>
  <c r="P915" i="34"/>
  <c r="W915" i="34"/>
  <c r="Y915" i="34"/>
  <c r="AB915" i="34"/>
  <c r="AC915" i="34"/>
  <c r="P916" i="34"/>
  <c r="W916" i="34"/>
  <c r="Y916" i="34"/>
  <c r="AB916" i="34"/>
  <c r="AC916" i="34"/>
  <c r="P917" i="34"/>
  <c r="W917" i="34"/>
  <c r="Y917" i="34"/>
  <c r="AB917" i="34"/>
  <c r="AC917" i="34"/>
  <c r="P918" i="34"/>
  <c r="W918" i="34"/>
  <c r="Y918" i="34"/>
  <c r="AB918" i="34"/>
  <c r="AC918" i="34"/>
  <c r="P919" i="34"/>
  <c r="W919" i="34"/>
  <c r="Y919" i="34"/>
  <c r="AB919" i="34"/>
  <c r="AC919" i="34"/>
  <c r="P920" i="34"/>
  <c r="W920" i="34"/>
  <c r="Y920" i="34"/>
  <c r="AB920" i="34"/>
  <c r="AC920" i="34"/>
  <c r="P921" i="34"/>
  <c r="W921" i="34"/>
  <c r="Y921" i="34"/>
  <c r="AB921" i="34"/>
  <c r="AC921" i="34"/>
  <c r="P922" i="34"/>
  <c r="W922" i="34"/>
  <c r="Y922" i="34"/>
  <c r="AB922" i="34"/>
  <c r="AC922" i="34"/>
  <c r="P923" i="34"/>
  <c r="W923" i="34"/>
  <c r="Y923" i="34"/>
  <c r="AB923" i="34"/>
  <c r="AC923" i="34"/>
  <c r="P924" i="34"/>
  <c r="W924" i="34"/>
  <c r="Y924" i="34"/>
  <c r="AB924" i="34"/>
  <c r="AC924" i="34"/>
  <c r="P925" i="34"/>
  <c r="W925" i="34"/>
  <c r="Y925" i="34"/>
  <c r="AB925" i="34"/>
  <c r="AC925" i="34"/>
  <c r="P926" i="34"/>
  <c r="W926" i="34"/>
  <c r="Y926" i="34"/>
  <c r="AB926" i="34"/>
  <c r="AC926" i="34"/>
  <c r="P927" i="34"/>
  <c r="W927" i="34"/>
  <c r="Y927" i="34"/>
  <c r="AB927" i="34"/>
  <c r="AC927" i="34"/>
  <c r="P928" i="34"/>
  <c r="W928" i="34"/>
  <c r="Y928" i="34"/>
  <c r="AB928" i="34"/>
  <c r="AC928" i="34"/>
  <c r="P929" i="34"/>
  <c r="W929" i="34"/>
  <c r="Y929" i="34"/>
  <c r="AB929" i="34"/>
  <c r="AC929" i="34"/>
  <c r="P930" i="34"/>
  <c r="T930" i="34"/>
  <c r="U930" i="34"/>
  <c r="V930" i="34"/>
  <c r="W930" i="34"/>
  <c r="Y930" i="34"/>
  <c r="AB930" i="34"/>
  <c r="AC930" i="34"/>
  <c r="P931" i="34"/>
  <c r="T931" i="34"/>
  <c r="U931" i="34"/>
  <c r="V931" i="34"/>
  <c r="W931" i="34"/>
  <c r="Y931" i="34"/>
  <c r="AB931" i="34"/>
  <c r="AC931" i="34"/>
  <c r="P932" i="34"/>
  <c r="W932" i="34"/>
  <c r="Y932" i="34"/>
  <c r="AB932" i="34"/>
  <c r="AC932" i="34"/>
  <c r="P933" i="34"/>
  <c r="T933" i="34"/>
  <c r="U933" i="34"/>
  <c r="V933" i="34"/>
  <c r="W933" i="34"/>
  <c r="Y933" i="34"/>
  <c r="AB933" i="34"/>
  <c r="AC933" i="34"/>
  <c r="P934" i="34"/>
  <c r="T934" i="34"/>
  <c r="U934" i="34"/>
  <c r="V934" i="34"/>
  <c r="W934" i="34"/>
  <c r="Y934" i="34"/>
  <c r="AB934" i="34"/>
  <c r="AC934" i="34"/>
  <c r="P935" i="34"/>
  <c r="T935" i="34"/>
  <c r="U935" i="34"/>
  <c r="V935" i="34"/>
  <c r="W935" i="34"/>
  <c r="Y935" i="34"/>
  <c r="AB935" i="34"/>
  <c r="AC935" i="34"/>
  <c r="P936" i="34"/>
  <c r="T936" i="34"/>
  <c r="U936" i="34"/>
  <c r="V936" i="34"/>
  <c r="W936" i="34"/>
  <c r="Y936" i="34"/>
  <c r="AB936" i="34"/>
  <c r="AC936" i="34"/>
  <c r="P937" i="34"/>
  <c r="T937" i="34"/>
  <c r="U937" i="34"/>
  <c r="V937" i="34"/>
  <c r="W937" i="34"/>
  <c r="Y937" i="34"/>
  <c r="AB937" i="34"/>
  <c r="AC937" i="34"/>
  <c r="P938" i="34"/>
  <c r="T938" i="34"/>
  <c r="U938" i="34"/>
  <c r="V938" i="34"/>
  <c r="W938" i="34"/>
  <c r="Y938" i="34"/>
  <c r="AB938" i="34"/>
  <c r="AC938" i="34"/>
  <c r="P939" i="34"/>
  <c r="T939" i="34"/>
  <c r="U939" i="34"/>
  <c r="V939" i="34"/>
  <c r="W939" i="34"/>
  <c r="Y939" i="34"/>
  <c r="AB939" i="34"/>
  <c r="AC939" i="34"/>
  <c r="P940" i="34"/>
  <c r="T940" i="34"/>
  <c r="U940" i="34"/>
  <c r="V940" i="34"/>
  <c r="W940" i="34"/>
  <c r="Y940" i="34"/>
  <c r="AB940" i="34"/>
  <c r="AC940" i="34"/>
  <c r="P941" i="34"/>
  <c r="T941" i="34"/>
  <c r="U941" i="34"/>
  <c r="V941" i="34"/>
  <c r="W941" i="34"/>
  <c r="Y941" i="34"/>
  <c r="AB941" i="34"/>
  <c r="AC941" i="34"/>
  <c r="P942" i="34"/>
  <c r="T942" i="34"/>
  <c r="U942" i="34"/>
  <c r="V942" i="34"/>
  <c r="W942" i="34"/>
  <c r="Y942" i="34"/>
  <c r="AB942" i="34"/>
  <c r="AC942" i="34"/>
  <c r="P943" i="34"/>
  <c r="T943" i="34"/>
  <c r="U943" i="34"/>
  <c r="V943" i="34"/>
  <c r="W943" i="34"/>
  <c r="Y943" i="34"/>
  <c r="AB943" i="34"/>
  <c r="AC943" i="34"/>
  <c r="P944" i="34"/>
  <c r="T944" i="34"/>
  <c r="U944" i="34"/>
  <c r="V944" i="34"/>
  <c r="W944" i="34"/>
  <c r="Y944" i="34"/>
  <c r="AB944" i="34"/>
  <c r="AC944" i="34"/>
  <c r="P945" i="34"/>
  <c r="T945" i="34"/>
  <c r="U945" i="34"/>
  <c r="V945" i="34"/>
  <c r="W945" i="34"/>
  <c r="Y945" i="34"/>
  <c r="AB945" i="34"/>
  <c r="AC945" i="34"/>
  <c r="P946" i="34"/>
  <c r="T946" i="34"/>
  <c r="U946" i="34"/>
  <c r="V946" i="34"/>
  <c r="W946" i="34"/>
  <c r="Y946" i="34"/>
  <c r="AB946" i="34"/>
  <c r="AC946" i="34"/>
  <c r="P947" i="34"/>
  <c r="T947" i="34"/>
  <c r="U947" i="34"/>
  <c r="V947" i="34"/>
  <c r="W947" i="34"/>
  <c r="Y947" i="34"/>
  <c r="AB947" i="34"/>
  <c r="AC947" i="34"/>
  <c r="P948" i="34"/>
  <c r="T948" i="34"/>
  <c r="U948" i="34"/>
  <c r="V948" i="34"/>
  <c r="W948" i="34"/>
  <c r="Y948" i="34"/>
  <c r="AB948" i="34"/>
  <c r="AC948" i="34"/>
  <c r="P949" i="34"/>
  <c r="T949" i="34"/>
  <c r="U949" i="34"/>
  <c r="V949" i="34"/>
  <c r="W949" i="34"/>
  <c r="Y949" i="34"/>
  <c r="AB949" i="34"/>
  <c r="AC949" i="34"/>
  <c r="P950" i="34"/>
  <c r="T950" i="34"/>
  <c r="U950" i="34"/>
  <c r="V950" i="34"/>
  <c r="W950" i="34"/>
  <c r="Y950" i="34"/>
  <c r="AB950" i="34"/>
  <c r="AC950" i="34"/>
  <c r="P951" i="34"/>
  <c r="T951" i="34"/>
  <c r="U951" i="34"/>
  <c r="V951" i="34"/>
  <c r="W951" i="34"/>
  <c r="Y951" i="34"/>
  <c r="AB951" i="34"/>
  <c r="AC951" i="34"/>
  <c r="P952" i="34"/>
  <c r="T952" i="34"/>
  <c r="U952" i="34"/>
  <c r="V952" i="34"/>
  <c r="W952" i="34"/>
  <c r="Y952" i="34"/>
  <c r="AB952" i="34"/>
  <c r="AC952" i="34"/>
  <c r="P953" i="34"/>
  <c r="T953" i="34"/>
  <c r="U953" i="34"/>
  <c r="V953" i="34"/>
  <c r="W953" i="34"/>
  <c r="Y953" i="34"/>
  <c r="AB953" i="34"/>
  <c r="AC953" i="34"/>
  <c r="P954" i="34"/>
  <c r="T954" i="34"/>
  <c r="U954" i="34"/>
  <c r="V954" i="34"/>
  <c r="W954" i="34"/>
  <c r="Y954" i="34"/>
  <c r="AB954" i="34"/>
  <c r="AC954" i="34"/>
  <c r="P955" i="34"/>
  <c r="T955" i="34"/>
  <c r="U955" i="34"/>
  <c r="V955" i="34"/>
  <c r="W955" i="34"/>
  <c r="Y955" i="34"/>
  <c r="AB955" i="34"/>
  <c r="AC955" i="34"/>
  <c r="P956" i="34"/>
  <c r="T956" i="34"/>
  <c r="U956" i="34"/>
  <c r="V956" i="34"/>
  <c r="W956" i="34"/>
  <c r="Y956" i="34"/>
  <c r="AB956" i="34"/>
  <c r="AC956" i="34"/>
  <c r="P957" i="34"/>
  <c r="T957" i="34"/>
  <c r="U957" i="34"/>
  <c r="V957" i="34"/>
  <c r="W957" i="34"/>
  <c r="Y957" i="34"/>
  <c r="AB957" i="34"/>
  <c r="AC957" i="34"/>
  <c r="P958" i="34"/>
  <c r="T958" i="34"/>
  <c r="U958" i="34"/>
  <c r="V958" i="34"/>
  <c r="W958" i="34"/>
  <c r="Y958" i="34"/>
  <c r="AB958" i="34"/>
  <c r="AC958" i="34"/>
  <c r="P959" i="34"/>
  <c r="T959" i="34"/>
  <c r="U959" i="34"/>
  <c r="V959" i="34"/>
  <c r="W959" i="34"/>
  <c r="Y959" i="34"/>
  <c r="AB959" i="34"/>
  <c r="AC959" i="34"/>
  <c r="P960" i="34"/>
  <c r="T960" i="34"/>
  <c r="U960" i="34"/>
  <c r="V960" i="34"/>
  <c r="W960" i="34"/>
  <c r="Y960" i="34"/>
  <c r="AB960" i="34"/>
  <c r="AC960" i="34"/>
  <c r="P961" i="34"/>
  <c r="T961" i="34"/>
  <c r="U961" i="34"/>
  <c r="V961" i="34"/>
  <c r="W961" i="34"/>
  <c r="Y961" i="34"/>
  <c r="AB961" i="34"/>
  <c r="AC961" i="34"/>
  <c r="P962" i="34"/>
  <c r="T962" i="34"/>
  <c r="U962" i="34"/>
  <c r="V962" i="34"/>
  <c r="W962" i="34"/>
  <c r="Y962" i="34"/>
  <c r="AB962" i="34"/>
  <c r="AC962" i="34"/>
  <c r="P963" i="34"/>
  <c r="T963" i="34"/>
  <c r="U963" i="34"/>
  <c r="V963" i="34"/>
  <c r="W963" i="34"/>
  <c r="Y963" i="34"/>
  <c r="AB963" i="34"/>
  <c r="AC963" i="34"/>
  <c r="P964" i="34"/>
  <c r="T964" i="34"/>
  <c r="U964" i="34"/>
  <c r="V964" i="34"/>
  <c r="W964" i="34"/>
  <c r="Y964" i="34"/>
  <c r="AB964" i="34"/>
  <c r="AC964" i="34"/>
  <c r="P965" i="34"/>
  <c r="T965" i="34"/>
  <c r="U965" i="34"/>
  <c r="V965" i="34"/>
  <c r="W965" i="34"/>
  <c r="Y965" i="34"/>
  <c r="AB965" i="34"/>
  <c r="AC965" i="34"/>
  <c r="P966" i="34"/>
  <c r="T966" i="34"/>
  <c r="U966" i="34"/>
  <c r="V966" i="34"/>
  <c r="W966" i="34"/>
  <c r="Y966" i="34"/>
  <c r="AB966" i="34"/>
  <c r="AC966" i="34"/>
  <c r="P967" i="34"/>
  <c r="T967" i="34"/>
  <c r="U967" i="34"/>
  <c r="V967" i="34"/>
  <c r="W967" i="34"/>
  <c r="Y967" i="34"/>
  <c r="AB967" i="34"/>
  <c r="AC967" i="34"/>
  <c r="P968" i="34"/>
  <c r="T968" i="34"/>
  <c r="U968" i="34"/>
  <c r="V968" i="34"/>
  <c r="W968" i="34"/>
  <c r="Y968" i="34"/>
  <c r="AB968" i="34"/>
  <c r="AC968" i="34"/>
  <c r="P969" i="34"/>
  <c r="T969" i="34"/>
  <c r="U969" i="34"/>
  <c r="V969" i="34"/>
  <c r="W969" i="34"/>
  <c r="Y969" i="34"/>
  <c r="AB969" i="34"/>
  <c r="AC969" i="34"/>
  <c r="P970" i="34"/>
  <c r="T970" i="34"/>
  <c r="U970" i="34"/>
  <c r="V970" i="34"/>
  <c r="W970" i="34"/>
  <c r="Y970" i="34"/>
  <c r="AB970" i="34"/>
  <c r="AC970" i="34"/>
  <c r="P971" i="34"/>
  <c r="T971" i="34"/>
  <c r="U971" i="34"/>
  <c r="V971" i="34"/>
  <c r="W971" i="34"/>
  <c r="Y971" i="34"/>
  <c r="AB971" i="34"/>
  <c r="AC971" i="34"/>
  <c r="P972" i="34"/>
  <c r="T972" i="34"/>
  <c r="U972" i="34"/>
  <c r="V972" i="34"/>
  <c r="W972" i="34"/>
  <c r="Y972" i="34"/>
  <c r="AB972" i="34"/>
  <c r="AC972" i="34"/>
  <c r="P973" i="34"/>
  <c r="T973" i="34"/>
  <c r="U973" i="34"/>
  <c r="V973" i="34"/>
  <c r="W973" i="34"/>
  <c r="Y973" i="34"/>
  <c r="AB973" i="34"/>
  <c r="AC973" i="34"/>
  <c r="P974" i="34"/>
  <c r="T974" i="34"/>
  <c r="U974" i="34"/>
  <c r="V974" i="34"/>
  <c r="W974" i="34"/>
  <c r="Y974" i="34"/>
  <c r="AB974" i="34"/>
  <c r="AC974" i="34"/>
  <c r="P975" i="34"/>
  <c r="T975" i="34"/>
  <c r="U975" i="34"/>
  <c r="V975" i="34"/>
  <c r="W975" i="34"/>
  <c r="Y975" i="34"/>
  <c r="AB975" i="34"/>
  <c r="AC975" i="34"/>
  <c r="P976" i="34"/>
  <c r="T976" i="34"/>
  <c r="U976" i="34"/>
  <c r="V976" i="34"/>
  <c r="W976" i="34"/>
  <c r="Y976" i="34"/>
  <c r="AB976" i="34"/>
  <c r="AC976" i="34"/>
  <c r="P977" i="34"/>
  <c r="T977" i="34"/>
  <c r="U977" i="34"/>
  <c r="V977" i="34"/>
  <c r="W977" i="34"/>
  <c r="Y977" i="34"/>
  <c r="AB977" i="34"/>
  <c r="AC977" i="34"/>
  <c r="P978" i="34"/>
  <c r="T978" i="34"/>
  <c r="U978" i="34"/>
  <c r="V978" i="34"/>
  <c r="W978" i="34"/>
  <c r="Y978" i="34"/>
  <c r="AB978" i="34"/>
  <c r="AC978" i="34"/>
  <c r="P979" i="34"/>
  <c r="T979" i="34"/>
  <c r="U979" i="34"/>
  <c r="V979" i="34"/>
  <c r="W979" i="34"/>
  <c r="Y979" i="34"/>
  <c r="AB979" i="34"/>
  <c r="AC979" i="34"/>
  <c r="P980" i="34"/>
  <c r="T980" i="34"/>
  <c r="U980" i="34"/>
  <c r="V980" i="34"/>
  <c r="W980" i="34"/>
  <c r="Y980" i="34"/>
  <c r="AB980" i="34"/>
  <c r="AC980" i="34"/>
  <c r="P981" i="34"/>
  <c r="T981" i="34"/>
  <c r="U981" i="34"/>
  <c r="V981" i="34"/>
  <c r="W981" i="34"/>
  <c r="Y981" i="34"/>
  <c r="AB981" i="34"/>
  <c r="AC981" i="34"/>
  <c r="P982" i="34"/>
  <c r="T982" i="34"/>
  <c r="U982" i="34"/>
  <c r="V982" i="34"/>
  <c r="W982" i="34"/>
  <c r="Y982" i="34"/>
  <c r="AB982" i="34"/>
  <c r="AC982" i="34"/>
  <c r="P983" i="34"/>
  <c r="T983" i="34"/>
  <c r="U983" i="34"/>
  <c r="V983" i="34"/>
  <c r="W983" i="34"/>
  <c r="Y983" i="34"/>
  <c r="AB983" i="34"/>
  <c r="AC983" i="34"/>
  <c r="P984" i="34"/>
  <c r="T984" i="34"/>
  <c r="U984" i="34"/>
  <c r="V984" i="34"/>
  <c r="W984" i="34"/>
  <c r="Y984" i="34"/>
  <c r="AB984" i="34"/>
  <c r="AC984" i="34"/>
  <c r="P985" i="34"/>
  <c r="T985" i="34"/>
  <c r="U985" i="34"/>
  <c r="V985" i="34"/>
  <c r="W985" i="34"/>
  <c r="Y985" i="34"/>
  <c r="AB985" i="34"/>
  <c r="AC985" i="34"/>
  <c r="P986" i="34"/>
  <c r="T986" i="34"/>
  <c r="U986" i="34"/>
  <c r="V986" i="34"/>
  <c r="W986" i="34"/>
  <c r="Y986" i="34"/>
  <c r="AB986" i="34"/>
  <c r="AC986" i="34"/>
  <c r="P987" i="34"/>
  <c r="T987" i="34"/>
  <c r="U987" i="34"/>
  <c r="V987" i="34"/>
  <c r="W987" i="34"/>
  <c r="Y987" i="34"/>
  <c r="AB987" i="34"/>
  <c r="AC987" i="34"/>
  <c r="P988" i="34"/>
  <c r="T988" i="34"/>
  <c r="U988" i="34"/>
  <c r="V988" i="34"/>
  <c r="W988" i="34"/>
  <c r="Y988" i="34"/>
  <c r="AB988" i="34"/>
  <c r="AC988" i="34"/>
  <c r="P989" i="34"/>
  <c r="T989" i="34"/>
  <c r="U989" i="34"/>
  <c r="V989" i="34"/>
  <c r="W989" i="34"/>
  <c r="Y989" i="34"/>
  <c r="AB989" i="34"/>
  <c r="AC989" i="34"/>
  <c r="P990" i="34"/>
  <c r="T990" i="34"/>
  <c r="U990" i="34"/>
  <c r="V990" i="34"/>
  <c r="W990" i="34"/>
  <c r="Y990" i="34"/>
  <c r="AB990" i="34"/>
  <c r="AC990" i="34"/>
  <c r="P991" i="34"/>
  <c r="T991" i="34"/>
  <c r="U991" i="34"/>
  <c r="V991" i="34"/>
  <c r="W991" i="34"/>
  <c r="Y991" i="34"/>
  <c r="AB991" i="34"/>
  <c r="AC991" i="34"/>
  <c r="P992" i="34"/>
  <c r="T992" i="34"/>
  <c r="U992" i="34"/>
  <c r="V992" i="34"/>
  <c r="W992" i="34"/>
  <c r="Y992" i="34"/>
  <c r="AB992" i="34"/>
  <c r="AC992" i="34"/>
  <c r="P993" i="34"/>
  <c r="T993" i="34"/>
  <c r="U993" i="34"/>
  <c r="V993" i="34"/>
  <c r="W993" i="34"/>
  <c r="Y993" i="34"/>
  <c r="AB993" i="34"/>
  <c r="AC993" i="34"/>
  <c r="P994" i="34"/>
  <c r="T994" i="34"/>
  <c r="U994" i="34"/>
  <c r="V994" i="34"/>
  <c r="W994" i="34"/>
  <c r="Y994" i="34"/>
  <c r="AB994" i="34"/>
  <c r="AC994" i="34"/>
  <c r="P995" i="34"/>
  <c r="T995" i="34"/>
  <c r="U995" i="34"/>
  <c r="V995" i="34"/>
  <c r="W995" i="34"/>
  <c r="Y995" i="34"/>
  <c r="AB995" i="34"/>
  <c r="AC995" i="34"/>
  <c r="P996" i="34"/>
  <c r="W996" i="34"/>
  <c r="Y996" i="34"/>
  <c r="AB996" i="34"/>
  <c r="AC996" i="34"/>
  <c r="P997" i="34"/>
  <c r="W997" i="34"/>
  <c r="Y997" i="34"/>
  <c r="AB997" i="34"/>
  <c r="AC997" i="34"/>
  <c r="P998" i="34"/>
  <c r="W998" i="34"/>
  <c r="Y998" i="34"/>
  <c r="AB998" i="34"/>
  <c r="AC998" i="34"/>
  <c r="P999" i="34"/>
  <c r="W999" i="34"/>
  <c r="Y999" i="34"/>
  <c r="AB999" i="34"/>
  <c r="AC999" i="34"/>
  <c r="P1000" i="34"/>
  <c r="T1000" i="34"/>
  <c r="U1000" i="34"/>
  <c r="V1000" i="34"/>
  <c r="W1000" i="34"/>
  <c r="Y1000" i="34"/>
  <c r="AB1000" i="34"/>
  <c r="AC1000" i="34"/>
  <c r="P1001" i="34"/>
  <c r="W1001" i="34"/>
  <c r="Y1001" i="34"/>
  <c r="AB1001" i="34"/>
  <c r="AC1001" i="34"/>
  <c r="P1002" i="34"/>
  <c r="W1002" i="34"/>
  <c r="Y1002" i="34"/>
  <c r="AB1002" i="34"/>
  <c r="AC1002" i="34"/>
  <c r="P1003" i="34"/>
  <c r="W1003" i="34"/>
  <c r="Y1003" i="34"/>
  <c r="AB1003" i="34"/>
  <c r="AC1003" i="34"/>
  <c r="P1004" i="34"/>
  <c r="W1004" i="34"/>
  <c r="Y1004" i="34"/>
  <c r="AB1004" i="34"/>
  <c r="AC1004" i="34"/>
  <c r="P1005" i="34"/>
  <c r="W1005" i="34"/>
  <c r="Y1005" i="34"/>
  <c r="AB1005" i="34"/>
  <c r="AC1005" i="34"/>
  <c r="P1006" i="34"/>
  <c r="W1006" i="34"/>
  <c r="Y1006" i="34"/>
  <c r="AB1006" i="34"/>
  <c r="AC1006" i="34"/>
  <c r="P1007" i="34"/>
  <c r="W1007" i="34"/>
  <c r="Y1007" i="34"/>
  <c r="AB1007" i="34"/>
  <c r="AC1007" i="34"/>
  <c r="P1008" i="34"/>
  <c r="W1008" i="34"/>
  <c r="Y1008" i="34"/>
  <c r="AB1008" i="34"/>
  <c r="AC1008" i="34"/>
  <c r="P1009" i="34"/>
  <c r="W1009" i="34"/>
  <c r="Y1009" i="34"/>
  <c r="AB1009" i="34"/>
  <c r="AC1009" i="34"/>
  <c r="P1010" i="34"/>
  <c r="T1010" i="34"/>
  <c r="U1010" i="34"/>
  <c r="V1010" i="34"/>
  <c r="W1010" i="34"/>
  <c r="Y1010" i="34"/>
  <c r="AB1010" i="34"/>
  <c r="AC1010" i="34"/>
  <c r="P1011" i="34"/>
  <c r="W1011" i="34"/>
  <c r="Y1011" i="34"/>
  <c r="AB1011" i="34"/>
  <c r="AC1011" i="34"/>
  <c r="P1012" i="34"/>
  <c r="W1012" i="34"/>
  <c r="Y1012" i="34"/>
  <c r="AB1012" i="34"/>
  <c r="AC1012" i="34"/>
  <c r="P1013" i="34"/>
  <c r="W1013" i="34"/>
  <c r="Y1013" i="34"/>
  <c r="AB1013" i="34"/>
  <c r="AC1013" i="34"/>
  <c r="P1014" i="34"/>
  <c r="W1014" i="34"/>
  <c r="Y1014" i="34"/>
  <c r="AB1014" i="34"/>
  <c r="AC1014" i="34"/>
  <c r="P1015" i="34"/>
  <c r="W1015" i="34"/>
  <c r="Y1015" i="34"/>
  <c r="AB1015" i="34"/>
  <c r="AC1015" i="34"/>
  <c r="P1016" i="34"/>
  <c r="W1016" i="34"/>
  <c r="Y1016" i="34"/>
  <c r="AB1016" i="34"/>
  <c r="AC1016" i="34"/>
  <c r="P1017" i="34"/>
  <c r="W1017" i="34"/>
  <c r="Y1017" i="34"/>
  <c r="AB1017" i="34"/>
  <c r="AC1017" i="34"/>
  <c r="P1018" i="34"/>
  <c r="W1018" i="34"/>
  <c r="Y1018" i="34"/>
  <c r="AB1018" i="34"/>
  <c r="AC1018" i="34"/>
  <c r="P1019" i="34"/>
  <c r="W1019" i="34"/>
  <c r="Y1019" i="34"/>
  <c r="AB1019" i="34"/>
  <c r="AC1019" i="34"/>
  <c r="P1020" i="34"/>
  <c r="W1020" i="34"/>
  <c r="Y1020" i="34"/>
  <c r="AB1020" i="34"/>
  <c r="AC1020" i="34"/>
  <c r="P1021" i="34"/>
  <c r="W1021" i="34"/>
  <c r="Y1021" i="34"/>
  <c r="AB1021" i="34"/>
  <c r="AC1021" i="34"/>
  <c r="P1022" i="34"/>
  <c r="W1022" i="34"/>
  <c r="Y1022" i="34"/>
  <c r="AB1022" i="34"/>
  <c r="AC1022" i="34"/>
  <c r="P1023" i="34"/>
  <c r="W1023" i="34"/>
  <c r="Y1023" i="34"/>
  <c r="AB1023" i="34"/>
  <c r="AC1023" i="34"/>
  <c r="P1024" i="34"/>
  <c r="W1024" i="34"/>
  <c r="Y1024" i="34"/>
  <c r="AB1024" i="34"/>
  <c r="AC1024" i="34"/>
  <c r="P1025" i="34"/>
  <c r="W1025" i="34"/>
  <c r="Y1025" i="34"/>
  <c r="AB1025" i="34"/>
  <c r="AC1025" i="34"/>
  <c r="P1026" i="34"/>
  <c r="W1026" i="34"/>
  <c r="Y1026" i="34"/>
  <c r="AB1026" i="34"/>
  <c r="AC1026" i="34"/>
  <c r="P1027" i="34"/>
  <c r="W1027" i="34"/>
  <c r="Y1027" i="34"/>
  <c r="AB1027" i="34"/>
  <c r="AC1027" i="34"/>
  <c r="P1028" i="34"/>
  <c r="W1028" i="34"/>
  <c r="Y1028" i="34"/>
  <c r="AB1028" i="34"/>
  <c r="AC1028" i="34"/>
  <c r="P1029" i="34"/>
  <c r="W1029" i="34"/>
  <c r="Y1029" i="34"/>
  <c r="AB1029" i="34"/>
  <c r="AC1029" i="34"/>
  <c r="P1030" i="34"/>
  <c r="W1030" i="34"/>
  <c r="Y1030" i="34"/>
  <c r="AB1030" i="34"/>
  <c r="AC1030" i="34"/>
  <c r="P1031" i="34"/>
  <c r="W1031" i="34"/>
  <c r="Y1031" i="34"/>
  <c r="AB1031" i="34"/>
  <c r="AC1031" i="34"/>
  <c r="P1032" i="34"/>
  <c r="W1032" i="34"/>
  <c r="Y1032" i="34"/>
  <c r="AB1032" i="34"/>
  <c r="AC1032" i="34"/>
  <c r="P1033" i="34"/>
  <c r="W1033" i="34"/>
  <c r="Y1033" i="34"/>
  <c r="AB1033" i="34"/>
  <c r="AC1033" i="34"/>
  <c r="P1034" i="34"/>
  <c r="W1034" i="34"/>
  <c r="Y1034" i="34"/>
  <c r="AB1034" i="34"/>
  <c r="AC1034" i="34"/>
  <c r="P1035" i="34"/>
  <c r="W1035" i="34"/>
  <c r="Y1035" i="34"/>
  <c r="AB1035" i="34"/>
  <c r="AC1035" i="34"/>
  <c r="P1036" i="34"/>
  <c r="W1036" i="34"/>
  <c r="Y1036" i="34"/>
  <c r="AB1036" i="34"/>
  <c r="AC1036" i="34"/>
  <c r="P1037" i="34"/>
  <c r="W1037" i="34"/>
  <c r="Y1037" i="34"/>
  <c r="AB1037" i="34"/>
  <c r="AC1037" i="34"/>
  <c r="P1038" i="34"/>
  <c r="W1038" i="34"/>
  <c r="Y1038" i="34"/>
  <c r="AB1038" i="34"/>
  <c r="AC1038" i="34"/>
  <c r="P1039" i="34"/>
  <c r="W1039" i="34"/>
  <c r="Y1039" i="34"/>
  <c r="AB1039" i="34"/>
  <c r="AC1039" i="34"/>
  <c r="P1040" i="34"/>
  <c r="W1040" i="34"/>
  <c r="Y1040" i="34"/>
  <c r="AB1040" i="34"/>
  <c r="AC1040" i="34"/>
  <c r="P1041" i="34"/>
  <c r="W1041" i="34"/>
  <c r="Y1041" i="34"/>
  <c r="AB1041" i="34"/>
  <c r="AC1041" i="34"/>
  <c r="P1042" i="34"/>
  <c r="W1042" i="34"/>
  <c r="Y1042" i="34"/>
  <c r="AB1042" i="34"/>
  <c r="AC1042" i="34"/>
  <c r="P1043" i="34"/>
  <c r="W1043" i="34"/>
  <c r="Y1043" i="34"/>
  <c r="AB1043" i="34"/>
  <c r="AC1043" i="34"/>
  <c r="P1044" i="34"/>
  <c r="W1044" i="34"/>
  <c r="Y1044" i="34"/>
  <c r="AB1044" i="34"/>
  <c r="AC1044" i="34"/>
  <c r="P1045" i="34"/>
  <c r="W1045" i="34"/>
  <c r="Y1045" i="34"/>
  <c r="AB1045" i="34"/>
  <c r="AC1045" i="34"/>
  <c r="P1046" i="34"/>
  <c r="W1046" i="34"/>
  <c r="Y1046" i="34"/>
  <c r="AB1046" i="34"/>
  <c r="AC1046" i="34"/>
  <c r="P1047" i="34"/>
  <c r="W1047" i="34"/>
  <c r="Y1047" i="34"/>
  <c r="AB1047" i="34"/>
  <c r="AC1047" i="34"/>
  <c r="P1048" i="34"/>
  <c r="W1048" i="34"/>
  <c r="Y1048" i="34"/>
  <c r="AB1048" i="34"/>
  <c r="AC1048" i="34"/>
  <c r="P1049" i="34"/>
  <c r="W1049" i="34"/>
  <c r="Y1049" i="34"/>
  <c r="AB1049" i="34"/>
  <c r="AC1049" i="34"/>
  <c r="P1050" i="34"/>
  <c r="W1050" i="34"/>
  <c r="Y1050" i="34"/>
  <c r="AB1050" i="34"/>
  <c r="AC1050" i="34"/>
  <c r="P1051" i="34"/>
  <c r="W1051" i="34"/>
  <c r="Y1051" i="34"/>
  <c r="AB1051" i="34"/>
  <c r="AC1051" i="34"/>
  <c r="P1052" i="34"/>
  <c r="W1052" i="34"/>
  <c r="Y1052" i="34"/>
  <c r="AB1052" i="34"/>
  <c r="AC1052" i="34"/>
  <c r="P1053" i="34"/>
  <c r="W1053" i="34"/>
  <c r="Y1053" i="34"/>
  <c r="AB1053" i="34"/>
  <c r="AC1053" i="34"/>
  <c r="P1054" i="34"/>
  <c r="W1054" i="34"/>
  <c r="Y1054" i="34"/>
  <c r="AB1054" i="34"/>
  <c r="AC1054" i="34"/>
  <c r="P1055" i="34"/>
  <c r="W1055" i="34"/>
  <c r="Y1055" i="34"/>
  <c r="AB1055" i="34"/>
  <c r="AC1055" i="34"/>
  <c r="P1056" i="34"/>
  <c r="W1056" i="34"/>
  <c r="Y1056" i="34"/>
  <c r="AB1056" i="34"/>
  <c r="AC1056" i="34"/>
  <c r="P1057" i="34"/>
  <c r="W1057" i="34"/>
  <c r="Y1057" i="34"/>
  <c r="AB1057" i="34"/>
  <c r="AC1057" i="34"/>
  <c r="P1058" i="34"/>
  <c r="W1058" i="34"/>
  <c r="Y1058" i="34"/>
  <c r="AB1058" i="34"/>
  <c r="AC1058" i="34"/>
  <c r="P1059" i="34"/>
  <c r="W1059" i="34"/>
  <c r="Y1059" i="34"/>
  <c r="AB1059" i="34"/>
  <c r="AC1059" i="34"/>
  <c r="P1060" i="34"/>
  <c r="W1060" i="34"/>
  <c r="Y1060" i="34"/>
  <c r="AB1060" i="34"/>
  <c r="AC1060" i="34"/>
  <c r="P1061" i="34"/>
  <c r="W1061" i="34"/>
  <c r="Y1061" i="34"/>
  <c r="AB1061" i="34"/>
  <c r="AC1061" i="34"/>
  <c r="P1062" i="34"/>
  <c r="W1062" i="34"/>
  <c r="Y1062" i="34"/>
  <c r="AB1062" i="34"/>
  <c r="AC1062" i="34"/>
  <c r="P1063" i="34"/>
  <c r="W1063" i="34"/>
  <c r="Y1063" i="34"/>
  <c r="AB1063" i="34"/>
  <c r="AC1063" i="34"/>
  <c r="P1064" i="34"/>
  <c r="W1064" i="34"/>
  <c r="Y1064" i="34"/>
  <c r="AB1064" i="34"/>
  <c r="AC1064" i="34"/>
  <c r="P1065" i="34"/>
  <c r="W1065" i="34"/>
  <c r="Y1065" i="34"/>
  <c r="AB1065" i="34"/>
  <c r="AC1065" i="34"/>
  <c r="P1066" i="34"/>
  <c r="W1066" i="34"/>
  <c r="Y1066" i="34"/>
  <c r="AB1066" i="34"/>
  <c r="AC1066" i="34"/>
  <c r="P1067" i="34"/>
  <c r="T1067" i="34"/>
  <c r="U1067" i="34"/>
  <c r="V1067" i="34"/>
  <c r="W1067" i="34"/>
  <c r="Y1067" i="34"/>
  <c r="AB1067" i="34"/>
  <c r="AC1067" i="34"/>
  <c r="P1068" i="34"/>
  <c r="T1068" i="34"/>
  <c r="U1068" i="34"/>
  <c r="V1068" i="34"/>
  <c r="W1068" i="34"/>
  <c r="Y1068" i="34"/>
  <c r="AB1068" i="34"/>
  <c r="AC1068" i="34"/>
  <c r="P1069" i="34"/>
  <c r="T1069" i="34"/>
  <c r="U1069" i="34"/>
  <c r="V1069" i="34"/>
  <c r="W1069" i="34"/>
  <c r="Y1069" i="34"/>
  <c r="AB1069" i="34"/>
  <c r="AC1069" i="34"/>
  <c r="P1070" i="34"/>
  <c r="T1070" i="34"/>
  <c r="U1070" i="34"/>
  <c r="V1070" i="34"/>
  <c r="W1070" i="34"/>
  <c r="Y1070" i="34"/>
  <c r="AB1070" i="34"/>
  <c r="AC1070" i="34"/>
  <c r="P1071" i="34"/>
  <c r="T1071" i="34"/>
  <c r="U1071" i="34"/>
  <c r="V1071" i="34"/>
  <c r="W1071" i="34"/>
  <c r="Y1071" i="34"/>
  <c r="AB1071" i="34"/>
  <c r="AC1071" i="34"/>
  <c r="P1072" i="34"/>
  <c r="T1072" i="34"/>
  <c r="U1072" i="34"/>
  <c r="V1072" i="34"/>
  <c r="W1072" i="34"/>
  <c r="Y1072" i="34"/>
  <c r="AB1072" i="34"/>
  <c r="AC1072" i="34"/>
  <c r="P1073" i="34"/>
  <c r="T1073" i="34"/>
  <c r="U1073" i="34"/>
  <c r="V1073" i="34"/>
  <c r="W1073" i="34"/>
  <c r="Y1073" i="34"/>
  <c r="AB1073" i="34"/>
  <c r="AC1073" i="34"/>
  <c r="P1074" i="34"/>
  <c r="T1074" i="34"/>
  <c r="U1074" i="34"/>
  <c r="V1074" i="34"/>
  <c r="W1074" i="34"/>
  <c r="Y1074" i="34"/>
  <c r="AB1074" i="34"/>
  <c r="AC1074" i="34"/>
  <c r="P1075" i="34"/>
  <c r="T1075" i="34"/>
  <c r="U1075" i="34"/>
  <c r="V1075" i="34"/>
  <c r="W1075" i="34"/>
  <c r="Y1075" i="34"/>
  <c r="AB1075" i="34"/>
  <c r="AC1075" i="34"/>
  <c r="P1076" i="34"/>
  <c r="T1076" i="34"/>
  <c r="U1076" i="34"/>
  <c r="V1076" i="34"/>
  <c r="W1076" i="34"/>
  <c r="Y1076" i="34"/>
  <c r="AB1076" i="34"/>
  <c r="AC1076" i="34"/>
  <c r="P1077" i="34"/>
  <c r="T1077" i="34"/>
  <c r="U1077" i="34"/>
  <c r="V1077" i="34"/>
  <c r="W1077" i="34"/>
  <c r="Y1077" i="34"/>
  <c r="AB1077" i="34"/>
  <c r="AC1077" i="34"/>
  <c r="P1078" i="34"/>
  <c r="T1078" i="34"/>
  <c r="U1078" i="34"/>
  <c r="V1078" i="34"/>
  <c r="W1078" i="34"/>
  <c r="Y1078" i="34"/>
  <c r="AB1078" i="34"/>
  <c r="AC1078" i="34"/>
  <c r="P1079" i="34"/>
  <c r="T1079" i="34"/>
  <c r="U1079" i="34"/>
  <c r="V1079" i="34"/>
  <c r="W1079" i="34"/>
  <c r="Y1079" i="34"/>
  <c r="AB1079" i="34"/>
  <c r="AC1079" i="34"/>
  <c r="P1080" i="34"/>
  <c r="T1080" i="34"/>
  <c r="U1080" i="34"/>
  <c r="V1080" i="34"/>
  <c r="W1080" i="34"/>
  <c r="Y1080" i="34"/>
  <c r="AB1080" i="34"/>
  <c r="AC1080" i="34"/>
  <c r="P1081" i="34"/>
  <c r="T1081" i="34"/>
  <c r="U1081" i="34"/>
  <c r="V1081" i="34"/>
  <c r="W1081" i="34"/>
  <c r="Y1081" i="34"/>
  <c r="AB1081" i="34"/>
  <c r="AC1081" i="34"/>
  <c r="P1082" i="34"/>
  <c r="T1082" i="34"/>
  <c r="U1082" i="34"/>
  <c r="V1082" i="34"/>
  <c r="W1082" i="34"/>
  <c r="Y1082" i="34"/>
  <c r="AB1082" i="34"/>
  <c r="AC1082" i="34"/>
  <c r="P1083" i="34"/>
  <c r="T1083" i="34"/>
  <c r="U1083" i="34"/>
  <c r="V1083" i="34"/>
  <c r="W1083" i="34"/>
  <c r="Y1083" i="34"/>
  <c r="AB1083" i="34"/>
  <c r="AC1083" i="34"/>
  <c r="P1084" i="34"/>
  <c r="T1084" i="34"/>
  <c r="U1084" i="34"/>
  <c r="V1084" i="34"/>
  <c r="W1084" i="34"/>
  <c r="Y1084" i="34"/>
  <c r="AB1084" i="34"/>
  <c r="AC1084" i="34"/>
  <c r="P1085" i="34"/>
  <c r="T1085" i="34"/>
  <c r="U1085" i="34"/>
  <c r="V1085" i="34"/>
  <c r="W1085" i="34"/>
  <c r="Y1085" i="34"/>
  <c r="AB1085" i="34"/>
  <c r="AC1085" i="34"/>
  <c r="P1086" i="34"/>
  <c r="T1086" i="34"/>
  <c r="U1086" i="34"/>
  <c r="V1086" i="34"/>
  <c r="W1086" i="34"/>
  <c r="Y1086" i="34"/>
  <c r="AB1086" i="34"/>
  <c r="AC1086" i="34"/>
  <c r="P1087" i="34"/>
  <c r="T1087" i="34"/>
  <c r="U1087" i="34"/>
  <c r="V1087" i="34"/>
  <c r="W1087" i="34"/>
  <c r="Y1087" i="34"/>
  <c r="AB1087" i="34"/>
  <c r="AC1087" i="34"/>
  <c r="P1088" i="34"/>
  <c r="T1088" i="34"/>
  <c r="U1088" i="34"/>
  <c r="V1088" i="34"/>
  <c r="W1088" i="34"/>
  <c r="Y1088" i="34"/>
  <c r="AB1088" i="34"/>
  <c r="AC1088" i="34"/>
  <c r="P1089" i="34"/>
  <c r="T1089" i="34"/>
  <c r="U1089" i="34"/>
  <c r="V1089" i="34"/>
  <c r="W1089" i="34"/>
  <c r="Y1089" i="34"/>
  <c r="AB1089" i="34"/>
  <c r="AC1089" i="34"/>
  <c r="P1090" i="34"/>
  <c r="T1090" i="34"/>
  <c r="U1090" i="34"/>
  <c r="V1090" i="34"/>
  <c r="W1090" i="34"/>
  <c r="Y1090" i="34"/>
  <c r="AB1090" i="34"/>
  <c r="AC1090" i="34"/>
  <c r="P1091" i="34"/>
  <c r="T1091" i="34"/>
  <c r="U1091" i="34"/>
  <c r="V1091" i="34"/>
  <c r="W1091" i="34"/>
  <c r="Y1091" i="34"/>
  <c r="AB1091" i="34"/>
  <c r="AC1091" i="34"/>
  <c r="P1092" i="34"/>
  <c r="T1092" i="34"/>
  <c r="U1092" i="34"/>
  <c r="V1092" i="34"/>
  <c r="W1092" i="34"/>
  <c r="Y1092" i="34"/>
  <c r="AB1092" i="34"/>
  <c r="AC1092" i="34"/>
  <c r="P1093" i="34"/>
  <c r="T1093" i="34"/>
  <c r="U1093" i="34"/>
  <c r="V1093" i="34"/>
  <c r="W1093" i="34"/>
  <c r="Y1093" i="34"/>
  <c r="AB1093" i="34"/>
  <c r="AC1093" i="34"/>
  <c r="P1094" i="34"/>
  <c r="W1094" i="34"/>
  <c r="Y1094" i="34"/>
  <c r="AB1094" i="34"/>
  <c r="AC1094" i="34"/>
  <c r="P1095" i="34"/>
  <c r="W1095" i="34"/>
  <c r="Y1095" i="34"/>
  <c r="AB1095" i="34"/>
  <c r="AC1095" i="34"/>
  <c r="P1096" i="34"/>
  <c r="W1096" i="34"/>
  <c r="Y1096" i="34"/>
  <c r="AB1096" i="34"/>
  <c r="AC1096" i="34"/>
  <c r="P1097" i="34"/>
  <c r="W1097" i="34"/>
  <c r="Y1097" i="34"/>
  <c r="AB1097" i="34"/>
  <c r="AC1097" i="34"/>
  <c r="P1098" i="34"/>
  <c r="W1098" i="34"/>
  <c r="Y1098" i="34"/>
  <c r="AB1098" i="34"/>
  <c r="AC1098" i="34"/>
  <c r="P1099" i="34"/>
  <c r="T1099" i="34"/>
  <c r="U1099" i="34"/>
  <c r="V1099" i="34"/>
  <c r="W1099" i="34"/>
  <c r="Y1099" i="34"/>
  <c r="AB1099" i="34"/>
  <c r="AC1099" i="34"/>
  <c r="P1100" i="34"/>
  <c r="T1100" i="34"/>
  <c r="U1100" i="34"/>
  <c r="V1100" i="34"/>
  <c r="W1100" i="34"/>
  <c r="Y1100" i="34"/>
  <c r="AB1100" i="34"/>
  <c r="AC1100" i="34"/>
  <c r="P1101" i="34"/>
  <c r="T1101" i="34"/>
  <c r="U1101" i="34"/>
  <c r="V1101" i="34"/>
  <c r="W1101" i="34"/>
  <c r="Y1101" i="34"/>
  <c r="AB1101" i="34"/>
  <c r="AC1101" i="34"/>
  <c r="P1102" i="34"/>
  <c r="T1102" i="34"/>
  <c r="U1102" i="34"/>
  <c r="V1102" i="34"/>
  <c r="W1102" i="34"/>
  <c r="Y1102" i="34"/>
  <c r="AB1102" i="34"/>
  <c r="AC1102" i="34"/>
  <c r="P1103" i="34"/>
  <c r="T1103" i="34"/>
  <c r="U1103" i="34"/>
  <c r="V1103" i="34"/>
  <c r="W1103" i="34"/>
  <c r="Y1103" i="34"/>
  <c r="AB1103" i="34"/>
  <c r="AC1103" i="34"/>
  <c r="P1104" i="34"/>
  <c r="T1104" i="34"/>
  <c r="U1104" i="34"/>
  <c r="V1104" i="34"/>
  <c r="W1104" i="34"/>
  <c r="Y1104" i="34"/>
  <c r="AB1104" i="34"/>
  <c r="AC1104" i="34"/>
  <c r="P1105" i="34"/>
  <c r="W1105" i="34"/>
  <c r="Y1105" i="34"/>
  <c r="AB1105" i="34"/>
  <c r="AC1105" i="34"/>
  <c r="P1106" i="34"/>
  <c r="T1106" i="34"/>
  <c r="U1106" i="34"/>
  <c r="V1106" i="34"/>
  <c r="W1106" i="34"/>
  <c r="Y1106" i="34"/>
  <c r="AB1106" i="34"/>
  <c r="AC1106" i="34"/>
  <c r="P1107" i="34"/>
  <c r="T1107" i="34"/>
  <c r="U1107" i="34"/>
  <c r="V1107" i="34"/>
  <c r="W1107" i="34"/>
  <c r="Y1107" i="34"/>
  <c r="AB1107" i="34"/>
  <c r="AC1107" i="34"/>
  <c r="P1108" i="34"/>
  <c r="T1108" i="34"/>
  <c r="U1108" i="34"/>
  <c r="V1108" i="34"/>
  <c r="W1108" i="34"/>
  <c r="Y1108" i="34"/>
  <c r="AB1108" i="34"/>
  <c r="AC1108" i="34"/>
  <c r="P1109" i="34"/>
  <c r="T1109" i="34"/>
  <c r="U1109" i="34"/>
  <c r="V1109" i="34"/>
  <c r="W1109" i="34"/>
  <c r="Y1109" i="34"/>
  <c r="AB1109" i="34"/>
  <c r="AC1109" i="34"/>
  <c r="P1110" i="34"/>
  <c r="T1110" i="34"/>
  <c r="U1110" i="34"/>
  <c r="V1110" i="34"/>
  <c r="W1110" i="34"/>
  <c r="Y1110" i="34"/>
  <c r="AB1110" i="34"/>
  <c r="AC1110" i="34"/>
  <c r="P1111" i="34"/>
  <c r="T1111" i="34"/>
  <c r="U1111" i="34"/>
  <c r="V1111" i="34"/>
  <c r="W1111" i="34"/>
  <c r="Y1111" i="34"/>
  <c r="AB1111" i="34"/>
  <c r="AC1111" i="34"/>
  <c r="P1112" i="34"/>
  <c r="T1112" i="34"/>
  <c r="U1112" i="34"/>
  <c r="V1112" i="34"/>
  <c r="W1112" i="34"/>
  <c r="Y1112" i="34"/>
  <c r="AB1112" i="34"/>
  <c r="AC1112" i="34"/>
  <c r="P1113" i="34"/>
  <c r="T1113" i="34"/>
  <c r="U1113" i="34"/>
  <c r="V1113" i="34"/>
  <c r="W1113" i="34"/>
  <c r="Y1113" i="34"/>
  <c r="AB1113" i="34"/>
  <c r="AC1113" i="34"/>
  <c r="P1114" i="34"/>
  <c r="T1114" i="34"/>
  <c r="U1114" i="34"/>
  <c r="V1114" i="34"/>
  <c r="W1114" i="34"/>
  <c r="Y1114" i="34"/>
  <c r="AB1114" i="34"/>
  <c r="AC1114" i="34"/>
  <c r="P1115" i="34"/>
  <c r="W1115" i="34"/>
  <c r="Y1115" i="34"/>
  <c r="AB1115" i="34"/>
  <c r="AC1115" i="34"/>
  <c r="P1116" i="34"/>
  <c r="W1116" i="34"/>
  <c r="Y1116" i="34"/>
  <c r="AB1116" i="34"/>
  <c r="AC1116" i="34"/>
  <c r="P1117" i="34"/>
  <c r="T1117" i="34"/>
  <c r="U1117" i="34"/>
  <c r="V1117" i="34"/>
  <c r="W1117" i="34"/>
  <c r="Y1117" i="34"/>
  <c r="AB1117" i="34"/>
  <c r="AC1117" i="34"/>
  <c r="P1118" i="34"/>
  <c r="T1118" i="34"/>
  <c r="U1118" i="34"/>
  <c r="V1118" i="34"/>
  <c r="W1118" i="34"/>
  <c r="Y1118" i="34"/>
  <c r="AB1118" i="34"/>
  <c r="AC1118" i="34"/>
  <c r="P1119" i="34"/>
  <c r="W1119" i="34"/>
  <c r="Y1119" i="34"/>
  <c r="AB1119" i="34"/>
  <c r="AC1119" i="34"/>
  <c r="P1120" i="34"/>
  <c r="T1120" i="34"/>
  <c r="U1120" i="34"/>
  <c r="V1120" i="34"/>
  <c r="W1120" i="34"/>
  <c r="Y1120" i="34"/>
  <c r="AB1120" i="34"/>
  <c r="AC1120" i="34"/>
  <c r="P1121" i="34"/>
  <c r="T1121" i="34"/>
  <c r="U1121" i="34"/>
  <c r="V1121" i="34"/>
  <c r="W1121" i="34"/>
  <c r="Y1121" i="34"/>
  <c r="AB1121" i="34"/>
  <c r="AC1121" i="34"/>
  <c r="P1122" i="34"/>
  <c r="T1122" i="34"/>
  <c r="U1122" i="34"/>
  <c r="V1122" i="34"/>
  <c r="W1122" i="34"/>
  <c r="Y1122" i="34"/>
  <c r="AB1122" i="34"/>
  <c r="AC1122" i="34"/>
  <c r="P1123" i="34"/>
  <c r="T1123" i="34"/>
  <c r="U1123" i="34"/>
  <c r="V1123" i="34"/>
  <c r="W1123" i="34"/>
  <c r="Y1123" i="34"/>
  <c r="AB1123" i="34"/>
  <c r="AC1123" i="34"/>
  <c r="P1124" i="34"/>
  <c r="T1124" i="34"/>
  <c r="U1124" i="34"/>
  <c r="V1124" i="34"/>
  <c r="W1124" i="34"/>
  <c r="Y1124" i="34"/>
  <c r="AB1124" i="34"/>
  <c r="AC1124" i="34"/>
  <c r="P1125" i="34"/>
  <c r="T1125" i="34"/>
  <c r="U1125" i="34"/>
  <c r="V1125" i="34"/>
  <c r="W1125" i="34"/>
  <c r="Y1125" i="34"/>
  <c r="AB1125" i="34"/>
  <c r="AC1125" i="34"/>
  <c r="P1126" i="34"/>
  <c r="T1126" i="34"/>
  <c r="U1126" i="34"/>
  <c r="V1126" i="34"/>
  <c r="W1126" i="34"/>
  <c r="Y1126" i="34"/>
  <c r="AB1126" i="34"/>
  <c r="AC1126" i="34"/>
  <c r="P1127" i="34"/>
  <c r="T1127" i="34"/>
  <c r="U1127" i="34"/>
  <c r="V1127" i="34"/>
  <c r="W1127" i="34"/>
  <c r="Y1127" i="34"/>
  <c r="AB1127" i="34"/>
  <c r="AC1127" i="34"/>
  <c r="P1128" i="34"/>
  <c r="T1128" i="34"/>
  <c r="U1128" i="34"/>
  <c r="V1128" i="34"/>
  <c r="W1128" i="34"/>
  <c r="Y1128" i="34"/>
  <c r="AB1128" i="34"/>
  <c r="AC1128" i="34"/>
  <c r="P1129" i="34"/>
  <c r="T1129" i="34"/>
  <c r="U1129" i="34"/>
  <c r="V1129" i="34"/>
  <c r="W1129" i="34"/>
  <c r="Y1129" i="34"/>
  <c r="AB1129" i="34"/>
  <c r="AC1129" i="34"/>
  <c r="P1130" i="34"/>
  <c r="T1130" i="34"/>
  <c r="U1130" i="34"/>
  <c r="V1130" i="34"/>
  <c r="W1130" i="34"/>
  <c r="Y1130" i="34"/>
  <c r="AB1130" i="34"/>
  <c r="AC1130" i="34"/>
  <c r="P1131" i="34"/>
  <c r="T1131" i="34"/>
  <c r="U1131" i="34"/>
  <c r="V1131" i="34"/>
  <c r="W1131" i="34"/>
  <c r="Y1131" i="34"/>
  <c r="AB1131" i="34"/>
  <c r="AC1131" i="34"/>
  <c r="P1132" i="34"/>
  <c r="T1132" i="34"/>
  <c r="U1132" i="34"/>
  <c r="V1132" i="34"/>
  <c r="W1132" i="34"/>
  <c r="Y1132" i="34"/>
  <c r="AB1132" i="34"/>
  <c r="AC1132" i="34"/>
  <c r="P1133" i="34"/>
  <c r="T1133" i="34"/>
  <c r="U1133" i="34"/>
  <c r="V1133" i="34"/>
  <c r="W1133" i="34"/>
  <c r="Y1133" i="34"/>
  <c r="AB1133" i="34"/>
  <c r="AC1133" i="34"/>
  <c r="P1134" i="34"/>
  <c r="T1134" i="34"/>
  <c r="U1134" i="34"/>
  <c r="V1134" i="34"/>
  <c r="W1134" i="34"/>
  <c r="Y1134" i="34"/>
  <c r="AB1134" i="34"/>
  <c r="AC1134" i="34"/>
  <c r="P1135" i="34"/>
  <c r="T1135" i="34"/>
  <c r="U1135" i="34"/>
  <c r="V1135" i="34"/>
  <c r="W1135" i="34"/>
  <c r="Y1135" i="34"/>
  <c r="AB1135" i="34"/>
  <c r="AC1135" i="34"/>
  <c r="P1136" i="34"/>
  <c r="T1136" i="34"/>
  <c r="U1136" i="34"/>
  <c r="V1136" i="34"/>
  <c r="W1136" i="34"/>
  <c r="Y1136" i="34"/>
  <c r="AB1136" i="34"/>
  <c r="AC1136" i="34"/>
  <c r="P1137" i="34"/>
  <c r="T1137" i="34"/>
  <c r="U1137" i="34"/>
  <c r="V1137" i="34"/>
  <c r="W1137" i="34"/>
  <c r="Y1137" i="34"/>
  <c r="AB1137" i="34"/>
  <c r="AC1137" i="34"/>
  <c r="P1138" i="34"/>
  <c r="T1138" i="34"/>
  <c r="U1138" i="34"/>
  <c r="V1138" i="34"/>
  <c r="W1138" i="34"/>
  <c r="Y1138" i="34"/>
  <c r="AB1138" i="34"/>
  <c r="AC1138" i="34"/>
  <c r="P1139" i="34"/>
  <c r="T1139" i="34"/>
  <c r="U1139" i="34"/>
  <c r="V1139" i="34"/>
  <c r="W1139" i="34"/>
  <c r="Y1139" i="34"/>
  <c r="AB1139" i="34"/>
  <c r="AC1139" i="34"/>
  <c r="P1140" i="34"/>
  <c r="T1140" i="34"/>
  <c r="U1140" i="34"/>
  <c r="V1140" i="34"/>
  <c r="W1140" i="34"/>
  <c r="Y1140" i="34"/>
  <c r="AB1140" i="34"/>
  <c r="AC1140" i="34"/>
  <c r="P1141" i="34"/>
  <c r="W1141" i="34"/>
  <c r="Y1141" i="34"/>
  <c r="AB1141" i="34"/>
  <c r="AC1141" i="34"/>
  <c r="P1142" i="34"/>
  <c r="T1142" i="34"/>
  <c r="U1142" i="34"/>
  <c r="V1142" i="34"/>
  <c r="W1142" i="34"/>
  <c r="Y1142" i="34"/>
  <c r="AB1142" i="34"/>
  <c r="AC1142" i="34"/>
  <c r="P1143" i="34"/>
  <c r="T1143" i="34"/>
  <c r="U1143" i="34"/>
  <c r="V1143" i="34"/>
  <c r="W1143" i="34"/>
  <c r="Y1143" i="34"/>
  <c r="AB1143" i="34"/>
  <c r="AC1143" i="34"/>
  <c r="P1144" i="34"/>
  <c r="T1144" i="34"/>
  <c r="U1144" i="34"/>
  <c r="V1144" i="34"/>
  <c r="W1144" i="34"/>
  <c r="Y1144" i="34"/>
  <c r="AB1144" i="34"/>
  <c r="AC1144" i="34"/>
  <c r="P1145" i="34"/>
  <c r="T1145" i="34"/>
  <c r="U1145" i="34"/>
  <c r="V1145" i="34"/>
  <c r="W1145" i="34"/>
  <c r="Y1145" i="34"/>
  <c r="AB1145" i="34"/>
  <c r="AC1145" i="34"/>
  <c r="P1146" i="34"/>
  <c r="T1146" i="34"/>
  <c r="U1146" i="34"/>
  <c r="V1146" i="34"/>
  <c r="W1146" i="34"/>
  <c r="Y1146" i="34"/>
  <c r="AB1146" i="34"/>
  <c r="AC1146" i="34"/>
  <c r="P1147" i="34"/>
  <c r="T1147" i="34"/>
  <c r="U1147" i="34"/>
  <c r="V1147" i="34"/>
  <c r="W1147" i="34"/>
  <c r="Y1147" i="34"/>
  <c r="AB1147" i="34"/>
  <c r="AC1147" i="34"/>
  <c r="P1148" i="34"/>
  <c r="T1148" i="34"/>
  <c r="U1148" i="34"/>
  <c r="V1148" i="34"/>
  <c r="W1148" i="34"/>
  <c r="Y1148" i="34"/>
  <c r="AB1148" i="34"/>
  <c r="AC1148" i="34"/>
  <c r="P1149" i="34"/>
  <c r="T1149" i="34"/>
  <c r="U1149" i="34"/>
  <c r="V1149" i="34"/>
  <c r="W1149" i="34"/>
  <c r="Y1149" i="34"/>
  <c r="AB1149" i="34"/>
  <c r="AC1149" i="34"/>
  <c r="P1150" i="34"/>
  <c r="T1150" i="34"/>
  <c r="U1150" i="34"/>
  <c r="V1150" i="34"/>
  <c r="W1150" i="34"/>
  <c r="Y1150" i="34"/>
  <c r="AB1150" i="34"/>
  <c r="AC1150" i="34"/>
  <c r="P1151" i="34"/>
  <c r="T1151" i="34"/>
  <c r="U1151" i="34"/>
  <c r="V1151" i="34"/>
  <c r="W1151" i="34"/>
  <c r="Y1151" i="34"/>
  <c r="AB1151" i="34"/>
  <c r="AC1151" i="34"/>
  <c r="P1152" i="34"/>
  <c r="T1152" i="34"/>
  <c r="U1152" i="34"/>
  <c r="V1152" i="34"/>
  <c r="W1152" i="34"/>
  <c r="Y1152" i="34"/>
  <c r="AB1152" i="34"/>
  <c r="AC1152" i="34"/>
  <c r="P1153" i="34"/>
  <c r="T1153" i="34"/>
  <c r="U1153" i="34"/>
  <c r="V1153" i="34"/>
  <c r="W1153" i="34"/>
  <c r="Y1153" i="34"/>
  <c r="AB1153" i="34"/>
  <c r="AC1153" i="34"/>
  <c r="P1154" i="34"/>
  <c r="T1154" i="34"/>
  <c r="U1154" i="34"/>
  <c r="V1154" i="34"/>
  <c r="W1154" i="34"/>
  <c r="Y1154" i="34"/>
  <c r="AB1154" i="34"/>
  <c r="AC1154" i="34"/>
  <c r="P1155" i="34"/>
  <c r="T1155" i="34"/>
  <c r="U1155" i="34"/>
  <c r="V1155" i="34"/>
  <c r="W1155" i="34"/>
  <c r="Y1155" i="34"/>
  <c r="AB1155" i="34"/>
  <c r="AC1155" i="34"/>
  <c r="P1156" i="34"/>
  <c r="T1156" i="34"/>
  <c r="U1156" i="34"/>
  <c r="V1156" i="34"/>
  <c r="W1156" i="34"/>
  <c r="Y1156" i="34"/>
  <c r="AB1156" i="34"/>
  <c r="AC1156" i="34"/>
  <c r="P1157" i="34"/>
  <c r="T1157" i="34"/>
  <c r="U1157" i="34"/>
  <c r="V1157" i="34"/>
  <c r="W1157" i="34"/>
  <c r="Y1157" i="34"/>
  <c r="AB1157" i="34"/>
  <c r="AC1157" i="34"/>
  <c r="P1158" i="34"/>
  <c r="T1158" i="34"/>
  <c r="U1158" i="34"/>
  <c r="V1158" i="34"/>
  <c r="W1158" i="34"/>
  <c r="Y1158" i="34"/>
  <c r="AB1158" i="34"/>
  <c r="AC1158" i="34"/>
  <c r="P1159" i="34"/>
  <c r="T1159" i="34"/>
  <c r="U1159" i="34"/>
  <c r="V1159" i="34"/>
  <c r="W1159" i="34"/>
  <c r="Y1159" i="34"/>
  <c r="AB1159" i="34"/>
  <c r="AC1159" i="34"/>
  <c r="P1160" i="34"/>
  <c r="T1160" i="34"/>
  <c r="U1160" i="34"/>
  <c r="V1160" i="34"/>
  <c r="W1160" i="34"/>
  <c r="Y1160" i="34"/>
  <c r="AB1160" i="34"/>
  <c r="AC1160" i="34"/>
  <c r="P1161" i="34"/>
  <c r="T1161" i="34"/>
  <c r="U1161" i="34"/>
  <c r="V1161" i="34"/>
  <c r="W1161" i="34"/>
  <c r="Y1161" i="34"/>
  <c r="AB1161" i="34"/>
  <c r="AC1161" i="34"/>
  <c r="P1162" i="34"/>
  <c r="T1162" i="34"/>
  <c r="U1162" i="34"/>
  <c r="V1162" i="34"/>
  <c r="W1162" i="34"/>
  <c r="Y1162" i="34"/>
  <c r="AB1162" i="34"/>
  <c r="AC1162" i="34"/>
  <c r="P1163" i="34"/>
  <c r="T1163" i="34"/>
  <c r="U1163" i="34"/>
  <c r="V1163" i="34"/>
  <c r="W1163" i="34"/>
  <c r="Y1163" i="34"/>
  <c r="AB1163" i="34"/>
  <c r="AC1163" i="34"/>
  <c r="P1164" i="34"/>
  <c r="T1164" i="34"/>
  <c r="U1164" i="34"/>
  <c r="V1164" i="34"/>
  <c r="W1164" i="34"/>
  <c r="Y1164" i="34"/>
  <c r="AB1164" i="34"/>
  <c r="AC1164" i="34"/>
  <c r="P1165" i="34"/>
  <c r="T1165" i="34"/>
  <c r="U1165" i="34"/>
  <c r="V1165" i="34"/>
  <c r="W1165" i="34"/>
  <c r="Y1165" i="34"/>
  <c r="AB1165" i="34"/>
  <c r="AC1165" i="34"/>
  <c r="P1166" i="34"/>
  <c r="T1166" i="34"/>
  <c r="U1166" i="34"/>
  <c r="V1166" i="34"/>
  <c r="W1166" i="34"/>
  <c r="Y1166" i="34"/>
  <c r="AB1166" i="34"/>
  <c r="AC1166" i="34"/>
  <c r="P1167" i="34"/>
  <c r="T1167" i="34"/>
  <c r="U1167" i="34"/>
  <c r="V1167" i="34"/>
  <c r="W1167" i="34"/>
  <c r="Y1167" i="34"/>
  <c r="AB1167" i="34"/>
  <c r="AC1167" i="34"/>
  <c r="P1168" i="34"/>
  <c r="T1168" i="34"/>
  <c r="U1168" i="34"/>
  <c r="V1168" i="34"/>
  <c r="W1168" i="34"/>
  <c r="Y1168" i="34"/>
  <c r="AB1168" i="34"/>
  <c r="AC1168" i="34"/>
  <c r="P1169" i="34"/>
  <c r="T1169" i="34"/>
  <c r="U1169" i="34"/>
  <c r="V1169" i="34"/>
  <c r="W1169" i="34"/>
  <c r="Y1169" i="34"/>
  <c r="AB1169" i="34"/>
  <c r="AC1169" i="34"/>
  <c r="P1170" i="34"/>
  <c r="T1170" i="34"/>
  <c r="U1170" i="34"/>
  <c r="V1170" i="34"/>
  <c r="W1170" i="34"/>
  <c r="Y1170" i="34"/>
  <c r="AB1170" i="34"/>
  <c r="AC1170" i="34"/>
  <c r="P1171" i="34"/>
  <c r="T1171" i="34"/>
  <c r="U1171" i="34"/>
  <c r="V1171" i="34"/>
  <c r="W1171" i="34"/>
  <c r="Y1171" i="34"/>
  <c r="AB1171" i="34"/>
  <c r="AC1171" i="34"/>
  <c r="P1172" i="34"/>
  <c r="T1172" i="34"/>
  <c r="U1172" i="34"/>
  <c r="V1172" i="34"/>
  <c r="W1172" i="34"/>
  <c r="Y1172" i="34"/>
  <c r="AB1172" i="34"/>
  <c r="AC1172" i="34"/>
  <c r="P1173" i="34"/>
  <c r="T1173" i="34"/>
  <c r="U1173" i="34"/>
  <c r="V1173" i="34"/>
  <c r="W1173" i="34"/>
  <c r="Y1173" i="34"/>
  <c r="AB1173" i="34"/>
  <c r="AC1173" i="34"/>
  <c r="P1174" i="34"/>
  <c r="T1174" i="34"/>
  <c r="U1174" i="34"/>
  <c r="V1174" i="34"/>
  <c r="W1174" i="34"/>
  <c r="Y1174" i="34"/>
  <c r="AB1174" i="34"/>
  <c r="AC1174" i="34"/>
  <c r="P1175" i="34"/>
  <c r="T1175" i="34"/>
  <c r="U1175" i="34"/>
  <c r="V1175" i="34"/>
  <c r="W1175" i="34"/>
  <c r="Y1175" i="34"/>
  <c r="AB1175" i="34"/>
  <c r="AC1175" i="34"/>
  <c r="P1176" i="34"/>
  <c r="T1176" i="34"/>
  <c r="U1176" i="34"/>
  <c r="V1176" i="34"/>
  <c r="W1176" i="34"/>
  <c r="Y1176" i="34"/>
  <c r="AB1176" i="34"/>
  <c r="AC1176" i="34"/>
  <c r="P1177" i="34"/>
  <c r="T1177" i="34"/>
  <c r="U1177" i="34"/>
  <c r="V1177" i="34"/>
  <c r="W1177" i="34"/>
  <c r="Y1177" i="34"/>
  <c r="AB1177" i="34"/>
  <c r="AC1177" i="34"/>
  <c r="P1178" i="34"/>
  <c r="T1178" i="34"/>
  <c r="U1178" i="34"/>
  <c r="V1178" i="34"/>
  <c r="W1178" i="34"/>
  <c r="Y1178" i="34"/>
  <c r="AB1178" i="34"/>
  <c r="AC1178" i="34"/>
  <c r="P1179" i="34"/>
  <c r="T1179" i="34"/>
  <c r="U1179" i="34"/>
  <c r="V1179" i="34"/>
  <c r="W1179" i="34"/>
  <c r="Y1179" i="34"/>
  <c r="AB1179" i="34"/>
  <c r="AC1179" i="34"/>
  <c r="P1180" i="34"/>
  <c r="T1180" i="34"/>
  <c r="U1180" i="34"/>
  <c r="V1180" i="34"/>
  <c r="W1180" i="34"/>
  <c r="Y1180" i="34"/>
  <c r="AB1180" i="34"/>
  <c r="AC1180" i="34"/>
  <c r="P1181" i="34"/>
  <c r="T1181" i="34"/>
  <c r="U1181" i="34"/>
  <c r="V1181" i="34"/>
  <c r="W1181" i="34"/>
  <c r="Y1181" i="34"/>
  <c r="AB1181" i="34"/>
  <c r="AC1181" i="34"/>
  <c r="P1182" i="34"/>
  <c r="T1182" i="34"/>
  <c r="U1182" i="34"/>
  <c r="V1182" i="34"/>
  <c r="W1182" i="34"/>
  <c r="Y1182" i="34"/>
  <c r="AB1182" i="34"/>
  <c r="AC1182" i="34"/>
  <c r="P1183" i="34"/>
  <c r="T1183" i="34"/>
  <c r="U1183" i="34"/>
  <c r="V1183" i="34"/>
  <c r="W1183" i="34"/>
  <c r="Y1183" i="34"/>
  <c r="AB1183" i="34"/>
  <c r="AC1183" i="34"/>
  <c r="P1184" i="34"/>
  <c r="T1184" i="34"/>
  <c r="U1184" i="34"/>
  <c r="V1184" i="34"/>
  <c r="W1184" i="34"/>
  <c r="Y1184" i="34"/>
  <c r="AB1184" i="34"/>
  <c r="AC1184" i="34"/>
  <c r="P1185" i="34"/>
  <c r="T1185" i="34"/>
  <c r="U1185" i="34"/>
  <c r="V1185" i="34"/>
  <c r="W1185" i="34"/>
  <c r="Y1185" i="34"/>
  <c r="AB1185" i="34"/>
  <c r="AC1185" i="34"/>
  <c r="P1186" i="34"/>
  <c r="T1186" i="34"/>
  <c r="U1186" i="34"/>
  <c r="V1186" i="34"/>
  <c r="W1186" i="34"/>
  <c r="Y1186" i="34"/>
  <c r="AB1186" i="34"/>
  <c r="AC1186" i="34"/>
  <c r="P1187" i="34"/>
  <c r="W1187" i="34"/>
  <c r="Y1187" i="34"/>
  <c r="AB1187" i="34"/>
  <c r="AC1187" i="34"/>
  <c r="P1188" i="34"/>
  <c r="W1188" i="34"/>
  <c r="Y1188" i="34"/>
  <c r="AB1188" i="34"/>
  <c r="AC1188" i="34"/>
  <c r="P1189" i="34"/>
  <c r="W1189" i="34"/>
  <c r="Y1189" i="34"/>
  <c r="AB1189" i="34"/>
  <c r="AC1189" i="34"/>
  <c r="P1190" i="34"/>
  <c r="W1190" i="34"/>
  <c r="Y1190" i="34"/>
  <c r="AB1190" i="34"/>
  <c r="AC1190" i="34"/>
  <c r="P1191" i="34"/>
  <c r="W1191" i="34"/>
  <c r="Y1191" i="34"/>
  <c r="AB1191" i="34"/>
  <c r="AC1191" i="34"/>
  <c r="P1192" i="34"/>
  <c r="W1192" i="34"/>
  <c r="Y1192" i="34"/>
  <c r="AB1192" i="34"/>
  <c r="AC1192" i="34"/>
  <c r="P1193" i="34"/>
  <c r="W1193" i="34"/>
  <c r="Y1193" i="34"/>
  <c r="AB1193" i="34"/>
  <c r="AC1193" i="34"/>
  <c r="P1194" i="34"/>
  <c r="W1194" i="34"/>
  <c r="Y1194" i="34"/>
  <c r="AB1194" i="34"/>
  <c r="AC1194" i="34"/>
  <c r="P1195" i="34"/>
  <c r="W1195" i="34"/>
  <c r="Y1195" i="34"/>
  <c r="AB1195" i="34"/>
  <c r="AC1195" i="34"/>
  <c r="P1196" i="34"/>
  <c r="W1196" i="34"/>
  <c r="Y1196" i="34"/>
  <c r="AB1196" i="34"/>
  <c r="AC1196" i="34"/>
  <c r="P1197" i="34"/>
  <c r="W1197" i="34"/>
  <c r="Y1197" i="34"/>
  <c r="AB1197" i="34"/>
  <c r="AC1197" i="34"/>
  <c r="P1198" i="34"/>
  <c r="W1198" i="34"/>
  <c r="Y1198" i="34"/>
  <c r="AB1198" i="34"/>
  <c r="AC1198" i="34"/>
  <c r="P1199" i="34"/>
  <c r="W1199" i="34"/>
  <c r="Y1199" i="34"/>
  <c r="AB1199" i="34"/>
  <c r="AC1199" i="34"/>
  <c r="P1200" i="34"/>
  <c r="W1200" i="34"/>
  <c r="Y1200" i="34"/>
  <c r="AB1200" i="34"/>
  <c r="AC1200" i="34"/>
  <c r="P1201" i="34"/>
  <c r="W1201" i="34"/>
  <c r="Y1201" i="34"/>
  <c r="AB1201" i="34"/>
  <c r="AC1201" i="34"/>
  <c r="P1202" i="34"/>
  <c r="W1202" i="34"/>
  <c r="Y1202" i="34"/>
  <c r="AB1202" i="34"/>
  <c r="AC1202" i="34"/>
  <c r="P1203" i="34"/>
  <c r="W1203" i="34"/>
  <c r="Y1203" i="34"/>
  <c r="AB1203" i="34"/>
  <c r="AC1203" i="34"/>
  <c r="P1204" i="34"/>
  <c r="W1204" i="34"/>
  <c r="Y1204" i="34"/>
  <c r="AB1204" i="34"/>
  <c r="AC1204" i="34"/>
  <c r="P1205" i="34"/>
  <c r="W1205" i="34"/>
  <c r="Y1205" i="34"/>
  <c r="AB1205" i="34"/>
  <c r="AC1205" i="34"/>
  <c r="P1206" i="34"/>
  <c r="W1206" i="34"/>
  <c r="Y1206" i="34"/>
  <c r="AB1206" i="34"/>
  <c r="AC1206" i="34"/>
  <c r="P1207" i="34"/>
  <c r="W1207" i="34"/>
  <c r="Y1207" i="34"/>
  <c r="AB1207" i="34"/>
  <c r="AC1207" i="34"/>
  <c r="P1208" i="34"/>
  <c r="W1208" i="34"/>
  <c r="Y1208" i="34"/>
  <c r="AB1208" i="34"/>
  <c r="AC1208" i="34"/>
  <c r="P1209" i="34"/>
  <c r="W1209" i="34"/>
  <c r="Y1209" i="34"/>
  <c r="AB1209" i="34"/>
  <c r="AC1209" i="34"/>
  <c r="P1210" i="34"/>
  <c r="W1210" i="34"/>
  <c r="Y1210" i="34"/>
  <c r="AB1210" i="34"/>
  <c r="AC1210" i="34"/>
  <c r="P1211" i="34"/>
  <c r="W1211" i="34"/>
  <c r="Y1211" i="34"/>
  <c r="AB1211" i="34"/>
  <c r="AC1211" i="34"/>
  <c r="P1212" i="34"/>
  <c r="W1212" i="34"/>
  <c r="Y1212" i="34"/>
  <c r="AB1212" i="34"/>
  <c r="AC1212" i="34"/>
  <c r="P1213" i="34"/>
  <c r="W1213" i="34"/>
  <c r="Y1213" i="34"/>
  <c r="AB1213" i="34"/>
  <c r="AC1213" i="34"/>
  <c r="P1214" i="34"/>
  <c r="W1214" i="34"/>
  <c r="Y1214" i="34"/>
  <c r="AB1214" i="34"/>
  <c r="AC1214" i="34"/>
  <c r="P1215" i="34"/>
  <c r="W1215" i="34"/>
  <c r="Y1215" i="34"/>
  <c r="AB1215" i="34"/>
  <c r="AC1215" i="34"/>
  <c r="P1216" i="34"/>
  <c r="W1216" i="34"/>
  <c r="Y1216" i="34"/>
  <c r="AB1216" i="34"/>
  <c r="AC1216" i="34"/>
  <c r="P1217" i="34"/>
  <c r="W1217" i="34"/>
  <c r="Y1217" i="34"/>
  <c r="AB1217" i="34"/>
  <c r="AC1217" i="34"/>
  <c r="P1218" i="34"/>
  <c r="W1218" i="34"/>
  <c r="Y1218" i="34"/>
  <c r="AB1218" i="34"/>
  <c r="AC1218" i="34"/>
  <c r="P1219" i="34"/>
  <c r="W1219" i="34"/>
  <c r="Y1219" i="34"/>
  <c r="AB1219" i="34"/>
  <c r="AC1219" i="34"/>
  <c r="P1220" i="34"/>
  <c r="W1220" i="34"/>
  <c r="Y1220" i="34"/>
  <c r="AB1220" i="34"/>
  <c r="AC1220" i="34"/>
  <c r="P1221" i="34"/>
  <c r="W1221" i="34"/>
  <c r="Y1221" i="34"/>
  <c r="AB1221" i="34"/>
  <c r="AC1221" i="34"/>
  <c r="P1222" i="34"/>
  <c r="W1222" i="34"/>
  <c r="Y1222" i="34"/>
  <c r="AB1222" i="34"/>
  <c r="AC1222" i="34"/>
  <c r="P1223" i="34"/>
  <c r="W1223" i="34"/>
  <c r="Y1223" i="34"/>
  <c r="AB1223" i="34"/>
  <c r="AC1223" i="34"/>
  <c r="P1224" i="34"/>
  <c r="W1224" i="34"/>
  <c r="Y1224" i="34"/>
  <c r="AB1224" i="34"/>
  <c r="AC1224" i="34"/>
  <c r="P1225" i="34"/>
  <c r="W1225" i="34"/>
  <c r="Y1225" i="34"/>
  <c r="AB1225" i="34"/>
  <c r="AC1225" i="34"/>
  <c r="P1226" i="34"/>
  <c r="W1226" i="34"/>
  <c r="Y1226" i="34"/>
  <c r="AB1226" i="34"/>
  <c r="AC1226" i="34"/>
  <c r="P1227" i="34"/>
  <c r="W1227" i="34"/>
  <c r="Y1227" i="34"/>
  <c r="AB1227" i="34"/>
  <c r="AC1227" i="34"/>
  <c r="P1228" i="34"/>
  <c r="W1228" i="34"/>
  <c r="Y1228" i="34"/>
  <c r="AB1228" i="34"/>
  <c r="AC1228" i="34"/>
  <c r="P1229" i="34"/>
  <c r="W1229" i="34"/>
  <c r="Y1229" i="34"/>
  <c r="AB1229" i="34"/>
  <c r="AC1229" i="34"/>
  <c r="P1230" i="34"/>
  <c r="W1230" i="34"/>
  <c r="Y1230" i="34"/>
  <c r="AB1230" i="34"/>
  <c r="AC1230" i="34"/>
  <c r="P1231" i="34"/>
  <c r="W1231" i="34"/>
  <c r="Y1231" i="34"/>
  <c r="AB1231" i="34"/>
  <c r="AC1231" i="34"/>
  <c r="P1232" i="34"/>
  <c r="W1232" i="34"/>
  <c r="Y1232" i="34"/>
  <c r="AB1232" i="34"/>
  <c r="AC1232" i="34"/>
  <c r="P1233" i="34"/>
  <c r="W1233" i="34"/>
  <c r="Y1233" i="34"/>
  <c r="AB1233" i="34"/>
  <c r="AC1233" i="34"/>
  <c r="P1234" i="34"/>
  <c r="W1234" i="34"/>
  <c r="Y1234" i="34"/>
  <c r="AB1234" i="34"/>
  <c r="AC1234" i="34"/>
  <c r="P1235" i="34"/>
  <c r="W1235" i="34"/>
  <c r="Y1235" i="34"/>
  <c r="AB1235" i="34"/>
  <c r="AC1235" i="34"/>
  <c r="P1236" i="34"/>
  <c r="W1236" i="34"/>
  <c r="Y1236" i="34"/>
  <c r="AB1236" i="34"/>
  <c r="AC1236" i="34"/>
  <c r="P1237" i="34"/>
  <c r="W1237" i="34"/>
  <c r="Y1237" i="34"/>
  <c r="AB1237" i="34"/>
  <c r="AC1237" i="34"/>
  <c r="P1238" i="34"/>
  <c r="W1238" i="34"/>
  <c r="Y1238" i="34"/>
  <c r="AB1238" i="34"/>
  <c r="AC1238" i="34"/>
  <c r="P1239" i="34"/>
  <c r="W1239" i="34"/>
  <c r="Y1239" i="34"/>
  <c r="AB1239" i="34"/>
  <c r="AC1239" i="34"/>
  <c r="P1240" i="34"/>
  <c r="W1240" i="34"/>
  <c r="Y1240" i="34"/>
  <c r="AB1240" i="34"/>
  <c r="AC1240" i="34"/>
  <c r="P1241" i="34"/>
  <c r="W1241" i="34"/>
  <c r="Y1241" i="34"/>
  <c r="AB1241" i="34"/>
  <c r="AC1241" i="34"/>
  <c r="P1242" i="34"/>
  <c r="W1242" i="34"/>
  <c r="Y1242" i="34"/>
  <c r="AB1242" i="34"/>
  <c r="AC1242" i="34"/>
  <c r="P1243" i="34"/>
  <c r="W1243" i="34"/>
  <c r="Y1243" i="34"/>
  <c r="AB1243" i="34"/>
  <c r="AC1243" i="34"/>
  <c r="P1244" i="34"/>
  <c r="W1244" i="34"/>
  <c r="Y1244" i="34"/>
  <c r="AB1244" i="34"/>
  <c r="AC1244" i="34"/>
  <c r="P1245" i="34"/>
  <c r="W1245" i="34"/>
  <c r="Y1245" i="34"/>
  <c r="AB1245" i="34"/>
  <c r="AC1245" i="34"/>
  <c r="P1246" i="34"/>
  <c r="W1246" i="34"/>
  <c r="Y1246" i="34"/>
  <c r="AB1246" i="34"/>
  <c r="AC1246" i="34"/>
  <c r="P1247" i="34"/>
  <c r="W1247" i="34"/>
  <c r="Y1247" i="34"/>
  <c r="AB1247" i="34"/>
  <c r="AC1247" i="34"/>
  <c r="P1248" i="34"/>
  <c r="W1248" i="34"/>
  <c r="Y1248" i="34"/>
  <c r="AB1248" i="34"/>
  <c r="AC1248" i="34"/>
  <c r="P1249" i="34"/>
  <c r="W1249" i="34"/>
  <c r="Y1249" i="34"/>
  <c r="AB1249" i="34"/>
  <c r="AC1249" i="34"/>
  <c r="P1250" i="34"/>
  <c r="W1250" i="34"/>
  <c r="Y1250" i="34"/>
  <c r="AB1250" i="34"/>
  <c r="AC1250" i="34"/>
  <c r="P1251" i="34"/>
  <c r="W1251" i="34"/>
  <c r="Y1251" i="34"/>
  <c r="AB1251" i="34"/>
  <c r="AC1251" i="34"/>
  <c r="P1252" i="34"/>
  <c r="W1252" i="34"/>
  <c r="Y1252" i="34"/>
  <c r="AB1252" i="34"/>
  <c r="AC1252" i="34"/>
  <c r="P1253" i="34"/>
  <c r="W1253" i="34"/>
  <c r="Y1253" i="34"/>
  <c r="AB1253" i="34"/>
  <c r="AC1253" i="34"/>
  <c r="P1254" i="34"/>
  <c r="W1254" i="34"/>
  <c r="Y1254" i="34"/>
  <c r="AB1254" i="34"/>
  <c r="AC1254" i="34"/>
  <c r="P1255" i="34"/>
  <c r="W1255" i="34"/>
  <c r="Y1255" i="34"/>
  <c r="AB1255" i="34"/>
  <c r="AC1255" i="34"/>
  <c r="P1256" i="34"/>
  <c r="W1256" i="34"/>
  <c r="Y1256" i="34"/>
  <c r="AB1256" i="34"/>
  <c r="AC1256" i="34"/>
  <c r="P1257" i="34"/>
  <c r="W1257" i="34"/>
  <c r="Y1257" i="34"/>
  <c r="AB1257" i="34"/>
  <c r="AC1257" i="34"/>
  <c r="P1258" i="34"/>
  <c r="W1258" i="34"/>
  <c r="Y1258" i="34"/>
  <c r="AB1258" i="34"/>
  <c r="AC1258" i="34"/>
  <c r="P1259" i="34"/>
  <c r="W1259" i="34"/>
  <c r="Y1259" i="34"/>
  <c r="AB1259" i="34"/>
  <c r="AC1259" i="34"/>
  <c r="P1260" i="34"/>
  <c r="W1260" i="34"/>
  <c r="Y1260" i="34"/>
  <c r="AB1260" i="34"/>
  <c r="AC1260" i="34"/>
  <c r="P1261" i="34"/>
  <c r="W1261" i="34"/>
  <c r="Y1261" i="34"/>
  <c r="AB1261" i="34"/>
  <c r="AC1261" i="34"/>
  <c r="P1262" i="34"/>
  <c r="W1262" i="34"/>
  <c r="Y1262" i="34"/>
  <c r="AB1262" i="34"/>
  <c r="AC1262" i="34"/>
  <c r="P1263" i="34"/>
  <c r="W1263" i="34"/>
  <c r="Y1263" i="34"/>
  <c r="AB1263" i="34"/>
  <c r="AC1263" i="34"/>
  <c r="P1264" i="34"/>
  <c r="W1264" i="34"/>
  <c r="Y1264" i="34"/>
  <c r="AB1264" i="34"/>
  <c r="AC1264" i="34"/>
  <c r="P1265" i="34"/>
  <c r="W1265" i="34"/>
  <c r="Y1265" i="34"/>
  <c r="AB1265" i="34"/>
  <c r="AC1265" i="34"/>
  <c r="P1266" i="34"/>
  <c r="W1266" i="34"/>
  <c r="Y1266" i="34"/>
  <c r="AB1266" i="34"/>
  <c r="AC1266" i="34"/>
  <c r="P1267" i="34"/>
  <c r="W1267" i="34"/>
  <c r="Y1267" i="34"/>
  <c r="AB1267" i="34"/>
  <c r="AC1267" i="34"/>
  <c r="P1268" i="34"/>
  <c r="W1268" i="34"/>
  <c r="Y1268" i="34"/>
  <c r="AB1268" i="34"/>
  <c r="AC1268" i="34"/>
  <c r="P1269" i="34"/>
  <c r="W1269" i="34"/>
  <c r="Y1269" i="34"/>
  <c r="AB1269" i="34"/>
  <c r="AC1269" i="34"/>
  <c r="P1270" i="34"/>
  <c r="W1270" i="34"/>
  <c r="Y1270" i="34"/>
  <c r="AB1270" i="34"/>
  <c r="AC1270" i="34"/>
  <c r="P1271" i="34"/>
  <c r="W1271" i="34"/>
  <c r="Y1271" i="34"/>
  <c r="AB1271" i="34"/>
  <c r="AC1271" i="34"/>
  <c r="P1272" i="34"/>
  <c r="W1272" i="34"/>
  <c r="Y1272" i="34"/>
  <c r="AB1272" i="34"/>
  <c r="AC1272" i="34"/>
  <c r="P1273" i="34"/>
  <c r="W1273" i="34"/>
  <c r="Y1273" i="34"/>
  <c r="AB1273" i="34"/>
  <c r="AC1273" i="34"/>
  <c r="P1274" i="34"/>
  <c r="W1274" i="34"/>
  <c r="Y1274" i="34"/>
  <c r="AB1274" i="34"/>
  <c r="AC1274" i="34"/>
  <c r="P1275" i="34"/>
  <c r="W1275" i="34"/>
  <c r="Y1275" i="34"/>
  <c r="AB1275" i="34"/>
  <c r="AC1275" i="34"/>
  <c r="P1276" i="34"/>
  <c r="W1276" i="34"/>
  <c r="Y1276" i="34"/>
  <c r="AB1276" i="34"/>
  <c r="AC1276" i="34"/>
  <c r="P1277" i="34"/>
  <c r="W1277" i="34"/>
  <c r="Y1277" i="34"/>
  <c r="AB1277" i="34"/>
  <c r="AC1277" i="34"/>
  <c r="P1278" i="34"/>
  <c r="W1278" i="34"/>
  <c r="Y1278" i="34"/>
  <c r="AB1278" i="34"/>
  <c r="AC1278" i="34"/>
  <c r="P1279" i="34"/>
  <c r="W1279" i="34"/>
  <c r="Y1279" i="34"/>
  <c r="AB1279" i="34"/>
  <c r="AC1279" i="34"/>
  <c r="P1280" i="34"/>
  <c r="W1280" i="34"/>
  <c r="Y1280" i="34"/>
  <c r="AB1280" i="34"/>
  <c r="AC1280" i="34"/>
  <c r="P1281" i="34"/>
  <c r="W1281" i="34"/>
  <c r="Y1281" i="34"/>
  <c r="AB1281" i="34"/>
  <c r="AC1281" i="34"/>
  <c r="P1282" i="34"/>
  <c r="W1282" i="34"/>
  <c r="Y1282" i="34"/>
  <c r="AB1282" i="34"/>
  <c r="AC1282" i="34"/>
  <c r="P1283" i="34"/>
  <c r="W1283" i="34"/>
  <c r="Y1283" i="34"/>
  <c r="AB1283" i="34"/>
  <c r="AC1283" i="34"/>
  <c r="P1284" i="34"/>
  <c r="W1284" i="34"/>
  <c r="Y1284" i="34"/>
  <c r="AB1284" i="34"/>
  <c r="AC1284" i="34"/>
  <c r="P1285" i="34"/>
  <c r="W1285" i="34"/>
  <c r="Y1285" i="34"/>
  <c r="AB1285" i="34"/>
  <c r="AC1285" i="34"/>
  <c r="P1286" i="34"/>
  <c r="W1286" i="34"/>
  <c r="Y1286" i="34"/>
  <c r="AB1286" i="34"/>
  <c r="AC1286" i="34"/>
  <c r="P1287" i="34"/>
  <c r="W1287" i="34"/>
  <c r="Y1287" i="34"/>
  <c r="AB1287" i="34"/>
  <c r="AC1287" i="34"/>
  <c r="P1288" i="34"/>
  <c r="W1288" i="34"/>
  <c r="Y1288" i="34"/>
  <c r="AB1288" i="34"/>
  <c r="AC1288" i="34"/>
  <c r="P1289" i="34"/>
  <c r="W1289" i="34"/>
  <c r="Y1289" i="34"/>
  <c r="AB1289" i="34"/>
  <c r="AC1289" i="34"/>
  <c r="P1290" i="34"/>
  <c r="W1290" i="34"/>
  <c r="Y1290" i="34"/>
  <c r="AB1290" i="34"/>
  <c r="AC1290" i="34"/>
  <c r="P1291" i="34"/>
  <c r="W1291" i="34"/>
  <c r="Y1291" i="34"/>
  <c r="AB1291" i="34"/>
  <c r="AC1291" i="34"/>
  <c r="P1292" i="34"/>
  <c r="W1292" i="34"/>
  <c r="Y1292" i="34"/>
  <c r="AB1292" i="34"/>
  <c r="AC1292" i="34"/>
  <c r="P1293" i="34"/>
  <c r="W1293" i="34"/>
  <c r="Y1293" i="34"/>
  <c r="AB1293" i="34"/>
  <c r="AC1293" i="34"/>
  <c r="P1294" i="34"/>
  <c r="W1294" i="34"/>
  <c r="Y1294" i="34"/>
  <c r="AB1294" i="34"/>
  <c r="AC1294" i="34"/>
  <c r="P1295" i="34"/>
  <c r="W1295" i="34"/>
  <c r="Y1295" i="34"/>
  <c r="AB1295" i="34"/>
  <c r="AC1295" i="34"/>
  <c r="P1296" i="34"/>
  <c r="W1296" i="34"/>
  <c r="Y1296" i="34"/>
  <c r="AB1296" i="34"/>
  <c r="AC1296" i="34"/>
  <c r="P1297" i="34"/>
  <c r="W1297" i="34"/>
  <c r="Y1297" i="34"/>
  <c r="AB1297" i="34"/>
  <c r="AC1297" i="34"/>
  <c r="P1298" i="34"/>
  <c r="W1298" i="34"/>
  <c r="Y1298" i="34"/>
  <c r="AB1298" i="34"/>
  <c r="AC1298" i="34"/>
  <c r="P1299" i="34"/>
  <c r="W1299" i="34"/>
  <c r="Y1299" i="34"/>
  <c r="AB1299" i="34"/>
  <c r="AC1299" i="34"/>
  <c r="P1300" i="34"/>
  <c r="W1300" i="34"/>
  <c r="Y1300" i="34"/>
  <c r="AB1300" i="34"/>
  <c r="AC1300" i="34"/>
  <c r="P1301" i="34"/>
  <c r="W1301" i="34"/>
  <c r="Y1301" i="34"/>
  <c r="AB1301" i="34"/>
  <c r="AC1301" i="34"/>
  <c r="P1302" i="34"/>
  <c r="W1302" i="34"/>
  <c r="Y1302" i="34"/>
  <c r="AB1302" i="34"/>
  <c r="AC1302" i="34"/>
  <c r="P1303" i="34"/>
  <c r="Q1303" i="34"/>
  <c r="R1303" i="34"/>
  <c r="S1303" i="34"/>
  <c r="W1303" i="34"/>
  <c r="Y1303" i="34"/>
  <c r="AB1303" i="34"/>
  <c r="AC1303" i="34"/>
  <c r="P1304" i="34"/>
  <c r="Q1304" i="34"/>
  <c r="R1304" i="34"/>
  <c r="S1304" i="34"/>
  <c r="W1304" i="34"/>
  <c r="Y1304" i="34"/>
  <c r="AB1304" i="34"/>
  <c r="AC1304" i="34"/>
  <c r="P1305" i="34"/>
  <c r="W1305" i="34"/>
  <c r="Y1305" i="34"/>
  <c r="AB1305" i="34"/>
  <c r="AC1305" i="34"/>
  <c r="P1306" i="34"/>
  <c r="W1306" i="34"/>
  <c r="Y1306" i="34"/>
  <c r="AB1306" i="34"/>
  <c r="AC1306" i="34"/>
  <c r="P1307" i="34"/>
  <c r="W1307" i="34"/>
  <c r="Y1307" i="34"/>
  <c r="AB1307" i="34"/>
  <c r="AC1307" i="34"/>
  <c r="P1308" i="34"/>
  <c r="W1308" i="34"/>
  <c r="Y1308" i="34"/>
  <c r="AB1308" i="34"/>
  <c r="AC1308" i="34"/>
  <c r="P1309" i="34"/>
  <c r="W1309" i="34"/>
  <c r="Y1309" i="34"/>
  <c r="AB1309" i="34"/>
  <c r="AC1309" i="34"/>
  <c r="P1310" i="34"/>
  <c r="W1310" i="34"/>
  <c r="Y1310" i="34"/>
  <c r="AB1310" i="34"/>
  <c r="AC1310" i="34"/>
  <c r="P1311" i="34"/>
  <c r="W1311" i="34"/>
  <c r="Y1311" i="34"/>
  <c r="AB1311" i="34"/>
  <c r="AC1311" i="34"/>
  <c r="P1312" i="34"/>
  <c r="W1312" i="34"/>
  <c r="Y1312" i="34"/>
  <c r="AB1312" i="34"/>
  <c r="AC1312" i="34"/>
  <c r="P1313" i="34"/>
  <c r="W1313" i="34"/>
  <c r="Y1313" i="34"/>
  <c r="AB1313" i="34"/>
  <c r="AC1313" i="34"/>
  <c r="P1314" i="34"/>
  <c r="W1314" i="34"/>
  <c r="Y1314" i="34"/>
  <c r="AB1314" i="34"/>
  <c r="AC1314" i="34"/>
  <c r="P1315" i="34"/>
  <c r="W1315" i="34"/>
  <c r="Y1315" i="34"/>
  <c r="AB1315" i="34"/>
  <c r="AC1315" i="34"/>
  <c r="P1316" i="34"/>
  <c r="W1316" i="34"/>
  <c r="Y1316" i="34"/>
  <c r="AB1316" i="34"/>
  <c r="AC1316" i="34"/>
  <c r="P1317" i="34"/>
  <c r="W1317" i="34"/>
  <c r="Y1317" i="34"/>
  <c r="AB1317" i="34"/>
  <c r="AC1317" i="34"/>
  <c r="P1318" i="34"/>
  <c r="W1318" i="34"/>
  <c r="Y1318" i="34"/>
  <c r="AB1318" i="34"/>
  <c r="AC1318" i="34"/>
  <c r="P1319" i="34"/>
  <c r="W1319" i="34"/>
  <c r="Y1319" i="34"/>
  <c r="AB1319" i="34"/>
  <c r="AC1319" i="34"/>
  <c r="P1320" i="34"/>
  <c r="W1320" i="34"/>
  <c r="Y1320" i="34"/>
  <c r="AB1320" i="34"/>
  <c r="AC1320" i="34"/>
  <c r="P1321" i="34"/>
  <c r="W1321" i="34"/>
  <c r="Y1321" i="34"/>
  <c r="AB1321" i="34"/>
  <c r="AC1321" i="34"/>
  <c r="P1322" i="34"/>
  <c r="W1322" i="34"/>
  <c r="Y1322" i="34"/>
  <c r="AB1322" i="34"/>
  <c r="AC1322" i="34"/>
  <c r="P1323" i="34"/>
  <c r="W1323" i="34"/>
  <c r="Y1323" i="34"/>
  <c r="AB1323" i="34"/>
  <c r="AC1323" i="34"/>
  <c r="P1324" i="34"/>
  <c r="W1324" i="34"/>
  <c r="Y1324" i="34"/>
  <c r="AB1324" i="34"/>
  <c r="AC1324" i="34"/>
  <c r="P1325" i="34"/>
  <c r="W1325" i="34"/>
  <c r="Y1325" i="34"/>
  <c r="AB1325" i="34"/>
  <c r="AC1325" i="34"/>
  <c r="P1326" i="34"/>
  <c r="W1326" i="34"/>
  <c r="Y1326" i="34"/>
  <c r="AB1326" i="34"/>
  <c r="AC1326" i="34"/>
  <c r="P1327" i="34"/>
  <c r="W1327" i="34"/>
  <c r="Y1327" i="34"/>
  <c r="AB1327" i="34"/>
  <c r="AC1327" i="34"/>
  <c r="P1328" i="34"/>
  <c r="W1328" i="34"/>
  <c r="Y1328" i="34"/>
  <c r="AB1328" i="34"/>
  <c r="AC1328" i="34"/>
  <c r="P1329" i="34"/>
  <c r="W1329" i="34"/>
  <c r="Y1329" i="34"/>
  <c r="AB1329" i="34"/>
  <c r="AC1329" i="34"/>
  <c r="P1330" i="34"/>
  <c r="W1330" i="34"/>
  <c r="Y1330" i="34"/>
  <c r="AB1330" i="34"/>
  <c r="AC1330" i="34"/>
  <c r="P1331" i="34"/>
  <c r="W1331" i="34"/>
  <c r="Y1331" i="34"/>
  <c r="AB1331" i="34"/>
  <c r="AC1331" i="34"/>
  <c r="P1332" i="34"/>
  <c r="W1332" i="34"/>
  <c r="Y1332" i="34"/>
  <c r="AB1332" i="34"/>
  <c r="AC1332" i="34"/>
  <c r="P1333" i="34"/>
  <c r="W1333" i="34"/>
  <c r="Y1333" i="34"/>
  <c r="AB1333" i="34"/>
  <c r="AC1333" i="34"/>
  <c r="P1334" i="34"/>
  <c r="W1334" i="34"/>
  <c r="Y1334" i="34"/>
  <c r="AB1334" i="34"/>
  <c r="AC1334" i="34"/>
  <c r="P1335" i="34"/>
  <c r="W1335" i="34"/>
  <c r="Y1335" i="34"/>
  <c r="AB1335" i="34"/>
  <c r="AC1335" i="34"/>
  <c r="P1336" i="34"/>
  <c r="W1336" i="34"/>
  <c r="Y1336" i="34"/>
  <c r="AB1336" i="34"/>
  <c r="AC1336" i="34"/>
  <c r="P1337" i="34"/>
  <c r="W1337" i="34"/>
  <c r="Y1337" i="34"/>
  <c r="AB1337" i="34"/>
  <c r="AC1337" i="34"/>
  <c r="P1338" i="34"/>
  <c r="W1338" i="34"/>
  <c r="Y1338" i="34"/>
  <c r="AB1338" i="34"/>
  <c r="AC1338" i="34"/>
  <c r="P1339" i="34"/>
  <c r="W1339" i="34"/>
  <c r="Y1339" i="34"/>
  <c r="AB1339" i="34"/>
  <c r="AC1339" i="34"/>
  <c r="P1340" i="34"/>
  <c r="W1340" i="34"/>
  <c r="Y1340" i="34"/>
  <c r="AB1340" i="34"/>
  <c r="AC1340" i="34"/>
  <c r="P1341" i="34"/>
  <c r="W1341" i="34"/>
  <c r="Y1341" i="34"/>
  <c r="AB1341" i="34"/>
  <c r="AC1341" i="34"/>
  <c r="P1342" i="34"/>
  <c r="W1342" i="34"/>
  <c r="Y1342" i="34"/>
  <c r="AB1342" i="34"/>
  <c r="AC1342" i="34"/>
  <c r="P1343" i="34"/>
  <c r="W1343" i="34"/>
  <c r="Y1343" i="34"/>
  <c r="AB1343" i="34"/>
  <c r="AC1343" i="34"/>
  <c r="P1344" i="34"/>
  <c r="W1344" i="34"/>
  <c r="Y1344" i="34"/>
  <c r="AB1344" i="34"/>
  <c r="AC1344" i="34"/>
  <c r="P1345" i="34"/>
  <c r="W1345" i="34"/>
  <c r="Y1345" i="34"/>
  <c r="AB1345" i="34"/>
  <c r="AC1345" i="34"/>
  <c r="P1346" i="34"/>
  <c r="W1346" i="34"/>
  <c r="Y1346" i="34"/>
  <c r="AB1346" i="34"/>
  <c r="AC1346" i="34"/>
  <c r="P1347" i="34"/>
  <c r="W1347" i="34"/>
  <c r="Y1347" i="34"/>
  <c r="AB1347" i="34"/>
  <c r="AC1347" i="34"/>
  <c r="P1348" i="34"/>
  <c r="T1348" i="34"/>
  <c r="U1348" i="34"/>
  <c r="V1348" i="34"/>
  <c r="W1348" i="34"/>
  <c r="Y1348" i="34"/>
  <c r="AB1348" i="34"/>
  <c r="AC1348" i="34"/>
  <c r="P1349" i="34"/>
  <c r="T1349" i="34"/>
  <c r="U1349" i="34"/>
  <c r="V1349" i="34"/>
  <c r="W1349" i="34"/>
  <c r="Y1349" i="34"/>
  <c r="AB1349" i="34"/>
  <c r="AC1349" i="34"/>
  <c r="P1350" i="34"/>
  <c r="T1350" i="34"/>
  <c r="U1350" i="34"/>
  <c r="V1350" i="34"/>
  <c r="W1350" i="34"/>
  <c r="Y1350" i="34"/>
  <c r="AB1350" i="34"/>
  <c r="AC1350" i="34"/>
  <c r="P1351" i="34"/>
  <c r="T1351" i="34"/>
  <c r="U1351" i="34"/>
  <c r="V1351" i="34"/>
  <c r="W1351" i="34"/>
  <c r="Y1351" i="34"/>
  <c r="AB1351" i="34"/>
  <c r="AC1351" i="34"/>
  <c r="P1352" i="34"/>
  <c r="T1352" i="34"/>
  <c r="U1352" i="34"/>
  <c r="V1352" i="34"/>
  <c r="W1352" i="34"/>
  <c r="Y1352" i="34"/>
  <c r="AB1352" i="34"/>
  <c r="AC1352" i="34"/>
  <c r="P1353" i="34"/>
  <c r="T1353" i="34"/>
  <c r="U1353" i="34"/>
  <c r="V1353" i="34"/>
  <c r="W1353" i="34"/>
  <c r="Y1353" i="34"/>
  <c r="AB1353" i="34"/>
  <c r="AC1353" i="34"/>
  <c r="P1354" i="34"/>
  <c r="T1354" i="34"/>
  <c r="U1354" i="34"/>
  <c r="V1354" i="34"/>
  <c r="W1354" i="34"/>
  <c r="Y1354" i="34"/>
  <c r="AB1354" i="34"/>
  <c r="AC1354" i="34"/>
  <c r="P1355" i="34"/>
  <c r="T1355" i="34"/>
  <c r="U1355" i="34"/>
  <c r="V1355" i="34"/>
  <c r="W1355" i="34"/>
  <c r="Y1355" i="34"/>
  <c r="AB1355" i="34"/>
  <c r="AC1355" i="34"/>
  <c r="P1356" i="34"/>
  <c r="T1356" i="34"/>
  <c r="U1356" i="34"/>
  <c r="V1356" i="34"/>
  <c r="W1356" i="34"/>
  <c r="Y1356" i="34"/>
  <c r="AB1356" i="34"/>
  <c r="AC1356" i="34"/>
  <c r="P1357" i="34"/>
  <c r="T1357" i="34"/>
  <c r="U1357" i="34"/>
  <c r="V1357" i="34"/>
  <c r="W1357" i="34"/>
  <c r="Y1357" i="34"/>
  <c r="AB1357" i="34"/>
  <c r="AC1357" i="34"/>
  <c r="P1358" i="34"/>
  <c r="T1358" i="34"/>
  <c r="U1358" i="34"/>
  <c r="V1358" i="34"/>
  <c r="W1358" i="34"/>
  <c r="Y1358" i="34"/>
  <c r="AB1358" i="34"/>
  <c r="AC1358" i="34"/>
  <c r="P1359" i="34"/>
  <c r="T1359" i="34"/>
  <c r="U1359" i="34"/>
  <c r="V1359" i="34"/>
  <c r="W1359" i="34"/>
  <c r="Y1359" i="34"/>
  <c r="AB1359" i="34"/>
  <c r="AC1359" i="34"/>
  <c r="P1360" i="34"/>
  <c r="T1360" i="34"/>
  <c r="U1360" i="34"/>
  <c r="V1360" i="34"/>
  <c r="W1360" i="34"/>
  <c r="Y1360" i="34"/>
  <c r="AB1360" i="34"/>
  <c r="AC1360" i="34"/>
  <c r="P1361" i="34"/>
  <c r="T1361" i="34"/>
  <c r="U1361" i="34"/>
  <c r="V1361" i="34"/>
  <c r="W1361" i="34"/>
  <c r="Y1361" i="34"/>
  <c r="AB1361" i="34"/>
  <c r="AC1361" i="34"/>
  <c r="P1362" i="34"/>
  <c r="T1362" i="34"/>
  <c r="U1362" i="34"/>
  <c r="V1362" i="34"/>
  <c r="W1362" i="34"/>
  <c r="Y1362" i="34"/>
  <c r="AB1362" i="34"/>
  <c r="AC1362" i="34"/>
  <c r="P1363" i="34"/>
  <c r="T1363" i="34"/>
  <c r="U1363" i="34"/>
  <c r="V1363" i="34"/>
  <c r="W1363" i="34"/>
  <c r="Y1363" i="34"/>
  <c r="AB1363" i="34"/>
  <c r="AC1363" i="34"/>
  <c r="P1364" i="34"/>
  <c r="T1364" i="34"/>
  <c r="U1364" i="34"/>
  <c r="V1364" i="34"/>
  <c r="W1364" i="34"/>
  <c r="Y1364" i="34"/>
  <c r="AB1364" i="34"/>
  <c r="AC1364" i="34"/>
  <c r="P1365" i="34"/>
  <c r="T1365" i="34"/>
  <c r="U1365" i="34"/>
  <c r="V1365" i="34"/>
  <c r="W1365" i="34"/>
  <c r="Y1365" i="34"/>
  <c r="AB1365" i="34"/>
  <c r="AC1365" i="34"/>
  <c r="P1366" i="34"/>
  <c r="T1366" i="34"/>
  <c r="U1366" i="34"/>
  <c r="V1366" i="34"/>
  <c r="W1366" i="34"/>
  <c r="Y1366" i="34"/>
  <c r="AB1366" i="34"/>
  <c r="AC1366" i="34"/>
  <c r="P1367" i="34"/>
  <c r="T1367" i="34"/>
  <c r="U1367" i="34"/>
  <c r="V1367" i="34"/>
  <c r="W1367" i="34"/>
  <c r="Y1367" i="34"/>
  <c r="AB1367" i="34"/>
  <c r="AC1367" i="34"/>
  <c r="P1368" i="34"/>
  <c r="T1368" i="34"/>
  <c r="U1368" i="34"/>
  <c r="V1368" i="34"/>
  <c r="W1368" i="34"/>
  <c r="Y1368" i="34"/>
  <c r="AB1368" i="34"/>
  <c r="AC1368" i="34"/>
  <c r="P1369" i="34"/>
  <c r="T1369" i="34"/>
  <c r="U1369" i="34"/>
  <c r="V1369" i="34"/>
  <c r="W1369" i="34"/>
  <c r="Y1369" i="34"/>
  <c r="AB1369" i="34"/>
  <c r="AC1369" i="34"/>
  <c r="P1370" i="34"/>
  <c r="T1370" i="34"/>
  <c r="U1370" i="34"/>
  <c r="V1370" i="34"/>
  <c r="W1370" i="34"/>
  <c r="Y1370" i="34"/>
  <c r="AB1370" i="34"/>
  <c r="AC1370" i="34"/>
  <c r="P1371" i="34"/>
  <c r="T1371" i="34"/>
  <c r="U1371" i="34"/>
  <c r="V1371" i="34"/>
  <c r="W1371" i="34"/>
  <c r="Y1371" i="34"/>
  <c r="AB1371" i="34"/>
  <c r="AC1371" i="34"/>
  <c r="P1372" i="34"/>
  <c r="T1372" i="34"/>
  <c r="U1372" i="34"/>
  <c r="V1372" i="34"/>
  <c r="W1372" i="34"/>
  <c r="Y1372" i="34"/>
  <c r="AB1372" i="34"/>
  <c r="AC1372" i="34"/>
  <c r="P1373" i="34"/>
  <c r="T1373" i="34"/>
  <c r="U1373" i="34"/>
  <c r="V1373" i="34"/>
  <c r="W1373" i="34"/>
  <c r="Y1373" i="34"/>
  <c r="AB1373" i="34"/>
  <c r="AC1373" i="34"/>
  <c r="P1374" i="34"/>
  <c r="T1374" i="34"/>
  <c r="U1374" i="34"/>
  <c r="V1374" i="34"/>
  <c r="W1374" i="34"/>
  <c r="Y1374" i="34"/>
  <c r="AB1374" i="34"/>
  <c r="AC1374" i="34"/>
  <c r="P1375" i="34"/>
  <c r="T1375" i="34"/>
  <c r="U1375" i="34"/>
  <c r="V1375" i="34"/>
  <c r="W1375" i="34"/>
  <c r="Y1375" i="34"/>
  <c r="AB1375" i="34"/>
  <c r="AC1375" i="34"/>
  <c r="P1376" i="34"/>
  <c r="T1376" i="34"/>
  <c r="U1376" i="34"/>
  <c r="V1376" i="34"/>
  <c r="W1376" i="34"/>
  <c r="Y1376" i="34"/>
  <c r="AB1376" i="34"/>
  <c r="AC1376" i="34"/>
  <c r="P1377" i="34"/>
  <c r="W1377" i="34"/>
  <c r="Y1377" i="34"/>
  <c r="AB1377" i="34"/>
  <c r="AC1377" i="34"/>
  <c r="P1378" i="34"/>
  <c r="W1378" i="34"/>
  <c r="Y1378" i="34"/>
  <c r="AB1378" i="34"/>
  <c r="AC1378" i="34"/>
  <c r="P1379" i="34"/>
  <c r="W1379" i="34"/>
  <c r="Y1379" i="34"/>
  <c r="AB1379" i="34"/>
  <c r="AC1379" i="34"/>
  <c r="P1380" i="34"/>
  <c r="W1380" i="34"/>
  <c r="Y1380" i="34"/>
  <c r="AB1380" i="34"/>
  <c r="AC1380" i="34"/>
  <c r="P1381" i="34"/>
  <c r="W1381" i="34"/>
  <c r="Y1381" i="34"/>
  <c r="AB1381" i="34"/>
  <c r="AC1381" i="34"/>
  <c r="P1382" i="34"/>
  <c r="W1382" i="34"/>
  <c r="Y1382" i="34"/>
  <c r="AB1382" i="34"/>
  <c r="AC1382" i="34"/>
  <c r="P1383" i="34"/>
  <c r="W1383" i="34"/>
  <c r="Y1383" i="34"/>
  <c r="AB1383" i="34"/>
  <c r="AC1383" i="34"/>
  <c r="P1384" i="34"/>
  <c r="W1384" i="34"/>
  <c r="Y1384" i="34"/>
  <c r="AB1384" i="34"/>
  <c r="AC1384" i="34"/>
  <c r="P1385" i="34"/>
  <c r="T1385" i="34"/>
  <c r="U1385" i="34"/>
  <c r="V1385" i="34"/>
  <c r="W1385" i="34"/>
  <c r="Y1385" i="34"/>
  <c r="AB1385" i="34"/>
  <c r="AC1385" i="34"/>
  <c r="P1386" i="34"/>
  <c r="T1386" i="34"/>
  <c r="U1386" i="34"/>
  <c r="V1386" i="34"/>
  <c r="W1386" i="34"/>
  <c r="Y1386" i="34"/>
  <c r="AB1386" i="34"/>
  <c r="AC1386" i="34"/>
  <c r="P1387" i="34"/>
  <c r="T1387" i="34"/>
  <c r="U1387" i="34"/>
  <c r="V1387" i="34"/>
  <c r="W1387" i="34"/>
  <c r="Y1387" i="34"/>
  <c r="AB1387" i="34"/>
  <c r="AC1387" i="34"/>
  <c r="P1388" i="34"/>
  <c r="T1388" i="34"/>
  <c r="U1388" i="34"/>
  <c r="V1388" i="34"/>
  <c r="W1388" i="34"/>
  <c r="Y1388" i="34"/>
  <c r="AB1388" i="34"/>
  <c r="AC1388" i="34"/>
  <c r="P1389" i="34"/>
  <c r="W1389" i="34"/>
  <c r="Y1389" i="34"/>
  <c r="AB1389" i="34"/>
  <c r="AC1389" i="34"/>
  <c r="P1390" i="34"/>
  <c r="W1390" i="34"/>
  <c r="Y1390" i="34"/>
  <c r="AB1390" i="34"/>
  <c r="AC1390" i="34"/>
  <c r="P1391" i="34"/>
  <c r="W1391" i="34"/>
  <c r="Y1391" i="34"/>
  <c r="AB1391" i="34"/>
  <c r="AC1391" i="34"/>
  <c r="P1392" i="34"/>
  <c r="W1392" i="34"/>
  <c r="Y1392" i="34"/>
  <c r="AB1392" i="34"/>
  <c r="AC1392" i="34"/>
  <c r="B1155" i="34" l="1"/>
  <c r="AD1155" i="34"/>
  <c r="B1316" i="34"/>
  <c r="E1316" i="34"/>
  <c r="B1315" i="34"/>
  <c r="E1315" i="34"/>
  <c r="M1315" i="34"/>
  <c r="B1301" i="34"/>
  <c r="E1301" i="34"/>
  <c r="B1300" i="34"/>
  <c r="E1300" i="34"/>
  <c r="M1300" i="34"/>
  <c r="E1390" i="34"/>
  <c r="E1391" i="34"/>
  <c r="E1392" i="34"/>
  <c r="E1385" i="34"/>
  <c r="E1386" i="34"/>
  <c r="E1387" i="34"/>
  <c r="E1388" i="34"/>
  <c r="E1389" i="34"/>
  <c r="E1381" i="34"/>
  <c r="E1382" i="34"/>
  <c r="E1383" i="34"/>
  <c r="E1384" i="34"/>
  <c r="E1380" i="34"/>
  <c r="E1378" i="34"/>
  <c r="E1379" i="34"/>
  <c r="E1377" i="34"/>
  <c r="B1132" i="34"/>
  <c r="B1176" i="34"/>
  <c r="B1177" i="34"/>
  <c r="B1342" i="34"/>
  <c r="E1342" i="34"/>
  <c r="M1342" i="34"/>
  <c r="B1343" i="34"/>
  <c r="E1343" i="34"/>
  <c r="M1343" i="34"/>
  <c r="B1344" i="34"/>
  <c r="E1344" i="34"/>
  <c r="M1344" i="34"/>
  <c r="B1325" i="34"/>
  <c r="E1325" i="34"/>
  <c r="M1325" i="34"/>
  <c r="B1326" i="34"/>
  <c r="E1326" i="34"/>
  <c r="M1326" i="34"/>
  <c r="B1327" i="34"/>
  <c r="E1327" i="34"/>
  <c r="M1327" i="34"/>
  <c r="B1311" i="34"/>
  <c r="E1311" i="34"/>
  <c r="M1311" i="34"/>
  <c r="B1312" i="34"/>
  <c r="E1312" i="34"/>
  <c r="M1312" i="34"/>
  <c r="B1313" i="34"/>
  <c r="E1313" i="34"/>
  <c r="M1313" i="34"/>
  <c r="B1314" i="34"/>
  <c r="E1314" i="34"/>
  <c r="M1314" i="34"/>
  <c r="B1306" i="34"/>
  <c r="E1306" i="34"/>
  <c r="M1306" i="34"/>
  <c r="B1307" i="34"/>
  <c r="E1307" i="34"/>
  <c r="M1307" i="34"/>
  <c r="M1303" i="34"/>
  <c r="M1304" i="34"/>
  <c r="E1303" i="34"/>
  <c r="E1304" i="34"/>
  <c r="M1299" i="34"/>
  <c r="M1298" i="34"/>
  <c r="M1297" i="34"/>
  <c r="M1296" i="34"/>
  <c r="E1296" i="34"/>
  <c r="E1297" i="34"/>
  <c r="E1298" i="34"/>
  <c r="E1299" i="34"/>
  <c r="B1296" i="34"/>
  <c r="B1297" i="34"/>
  <c r="B1298" i="34"/>
  <c r="B1299" i="34"/>
  <c r="B1286" i="34"/>
  <c r="E1286" i="34"/>
  <c r="M1286" i="34"/>
  <c r="B1287" i="34"/>
  <c r="E1287" i="34"/>
  <c r="M1287" i="34"/>
  <c r="B1288" i="34"/>
  <c r="E1288" i="34"/>
  <c r="M1288" i="34"/>
  <c r="B1275" i="34"/>
  <c r="E1275" i="34"/>
  <c r="B1243" i="34"/>
  <c r="E1243" i="34"/>
  <c r="E1078" i="34"/>
  <c r="E1079" i="34"/>
  <c r="E1080" i="34"/>
  <c r="E1081" i="34"/>
  <c r="E1082" i="34"/>
  <c r="E1083" i="34"/>
  <c r="E1084" i="34"/>
  <c r="E1085" i="34"/>
  <c r="E1086" i="34"/>
  <c r="E1087" i="34"/>
  <c r="E1088" i="34"/>
  <c r="E1089" i="34"/>
  <c r="E1090" i="34"/>
  <c r="E1091" i="34"/>
  <c r="E1077" i="34"/>
  <c r="B1091" i="34"/>
  <c r="K1091" i="34"/>
  <c r="M1091" i="34" s="1"/>
  <c r="AD1091" i="34"/>
  <c r="B1080" i="34"/>
  <c r="K1080" i="34"/>
  <c r="M1080" i="34" s="1"/>
  <c r="AD1080" i="34"/>
  <c r="B1081" i="34"/>
  <c r="K1081" i="34"/>
  <c r="M1081" i="34" s="1"/>
  <c r="AD1081" i="34"/>
  <c r="B1082" i="34"/>
  <c r="K1082" i="34"/>
  <c r="M1082" i="34" s="1"/>
  <c r="AD1082" i="34"/>
  <c r="B1083" i="34"/>
  <c r="K1083" i="34"/>
  <c r="M1083" i="34" s="1"/>
  <c r="AD1083" i="34"/>
  <c r="B1084" i="34"/>
  <c r="K1084" i="34"/>
  <c r="M1084" i="34" s="1"/>
  <c r="AD1084" i="34"/>
  <c r="B1085" i="34"/>
  <c r="K1085" i="34"/>
  <c r="M1085" i="34" s="1"/>
  <c r="AD1085" i="34"/>
  <c r="B1086" i="34"/>
  <c r="K1086" i="34"/>
  <c r="M1086" i="34" s="1"/>
  <c r="AD1086" i="34"/>
  <c r="B1087" i="34"/>
  <c r="K1087" i="34"/>
  <c r="M1087" i="34" s="1"/>
  <c r="AD1087" i="34"/>
  <c r="B1088" i="34"/>
  <c r="K1088" i="34"/>
  <c r="M1088" i="34" s="1"/>
  <c r="AD1088" i="34"/>
  <c r="B1089" i="34"/>
  <c r="K1089" i="34"/>
  <c r="M1089" i="34" s="1"/>
  <c r="AD1089" i="34"/>
  <c r="B1090" i="34"/>
  <c r="K1090" i="34"/>
  <c r="M1090" i="34" s="1"/>
  <c r="AD1090" i="34"/>
  <c r="B1376" i="34"/>
  <c r="E1376" i="34"/>
  <c r="M1376" i="34"/>
  <c r="M1375" i="34"/>
  <c r="M1374" i="34"/>
  <c r="B1366" i="34"/>
  <c r="B1367" i="34"/>
  <c r="B1368" i="34"/>
  <c r="B1369" i="34"/>
  <c r="B1370" i="34"/>
  <c r="B1371" i="34"/>
  <c r="B1372" i="34"/>
  <c r="B1373" i="34"/>
  <c r="B1374" i="34"/>
  <c r="B1375" i="34"/>
  <c r="B1377" i="34"/>
  <c r="B1378" i="34"/>
  <c r="B1379" i="34"/>
  <c r="B1380" i="34"/>
  <c r="M1373" i="34"/>
  <c r="E1372" i="34"/>
  <c r="E1371" i="34"/>
  <c r="E1368" i="34"/>
  <c r="E1369" i="34"/>
  <c r="E1366" i="34"/>
  <c r="E1367" i="34"/>
  <c r="E1370" i="34"/>
  <c r="E1373" i="34"/>
  <c r="E1374" i="34"/>
  <c r="E1375" i="34"/>
  <c r="M1365" i="34"/>
  <c r="E1365" i="34"/>
  <c r="E1362" i="34"/>
  <c r="E1361" i="34"/>
  <c r="M1352" i="34"/>
  <c r="E1351" i="34"/>
  <c r="E1352" i="34"/>
  <c r="E1353" i="34"/>
  <c r="E1354" i="34"/>
  <c r="E1355" i="34"/>
  <c r="E1356" i="34"/>
  <c r="E1357" i="34"/>
  <c r="E1358" i="34"/>
  <c r="E1359" i="34"/>
  <c r="E1360" i="34"/>
  <c r="E1363" i="34"/>
  <c r="E1364" i="34"/>
  <c r="E1350" i="34"/>
  <c r="M1289" i="34"/>
  <c r="M1290" i="34"/>
  <c r="M1291" i="34"/>
  <c r="M1292" i="34"/>
  <c r="M1293" i="34"/>
  <c r="M1294" i="34"/>
  <c r="M1295" i="34"/>
  <c r="M1302" i="34"/>
  <c r="M1305" i="34"/>
  <c r="M1308" i="34"/>
  <c r="M1309" i="34"/>
  <c r="M1310" i="34"/>
  <c r="M1317" i="34"/>
  <c r="M1318" i="34"/>
  <c r="M1319" i="34"/>
  <c r="M1320" i="34"/>
  <c r="M1321" i="34"/>
  <c r="M1322" i="34"/>
  <c r="M1323" i="34"/>
  <c r="M1324" i="34"/>
  <c r="M1328" i="34"/>
  <c r="M1329" i="34"/>
  <c r="M1330" i="34"/>
  <c r="M1331" i="34"/>
  <c r="M1332" i="34"/>
  <c r="M1333" i="34"/>
  <c r="M1334" i="34"/>
  <c r="M1335" i="34"/>
  <c r="M1336" i="34"/>
  <c r="M1337" i="34"/>
  <c r="M1338" i="34"/>
  <c r="M1339" i="34"/>
  <c r="M1340" i="34"/>
  <c r="M1341" i="34"/>
  <c r="M1345" i="34"/>
  <c r="M1346" i="34"/>
  <c r="M1285" i="34"/>
  <c r="M1348" i="34"/>
  <c r="E1349" i="34"/>
  <c r="E1348" i="34"/>
  <c r="E1347" i="34"/>
  <c r="E1346" i="34"/>
  <c r="B1346" i="34"/>
  <c r="E1345" i="34"/>
  <c r="E1341" i="34"/>
  <c r="B1170" i="34"/>
  <c r="B1171" i="34"/>
  <c r="B1172" i="34"/>
  <c r="B1173" i="34"/>
  <c r="B1174" i="34"/>
  <c r="B1175" i="34"/>
  <c r="E1330" i="34"/>
  <c r="E1331" i="34"/>
  <c r="E1332" i="34"/>
  <c r="E1333" i="34"/>
  <c r="E1334" i="34"/>
  <c r="E1335" i="34"/>
  <c r="E1336" i="34"/>
  <c r="E1337" i="34"/>
  <c r="E1338" i="34"/>
  <c r="E1339" i="34"/>
  <c r="E1340" i="34"/>
  <c r="E1329" i="34"/>
  <c r="E1328" i="34"/>
  <c r="E1324" i="34"/>
  <c r="E1321" i="34"/>
  <c r="E1322" i="34"/>
  <c r="E1323" i="34"/>
  <c r="E1319" i="34"/>
  <c r="E1320" i="34"/>
  <c r="B1318" i="34"/>
  <c r="E1318" i="34"/>
  <c r="E1317" i="34"/>
  <c r="A28" i="12"/>
  <c r="B1183" i="34"/>
  <c r="M1183" i="34"/>
  <c r="AD1183" i="34"/>
  <c r="B1184" i="34"/>
  <c r="AD1184" i="34"/>
  <c r="E1310" i="34"/>
  <c r="B1310" i="34"/>
  <c r="E1309" i="34"/>
  <c r="E1308" i="34"/>
  <c r="E1305" i="34"/>
  <c r="B1302" i="34"/>
  <c r="E1302" i="34"/>
  <c r="E1295" i="34"/>
  <c r="E1290" i="34"/>
  <c r="E1291" i="34"/>
  <c r="E1292" i="34"/>
  <c r="E1293" i="34"/>
  <c r="E1294" i="34"/>
  <c r="E1289" i="34"/>
  <c r="E1285" i="34"/>
  <c r="B1289" i="34"/>
  <c r="B1290" i="34"/>
  <c r="B1291" i="34"/>
  <c r="B1292" i="34"/>
  <c r="B1293" i="34"/>
  <c r="B1294" i="34"/>
  <c r="B1295" i="34"/>
  <c r="B1305" i="34"/>
  <c r="B1308" i="34"/>
  <c r="B1309" i="34"/>
  <c r="B1317" i="34"/>
  <c r="B1319" i="34"/>
  <c r="B1320" i="34"/>
  <c r="B1321" i="34"/>
  <c r="B1322" i="34"/>
  <c r="B1323" i="34"/>
  <c r="B1324" i="34"/>
  <c r="B1328" i="34"/>
  <c r="B1329" i="34"/>
  <c r="B1330" i="34"/>
  <c r="B1331" i="34"/>
  <c r="B1332" i="34"/>
  <c r="B1333" i="34"/>
  <c r="B1334" i="34"/>
  <c r="B1335" i="34"/>
  <c r="B1336" i="34"/>
  <c r="B1337" i="34"/>
  <c r="B1338" i="34"/>
  <c r="B1339" i="34"/>
  <c r="B1340" i="34"/>
  <c r="B1341" i="34"/>
  <c r="B1345" i="34"/>
  <c r="B1347" i="34"/>
  <c r="B1348" i="34"/>
  <c r="B1349" i="34"/>
  <c r="B1350" i="34"/>
  <c r="B1351" i="34"/>
  <c r="B1352" i="34"/>
  <c r="B1353" i="34"/>
  <c r="B1354" i="34"/>
  <c r="B1355" i="34"/>
  <c r="B1356" i="34"/>
  <c r="B1357" i="34"/>
  <c r="B1358" i="34"/>
  <c r="B1359" i="34"/>
  <c r="B1360" i="34"/>
  <c r="B1361" i="34"/>
  <c r="B1362" i="34"/>
  <c r="B1363" i="34"/>
  <c r="B1364" i="34"/>
  <c r="B1365" i="34"/>
  <c r="B1381" i="34"/>
  <c r="B1382" i="34"/>
  <c r="B1383" i="34"/>
  <c r="B1384" i="34"/>
  <c r="B1385" i="34"/>
  <c r="B1386" i="34"/>
  <c r="B1387" i="34"/>
  <c r="B1388" i="34"/>
  <c r="B1389" i="34"/>
  <c r="B1390" i="34"/>
  <c r="B1391" i="34"/>
  <c r="B1392" i="34"/>
  <c r="B1093" i="34"/>
  <c r="B1094" i="34"/>
  <c r="B1095" i="34"/>
  <c r="B1096" i="34"/>
  <c r="B1097" i="34"/>
  <c r="B1098" i="34"/>
  <c r="B1099" i="34"/>
  <c r="B1100" i="34"/>
  <c r="B1101" i="34"/>
  <c r="B1102" i="34"/>
  <c r="B1103" i="34"/>
  <c r="B1104" i="34"/>
  <c r="B1105" i="34"/>
  <c r="B1106" i="34"/>
  <c r="B1107" i="34"/>
  <c r="B1108" i="34"/>
  <c r="B1109" i="34"/>
  <c r="B1110" i="34"/>
  <c r="B1111" i="34"/>
  <c r="B1112" i="34"/>
  <c r="B1113" i="34"/>
  <c r="B1114" i="34"/>
  <c r="B1115" i="34"/>
  <c r="B1116" i="34"/>
  <c r="B1117" i="34"/>
  <c r="B1118" i="34"/>
  <c r="B1119" i="34"/>
  <c r="B1120" i="34"/>
  <c r="B1121" i="34"/>
  <c r="B1122" i="34"/>
  <c r="B1123" i="34"/>
  <c r="B1124" i="34"/>
  <c r="B1125" i="34"/>
  <c r="B1126" i="34"/>
  <c r="B1127" i="34"/>
  <c r="B1128" i="34"/>
  <c r="B1129" i="34"/>
  <c r="B1130" i="34"/>
  <c r="B1131" i="34"/>
  <c r="B1133" i="34"/>
  <c r="B1134" i="34"/>
  <c r="B1135" i="34"/>
  <c r="B1136" i="34"/>
  <c r="B1137" i="34"/>
  <c r="B1138" i="34"/>
  <c r="B1139" i="34"/>
  <c r="B1140" i="34"/>
  <c r="B1141" i="34"/>
  <c r="B1142" i="34"/>
  <c r="B1143" i="34"/>
  <c r="B1144" i="34"/>
  <c r="B1145" i="34"/>
  <c r="B1146" i="34"/>
  <c r="B1147" i="34"/>
  <c r="B1148" i="34"/>
  <c r="B1149" i="34"/>
  <c r="B1150" i="34"/>
  <c r="B1151" i="34"/>
  <c r="B1152" i="34"/>
  <c r="B1153" i="34"/>
  <c r="B1154" i="34"/>
  <c r="B1156" i="34"/>
  <c r="B1157" i="34"/>
  <c r="B1158" i="34"/>
  <c r="B1159" i="34"/>
  <c r="B1160" i="34"/>
  <c r="B1161" i="34"/>
  <c r="B1162" i="34"/>
  <c r="B1163" i="34"/>
  <c r="B1164" i="34"/>
  <c r="B1165" i="34"/>
  <c r="B1166" i="34"/>
  <c r="B1167" i="34"/>
  <c r="B1168" i="34"/>
  <c r="B1169" i="34"/>
  <c r="B1178" i="34"/>
  <c r="B1179" i="34"/>
  <c r="B1180" i="34"/>
  <c r="B1181" i="34"/>
  <c r="B1182" i="34"/>
  <c r="B1185" i="34"/>
  <c r="B1186" i="34"/>
  <c r="B1187" i="34"/>
  <c r="B1188" i="34"/>
  <c r="B1189" i="34"/>
  <c r="B1190" i="34"/>
  <c r="B1191" i="34"/>
  <c r="B1192" i="34"/>
  <c r="B1193" i="34"/>
  <c r="B1194" i="34"/>
  <c r="B1195" i="34"/>
  <c r="B1196" i="34"/>
  <c r="B1197" i="34"/>
  <c r="B1198" i="34"/>
  <c r="B1199" i="34"/>
  <c r="B1200" i="34"/>
  <c r="B1201" i="34"/>
  <c r="B1202" i="34"/>
  <c r="B1203" i="34"/>
  <c r="B1204" i="34"/>
  <c r="B1205" i="34"/>
  <c r="B1206" i="34"/>
  <c r="B1207" i="34"/>
  <c r="B1208" i="34"/>
  <c r="B1209" i="34"/>
  <c r="B1210" i="34"/>
  <c r="B1211" i="34"/>
  <c r="B1212" i="34"/>
  <c r="B1213" i="34"/>
  <c r="B1214" i="34"/>
  <c r="B1215" i="34"/>
  <c r="B1216" i="34"/>
  <c r="B1217" i="34"/>
  <c r="B1218" i="34"/>
  <c r="B1219" i="34"/>
  <c r="B1220" i="34"/>
  <c r="B1221" i="34"/>
  <c r="B1222" i="34"/>
  <c r="B1223" i="34"/>
  <c r="B1224" i="34"/>
  <c r="B1225" i="34"/>
  <c r="B1226" i="34"/>
  <c r="B1227" i="34"/>
  <c r="B1228" i="34"/>
  <c r="B1229" i="34"/>
  <c r="B1230" i="34"/>
  <c r="B1231" i="34"/>
  <c r="B1232" i="34"/>
  <c r="B1233" i="34"/>
  <c r="B1234" i="34"/>
  <c r="B1235" i="34"/>
  <c r="B1236" i="34"/>
  <c r="B1237" i="34"/>
  <c r="B1238" i="34"/>
  <c r="B1239" i="34"/>
  <c r="B1240" i="34"/>
  <c r="B1241" i="34"/>
  <c r="B1242" i="34"/>
  <c r="B1244" i="34"/>
  <c r="B1245" i="34"/>
  <c r="B1246" i="34"/>
  <c r="B1247" i="34"/>
  <c r="B1248" i="34"/>
  <c r="B1249" i="34"/>
  <c r="B1250" i="34"/>
  <c r="B1251" i="34"/>
  <c r="B1252" i="34"/>
  <c r="B1253" i="34"/>
  <c r="B1254" i="34"/>
  <c r="B1255" i="34"/>
  <c r="B1256" i="34"/>
  <c r="B1257" i="34"/>
  <c r="B1258" i="34"/>
  <c r="B1259" i="34"/>
  <c r="B1260" i="34"/>
  <c r="B1261" i="34"/>
  <c r="B1262" i="34"/>
  <c r="B1263" i="34"/>
  <c r="B1264" i="34"/>
  <c r="B1265" i="34"/>
  <c r="B1266" i="34"/>
  <c r="B1267" i="34"/>
  <c r="B1268" i="34"/>
  <c r="B1269" i="34"/>
  <c r="B1270" i="34"/>
  <c r="B1271" i="34"/>
  <c r="B1272" i="34"/>
  <c r="B1273" i="34"/>
  <c r="B1274" i="34"/>
  <c r="B1276" i="34"/>
  <c r="B1277" i="34"/>
  <c r="B1278" i="34"/>
  <c r="B1279" i="34"/>
  <c r="B1280" i="34"/>
  <c r="B1281" i="34"/>
  <c r="B1282" i="34"/>
  <c r="B1283" i="34"/>
  <c r="B1284" i="34"/>
  <c r="B1285" i="34"/>
  <c r="E1284" i="34"/>
  <c r="E1283" i="34"/>
  <c r="E1282" i="34"/>
  <c r="E1276" i="34"/>
  <c r="E1277" i="34"/>
  <c r="E1278" i="34"/>
  <c r="E1279" i="34"/>
  <c r="E1280" i="34"/>
  <c r="E1281" i="34"/>
  <c r="E1274" i="34"/>
  <c r="E1273" i="34"/>
  <c r="E1266" i="34"/>
  <c r="E1267" i="34"/>
  <c r="E1268" i="34"/>
  <c r="E1269" i="34"/>
  <c r="E1270" i="34"/>
  <c r="E1271" i="34"/>
  <c r="E1272" i="34"/>
  <c r="E1265" i="34"/>
  <c r="E1264" i="34"/>
  <c r="E1257" i="34"/>
  <c r="E1258" i="34"/>
  <c r="E1259" i="34"/>
  <c r="E1260" i="34"/>
  <c r="E1261" i="34"/>
  <c r="E1262" i="34"/>
  <c r="E1263" i="34"/>
  <c r="E1239" i="34"/>
  <c r="E1240" i="34"/>
  <c r="E1241" i="34"/>
  <c r="E1242" i="34"/>
  <c r="E1244" i="34"/>
  <c r="E1245" i="34"/>
  <c r="E1246" i="34"/>
  <c r="E1247" i="34"/>
  <c r="E1248" i="34"/>
  <c r="E1249" i="34"/>
  <c r="E1250" i="34"/>
  <c r="E1251" i="34"/>
  <c r="E1252" i="34"/>
  <c r="E1253" i="34"/>
  <c r="E1254" i="34"/>
  <c r="E1255" i="34"/>
  <c r="E1256" i="34"/>
  <c r="E1233" i="34"/>
  <c r="E1234" i="34"/>
  <c r="E1235" i="34"/>
  <c r="E1236" i="34"/>
  <c r="E1237" i="34"/>
  <c r="E1238" i="34"/>
  <c r="E1232" i="34"/>
  <c r="E1224" i="34"/>
  <c r="E1225" i="34"/>
  <c r="E1226" i="34"/>
  <c r="E1227" i="34"/>
  <c r="E1228" i="34"/>
  <c r="E1229" i="34"/>
  <c r="E1230" i="34"/>
  <c r="E1231" i="34"/>
  <c r="E1222" i="34"/>
  <c r="E1223" i="34"/>
  <c r="E1218" i="34"/>
  <c r="E1219" i="34"/>
  <c r="E1220" i="34"/>
  <c r="E1221" i="34"/>
  <c r="E1208" i="34"/>
  <c r="E1209" i="34"/>
  <c r="E1210" i="34"/>
  <c r="E1211" i="34"/>
  <c r="E1212" i="34"/>
  <c r="E1213" i="34"/>
  <c r="E1214" i="34"/>
  <c r="E1215" i="34"/>
  <c r="E1216" i="34"/>
  <c r="E1217" i="34"/>
  <c r="E1207" i="34"/>
  <c r="E1206" i="34"/>
  <c r="E1205" i="34"/>
  <c r="E1204" i="34"/>
  <c r="E1203" i="34"/>
  <c r="E1201" i="34"/>
  <c r="E1202" i="34"/>
  <c r="E1188" i="34"/>
  <c r="E1189" i="34"/>
  <c r="E1190" i="34"/>
  <c r="E1191" i="34"/>
  <c r="E1192" i="34"/>
  <c r="E1193" i="34"/>
  <c r="E1194" i="34"/>
  <c r="E1195" i="34"/>
  <c r="E1196" i="34"/>
  <c r="E1197" i="34"/>
  <c r="E1198" i="34"/>
  <c r="E1199" i="34"/>
  <c r="E1200" i="34"/>
  <c r="E1187" i="34"/>
  <c r="AD1188" i="34"/>
  <c r="AD1189" i="34"/>
  <c r="M1185" i="34"/>
  <c r="M1182" i="34"/>
  <c r="M1179" i="34"/>
  <c r="M1180" i="34"/>
  <c r="M1178" i="34"/>
  <c r="AD1180" i="34"/>
  <c r="AD1152" i="34"/>
  <c r="AD1143" i="34"/>
  <c r="A1284" i="34" l="1"/>
  <c r="Q1284" i="34"/>
  <c r="R1284" i="34"/>
  <c r="S1284" i="34"/>
  <c r="A1280" i="34"/>
  <c r="Q1280" i="34"/>
  <c r="R1280" i="34"/>
  <c r="S1280" i="34"/>
  <c r="A1276" i="34"/>
  <c r="Q1276" i="34"/>
  <c r="R1276" i="34"/>
  <c r="S1276" i="34"/>
  <c r="A1271" i="34"/>
  <c r="Q1271" i="34"/>
  <c r="R1271" i="34"/>
  <c r="S1271" i="34"/>
  <c r="A1267" i="34"/>
  <c r="Q1267" i="34"/>
  <c r="R1267" i="34"/>
  <c r="S1267" i="34"/>
  <c r="A1263" i="34"/>
  <c r="Q1263" i="34"/>
  <c r="R1263" i="34"/>
  <c r="S1263" i="34"/>
  <c r="A1259" i="34"/>
  <c r="Q1259" i="34"/>
  <c r="R1259" i="34"/>
  <c r="S1259" i="34"/>
  <c r="A1255" i="34"/>
  <c r="Q1255" i="34"/>
  <c r="R1255" i="34"/>
  <c r="S1255" i="34"/>
  <c r="A1251" i="34"/>
  <c r="Q1251" i="34"/>
  <c r="R1251" i="34"/>
  <c r="S1251" i="34"/>
  <c r="A1247" i="34"/>
  <c r="Q1247" i="34"/>
  <c r="R1247" i="34"/>
  <c r="S1247" i="34"/>
  <c r="A1242" i="34"/>
  <c r="R1242" i="34"/>
  <c r="S1242" i="34"/>
  <c r="Q1242" i="34"/>
  <c r="A1238" i="34"/>
  <c r="R1238" i="34"/>
  <c r="S1238" i="34"/>
  <c r="Q1238" i="34"/>
  <c r="A1234" i="34"/>
  <c r="R1234" i="34"/>
  <c r="S1234" i="34"/>
  <c r="Q1234" i="34"/>
  <c r="A1230" i="34"/>
  <c r="R1230" i="34"/>
  <c r="S1230" i="34"/>
  <c r="Q1230" i="34"/>
  <c r="A1226" i="34"/>
  <c r="R1226" i="34"/>
  <c r="S1226" i="34"/>
  <c r="Q1226" i="34"/>
  <c r="A1222" i="34"/>
  <c r="R1222" i="34"/>
  <c r="S1222" i="34"/>
  <c r="Q1222" i="34"/>
  <c r="A1218" i="34"/>
  <c r="R1218" i="34"/>
  <c r="S1218" i="34"/>
  <c r="Q1218" i="34"/>
  <c r="A1214" i="34"/>
  <c r="R1214" i="34"/>
  <c r="S1214" i="34"/>
  <c r="Q1214" i="34"/>
  <c r="A1210" i="34"/>
  <c r="R1210" i="34"/>
  <c r="S1210" i="34"/>
  <c r="Q1210" i="34"/>
  <c r="A1206" i="34"/>
  <c r="R1206" i="34"/>
  <c r="S1206" i="34"/>
  <c r="Q1206" i="34"/>
  <c r="A1202" i="34"/>
  <c r="R1202" i="34"/>
  <c r="S1202" i="34"/>
  <c r="Q1202" i="34"/>
  <c r="A1198" i="34"/>
  <c r="R1198" i="34"/>
  <c r="S1198" i="34"/>
  <c r="Q1198" i="34"/>
  <c r="A1194" i="34"/>
  <c r="R1194" i="34"/>
  <c r="S1194" i="34"/>
  <c r="Q1194" i="34"/>
  <c r="A1190" i="34"/>
  <c r="R1190" i="34"/>
  <c r="S1190" i="34"/>
  <c r="Q1190" i="34"/>
  <c r="A1186" i="34"/>
  <c r="R1186" i="34"/>
  <c r="S1186" i="34"/>
  <c r="Q1186" i="34"/>
  <c r="A1180" i="34"/>
  <c r="Q1180" i="34"/>
  <c r="R1180" i="34"/>
  <c r="S1180" i="34"/>
  <c r="A1168" i="34"/>
  <c r="Q1168" i="34"/>
  <c r="R1168" i="34"/>
  <c r="S1168" i="34"/>
  <c r="A1164" i="34"/>
  <c r="Q1164" i="34"/>
  <c r="R1164" i="34"/>
  <c r="S1164" i="34"/>
  <c r="A1160" i="34"/>
  <c r="Q1160" i="34"/>
  <c r="R1160" i="34"/>
  <c r="S1160" i="34"/>
  <c r="A1156" i="34"/>
  <c r="Q1156" i="34"/>
  <c r="R1156" i="34"/>
  <c r="S1156" i="34"/>
  <c r="A1151" i="34"/>
  <c r="Q1151" i="34"/>
  <c r="R1151" i="34"/>
  <c r="S1151" i="34"/>
  <c r="A1147" i="34"/>
  <c r="Q1147" i="34"/>
  <c r="R1147" i="34"/>
  <c r="S1147" i="34"/>
  <c r="A1143" i="34"/>
  <c r="Q1143" i="34"/>
  <c r="R1143" i="34"/>
  <c r="S1143" i="34"/>
  <c r="A1139" i="34"/>
  <c r="Q1139" i="34"/>
  <c r="R1139" i="34"/>
  <c r="S1139" i="34"/>
  <c r="A1135" i="34"/>
  <c r="Q1135" i="34"/>
  <c r="R1135" i="34"/>
  <c r="S1135" i="34"/>
  <c r="A1131" i="34"/>
  <c r="R1131" i="34"/>
  <c r="S1131" i="34"/>
  <c r="Q1131" i="34"/>
  <c r="A1127" i="34"/>
  <c r="R1127" i="34"/>
  <c r="S1127" i="34"/>
  <c r="Q1127" i="34"/>
  <c r="A1123" i="34"/>
  <c r="R1123" i="34"/>
  <c r="S1123" i="34"/>
  <c r="Q1123" i="34"/>
  <c r="A1119" i="34"/>
  <c r="R1119" i="34"/>
  <c r="S1119" i="34"/>
  <c r="Q1119" i="34"/>
  <c r="A1115" i="34"/>
  <c r="R1115" i="34"/>
  <c r="S1115" i="34"/>
  <c r="Q1115" i="34"/>
  <c r="A1111" i="34"/>
  <c r="R1111" i="34"/>
  <c r="S1111" i="34"/>
  <c r="Q1111" i="34"/>
  <c r="A1107" i="34"/>
  <c r="R1107" i="34"/>
  <c r="S1107" i="34"/>
  <c r="Q1107" i="34"/>
  <c r="A1103" i="34"/>
  <c r="R1103" i="34"/>
  <c r="S1103" i="34"/>
  <c r="Q1103" i="34"/>
  <c r="A1099" i="34"/>
  <c r="R1099" i="34"/>
  <c r="S1099" i="34"/>
  <c r="Q1099" i="34"/>
  <c r="A1095" i="34"/>
  <c r="R1095" i="34"/>
  <c r="S1095" i="34"/>
  <c r="Q1095" i="34"/>
  <c r="A1391" i="34"/>
  <c r="Q1391" i="34"/>
  <c r="R1391" i="34"/>
  <c r="S1391" i="34"/>
  <c r="A1387" i="34"/>
  <c r="Q1387" i="34"/>
  <c r="R1387" i="34"/>
  <c r="S1387" i="34"/>
  <c r="A1383" i="34"/>
  <c r="Q1383" i="34"/>
  <c r="R1383" i="34"/>
  <c r="S1383" i="34"/>
  <c r="A1364" i="34"/>
  <c r="Q1364" i="34"/>
  <c r="R1364" i="34"/>
  <c r="S1364" i="34"/>
  <c r="A1360" i="34"/>
  <c r="Q1360" i="34"/>
  <c r="R1360" i="34"/>
  <c r="S1360" i="34"/>
  <c r="A1356" i="34"/>
  <c r="Q1356" i="34"/>
  <c r="R1356" i="34"/>
  <c r="S1356" i="34"/>
  <c r="A1352" i="34"/>
  <c r="Q1352" i="34"/>
  <c r="R1352" i="34"/>
  <c r="S1352" i="34"/>
  <c r="A1348" i="34"/>
  <c r="Q1348" i="34"/>
  <c r="R1348" i="34"/>
  <c r="S1348" i="34"/>
  <c r="A1340" i="34"/>
  <c r="Q1340" i="34"/>
  <c r="R1340" i="34"/>
  <c r="S1340" i="34"/>
  <c r="A1336" i="34"/>
  <c r="Q1336" i="34"/>
  <c r="R1336" i="34"/>
  <c r="S1336" i="34"/>
  <c r="A1332" i="34"/>
  <c r="Q1332" i="34"/>
  <c r="R1332" i="34"/>
  <c r="S1332" i="34"/>
  <c r="A1328" i="34"/>
  <c r="Q1328" i="34"/>
  <c r="R1328" i="34"/>
  <c r="S1328" i="34"/>
  <c r="A1321" i="34"/>
  <c r="S1321" i="34"/>
  <c r="Q1321" i="34"/>
  <c r="R1321" i="34"/>
  <c r="A1309" i="34"/>
  <c r="S1309" i="34"/>
  <c r="Q1309" i="34"/>
  <c r="R1309" i="34"/>
  <c r="A1294" i="34"/>
  <c r="R1294" i="34"/>
  <c r="Q1294" i="34"/>
  <c r="S1294" i="34"/>
  <c r="A1290" i="34"/>
  <c r="R1290" i="34"/>
  <c r="S1290" i="34"/>
  <c r="Q1290" i="34"/>
  <c r="A1172" i="34"/>
  <c r="Q1172" i="34"/>
  <c r="R1172" i="34"/>
  <c r="S1172" i="34"/>
  <c r="A1377" i="34"/>
  <c r="S1377" i="34"/>
  <c r="Q1377" i="34"/>
  <c r="R1377" i="34"/>
  <c r="Q1372" i="34"/>
  <c r="R1372" i="34"/>
  <c r="S1372" i="34"/>
  <c r="Q1368" i="34"/>
  <c r="R1368" i="34"/>
  <c r="S1368" i="34"/>
  <c r="A1088" i="34"/>
  <c r="Q1088" i="34"/>
  <c r="R1088" i="34"/>
  <c r="S1088" i="34"/>
  <c r="A1084" i="34"/>
  <c r="Q1084" i="34"/>
  <c r="R1084" i="34"/>
  <c r="S1084" i="34"/>
  <c r="A1080" i="34"/>
  <c r="Q1080" i="34"/>
  <c r="R1080" i="34"/>
  <c r="S1080" i="34"/>
  <c r="A1243" i="34"/>
  <c r="Q1243" i="34"/>
  <c r="R1243" i="34"/>
  <c r="S1243" i="34"/>
  <c r="A1287" i="34"/>
  <c r="Q1287" i="34"/>
  <c r="R1287" i="34"/>
  <c r="S1287" i="34"/>
  <c r="Q1299" i="34"/>
  <c r="R1299" i="34"/>
  <c r="S1299" i="34"/>
  <c r="A1314" i="34"/>
  <c r="R1314" i="34"/>
  <c r="S1314" i="34"/>
  <c r="Q1314" i="34"/>
  <c r="A1327" i="34"/>
  <c r="Q1327" i="34"/>
  <c r="R1327" i="34"/>
  <c r="S1327" i="34"/>
  <c r="A1343" i="34"/>
  <c r="Q1343" i="34"/>
  <c r="R1343" i="34"/>
  <c r="S1343" i="34"/>
  <c r="A1177" i="34"/>
  <c r="S1177" i="34"/>
  <c r="Q1177" i="34"/>
  <c r="R1177" i="34"/>
  <c r="A1316" i="34"/>
  <c r="Q1316" i="34"/>
  <c r="R1316" i="34"/>
  <c r="S1316" i="34"/>
  <c r="A1283" i="34"/>
  <c r="Q1283" i="34"/>
  <c r="R1283" i="34"/>
  <c r="S1283" i="34"/>
  <c r="A1279" i="34"/>
  <c r="Q1279" i="34"/>
  <c r="R1279" i="34"/>
  <c r="S1279" i="34"/>
  <c r="A1274" i="34"/>
  <c r="R1274" i="34"/>
  <c r="S1274" i="34"/>
  <c r="Q1274" i="34"/>
  <c r="A1270" i="34"/>
  <c r="R1270" i="34"/>
  <c r="S1270" i="34"/>
  <c r="Q1270" i="34"/>
  <c r="A1266" i="34"/>
  <c r="R1266" i="34"/>
  <c r="S1266" i="34"/>
  <c r="Q1266" i="34"/>
  <c r="A1262" i="34"/>
  <c r="R1262" i="34"/>
  <c r="S1262" i="34"/>
  <c r="Q1262" i="34"/>
  <c r="A1258" i="34"/>
  <c r="R1258" i="34"/>
  <c r="S1258" i="34"/>
  <c r="Q1258" i="34"/>
  <c r="A1254" i="34"/>
  <c r="R1254" i="34"/>
  <c r="S1254" i="34"/>
  <c r="Q1254" i="34"/>
  <c r="A1250" i="34"/>
  <c r="R1250" i="34"/>
  <c r="S1250" i="34"/>
  <c r="Q1250" i="34"/>
  <c r="A1246" i="34"/>
  <c r="R1246" i="34"/>
  <c r="S1246" i="34"/>
  <c r="Q1246" i="34"/>
  <c r="A1241" i="34"/>
  <c r="S1241" i="34"/>
  <c r="Q1241" i="34"/>
  <c r="R1241" i="34"/>
  <c r="A1237" i="34"/>
  <c r="S1237" i="34"/>
  <c r="Q1237" i="34"/>
  <c r="R1237" i="34"/>
  <c r="A1233" i="34"/>
  <c r="S1233" i="34"/>
  <c r="Q1233" i="34"/>
  <c r="R1233" i="34"/>
  <c r="A1229" i="34"/>
  <c r="S1229" i="34"/>
  <c r="Q1229" i="34"/>
  <c r="R1229" i="34"/>
  <c r="A1225" i="34"/>
  <c r="S1225" i="34"/>
  <c r="Q1225" i="34"/>
  <c r="R1225" i="34"/>
  <c r="A1221" i="34"/>
  <c r="S1221" i="34"/>
  <c r="Q1221" i="34"/>
  <c r="R1221" i="34"/>
  <c r="A1217" i="34"/>
  <c r="S1217" i="34"/>
  <c r="Q1217" i="34"/>
  <c r="R1217" i="34"/>
  <c r="A1213" i="34"/>
  <c r="S1213" i="34"/>
  <c r="Q1213" i="34"/>
  <c r="R1213" i="34"/>
  <c r="A1209" i="34"/>
  <c r="S1209" i="34"/>
  <c r="Q1209" i="34"/>
  <c r="R1209" i="34"/>
  <c r="A1205" i="34"/>
  <c r="S1205" i="34"/>
  <c r="Q1205" i="34"/>
  <c r="R1205" i="34"/>
  <c r="A1201" i="34"/>
  <c r="S1201" i="34"/>
  <c r="Q1201" i="34"/>
  <c r="R1201" i="34"/>
  <c r="A1197" i="34"/>
  <c r="S1197" i="34"/>
  <c r="Q1197" i="34"/>
  <c r="R1197" i="34"/>
  <c r="A1193" i="34"/>
  <c r="S1193" i="34"/>
  <c r="Q1193" i="34"/>
  <c r="R1193" i="34"/>
  <c r="A1189" i="34"/>
  <c r="S1189" i="34"/>
  <c r="Q1189" i="34"/>
  <c r="R1189" i="34"/>
  <c r="A1185" i="34"/>
  <c r="S1185" i="34"/>
  <c r="Q1185" i="34"/>
  <c r="R1185" i="34"/>
  <c r="A1179" i="34"/>
  <c r="Q1179" i="34"/>
  <c r="R1179" i="34"/>
  <c r="S1179" i="34"/>
  <c r="A1167" i="34"/>
  <c r="Q1167" i="34"/>
  <c r="R1167" i="34"/>
  <c r="S1167" i="34"/>
  <c r="A1163" i="34"/>
  <c r="Q1163" i="34"/>
  <c r="R1163" i="34"/>
  <c r="S1163" i="34"/>
  <c r="A1159" i="34"/>
  <c r="Q1159" i="34"/>
  <c r="R1159" i="34"/>
  <c r="S1159" i="34"/>
  <c r="A1154" i="34"/>
  <c r="R1154" i="34"/>
  <c r="S1154" i="34"/>
  <c r="Q1154" i="34"/>
  <c r="A1150" i="34"/>
  <c r="R1150" i="34"/>
  <c r="S1150" i="34"/>
  <c r="Q1150" i="34"/>
  <c r="A1146" i="34"/>
  <c r="R1146" i="34"/>
  <c r="S1146" i="34"/>
  <c r="Q1146" i="34"/>
  <c r="A1142" i="34"/>
  <c r="R1142" i="34"/>
  <c r="S1142" i="34"/>
  <c r="Q1142" i="34"/>
  <c r="A1138" i="34"/>
  <c r="R1138" i="34"/>
  <c r="S1138" i="34"/>
  <c r="Q1138" i="34"/>
  <c r="A1130" i="34"/>
  <c r="S1130" i="34"/>
  <c r="Q1130" i="34"/>
  <c r="R1130" i="34"/>
  <c r="A1126" i="34"/>
  <c r="S1126" i="34"/>
  <c r="Q1126" i="34"/>
  <c r="R1126" i="34"/>
  <c r="A1122" i="34"/>
  <c r="S1122" i="34"/>
  <c r="Q1122" i="34"/>
  <c r="R1122" i="34"/>
  <c r="A1118" i="34"/>
  <c r="S1118" i="34"/>
  <c r="Q1118" i="34"/>
  <c r="R1118" i="34"/>
  <c r="A1114" i="34"/>
  <c r="S1114" i="34"/>
  <c r="Q1114" i="34"/>
  <c r="R1114" i="34"/>
  <c r="A1110" i="34"/>
  <c r="S1110" i="34"/>
  <c r="Q1110" i="34"/>
  <c r="R1110" i="34"/>
  <c r="A1106" i="34"/>
  <c r="S1106" i="34"/>
  <c r="Q1106" i="34"/>
  <c r="R1106" i="34"/>
  <c r="A1102" i="34"/>
  <c r="S1102" i="34"/>
  <c r="Q1102" i="34"/>
  <c r="R1102" i="34"/>
  <c r="A1098" i="34"/>
  <c r="S1098" i="34"/>
  <c r="Q1098" i="34"/>
  <c r="R1098" i="34"/>
  <c r="A1094" i="34"/>
  <c r="S1094" i="34"/>
  <c r="Q1094" i="34"/>
  <c r="R1094" i="34"/>
  <c r="A1390" i="34"/>
  <c r="R1390" i="34"/>
  <c r="S1390" i="34"/>
  <c r="Q1390" i="34"/>
  <c r="A1386" i="34"/>
  <c r="R1386" i="34"/>
  <c r="S1386" i="34"/>
  <c r="Q1386" i="34"/>
  <c r="A1382" i="34"/>
  <c r="R1382" i="34"/>
  <c r="S1382" i="34"/>
  <c r="Q1382" i="34"/>
  <c r="A1363" i="34"/>
  <c r="Q1363" i="34"/>
  <c r="R1363" i="34"/>
  <c r="S1363" i="34"/>
  <c r="A1359" i="34"/>
  <c r="Q1359" i="34"/>
  <c r="R1359" i="34"/>
  <c r="S1359" i="34"/>
  <c r="A1355" i="34"/>
  <c r="Q1355" i="34"/>
  <c r="R1355" i="34"/>
  <c r="S1355" i="34"/>
  <c r="A1351" i="34"/>
  <c r="Q1351" i="34"/>
  <c r="R1351" i="34"/>
  <c r="S1351" i="34"/>
  <c r="A1347" i="34"/>
  <c r="Q1347" i="34"/>
  <c r="R1347" i="34"/>
  <c r="S1347" i="34"/>
  <c r="A1339" i="34"/>
  <c r="Q1339" i="34"/>
  <c r="R1339" i="34"/>
  <c r="S1339" i="34"/>
  <c r="A1335" i="34"/>
  <c r="Q1335" i="34"/>
  <c r="R1335" i="34"/>
  <c r="S1335" i="34"/>
  <c r="A1331" i="34"/>
  <c r="Q1331" i="34"/>
  <c r="R1331" i="34"/>
  <c r="S1331" i="34"/>
  <c r="A1324" i="34"/>
  <c r="Q1324" i="34"/>
  <c r="R1324" i="34"/>
  <c r="S1324" i="34"/>
  <c r="A1320" i="34"/>
  <c r="Q1320" i="34"/>
  <c r="R1320" i="34"/>
  <c r="S1320" i="34"/>
  <c r="A1308" i="34"/>
  <c r="Q1308" i="34"/>
  <c r="R1308" i="34"/>
  <c r="S1308" i="34"/>
  <c r="A1293" i="34"/>
  <c r="S1293" i="34"/>
  <c r="Q1293" i="34"/>
  <c r="R1293" i="34"/>
  <c r="A1289" i="34"/>
  <c r="S1289" i="34"/>
  <c r="Q1289" i="34"/>
  <c r="R1289" i="34"/>
  <c r="A1183" i="34"/>
  <c r="Q1183" i="34"/>
  <c r="R1183" i="34"/>
  <c r="S1183" i="34"/>
  <c r="A1318" i="34"/>
  <c r="R1318" i="34"/>
  <c r="S1318" i="34"/>
  <c r="Q1318" i="34"/>
  <c r="A1175" i="34"/>
  <c r="Q1175" i="34"/>
  <c r="R1175" i="34"/>
  <c r="S1175" i="34"/>
  <c r="A1171" i="34"/>
  <c r="Q1171" i="34"/>
  <c r="R1171" i="34"/>
  <c r="S1171" i="34"/>
  <c r="A1346" i="34"/>
  <c r="R1346" i="34"/>
  <c r="S1346" i="34"/>
  <c r="Q1346" i="34"/>
  <c r="A1380" i="34"/>
  <c r="Q1380" i="34"/>
  <c r="R1380" i="34"/>
  <c r="S1380" i="34"/>
  <c r="A1375" i="34"/>
  <c r="Q1375" i="34"/>
  <c r="R1375" i="34"/>
  <c r="S1375" i="34"/>
  <c r="Q1371" i="34"/>
  <c r="R1371" i="34"/>
  <c r="S1371" i="34"/>
  <c r="A1367" i="34"/>
  <c r="Q1367" i="34"/>
  <c r="R1367" i="34"/>
  <c r="S1367" i="34"/>
  <c r="A1089" i="34"/>
  <c r="Q1089" i="34"/>
  <c r="R1089" i="34"/>
  <c r="S1089" i="34"/>
  <c r="A1085" i="34"/>
  <c r="Q1085" i="34"/>
  <c r="R1085" i="34"/>
  <c r="S1085" i="34"/>
  <c r="A1081" i="34"/>
  <c r="Q1081" i="34"/>
  <c r="R1081" i="34"/>
  <c r="S1081" i="34"/>
  <c r="A1288" i="34"/>
  <c r="Q1288" i="34"/>
  <c r="R1288" i="34"/>
  <c r="S1288" i="34"/>
  <c r="R1298" i="34"/>
  <c r="S1298" i="34"/>
  <c r="Q1298" i="34"/>
  <c r="A1306" i="34"/>
  <c r="R1306" i="34"/>
  <c r="S1306" i="34"/>
  <c r="Q1306" i="34"/>
  <c r="A1311" i="34"/>
  <c r="Q1311" i="34"/>
  <c r="R1311" i="34"/>
  <c r="S1311" i="34"/>
  <c r="A1344" i="34"/>
  <c r="Q1344" i="34"/>
  <c r="R1344" i="34"/>
  <c r="S1344" i="34"/>
  <c r="A1176" i="34"/>
  <c r="Q1176" i="34"/>
  <c r="R1176" i="34"/>
  <c r="S1176" i="34"/>
  <c r="Q1300" i="34"/>
  <c r="R1300" i="34"/>
  <c r="S1300" i="34"/>
  <c r="A1282" i="34"/>
  <c r="R1282" i="34"/>
  <c r="S1282" i="34"/>
  <c r="Q1282" i="34"/>
  <c r="A1278" i="34"/>
  <c r="R1278" i="34"/>
  <c r="S1278" i="34"/>
  <c r="Q1278" i="34"/>
  <c r="A1273" i="34"/>
  <c r="S1273" i="34"/>
  <c r="Q1273" i="34"/>
  <c r="R1273" i="34"/>
  <c r="A1269" i="34"/>
  <c r="S1269" i="34"/>
  <c r="Q1269" i="34"/>
  <c r="R1269" i="34"/>
  <c r="A1265" i="34"/>
  <c r="S1265" i="34"/>
  <c r="Q1265" i="34"/>
  <c r="R1265" i="34"/>
  <c r="A1261" i="34"/>
  <c r="S1261" i="34"/>
  <c r="Q1261" i="34"/>
  <c r="R1261" i="34"/>
  <c r="A1257" i="34"/>
  <c r="S1257" i="34"/>
  <c r="Q1257" i="34"/>
  <c r="R1257" i="34"/>
  <c r="A1253" i="34"/>
  <c r="S1253" i="34"/>
  <c r="Q1253" i="34"/>
  <c r="R1253" i="34"/>
  <c r="A1249" i="34"/>
  <c r="S1249" i="34"/>
  <c r="Q1249" i="34"/>
  <c r="R1249" i="34"/>
  <c r="A1245" i="34"/>
  <c r="S1245" i="34"/>
  <c r="Q1245" i="34"/>
  <c r="R1245" i="34"/>
  <c r="A1240" i="34"/>
  <c r="Q1240" i="34"/>
  <c r="R1240" i="34"/>
  <c r="S1240" i="34"/>
  <c r="A1236" i="34"/>
  <c r="Q1236" i="34"/>
  <c r="R1236" i="34"/>
  <c r="S1236" i="34"/>
  <c r="A1232" i="34"/>
  <c r="Q1232" i="34"/>
  <c r="R1232" i="34"/>
  <c r="S1232" i="34"/>
  <c r="A1228" i="34"/>
  <c r="Q1228" i="34"/>
  <c r="R1228" i="34"/>
  <c r="S1228" i="34"/>
  <c r="A1224" i="34"/>
  <c r="Q1224" i="34"/>
  <c r="R1224" i="34"/>
  <c r="S1224" i="34"/>
  <c r="A1220" i="34"/>
  <c r="Q1220" i="34"/>
  <c r="R1220" i="34"/>
  <c r="S1220" i="34"/>
  <c r="A1216" i="34"/>
  <c r="Q1216" i="34"/>
  <c r="R1216" i="34"/>
  <c r="S1216" i="34"/>
  <c r="A1212" i="34"/>
  <c r="Q1212" i="34"/>
  <c r="R1212" i="34"/>
  <c r="S1212" i="34"/>
  <c r="A1208" i="34"/>
  <c r="Q1208" i="34"/>
  <c r="R1208" i="34"/>
  <c r="S1208" i="34"/>
  <c r="A1204" i="34"/>
  <c r="Q1204" i="34"/>
  <c r="R1204" i="34"/>
  <c r="S1204" i="34"/>
  <c r="A1200" i="34"/>
  <c r="Q1200" i="34"/>
  <c r="R1200" i="34"/>
  <c r="S1200" i="34"/>
  <c r="A1196" i="34"/>
  <c r="Q1196" i="34"/>
  <c r="R1196" i="34"/>
  <c r="S1196" i="34"/>
  <c r="A1192" i="34"/>
  <c r="Q1192" i="34"/>
  <c r="R1192" i="34"/>
  <c r="S1192" i="34"/>
  <c r="A1188" i="34"/>
  <c r="Q1188" i="34"/>
  <c r="R1188" i="34"/>
  <c r="S1188" i="34"/>
  <c r="A1182" i="34"/>
  <c r="R1182" i="34"/>
  <c r="S1182" i="34"/>
  <c r="Q1182" i="34"/>
  <c r="A1178" i="34"/>
  <c r="R1178" i="34"/>
  <c r="S1178" i="34"/>
  <c r="Q1178" i="34"/>
  <c r="A1166" i="34"/>
  <c r="R1166" i="34"/>
  <c r="S1166" i="34"/>
  <c r="Q1166" i="34"/>
  <c r="A1162" i="34"/>
  <c r="R1162" i="34"/>
  <c r="S1162" i="34"/>
  <c r="Q1162" i="34"/>
  <c r="A1158" i="34"/>
  <c r="R1158" i="34"/>
  <c r="S1158" i="34"/>
  <c r="Q1158" i="34"/>
  <c r="A1153" i="34"/>
  <c r="S1153" i="34"/>
  <c r="Q1153" i="34"/>
  <c r="R1153" i="34"/>
  <c r="A1149" i="34"/>
  <c r="S1149" i="34"/>
  <c r="Q1149" i="34"/>
  <c r="R1149" i="34"/>
  <c r="A1145" i="34"/>
  <c r="S1145" i="34"/>
  <c r="Q1145" i="34"/>
  <c r="R1145" i="34"/>
  <c r="A1141" i="34"/>
  <c r="S1141" i="34"/>
  <c r="Q1141" i="34"/>
  <c r="R1141" i="34"/>
  <c r="A1137" i="34"/>
  <c r="S1137" i="34"/>
  <c r="Q1137" i="34"/>
  <c r="R1137" i="34"/>
  <c r="A1134" i="34"/>
  <c r="S1134" i="34"/>
  <c r="Q1134" i="34"/>
  <c r="R1134" i="34"/>
  <c r="A1129" i="34"/>
  <c r="Q1129" i="34"/>
  <c r="R1129" i="34"/>
  <c r="S1129" i="34"/>
  <c r="A1125" i="34"/>
  <c r="Q1125" i="34"/>
  <c r="R1125" i="34"/>
  <c r="S1125" i="34"/>
  <c r="A1121" i="34"/>
  <c r="Q1121" i="34"/>
  <c r="R1121" i="34"/>
  <c r="S1121" i="34"/>
  <c r="A1117" i="34"/>
  <c r="Q1117" i="34"/>
  <c r="R1117" i="34"/>
  <c r="S1117" i="34"/>
  <c r="A1113" i="34"/>
  <c r="Q1113" i="34"/>
  <c r="R1113" i="34"/>
  <c r="S1113" i="34"/>
  <c r="A1109" i="34"/>
  <c r="Q1109" i="34"/>
  <c r="R1109" i="34"/>
  <c r="S1109" i="34"/>
  <c r="A1105" i="34"/>
  <c r="Q1105" i="34"/>
  <c r="R1105" i="34"/>
  <c r="S1105" i="34"/>
  <c r="A1101" i="34"/>
  <c r="Q1101" i="34"/>
  <c r="R1101" i="34"/>
  <c r="S1101" i="34"/>
  <c r="A1097" i="34"/>
  <c r="Q1097" i="34"/>
  <c r="R1097" i="34"/>
  <c r="S1097" i="34"/>
  <c r="A1093" i="34"/>
  <c r="Q1093" i="34"/>
  <c r="R1093" i="34"/>
  <c r="S1093" i="34"/>
  <c r="A1389" i="34"/>
  <c r="S1389" i="34"/>
  <c r="Q1389" i="34"/>
  <c r="R1389" i="34"/>
  <c r="A1385" i="34"/>
  <c r="S1385" i="34"/>
  <c r="Q1385" i="34"/>
  <c r="R1385" i="34"/>
  <c r="A1381" i="34"/>
  <c r="S1381" i="34"/>
  <c r="Q1381" i="34"/>
  <c r="R1381" i="34"/>
  <c r="A1362" i="34"/>
  <c r="R1362" i="34"/>
  <c r="S1362" i="34"/>
  <c r="Q1362" i="34"/>
  <c r="A1358" i="34"/>
  <c r="R1358" i="34"/>
  <c r="S1358" i="34"/>
  <c r="Q1358" i="34"/>
  <c r="A1354" i="34"/>
  <c r="R1354" i="34"/>
  <c r="S1354" i="34"/>
  <c r="Q1354" i="34"/>
  <c r="A1350" i="34"/>
  <c r="R1350" i="34"/>
  <c r="S1350" i="34"/>
  <c r="Q1350" i="34"/>
  <c r="A1345" i="34"/>
  <c r="S1345" i="34"/>
  <c r="Q1345" i="34"/>
  <c r="R1345" i="34"/>
  <c r="A1338" i="34"/>
  <c r="R1338" i="34"/>
  <c r="S1338" i="34"/>
  <c r="Q1338" i="34"/>
  <c r="A1334" i="34"/>
  <c r="R1334" i="34"/>
  <c r="S1334" i="34"/>
  <c r="Q1334" i="34"/>
  <c r="A1330" i="34"/>
  <c r="R1330" i="34"/>
  <c r="S1330" i="34"/>
  <c r="Q1330" i="34"/>
  <c r="A1323" i="34"/>
  <c r="Q1323" i="34"/>
  <c r="R1323" i="34"/>
  <c r="S1323" i="34"/>
  <c r="A1319" i="34"/>
  <c r="Q1319" i="34"/>
  <c r="R1319" i="34"/>
  <c r="S1319" i="34"/>
  <c r="A1305" i="34"/>
  <c r="S1305" i="34"/>
  <c r="Q1305" i="34"/>
  <c r="R1305" i="34"/>
  <c r="A1292" i="34"/>
  <c r="Q1292" i="34"/>
  <c r="R1292" i="34"/>
  <c r="S1292" i="34"/>
  <c r="A1184" i="34"/>
  <c r="Q1184" i="34"/>
  <c r="R1184" i="34"/>
  <c r="S1184" i="34"/>
  <c r="A1174" i="34"/>
  <c r="R1174" i="34"/>
  <c r="S1174" i="34"/>
  <c r="Q1174" i="34"/>
  <c r="A1170" i="34"/>
  <c r="R1170" i="34"/>
  <c r="S1170" i="34"/>
  <c r="Q1170" i="34"/>
  <c r="A1379" i="34"/>
  <c r="Q1379" i="34"/>
  <c r="R1379" i="34"/>
  <c r="S1379" i="34"/>
  <c r="A1374" i="34"/>
  <c r="R1374" i="34"/>
  <c r="S1374" i="34"/>
  <c r="Q1374" i="34"/>
  <c r="A1370" i="34"/>
  <c r="R1370" i="34"/>
  <c r="S1370" i="34"/>
  <c r="Q1370" i="34"/>
  <c r="A1366" i="34"/>
  <c r="R1366" i="34"/>
  <c r="S1366" i="34"/>
  <c r="Q1366" i="34"/>
  <c r="A1090" i="34"/>
  <c r="S1090" i="34"/>
  <c r="Q1090" i="34"/>
  <c r="R1090" i="34"/>
  <c r="A1086" i="34"/>
  <c r="S1086" i="34"/>
  <c r="Q1086" i="34"/>
  <c r="R1086" i="34"/>
  <c r="A1082" i="34"/>
  <c r="S1082" i="34"/>
  <c r="Q1082" i="34"/>
  <c r="R1082" i="34"/>
  <c r="A1275" i="34"/>
  <c r="Q1275" i="34"/>
  <c r="R1275" i="34"/>
  <c r="S1275" i="34"/>
  <c r="S1297" i="34"/>
  <c r="Q1297" i="34"/>
  <c r="R1297" i="34"/>
  <c r="A1307" i="34"/>
  <c r="Q1307" i="34"/>
  <c r="R1307" i="34"/>
  <c r="S1307" i="34"/>
  <c r="A1312" i="34"/>
  <c r="Q1312" i="34"/>
  <c r="R1312" i="34"/>
  <c r="S1312" i="34"/>
  <c r="A1325" i="34"/>
  <c r="S1325" i="34"/>
  <c r="Q1325" i="34"/>
  <c r="R1325" i="34"/>
  <c r="A1132" i="34"/>
  <c r="Q1132" i="34"/>
  <c r="R1132" i="34"/>
  <c r="S1132" i="34"/>
  <c r="A1315" i="34"/>
  <c r="Q1315" i="34"/>
  <c r="R1315" i="34"/>
  <c r="S1315" i="34"/>
  <c r="A1155" i="34"/>
  <c r="Q1155" i="34"/>
  <c r="R1155" i="34"/>
  <c r="S1155" i="34"/>
  <c r="A1285" i="34"/>
  <c r="S1285" i="34"/>
  <c r="Q1285" i="34"/>
  <c r="R1285" i="34"/>
  <c r="A1281" i="34"/>
  <c r="S1281" i="34"/>
  <c r="Q1281" i="34"/>
  <c r="R1281" i="34"/>
  <c r="A1277" i="34"/>
  <c r="S1277" i="34"/>
  <c r="Q1277" i="34"/>
  <c r="R1277" i="34"/>
  <c r="A1272" i="34"/>
  <c r="Q1272" i="34"/>
  <c r="R1272" i="34"/>
  <c r="S1272" i="34"/>
  <c r="A1268" i="34"/>
  <c r="Q1268" i="34"/>
  <c r="R1268" i="34"/>
  <c r="S1268" i="34"/>
  <c r="A1264" i="34"/>
  <c r="Q1264" i="34"/>
  <c r="R1264" i="34"/>
  <c r="S1264" i="34"/>
  <c r="A1260" i="34"/>
  <c r="Q1260" i="34"/>
  <c r="R1260" i="34"/>
  <c r="S1260" i="34"/>
  <c r="A1256" i="34"/>
  <c r="Q1256" i="34"/>
  <c r="R1256" i="34"/>
  <c r="S1256" i="34"/>
  <c r="A1252" i="34"/>
  <c r="Q1252" i="34"/>
  <c r="R1252" i="34"/>
  <c r="S1252" i="34"/>
  <c r="A1248" i="34"/>
  <c r="Q1248" i="34"/>
  <c r="R1248" i="34"/>
  <c r="S1248" i="34"/>
  <c r="A1244" i="34"/>
  <c r="Q1244" i="34"/>
  <c r="R1244" i="34"/>
  <c r="S1244" i="34"/>
  <c r="A1239" i="34"/>
  <c r="Q1239" i="34"/>
  <c r="R1239" i="34"/>
  <c r="S1239" i="34"/>
  <c r="A1235" i="34"/>
  <c r="Q1235" i="34"/>
  <c r="R1235" i="34"/>
  <c r="S1235" i="34"/>
  <c r="A1231" i="34"/>
  <c r="Q1231" i="34"/>
  <c r="R1231" i="34"/>
  <c r="S1231" i="34"/>
  <c r="A1227" i="34"/>
  <c r="Q1227" i="34"/>
  <c r="R1227" i="34"/>
  <c r="S1227" i="34"/>
  <c r="A1223" i="34"/>
  <c r="Q1223" i="34"/>
  <c r="R1223" i="34"/>
  <c r="S1223" i="34"/>
  <c r="A1219" i="34"/>
  <c r="Q1219" i="34"/>
  <c r="R1219" i="34"/>
  <c r="S1219" i="34"/>
  <c r="A1215" i="34"/>
  <c r="Q1215" i="34"/>
  <c r="R1215" i="34"/>
  <c r="S1215" i="34"/>
  <c r="A1211" i="34"/>
  <c r="Q1211" i="34"/>
  <c r="R1211" i="34"/>
  <c r="S1211" i="34"/>
  <c r="A1207" i="34"/>
  <c r="Q1207" i="34"/>
  <c r="R1207" i="34"/>
  <c r="S1207" i="34"/>
  <c r="A1203" i="34"/>
  <c r="Q1203" i="34"/>
  <c r="R1203" i="34"/>
  <c r="S1203" i="34"/>
  <c r="A1199" i="34"/>
  <c r="Q1199" i="34"/>
  <c r="R1199" i="34"/>
  <c r="S1199" i="34"/>
  <c r="A1195" i="34"/>
  <c r="Q1195" i="34"/>
  <c r="R1195" i="34"/>
  <c r="S1195" i="34"/>
  <c r="A1191" i="34"/>
  <c r="Q1191" i="34"/>
  <c r="R1191" i="34"/>
  <c r="S1191" i="34"/>
  <c r="A1187" i="34"/>
  <c r="Q1187" i="34"/>
  <c r="R1187" i="34"/>
  <c r="S1187" i="34"/>
  <c r="A1181" i="34"/>
  <c r="S1181" i="34"/>
  <c r="Q1181" i="34"/>
  <c r="R1181" i="34"/>
  <c r="A1169" i="34"/>
  <c r="S1169" i="34"/>
  <c r="Q1169" i="34"/>
  <c r="R1169" i="34"/>
  <c r="A1165" i="34"/>
  <c r="S1165" i="34"/>
  <c r="Q1165" i="34"/>
  <c r="R1165" i="34"/>
  <c r="A1161" i="34"/>
  <c r="S1161" i="34"/>
  <c r="Q1161" i="34"/>
  <c r="R1161" i="34"/>
  <c r="A1157" i="34"/>
  <c r="S1157" i="34"/>
  <c r="Q1157" i="34"/>
  <c r="R1157" i="34"/>
  <c r="A1152" i="34"/>
  <c r="Q1152" i="34"/>
  <c r="R1152" i="34"/>
  <c r="S1152" i="34"/>
  <c r="A1148" i="34"/>
  <c r="Q1148" i="34"/>
  <c r="R1148" i="34"/>
  <c r="S1148" i="34"/>
  <c r="A1144" i="34"/>
  <c r="Q1144" i="34"/>
  <c r="R1144" i="34"/>
  <c r="S1144" i="34"/>
  <c r="A1140" i="34"/>
  <c r="Q1140" i="34"/>
  <c r="R1140" i="34"/>
  <c r="S1140" i="34"/>
  <c r="A1136" i="34"/>
  <c r="Q1136" i="34"/>
  <c r="R1136" i="34"/>
  <c r="S1136" i="34"/>
  <c r="A1133" i="34"/>
  <c r="Q1133" i="34"/>
  <c r="R1133" i="34"/>
  <c r="S1133" i="34"/>
  <c r="A1128" i="34"/>
  <c r="Q1128" i="34"/>
  <c r="R1128" i="34"/>
  <c r="S1128" i="34"/>
  <c r="A1124" i="34"/>
  <c r="Q1124" i="34"/>
  <c r="R1124" i="34"/>
  <c r="S1124" i="34"/>
  <c r="A1120" i="34"/>
  <c r="Q1120" i="34"/>
  <c r="R1120" i="34"/>
  <c r="S1120" i="34"/>
  <c r="A1116" i="34"/>
  <c r="Q1116" i="34"/>
  <c r="R1116" i="34"/>
  <c r="S1116" i="34"/>
  <c r="A1112" i="34"/>
  <c r="Q1112" i="34"/>
  <c r="R1112" i="34"/>
  <c r="S1112" i="34"/>
  <c r="A1108" i="34"/>
  <c r="Q1108" i="34"/>
  <c r="R1108" i="34"/>
  <c r="S1108" i="34"/>
  <c r="A1104" i="34"/>
  <c r="Q1104" i="34"/>
  <c r="R1104" i="34"/>
  <c r="S1104" i="34"/>
  <c r="A1100" i="34"/>
  <c r="Q1100" i="34"/>
  <c r="R1100" i="34"/>
  <c r="S1100" i="34"/>
  <c r="A1096" i="34"/>
  <c r="Q1096" i="34"/>
  <c r="R1096" i="34"/>
  <c r="S1096" i="34"/>
  <c r="A1392" i="34"/>
  <c r="Q1392" i="34"/>
  <c r="R1392" i="34"/>
  <c r="S1392" i="34"/>
  <c r="A1388" i="34"/>
  <c r="Q1388" i="34"/>
  <c r="R1388" i="34"/>
  <c r="S1388" i="34"/>
  <c r="A1384" i="34"/>
  <c r="Q1384" i="34"/>
  <c r="R1384" i="34"/>
  <c r="S1384" i="34"/>
  <c r="A1365" i="34"/>
  <c r="S1365" i="34"/>
  <c r="Q1365" i="34"/>
  <c r="R1365" i="34"/>
  <c r="A1361" i="34"/>
  <c r="S1361" i="34"/>
  <c r="Q1361" i="34"/>
  <c r="R1361" i="34"/>
  <c r="A1357" i="34"/>
  <c r="S1357" i="34"/>
  <c r="Q1357" i="34"/>
  <c r="R1357" i="34"/>
  <c r="A1353" i="34"/>
  <c r="S1353" i="34"/>
  <c r="Q1353" i="34"/>
  <c r="R1353" i="34"/>
  <c r="A1349" i="34"/>
  <c r="S1349" i="34"/>
  <c r="Q1349" i="34"/>
  <c r="R1349" i="34"/>
  <c r="A1341" i="34"/>
  <c r="S1341" i="34"/>
  <c r="Q1341" i="34"/>
  <c r="R1341" i="34"/>
  <c r="A1337" i="34"/>
  <c r="S1337" i="34"/>
  <c r="Q1337" i="34"/>
  <c r="R1337" i="34"/>
  <c r="A1333" i="34"/>
  <c r="S1333" i="34"/>
  <c r="Q1333" i="34"/>
  <c r="R1333" i="34"/>
  <c r="A1329" i="34"/>
  <c r="S1329" i="34"/>
  <c r="Q1329" i="34"/>
  <c r="R1329" i="34"/>
  <c r="A1322" i="34"/>
  <c r="R1322" i="34"/>
  <c r="S1322" i="34"/>
  <c r="Q1322" i="34"/>
  <c r="A1317" i="34"/>
  <c r="S1317" i="34"/>
  <c r="Q1317" i="34"/>
  <c r="R1317" i="34"/>
  <c r="A1295" i="34"/>
  <c r="Q1295" i="34"/>
  <c r="S1295" i="34"/>
  <c r="R1295" i="34"/>
  <c r="A1291" i="34"/>
  <c r="Q1291" i="34"/>
  <c r="R1291" i="34"/>
  <c r="S1291" i="34"/>
  <c r="A1302" i="34"/>
  <c r="R1302" i="34"/>
  <c r="S1302" i="34"/>
  <c r="Q1302" i="34"/>
  <c r="A1310" i="34"/>
  <c r="R1310" i="34"/>
  <c r="S1310" i="34"/>
  <c r="Q1310" i="34"/>
  <c r="A1173" i="34"/>
  <c r="S1173" i="34"/>
  <c r="Q1173" i="34"/>
  <c r="R1173" i="34"/>
  <c r="A1378" i="34"/>
  <c r="R1378" i="34"/>
  <c r="S1378" i="34"/>
  <c r="Q1378" i="34"/>
  <c r="A1373" i="34"/>
  <c r="S1373" i="34"/>
  <c r="Q1373" i="34"/>
  <c r="R1373" i="34"/>
  <c r="S1369" i="34"/>
  <c r="Q1369" i="34"/>
  <c r="R1369" i="34"/>
  <c r="A1376" i="34"/>
  <c r="Q1376" i="34"/>
  <c r="R1376" i="34"/>
  <c r="S1376" i="34"/>
  <c r="A1087" i="34"/>
  <c r="R1087" i="34"/>
  <c r="S1087" i="34"/>
  <c r="Q1087" i="34"/>
  <c r="A1083" i="34"/>
  <c r="R1083" i="34"/>
  <c r="S1083" i="34"/>
  <c r="Q1083" i="34"/>
  <c r="A1091" i="34"/>
  <c r="R1091" i="34"/>
  <c r="S1091" i="34"/>
  <c r="Q1091" i="34"/>
  <c r="A1286" i="34"/>
  <c r="R1286" i="34"/>
  <c r="S1286" i="34"/>
  <c r="Q1286" i="34"/>
  <c r="S1296" i="34"/>
  <c r="Q1296" i="34"/>
  <c r="R1296" i="34"/>
  <c r="A1313" i="34"/>
  <c r="S1313" i="34"/>
  <c r="Q1313" i="34"/>
  <c r="R1313" i="34"/>
  <c r="A1326" i="34"/>
  <c r="R1326" i="34"/>
  <c r="S1326" i="34"/>
  <c r="Q1326" i="34"/>
  <c r="A1342" i="34"/>
  <c r="R1342" i="34"/>
  <c r="S1342" i="34"/>
  <c r="Q1342" i="34"/>
  <c r="S1301" i="34"/>
  <c r="Q1301" i="34"/>
  <c r="R1301" i="34"/>
  <c r="AD1136" i="34"/>
  <c r="AD1134" i="34"/>
  <c r="AD1121" i="34"/>
  <c r="AD1118" i="34"/>
  <c r="AD1114" i="34"/>
  <c r="AD1112" i="34"/>
  <c r="AD1110" i="34"/>
  <c r="AD1107" i="34"/>
  <c r="AD1102" i="34"/>
  <c r="AD1093" i="34"/>
  <c r="AD1094" i="34"/>
  <c r="AD1095" i="34"/>
  <c r="AD1096" i="34"/>
  <c r="AD1097" i="34"/>
  <c r="AD1098" i="34"/>
  <c r="AD1099" i="34"/>
  <c r="AD1100" i="34"/>
  <c r="C961" i="34" l="1"/>
  <c r="B961" i="34" s="1"/>
  <c r="AD1159" i="34"/>
  <c r="K1077" i="34"/>
  <c r="M1077" i="34" s="1"/>
  <c r="AD1077" i="34"/>
  <c r="B1077" i="34"/>
  <c r="K1079" i="34"/>
  <c r="M1079" i="34" s="1"/>
  <c r="B1079" i="34"/>
  <c r="K1078" i="34"/>
  <c r="M1078" i="34" s="1"/>
  <c r="AD1078" i="34"/>
  <c r="B1078" i="34"/>
  <c r="R1079" i="34" l="1"/>
  <c r="S1079" i="34"/>
  <c r="Q1079" i="34"/>
  <c r="S1078" i="34"/>
  <c r="Q1078" i="34"/>
  <c r="R1078" i="34"/>
  <c r="Q1077" i="34"/>
  <c r="R1077" i="34"/>
  <c r="S1077" i="34"/>
  <c r="Q961" i="34"/>
  <c r="R961" i="34"/>
  <c r="S961" i="34"/>
  <c r="AD961" i="34"/>
  <c r="A961" i="34"/>
  <c r="A1079" i="34"/>
  <c r="AD1079" i="34"/>
  <c r="A1078" i="34"/>
  <c r="A1077" i="34"/>
  <c r="C1076" i="34"/>
  <c r="AD1076" i="34" s="1"/>
  <c r="C807" i="34"/>
  <c r="B807" i="34" s="1"/>
  <c r="C808" i="34"/>
  <c r="AD808" i="34" s="1"/>
  <c r="C809" i="34"/>
  <c r="B809" i="34" s="1"/>
  <c r="C810" i="34"/>
  <c r="AD810" i="34" s="1"/>
  <c r="C806" i="34"/>
  <c r="B806" i="34" s="1"/>
  <c r="C1066" i="34"/>
  <c r="AD1066" i="34" s="1"/>
  <c r="C1067" i="34"/>
  <c r="AD1067" i="34" s="1"/>
  <c r="C1068" i="34"/>
  <c r="B1068" i="34" s="1"/>
  <c r="C1069" i="34"/>
  <c r="B1069" i="34" s="1"/>
  <c r="C1070" i="34"/>
  <c r="B1070" i="34" s="1"/>
  <c r="C1071" i="34"/>
  <c r="AD1071" i="34" s="1"/>
  <c r="C1072" i="34"/>
  <c r="B1072" i="34" s="1"/>
  <c r="C1073" i="34"/>
  <c r="B1073" i="34" s="1"/>
  <c r="C1074" i="34"/>
  <c r="B1074" i="34" s="1"/>
  <c r="C1075" i="34"/>
  <c r="AD1075" i="34" s="1"/>
  <c r="C1057" i="34"/>
  <c r="B1057" i="34" s="1"/>
  <c r="C1058" i="34"/>
  <c r="AD1058" i="34" s="1"/>
  <c r="C1059" i="34"/>
  <c r="AD1059" i="34" s="1"/>
  <c r="C1060" i="34"/>
  <c r="AD1060" i="34" s="1"/>
  <c r="C1061" i="34"/>
  <c r="AD1061" i="34" s="1"/>
  <c r="C1062" i="34"/>
  <c r="B1062" i="34" s="1"/>
  <c r="C1063" i="34"/>
  <c r="AD1063" i="34" s="1"/>
  <c r="C1064" i="34"/>
  <c r="AD1064" i="34" s="1"/>
  <c r="C1065" i="34"/>
  <c r="AD1065" i="34" s="1"/>
  <c r="C1044" i="34"/>
  <c r="B1044" i="34" s="1"/>
  <c r="C1045" i="34"/>
  <c r="B1045" i="34" s="1"/>
  <c r="C1046" i="34"/>
  <c r="AD1046" i="34" s="1"/>
  <c r="C1047" i="34"/>
  <c r="AD1047" i="34" s="1"/>
  <c r="C1048" i="34"/>
  <c r="AD1048" i="34" s="1"/>
  <c r="C1049" i="34"/>
  <c r="AD1049" i="34" s="1"/>
  <c r="C1050" i="34"/>
  <c r="AD1050" i="34" s="1"/>
  <c r="C1051" i="34"/>
  <c r="B1051" i="34" s="1"/>
  <c r="C1052" i="34"/>
  <c r="B1052" i="34" s="1"/>
  <c r="C1053" i="34"/>
  <c r="AD1053" i="34" s="1"/>
  <c r="C1054" i="34"/>
  <c r="B1054" i="34" s="1"/>
  <c r="C1055" i="34"/>
  <c r="B1055" i="34" s="1"/>
  <c r="C1056" i="34"/>
  <c r="B1056" i="34" s="1"/>
  <c r="AD967" i="34"/>
  <c r="B967" i="34"/>
  <c r="C1022" i="34"/>
  <c r="AD1022" i="34" s="1"/>
  <c r="C1021" i="34"/>
  <c r="B1021" i="34" s="1"/>
  <c r="C1024" i="34"/>
  <c r="AD1024" i="34" s="1"/>
  <c r="C1023" i="34"/>
  <c r="B1023" i="34" s="1"/>
  <c r="C1017" i="34"/>
  <c r="AD1017" i="34" s="1"/>
  <c r="C1016" i="34"/>
  <c r="B1016" i="34" s="1"/>
  <c r="C1033" i="34"/>
  <c r="B1033" i="34" s="1"/>
  <c r="C1034" i="34"/>
  <c r="AD1034" i="34" s="1"/>
  <c r="C1035" i="34"/>
  <c r="B1035" i="34" s="1"/>
  <c r="C1036" i="34"/>
  <c r="B1036" i="34" s="1"/>
  <c r="C1037" i="34"/>
  <c r="B1037" i="34" s="1"/>
  <c r="C1038" i="34"/>
  <c r="B1038" i="34" s="1"/>
  <c r="C1039" i="34"/>
  <c r="AD1039" i="34" s="1"/>
  <c r="C1040" i="34"/>
  <c r="B1040" i="34" s="1"/>
  <c r="C1041" i="34"/>
  <c r="AD1041" i="34" s="1"/>
  <c r="C1042" i="34"/>
  <c r="B1042" i="34" s="1"/>
  <c r="C1043" i="34"/>
  <c r="B1043" i="34" s="1"/>
  <c r="C1031" i="34"/>
  <c r="AD1031" i="34" s="1"/>
  <c r="C1032" i="34"/>
  <c r="B1032" i="34" s="1"/>
  <c r="C1025" i="34"/>
  <c r="AD1025" i="34" s="1"/>
  <c r="C1020" i="34"/>
  <c r="AD1020" i="34" s="1"/>
  <c r="C1019" i="34"/>
  <c r="B1019" i="34" s="1"/>
  <c r="C1015" i="34"/>
  <c r="AD1015" i="34" s="1"/>
  <c r="C1014" i="34"/>
  <c r="AD1014" i="34" s="1"/>
  <c r="C1030" i="34"/>
  <c r="B1030" i="34" s="1"/>
  <c r="C1029" i="34"/>
  <c r="AD1029" i="34" s="1"/>
  <c r="C1028" i="34"/>
  <c r="B1028" i="34" s="1"/>
  <c r="C1027" i="34"/>
  <c r="AD1027" i="34" s="1"/>
  <c r="C1026" i="34"/>
  <c r="AD1026" i="34" s="1"/>
  <c r="C1018" i="34"/>
  <c r="B1018" i="34" s="1"/>
  <c r="C1013" i="34"/>
  <c r="AD1013" i="34" s="1"/>
  <c r="M1011" i="34"/>
  <c r="C1011" i="34"/>
  <c r="AD1011" i="34" s="1"/>
  <c r="M1012" i="34"/>
  <c r="C1012" i="34"/>
  <c r="AD1012" i="34" s="1"/>
  <c r="C1010" i="34"/>
  <c r="AD1010" i="34" s="1"/>
  <c r="C1000" i="34"/>
  <c r="AD1000" i="34" s="1"/>
  <c r="M1007" i="34"/>
  <c r="C1007" i="34"/>
  <c r="AD1007" i="34" s="1"/>
  <c r="M1002" i="34"/>
  <c r="C1002" i="34"/>
  <c r="AD1002" i="34" s="1"/>
  <c r="M1001" i="34"/>
  <c r="C1001" i="34"/>
  <c r="AD1001" i="34" s="1"/>
  <c r="C1009" i="34"/>
  <c r="M997" i="34"/>
  <c r="C997" i="34"/>
  <c r="AD997" i="34" s="1"/>
  <c r="M999" i="34"/>
  <c r="C999" i="34"/>
  <c r="AD999" i="34" s="1"/>
  <c r="M998" i="34"/>
  <c r="C998" i="34"/>
  <c r="AD998" i="34" s="1"/>
  <c r="C963" i="34"/>
  <c r="AD963" i="34" s="1"/>
  <c r="C962" i="34"/>
  <c r="B962" i="34" s="1"/>
  <c r="C958" i="34"/>
  <c r="AD958" i="34" s="1"/>
  <c r="C957" i="34"/>
  <c r="B957" i="34" s="1"/>
  <c r="C950" i="34"/>
  <c r="AD950" i="34" s="1"/>
  <c r="C949" i="34"/>
  <c r="B949" i="34" s="1"/>
  <c r="C944" i="34"/>
  <c r="AD944" i="34" s="1"/>
  <c r="C943" i="34"/>
  <c r="B943" i="34" s="1"/>
  <c r="AD964" i="34"/>
  <c r="B964" i="34"/>
  <c r="C948" i="34"/>
  <c r="AD948" i="34" s="1"/>
  <c r="C947" i="34"/>
  <c r="B947" i="34" s="1"/>
  <c r="C946" i="34"/>
  <c r="AD946" i="34" s="1"/>
  <c r="C945" i="34"/>
  <c r="B945" i="34" s="1"/>
  <c r="C960" i="34"/>
  <c r="AD960" i="34" s="1"/>
  <c r="C959" i="34"/>
  <c r="AD959" i="34" s="1"/>
  <c r="C954" i="34"/>
  <c r="AD954" i="34" s="1"/>
  <c r="C953" i="34"/>
  <c r="B953" i="34" s="1"/>
  <c r="AD966" i="34"/>
  <c r="B966" i="34"/>
  <c r="AD965" i="34"/>
  <c r="B965" i="34"/>
  <c r="M986" i="34"/>
  <c r="M987" i="34"/>
  <c r="M988" i="34"/>
  <c r="M989" i="34"/>
  <c r="M990" i="34"/>
  <c r="M992" i="34"/>
  <c r="M994" i="34"/>
  <c r="M985" i="34"/>
  <c r="C993" i="34"/>
  <c r="C994" i="34"/>
  <c r="AD994" i="34" s="1"/>
  <c r="C995" i="34"/>
  <c r="AD995" i="34" s="1"/>
  <c r="C992" i="34"/>
  <c r="AD1057" i="34"/>
  <c r="AD1092" i="34"/>
  <c r="B1092" i="34"/>
  <c r="AD1165" i="34"/>
  <c r="AD1164" i="34"/>
  <c r="AD1163" i="34"/>
  <c r="AD1162" i="34"/>
  <c r="AD1161" i="34"/>
  <c r="AD1160" i="34"/>
  <c r="AD1158" i="34"/>
  <c r="AD1157" i="34"/>
  <c r="AD1113" i="34"/>
  <c r="AD1111" i="34"/>
  <c r="AD1109" i="34"/>
  <c r="AD1108" i="34"/>
  <c r="AD1106" i="34"/>
  <c r="AD1105" i="34"/>
  <c r="AD1104" i="34"/>
  <c r="AD1103" i="34"/>
  <c r="AD1101" i="34"/>
  <c r="AD1133" i="34"/>
  <c r="AD1131" i="34"/>
  <c r="AD1130" i="34"/>
  <c r="AD1129" i="34"/>
  <c r="AD1128" i="34"/>
  <c r="AD1127" i="34"/>
  <c r="AD1126" i="34"/>
  <c r="AD1125" i="34"/>
  <c r="AD1124" i="34"/>
  <c r="AD1123" i="34"/>
  <c r="AD1122" i="34"/>
  <c r="AD1120" i="34"/>
  <c r="AD1119" i="34"/>
  <c r="AD1117" i="34"/>
  <c r="AD1116" i="34"/>
  <c r="AD1115" i="34"/>
  <c r="AD1151" i="34"/>
  <c r="AD1150" i="34"/>
  <c r="AD1149" i="34"/>
  <c r="AD1148" i="34"/>
  <c r="AD1145" i="34"/>
  <c r="AD1144" i="34"/>
  <c r="AD1142" i="34"/>
  <c r="AD1141" i="34"/>
  <c r="AD1140" i="34"/>
  <c r="AD1139" i="34"/>
  <c r="AD1138" i="34"/>
  <c r="AD1137" i="34"/>
  <c r="AD1135" i="34"/>
  <c r="K809" i="34"/>
  <c r="M809" i="34" s="1"/>
  <c r="B71" i="55"/>
  <c r="A71" i="55" s="1"/>
  <c r="K810" i="34"/>
  <c r="M810" i="34" s="1"/>
  <c r="K808" i="34"/>
  <c r="M808" i="34" s="1"/>
  <c r="K807" i="34"/>
  <c r="M807" i="34" s="1"/>
  <c r="K806" i="34"/>
  <c r="M806" i="34" s="1"/>
  <c r="M1005" i="34"/>
  <c r="M1006" i="34"/>
  <c r="M1008" i="34"/>
  <c r="M1009" i="34"/>
  <c r="M1003" i="34"/>
  <c r="M1004" i="34"/>
  <c r="M996" i="34"/>
  <c r="B1063" i="34" l="1"/>
  <c r="R1063" i="34" s="1"/>
  <c r="AD1072" i="34"/>
  <c r="AD807" i="34"/>
  <c r="Q1092" i="34"/>
  <c r="R1092" i="34"/>
  <c r="S1092" i="34"/>
  <c r="AD1042" i="34"/>
  <c r="S966" i="34"/>
  <c r="Q966" i="34"/>
  <c r="R966" i="34"/>
  <c r="R947" i="34"/>
  <c r="S947" i="34"/>
  <c r="Q947" i="34"/>
  <c r="R943" i="34"/>
  <c r="S943" i="34"/>
  <c r="Q943" i="34"/>
  <c r="Q957" i="34"/>
  <c r="R957" i="34"/>
  <c r="S957" i="34"/>
  <c r="S1018" i="34"/>
  <c r="Q1018" i="34"/>
  <c r="R1018" i="34"/>
  <c r="R1019" i="34"/>
  <c r="S1019" i="34"/>
  <c r="Q1019" i="34"/>
  <c r="Q1040" i="34"/>
  <c r="R1040" i="34"/>
  <c r="S1040" i="34"/>
  <c r="Q1036" i="34"/>
  <c r="R1036" i="34"/>
  <c r="S1036" i="34"/>
  <c r="Q1016" i="34"/>
  <c r="R1016" i="34"/>
  <c r="S1016" i="34"/>
  <c r="Q1021" i="34"/>
  <c r="R1021" i="34"/>
  <c r="S1021" i="34"/>
  <c r="Q1056" i="34"/>
  <c r="R1056" i="34"/>
  <c r="S1056" i="34"/>
  <c r="Q1052" i="34"/>
  <c r="R1052" i="34"/>
  <c r="S1052" i="34"/>
  <c r="Q1044" i="34"/>
  <c r="R1044" i="34"/>
  <c r="S1044" i="34"/>
  <c r="S1062" i="34"/>
  <c r="Q1062" i="34"/>
  <c r="R1062" i="34"/>
  <c r="Q1073" i="34"/>
  <c r="R1073" i="34"/>
  <c r="S1073" i="34"/>
  <c r="Q1069" i="34"/>
  <c r="R1069" i="34"/>
  <c r="S1069" i="34"/>
  <c r="R806" i="34"/>
  <c r="S806" i="34"/>
  <c r="Q806" i="34"/>
  <c r="Q807" i="34"/>
  <c r="R807" i="34"/>
  <c r="S807" i="34"/>
  <c r="S1030" i="34"/>
  <c r="Q1030" i="34"/>
  <c r="R1030" i="34"/>
  <c r="R1043" i="34"/>
  <c r="S1043" i="34"/>
  <c r="Q1043" i="34"/>
  <c r="R1035" i="34"/>
  <c r="Q1035" i="34"/>
  <c r="S1035" i="34"/>
  <c r="R1055" i="34"/>
  <c r="S1055" i="34"/>
  <c r="Q1055" i="34"/>
  <c r="R1051" i="34"/>
  <c r="S1051" i="34"/>
  <c r="Q1051" i="34"/>
  <c r="Q1057" i="34"/>
  <c r="R1057" i="34"/>
  <c r="S1057" i="34"/>
  <c r="Q1072" i="34"/>
  <c r="R1072" i="34"/>
  <c r="S1072" i="34"/>
  <c r="Q1068" i="34"/>
  <c r="R1068" i="34"/>
  <c r="S1068" i="34"/>
  <c r="Q965" i="34"/>
  <c r="R965" i="34"/>
  <c r="S965" i="34"/>
  <c r="Q953" i="34"/>
  <c r="R953" i="34"/>
  <c r="S953" i="34"/>
  <c r="Q945" i="34"/>
  <c r="R945" i="34"/>
  <c r="S945" i="34"/>
  <c r="Q964" i="34"/>
  <c r="R964" i="34"/>
  <c r="S964" i="34"/>
  <c r="Q949" i="34"/>
  <c r="R949" i="34"/>
  <c r="S949" i="34"/>
  <c r="S962" i="34"/>
  <c r="Q962" i="34"/>
  <c r="R962" i="34"/>
  <c r="S1042" i="34"/>
  <c r="Q1042" i="34"/>
  <c r="R1042" i="34"/>
  <c r="S1038" i="34"/>
  <c r="R1038" i="34"/>
  <c r="Q1038" i="34"/>
  <c r="R1023" i="34"/>
  <c r="S1023" i="34"/>
  <c r="Q1023" i="34"/>
  <c r="R967" i="34"/>
  <c r="S967" i="34"/>
  <c r="Q967" i="34"/>
  <c r="S1054" i="34"/>
  <c r="Q1054" i="34"/>
  <c r="R1054" i="34"/>
  <c r="S809" i="34"/>
  <c r="Q809" i="34"/>
  <c r="R809" i="34"/>
  <c r="Q1028" i="34"/>
  <c r="S1028" i="34"/>
  <c r="R1028" i="34"/>
  <c r="Q1032" i="34"/>
  <c r="R1032" i="34"/>
  <c r="S1032" i="34"/>
  <c r="S1037" i="34"/>
  <c r="R1037" i="34"/>
  <c r="Q1037" i="34"/>
  <c r="S1033" i="34"/>
  <c r="R1033" i="34"/>
  <c r="Q1033" i="34"/>
  <c r="Q1045" i="34"/>
  <c r="R1045" i="34"/>
  <c r="S1045" i="34"/>
  <c r="S1074" i="34"/>
  <c r="Q1074" i="34"/>
  <c r="R1074" i="34"/>
  <c r="S1070" i="34"/>
  <c r="Q1070" i="34"/>
  <c r="R1070" i="34"/>
  <c r="B808" i="34"/>
  <c r="B810" i="34"/>
  <c r="A810" i="34" s="1"/>
  <c r="B1059" i="34"/>
  <c r="AD1068" i="34"/>
  <c r="B1049" i="34"/>
  <c r="AD1051" i="34"/>
  <c r="B1061" i="34"/>
  <c r="B1065" i="34"/>
  <c r="A1065" i="34" s="1"/>
  <c r="B1066" i="34"/>
  <c r="AD1070" i="34"/>
  <c r="AD1074" i="34"/>
  <c r="AD1045" i="34"/>
  <c r="B1047" i="34"/>
  <c r="AD1055" i="34"/>
  <c r="B1026" i="34"/>
  <c r="A1026" i="34" s="1"/>
  <c r="B1039" i="34"/>
  <c r="A1039" i="34" s="1"/>
  <c r="AD806" i="34"/>
  <c r="AD809" i="34"/>
  <c r="AD1044" i="34"/>
  <c r="B1046" i="34"/>
  <c r="A1046" i="34" s="1"/>
  <c r="B1048" i="34"/>
  <c r="AD1033" i="34"/>
  <c r="B1060" i="34"/>
  <c r="AD1062" i="34"/>
  <c r="B1064" i="34"/>
  <c r="B1067" i="34"/>
  <c r="A1067" i="34" s="1"/>
  <c r="AD1069" i="34"/>
  <c r="B1071" i="34"/>
  <c r="A1071" i="34" s="1"/>
  <c r="AD1073" i="34"/>
  <c r="AD1043" i="34"/>
  <c r="AD1052" i="34"/>
  <c r="AD1056" i="34"/>
  <c r="B1058" i="34"/>
  <c r="AD1030" i="34"/>
  <c r="AD1035" i="34"/>
  <c r="B1027" i="34"/>
  <c r="B1041" i="34"/>
  <c r="A1041" i="34" s="1"/>
  <c r="B1050" i="34"/>
  <c r="AD1054" i="34"/>
  <c r="AD1032" i="34"/>
  <c r="AD1037" i="34"/>
  <c r="B1076" i="34"/>
  <c r="B1053" i="34"/>
  <c r="B1025" i="34"/>
  <c r="B1031" i="34"/>
  <c r="AD1038" i="34"/>
  <c r="AD1040" i="34"/>
  <c r="B954" i="34"/>
  <c r="B959" i="34"/>
  <c r="AD943" i="34"/>
  <c r="B1013" i="34"/>
  <c r="B1034" i="34"/>
  <c r="AD953" i="34"/>
  <c r="B960" i="34"/>
  <c r="B1029" i="34"/>
  <c r="A1029" i="34" s="1"/>
  <c r="AD1018" i="34"/>
  <c r="AD1036" i="34"/>
  <c r="B1075" i="34"/>
  <c r="AD1021" i="34"/>
  <c r="AD1023" i="34"/>
  <c r="A967" i="34"/>
  <c r="A1021" i="34"/>
  <c r="B1022" i="34"/>
  <c r="A1023" i="34"/>
  <c r="B1024" i="34"/>
  <c r="A1016" i="34"/>
  <c r="B1017" i="34"/>
  <c r="AD1016" i="34"/>
  <c r="AD1028" i="34"/>
  <c r="A1019" i="34"/>
  <c r="B1020" i="34"/>
  <c r="AD1019" i="34"/>
  <c r="B1014" i="34"/>
  <c r="B1015" i="34"/>
  <c r="B1011" i="34"/>
  <c r="B1012" i="34"/>
  <c r="B1010" i="34"/>
  <c r="B1000" i="34"/>
  <c r="B944" i="34"/>
  <c r="B994" i="34"/>
  <c r="AD962" i="34"/>
  <c r="B995" i="34"/>
  <c r="B1007" i="34"/>
  <c r="B1002" i="34"/>
  <c r="B1001" i="34"/>
  <c r="B997" i="34"/>
  <c r="B998" i="34"/>
  <c r="B999" i="34"/>
  <c r="A962" i="34"/>
  <c r="B963" i="34"/>
  <c r="AD957" i="34"/>
  <c r="A957" i="34"/>
  <c r="B958" i="34"/>
  <c r="A949" i="34"/>
  <c r="B950" i="34"/>
  <c r="AD949" i="34"/>
  <c r="A943" i="34"/>
  <c r="A964" i="34"/>
  <c r="A947" i="34"/>
  <c r="B948" i="34"/>
  <c r="AD947" i="34"/>
  <c r="AD945" i="34"/>
  <c r="A945" i="34"/>
  <c r="B946" i="34"/>
  <c r="A953" i="34"/>
  <c r="A954" i="34"/>
  <c r="A965" i="34"/>
  <c r="A966" i="34"/>
  <c r="A1018" i="34"/>
  <c r="A1027" i="34"/>
  <c r="A1028" i="34"/>
  <c r="A1030" i="34"/>
  <c r="A1032" i="34"/>
  <c r="A1033" i="34"/>
  <c r="A1035" i="34"/>
  <c r="A1036" i="34"/>
  <c r="A1037" i="34"/>
  <c r="A1038" i="34"/>
  <c r="A1040" i="34"/>
  <c r="A1042" i="34"/>
  <c r="A1043" i="34"/>
  <c r="A1044" i="34"/>
  <c r="A1045" i="34"/>
  <c r="A1051" i="34"/>
  <c r="A1052" i="34"/>
  <c r="A1054" i="34"/>
  <c r="A1055" i="34"/>
  <c r="A1056" i="34"/>
  <c r="A1057" i="34"/>
  <c r="A1062" i="34"/>
  <c r="A1068" i="34"/>
  <c r="A1069" i="34"/>
  <c r="A1070" i="34"/>
  <c r="A1072" i="34"/>
  <c r="A1073" i="34"/>
  <c r="A1074" i="34"/>
  <c r="A1092" i="34"/>
  <c r="A807" i="34"/>
  <c r="A806" i="34"/>
  <c r="A809" i="34"/>
  <c r="A808" i="34"/>
  <c r="O16" i="63"/>
  <c r="N16" i="63"/>
  <c r="M16" i="63"/>
  <c r="L16" i="63"/>
  <c r="C1005" i="34"/>
  <c r="C1006" i="34"/>
  <c r="C1008" i="34"/>
  <c r="C1003" i="34"/>
  <c r="C1004" i="34"/>
  <c r="C996" i="34"/>
  <c r="B986" i="34"/>
  <c r="AD986" i="34"/>
  <c r="B987" i="34"/>
  <c r="AD987" i="34"/>
  <c r="B988" i="34"/>
  <c r="AD988" i="34"/>
  <c r="B989" i="34"/>
  <c r="AD989" i="34"/>
  <c r="B990" i="34"/>
  <c r="AD990" i="34"/>
  <c r="B991" i="34"/>
  <c r="AD991" i="34"/>
  <c r="B972" i="34"/>
  <c r="B971" i="34"/>
  <c r="AD978" i="34"/>
  <c r="B978" i="34"/>
  <c r="AD977" i="34"/>
  <c r="B977" i="34"/>
  <c r="AD976" i="34"/>
  <c r="B976" i="34"/>
  <c r="B973" i="34"/>
  <c r="AD973" i="34"/>
  <c r="A27" i="12"/>
  <c r="I27" i="12"/>
  <c r="B984" i="34"/>
  <c r="B983" i="34"/>
  <c r="B982" i="34"/>
  <c r="B981" i="34"/>
  <c r="AD980" i="34"/>
  <c r="B980" i="34"/>
  <c r="AD979" i="34"/>
  <c r="B979" i="34"/>
  <c r="B930" i="34"/>
  <c r="AD930" i="34"/>
  <c r="B938" i="34"/>
  <c r="AD938" i="34"/>
  <c r="B931" i="34"/>
  <c r="AD931" i="34"/>
  <c r="B932" i="34"/>
  <c r="AD932" i="34"/>
  <c r="B934" i="34"/>
  <c r="AD934" i="34"/>
  <c r="B864" i="34"/>
  <c r="B865" i="34"/>
  <c r="B866" i="34"/>
  <c r="B867" i="34"/>
  <c r="AD863" i="34"/>
  <c r="B863" i="34"/>
  <c r="AD862" i="34"/>
  <c r="B862" i="34"/>
  <c r="E861" i="34"/>
  <c r="E860" i="34"/>
  <c r="E859" i="34"/>
  <c r="B859" i="34"/>
  <c r="B860" i="34"/>
  <c r="B861" i="34"/>
  <c r="C928" i="34"/>
  <c r="AD928" i="34" s="1"/>
  <c r="K927" i="34"/>
  <c r="K926" i="34"/>
  <c r="C927" i="34"/>
  <c r="AD927" i="34" s="1"/>
  <c r="K925" i="34"/>
  <c r="C926" i="34"/>
  <c r="AD926" i="34" s="1"/>
  <c r="C925" i="34"/>
  <c r="AD925" i="34" s="1"/>
  <c r="K923" i="34"/>
  <c r="M924" i="34"/>
  <c r="C924" i="34"/>
  <c r="AD924" i="34" s="1"/>
  <c r="C893" i="34"/>
  <c r="AD893" i="34" s="1"/>
  <c r="C892" i="34"/>
  <c r="B892" i="34" s="1"/>
  <c r="C894" i="34"/>
  <c r="AD894" i="34" s="1"/>
  <c r="C895" i="34"/>
  <c r="AD895" i="34" s="1"/>
  <c r="C828" i="34"/>
  <c r="AD828" i="34" s="1"/>
  <c r="C917" i="34"/>
  <c r="C918" i="34"/>
  <c r="C829" i="34"/>
  <c r="C919" i="34"/>
  <c r="C920" i="34"/>
  <c r="C921" i="34"/>
  <c r="C922" i="34"/>
  <c r="C923" i="34"/>
  <c r="C929" i="34"/>
  <c r="C907" i="34"/>
  <c r="C908" i="34"/>
  <c r="C909" i="34"/>
  <c r="C910" i="34"/>
  <c r="C911" i="34"/>
  <c r="C912" i="34"/>
  <c r="C913" i="34"/>
  <c r="C914" i="34"/>
  <c r="C915" i="34"/>
  <c r="C916" i="34"/>
  <c r="C900" i="34"/>
  <c r="C901" i="34"/>
  <c r="C902" i="34"/>
  <c r="C903" i="34"/>
  <c r="C904" i="34"/>
  <c r="C905" i="34"/>
  <c r="C906" i="34"/>
  <c r="A1063" i="34" l="1"/>
  <c r="Q1063" i="34"/>
  <c r="S1063" i="34"/>
  <c r="A973" i="34"/>
  <c r="Q973" i="34"/>
  <c r="R973" i="34"/>
  <c r="S973" i="34"/>
  <c r="Q972" i="34"/>
  <c r="R972" i="34"/>
  <c r="S972" i="34"/>
  <c r="A988" i="34"/>
  <c r="Q988" i="34"/>
  <c r="R988" i="34"/>
  <c r="S988" i="34"/>
  <c r="Q892" i="34"/>
  <c r="R892" i="34"/>
  <c r="S892" i="34"/>
  <c r="Q860" i="34"/>
  <c r="R860" i="34"/>
  <c r="S860" i="34"/>
  <c r="Q864" i="34"/>
  <c r="R864" i="34"/>
  <c r="S864" i="34"/>
  <c r="A932" i="34"/>
  <c r="Q932" i="34"/>
  <c r="R932" i="34"/>
  <c r="S932" i="34"/>
  <c r="A938" i="34"/>
  <c r="S938" i="34"/>
  <c r="Q938" i="34"/>
  <c r="R938" i="34"/>
  <c r="S982" i="34"/>
  <c r="Q982" i="34"/>
  <c r="R982" i="34"/>
  <c r="A991" i="34"/>
  <c r="R991" i="34"/>
  <c r="S991" i="34"/>
  <c r="Q991" i="34"/>
  <c r="A989" i="34"/>
  <c r="Q989" i="34"/>
  <c r="R989" i="34"/>
  <c r="S989" i="34"/>
  <c r="A987" i="34"/>
  <c r="R987" i="34"/>
  <c r="S987" i="34"/>
  <c r="Q987" i="34"/>
  <c r="S946" i="34"/>
  <c r="Q946" i="34"/>
  <c r="R946" i="34"/>
  <c r="Q948" i="34"/>
  <c r="R948" i="34"/>
  <c r="S948" i="34"/>
  <c r="R999" i="34"/>
  <c r="S999" i="34"/>
  <c r="Q999" i="34"/>
  <c r="S1002" i="34"/>
  <c r="Q1002" i="34"/>
  <c r="R1002" i="34"/>
  <c r="S994" i="34"/>
  <c r="Q994" i="34"/>
  <c r="R994" i="34"/>
  <c r="Q1012" i="34"/>
  <c r="R1012" i="34"/>
  <c r="S1012" i="34"/>
  <c r="S1034" i="34"/>
  <c r="R1034" i="34"/>
  <c r="Q1034" i="34"/>
  <c r="S954" i="34"/>
  <c r="Q954" i="34"/>
  <c r="R954" i="34"/>
  <c r="Q1025" i="34"/>
  <c r="R1025" i="34"/>
  <c r="S1025" i="34"/>
  <c r="R1027" i="34"/>
  <c r="S1027" i="34"/>
  <c r="Q1027" i="34"/>
  <c r="R1071" i="34"/>
  <c r="S1071" i="34"/>
  <c r="Q1071" i="34"/>
  <c r="S1046" i="34"/>
  <c r="Q1046" i="34"/>
  <c r="R1046" i="34"/>
  <c r="R1039" i="34"/>
  <c r="Q1039" i="34"/>
  <c r="S1039" i="34"/>
  <c r="Q1065" i="34"/>
  <c r="R1065" i="34"/>
  <c r="S1065" i="34"/>
  <c r="Q859" i="34"/>
  <c r="R859" i="34"/>
  <c r="S859" i="34"/>
  <c r="R862" i="34"/>
  <c r="S862" i="34"/>
  <c r="Q862" i="34"/>
  <c r="Q867" i="34"/>
  <c r="R867" i="34"/>
  <c r="S867" i="34"/>
  <c r="Q980" i="34"/>
  <c r="R980" i="34"/>
  <c r="S980" i="34"/>
  <c r="R983" i="34"/>
  <c r="S983" i="34"/>
  <c r="Q983" i="34"/>
  <c r="Q977" i="34"/>
  <c r="R977" i="34"/>
  <c r="S977" i="34"/>
  <c r="R971" i="34"/>
  <c r="S971" i="34"/>
  <c r="Q971" i="34"/>
  <c r="S950" i="34"/>
  <c r="Q950" i="34"/>
  <c r="R950" i="34"/>
  <c r="S998" i="34"/>
  <c r="Q998" i="34"/>
  <c r="R998" i="34"/>
  <c r="R1007" i="34"/>
  <c r="S1007" i="34"/>
  <c r="Q1007" i="34"/>
  <c r="Q944" i="34"/>
  <c r="R944" i="34"/>
  <c r="S944" i="34"/>
  <c r="R1011" i="34"/>
  <c r="S1011" i="34"/>
  <c r="Q1011" i="34"/>
  <c r="Q1020" i="34"/>
  <c r="R1020" i="34"/>
  <c r="S1020" i="34"/>
  <c r="Q1017" i="34"/>
  <c r="R1017" i="34"/>
  <c r="S1017" i="34"/>
  <c r="S1022" i="34"/>
  <c r="Q1022" i="34"/>
  <c r="R1022" i="34"/>
  <c r="R1029" i="34"/>
  <c r="S1029" i="34"/>
  <c r="Q1029" i="34"/>
  <c r="Q1013" i="34"/>
  <c r="R1013" i="34"/>
  <c r="S1013" i="34"/>
  <c r="Q1053" i="34"/>
  <c r="R1053" i="34"/>
  <c r="S1053" i="34"/>
  <c r="Q1060" i="34"/>
  <c r="R1060" i="34"/>
  <c r="S1060" i="34"/>
  <c r="S1026" i="34"/>
  <c r="Q1026" i="34"/>
  <c r="R1026" i="34"/>
  <c r="Q1061" i="34"/>
  <c r="R1061" i="34"/>
  <c r="S1061" i="34"/>
  <c r="R1059" i="34"/>
  <c r="S1059" i="34"/>
  <c r="Q1059" i="34"/>
  <c r="A931" i="34"/>
  <c r="R931" i="34"/>
  <c r="S931" i="34"/>
  <c r="Q931" i="34"/>
  <c r="A986" i="34"/>
  <c r="S986" i="34"/>
  <c r="Q986" i="34"/>
  <c r="R986" i="34"/>
  <c r="R963" i="34"/>
  <c r="S963" i="34"/>
  <c r="Q963" i="34"/>
  <c r="Q997" i="34"/>
  <c r="R997" i="34"/>
  <c r="S997" i="34"/>
  <c r="R995" i="34"/>
  <c r="S995" i="34"/>
  <c r="Q995" i="34"/>
  <c r="Q1000" i="34"/>
  <c r="R1000" i="34"/>
  <c r="S1000" i="34"/>
  <c r="R1015" i="34"/>
  <c r="S1015" i="34"/>
  <c r="Q1015" i="34"/>
  <c r="A1075" i="34"/>
  <c r="R1075" i="34"/>
  <c r="S1075" i="34"/>
  <c r="Q1075" i="34"/>
  <c r="Q960" i="34"/>
  <c r="R960" i="34"/>
  <c r="S960" i="34"/>
  <c r="Q1076" i="34"/>
  <c r="R1076" i="34"/>
  <c r="S1076" i="34"/>
  <c r="S1050" i="34"/>
  <c r="Q1050" i="34"/>
  <c r="R1050" i="34"/>
  <c r="R1067" i="34"/>
  <c r="S1067" i="34"/>
  <c r="Q1067" i="34"/>
  <c r="R810" i="34"/>
  <c r="S810" i="34"/>
  <c r="Q810" i="34"/>
  <c r="R866" i="34"/>
  <c r="S866" i="34"/>
  <c r="Q866" i="34"/>
  <c r="A934" i="34"/>
  <c r="S934" i="34"/>
  <c r="Q934" i="34"/>
  <c r="R934" i="34"/>
  <c r="A930" i="34"/>
  <c r="S930" i="34"/>
  <c r="Q930" i="34"/>
  <c r="R930" i="34"/>
  <c r="Q984" i="34"/>
  <c r="R984" i="34"/>
  <c r="S984" i="34"/>
  <c r="A990" i="34"/>
  <c r="S990" i="34"/>
  <c r="Q990" i="34"/>
  <c r="R990" i="34"/>
  <c r="S861" i="34"/>
  <c r="Q861" i="34"/>
  <c r="R861" i="34"/>
  <c r="Q863" i="34"/>
  <c r="R863" i="34"/>
  <c r="S863" i="34"/>
  <c r="S865" i="34"/>
  <c r="Q865" i="34"/>
  <c r="R865" i="34"/>
  <c r="R979" i="34"/>
  <c r="S979" i="34"/>
  <c r="Q979" i="34"/>
  <c r="Q981" i="34"/>
  <c r="R981" i="34"/>
  <c r="S981" i="34"/>
  <c r="Q976" i="34"/>
  <c r="R976" i="34"/>
  <c r="S976" i="34"/>
  <c r="S978" i="34"/>
  <c r="Q978" i="34"/>
  <c r="R978" i="34"/>
  <c r="S958" i="34"/>
  <c r="Q958" i="34"/>
  <c r="R958" i="34"/>
  <c r="Q1001" i="34"/>
  <c r="R1001" i="34"/>
  <c r="S1001" i="34"/>
  <c r="S1010" i="34"/>
  <c r="Q1010" i="34"/>
  <c r="R1010" i="34"/>
  <c r="S1014" i="34"/>
  <c r="Q1014" i="34"/>
  <c r="R1014" i="34"/>
  <c r="Q1024" i="34"/>
  <c r="R1024" i="34"/>
  <c r="S1024" i="34"/>
  <c r="R959" i="34"/>
  <c r="S959" i="34"/>
  <c r="Q959" i="34"/>
  <c r="R1031" i="34"/>
  <c r="Q1031" i="34"/>
  <c r="S1031" i="34"/>
  <c r="S1041" i="34"/>
  <c r="R1041" i="34"/>
  <c r="Q1041" i="34"/>
  <c r="S1058" i="34"/>
  <c r="Q1058" i="34"/>
  <c r="R1058" i="34"/>
  <c r="Q1064" i="34"/>
  <c r="R1064" i="34"/>
  <c r="S1064" i="34"/>
  <c r="Q1048" i="34"/>
  <c r="R1048" i="34"/>
  <c r="S1048" i="34"/>
  <c r="R1047" i="34"/>
  <c r="S1047" i="34"/>
  <c r="Q1047" i="34"/>
  <c r="S1066" i="34"/>
  <c r="Q1066" i="34"/>
  <c r="R1066" i="34"/>
  <c r="Q1049" i="34"/>
  <c r="R1049" i="34"/>
  <c r="S1049" i="34"/>
  <c r="Q808" i="34"/>
  <c r="R808" i="34"/>
  <c r="S808" i="34"/>
  <c r="A1061" i="34"/>
  <c r="A1059" i="34"/>
  <c r="A1049" i="34"/>
  <c r="A1047" i="34"/>
  <c r="A1025" i="34"/>
  <c r="A1076" i="34"/>
  <c r="A1066" i="34"/>
  <c r="A1058" i="34"/>
  <c r="A1034" i="34"/>
  <c r="A1050" i="34"/>
  <c r="A1048" i="34"/>
  <c r="A1064" i="34"/>
  <c r="A1060" i="34"/>
  <c r="A1053" i="34"/>
  <c r="A1031" i="34"/>
  <c r="A1013" i="34"/>
  <c r="A960" i="34"/>
  <c r="A959" i="34"/>
  <c r="A944" i="34"/>
  <c r="A1022" i="34"/>
  <c r="A1024" i="34"/>
  <c r="A1017" i="34"/>
  <c r="A1020" i="34"/>
  <c r="A1015" i="34"/>
  <c r="A1014" i="34"/>
  <c r="A1011" i="34"/>
  <c r="A1012" i="34"/>
  <c r="A1010" i="34"/>
  <c r="A1000" i="34"/>
  <c r="A994" i="34"/>
  <c r="A995" i="34"/>
  <c r="A1007" i="34"/>
  <c r="A1002" i="34"/>
  <c r="A1001" i="34"/>
  <c r="A997" i="34"/>
  <c r="A999" i="34"/>
  <c r="A998" i="34"/>
  <c r="A963" i="34"/>
  <c r="A958" i="34"/>
  <c r="A950" i="34"/>
  <c r="A948" i="34"/>
  <c r="A946" i="34"/>
  <c r="A978" i="34"/>
  <c r="A977" i="34"/>
  <c r="A976" i="34"/>
  <c r="A979" i="34"/>
  <c r="A980" i="34"/>
  <c r="A862" i="34"/>
  <c r="A863" i="34"/>
  <c r="B928" i="34"/>
  <c r="B927" i="34"/>
  <c r="B926" i="34"/>
  <c r="B925" i="34"/>
  <c r="AD892" i="34"/>
  <c r="B924" i="34"/>
  <c r="A892" i="34"/>
  <c r="B893" i="34"/>
  <c r="B894" i="34"/>
  <c r="B895" i="34"/>
  <c r="B828" i="34"/>
  <c r="C818" i="34"/>
  <c r="C887" i="34"/>
  <c r="C888" i="34"/>
  <c r="C889" i="34"/>
  <c r="C890" i="34"/>
  <c r="C891" i="34"/>
  <c r="C896" i="34"/>
  <c r="C897" i="34"/>
  <c r="C898" i="34"/>
  <c r="C899" i="34"/>
  <c r="C878" i="34"/>
  <c r="C879" i="34"/>
  <c r="C880" i="34"/>
  <c r="C881" i="34"/>
  <c r="C882" i="34"/>
  <c r="C883" i="34"/>
  <c r="C884" i="34"/>
  <c r="C885" i="34"/>
  <c r="C886" i="34"/>
  <c r="M872" i="34"/>
  <c r="M873" i="34"/>
  <c r="M874" i="34"/>
  <c r="M875" i="34"/>
  <c r="M876" i="34"/>
  <c r="M877" i="34"/>
  <c r="M869" i="34"/>
  <c r="M870" i="34"/>
  <c r="M871" i="34"/>
  <c r="M868" i="34"/>
  <c r="C869" i="34"/>
  <c r="B869" i="34" s="1"/>
  <c r="C870" i="34"/>
  <c r="C871" i="34"/>
  <c r="C872" i="34"/>
  <c r="C873" i="34"/>
  <c r="C874" i="34"/>
  <c r="C875" i="34"/>
  <c r="C876" i="34"/>
  <c r="C877" i="34"/>
  <c r="C868" i="34"/>
  <c r="B868" i="34" s="1"/>
  <c r="M850" i="34"/>
  <c r="B850" i="34"/>
  <c r="E850" i="34"/>
  <c r="AD850" i="34"/>
  <c r="B851" i="34"/>
  <c r="E851" i="34"/>
  <c r="AD851" i="34"/>
  <c r="B836" i="34"/>
  <c r="E836" i="34"/>
  <c r="AD836" i="34"/>
  <c r="B837" i="34"/>
  <c r="E837" i="34"/>
  <c r="AD837" i="34"/>
  <c r="B826" i="34"/>
  <c r="AD826" i="34"/>
  <c r="B827" i="34"/>
  <c r="AD827" i="34"/>
  <c r="B832" i="34"/>
  <c r="AD832" i="34"/>
  <c r="B833" i="34"/>
  <c r="AD833" i="34"/>
  <c r="A15" i="12"/>
  <c r="B857" i="34"/>
  <c r="E857" i="34"/>
  <c r="AD857" i="34"/>
  <c r="B858" i="34"/>
  <c r="E858" i="34"/>
  <c r="AD858" i="34"/>
  <c r="A18" i="12"/>
  <c r="B724" i="34"/>
  <c r="AD724" i="34"/>
  <c r="B830" i="34"/>
  <c r="AD830" i="34"/>
  <c r="B831" i="34"/>
  <c r="AD831" i="34"/>
  <c r="E848" i="34"/>
  <c r="E849" i="34"/>
  <c r="M848" i="34"/>
  <c r="B848" i="34"/>
  <c r="AD848" i="34"/>
  <c r="B849" i="34"/>
  <c r="AD849" i="34"/>
  <c r="B825" i="34"/>
  <c r="AD825" i="34"/>
  <c r="E855" i="34"/>
  <c r="E856" i="34"/>
  <c r="E854" i="34"/>
  <c r="B811" i="34"/>
  <c r="E811" i="34"/>
  <c r="AD811" i="34"/>
  <c r="B853" i="34"/>
  <c r="E853" i="34"/>
  <c r="AD853" i="34"/>
  <c r="E852" i="34"/>
  <c r="B819" i="34"/>
  <c r="E819" i="34"/>
  <c r="AD819" i="34"/>
  <c r="A14" i="12"/>
  <c r="B21" i="55"/>
  <c r="A21" i="55" s="1"/>
  <c r="B847" i="34"/>
  <c r="E847" i="34"/>
  <c r="AD847" i="34"/>
  <c r="M846" i="34"/>
  <c r="B846" i="34"/>
  <c r="E846" i="34"/>
  <c r="AD846" i="34"/>
  <c r="B845" i="34"/>
  <c r="E845" i="34"/>
  <c r="AD845" i="34"/>
  <c r="M844" i="34"/>
  <c r="B844" i="34"/>
  <c r="E844" i="34"/>
  <c r="AD844" i="34"/>
  <c r="B843" i="34"/>
  <c r="E843" i="34"/>
  <c r="AD843" i="34"/>
  <c r="M842" i="34"/>
  <c r="B842" i="34"/>
  <c r="E842" i="34"/>
  <c r="AD842" i="34"/>
  <c r="B841" i="34"/>
  <c r="E841" i="34"/>
  <c r="AD841" i="34"/>
  <c r="B840" i="34"/>
  <c r="E840" i="34"/>
  <c r="M840" i="34"/>
  <c r="AD840" i="34"/>
  <c r="AD839" i="34"/>
  <c r="M839" i="34"/>
  <c r="E839" i="34"/>
  <c r="B839" i="34"/>
  <c r="E838" i="34"/>
  <c r="B835" i="34"/>
  <c r="E835" i="34"/>
  <c r="AD835" i="34"/>
  <c r="E834" i="34"/>
  <c r="B824" i="34"/>
  <c r="E824" i="34"/>
  <c r="AD824" i="34"/>
  <c r="E823" i="34"/>
  <c r="E822" i="34"/>
  <c r="E821" i="34"/>
  <c r="E820" i="34"/>
  <c r="B817" i="34"/>
  <c r="E817" i="34"/>
  <c r="AD817" i="34"/>
  <c r="E816" i="34"/>
  <c r="B815" i="34"/>
  <c r="E815" i="34"/>
  <c r="AD815" i="34"/>
  <c r="B813" i="34"/>
  <c r="E813" i="34"/>
  <c r="AD813" i="34"/>
  <c r="B814" i="34"/>
  <c r="E814" i="34"/>
  <c r="AD814" i="34"/>
  <c r="B812" i="34"/>
  <c r="E812" i="34"/>
  <c r="AD812" i="34"/>
  <c r="A824" i="34" l="1"/>
  <c r="Q824" i="34"/>
  <c r="R824" i="34"/>
  <c r="S824" i="34"/>
  <c r="A841" i="34"/>
  <c r="S841" i="34"/>
  <c r="Q841" i="34"/>
  <c r="R841" i="34"/>
  <c r="A815" i="34"/>
  <c r="Q815" i="34"/>
  <c r="R815" i="34"/>
  <c r="S815" i="34"/>
  <c r="A840" i="34"/>
  <c r="Q840" i="34"/>
  <c r="R840" i="34"/>
  <c r="S840" i="34"/>
  <c r="A846" i="34"/>
  <c r="R846" i="34"/>
  <c r="S846" i="34"/>
  <c r="Q846" i="34"/>
  <c r="A813" i="34"/>
  <c r="S813" i="34"/>
  <c r="Q813" i="34"/>
  <c r="R813" i="34"/>
  <c r="A845" i="34"/>
  <c r="S845" i="34"/>
  <c r="Q845" i="34"/>
  <c r="R845" i="34"/>
  <c r="A814" i="34"/>
  <c r="R814" i="34"/>
  <c r="S814" i="34"/>
  <c r="Q814" i="34"/>
  <c r="A842" i="34"/>
  <c r="R842" i="34"/>
  <c r="S842" i="34"/>
  <c r="Q842" i="34"/>
  <c r="A843" i="34"/>
  <c r="Q843" i="34"/>
  <c r="R843" i="34"/>
  <c r="S843" i="34"/>
  <c r="A831" i="34"/>
  <c r="Q831" i="34"/>
  <c r="R831" i="34"/>
  <c r="S831" i="34"/>
  <c r="A724" i="34"/>
  <c r="Q724" i="34"/>
  <c r="R724" i="34"/>
  <c r="S724" i="34"/>
  <c r="A858" i="34"/>
  <c r="R858" i="34"/>
  <c r="S858" i="34"/>
  <c r="Q858" i="34"/>
  <c r="A832" i="34"/>
  <c r="Q832" i="34"/>
  <c r="R832" i="34"/>
  <c r="S832" i="34"/>
  <c r="A826" i="34"/>
  <c r="R826" i="34"/>
  <c r="S826" i="34"/>
  <c r="Q826" i="34"/>
  <c r="A850" i="34"/>
  <c r="R850" i="34"/>
  <c r="S850" i="34"/>
  <c r="Q850" i="34"/>
  <c r="Q893" i="34"/>
  <c r="R893" i="34"/>
  <c r="S893" i="34"/>
  <c r="Q925" i="34"/>
  <c r="R925" i="34"/>
  <c r="S925" i="34"/>
  <c r="A835" i="34"/>
  <c r="Q835" i="34"/>
  <c r="R835" i="34"/>
  <c r="S835" i="34"/>
  <c r="A849" i="34"/>
  <c r="S849" i="34"/>
  <c r="Q849" i="34"/>
  <c r="R849" i="34"/>
  <c r="A851" i="34"/>
  <c r="Q851" i="34"/>
  <c r="R851" i="34"/>
  <c r="S851" i="34"/>
  <c r="Q828" i="34"/>
  <c r="R828" i="34"/>
  <c r="S828" i="34"/>
  <c r="S926" i="34"/>
  <c r="Q926" i="34"/>
  <c r="R926" i="34"/>
  <c r="A812" i="34"/>
  <c r="Q812" i="34"/>
  <c r="R812" i="34"/>
  <c r="S812" i="34"/>
  <c r="A817" i="34"/>
  <c r="S817" i="34"/>
  <c r="Q817" i="34"/>
  <c r="R817" i="34"/>
  <c r="A847" i="34"/>
  <c r="Q847" i="34"/>
  <c r="R847" i="34"/>
  <c r="S847" i="34"/>
  <c r="A811" i="34"/>
  <c r="Q811" i="34"/>
  <c r="R811" i="34"/>
  <c r="S811" i="34"/>
  <c r="A830" i="34"/>
  <c r="R830" i="34"/>
  <c r="S830" i="34"/>
  <c r="Q830" i="34"/>
  <c r="A833" i="34"/>
  <c r="S833" i="34"/>
  <c r="Q833" i="34"/>
  <c r="R833" i="34"/>
  <c r="A827" i="34"/>
  <c r="Q827" i="34"/>
  <c r="R827" i="34"/>
  <c r="S827" i="34"/>
  <c r="A836" i="34"/>
  <c r="Q836" i="34"/>
  <c r="R836" i="34"/>
  <c r="S836" i="34"/>
  <c r="Q868" i="34"/>
  <c r="R868" i="34"/>
  <c r="S868" i="34"/>
  <c r="R895" i="34"/>
  <c r="S895" i="34"/>
  <c r="Q895" i="34"/>
  <c r="Q924" i="34"/>
  <c r="R924" i="34"/>
  <c r="S924" i="34"/>
  <c r="R927" i="34"/>
  <c r="S927" i="34"/>
  <c r="Q927" i="34"/>
  <c r="Q839" i="34"/>
  <c r="R839" i="34"/>
  <c r="S839" i="34"/>
  <c r="A844" i="34"/>
  <c r="Q844" i="34"/>
  <c r="R844" i="34"/>
  <c r="S844" i="34"/>
  <c r="A819" i="34"/>
  <c r="Q819" i="34"/>
  <c r="R819" i="34"/>
  <c r="S819" i="34"/>
  <c r="A853" i="34"/>
  <c r="S853" i="34"/>
  <c r="Q853" i="34"/>
  <c r="R853" i="34"/>
  <c r="A825" i="34"/>
  <c r="S825" i="34"/>
  <c r="Q825" i="34"/>
  <c r="R825" i="34"/>
  <c r="A848" i="34"/>
  <c r="Q848" i="34"/>
  <c r="R848" i="34"/>
  <c r="S848" i="34"/>
  <c r="A857" i="34"/>
  <c r="S857" i="34"/>
  <c r="Q857" i="34"/>
  <c r="R857" i="34"/>
  <c r="A837" i="34"/>
  <c r="S837" i="34"/>
  <c r="Q837" i="34"/>
  <c r="R837" i="34"/>
  <c r="S869" i="34"/>
  <c r="Q869" i="34"/>
  <c r="R869" i="34"/>
  <c r="S894" i="34"/>
  <c r="Q894" i="34"/>
  <c r="R894" i="34"/>
  <c r="Q928" i="34"/>
  <c r="R928" i="34"/>
  <c r="S928" i="34"/>
  <c r="A928" i="34"/>
  <c r="A927" i="34"/>
  <c r="A926" i="34"/>
  <c r="A925" i="34"/>
  <c r="A924" i="34"/>
  <c r="A893" i="34"/>
  <c r="A894" i="34"/>
  <c r="A895" i="34"/>
  <c r="A828" i="34"/>
  <c r="A839" i="34"/>
  <c r="B488" i="34"/>
  <c r="B508" i="34"/>
  <c r="B513" i="34"/>
  <c r="B511" i="34"/>
  <c r="B509" i="34"/>
  <c r="B493" i="34"/>
  <c r="B491" i="34"/>
  <c r="B489" i="34"/>
  <c r="B564" i="34"/>
  <c r="AD564" i="34"/>
  <c r="B565" i="34"/>
  <c r="AD565" i="34"/>
  <c r="B560" i="34"/>
  <c r="AD560" i="34"/>
  <c r="B561" i="34"/>
  <c r="AD561" i="34"/>
  <c r="B562" i="34"/>
  <c r="AD562" i="34"/>
  <c r="B563" i="34"/>
  <c r="AD563" i="34"/>
  <c r="B486" i="34"/>
  <c r="AD486" i="34"/>
  <c r="B487" i="34"/>
  <c r="AD487" i="34"/>
  <c r="B492" i="34"/>
  <c r="AD492" i="34"/>
  <c r="AD493" i="34"/>
  <c r="B660" i="34"/>
  <c r="E805" i="34"/>
  <c r="M805" i="34"/>
  <c r="E802" i="34"/>
  <c r="E803" i="34"/>
  <c r="E804" i="34"/>
  <c r="M802" i="34"/>
  <c r="M803" i="34"/>
  <c r="M804" i="34"/>
  <c r="P20" i="34"/>
  <c r="T20" i="34"/>
  <c r="U20" i="34"/>
  <c r="V20" i="34"/>
  <c r="W20" i="34"/>
  <c r="Y20" i="34"/>
  <c r="AB20" i="34"/>
  <c r="AC20" i="34"/>
  <c r="P21" i="34"/>
  <c r="T21" i="34"/>
  <c r="U21" i="34"/>
  <c r="V21" i="34"/>
  <c r="W21" i="34"/>
  <c r="Y21" i="34"/>
  <c r="AB21" i="34"/>
  <c r="AC21" i="34"/>
  <c r="P22" i="34"/>
  <c r="T22" i="34"/>
  <c r="U22" i="34"/>
  <c r="V22" i="34"/>
  <c r="W22" i="34"/>
  <c r="Y22" i="34"/>
  <c r="AB22" i="34"/>
  <c r="AC22" i="34"/>
  <c r="P23" i="34"/>
  <c r="T23" i="34"/>
  <c r="U23" i="34"/>
  <c r="V23" i="34"/>
  <c r="W23" i="34"/>
  <c r="Y23" i="34"/>
  <c r="AB23" i="34"/>
  <c r="AC23" i="34"/>
  <c r="P24" i="34"/>
  <c r="T24" i="34"/>
  <c r="U24" i="34"/>
  <c r="V24" i="34"/>
  <c r="W24" i="34"/>
  <c r="Y24" i="34"/>
  <c r="AB24" i="34"/>
  <c r="AC24" i="34"/>
  <c r="AD25" i="34"/>
  <c r="AD26" i="34"/>
  <c r="AD27" i="34"/>
  <c r="AD28" i="34"/>
  <c r="AD29" i="34"/>
  <c r="AD30" i="34"/>
  <c r="AD31" i="34"/>
  <c r="AD32" i="34"/>
  <c r="AD33" i="34"/>
  <c r="AD34" i="34"/>
  <c r="AD35" i="34"/>
  <c r="AD36" i="34"/>
  <c r="AD37" i="34"/>
  <c r="AD38" i="34"/>
  <c r="AD39" i="34"/>
  <c r="AD40" i="34"/>
  <c r="AD41" i="34"/>
  <c r="AD42" i="34"/>
  <c r="AD43" i="34"/>
  <c r="AD44" i="34"/>
  <c r="AD45" i="34"/>
  <c r="AD46" i="34"/>
  <c r="AD47" i="34"/>
  <c r="AD48" i="34"/>
  <c r="AD49" i="34"/>
  <c r="AD50" i="34"/>
  <c r="AD51" i="34"/>
  <c r="AD52" i="34"/>
  <c r="AD53" i="34"/>
  <c r="AD54" i="34"/>
  <c r="AD55" i="34"/>
  <c r="AD56" i="34"/>
  <c r="AD57" i="34"/>
  <c r="AD58" i="34"/>
  <c r="AD59" i="34"/>
  <c r="AD60" i="34"/>
  <c r="AD61" i="34"/>
  <c r="AD62" i="34"/>
  <c r="AD63" i="34"/>
  <c r="AD64" i="34"/>
  <c r="AD65" i="34"/>
  <c r="AD66" i="34"/>
  <c r="AD67" i="34"/>
  <c r="AD68" i="34"/>
  <c r="AD69" i="34"/>
  <c r="AD70" i="34"/>
  <c r="AD71" i="34"/>
  <c r="AD72" i="34"/>
  <c r="AD73" i="34"/>
  <c r="AD74" i="34"/>
  <c r="AD75" i="34"/>
  <c r="AD76" i="34"/>
  <c r="AD77" i="34"/>
  <c r="AD78" i="34"/>
  <c r="AD79" i="34"/>
  <c r="AD90" i="34"/>
  <c r="AD130" i="34"/>
  <c r="AD131" i="34"/>
  <c r="AD132" i="34"/>
  <c r="AD133" i="34"/>
  <c r="AD134" i="34"/>
  <c r="AD135" i="34"/>
  <c r="AD136" i="34"/>
  <c r="AD137" i="34"/>
  <c r="AD138" i="34"/>
  <c r="AD139" i="34"/>
  <c r="AD140" i="34"/>
  <c r="AD141" i="34"/>
  <c r="AD142" i="34"/>
  <c r="AD143" i="34"/>
  <c r="AD144" i="34"/>
  <c r="AD145" i="34"/>
  <c r="AD146" i="34"/>
  <c r="AD147" i="34"/>
  <c r="AD148" i="34"/>
  <c r="AD149" i="34"/>
  <c r="AD150" i="34"/>
  <c r="AD205" i="34"/>
  <c r="AD206" i="34"/>
  <c r="AD207" i="34"/>
  <c r="AD208" i="34"/>
  <c r="AD209" i="34"/>
  <c r="AD210" i="34"/>
  <c r="AD211" i="34"/>
  <c r="AD212" i="34"/>
  <c r="AD213" i="34"/>
  <c r="AD214" i="34"/>
  <c r="AD215" i="34"/>
  <c r="AD216" i="34"/>
  <c r="AD217" i="34"/>
  <c r="AD218" i="34"/>
  <c r="AD219" i="34"/>
  <c r="AD220" i="34"/>
  <c r="AD221" i="34"/>
  <c r="AD222" i="34"/>
  <c r="AD223" i="34"/>
  <c r="AD224" i="34"/>
  <c r="AD225" i="34"/>
  <c r="AD226" i="34"/>
  <c r="AD227" i="34"/>
  <c r="AD228" i="34"/>
  <c r="AD229" i="34"/>
  <c r="AD230" i="34"/>
  <c r="AD231" i="34"/>
  <c r="AD232" i="34"/>
  <c r="AD233" i="34"/>
  <c r="AD234" i="34"/>
  <c r="AD235" i="34"/>
  <c r="AD236" i="34"/>
  <c r="AD237" i="34"/>
  <c r="AD238" i="34"/>
  <c r="AD239" i="34"/>
  <c r="AD240" i="34"/>
  <c r="AD241" i="34"/>
  <c r="AD242" i="34"/>
  <c r="AD243" i="34"/>
  <c r="AD244" i="34"/>
  <c r="AD245" i="34"/>
  <c r="AD246" i="34"/>
  <c r="AD247" i="34"/>
  <c r="AD248" i="34"/>
  <c r="AD249" i="34"/>
  <c r="AD250" i="34"/>
  <c r="AD251" i="34"/>
  <c r="AD252" i="34"/>
  <c r="AD253" i="34"/>
  <c r="AD254" i="34"/>
  <c r="AD256" i="34"/>
  <c r="AD257" i="34"/>
  <c r="AD258" i="34"/>
  <c r="AD259" i="34"/>
  <c r="AD260" i="34"/>
  <c r="AD261" i="34"/>
  <c r="AD262" i="34"/>
  <c r="AD263" i="34"/>
  <c r="AD264" i="34"/>
  <c r="AD265" i="34"/>
  <c r="AD266" i="34"/>
  <c r="AD267" i="34"/>
  <c r="AD268" i="34"/>
  <c r="AD269" i="34"/>
  <c r="AD270" i="34"/>
  <c r="AD271" i="34"/>
  <c r="AD272" i="34"/>
  <c r="AD273" i="34"/>
  <c r="AD274" i="34"/>
  <c r="AD275" i="34"/>
  <c r="AD276" i="34"/>
  <c r="AD277" i="34"/>
  <c r="AD278" i="34"/>
  <c r="AD279" i="34"/>
  <c r="AD280" i="34"/>
  <c r="AD281" i="34"/>
  <c r="AD282" i="34"/>
  <c r="AD283" i="34"/>
  <c r="AD284" i="34"/>
  <c r="AD285" i="34"/>
  <c r="AD286" i="34"/>
  <c r="AD287" i="34"/>
  <c r="AD288" i="34"/>
  <c r="AD289" i="34"/>
  <c r="AD291" i="34"/>
  <c r="AD292" i="34"/>
  <c r="AD293" i="34"/>
  <c r="AD294" i="34"/>
  <c r="AD295" i="34"/>
  <c r="AD296" i="34"/>
  <c r="AD297" i="34"/>
  <c r="AD299" i="34"/>
  <c r="AD300" i="34"/>
  <c r="AD301" i="34"/>
  <c r="AD302" i="34"/>
  <c r="AD303" i="34"/>
  <c r="AD304" i="34"/>
  <c r="AD305" i="34"/>
  <c r="AD306" i="34"/>
  <c r="AD307" i="34"/>
  <c r="AD308" i="34"/>
  <c r="AD309" i="34"/>
  <c r="AD310" i="34"/>
  <c r="AD311" i="34"/>
  <c r="AD312" i="34"/>
  <c r="AD313" i="34"/>
  <c r="AD314" i="34"/>
  <c r="AD315" i="34"/>
  <c r="AD316" i="34"/>
  <c r="AD317" i="34"/>
  <c r="AD318" i="34"/>
  <c r="AD319" i="34"/>
  <c r="AD323" i="34"/>
  <c r="AD324" i="34"/>
  <c r="AD325" i="34"/>
  <c r="AD326" i="34"/>
  <c r="AD327" i="34"/>
  <c r="AD329" i="34"/>
  <c r="AD332" i="34"/>
  <c r="AD333" i="34"/>
  <c r="AD334" i="34"/>
  <c r="AD335" i="34"/>
  <c r="AD336" i="34"/>
  <c r="AD337" i="34"/>
  <c r="AD338" i="34"/>
  <c r="AD339" i="34"/>
  <c r="AD340" i="34"/>
  <c r="AD341" i="34"/>
  <c r="AD342" i="34"/>
  <c r="AD343" i="34"/>
  <c r="AD344" i="34"/>
  <c r="AD345" i="34"/>
  <c r="AD346" i="34"/>
  <c r="AD347" i="34"/>
  <c r="AD348" i="34"/>
  <c r="AD349" i="34"/>
  <c r="AD350" i="34"/>
  <c r="AD351" i="34"/>
  <c r="AD352" i="34"/>
  <c r="AD353" i="34"/>
  <c r="AD354" i="34"/>
  <c r="AD355" i="34"/>
  <c r="AD356" i="34"/>
  <c r="AD357" i="34"/>
  <c r="AD358" i="34"/>
  <c r="AD359" i="34"/>
  <c r="AD360" i="34"/>
  <c r="AD361" i="34"/>
  <c r="AD362" i="34"/>
  <c r="AD363" i="34"/>
  <c r="AD364" i="34"/>
  <c r="AD366" i="34"/>
  <c r="AD367" i="34"/>
  <c r="AD368" i="34"/>
  <c r="AD369" i="34"/>
  <c r="AD370" i="34"/>
  <c r="AD371" i="34"/>
  <c r="AD372" i="34"/>
  <c r="AD373" i="34"/>
  <c r="AD374" i="34"/>
  <c r="AD375" i="34"/>
  <c r="AD378" i="34"/>
  <c r="AD379" i="34"/>
  <c r="AD380" i="34"/>
  <c r="AD381" i="34"/>
  <c r="AD382" i="34"/>
  <c r="AD383" i="34"/>
  <c r="AD384" i="34"/>
  <c r="AD385" i="34"/>
  <c r="AD386" i="34"/>
  <c r="AD387" i="34"/>
  <c r="AD388" i="34"/>
  <c r="AD389" i="34"/>
  <c r="AD390" i="34"/>
  <c r="AD391" i="34"/>
  <c r="AD392" i="34"/>
  <c r="AD393" i="34"/>
  <c r="AD394" i="34"/>
  <c r="AD395" i="34"/>
  <c r="AD396" i="34"/>
  <c r="AD397" i="34"/>
  <c r="AD398" i="34"/>
  <c r="AD399" i="34"/>
  <c r="AD400" i="34"/>
  <c r="AD401" i="34"/>
  <c r="AD402" i="34"/>
  <c r="AD409" i="34"/>
  <c r="AD410" i="34"/>
  <c r="AD411" i="34"/>
  <c r="AD412" i="34"/>
  <c r="AD413" i="34"/>
  <c r="AD414" i="34"/>
  <c r="AD415" i="34"/>
  <c r="AD416" i="34"/>
  <c r="AD417" i="34"/>
  <c r="AD418" i="34"/>
  <c r="AD420" i="34"/>
  <c r="AD421" i="34"/>
  <c r="AD422" i="34"/>
  <c r="AD423" i="34"/>
  <c r="AD424" i="34"/>
  <c r="AD430" i="34"/>
  <c r="AD431" i="34"/>
  <c r="AD432" i="34"/>
  <c r="AD433" i="34"/>
  <c r="AD434" i="34"/>
  <c r="AD435" i="34"/>
  <c r="AD436" i="34"/>
  <c r="AD437" i="34"/>
  <c r="AD438" i="34"/>
  <c r="AD439" i="34"/>
  <c r="AD440" i="34"/>
  <c r="AD441" i="34"/>
  <c r="AD442" i="34"/>
  <c r="AD447" i="34"/>
  <c r="AD448" i="34"/>
  <c r="AD449" i="34"/>
  <c r="AD450" i="34"/>
  <c r="AD451" i="34"/>
  <c r="AD452" i="34"/>
  <c r="AD453" i="34"/>
  <c r="AD454" i="34"/>
  <c r="AD455" i="34"/>
  <c r="AD456" i="34"/>
  <c r="AD457" i="34"/>
  <c r="AD458" i="34"/>
  <c r="AD459" i="34"/>
  <c r="AD460" i="34"/>
  <c r="AD461" i="34"/>
  <c r="AD462" i="34"/>
  <c r="AD463" i="34"/>
  <c r="AD464" i="34"/>
  <c r="AD465" i="34"/>
  <c r="AD466" i="34"/>
  <c r="AD467" i="34"/>
  <c r="AD468" i="34"/>
  <c r="AD469" i="34"/>
  <c r="AD470" i="34"/>
  <c r="AD471" i="34"/>
  <c r="AD472" i="34"/>
  <c r="AD473" i="34"/>
  <c r="AD474" i="34"/>
  <c r="AD475" i="34"/>
  <c r="AD476" i="34"/>
  <c r="AD477" i="34"/>
  <c r="AD478" i="34"/>
  <c r="AD479" i="34"/>
  <c r="AD480" i="34"/>
  <c r="AD481" i="34"/>
  <c r="AD482" i="34"/>
  <c r="AD483" i="34"/>
  <c r="AD484" i="34"/>
  <c r="AD485" i="34"/>
  <c r="AD490" i="34"/>
  <c r="AD491" i="34"/>
  <c r="AD494" i="34"/>
  <c r="AD495" i="34"/>
  <c r="AD496" i="34"/>
  <c r="AD497" i="34"/>
  <c r="AD498" i="34"/>
  <c r="AD499" i="34"/>
  <c r="AD500" i="34"/>
  <c r="AD501" i="34"/>
  <c r="AD502" i="34"/>
  <c r="AD503" i="34"/>
  <c r="AD504" i="34"/>
  <c r="AD505" i="34"/>
  <c r="AD506" i="34"/>
  <c r="AD507" i="34"/>
  <c r="AD510" i="34"/>
  <c r="AD511" i="34"/>
  <c r="AD512" i="34"/>
  <c r="AD513" i="34"/>
  <c r="AD514" i="34"/>
  <c r="AD515" i="34"/>
  <c r="AD516" i="34"/>
  <c r="AD517" i="34"/>
  <c r="AD518" i="34"/>
  <c r="AD519" i="34"/>
  <c r="AD520" i="34"/>
  <c r="AD521" i="34"/>
  <c r="AD522" i="34"/>
  <c r="AD523" i="34"/>
  <c r="AD524" i="34"/>
  <c r="AD525" i="34"/>
  <c r="AD526" i="34"/>
  <c r="AD527" i="34"/>
  <c r="AD528" i="34"/>
  <c r="AD529" i="34"/>
  <c r="AD530" i="34"/>
  <c r="AD531" i="34"/>
  <c r="AD532" i="34"/>
  <c r="AD533" i="34"/>
  <c r="AD534" i="34"/>
  <c r="AD535" i="34"/>
  <c r="AD536" i="34"/>
  <c r="AD537" i="34"/>
  <c r="AD538" i="34"/>
  <c r="AD539" i="34"/>
  <c r="AD540" i="34"/>
  <c r="AD541" i="34"/>
  <c r="AD542" i="34"/>
  <c r="AD543" i="34"/>
  <c r="AD544" i="34"/>
  <c r="AD545" i="34"/>
  <c r="AD546" i="34"/>
  <c r="AD547" i="34"/>
  <c r="AD548" i="34"/>
  <c r="AD549" i="34"/>
  <c r="AD550" i="34"/>
  <c r="AD551" i="34"/>
  <c r="AD552" i="34"/>
  <c r="AD553" i="34"/>
  <c r="AD554" i="34"/>
  <c r="AD555" i="34"/>
  <c r="AD556" i="34"/>
  <c r="AD557" i="34"/>
  <c r="AD558" i="34"/>
  <c r="AD559" i="34"/>
  <c r="AD566" i="34"/>
  <c r="AD567" i="34"/>
  <c r="AD569" i="34"/>
  <c r="AD570" i="34"/>
  <c r="AD571" i="34"/>
  <c r="AD572" i="34"/>
  <c r="AD573" i="34"/>
  <c r="AD574" i="34"/>
  <c r="AD575" i="34"/>
  <c r="AD576" i="34"/>
  <c r="AD577" i="34"/>
  <c r="AD578" i="34"/>
  <c r="AD579" i="34"/>
  <c r="AD580" i="34"/>
  <c r="AD581" i="34"/>
  <c r="AD582" i="34"/>
  <c r="AD583" i="34"/>
  <c r="AD584" i="34"/>
  <c r="AD585" i="34"/>
  <c r="AD586" i="34"/>
  <c r="AD587" i="34"/>
  <c r="AD588" i="34"/>
  <c r="AD589" i="34"/>
  <c r="AD590" i="34"/>
  <c r="AD591" i="34"/>
  <c r="AD592" i="34"/>
  <c r="AD593" i="34"/>
  <c r="AD594" i="34"/>
  <c r="AD595" i="34"/>
  <c r="AD596" i="34"/>
  <c r="AD597" i="34"/>
  <c r="AD598" i="34"/>
  <c r="AD599" i="34"/>
  <c r="AD600" i="34"/>
  <c r="AD601" i="34"/>
  <c r="AD602" i="34"/>
  <c r="AD603" i="34"/>
  <c r="AD604" i="34"/>
  <c r="AD605" i="34"/>
  <c r="AD606" i="34"/>
  <c r="AD607" i="34"/>
  <c r="AD608" i="34"/>
  <c r="AD609" i="34"/>
  <c r="AD610" i="34"/>
  <c r="AD611" i="34"/>
  <c r="AD612" i="34"/>
  <c r="AD613" i="34"/>
  <c r="AD614" i="34"/>
  <c r="AD615" i="34"/>
  <c r="AD616" i="34"/>
  <c r="AD617" i="34"/>
  <c r="AD618" i="34"/>
  <c r="AD619" i="34"/>
  <c r="AD620" i="34"/>
  <c r="AD621" i="34"/>
  <c r="AD622" i="34"/>
  <c r="AD623" i="34"/>
  <c r="AD624" i="34"/>
  <c r="AD625" i="34"/>
  <c r="AD626" i="34"/>
  <c r="AD627" i="34"/>
  <c r="AD628" i="34"/>
  <c r="AD629" i="34"/>
  <c r="AD630" i="34"/>
  <c r="AD631" i="34"/>
  <c r="AD632" i="34"/>
  <c r="AD633" i="34"/>
  <c r="AD634" i="34"/>
  <c r="AD635" i="34"/>
  <c r="AD636" i="34"/>
  <c r="AD638" i="34"/>
  <c r="AD639" i="34"/>
  <c r="AD640" i="34"/>
  <c r="AD641" i="34"/>
  <c r="AD642" i="34"/>
  <c r="AD643" i="34"/>
  <c r="AD644" i="34"/>
  <c r="AD645" i="34"/>
  <c r="AD646" i="34"/>
  <c r="AD647" i="34"/>
  <c r="AD648" i="34"/>
  <c r="AD649" i="34"/>
  <c r="AD650" i="34"/>
  <c r="AD651" i="34"/>
  <c r="AD652" i="34"/>
  <c r="AD653" i="34"/>
  <c r="AD654" i="34"/>
  <c r="AD655" i="34"/>
  <c r="AD656" i="34"/>
  <c r="AD657" i="34"/>
  <c r="AD658" i="34"/>
  <c r="AD659" i="34"/>
  <c r="AD661" i="34"/>
  <c r="AD662" i="34"/>
  <c r="AD663" i="34"/>
  <c r="AD664" i="34"/>
  <c r="AD665" i="34"/>
  <c r="AD666" i="34"/>
  <c r="AD667" i="34"/>
  <c r="AD668" i="34"/>
  <c r="AD669" i="34"/>
  <c r="AD670" i="34"/>
  <c r="AD671" i="34"/>
  <c r="AD672" i="34"/>
  <c r="AD673" i="34"/>
  <c r="AD674" i="34"/>
  <c r="AD675" i="34"/>
  <c r="AD676" i="34"/>
  <c r="AD677" i="34"/>
  <c r="AD678" i="34"/>
  <c r="AD679" i="34"/>
  <c r="AD680" i="34"/>
  <c r="AD681" i="34"/>
  <c r="AD682" i="34"/>
  <c r="AD683" i="34"/>
  <c r="AD684" i="34"/>
  <c r="AD685" i="34"/>
  <c r="AD686" i="34"/>
  <c r="AD687" i="34"/>
  <c r="AD688" i="34"/>
  <c r="AD689" i="34"/>
  <c r="AD690" i="34"/>
  <c r="AD691" i="34"/>
  <c r="AD692" i="34"/>
  <c r="AD693" i="34"/>
  <c r="AD694" i="34"/>
  <c r="AD695" i="34"/>
  <c r="AD696" i="34"/>
  <c r="AD697" i="34"/>
  <c r="AD698" i="34"/>
  <c r="AD699" i="34"/>
  <c r="AD700" i="34"/>
  <c r="AD701" i="34"/>
  <c r="AD702" i="34"/>
  <c r="AD703" i="34"/>
  <c r="AD704" i="34"/>
  <c r="AD705" i="34"/>
  <c r="AD706" i="34"/>
  <c r="AD707" i="34"/>
  <c r="AD708" i="34"/>
  <c r="AD709" i="34"/>
  <c r="AD710" i="34"/>
  <c r="AD711" i="34"/>
  <c r="AD712" i="34"/>
  <c r="AD713" i="34"/>
  <c r="AD714" i="34"/>
  <c r="AD715" i="34"/>
  <c r="AD716" i="34"/>
  <c r="AD717" i="34"/>
  <c r="AD718" i="34"/>
  <c r="AD719" i="34"/>
  <c r="AD720" i="34"/>
  <c r="AD721" i="34"/>
  <c r="AD722" i="34"/>
  <c r="AD723" i="34"/>
  <c r="AD725" i="34"/>
  <c r="AD726" i="34"/>
  <c r="AD727" i="34"/>
  <c r="AD728" i="34"/>
  <c r="AD729" i="34"/>
  <c r="AD730" i="34"/>
  <c r="AD750" i="34"/>
  <c r="AD751" i="34"/>
  <c r="AD752" i="34"/>
  <c r="AD753" i="34"/>
  <c r="AD754" i="34"/>
  <c r="AD755" i="34"/>
  <c r="AD756" i="34"/>
  <c r="AD757" i="34"/>
  <c r="AD758" i="34"/>
  <c r="AD759" i="34"/>
  <c r="AD760" i="34"/>
  <c r="AD761" i="34"/>
  <c r="AD762" i="34"/>
  <c r="AD763" i="34"/>
  <c r="AD764" i="34"/>
  <c r="AD765" i="34"/>
  <c r="AD766" i="34"/>
  <c r="AD767" i="34"/>
  <c r="AD768" i="34"/>
  <c r="AD769" i="34"/>
  <c r="AD770" i="34"/>
  <c r="AD771" i="34"/>
  <c r="AD772" i="34"/>
  <c r="AD773" i="34"/>
  <c r="AD774" i="34"/>
  <c r="AD775" i="34"/>
  <c r="AD776" i="34"/>
  <c r="AD777" i="34"/>
  <c r="AD778" i="34"/>
  <c r="AD779" i="34"/>
  <c r="AD780" i="34"/>
  <c r="AD781" i="34"/>
  <c r="AD782" i="34"/>
  <c r="AD783" i="34"/>
  <c r="AD784" i="34"/>
  <c r="AD785" i="34"/>
  <c r="AD786" i="34"/>
  <c r="AD787" i="34"/>
  <c r="AD788" i="34"/>
  <c r="AD789" i="34"/>
  <c r="AD790" i="34"/>
  <c r="AD791" i="34"/>
  <c r="AD792" i="34"/>
  <c r="AD793" i="34"/>
  <c r="AD794" i="34"/>
  <c r="AD795" i="34"/>
  <c r="AD796" i="34"/>
  <c r="AD797" i="34"/>
  <c r="AD798" i="34"/>
  <c r="AD799" i="34"/>
  <c r="AD800" i="34"/>
  <c r="AD801" i="34"/>
  <c r="AD802" i="34"/>
  <c r="AD803" i="34"/>
  <c r="AD804" i="34"/>
  <c r="AD805" i="34"/>
  <c r="AD816" i="34"/>
  <c r="AD820" i="34"/>
  <c r="AD821" i="34"/>
  <c r="AD822" i="34"/>
  <c r="AD823" i="34"/>
  <c r="AD834" i="34"/>
  <c r="AD838" i="34"/>
  <c r="AD852" i="34"/>
  <c r="AD854" i="34"/>
  <c r="AD855" i="34"/>
  <c r="AD856" i="34"/>
  <c r="AD868" i="34"/>
  <c r="AD869" i="34"/>
  <c r="AD870" i="34"/>
  <c r="AD871" i="34"/>
  <c r="AD872" i="34"/>
  <c r="AD873" i="34"/>
  <c r="AD874" i="34"/>
  <c r="AD875" i="34"/>
  <c r="AD876" i="34"/>
  <c r="AD877" i="34"/>
  <c r="AD878" i="34"/>
  <c r="AD879" i="34"/>
  <c r="AD880" i="34"/>
  <c r="AD881" i="34"/>
  <c r="AD882" i="34"/>
  <c r="AD883" i="34"/>
  <c r="AD884" i="34"/>
  <c r="AD885" i="34"/>
  <c r="AD886" i="34"/>
  <c r="AD818" i="34"/>
  <c r="AD887" i="34"/>
  <c r="AD888" i="34"/>
  <c r="AD889" i="34"/>
  <c r="AD890" i="34"/>
  <c r="AD891" i="34"/>
  <c r="AD896" i="34"/>
  <c r="AD897" i="34"/>
  <c r="AD898" i="34"/>
  <c r="AD899" i="34"/>
  <c r="AD900" i="34"/>
  <c r="AD901" i="34"/>
  <c r="AD902" i="34"/>
  <c r="AD903" i="34"/>
  <c r="AD904" i="34"/>
  <c r="AD905" i="34"/>
  <c r="AD906" i="34"/>
  <c r="AD907" i="34"/>
  <c r="AD908" i="34"/>
  <c r="AD909" i="34"/>
  <c r="AD910" i="34"/>
  <c r="AD911" i="34"/>
  <c r="AD912" i="34"/>
  <c r="AD913" i="34"/>
  <c r="AD914" i="34"/>
  <c r="AD915" i="34"/>
  <c r="AD916" i="34"/>
  <c r="AD917" i="34"/>
  <c r="AD918" i="34"/>
  <c r="AD829" i="34"/>
  <c r="AD919" i="34"/>
  <c r="AD920" i="34"/>
  <c r="AD921" i="34"/>
  <c r="AD922" i="34"/>
  <c r="AD923" i="34"/>
  <c r="AD929" i="34"/>
  <c r="AD933" i="34"/>
  <c r="AD935" i="34"/>
  <c r="AD936" i="34"/>
  <c r="AD937" i="34"/>
  <c r="AD939" i="34"/>
  <c r="AD940" i="34"/>
  <c r="AD941" i="34"/>
  <c r="AD942" i="34"/>
  <c r="AD951" i="34"/>
  <c r="AD952" i="34"/>
  <c r="AD955" i="34"/>
  <c r="AD956" i="34"/>
  <c r="AD968" i="34"/>
  <c r="AD969" i="34"/>
  <c r="AD970" i="34"/>
  <c r="AD974" i="34"/>
  <c r="AD975" i="34"/>
  <c r="AD985" i="34"/>
  <c r="AD992" i="34"/>
  <c r="AD993" i="34"/>
  <c r="AD996" i="34"/>
  <c r="AD1003" i="34"/>
  <c r="AD1004" i="34"/>
  <c r="AD1005" i="34"/>
  <c r="AD1006" i="34"/>
  <c r="AD1008" i="34"/>
  <c r="AD1009" i="34"/>
  <c r="AD1153" i="34"/>
  <c r="AD1154" i="34"/>
  <c r="AD1156" i="34"/>
  <c r="AD1166" i="34"/>
  <c r="AD1167" i="34"/>
  <c r="AD1168" i="34"/>
  <c r="AD1169" i="34"/>
  <c r="AD1178" i="34"/>
  <c r="AD1179" i="34"/>
  <c r="AD1181" i="34"/>
  <c r="AD1182" i="34"/>
  <c r="AD1185" i="34"/>
  <c r="AD1186" i="34"/>
  <c r="AD1187" i="34"/>
  <c r="AD1190" i="34"/>
  <c r="K801" i="34"/>
  <c r="M801" i="34" s="1"/>
  <c r="B802" i="34"/>
  <c r="B803" i="34"/>
  <c r="B804" i="34"/>
  <c r="B805" i="34"/>
  <c r="E801" i="34"/>
  <c r="B801" i="34"/>
  <c r="C24" i="34"/>
  <c r="AD24" i="34" s="1"/>
  <c r="C23" i="34"/>
  <c r="C22" i="34"/>
  <c r="AD22" i="34" s="1"/>
  <c r="E750" i="34"/>
  <c r="E800" i="34"/>
  <c r="B800" i="34"/>
  <c r="E799" i="34"/>
  <c r="B799" i="34"/>
  <c r="M798" i="34"/>
  <c r="E798" i="34"/>
  <c r="B798" i="34"/>
  <c r="M799" i="34"/>
  <c r="E797" i="34"/>
  <c r="B797" i="34"/>
  <c r="E796" i="34"/>
  <c r="B796" i="34"/>
  <c r="E795" i="34"/>
  <c r="B795" i="34"/>
  <c r="E794" i="34"/>
  <c r="B794" i="34"/>
  <c r="E793" i="34"/>
  <c r="B793" i="34"/>
  <c r="E792" i="34"/>
  <c r="B792" i="34"/>
  <c r="E791" i="34"/>
  <c r="B791" i="34"/>
  <c r="E790" i="34"/>
  <c r="B790" i="34"/>
  <c r="E789" i="34"/>
  <c r="B789" i="34"/>
  <c r="E788" i="34"/>
  <c r="B788" i="34"/>
  <c r="E787" i="34"/>
  <c r="B787" i="34"/>
  <c r="E786" i="34"/>
  <c r="B786" i="34"/>
  <c r="E785" i="34"/>
  <c r="B785" i="34"/>
  <c r="E784" i="34"/>
  <c r="B784" i="34"/>
  <c r="E783" i="34"/>
  <c r="B783" i="34"/>
  <c r="E782" i="34"/>
  <c r="B782" i="34"/>
  <c r="E781" i="34"/>
  <c r="B781" i="34"/>
  <c r="M780" i="34"/>
  <c r="E780" i="34"/>
  <c r="B780" i="34"/>
  <c r="E779" i="34"/>
  <c r="B779" i="34"/>
  <c r="E778" i="34"/>
  <c r="B778" i="34"/>
  <c r="E777" i="34"/>
  <c r="B777" i="34"/>
  <c r="E776" i="34"/>
  <c r="B776" i="34"/>
  <c r="E775" i="34"/>
  <c r="B775" i="34"/>
  <c r="E774" i="34"/>
  <c r="B774" i="34"/>
  <c r="E773" i="34"/>
  <c r="B773" i="34"/>
  <c r="E772" i="34"/>
  <c r="B772" i="34"/>
  <c r="E771" i="34"/>
  <c r="B771" i="34"/>
  <c r="E770" i="34"/>
  <c r="B770" i="34"/>
  <c r="E769" i="34"/>
  <c r="B769" i="34"/>
  <c r="E768" i="34"/>
  <c r="B768" i="34"/>
  <c r="E767" i="34"/>
  <c r="B767" i="34"/>
  <c r="E766" i="34"/>
  <c r="B766" i="34"/>
  <c r="E765" i="34"/>
  <c r="B765" i="34"/>
  <c r="E764" i="34"/>
  <c r="B764" i="34"/>
  <c r="E763" i="34"/>
  <c r="B763" i="34"/>
  <c r="E762" i="34"/>
  <c r="B762" i="34"/>
  <c r="E761" i="34"/>
  <c r="B761" i="34"/>
  <c r="E760" i="34"/>
  <c r="B760" i="34"/>
  <c r="E759" i="34"/>
  <c r="B759" i="34"/>
  <c r="E758" i="34"/>
  <c r="B758" i="34"/>
  <c r="E757" i="34"/>
  <c r="B757" i="34"/>
  <c r="E756" i="34"/>
  <c r="B756" i="34"/>
  <c r="E755" i="34"/>
  <c r="B755" i="34"/>
  <c r="E754" i="34"/>
  <c r="B754" i="34"/>
  <c r="E753" i="34"/>
  <c r="B753" i="34"/>
  <c r="E752" i="34"/>
  <c r="B752" i="34"/>
  <c r="E751" i="34"/>
  <c r="B751" i="34"/>
  <c r="B750" i="34"/>
  <c r="Q755" i="34" l="1"/>
  <c r="R755" i="34"/>
  <c r="S755" i="34"/>
  <c r="Q759" i="34"/>
  <c r="R759" i="34"/>
  <c r="S759" i="34"/>
  <c r="Q772" i="34"/>
  <c r="R772" i="34"/>
  <c r="S772" i="34"/>
  <c r="S793" i="34"/>
  <c r="Q793" i="34"/>
  <c r="R793" i="34"/>
  <c r="Q764" i="34"/>
  <c r="R764" i="34"/>
  <c r="S764" i="34"/>
  <c r="Q768" i="34"/>
  <c r="R768" i="34"/>
  <c r="S768" i="34"/>
  <c r="Q776" i="34"/>
  <c r="R776" i="34"/>
  <c r="S776" i="34"/>
  <c r="Q780" i="34"/>
  <c r="R780" i="34"/>
  <c r="S780" i="34"/>
  <c r="Q784" i="34"/>
  <c r="R784" i="34"/>
  <c r="S784" i="34"/>
  <c r="Q792" i="34"/>
  <c r="R792" i="34"/>
  <c r="S792" i="34"/>
  <c r="Q796" i="34"/>
  <c r="R796" i="34"/>
  <c r="S796" i="34"/>
  <c r="Q804" i="34"/>
  <c r="R804" i="34"/>
  <c r="S804" i="34"/>
  <c r="A492" i="34"/>
  <c r="S492" i="34"/>
  <c r="Q492" i="34"/>
  <c r="R492" i="34"/>
  <c r="A486" i="34"/>
  <c r="Q486" i="34"/>
  <c r="R486" i="34"/>
  <c r="S486" i="34"/>
  <c r="A562" i="34"/>
  <c r="Q562" i="34"/>
  <c r="R562" i="34"/>
  <c r="S562" i="34"/>
  <c r="A560" i="34"/>
  <c r="S560" i="34"/>
  <c r="Q560" i="34"/>
  <c r="R560" i="34"/>
  <c r="A564" i="34"/>
  <c r="S564" i="34"/>
  <c r="Q564" i="34"/>
  <c r="R564" i="34"/>
  <c r="R509" i="34"/>
  <c r="S509" i="34"/>
  <c r="Q509" i="34"/>
  <c r="S488" i="34"/>
  <c r="Q488" i="34"/>
  <c r="R488" i="34"/>
  <c r="R750" i="34"/>
  <c r="S750" i="34"/>
  <c r="Q750" i="34"/>
  <c r="S753" i="34"/>
  <c r="Q753" i="34"/>
  <c r="R753" i="34"/>
  <c r="S757" i="34"/>
  <c r="Q757" i="34"/>
  <c r="R757" i="34"/>
  <c r="S761" i="34"/>
  <c r="Q761" i="34"/>
  <c r="R761" i="34"/>
  <c r="R774" i="34"/>
  <c r="S774" i="34"/>
  <c r="Q774" i="34"/>
  <c r="S777" i="34"/>
  <c r="Q777" i="34"/>
  <c r="R777" i="34"/>
  <c r="S781" i="34"/>
  <c r="Q781" i="34"/>
  <c r="R781" i="34"/>
  <c r="S785" i="34"/>
  <c r="Q785" i="34"/>
  <c r="R785" i="34"/>
  <c r="Q752" i="34"/>
  <c r="R752" i="34"/>
  <c r="S752" i="34"/>
  <c r="R754" i="34"/>
  <c r="S754" i="34"/>
  <c r="Q754" i="34"/>
  <c r="Q756" i="34"/>
  <c r="R756" i="34"/>
  <c r="S756" i="34"/>
  <c r="R758" i="34"/>
  <c r="S758" i="34"/>
  <c r="Q758" i="34"/>
  <c r="Q760" i="34"/>
  <c r="R760" i="34"/>
  <c r="S760" i="34"/>
  <c r="Q763" i="34"/>
  <c r="R763" i="34"/>
  <c r="S763" i="34"/>
  <c r="Q767" i="34"/>
  <c r="R767" i="34"/>
  <c r="S767" i="34"/>
  <c r="A771" i="34"/>
  <c r="Q771" i="34"/>
  <c r="R771" i="34"/>
  <c r="S771" i="34"/>
  <c r="S773" i="34"/>
  <c r="Q773" i="34"/>
  <c r="R773" i="34"/>
  <c r="Q775" i="34"/>
  <c r="R775" i="34"/>
  <c r="S775" i="34"/>
  <c r="Q779" i="34"/>
  <c r="R779" i="34"/>
  <c r="S779" i="34"/>
  <c r="Q783" i="34"/>
  <c r="R783" i="34"/>
  <c r="S783" i="34"/>
  <c r="R786" i="34"/>
  <c r="S786" i="34"/>
  <c r="Q786" i="34"/>
  <c r="Q788" i="34"/>
  <c r="R788" i="34"/>
  <c r="S788" i="34"/>
  <c r="Q791" i="34"/>
  <c r="R791" i="34"/>
  <c r="S791" i="34"/>
  <c r="Q795" i="34"/>
  <c r="R795" i="34"/>
  <c r="S795" i="34"/>
  <c r="Q799" i="34"/>
  <c r="R799" i="34"/>
  <c r="S799" i="34"/>
  <c r="S801" i="34"/>
  <c r="Q801" i="34"/>
  <c r="R801" i="34"/>
  <c r="Q803" i="34"/>
  <c r="R803" i="34"/>
  <c r="S803" i="34"/>
  <c r="A660" i="34"/>
  <c r="S660" i="34"/>
  <c r="Q660" i="34"/>
  <c r="R660" i="34"/>
  <c r="R489" i="34"/>
  <c r="S489" i="34"/>
  <c r="Q489" i="34"/>
  <c r="Q511" i="34"/>
  <c r="R511" i="34"/>
  <c r="S511" i="34"/>
  <c r="R762" i="34"/>
  <c r="S762" i="34"/>
  <c r="Q762" i="34"/>
  <c r="R766" i="34"/>
  <c r="S766" i="34"/>
  <c r="Q766" i="34"/>
  <c r="R770" i="34"/>
  <c r="S770" i="34"/>
  <c r="Q770" i="34"/>
  <c r="R778" i="34"/>
  <c r="S778" i="34"/>
  <c r="Q778" i="34"/>
  <c r="R782" i="34"/>
  <c r="S782" i="34"/>
  <c r="Q782" i="34"/>
  <c r="R790" i="34"/>
  <c r="S790" i="34"/>
  <c r="Q790" i="34"/>
  <c r="R794" i="34"/>
  <c r="S794" i="34"/>
  <c r="Q794" i="34"/>
  <c r="R798" i="34"/>
  <c r="S798" i="34"/>
  <c r="Q798" i="34"/>
  <c r="R802" i="34"/>
  <c r="S802" i="34"/>
  <c r="Q802" i="34"/>
  <c r="A487" i="34"/>
  <c r="Q487" i="34"/>
  <c r="R487" i="34"/>
  <c r="S487" i="34"/>
  <c r="A563" i="34"/>
  <c r="Q563" i="34"/>
  <c r="R563" i="34"/>
  <c r="S563" i="34"/>
  <c r="A561" i="34"/>
  <c r="R561" i="34"/>
  <c r="S561" i="34"/>
  <c r="Q561" i="34"/>
  <c r="A565" i="34"/>
  <c r="R565" i="34"/>
  <c r="S565" i="34"/>
  <c r="Q565" i="34"/>
  <c r="Q491" i="34"/>
  <c r="R491" i="34"/>
  <c r="S491" i="34"/>
  <c r="R513" i="34"/>
  <c r="S513" i="34"/>
  <c r="Q513" i="34"/>
  <c r="Q751" i="34"/>
  <c r="R751" i="34"/>
  <c r="S751" i="34"/>
  <c r="S765" i="34"/>
  <c r="Q765" i="34"/>
  <c r="R765" i="34"/>
  <c r="S769" i="34"/>
  <c r="Q769" i="34"/>
  <c r="R769" i="34"/>
  <c r="Q787" i="34"/>
  <c r="R787" i="34"/>
  <c r="S787" i="34"/>
  <c r="S789" i="34"/>
  <c r="Q789" i="34"/>
  <c r="R789" i="34"/>
  <c r="S797" i="34"/>
  <c r="Q797" i="34"/>
  <c r="R797" i="34"/>
  <c r="Q800" i="34"/>
  <c r="R800" i="34"/>
  <c r="S800" i="34"/>
  <c r="S805" i="34"/>
  <c r="Q805" i="34"/>
  <c r="R805" i="34"/>
  <c r="A493" i="34"/>
  <c r="R493" i="34"/>
  <c r="S493" i="34"/>
  <c r="Q493" i="34"/>
  <c r="S508" i="34"/>
  <c r="Q508" i="34"/>
  <c r="R508" i="34"/>
  <c r="A790" i="34"/>
  <c r="A794" i="34"/>
  <c r="A798" i="34"/>
  <c r="B23" i="34"/>
  <c r="A23" i="34" s="1"/>
  <c r="AD23" i="34"/>
  <c r="A776" i="34"/>
  <c r="A780" i="34"/>
  <c r="A784" i="34"/>
  <c r="A762" i="34"/>
  <c r="A766" i="34"/>
  <c r="A770" i="34"/>
  <c r="A802" i="34"/>
  <c r="A801" i="34"/>
  <c r="A767" i="34"/>
  <c r="A775" i="34"/>
  <c r="A800" i="34"/>
  <c r="A751" i="34"/>
  <c r="B22" i="34"/>
  <c r="A757" i="34"/>
  <c r="A763" i="34"/>
  <c r="A761" i="34"/>
  <c r="A777" i="34"/>
  <c r="B24" i="34"/>
  <c r="A752" i="34"/>
  <c r="A787" i="34"/>
  <c r="A789" i="34"/>
  <c r="A756" i="34"/>
  <c r="A758" i="34"/>
  <c r="A769" i="34"/>
  <c r="A779" i="34"/>
  <c r="A791" i="34"/>
  <c r="A793" i="34"/>
  <c r="A797" i="34"/>
  <c r="A788" i="34"/>
  <c r="A795" i="34"/>
  <c r="A774" i="34"/>
  <c r="A781" i="34"/>
  <c r="A783" i="34"/>
  <c r="A785" i="34"/>
  <c r="A773" i="34"/>
  <c r="A760" i="34"/>
  <c r="A765" i="34"/>
  <c r="A759" i="34"/>
  <c r="A755" i="34"/>
  <c r="A754" i="34"/>
  <c r="A753" i="34"/>
  <c r="A750" i="34"/>
  <c r="A764" i="34"/>
  <c r="A768" i="34"/>
  <c r="A772" i="34"/>
  <c r="A778" i="34"/>
  <c r="A782" i="34"/>
  <c r="A786" i="34"/>
  <c r="A792" i="34"/>
  <c r="A796" i="34"/>
  <c r="A799" i="34"/>
  <c r="A70" i="60"/>
  <c r="D70" i="60"/>
  <c r="A71" i="60"/>
  <c r="D71" i="60"/>
  <c r="G71" i="60" s="1"/>
  <c r="M510" i="34"/>
  <c r="C568" i="34"/>
  <c r="AD568" i="34" s="1"/>
  <c r="C749" i="34"/>
  <c r="AD749" i="34" s="1"/>
  <c r="C748" i="34"/>
  <c r="AD748" i="34" s="1"/>
  <c r="C747" i="34"/>
  <c r="AD747" i="34" s="1"/>
  <c r="C746" i="34"/>
  <c r="AD746" i="34" s="1"/>
  <c r="C745" i="34"/>
  <c r="AD745" i="34" s="1"/>
  <c r="B675" i="34"/>
  <c r="E675" i="34"/>
  <c r="B676" i="34"/>
  <c r="E676" i="34"/>
  <c r="B673" i="34"/>
  <c r="E673" i="34"/>
  <c r="B674" i="34"/>
  <c r="E674" i="34"/>
  <c r="R673" i="34" l="1"/>
  <c r="S673" i="34"/>
  <c r="Q673" i="34"/>
  <c r="Q674" i="34"/>
  <c r="R674" i="34"/>
  <c r="S674" i="34"/>
  <c r="S676" i="34"/>
  <c r="Q676" i="34"/>
  <c r="R676" i="34"/>
  <c r="Q675" i="34"/>
  <c r="R675" i="34"/>
  <c r="S675" i="34"/>
  <c r="A675" i="34"/>
  <c r="S24" i="34"/>
  <c r="Q24" i="34"/>
  <c r="R24" i="34"/>
  <c r="A673" i="34"/>
  <c r="S22" i="34"/>
  <c r="Q22" i="34"/>
  <c r="R22" i="34"/>
  <c r="A674" i="34"/>
  <c r="A676" i="34"/>
  <c r="A22" i="34"/>
  <c r="Q23" i="34"/>
  <c r="R23" i="34"/>
  <c r="S23" i="34"/>
  <c r="A24" i="34"/>
  <c r="G70" i="60"/>
  <c r="B746" i="34"/>
  <c r="B748" i="34"/>
  <c r="B745" i="34"/>
  <c r="B747" i="34"/>
  <c r="B749" i="34"/>
  <c r="E730" i="34"/>
  <c r="B730" i="34"/>
  <c r="E68" i="60"/>
  <c r="D68" i="60"/>
  <c r="D69" i="60"/>
  <c r="N50" i="60"/>
  <c r="M150" i="34"/>
  <c r="E150" i="34"/>
  <c r="B150" i="34"/>
  <c r="E90" i="34"/>
  <c r="M90" i="34"/>
  <c r="B90" i="34"/>
  <c r="C196" i="34"/>
  <c r="AD196" i="34" s="1"/>
  <c r="C197" i="34"/>
  <c r="C198" i="34"/>
  <c r="AD198" i="34" s="1"/>
  <c r="C199" i="34"/>
  <c r="AD199" i="34" s="1"/>
  <c r="C200" i="34"/>
  <c r="AD200" i="34" s="1"/>
  <c r="C201" i="34"/>
  <c r="C202" i="34"/>
  <c r="AD202" i="34" s="1"/>
  <c r="M202" i="34"/>
  <c r="M201" i="34"/>
  <c r="M200" i="34"/>
  <c r="M199" i="34"/>
  <c r="M198" i="34"/>
  <c r="M197" i="34"/>
  <c r="M196" i="34"/>
  <c r="M139" i="34"/>
  <c r="E140" i="34"/>
  <c r="E672" i="34"/>
  <c r="E139" i="34"/>
  <c r="A50" i="60"/>
  <c r="D49" i="60"/>
  <c r="G49" i="60" s="1"/>
  <c r="M148" i="34"/>
  <c r="E148" i="34"/>
  <c r="B148" i="34"/>
  <c r="E142" i="34"/>
  <c r="E143" i="34"/>
  <c r="E144" i="34"/>
  <c r="E145" i="34"/>
  <c r="E146" i="34"/>
  <c r="E147" i="34"/>
  <c r="E149" i="34"/>
  <c r="E141" i="34"/>
  <c r="M149" i="34"/>
  <c r="B149" i="34"/>
  <c r="M147" i="34"/>
  <c r="B147" i="34"/>
  <c r="M146" i="34"/>
  <c r="M145" i="34"/>
  <c r="B145" i="34"/>
  <c r="M144" i="34"/>
  <c r="B144" i="34"/>
  <c r="M143" i="34"/>
  <c r="B143" i="34"/>
  <c r="M142" i="34"/>
  <c r="M141" i="34"/>
  <c r="B141" i="34"/>
  <c r="M91" i="34"/>
  <c r="C91" i="34"/>
  <c r="AD91" i="34" s="1"/>
  <c r="S143" i="34" l="1"/>
  <c r="Q143" i="34"/>
  <c r="R143" i="34"/>
  <c r="Q149" i="34"/>
  <c r="R149" i="34"/>
  <c r="S149" i="34"/>
  <c r="R144" i="34"/>
  <c r="S144" i="34"/>
  <c r="Q144" i="34"/>
  <c r="S749" i="34"/>
  <c r="Q749" i="34"/>
  <c r="R749" i="34"/>
  <c r="S147" i="34"/>
  <c r="Q147" i="34"/>
  <c r="R147" i="34"/>
  <c r="R148" i="34"/>
  <c r="S148" i="34"/>
  <c r="Q148" i="34"/>
  <c r="Q747" i="34"/>
  <c r="R747" i="34"/>
  <c r="S747" i="34"/>
  <c r="Q145" i="34"/>
  <c r="R145" i="34"/>
  <c r="S145" i="34"/>
  <c r="R730" i="34"/>
  <c r="S730" i="34"/>
  <c r="Q730" i="34"/>
  <c r="S745" i="34"/>
  <c r="Q745" i="34"/>
  <c r="R745" i="34"/>
  <c r="Q150" i="34"/>
  <c r="R150" i="34"/>
  <c r="S150" i="34"/>
  <c r="Q748" i="34"/>
  <c r="R748" i="34"/>
  <c r="S748" i="34"/>
  <c r="Q141" i="34"/>
  <c r="R141" i="34"/>
  <c r="S141" i="34"/>
  <c r="S90" i="34"/>
  <c r="Q90" i="34"/>
  <c r="R90" i="34"/>
  <c r="R746" i="34"/>
  <c r="S746" i="34"/>
  <c r="Q746" i="34"/>
  <c r="B196" i="34"/>
  <c r="B201" i="34"/>
  <c r="AD201" i="34"/>
  <c r="B197" i="34"/>
  <c r="AD197" i="34"/>
  <c r="B198" i="34"/>
  <c r="B200" i="34"/>
  <c r="A747" i="34"/>
  <c r="A745" i="34"/>
  <c r="A748" i="34"/>
  <c r="A749" i="34"/>
  <c r="A746" i="34"/>
  <c r="A730" i="34"/>
  <c r="G69" i="60"/>
  <c r="A150" i="34"/>
  <c r="A90" i="34"/>
  <c r="B199" i="34"/>
  <c r="B202" i="34"/>
  <c r="B91" i="34"/>
  <c r="A148" i="34"/>
  <c r="A144" i="34"/>
  <c r="A147" i="34"/>
  <c r="A143" i="34"/>
  <c r="A141" i="34"/>
  <c r="B142" i="34"/>
  <c r="A145" i="34"/>
  <c r="B146" i="34"/>
  <c r="A149" i="34"/>
  <c r="B138" i="34"/>
  <c r="B137" i="34"/>
  <c r="B133" i="34"/>
  <c r="B134" i="34"/>
  <c r="Q138" i="34" l="1"/>
  <c r="R138" i="34"/>
  <c r="S138" i="34"/>
  <c r="S199" i="34"/>
  <c r="Q199" i="34"/>
  <c r="R199" i="34"/>
  <c r="Q134" i="34"/>
  <c r="R134" i="34"/>
  <c r="S134" i="34"/>
  <c r="Q133" i="34"/>
  <c r="R133" i="34"/>
  <c r="S133" i="34"/>
  <c r="Q146" i="34"/>
  <c r="R146" i="34"/>
  <c r="S146" i="34"/>
  <c r="A197" i="34"/>
  <c r="Q197" i="34"/>
  <c r="R197" i="34"/>
  <c r="S197" i="34"/>
  <c r="Q137" i="34"/>
  <c r="R137" i="34"/>
  <c r="S137" i="34"/>
  <c r="Q202" i="34"/>
  <c r="R202" i="34"/>
  <c r="S202" i="34"/>
  <c r="R200" i="34"/>
  <c r="S200" i="34"/>
  <c r="Q200" i="34"/>
  <c r="Q198" i="34"/>
  <c r="R198" i="34"/>
  <c r="S198" i="34"/>
  <c r="Q201" i="34"/>
  <c r="R201" i="34"/>
  <c r="S201" i="34"/>
  <c r="Q142" i="34"/>
  <c r="R142" i="34"/>
  <c r="S142" i="34"/>
  <c r="R196" i="34"/>
  <c r="S196" i="34"/>
  <c r="Q196" i="34"/>
  <c r="A201" i="34"/>
  <c r="R91" i="34"/>
  <c r="S91" i="34"/>
  <c r="Q91" i="34"/>
  <c r="A134" i="34"/>
  <c r="A198" i="34"/>
  <c r="A200" i="34"/>
  <c r="A133" i="34"/>
  <c r="A202" i="34"/>
  <c r="A196" i="34"/>
  <c r="A199" i="34"/>
  <c r="A91" i="34"/>
  <c r="A146" i="34"/>
  <c r="A142" i="34"/>
  <c r="A137" i="34"/>
  <c r="A138" i="34"/>
  <c r="J42" i="69"/>
  <c r="A4" i="69"/>
  <c r="B482" i="34" l="1"/>
  <c r="B483" i="34"/>
  <c r="B484" i="34"/>
  <c r="B485" i="34"/>
  <c r="B490" i="34"/>
  <c r="B494" i="34"/>
  <c r="B495" i="34"/>
  <c r="B496" i="34"/>
  <c r="B497" i="34"/>
  <c r="B498" i="34"/>
  <c r="B499" i="34"/>
  <c r="B500" i="34"/>
  <c r="B501" i="34"/>
  <c r="B502" i="34"/>
  <c r="B503" i="34"/>
  <c r="B504" i="34"/>
  <c r="B505" i="34"/>
  <c r="B506" i="34"/>
  <c r="B507" i="34"/>
  <c r="B510" i="34"/>
  <c r="B512" i="34"/>
  <c r="B514" i="34"/>
  <c r="B515" i="34"/>
  <c r="B516" i="34"/>
  <c r="B517" i="34"/>
  <c r="B519" i="34"/>
  <c r="B520" i="34"/>
  <c r="B521" i="34"/>
  <c r="B522" i="34"/>
  <c r="B523" i="34"/>
  <c r="B518" i="34"/>
  <c r="B524" i="34"/>
  <c r="B525" i="34"/>
  <c r="B526" i="34"/>
  <c r="B527" i="34"/>
  <c r="B528" i="34"/>
  <c r="B529" i="34"/>
  <c r="B530" i="34"/>
  <c r="B531" i="34"/>
  <c r="B532" i="34"/>
  <c r="B533" i="34"/>
  <c r="B534" i="34"/>
  <c r="B536" i="34"/>
  <c r="B537" i="34"/>
  <c r="B538" i="34"/>
  <c r="B539" i="34"/>
  <c r="B540" i="34"/>
  <c r="B541" i="34"/>
  <c r="B542" i="34"/>
  <c r="B535" i="34"/>
  <c r="B543" i="34"/>
  <c r="B544" i="34"/>
  <c r="B545" i="34"/>
  <c r="B546" i="34"/>
  <c r="B547" i="34"/>
  <c r="B549" i="34"/>
  <c r="B550" i="34"/>
  <c r="B548" i="34"/>
  <c r="B551" i="34"/>
  <c r="B552" i="34"/>
  <c r="B553" i="34"/>
  <c r="B554" i="34"/>
  <c r="B555" i="34"/>
  <c r="B556" i="34"/>
  <c r="B557" i="34"/>
  <c r="B558" i="34"/>
  <c r="B559" i="34"/>
  <c r="B566" i="34"/>
  <c r="B567" i="34"/>
  <c r="B605" i="34"/>
  <c r="B569" i="34"/>
  <c r="B570" i="34"/>
  <c r="B571" i="34"/>
  <c r="B572" i="34"/>
  <c r="B573" i="34"/>
  <c r="B574" i="34"/>
  <c r="B575" i="34"/>
  <c r="B576" i="34"/>
  <c r="B577" i="34"/>
  <c r="B578" i="34"/>
  <c r="B579" i="34"/>
  <c r="B580" i="34"/>
  <c r="B581" i="34"/>
  <c r="B582" i="34"/>
  <c r="B583" i="34"/>
  <c r="B584" i="34"/>
  <c r="B585" i="34"/>
  <c r="B586" i="34"/>
  <c r="B587" i="34"/>
  <c r="B588" i="34"/>
  <c r="B589" i="34"/>
  <c r="B590" i="34"/>
  <c r="B591" i="34"/>
  <c r="B592" i="34"/>
  <c r="B593" i="34"/>
  <c r="B594" i="34"/>
  <c r="B595" i="34"/>
  <c r="B596" i="34"/>
  <c r="B597" i="34"/>
  <c r="B598" i="34"/>
  <c r="B599" i="34"/>
  <c r="B600" i="34"/>
  <c r="B601" i="34"/>
  <c r="B602" i="34"/>
  <c r="B603" i="34"/>
  <c r="B604" i="34"/>
  <c r="B606" i="34"/>
  <c r="B607" i="34"/>
  <c r="B608" i="34"/>
  <c r="B609" i="34"/>
  <c r="B610" i="34"/>
  <c r="B611" i="34"/>
  <c r="B612" i="34"/>
  <c r="B613" i="34"/>
  <c r="B614" i="34"/>
  <c r="B615" i="34"/>
  <c r="B616" i="34"/>
  <c r="B617" i="34"/>
  <c r="B618" i="34"/>
  <c r="B619" i="34"/>
  <c r="B620" i="34"/>
  <c r="B621" i="34"/>
  <c r="B622" i="34"/>
  <c r="B623" i="34"/>
  <c r="B624" i="34"/>
  <c r="B625" i="34"/>
  <c r="B626" i="34"/>
  <c r="B627" i="34"/>
  <c r="B628" i="34"/>
  <c r="B629" i="34"/>
  <c r="B630" i="34"/>
  <c r="B631" i="34"/>
  <c r="B632" i="34"/>
  <c r="B633" i="34"/>
  <c r="B634" i="34"/>
  <c r="B635" i="34"/>
  <c r="B636" i="34"/>
  <c r="B638" i="34"/>
  <c r="B639" i="34"/>
  <c r="B640" i="34"/>
  <c r="B641" i="34"/>
  <c r="B642" i="34"/>
  <c r="B643" i="34"/>
  <c r="B644" i="34"/>
  <c r="B645" i="34"/>
  <c r="B646" i="34"/>
  <c r="B647" i="34"/>
  <c r="B648" i="34"/>
  <c r="B649" i="34"/>
  <c r="B650" i="34"/>
  <c r="B651" i="34"/>
  <c r="B652" i="34"/>
  <c r="B653" i="34"/>
  <c r="B654" i="34"/>
  <c r="B655" i="34"/>
  <c r="B656" i="34"/>
  <c r="B657" i="34"/>
  <c r="B658" i="34"/>
  <c r="B659" i="34"/>
  <c r="B661" i="34"/>
  <c r="B662" i="34"/>
  <c r="B663" i="34"/>
  <c r="B664" i="34"/>
  <c r="B665" i="34"/>
  <c r="B666" i="34"/>
  <c r="B667" i="34"/>
  <c r="B668" i="34"/>
  <c r="B669" i="34"/>
  <c r="B670" i="34"/>
  <c r="B671" i="34"/>
  <c r="B677" i="34"/>
  <c r="B139" i="34"/>
  <c r="B140" i="34"/>
  <c r="B672" i="34"/>
  <c r="A803" i="34"/>
  <c r="A804" i="34"/>
  <c r="A805" i="34"/>
  <c r="B816" i="34"/>
  <c r="M64" i="34"/>
  <c r="E75" i="34"/>
  <c r="E74" i="34"/>
  <c r="M73" i="34"/>
  <c r="M75" i="34" s="1"/>
  <c r="E73" i="34"/>
  <c r="M72" i="34"/>
  <c r="M74" i="34" s="1"/>
  <c r="E72" i="34"/>
  <c r="M71" i="34"/>
  <c r="E71" i="34"/>
  <c r="M70" i="34"/>
  <c r="E70" i="34"/>
  <c r="M69" i="34"/>
  <c r="E69" i="34"/>
  <c r="M68" i="34"/>
  <c r="E68" i="34"/>
  <c r="M67" i="34"/>
  <c r="E67" i="34"/>
  <c r="M66" i="34"/>
  <c r="E66" i="34"/>
  <c r="M65" i="34"/>
  <c r="E65" i="34"/>
  <c r="E64" i="34"/>
  <c r="E63" i="34"/>
  <c r="E62" i="34"/>
  <c r="E61" i="34"/>
  <c r="E60" i="34"/>
  <c r="M59" i="34"/>
  <c r="M61" i="34" s="1"/>
  <c r="E59" i="34"/>
  <c r="M58" i="34"/>
  <c r="M60" i="34" s="1"/>
  <c r="E58" i="34"/>
  <c r="M57" i="34"/>
  <c r="E57" i="34"/>
  <c r="M56" i="34"/>
  <c r="E56" i="34"/>
  <c r="M55" i="34"/>
  <c r="E55" i="34"/>
  <c r="M54" i="34"/>
  <c r="E54" i="34"/>
  <c r="M53" i="34"/>
  <c r="E53" i="34"/>
  <c r="M52" i="34"/>
  <c r="E52" i="34"/>
  <c r="M51" i="34"/>
  <c r="E51" i="34"/>
  <c r="M50" i="34"/>
  <c r="E50" i="34"/>
  <c r="E49" i="34"/>
  <c r="E48" i="34"/>
  <c r="E47" i="34"/>
  <c r="E46" i="34"/>
  <c r="M45" i="34"/>
  <c r="M47" i="34" s="1"/>
  <c r="E45" i="34"/>
  <c r="M44" i="34"/>
  <c r="M46" i="34" s="1"/>
  <c r="E44" i="34"/>
  <c r="M43" i="34"/>
  <c r="E43" i="34"/>
  <c r="M42" i="34"/>
  <c r="E42" i="34"/>
  <c r="M41" i="34"/>
  <c r="E41" i="34"/>
  <c r="M40" i="34"/>
  <c r="E40" i="34"/>
  <c r="M39" i="34"/>
  <c r="E39" i="34"/>
  <c r="M38" i="34"/>
  <c r="E38" i="34"/>
  <c r="M37" i="34"/>
  <c r="E37" i="34"/>
  <c r="M36" i="34"/>
  <c r="E36" i="34"/>
  <c r="E35" i="34"/>
  <c r="E34" i="34"/>
  <c r="S139" i="34" l="1"/>
  <c r="Q139" i="34"/>
  <c r="R139" i="34"/>
  <c r="R669" i="34"/>
  <c r="S669" i="34"/>
  <c r="Q669" i="34"/>
  <c r="R665" i="34"/>
  <c r="S665" i="34"/>
  <c r="Q665" i="34"/>
  <c r="R661" i="34"/>
  <c r="S661" i="34"/>
  <c r="Q661" i="34"/>
  <c r="S656" i="34"/>
  <c r="Q656" i="34"/>
  <c r="R656" i="34"/>
  <c r="S652" i="34"/>
  <c r="Q652" i="34"/>
  <c r="R652" i="34"/>
  <c r="S648" i="34"/>
  <c r="Q648" i="34"/>
  <c r="R648" i="34"/>
  <c r="S644" i="34"/>
  <c r="Q644" i="34"/>
  <c r="R644" i="34"/>
  <c r="S640" i="34"/>
  <c r="Q640" i="34"/>
  <c r="R640" i="34"/>
  <c r="Q635" i="34"/>
  <c r="R635" i="34"/>
  <c r="S635" i="34"/>
  <c r="Q631" i="34"/>
  <c r="R631" i="34"/>
  <c r="S631" i="34"/>
  <c r="Q627" i="34"/>
  <c r="R627" i="34"/>
  <c r="S627" i="34"/>
  <c r="Q623" i="34"/>
  <c r="R623" i="34"/>
  <c r="S623" i="34"/>
  <c r="Q619" i="34"/>
  <c r="R619" i="34"/>
  <c r="S619" i="34"/>
  <c r="Q615" i="34"/>
  <c r="R615" i="34"/>
  <c r="S615" i="34"/>
  <c r="Q611" i="34"/>
  <c r="R611" i="34"/>
  <c r="S611" i="34"/>
  <c r="Q607" i="34"/>
  <c r="R607" i="34"/>
  <c r="S607" i="34"/>
  <c r="Q602" i="34"/>
  <c r="R602" i="34"/>
  <c r="S602" i="34"/>
  <c r="Q598" i="34"/>
  <c r="R598" i="34"/>
  <c r="S598" i="34"/>
  <c r="Q594" i="34"/>
  <c r="R594" i="34"/>
  <c r="S594" i="34"/>
  <c r="Q590" i="34"/>
  <c r="R590" i="34"/>
  <c r="S590" i="34"/>
  <c r="Q586" i="34"/>
  <c r="R586" i="34"/>
  <c r="S586" i="34"/>
  <c r="Q582" i="34"/>
  <c r="R582" i="34"/>
  <c r="S582" i="34"/>
  <c r="Q578" i="34"/>
  <c r="R578" i="34"/>
  <c r="S578" i="34"/>
  <c r="Q574" i="34"/>
  <c r="R574" i="34"/>
  <c r="S574" i="34"/>
  <c r="Q570" i="34"/>
  <c r="R570" i="34"/>
  <c r="S570" i="34"/>
  <c r="Q566" i="34"/>
  <c r="R566" i="34"/>
  <c r="S566" i="34"/>
  <c r="S556" i="34"/>
  <c r="Q556" i="34"/>
  <c r="R556" i="34"/>
  <c r="S552" i="34"/>
  <c r="Q552" i="34"/>
  <c r="R552" i="34"/>
  <c r="R549" i="34"/>
  <c r="S549" i="34"/>
  <c r="Q549" i="34"/>
  <c r="S544" i="34"/>
  <c r="Q544" i="34"/>
  <c r="R544" i="34"/>
  <c r="Q541" i="34"/>
  <c r="R541" i="34"/>
  <c r="S541" i="34"/>
  <c r="Q537" i="34"/>
  <c r="S537" i="34"/>
  <c r="R537" i="34"/>
  <c r="R532" i="34"/>
  <c r="Q532" i="34"/>
  <c r="S532" i="34"/>
  <c r="S528" i="34"/>
  <c r="R528" i="34"/>
  <c r="Q528" i="34"/>
  <c r="S524" i="34"/>
  <c r="Q524" i="34"/>
  <c r="R524" i="34"/>
  <c r="R521" i="34"/>
  <c r="S521" i="34"/>
  <c r="Q521" i="34"/>
  <c r="S516" i="34"/>
  <c r="Q516" i="34"/>
  <c r="R516" i="34"/>
  <c r="Q510" i="34"/>
  <c r="R510" i="34"/>
  <c r="S510" i="34"/>
  <c r="S504" i="34"/>
  <c r="Q504" i="34"/>
  <c r="R504" i="34"/>
  <c r="S500" i="34"/>
  <c r="Q500" i="34"/>
  <c r="R500" i="34"/>
  <c r="S496" i="34"/>
  <c r="Q496" i="34"/>
  <c r="R496" i="34"/>
  <c r="R485" i="34"/>
  <c r="S485" i="34"/>
  <c r="Q485" i="34"/>
  <c r="R677" i="34"/>
  <c r="S677" i="34"/>
  <c r="Q677" i="34"/>
  <c r="S668" i="34"/>
  <c r="Q668" i="34"/>
  <c r="R668" i="34"/>
  <c r="S664" i="34"/>
  <c r="Q664" i="34"/>
  <c r="R664" i="34"/>
  <c r="Q659" i="34"/>
  <c r="R659" i="34"/>
  <c r="S659" i="34"/>
  <c r="Q655" i="34"/>
  <c r="R655" i="34"/>
  <c r="S655" i="34"/>
  <c r="Q651" i="34"/>
  <c r="R651" i="34"/>
  <c r="S651" i="34"/>
  <c r="Q647" i="34"/>
  <c r="R647" i="34"/>
  <c r="S647" i="34"/>
  <c r="Q643" i="34"/>
  <c r="R643" i="34"/>
  <c r="S643" i="34"/>
  <c r="Q639" i="34"/>
  <c r="R639" i="34"/>
  <c r="S639" i="34"/>
  <c r="Q634" i="34"/>
  <c r="R634" i="34"/>
  <c r="S634" i="34"/>
  <c r="Q630" i="34"/>
  <c r="R630" i="34"/>
  <c r="S630" i="34"/>
  <c r="Q626" i="34"/>
  <c r="R626" i="34"/>
  <c r="S626" i="34"/>
  <c r="Q622" i="34"/>
  <c r="R622" i="34"/>
  <c r="S622" i="34"/>
  <c r="Q618" i="34"/>
  <c r="R618" i="34"/>
  <c r="S618" i="34"/>
  <c r="Q614" i="34"/>
  <c r="R614" i="34"/>
  <c r="S614" i="34"/>
  <c r="Q610" i="34"/>
  <c r="R610" i="34"/>
  <c r="S610" i="34"/>
  <c r="Q606" i="34"/>
  <c r="R606" i="34"/>
  <c r="S606" i="34"/>
  <c r="R601" i="34"/>
  <c r="S601" i="34"/>
  <c r="Q601" i="34"/>
  <c r="R597" i="34"/>
  <c r="S597" i="34"/>
  <c r="Q597" i="34"/>
  <c r="R593" i="34"/>
  <c r="S593" i="34"/>
  <c r="Q593" i="34"/>
  <c r="R589" i="34"/>
  <c r="S589" i="34"/>
  <c r="Q589" i="34"/>
  <c r="R585" i="34"/>
  <c r="S585" i="34"/>
  <c r="Q585" i="34"/>
  <c r="R581" i="34"/>
  <c r="S581" i="34"/>
  <c r="Q581" i="34"/>
  <c r="R577" i="34"/>
  <c r="S577" i="34"/>
  <c r="Q577" i="34"/>
  <c r="R573" i="34"/>
  <c r="S573" i="34"/>
  <c r="Q573" i="34"/>
  <c r="R569" i="34"/>
  <c r="S569" i="34"/>
  <c r="Q569" i="34"/>
  <c r="Q559" i="34"/>
  <c r="R559" i="34"/>
  <c r="S559" i="34"/>
  <c r="Q555" i="34"/>
  <c r="R555" i="34"/>
  <c r="S555" i="34"/>
  <c r="Q551" i="34"/>
  <c r="R551" i="34"/>
  <c r="S551" i="34"/>
  <c r="Q547" i="34"/>
  <c r="R547" i="34"/>
  <c r="S547" i="34"/>
  <c r="Q543" i="34"/>
  <c r="R543" i="34"/>
  <c r="S543" i="34"/>
  <c r="R540" i="34"/>
  <c r="Q540" i="34"/>
  <c r="S540" i="34"/>
  <c r="R536" i="34"/>
  <c r="Q536" i="34"/>
  <c r="S536" i="34"/>
  <c r="Q531" i="34"/>
  <c r="S531" i="34"/>
  <c r="R531" i="34"/>
  <c r="Q527" i="34"/>
  <c r="R527" i="34"/>
  <c r="S527" i="34"/>
  <c r="Q518" i="34"/>
  <c r="R518" i="34"/>
  <c r="S518" i="34"/>
  <c r="S520" i="34"/>
  <c r="Q520" i="34"/>
  <c r="R520" i="34"/>
  <c r="Q515" i="34"/>
  <c r="R515" i="34"/>
  <c r="S515" i="34"/>
  <c r="Q507" i="34"/>
  <c r="R507" i="34"/>
  <c r="S507" i="34"/>
  <c r="Q503" i="34"/>
  <c r="R503" i="34"/>
  <c r="S503" i="34"/>
  <c r="Q499" i="34"/>
  <c r="R499" i="34"/>
  <c r="S499" i="34"/>
  <c r="Q495" i="34"/>
  <c r="R495" i="34"/>
  <c r="S495" i="34"/>
  <c r="S484" i="34"/>
  <c r="Q484" i="34"/>
  <c r="R484" i="34"/>
  <c r="Q816" i="34"/>
  <c r="R816" i="34"/>
  <c r="S816" i="34"/>
  <c r="S672" i="34"/>
  <c r="Q672" i="34"/>
  <c r="R672" i="34"/>
  <c r="Q671" i="34"/>
  <c r="R671" i="34"/>
  <c r="S671" i="34"/>
  <c r="Q667" i="34"/>
  <c r="R667" i="34"/>
  <c r="S667" i="34"/>
  <c r="Q663" i="34"/>
  <c r="R663" i="34"/>
  <c r="S663" i="34"/>
  <c r="Q658" i="34"/>
  <c r="R658" i="34"/>
  <c r="S658" i="34"/>
  <c r="Q654" i="34"/>
  <c r="R654" i="34"/>
  <c r="S654" i="34"/>
  <c r="Q650" i="34"/>
  <c r="R650" i="34"/>
  <c r="S650" i="34"/>
  <c r="Q646" i="34"/>
  <c r="R646" i="34"/>
  <c r="S646" i="34"/>
  <c r="Q642" i="34"/>
  <c r="R642" i="34"/>
  <c r="S642" i="34"/>
  <c r="Q638" i="34"/>
  <c r="R638" i="34"/>
  <c r="S638" i="34"/>
  <c r="R633" i="34"/>
  <c r="S633" i="34"/>
  <c r="Q633" i="34"/>
  <c r="R629" i="34"/>
  <c r="S629" i="34"/>
  <c r="Q629" i="34"/>
  <c r="R625" i="34"/>
  <c r="S625" i="34"/>
  <c r="Q625" i="34"/>
  <c r="R621" i="34"/>
  <c r="S621" i="34"/>
  <c r="Q621" i="34"/>
  <c r="R617" i="34"/>
  <c r="S617" i="34"/>
  <c r="Q617" i="34"/>
  <c r="R613" i="34"/>
  <c r="S613" i="34"/>
  <c r="Q613" i="34"/>
  <c r="R609" i="34"/>
  <c r="S609" i="34"/>
  <c r="Q609" i="34"/>
  <c r="S604" i="34"/>
  <c r="Q604" i="34"/>
  <c r="R604" i="34"/>
  <c r="S600" i="34"/>
  <c r="Q600" i="34"/>
  <c r="R600" i="34"/>
  <c r="S596" i="34"/>
  <c r="Q596" i="34"/>
  <c r="R596" i="34"/>
  <c r="S592" i="34"/>
  <c r="Q592" i="34"/>
  <c r="R592" i="34"/>
  <c r="S588" i="34"/>
  <c r="Q588" i="34"/>
  <c r="R588" i="34"/>
  <c r="S584" i="34"/>
  <c r="Q584" i="34"/>
  <c r="R584" i="34"/>
  <c r="S580" i="34"/>
  <c r="Q580" i="34"/>
  <c r="R580" i="34"/>
  <c r="S576" i="34"/>
  <c r="Q576" i="34"/>
  <c r="R576" i="34"/>
  <c r="S572" i="34"/>
  <c r="Q572" i="34"/>
  <c r="R572" i="34"/>
  <c r="R605" i="34"/>
  <c r="S605" i="34"/>
  <c r="Q605" i="34"/>
  <c r="Q558" i="34"/>
  <c r="R558" i="34"/>
  <c r="S558" i="34"/>
  <c r="Q554" i="34"/>
  <c r="R554" i="34"/>
  <c r="S554" i="34"/>
  <c r="S548" i="34"/>
  <c r="Q548" i="34"/>
  <c r="R548" i="34"/>
  <c r="Q546" i="34"/>
  <c r="R546" i="34"/>
  <c r="S546" i="34"/>
  <c r="Q535" i="34"/>
  <c r="S535" i="34"/>
  <c r="R535" i="34"/>
  <c r="S539" i="34"/>
  <c r="Q539" i="34"/>
  <c r="R539" i="34"/>
  <c r="R534" i="34"/>
  <c r="S534" i="34"/>
  <c r="Q534" i="34"/>
  <c r="Q530" i="34"/>
  <c r="R530" i="34"/>
  <c r="S530" i="34"/>
  <c r="Q526" i="34"/>
  <c r="R526" i="34"/>
  <c r="S526" i="34"/>
  <c r="Q523" i="34"/>
  <c r="R523" i="34"/>
  <c r="S523" i="34"/>
  <c r="Q519" i="34"/>
  <c r="R519" i="34"/>
  <c r="S519" i="34"/>
  <c r="Q514" i="34"/>
  <c r="R514" i="34"/>
  <c r="S514" i="34"/>
  <c r="Q506" i="34"/>
  <c r="R506" i="34"/>
  <c r="S506" i="34"/>
  <c r="Q502" i="34"/>
  <c r="R502" i="34"/>
  <c r="S502" i="34"/>
  <c r="Q498" i="34"/>
  <c r="R498" i="34"/>
  <c r="S498" i="34"/>
  <c r="Q494" i="34"/>
  <c r="R494" i="34"/>
  <c r="S494" i="34"/>
  <c r="Q483" i="34"/>
  <c r="R483" i="34"/>
  <c r="S483" i="34"/>
  <c r="R140" i="34"/>
  <c r="S140" i="34"/>
  <c r="Q140" i="34"/>
  <c r="Q670" i="34"/>
  <c r="R670" i="34"/>
  <c r="S670" i="34"/>
  <c r="Q666" i="34"/>
  <c r="R666" i="34"/>
  <c r="S666" i="34"/>
  <c r="Q662" i="34"/>
  <c r="R662" i="34"/>
  <c r="S662" i="34"/>
  <c r="R657" i="34"/>
  <c r="S657" i="34"/>
  <c r="Q657" i="34"/>
  <c r="R653" i="34"/>
  <c r="S653" i="34"/>
  <c r="Q653" i="34"/>
  <c r="R649" i="34"/>
  <c r="S649" i="34"/>
  <c r="Q649" i="34"/>
  <c r="R645" i="34"/>
  <c r="S645" i="34"/>
  <c r="Q645" i="34"/>
  <c r="R641" i="34"/>
  <c r="S641" i="34"/>
  <c r="Q641" i="34"/>
  <c r="S636" i="34"/>
  <c r="Q636" i="34"/>
  <c r="R636" i="34"/>
  <c r="S632" i="34"/>
  <c r="Q632" i="34"/>
  <c r="R632" i="34"/>
  <c r="S628" i="34"/>
  <c r="Q628" i="34"/>
  <c r="R628" i="34"/>
  <c r="S624" i="34"/>
  <c r="Q624" i="34"/>
  <c r="R624" i="34"/>
  <c r="S620" i="34"/>
  <c r="Q620" i="34"/>
  <c r="R620" i="34"/>
  <c r="S616" i="34"/>
  <c r="Q616" i="34"/>
  <c r="R616" i="34"/>
  <c r="S612" i="34"/>
  <c r="Q612" i="34"/>
  <c r="R612" i="34"/>
  <c r="S608" i="34"/>
  <c r="Q608" i="34"/>
  <c r="R608" i="34"/>
  <c r="Q603" i="34"/>
  <c r="R603" i="34"/>
  <c r="S603" i="34"/>
  <c r="Q599" i="34"/>
  <c r="R599" i="34"/>
  <c r="S599" i="34"/>
  <c r="Q595" i="34"/>
  <c r="R595" i="34"/>
  <c r="S595" i="34"/>
  <c r="Q591" i="34"/>
  <c r="R591" i="34"/>
  <c r="S591" i="34"/>
  <c r="Q587" i="34"/>
  <c r="R587" i="34"/>
  <c r="S587" i="34"/>
  <c r="Q583" i="34"/>
  <c r="R583" i="34"/>
  <c r="S583" i="34"/>
  <c r="Q579" i="34"/>
  <c r="R579" i="34"/>
  <c r="S579" i="34"/>
  <c r="Q575" i="34"/>
  <c r="R575" i="34"/>
  <c r="S575" i="34"/>
  <c r="Q571" i="34"/>
  <c r="R571" i="34"/>
  <c r="S571" i="34"/>
  <c r="Q567" i="34"/>
  <c r="R567" i="34"/>
  <c r="S567" i="34"/>
  <c r="R557" i="34"/>
  <c r="S557" i="34"/>
  <c r="Q557" i="34"/>
  <c r="R553" i="34"/>
  <c r="S553" i="34"/>
  <c r="Q553" i="34"/>
  <c r="Q550" i="34"/>
  <c r="R550" i="34"/>
  <c r="S550" i="34"/>
  <c r="R545" i="34"/>
  <c r="S545" i="34"/>
  <c r="Q545" i="34"/>
  <c r="Q542" i="34"/>
  <c r="R542" i="34"/>
  <c r="S542" i="34"/>
  <c r="S538" i="34"/>
  <c r="Q538" i="34"/>
  <c r="R538" i="34"/>
  <c r="S533" i="34"/>
  <c r="Q533" i="34"/>
  <c r="R533" i="34"/>
  <c r="R529" i="34"/>
  <c r="S529" i="34"/>
  <c r="Q529" i="34"/>
  <c r="R525" i="34"/>
  <c r="S525" i="34"/>
  <c r="Q525" i="34"/>
  <c r="Q522" i="34"/>
  <c r="R522" i="34"/>
  <c r="S522" i="34"/>
  <c r="R517" i="34"/>
  <c r="S517" i="34"/>
  <c r="Q517" i="34"/>
  <c r="S512" i="34"/>
  <c r="Q512" i="34"/>
  <c r="R512" i="34"/>
  <c r="R505" i="34"/>
  <c r="S505" i="34"/>
  <c r="Q505" i="34"/>
  <c r="R501" i="34"/>
  <c r="S501" i="34"/>
  <c r="Q501" i="34"/>
  <c r="R497" i="34"/>
  <c r="S497" i="34"/>
  <c r="Q497" i="34"/>
  <c r="Q490" i="34"/>
  <c r="R490" i="34"/>
  <c r="S490" i="34"/>
  <c r="Q482" i="34"/>
  <c r="R482" i="34"/>
  <c r="S482" i="34"/>
  <c r="A139" i="34"/>
  <c r="A669" i="34"/>
  <c r="A665" i="34"/>
  <c r="A661" i="34"/>
  <c r="A657" i="34"/>
  <c r="A653" i="34"/>
  <c r="A649" i="34"/>
  <c r="A645" i="34"/>
  <c r="A641" i="34"/>
  <c r="A636" i="34"/>
  <c r="A632" i="34"/>
  <c r="A628" i="34"/>
  <c r="A624" i="34"/>
  <c r="A620" i="34"/>
  <c r="A616" i="34"/>
  <c r="A612" i="34"/>
  <c r="A608" i="34"/>
  <c r="A603" i="34"/>
  <c r="A599" i="34"/>
  <c r="A595" i="34"/>
  <c r="A591" i="34"/>
  <c r="A587" i="34"/>
  <c r="A583" i="34"/>
  <c r="A579" i="34"/>
  <c r="A575" i="34"/>
  <c r="A571" i="34"/>
  <c r="A567" i="34"/>
  <c r="A557" i="34"/>
  <c r="A553" i="34"/>
  <c r="A550" i="34"/>
  <c r="A545" i="34"/>
  <c r="A542" i="34"/>
  <c r="A538" i="34"/>
  <c r="A533" i="34"/>
  <c r="A529" i="34"/>
  <c r="A525" i="34"/>
  <c r="A522" i="34"/>
  <c r="A517" i="34"/>
  <c r="A513" i="34"/>
  <c r="A507" i="34"/>
  <c r="A503" i="34"/>
  <c r="A499" i="34"/>
  <c r="A495" i="34"/>
  <c r="A485" i="34"/>
  <c r="A816" i="34"/>
  <c r="A677" i="34"/>
  <c r="A668" i="34"/>
  <c r="A664" i="34"/>
  <c r="A656" i="34"/>
  <c r="A652" i="34"/>
  <c r="A648" i="34"/>
  <c r="A644" i="34"/>
  <c r="A640" i="34"/>
  <c r="A635" i="34"/>
  <c r="A631" i="34"/>
  <c r="A627" i="34"/>
  <c r="A623" i="34"/>
  <c r="A619" i="34"/>
  <c r="A615" i="34"/>
  <c r="A611" i="34"/>
  <c r="A607" i="34"/>
  <c r="A602" i="34"/>
  <c r="A598" i="34"/>
  <c r="A594" i="34"/>
  <c r="A590" i="34"/>
  <c r="A586" i="34"/>
  <c r="A582" i="34"/>
  <c r="A578" i="34"/>
  <c r="A574" i="34"/>
  <c r="A570" i="34"/>
  <c r="A566" i="34"/>
  <c r="A556" i="34"/>
  <c r="A552" i="34"/>
  <c r="A549" i="34"/>
  <c r="A544" i="34"/>
  <c r="A541" i="34"/>
  <c r="A537" i="34"/>
  <c r="A532" i="34"/>
  <c r="A528" i="34"/>
  <c r="A524" i="34"/>
  <c r="A521" i="34"/>
  <c r="A516" i="34"/>
  <c r="A512" i="34"/>
  <c r="A506" i="34"/>
  <c r="A502" i="34"/>
  <c r="A498" i="34"/>
  <c r="A494" i="34"/>
  <c r="A484" i="34"/>
  <c r="A672" i="34"/>
  <c r="A671" i="34"/>
  <c r="A667" i="34"/>
  <c r="A663" i="34"/>
  <c r="A659" i="34"/>
  <c r="A655" i="34"/>
  <c r="A651" i="34"/>
  <c r="A647" i="34"/>
  <c r="A643" i="34"/>
  <c r="A639" i="34"/>
  <c r="A634" i="34"/>
  <c r="A630" i="34"/>
  <c r="A626" i="34"/>
  <c r="A622" i="34"/>
  <c r="A618" i="34"/>
  <c r="A614" i="34"/>
  <c r="A610" i="34"/>
  <c r="A606" i="34"/>
  <c r="A601" i="34"/>
  <c r="A597" i="34"/>
  <c r="A593" i="34"/>
  <c r="A589" i="34"/>
  <c r="A585" i="34"/>
  <c r="A581" i="34"/>
  <c r="A577" i="34"/>
  <c r="A573" i="34"/>
  <c r="A569" i="34"/>
  <c r="A559" i="34"/>
  <c r="A555" i="34"/>
  <c r="A551" i="34"/>
  <c r="A547" i="34"/>
  <c r="A543" i="34"/>
  <c r="A540" i="34"/>
  <c r="A536" i="34"/>
  <c r="A531" i="34"/>
  <c r="A527" i="34"/>
  <c r="A518" i="34"/>
  <c r="A520" i="34"/>
  <c r="A515" i="34"/>
  <c r="A511" i="34"/>
  <c r="A505" i="34"/>
  <c r="A501" i="34"/>
  <c r="A497" i="34"/>
  <c r="A491" i="34"/>
  <c r="A483" i="34"/>
  <c r="A140" i="34"/>
  <c r="A670" i="34"/>
  <c r="A666" i="34"/>
  <c r="A662" i="34"/>
  <c r="A658" i="34"/>
  <c r="A654" i="34"/>
  <c r="A650" i="34"/>
  <c r="A646" i="34"/>
  <c r="A642" i="34"/>
  <c r="A638" i="34"/>
  <c r="A633" i="34"/>
  <c r="A629" i="34"/>
  <c r="A625" i="34"/>
  <c r="A621" i="34"/>
  <c r="A617" i="34"/>
  <c r="A613" i="34"/>
  <c r="A609" i="34"/>
  <c r="A604" i="34"/>
  <c r="A600" i="34"/>
  <c r="A596" i="34"/>
  <c r="A592" i="34"/>
  <c r="A588" i="34"/>
  <c r="A584" i="34"/>
  <c r="A580" i="34"/>
  <c r="A576" i="34"/>
  <c r="A572" i="34"/>
  <c r="A605" i="34"/>
  <c r="A558" i="34"/>
  <c r="A554" i="34"/>
  <c r="A548" i="34"/>
  <c r="A546" i="34"/>
  <c r="A535" i="34"/>
  <c r="A539" i="34"/>
  <c r="A534" i="34"/>
  <c r="A530" i="34"/>
  <c r="A526" i="34"/>
  <c r="A523" i="34"/>
  <c r="A519" i="34"/>
  <c r="A514" i="34"/>
  <c r="A510" i="34"/>
  <c r="A504" i="34"/>
  <c r="A500" i="34"/>
  <c r="A496" i="34"/>
  <c r="A490" i="34"/>
  <c r="A482" i="34"/>
  <c r="J64" i="64"/>
  <c r="J32" i="64"/>
  <c r="J31" i="64"/>
  <c r="J27" i="64"/>
  <c r="J28" i="64"/>
  <c r="J26" i="64"/>
  <c r="K27" i="64"/>
  <c r="K28" i="64"/>
  <c r="K26" i="64"/>
  <c r="P26" i="64"/>
  <c r="G26" i="64"/>
  <c r="P27" i="64"/>
  <c r="G27" i="64"/>
  <c r="J25" i="64"/>
  <c r="J24" i="64"/>
  <c r="J23" i="64"/>
  <c r="J22" i="64"/>
  <c r="J17" i="64"/>
  <c r="J16" i="64"/>
  <c r="J14" i="64"/>
  <c r="Q14" i="64" s="1"/>
  <c r="J21" i="64"/>
  <c r="A29" i="68"/>
  <c r="G64" i="64"/>
  <c r="G15" i="64"/>
  <c r="G16" i="64"/>
  <c r="G17" i="64"/>
  <c r="G19" i="64"/>
  <c r="G20" i="64"/>
  <c r="G21" i="64"/>
  <c r="G22" i="64"/>
  <c r="G23" i="64"/>
  <c r="G24" i="64"/>
  <c r="G25" i="64"/>
  <c r="G28" i="64"/>
  <c r="G30" i="64"/>
  <c r="G31" i="64"/>
  <c r="G32" i="64"/>
  <c r="G14" i="64"/>
  <c r="P14" i="64"/>
  <c r="P15" i="64"/>
  <c r="P16" i="64"/>
  <c r="P17" i="64"/>
  <c r="P18" i="64"/>
  <c r="P19" i="64"/>
  <c r="P20" i="64"/>
  <c r="P21" i="64"/>
  <c r="P22" i="64"/>
  <c r="P23" i="64"/>
  <c r="P24" i="64"/>
  <c r="P25" i="64"/>
  <c r="P28" i="64"/>
  <c r="P29" i="64"/>
  <c r="P30" i="64"/>
  <c r="P31" i="64"/>
  <c r="P32" i="64"/>
  <c r="P33" i="64"/>
  <c r="P34" i="64"/>
  <c r="P35" i="64"/>
  <c r="P36" i="64"/>
  <c r="P37" i="64"/>
  <c r="P38" i="64"/>
  <c r="P39" i="64"/>
  <c r="P40" i="64"/>
  <c r="P41" i="64"/>
  <c r="P42" i="64"/>
  <c r="P43" i="64"/>
  <c r="P44" i="64"/>
  <c r="P45" i="64"/>
  <c r="P46" i="64"/>
  <c r="P47" i="64"/>
  <c r="P48" i="64"/>
  <c r="P49" i="64"/>
  <c r="P50" i="64"/>
  <c r="P51" i="64"/>
  <c r="P52" i="64"/>
  <c r="P53" i="64"/>
  <c r="P54" i="64"/>
  <c r="P55" i="64"/>
  <c r="P56" i="64"/>
  <c r="P57" i="64"/>
  <c r="P58" i="64"/>
  <c r="P59" i="64"/>
  <c r="P60" i="64"/>
  <c r="P61" i="64"/>
  <c r="P62" i="64"/>
  <c r="P63" i="64"/>
  <c r="P64" i="64"/>
  <c r="P65" i="64"/>
  <c r="P66" i="64"/>
  <c r="P13" i="64"/>
  <c r="C21" i="68" l="1"/>
  <c r="Q15" i="64"/>
  <c r="L26" i="64"/>
  <c r="B28" i="68"/>
  <c r="A28" i="68" s="1"/>
  <c r="B27" i="68"/>
  <c r="A27" i="68" s="1"/>
  <c r="B26" i="68"/>
  <c r="A26" i="68" s="1"/>
  <c r="B25" i="68"/>
  <c r="A25" i="68" s="1"/>
  <c r="B24" i="68"/>
  <c r="A24" i="68" s="1"/>
  <c r="B23" i="68"/>
  <c r="A23" i="68" s="1"/>
  <c r="B22" i="68"/>
  <c r="A22" i="68" s="1"/>
  <c r="B21" i="68"/>
  <c r="A21" i="68" s="1"/>
  <c r="E28" i="68"/>
  <c r="E27" i="68"/>
  <c r="E26" i="68"/>
  <c r="E25" i="68"/>
  <c r="E24" i="68"/>
  <c r="E23" i="68"/>
  <c r="E22" i="68"/>
  <c r="E21" i="68"/>
  <c r="D28" i="68"/>
  <c r="D27" i="68"/>
  <c r="D26" i="68"/>
  <c r="D25" i="68"/>
  <c r="D24" i="68"/>
  <c r="D23" i="68"/>
  <c r="D22" i="68"/>
  <c r="D21" i="68"/>
  <c r="C28" i="68"/>
  <c r="C27" i="68"/>
  <c r="C26" i="68"/>
  <c r="C25" i="68"/>
  <c r="C24" i="68"/>
  <c r="C23" i="68"/>
  <c r="C22" i="68"/>
  <c r="L27" i="64"/>
  <c r="E20" i="68"/>
  <c r="A7" i="68"/>
  <c r="A42" i="68"/>
  <c r="A43" i="68"/>
  <c r="F20" i="68"/>
  <c r="C20" i="68"/>
  <c r="A12" i="68"/>
  <c r="A8" i="68"/>
  <c r="A13" i="68"/>
  <c r="B20" i="68"/>
  <c r="A20" i="68" s="1"/>
  <c r="D20" i="68"/>
  <c r="E13" i="68"/>
  <c r="E11" i="68"/>
  <c r="E30" i="68" l="1"/>
  <c r="G20" i="68" s="1"/>
  <c r="F21" i="68"/>
  <c r="A10" i="68"/>
  <c r="L15" i="64"/>
  <c r="L16" i="64"/>
  <c r="L17" i="64"/>
  <c r="L19" i="64"/>
  <c r="L20" i="64"/>
  <c r="L21" i="64"/>
  <c r="L22" i="64"/>
  <c r="L23" i="64"/>
  <c r="L24" i="64"/>
  <c r="L25" i="64"/>
  <c r="L28" i="64"/>
  <c r="L30" i="64"/>
  <c r="L31" i="64"/>
  <c r="L32" i="64"/>
  <c r="J34" i="64"/>
  <c r="K34" i="64"/>
  <c r="H34" i="64"/>
  <c r="K66" i="64"/>
  <c r="J66" i="64"/>
  <c r="H66" i="64"/>
  <c r="L64" i="64"/>
  <c r="L66" i="64" s="1"/>
  <c r="L14" i="64"/>
  <c r="F22" i="68" l="1"/>
  <c r="H20" i="68"/>
  <c r="G21" i="68" s="1"/>
  <c r="L34" i="64"/>
  <c r="F23" i="68" l="1"/>
  <c r="H21" i="68"/>
  <c r="G22" i="68" s="1"/>
  <c r="F24" i="68" l="1"/>
  <c r="G23" i="68"/>
  <c r="H23" i="68" s="1"/>
  <c r="H22" i="68"/>
  <c r="F25" i="68" l="1"/>
  <c r="G24" i="68"/>
  <c r="H24" i="68" s="1"/>
  <c r="A27" i="45"/>
  <c r="A28" i="45"/>
  <c r="A29" i="45"/>
  <c r="A30" i="45"/>
  <c r="A31" i="45"/>
  <c r="A32" i="45"/>
  <c r="A33" i="45"/>
  <c r="F26" i="68" l="1"/>
  <c r="G25" i="68"/>
  <c r="H25" i="68" s="1"/>
  <c r="A6" i="45"/>
  <c r="A7" i="45"/>
  <c r="A8" i="45"/>
  <c r="A9" i="45"/>
  <c r="A10" i="45"/>
  <c r="A11" i="45"/>
  <c r="A12" i="45"/>
  <c r="A13" i="45"/>
  <c r="A14" i="45"/>
  <c r="A15" i="45"/>
  <c r="A16" i="45"/>
  <c r="A17" i="45"/>
  <c r="A18" i="45"/>
  <c r="A19" i="45"/>
  <c r="A20" i="45"/>
  <c r="A21" i="45"/>
  <c r="A22" i="45"/>
  <c r="A23" i="45"/>
  <c r="A24" i="45"/>
  <c r="A25" i="45"/>
  <c r="A26" i="45"/>
  <c r="A5" i="45"/>
  <c r="A6" i="62"/>
  <c r="A7" i="62"/>
  <c r="A8" i="62"/>
  <c r="A9" i="62"/>
  <c r="A10" i="62"/>
  <c r="A11" i="62"/>
  <c r="A12" i="62"/>
  <c r="A13" i="62"/>
  <c r="A14" i="62"/>
  <c r="A15" i="62"/>
  <c r="A16" i="62"/>
  <c r="A5" i="62"/>
  <c r="A25" i="12"/>
  <c r="F27" i="68" l="1"/>
  <c r="G26" i="68"/>
  <c r="H26" i="68" s="1"/>
  <c r="D50" i="51"/>
  <c r="D49" i="51"/>
  <c r="D48" i="51"/>
  <c r="D47" i="51"/>
  <c r="D46" i="51"/>
  <c r="D45" i="51"/>
  <c r="D44" i="51"/>
  <c r="D43" i="51"/>
  <c r="D42" i="51"/>
  <c r="D41" i="51"/>
  <c r="D40" i="51"/>
  <c r="D50" i="50"/>
  <c r="D49" i="50"/>
  <c r="D48" i="50"/>
  <c r="D47" i="50"/>
  <c r="D46" i="50"/>
  <c r="D45" i="50"/>
  <c r="D44" i="50"/>
  <c r="D43" i="50"/>
  <c r="D42" i="50"/>
  <c r="D41" i="50"/>
  <c r="D40" i="50"/>
  <c r="D50" i="49"/>
  <c r="D49" i="49"/>
  <c r="D48" i="49"/>
  <c r="D47" i="49"/>
  <c r="D46" i="49"/>
  <c r="D45" i="49"/>
  <c r="D44" i="49"/>
  <c r="D43" i="49"/>
  <c r="D42" i="49"/>
  <c r="D41" i="49"/>
  <c r="D40" i="49"/>
  <c r="J12" i="51"/>
  <c r="K12" i="51"/>
  <c r="L12" i="51"/>
  <c r="M12" i="51"/>
  <c r="N12" i="51"/>
  <c r="O12" i="51"/>
  <c r="P12" i="51"/>
  <c r="Q12" i="51"/>
  <c r="R12" i="51"/>
  <c r="S12" i="51"/>
  <c r="T12" i="51"/>
  <c r="U12" i="51"/>
  <c r="V12" i="51"/>
  <c r="W12" i="51"/>
  <c r="X12" i="51"/>
  <c r="Y12" i="51"/>
  <c r="Z12" i="51"/>
  <c r="AA12" i="51"/>
  <c r="AB12" i="51"/>
  <c r="AC12" i="51"/>
  <c r="AD12" i="51"/>
  <c r="AE12" i="51"/>
  <c r="AF12" i="51"/>
  <c r="AG12" i="51"/>
  <c r="AH12" i="51"/>
  <c r="AI12" i="51"/>
  <c r="AJ12" i="51"/>
  <c r="AK12" i="51"/>
  <c r="AL12" i="51"/>
  <c r="AM12" i="51"/>
  <c r="AN12" i="51"/>
  <c r="AO12" i="51"/>
  <c r="AP12" i="51"/>
  <c r="AQ12" i="51"/>
  <c r="AR12" i="51"/>
  <c r="AS12" i="51"/>
  <c r="AT12" i="51"/>
  <c r="AU12" i="51"/>
  <c r="AV12" i="51"/>
  <c r="AW12" i="51"/>
  <c r="AX12" i="51"/>
  <c r="AY12" i="51"/>
  <c r="AZ12" i="51"/>
  <c r="BA12" i="51"/>
  <c r="BB12" i="51"/>
  <c r="BC12" i="51"/>
  <c r="BD12" i="51"/>
  <c r="BE12" i="51"/>
  <c r="BF12" i="51"/>
  <c r="BG12" i="51"/>
  <c r="BH12" i="51"/>
  <c r="BI12" i="51"/>
  <c r="BJ12" i="51"/>
  <c r="BK12" i="51"/>
  <c r="BL12" i="51"/>
  <c r="BM12" i="51"/>
  <c r="BN12" i="51"/>
  <c r="BO12" i="51"/>
  <c r="BP12" i="51"/>
  <c r="BQ12" i="51"/>
  <c r="BR12" i="51"/>
  <c r="BS12" i="51"/>
  <c r="BT12" i="51"/>
  <c r="BU12" i="51"/>
  <c r="BV12" i="51"/>
  <c r="BW12" i="51"/>
  <c r="BX12" i="51"/>
  <c r="BY12" i="51"/>
  <c r="BZ12" i="51"/>
  <c r="CA12" i="51"/>
  <c r="CB12" i="51"/>
  <c r="CC12" i="51"/>
  <c r="CD12" i="51"/>
  <c r="CE12" i="51"/>
  <c r="CF12" i="51"/>
  <c r="CG12" i="51"/>
  <c r="CH12" i="51"/>
  <c r="CI12" i="51"/>
  <c r="CJ12" i="51"/>
  <c r="CK12" i="51"/>
  <c r="CL12" i="51"/>
  <c r="CM12" i="51"/>
  <c r="CN12" i="51"/>
  <c r="CO12" i="51"/>
  <c r="CP12" i="51"/>
  <c r="CQ12" i="51"/>
  <c r="CR12" i="51"/>
  <c r="CS12" i="51"/>
  <c r="CT12" i="51"/>
  <c r="CU12" i="51"/>
  <c r="CV12" i="51"/>
  <c r="CW12" i="51"/>
  <c r="CX12" i="51"/>
  <c r="CY12" i="51"/>
  <c r="CZ12" i="51"/>
  <c r="DA12" i="51"/>
  <c r="J13" i="51"/>
  <c r="K13" i="51"/>
  <c r="L13" i="51"/>
  <c r="M13" i="51"/>
  <c r="N13" i="51"/>
  <c r="O13" i="51"/>
  <c r="P13" i="51"/>
  <c r="Q13" i="51"/>
  <c r="R13" i="51"/>
  <c r="S13" i="51"/>
  <c r="T13" i="51"/>
  <c r="U13" i="51"/>
  <c r="V13" i="51"/>
  <c r="W13" i="51"/>
  <c r="X13" i="51"/>
  <c r="Y13" i="51"/>
  <c r="Z13" i="51"/>
  <c r="AA13" i="51"/>
  <c r="AB13" i="51"/>
  <c r="AC13" i="51"/>
  <c r="AD13" i="51"/>
  <c r="AE13" i="51"/>
  <c r="AF13" i="51"/>
  <c r="AG13" i="51"/>
  <c r="AH13" i="51"/>
  <c r="AI13" i="51"/>
  <c r="AJ13" i="51"/>
  <c r="AK13" i="51"/>
  <c r="AL13" i="51"/>
  <c r="AM13" i="51"/>
  <c r="AN13" i="51"/>
  <c r="AO13" i="51"/>
  <c r="AP13" i="51"/>
  <c r="AQ13" i="51"/>
  <c r="AR13" i="51"/>
  <c r="AS13" i="51"/>
  <c r="AT13" i="51"/>
  <c r="AU13" i="51"/>
  <c r="AV13" i="51"/>
  <c r="AW13" i="51"/>
  <c r="AX13" i="51"/>
  <c r="AY13" i="51"/>
  <c r="AZ13" i="51"/>
  <c r="BA13" i="51"/>
  <c r="BB13" i="51"/>
  <c r="BC13" i="51"/>
  <c r="BD13" i="51"/>
  <c r="BE13" i="51"/>
  <c r="BF13" i="51"/>
  <c r="BG13" i="51"/>
  <c r="BH13" i="51"/>
  <c r="BI13" i="51"/>
  <c r="BJ13" i="51"/>
  <c r="BK13" i="51"/>
  <c r="BL13" i="51"/>
  <c r="BM13" i="51"/>
  <c r="BN13" i="51"/>
  <c r="BO13" i="51"/>
  <c r="BP13" i="51"/>
  <c r="BQ13" i="51"/>
  <c r="BR13" i="51"/>
  <c r="BS13" i="51"/>
  <c r="BT13" i="51"/>
  <c r="BU13" i="51"/>
  <c r="BV13" i="51"/>
  <c r="BW13" i="51"/>
  <c r="BX13" i="51"/>
  <c r="BY13" i="51"/>
  <c r="BZ13" i="51"/>
  <c r="CA13" i="51"/>
  <c r="CB13" i="51"/>
  <c r="CC13" i="51"/>
  <c r="CD13" i="51"/>
  <c r="CE13" i="51"/>
  <c r="CF13" i="51"/>
  <c r="CG13" i="51"/>
  <c r="CH13" i="51"/>
  <c r="CI13" i="51"/>
  <c r="CJ13" i="51"/>
  <c r="CK13" i="51"/>
  <c r="CL13" i="51"/>
  <c r="CM13" i="51"/>
  <c r="CN13" i="51"/>
  <c r="CO13" i="51"/>
  <c r="CP13" i="51"/>
  <c r="CQ13" i="51"/>
  <c r="CR13" i="51"/>
  <c r="CS13" i="51"/>
  <c r="CT13" i="51"/>
  <c r="CU13" i="51"/>
  <c r="CV13" i="51"/>
  <c r="CW13" i="51"/>
  <c r="CX13" i="51"/>
  <c r="CY13" i="51"/>
  <c r="CZ13" i="51"/>
  <c r="DA13" i="51"/>
  <c r="J14" i="51"/>
  <c r="K14" i="51"/>
  <c r="L14" i="51"/>
  <c r="M14" i="51"/>
  <c r="N14" i="51"/>
  <c r="O14" i="51"/>
  <c r="P14" i="51"/>
  <c r="Q14" i="51"/>
  <c r="R14" i="51"/>
  <c r="S14" i="51"/>
  <c r="T14" i="51"/>
  <c r="U14" i="51"/>
  <c r="V14" i="51"/>
  <c r="W14" i="51"/>
  <c r="X14" i="51"/>
  <c r="Y14" i="51"/>
  <c r="Z14" i="51"/>
  <c r="AA14" i="51"/>
  <c r="AB14" i="51"/>
  <c r="AC14" i="51"/>
  <c r="AD14" i="51"/>
  <c r="AE14" i="51"/>
  <c r="AF14" i="51"/>
  <c r="AG14" i="51"/>
  <c r="AH14" i="51"/>
  <c r="AI14" i="51"/>
  <c r="AJ14" i="51"/>
  <c r="AK14" i="51"/>
  <c r="AL14" i="51"/>
  <c r="AM14" i="51"/>
  <c r="AN14" i="51"/>
  <c r="AO14" i="51"/>
  <c r="AP14" i="51"/>
  <c r="AQ14" i="51"/>
  <c r="AR14" i="51"/>
  <c r="AS14" i="51"/>
  <c r="AT14" i="51"/>
  <c r="AU14" i="51"/>
  <c r="AV14" i="51"/>
  <c r="AW14" i="51"/>
  <c r="AX14" i="51"/>
  <c r="AY14" i="51"/>
  <c r="AZ14" i="51"/>
  <c r="BA14" i="51"/>
  <c r="BB14" i="51"/>
  <c r="BC14" i="51"/>
  <c r="BD14" i="51"/>
  <c r="BE14" i="51"/>
  <c r="BF14" i="51"/>
  <c r="BG14" i="51"/>
  <c r="BH14" i="51"/>
  <c r="BI14" i="51"/>
  <c r="BJ14" i="51"/>
  <c r="BK14" i="51"/>
  <c r="BL14" i="51"/>
  <c r="BM14" i="51"/>
  <c r="BN14" i="51"/>
  <c r="BO14" i="51"/>
  <c r="BP14" i="51"/>
  <c r="BQ14" i="51"/>
  <c r="BR14" i="51"/>
  <c r="BS14" i="51"/>
  <c r="BT14" i="51"/>
  <c r="BU14" i="51"/>
  <c r="BV14" i="51"/>
  <c r="BW14" i="51"/>
  <c r="BX14" i="51"/>
  <c r="BY14" i="51"/>
  <c r="BZ14" i="51"/>
  <c r="CA14" i="51"/>
  <c r="CB14" i="51"/>
  <c r="CC14" i="51"/>
  <c r="CD14" i="51"/>
  <c r="CE14" i="51"/>
  <c r="CF14" i="51"/>
  <c r="CG14" i="51"/>
  <c r="CH14" i="51"/>
  <c r="CI14" i="51"/>
  <c r="CJ14" i="51"/>
  <c r="CK14" i="51"/>
  <c r="CL14" i="51"/>
  <c r="CM14" i="51"/>
  <c r="CN14" i="51"/>
  <c r="CO14" i="51"/>
  <c r="CP14" i="51"/>
  <c r="CQ14" i="51"/>
  <c r="CR14" i="51"/>
  <c r="CS14" i="51"/>
  <c r="CT14" i="51"/>
  <c r="CU14" i="51"/>
  <c r="CV14" i="51"/>
  <c r="CW14" i="51"/>
  <c r="CX14" i="51"/>
  <c r="CY14" i="51"/>
  <c r="CZ14" i="51"/>
  <c r="DA14" i="51"/>
  <c r="J15" i="51"/>
  <c r="K15" i="51"/>
  <c r="L15" i="51"/>
  <c r="M15" i="51"/>
  <c r="N15" i="51"/>
  <c r="O15" i="51"/>
  <c r="P15" i="51"/>
  <c r="Q15" i="51"/>
  <c r="R15" i="51"/>
  <c r="S15" i="51"/>
  <c r="T15" i="51"/>
  <c r="U15" i="51"/>
  <c r="V15" i="51"/>
  <c r="W15" i="51"/>
  <c r="X15" i="51"/>
  <c r="Y15" i="51"/>
  <c r="Z15" i="51"/>
  <c r="AA15" i="51"/>
  <c r="AB15" i="51"/>
  <c r="AC15" i="51"/>
  <c r="AD15" i="51"/>
  <c r="AE15" i="51"/>
  <c r="AF15" i="51"/>
  <c r="AG15" i="51"/>
  <c r="AH15" i="51"/>
  <c r="AI15" i="51"/>
  <c r="AJ15" i="51"/>
  <c r="AK15" i="51"/>
  <c r="AL15" i="51"/>
  <c r="AM15" i="51"/>
  <c r="AN15" i="51"/>
  <c r="AO15" i="51"/>
  <c r="AP15" i="51"/>
  <c r="AQ15" i="51"/>
  <c r="AR15" i="51"/>
  <c r="AS15" i="51"/>
  <c r="AT15" i="51"/>
  <c r="AU15" i="51"/>
  <c r="AV15" i="51"/>
  <c r="AW15" i="51"/>
  <c r="AX15" i="51"/>
  <c r="AY15" i="51"/>
  <c r="AZ15" i="51"/>
  <c r="BA15" i="51"/>
  <c r="BB15" i="51"/>
  <c r="BC15" i="51"/>
  <c r="BD15" i="51"/>
  <c r="BE15" i="51"/>
  <c r="BF15" i="51"/>
  <c r="BG15" i="51"/>
  <c r="BH15" i="51"/>
  <c r="BI15" i="51"/>
  <c r="BJ15" i="51"/>
  <c r="BK15" i="51"/>
  <c r="BL15" i="51"/>
  <c r="BM15" i="51"/>
  <c r="BN15" i="51"/>
  <c r="BO15" i="51"/>
  <c r="BP15" i="51"/>
  <c r="BQ15" i="51"/>
  <c r="BR15" i="51"/>
  <c r="BS15" i="51"/>
  <c r="BT15" i="51"/>
  <c r="BU15" i="51"/>
  <c r="BV15" i="51"/>
  <c r="BW15" i="51"/>
  <c r="BX15" i="51"/>
  <c r="BY15" i="51"/>
  <c r="BZ15" i="51"/>
  <c r="CA15" i="51"/>
  <c r="CB15" i="51"/>
  <c r="CC15" i="51"/>
  <c r="CD15" i="51"/>
  <c r="CE15" i="51"/>
  <c r="CF15" i="51"/>
  <c r="CG15" i="51"/>
  <c r="CH15" i="51"/>
  <c r="CI15" i="51"/>
  <c r="CJ15" i="51"/>
  <c r="CK15" i="51"/>
  <c r="CL15" i="51"/>
  <c r="CM15" i="51"/>
  <c r="CN15" i="51"/>
  <c r="CO15" i="51"/>
  <c r="CP15" i="51"/>
  <c r="CQ15" i="51"/>
  <c r="CR15" i="51"/>
  <c r="CS15" i="51"/>
  <c r="CT15" i="51"/>
  <c r="CU15" i="51"/>
  <c r="CV15" i="51"/>
  <c r="CW15" i="51"/>
  <c r="CX15" i="51"/>
  <c r="CY15" i="51"/>
  <c r="CZ15" i="51"/>
  <c r="DA15" i="51"/>
  <c r="J16" i="51"/>
  <c r="K16" i="51"/>
  <c r="L16" i="51"/>
  <c r="M16" i="51"/>
  <c r="N16" i="51"/>
  <c r="O16" i="51"/>
  <c r="P16" i="51"/>
  <c r="Q16" i="51"/>
  <c r="R16" i="51"/>
  <c r="S16" i="51"/>
  <c r="T16" i="51"/>
  <c r="U16" i="51"/>
  <c r="V16" i="51"/>
  <c r="W16" i="51"/>
  <c r="X16" i="51"/>
  <c r="Y16" i="51"/>
  <c r="Z16" i="51"/>
  <c r="AA16" i="51"/>
  <c r="AB16" i="51"/>
  <c r="AC16" i="51"/>
  <c r="AD16" i="51"/>
  <c r="AE16" i="51"/>
  <c r="AF16" i="51"/>
  <c r="AG16" i="51"/>
  <c r="AH16" i="51"/>
  <c r="AI16" i="51"/>
  <c r="AJ16" i="51"/>
  <c r="AK16" i="51"/>
  <c r="AL16" i="51"/>
  <c r="AM16" i="51"/>
  <c r="AN16" i="51"/>
  <c r="AO16" i="51"/>
  <c r="AP16" i="51"/>
  <c r="AQ16" i="51"/>
  <c r="AR16" i="51"/>
  <c r="AS16" i="51"/>
  <c r="AT16" i="51"/>
  <c r="AU16" i="51"/>
  <c r="AV16" i="51"/>
  <c r="AW16" i="51"/>
  <c r="AX16" i="51"/>
  <c r="AY16" i="51"/>
  <c r="AZ16" i="51"/>
  <c r="BA16" i="51"/>
  <c r="BB16" i="51"/>
  <c r="BC16" i="51"/>
  <c r="BD16" i="51"/>
  <c r="BE16" i="51"/>
  <c r="BF16" i="51"/>
  <c r="BG16" i="51"/>
  <c r="BH16" i="51"/>
  <c r="BI16" i="51"/>
  <c r="BJ16" i="51"/>
  <c r="BK16" i="51"/>
  <c r="BL16" i="51"/>
  <c r="BM16" i="51"/>
  <c r="BN16" i="51"/>
  <c r="BO16" i="51"/>
  <c r="BP16" i="51"/>
  <c r="BQ16" i="51"/>
  <c r="BR16" i="51"/>
  <c r="BS16" i="51"/>
  <c r="BT16" i="51"/>
  <c r="BU16" i="51"/>
  <c r="BV16" i="51"/>
  <c r="BW16" i="51"/>
  <c r="BX16" i="51"/>
  <c r="BY16" i="51"/>
  <c r="BZ16" i="51"/>
  <c r="CA16" i="51"/>
  <c r="CB16" i="51"/>
  <c r="CC16" i="51"/>
  <c r="CD16" i="51"/>
  <c r="CE16" i="51"/>
  <c r="CF16" i="51"/>
  <c r="CG16" i="51"/>
  <c r="CH16" i="51"/>
  <c r="CI16" i="51"/>
  <c r="CJ16" i="51"/>
  <c r="CK16" i="51"/>
  <c r="CL16" i="51"/>
  <c r="CM16" i="51"/>
  <c r="CN16" i="51"/>
  <c r="CO16" i="51"/>
  <c r="CP16" i="51"/>
  <c r="CQ16" i="51"/>
  <c r="CR16" i="51"/>
  <c r="CS16" i="51"/>
  <c r="CT16" i="51"/>
  <c r="CU16" i="51"/>
  <c r="CV16" i="51"/>
  <c r="CW16" i="51"/>
  <c r="CX16" i="51"/>
  <c r="CY16" i="51"/>
  <c r="CZ16" i="51"/>
  <c r="DA16" i="51"/>
  <c r="J17" i="51"/>
  <c r="K17" i="51"/>
  <c r="L17" i="51"/>
  <c r="M17" i="51"/>
  <c r="N17" i="51"/>
  <c r="O17" i="51"/>
  <c r="P17" i="51"/>
  <c r="Q17" i="51"/>
  <c r="R17" i="51"/>
  <c r="S17" i="51"/>
  <c r="T17" i="51"/>
  <c r="U17" i="51"/>
  <c r="V17" i="51"/>
  <c r="W17" i="51"/>
  <c r="X17" i="51"/>
  <c r="Y17" i="51"/>
  <c r="Z17" i="51"/>
  <c r="AA17" i="51"/>
  <c r="AB17" i="51"/>
  <c r="AC17" i="51"/>
  <c r="AD17" i="51"/>
  <c r="AE17" i="51"/>
  <c r="AF17" i="51"/>
  <c r="AG17" i="51"/>
  <c r="AH17" i="51"/>
  <c r="AI17" i="51"/>
  <c r="AJ17" i="51"/>
  <c r="AK17" i="51"/>
  <c r="AL17" i="51"/>
  <c r="AM17" i="51"/>
  <c r="AN17" i="51"/>
  <c r="AO17" i="51"/>
  <c r="AP17" i="51"/>
  <c r="AQ17" i="51"/>
  <c r="AR17" i="51"/>
  <c r="AS17" i="51"/>
  <c r="AT17" i="51"/>
  <c r="AU17" i="51"/>
  <c r="AV17" i="51"/>
  <c r="AW17" i="51"/>
  <c r="AX17" i="51"/>
  <c r="AY17" i="51"/>
  <c r="AZ17" i="51"/>
  <c r="BA17" i="51"/>
  <c r="BB17" i="51"/>
  <c r="BC17" i="51"/>
  <c r="BD17" i="51"/>
  <c r="BE17" i="51"/>
  <c r="BF17" i="51"/>
  <c r="BG17" i="51"/>
  <c r="BH17" i="51"/>
  <c r="BI17" i="51"/>
  <c r="BJ17" i="51"/>
  <c r="BK17" i="51"/>
  <c r="BL17" i="51"/>
  <c r="BM17" i="51"/>
  <c r="BN17" i="51"/>
  <c r="BO17" i="51"/>
  <c r="BP17" i="51"/>
  <c r="BQ17" i="51"/>
  <c r="BR17" i="51"/>
  <c r="BS17" i="51"/>
  <c r="BT17" i="51"/>
  <c r="BU17" i="51"/>
  <c r="BV17" i="51"/>
  <c r="BW17" i="51"/>
  <c r="BX17" i="51"/>
  <c r="BY17" i="51"/>
  <c r="BZ17" i="51"/>
  <c r="CA17" i="51"/>
  <c r="CB17" i="51"/>
  <c r="CC17" i="51"/>
  <c r="CD17" i="51"/>
  <c r="CE17" i="51"/>
  <c r="CF17" i="51"/>
  <c r="CG17" i="51"/>
  <c r="CH17" i="51"/>
  <c r="CI17" i="51"/>
  <c r="CJ17" i="51"/>
  <c r="CK17" i="51"/>
  <c r="CL17" i="51"/>
  <c r="CM17" i="51"/>
  <c r="CN17" i="51"/>
  <c r="CO17" i="51"/>
  <c r="CP17" i="51"/>
  <c r="CQ17" i="51"/>
  <c r="CR17" i="51"/>
  <c r="CS17" i="51"/>
  <c r="CT17" i="51"/>
  <c r="CU17" i="51"/>
  <c r="CV17" i="51"/>
  <c r="CW17" i="51"/>
  <c r="CX17" i="51"/>
  <c r="CY17" i="51"/>
  <c r="CZ17" i="51"/>
  <c r="DA17" i="51"/>
  <c r="J18" i="51"/>
  <c r="K18" i="51"/>
  <c r="L18" i="51"/>
  <c r="M18" i="51"/>
  <c r="N18" i="51"/>
  <c r="O18" i="51"/>
  <c r="P18" i="51"/>
  <c r="Q18" i="51"/>
  <c r="R18" i="51"/>
  <c r="S18" i="51"/>
  <c r="T18" i="51"/>
  <c r="U18" i="51"/>
  <c r="V18" i="51"/>
  <c r="W18" i="51"/>
  <c r="X18" i="51"/>
  <c r="Y18" i="51"/>
  <c r="Z18" i="51"/>
  <c r="AA18" i="51"/>
  <c r="AB18" i="51"/>
  <c r="AC18" i="51"/>
  <c r="AD18" i="51"/>
  <c r="AE18" i="51"/>
  <c r="AF18" i="51"/>
  <c r="AG18" i="51"/>
  <c r="AH18" i="51"/>
  <c r="AI18" i="51"/>
  <c r="AJ18" i="51"/>
  <c r="AK18" i="51"/>
  <c r="AL18" i="51"/>
  <c r="AM18" i="51"/>
  <c r="AN18" i="51"/>
  <c r="AO18" i="51"/>
  <c r="AP18" i="51"/>
  <c r="AQ18" i="51"/>
  <c r="AR18" i="51"/>
  <c r="AS18" i="51"/>
  <c r="AT18" i="51"/>
  <c r="AU18" i="51"/>
  <c r="AV18" i="51"/>
  <c r="AW18" i="51"/>
  <c r="AX18" i="51"/>
  <c r="AY18" i="51"/>
  <c r="AZ18" i="51"/>
  <c r="BA18" i="51"/>
  <c r="BB18" i="51"/>
  <c r="BC18" i="51"/>
  <c r="BD18" i="51"/>
  <c r="BE18" i="51"/>
  <c r="BF18" i="51"/>
  <c r="BG18" i="51"/>
  <c r="BH18" i="51"/>
  <c r="BI18" i="51"/>
  <c r="BJ18" i="51"/>
  <c r="BK18" i="51"/>
  <c r="BL18" i="51"/>
  <c r="BM18" i="51"/>
  <c r="BN18" i="51"/>
  <c r="BO18" i="51"/>
  <c r="BP18" i="51"/>
  <c r="BQ18" i="51"/>
  <c r="BR18" i="51"/>
  <c r="BS18" i="51"/>
  <c r="BT18" i="51"/>
  <c r="BU18" i="51"/>
  <c r="BV18" i="51"/>
  <c r="BW18" i="51"/>
  <c r="BX18" i="51"/>
  <c r="BY18" i="51"/>
  <c r="BZ18" i="51"/>
  <c r="CA18" i="51"/>
  <c r="CB18" i="51"/>
  <c r="CC18" i="51"/>
  <c r="CD18" i="51"/>
  <c r="CE18" i="51"/>
  <c r="CF18" i="51"/>
  <c r="CG18" i="51"/>
  <c r="CH18" i="51"/>
  <c r="CI18" i="51"/>
  <c r="CJ18" i="51"/>
  <c r="CK18" i="51"/>
  <c r="CL18" i="51"/>
  <c r="CM18" i="51"/>
  <c r="CN18" i="51"/>
  <c r="CO18" i="51"/>
  <c r="CP18" i="51"/>
  <c r="CQ18" i="51"/>
  <c r="CR18" i="51"/>
  <c r="CS18" i="51"/>
  <c r="CT18" i="51"/>
  <c r="CU18" i="51"/>
  <c r="CV18" i="51"/>
  <c r="CW18" i="51"/>
  <c r="CX18" i="51"/>
  <c r="CY18" i="51"/>
  <c r="CZ18" i="51"/>
  <c r="DA18" i="51"/>
  <c r="J19" i="51"/>
  <c r="K19" i="51"/>
  <c r="L19" i="51"/>
  <c r="M19" i="51"/>
  <c r="N19" i="51"/>
  <c r="O19" i="51"/>
  <c r="P19" i="51"/>
  <c r="Q19" i="51"/>
  <c r="R19" i="51"/>
  <c r="S19" i="51"/>
  <c r="T19" i="51"/>
  <c r="U19" i="51"/>
  <c r="V19" i="51"/>
  <c r="W19" i="51"/>
  <c r="X19" i="51"/>
  <c r="Y19" i="51"/>
  <c r="Z19" i="51"/>
  <c r="AA19" i="51"/>
  <c r="AB19" i="51"/>
  <c r="AC19" i="51"/>
  <c r="AD19" i="51"/>
  <c r="AE19" i="51"/>
  <c r="AF19" i="51"/>
  <c r="AG19" i="51"/>
  <c r="AH19" i="51"/>
  <c r="AI19" i="51"/>
  <c r="AJ19" i="51"/>
  <c r="AK19" i="51"/>
  <c r="AL19" i="51"/>
  <c r="AM19" i="51"/>
  <c r="AN19" i="51"/>
  <c r="AO19" i="51"/>
  <c r="AP19" i="51"/>
  <c r="AQ19" i="51"/>
  <c r="AR19" i="51"/>
  <c r="AS19" i="51"/>
  <c r="AT19" i="51"/>
  <c r="AU19" i="51"/>
  <c r="AV19" i="51"/>
  <c r="AW19" i="51"/>
  <c r="AX19" i="51"/>
  <c r="AY19" i="51"/>
  <c r="AZ19" i="51"/>
  <c r="BA19" i="51"/>
  <c r="BB19" i="51"/>
  <c r="BC19" i="51"/>
  <c r="BD19" i="51"/>
  <c r="BE19" i="51"/>
  <c r="BF19" i="51"/>
  <c r="BG19" i="51"/>
  <c r="BH19" i="51"/>
  <c r="BI19" i="51"/>
  <c r="BJ19" i="51"/>
  <c r="BK19" i="51"/>
  <c r="BL19" i="51"/>
  <c r="BM19" i="51"/>
  <c r="BN19" i="51"/>
  <c r="BO19" i="51"/>
  <c r="BP19" i="51"/>
  <c r="BQ19" i="51"/>
  <c r="BR19" i="51"/>
  <c r="BS19" i="51"/>
  <c r="BT19" i="51"/>
  <c r="BU19" i="51"/>
  <c r="BV19" i="51"/>
  <c r="BW19" i="51"/>
  <c r="BX19" i="51"/>
  <c r="BY19" i="51"/>
  <c r="BZ19" i="51"/>
  <c r="CA19" i="51"/>
  <c r="CB19" i="51"/>
  <c r="CC19" i="51"/>
  <c r="CD19" i="51"/>
  <c r="CE19" i="51"/>
  <c r="CF19" i="51"/>
  <c r="CG19" i="51"/>
  <c r="CH19" i="51"/>
  <c r="CI19" i="51"/>
  <c r="CJ19" i="51"/>
  <c r="CK19" i="51"/>
  <c r="CL19" i="51"/>
  <c r="CM19" i="51"/>
  <c r="CN19" i="51"/>
  <c r="CO19" i="51"/>
  <c r="CP19" i="51"/>
  <c r="CQ19" i="51"/>
  <c r="CR19" i="51"/>
  <c r="CS19" i="51"/>
  <c r="CT19" i="51"/>
  <c r="CU19" i="51"/>
  <c r="CV19" i="51"/>
  <c r="CW19" i="51"/>
  <c r="CX19" i="51"/>
  <c r="CY19" i="51"/>
  <c r="CZ19" i="51"/>
  <c r="DA19" i="51"/>
  <c r="J20" i="51"/>
  <c r="K20" i="51"/>
  <c r="L20" i="51"/>
  <c r="M20" i="51"/>
  <c r="N20" i="51"/>
  <c r="O20" i="51"/>
  <c r="P20" i="51"/>
  <c r="Q20" i="51"/>
  <c r="R20" i="51"/>
  <c r="S20" i="51"/>
  <c r="T20" i="51"/>
  <c r="U20" i="51"/>
  <c r="V20" i="51"/>
  <c r="W20" i="51"/>
  <c r="X20" i="51"/>
  <c r="Y20" i="51"/>
  <c r="Z20" i="51"/>
  <c r="AA20" i="51"/>
  <c r="AB20" i="51"/>
  <c r="AC20" i="51"/>
  <c r="AD20" i="51"/>
  <c r="AE20" i="51"/>
  <c r="AF20" i="51"/>
  <c r="AG20" i="51"/>
  <c r="AH20" i="51"/>
  <c r="AI20" i="51"/>
  <c r="AJ20" i="51"/>
  <c r="AK20" i="51"/>
  <c r="AL20" i="51"/>
  <c r="AM20" i="51"/>
  <c r="AN20" i="51"/>
  <c r="AO20" i="51"/>
  <c r="AP20" i="51"/>
  <c r="AQ20" i="51"/>
  <c r="AR20" i="51"/>
  <c r="AS20" i="51"/>
  <c r="AT20" i="51"/>
  <c r="AU20" i="51"/>
  <c r="AV20" i="51"/>
  <c r="AW20" i="51"/>
  <c r="AX20" i="51"/>
  <c r="AY20" i="51"/>
  <c r="AZ20" i="51"/>
  <c r="BA20" i="51"/>
  <c r="BB20" i="51"/>
  <c r="BC20" i="51"/>
  <c r="BD20" i="51"/>
  <c r="BE20" i="51"/>
  <c r="BF20" i="51"/>
  <c r="BG20" i="51"/>
  <c r="BH20" i="51"/>
  <c r="BI20" i="51"/>
  <c r="BJ20" i="51"/>
  <c r="BK20" i="51"/>
  <c r="BL20" i="51"/>
  <c r="BM20" i="51"/>
  <c r="BN20" i="51"/>
  <c r="BO20" i="51"/>
  <c r="BP20" i="51"/>
  <c r="BQ20" i="51"/>
  <c r="BR20" i="51"/>
  <c r="BS20" i="51"/>
  <c r="BT20" i="51"/>
  <c r="BU20" i="51"/>
  <c r="BV20" i="51"/>
  <c r="BW20" i="51"/>
  <c r="BX20" i="51"/>
  <c r="BY20" i="51"/>
  <c r="BZ20" i="51"/>
  <c r="CA20" i="51"/>
  <c r="CB20" i="51"/>
  <c r="CC20" i="51"/>
  <c r="CD20" i="51"/>
  <c r="CE20" i="51"/>
  <c r="CF20" i="51"/>
  <c r="CG20" i="51"/>
  <c r="CH20" i="51"/>
  <c r="CI20" i="51"/>
  <c r="CJ20" i="51"/>
  <c r="CK20" i="51"/>
  <c r="CL20" i="51"/>
  <c r="CM20" i="51"/>
  <c r="CN20" i="51"/>
  <c r="CO20" i="51"/>
  <c r="CP20" i="51"/>
  <c r="CQ20" i="51"/>
  <c r="CR20" i="51"/>
  <c r="CS20" i="51"/>
  <c r="CT20" i="51"/>
  <c r="CU20" i="51"/>
  <c r="CV20" i="51"/>
  <c r="CW20" i="51"/>
  <c r="CX20" i="51"/>
  <c r="CY20" i="51"/>
  <c r="CZ20" i="51"/>
  <c r="DA20" i="51"/>
  <c r="J21" i="51"/>
  <c r="K21" i="51"/>
  <c r="L21" i="51"/>
  <c r="M21" i="51"/>
  <c r="N21" i="51"/>
  <c r="O21" i="51"/>
  <c r="P21" i="51"/>
  <c r="Q21" i="51"/>
  <c r="R21" i="51"/>
  <c r="S21" i="51"/>
  <c r="T21" i="51"/>
  <c r="U21" i="51"/>
  <c r="V21" i="51"/>
  <c r="W21" i="51"/>
  <c r="X21" i="51"/>
  <c r="Y21" i="51"/>
  <c r="Z21" i="51"/>
  <c r="AA21" i="51"/>
  <c r="AB21" i="51"/>
  <c r="AC21" i="51"/>
  <c r="AD21" i="51"/>
  <c r="AE21" i="51"/>
  <c r="AF21" i="51"/>
  <c r="AG21" i="51"/>
  <c r="AH21" i="51"/>
  <c r="AI21" i="51"/>
  <c r="AJ21" i="51"/>
  <c r="AK21" i="51"/>
  <c r="AL21" i="51"/>
  <c r="AM21" i="51"/>
  <c r="AN21" i="51"/>
  <c r="AO21" i="51"/>
  <c r="AP21" i="51"/>
  <c r="AQ21" i="51"/>
  <c r="AR21" i="51"/>
  <c r="AS21" i="51"/>
  <c r="AT21" i="51"/>
  <c r="AU21" i="51"/>
  <c r="AV21" i="51"/>
  <c r="AW21" i="51"/>
  <c r="AX21" i="51"/>
  <c r="AY21" i="51"/>
  <c r="AZ21" i="51"/>
  <c r="BA21" i="51"/>
  <c r="BB21" i="51"/>
  <c r="BC21" i="51"/>
  <c r="BD21" i="51"/>
  <c r="BE21" i="51"/>
  <c r="BF21" i="51"/>
  <c r="BG21" i="51"/>
  <c r="BH21" i="51"/>
  <c r="BI21" i="51"/>
  <c r="BJ21" i="51"/>
  <c r="BK21" i="51"/>
  <c r="BL21" i="51"/>
  <c r="BM21" i="51"/>
  <c r="BN21" i="51"/>
  <c r="BO21" i="51"/>
  <c r="BP21" i="51"/>
  <c r="BQ21" i="51"/>
  <c r="BR21" i="51"/>
  <c r="BS21" i="51"/>
  <c r="BT21" i="51"/>
  <c r="BU21" i="51"/>
  <c r="BV21" i="51"/>
  <c r="BW21" i="51"/>
  <c r="BX21" i="51"/>
  <c r="BY21" i="51"/>
  <c r="BZ21" i="51"/>
  <c r="CA21" i="51"/>
  <c r="CB21" i="51"/>
  <c r="CC21" i="51"/>
  <c r="CD21" i="51"/>
  <c r="CE21" i="51"/>
  <c r="CF21" i="51"/>
  <c r="CG21" i="51"/>
  <c r="CH21" i="51"/>
  <c r="CI21" i="51"/>
  <c r="CJ21" i="51"/>
  <c r="CK21" i="51"/>
  <c r="CL21" i="51"/>
  <c r="CM21" i="51"/>
  <c r="CN21" i="51"/>
  <c r="CO21" i="51"/>
  <c r="CP21" i="51"/>
  <c r="CQ21" i="51"/>
  <c r="CR21" i="51"/>
  <c r="CS21" i="51"/>
  <c r="CT21" i="51"/>
  <c r="CU21" i="51"/>
  <c r="CV21" i="51"/>
  <c r="CW21" i="51"/>
  <c r="CX21" i="51"/>
  <c r="CY21" i="51"/>
  <c r="CZ21" i="51"/>
  <c r="DA21" i="51"/>
  <c r="J22" i="51"/>
  <c r="K22" i="51"/>
  <c r="L22" i="51"/>
  <c r="M22" i="51"/>
  <c r="N22" i="51"/>
  <c r="O22" i="51"/>
  <c r="P22" i="51"/>
  <c r="Q22" i="51"/>
  <c r="R22" i="51"/>
  <c r="S22" i="51"/>
  <c r="T22" i="51"/>
  <c r="U22" i="51"/>
  <c r="V22" i="51"/>
  <c r="W22" i="51"/>
  <c r="X22" i="51"/>
  <c r="Y22" i="51"/>
  <c r="Z22" i="51"/>
  <c r="AA22" i="51"/>
  <c r="AB22" i="51"/>
  <c r="AC22" i="51"/>
  <c r="AD22" i="51"/>
  <c r="AE22" i="51"/>
  <c r="AF22" i="51"/>
  <c r="AG22" i="51"/>
  <c r="AH22" i="51"/>
  <c r="AI22" i="51"/>
  <c r="AJ22" i="51"/>
  <c r="AK22" i="51"/>
  <c r="AL22" i="51"/>
  <c r="AM22" i="51"/>
  <c r="AN22" i="51"/>
  <c r="AO22" i="51"/>
  <c r="AP22" i="51"/>
  <c r="AQ22" i="51"/>
  <c r="AR22" i="51"/>
  <c r="AS22" i="51"/>
  <c r="AT22" i="51"/>
  <c r="AU22" i="51"/>
  <c r="AV22" i="51"/>
  <c r="AW22" i="51"/>
  <c r="AX22" i="51"/>
  <c r="AY22" i="51"/>
  <c r="AZ22" i="51"/>
  <c r="BA22" i="51"/>
  <c r="BB22" i="51"/>
  <c r="BC22" i="51"/>
  <c r="BD22" i="51"/>
  <c r="BE22" i="51"/>
  <c r="BF22" i="51"/>
  <c r="BG22" i="51"/>
  <c r="BH22" i="51"/>
  <c r="BI22" i="51"/>
  <c r="BJ22" i="51"/>
  <c r="BK22" i="51"/>
  <c r="BL22" i="51"/>
  <c r="BM22" i="51"/>
  <c r="BN22" i="51"/>
  <c r="BO22" i="51"/>
  <c r="BP22" i="51"/>
  <c r="BQ22" i="51"/>
  <c r="BR22" i="51"/>
  <c r="BS22" i="51"/>
  <c r="BT22" i="51"/>
  <c r="BU22" i="51"/>
  <c r="BV22" i="51"/>
  <c r="BW22" i="51"/>
  <c r="BX22" i="51"/>
  <c r="BY22" i="51"/>
  <c r="BZ22" i="51"/>
  <c r="CA22" i="51"/>
  <c r="CB22" i="51"/>
  <c r="CC22" i="51"/>
  <c r="CD22" i="51"/>
  <c r="CE22" i="51"/>
  <c r="CF22" i="51"/>
  <c r="CG22" i="51"/>
  <c r="CH22" i="51"/>
  <c r="CI22" i="51"/>
  <c r="CJ22" i="51"/>
  <c r="CK22" i="51"/>
  <c r="CL22" i="51"/>
  <c r="CM22" i="51"/>
  <c r="CN22" i="51"/>
  <c r="CO22" i="51"/>
  <c r="CP22" i="51"/>
  <c r="CQ22" i="51"/>
  <c r="CR22" i="51"/>
  <c r="CS22" i="51"/>
  <c r="CT22" i="51"/>
  <c r="CU22" i="51"/>
  <c r="CV22" i="51"/>
  <c r="CW22" i="51"/>
  <c r="CX22" i="51"/>
  <c r="CY22" i="51"/>
  <c r="CZ22" i="51"/>
  <c r="DA22"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AK23" i="51"/>
  <c r="AL23" i="51"/>
  <c r="AM23" i="51"/>
  <c r="AN23" i="51"/>
  <c r="AO23" i="51"/>
  <c r="AP23" i="51"/>
  <c r="AQ23" i="51"/>
  <c r="AR23" i="51"/>
  <c r="AS23" i="51"/>
  <c r="AT23" i="51"/>
  <c r="AU23" i="51"/>
  <c r="AV23" i="51"/>
  <c r="AW23" i="51"/>
  <c r="AX23" i="51"/>
  <c r="AY23" i="51"/>
  <c r="AZ23" i="51"/>
  <c r="BA23" i="51"/>
  <c r="BB23" i="51"/>
  <c r="BC23" i="51"/>
  <c r="BD23" i="51"/>
  <c r="BE23" i="51"/>
  <c r="BF23" i="51"/>
  <c r="BG23" i="51"/>
  <c r="BH23" i="51"/>
  <c r="BI23" i="51"/>
  <c r="BJ23" i="51"/>
  <c r="BK23" i="51"/>
  <c r="BL23" i="51"/>
  <c r="BM23" i="51"/>
  <c r="BN23" i="51"/>
  <c r="BO23" i="51"/>
  <c r="BP23" i="51"/>
  <c r="BQ23" i="51"/>
  <c r="BR23" i="51"/>
  <c r="BS23" i="51"/>
  <c r="BT23" i="51"/>
  <c r="BU23" i="51"/>
  <c r="BV23" i="51"/>
  <c r="BW23" i="51"/>
  <c r="BX23" i="51"/>
  <c r="BY23" i="51"/>
  <c r="BZ23" i="51"/>
  <c r="CA23" i="51"/>
  <c r="CB23" i="51"/>
  <c r="CC23" i="51"/>
  <c r="CD23" i="51"/>
  <c r="CE23" i="51"/>
  <c r="CF23" i="51"/>
  <c r="CG23" i="51"/>
  <c r="CH23" i="51"/>
  <c r="CI23" i="51"/>
  <c r="CJ23" i="51"/>
  <c r="CK23" i="51"/>
  <c r="CL23" i="51"/>
  <c r="CM23" i="51"/>
  <c r="CN23" i="51"/>
  <c r="CO23" i="51"/>
  <c r="CP23" i="51"/>
  <c r="CQ23" i="51"/>
  <c r="CR23" i="51"/>
  <c r="CS23" i="51"/>
  <c r="CT23" i="51"/>
  <c r="CU23" i="51"/>
  <c r="CV23" i="51"/>
  <c r="CW23" i="51"/>
  <c r="CX23" i="51"/>
  <c r="CY23" i="51"/>
  <c r="CZ23" i="51"/>
  <c r="DA23" i="51"/>
  <c r="J24" i="51"/>
  <c r="K24" i="51"/>
  <c r="L24" i="51"/>
  <c r="M24" i="51"/>
  <c r="N24" i="51"/>
  <c r="O24" i="51"/>
  <c r="P24" i="51"/>
  <c r="Q24" i="51"/>
  <c r="R24" i="51"/>
  <c r="S24" i="51"/>
  <c r="T24" i="51"/>
  <c r="U24" i="51"/>
  <c r="V24" i="51"/>
  <c r="W24" i="51"/>
  <c r="X24" i="51"/>
  <c r="Y24" i="51"/>
  <c r="Z24" i="51"/>
  <c r="AA24" i="51"/>
  <c r="AB24" i="51"/>
  <c r="AC24" i="51"/>
  <c r="AD24" i="51"/>
  <c r="AE24" i="51"/>
  <c r="AF24" i="51"/>
  <c r="AG24" i="51"/>
  <c r="AH24" i="51"/>
  <c r="AI24" i="51"/>
  <c r="AJ24" i="51"/>
  <c r="AK24" i="51"/>
  <c r="AL24" i="51"/>
  <c r="AM24" i="51"/>
  <c r="AN24" i="51"/>
  <c r="AO24" i="51"/>
  <c r="AP24" i="51"/>
  <c r="AQ24" i="51"/>
  <c r="AR24" i="51"/>
  <c r="AS24" i="51"/>
  <c r="AT24" i="51"/>
  <c r="AU24" i="51"/>
  <c r="AV24" i="51"/>
  <c r="AW24" i="51"/>
  <c r="AX24" i="51"/>
  <c r="AY24" i="51"/>
  <c r="AZ24" i="51"/>
  <c r="BA24" i="51"/>
  <c r="BB24" i="51"/>
  <c r="BC24" i="51"/>
  <c r="BD24" i="51"/>
  <c r="BE24" i="51"/>
  <c r="BF24" i="51"/>
  <c r="BG24" i="51"/>
  <c r="BH24" i="51"/>
  <c r="BI24" i="51"/>
  <c r="BJ24" i="51"/>
  <c r="BK24" i="51"/>
  <c r="BL24" i="51"/>
  <c r="BM24" i="51"/>
  <c r="BN24" i="51"/>
  <c r="BO24" i="51"/>
  <c r="BP24" i="51"/>
  <c r="BQ24" i="51"/>
  <c r="BR24" i="51"/>
  <c r="BS24" i="51"/>
  <c r="BT24" i="51"/>
  <c r="BU24" i="51"/>
  <c r="BV24" i="51"/>
  <c r="BW24" i="51"/>
  <c r="BX24" i="51"/>
  <c r="BY24" i="51"/>
  <c r="BZ24" i="51"/>
  <c r="CA24" i="51"/>
  <c r="CB24" i="51"/>
  <c r="CC24" i="51"/>
  <c r="CD24" i="51"/>
  <c r="CE24" i="51"/>
  <c r="CF24" i="51"/>
  <c r="CG24" i="51"/>
  <c r="CH24" i="51"/>
  <c r="CI24" i="51"/>
  <c r="CJ24" i="51"/>
  <c r="CK24" i="51"/>
  <c r="CL24" i="51"/>
  <c r="CM24" i="51"/>
  <c r="CN24" i="51"/>
  <c r="CO24" i="51"/>
  <c r="CP24" i="51"/>
  <c r="CQ24" i="51"/>
  <c r="CR24" i="51"/>
  <c r="CS24" i="51"/>
  <c r="CT24" i="51"/>
  <c r="CU24" i="51"/>
  <c r="CV24" i="51"/>
  <c r="CW24" i="51"/>
  <c r="CX24" i="51"/>
  <c r="CY24" i="51"/>
  <c r="CZ24" i="51"/>
  <c r="DA24" i="51"/>
  <c r="J25" i="51"/>
  <c r="K25" i="51"/>
  <c r="L25" i="51"/>
  <c r="M25" i="51"/>
  <c r="N25" i="51"/>
  <c r="O25" i="51"/>
  <c r="P25" i="51"/>
  <c r="Q25" i="51"/>
  <c r="R25" i="51"/>
  <c r="S25" i="51"/>
  <c r="T25" i="51"/>
  <c r="U25" i="51"/>
  <c r="V25" i="51"/>
  <c r="W25" i="51"/>
  <c r="X25" i="51"/>
  <c r="Y25" i="51"/>
  <c r="Z25" i="51"/>
  <c r="AA25" i="51"/>
  <c r="AB25" i="51"/>
  <c r="AC25" i="51"/>
  <c r="AD25" i="51"/>
  <c r="AE25" i="51"/>
  <c r="AF25" i="51"/>
  <c r="AG25" i="51"/>
  <c r="AH25" i="51"/>
  <c r="AI25" i="51"/>
  <c r="AJ25" i="51"/>
  <c r="AK25" i="51"/>
  <c r="AL25" i="51"/>
  <c r="AM25" i="51"/>
  <c r="AN25" i="51"/>
  <c r="AO25" i="51"/>
  <c r="AP25" i="51"/>
  <c r="AQ25" i="51"/>
  <c r="AR25" i="51"/>
  <c r="AS25" i="51"/>
  <c r="AT25" i="51"/>
  <c r="AU25" i="51"/>
  <c r="AV25" i="51"/>
  <c r="AW25" i="51"/>
  <c r="AX25" i="51"/>
  <c r="AY25" i="51"/>
  <c r="AZ25" i="51"/>
  <c r="BA25" i="51"/>
  <c r="BB25" i="51"/>
  <c r="BC25" i="51"/>
  <c r="BD25" i="51"/>
  <c r="BE25" i="51"/>
  <c r="BF25" i="51"/>
  <c r="BG25" i="51"/>
  <c r="BH25" i="51"/>
  <c r="BI25" i="51"/>
  <c r="BJ25" i="51"/>
  <c r="BK25" i="51"/>
  <c r="BL25" i="51"/>
  <c r="BM25" i="51"/>
  <c r="BN25" i="51"/>
  <c r="BO25" i="51"/>
  <c r="BP25" i="51"/>
  <c r="BQ25" i="51"/>
  <c r="BR25" i="51"/>
  <c r="BS25" i="51"/>
  <c r="BT25" i="51"/>
  <c r="BU25" i="51"/>
  <c r="BV25" i="51"/>
  <c r="BW25" i="51"/>
  <c r="BX25" i="51"/>
  <c r="BY25" i="51"/>
  <c r="BZ25" i="51"/>
  <c r="CA25" i="51"/>
  <c r="CB25" i="51"/>
  <c r="CC25" i="51"/>
  <c r="CD25" i="51"/>
  <c r="CE25" i="51"/>
  <c r="CF25" i="51"/>
  <c r="CG25" i="51"/>
  <c r="CH25" i="51"/>
  <c r="CI25" i="51"/>
  <c r="CJ25" i="51"/>
  <c r="CK25" i="51"/>
  <c r="CL25" i="51"/>
  <c r="CM25" i="51"/>
  <c r="CN25" i="51"/>
  <c r="CO25" i="51"/>
  <c r="CP25" i="51"/>
  <c r="CQ25" i="51"/>
  <c r="CR25" i="51"/>
  <c r="CS25" i="51"/>
  <c r="CT25" i="51"/>
  <c r="CU25" i="51"/>
  <c r="CV25" i="51"/>
  <c r="CW25" i="51"/>
  <c r="CX25" i="51"/>
  <c r="CY25" i="51"/>
  <c r="CZ25" i="51"/>
  <c r="DA25" i="51"/>
  <c r="J26" i="51"/>
  <c r="K26" i="51"/>
  <c r="L26" i="51"/>
  <c r="M26" i="51"/>
  <c r="N26" i="51"/>
  <c r="O26" i="51"/>
  <c r="P26" i="51"/>
  <c r="Q26" i="51"/>
  <c r="R26" i="51"/>
  <c r="S26" i="51"/>
  <c r="T26" i="51"/>
  <c r="U26" i="51"/>
  <c r="V26" i="51"/>
  <c r="W26" i="51"/>
  <c r="X26" i="51"/>
  <c r="Y26" i="51"/>
  <c r="Z26" i="51"/>
  <c r="AA26" i="51"/>
  <c r="AB26" i="51"/>
  <c r="AC26" i="51"/>
  <c r="AD26" i="51"/>
  <c r="AE26" i="51"/>
  <c r="AF26" i="51"/>
  <c r="AG26" i="51"/>
  <c r="AH26" i="51"/>
  <c r="AI26" i="51"/>
  <c r="AJ26" i="51"/>
  <c r="AK26" i="51"/>
  <c r="AL26" i="51"/>
  <c r="AM26" i="51"/>
  <c r="AN26" i="51"/>
  <c r="AO26" i="51"/>
  <c r="AP26" i="51"/>
  <c r="AQ26" i="51"/>
  <c r="AR26" i="51"/>
  <c r="AS26" i="51"/>
  <c r="AT26" i="51"/>
  <c r="AU26" i="51"/>
  <c r="AV26" i="51"/>
  <c r="AW26" i="51"/>
  <c r="AX26" i="51"/>
  <c r="AY26" i="51"/>
  <c r="AZ26" i="51"/>
  <c r="BA26" i="51"/>
  <c r="BB26" i="51"/>
  <c r="BC26" i="51"/>
  <c r="BD26" i="51"/>
  <c r="BE26" i="51"/>
  <c r="BF26" i="51"/>
  <c r="BG26" i="51"/>
  <c r="BH26" i="51"/>
  <c r="BI26" i="51"/>
  <c r="BJ26" i="51"/>
  <c r="BK26" i="51"/>
  <c r="BL26" i="51"/>
  <c r="BM26" i="51"/>
  <c r="BN26" i="51"/>
  <c r="BO26" i="51"/>
  <c r="BP26" i="51"/>
  <c r="BQ26" i="51"/>
  <c r="BR26" i="51"/>
  <c r="BS26" i="51"/>
  <c r="BT26" i="51"/>
  <c r="BU26" i="51"/>
  <c r="BV26" i="51"/>
  <c r="BW26" i="51"/>
  <c r="BX26" i="51"/>
  <c r="BY26" i="51"/>
  <c r="BZ26" i="51"/>
  <c r="CA26" i="51"/>
  <c r="CB26" i="51"/>
  <c r="CC26" i="51"/>
  <c r="CD26" i="51"/>
  <c r="CE26" i="51"/>
  <c r="CF26" i="51"/>
  <c r="CG26" i="51"/>
  <c r="CH26" i="51"/>
  <c r="CI26" i="51"/>
  <c r="CJ26" i="51"/>
  <c r="CK26" i="51"/>
  <c r="CL26" i="51"/>
  <c r="CM26" i="51"/>
  <c r="CN26" i="51"/>
  <c r="CO26" i="51"/>
  <c r="CP26" i="51"/>
  <c r="CQ26" i="51"/>
  <c r="CR26" i="51"/>
  <c r="CS26" i="51"/>
  <c r="CT26" i="51"/>
  <c r="CU26" i="51"/>
  <c r="CV26" i="51"/>
  <c r="CW26" i="51"/>
  <c r="CX26" i="51"/>
  <c r="CY26" i="51"/>
  <c r="CZ26" i="51"/>
  <c r="DA26" i="51"/>
  <c r="J27" i="51"/>
  <c r="K27" i="51"/>
  <c r="L27" i="51"/>
  <c r="M27" i="51"/>
  <c r="N27" i="51"/>
  <c r="O27" i="51"/>
  <c r="P27" i="51"/>
  <c r="Q27" i="51"/>
  <c r="R27" i="51"/>
  <c r="S27" i="51"/>
  <c r="T27" i="51"/>
  <c r="U27" i="51"/>
  <c r="V27" i="51"/>
  <c r="W27" i="51"/>
  <c r="X27" i="51"/>
  <c r="Y27" i="51"/>
  <c r="Z27" i="51"/>
  <c r="AA27" i="51"/>
  <c r="AB27" i="51"/>
  <c r="AC27" i="51"/>
  <c r="AD27" i="51"/>
  <c r="AE27" i="51"/>
  <c r="AF27" i="51"/>
  <c r="AG27" i="51"/>
  <c r="AH27" i="51"/>
  <c r="AI27" i="51"/>
  <c r="AJ27" i="51"/>
  <c r="AK27" i="51"/>
  <c r="AL27" i="51"/>
  <c r="AM27" i="51"/>
  <c r="AN27" i="51"/>
  <c r="AO27" i="51"/>
  <c r="AP27" i="51"/>
  <c r="AQ27" i="51"/>
  <c r="AR27" i="51"/>
  <c r="AS27" i="51"/>
  <c r="AT27" i="51"/>
  <c r="AU27" i="51"/>
  <c r="AV27" i="51"/>
  <c r="AW27" i="51"/>
  <c r="AX27" i="51"/>
  <c r="AY27" i="51"/>
  <c r="AZ27" i="51"/>
  <c r="BA27" i="51"/>
  <c r="BB27" i="51"/>
  <c r="BC27" i="51"/>
  <c r="BD27" i="51"/>
  <c r="BE27" i="51"/>
  <c r="BF27" i="51"/>
  <c r="BG27" i="51"/>
  <c r="BH27" i="51"/>
  <c r="BI27" i="51"/>
  <c r="BJ27" i="51"/>
  <c r="BK27" i="51"/>
  <c r="BL27" i="51"/>
  <c r="BM27" i="51"/>
  <c r="BN27" i="51"/>
  <c r="BO27" i="51"/>
  <c r="BP27" i="51"/>
  <c r="BQ27" i="51"/>
  <c r="BR27" i="51"/>
  <c r="BS27" i="51"/>
  <c r="BT27" i="51"/>
  <c r="BU27" i="51"/>
  <c r="BV27" i="51"/>
  <c r="BW27" i="51"/>
  <c r="BX27" i="51"/>
  <c r="BY27" i="51"/>
  <c r="BZ27" i="51"/>
  <c r="CA27" i="51"/>
  <c r="CB27" i="51"/>
  <c r="CC27" i="51"/>
  <c r="CD27" i="51"/>
  <c r="CE27" i="51"/>
  <c r="CF27" i="51"/>
  <c r="CG27" i="51"/>
  <c r="CH27" i="51"/>
  <c r="CI27" i="51"/>
  <c r="CJ27" i="51"/>
  <c r="CK27" i="51"/>
  <c r="CL27" i="51"/>
  <c r="CM27" i="51"/>
  <c r="CN27" i="51"/>
  <c r="CO27" i="51"/>
  <c r="CP27" i="51"/>
  <c r="CQ27" i="51"/>
  <c r="CR27" i="51"/>
  <c r="CS27" i="51"/>
  <c r="CT27" i="51"/>
  <c r="CU27" i="51"/>
  <c r="CV27" i="51"/>
  <c r="CW27" i="51"/>
  <c r="CX27" i="51"/>
  <c r="CY27" i="51"/>
  <c r="CZ27" i="51"/>
  <c r="DA27" i="51"/>
  <c r="J28" i="51"/>
  <c r="K28" i="51"/>
  <c r="L28" i="51"/>
  <c r="M28" i="51"/>
  <c r="N28" i="51"/>
  <c r="O28" i="51"/>
  <c r="P28" i="51"/>
  <c r="Q28" i="51"/>
  <c r="R28" i="51"/>
  <c r="S28" i="51"/>
  <c r="T28" i="51"/>
  <c r="U28" i="51"/>
  <c r="V28" i="51"/>
  <c r="W28" i="51"/>
  <c r="X28" i="51"/>
  <c r="Y28" i="51"/>
  <c r="Z28" i="51"/>
  <c r="AA28" i="51"/>
  <c r="AB28" i="51"/>
  <c r="AC28" i="51"/>
  <c r="AD28" i="51"/>
  <c r="AE28" i="51"/>
  <c r="AF28" i="51"/>
  <c r="AG28" i="51"/>
  <c r="AH28" i="51"/>
  <c r="AI28" i="51"/>
  <c r="AJ28" i="51"/>
  <c r="AK28" i="51"/>
  <c r="AL28" i="51"/>
  <c r="AM28" i="51"/>
  <c r="AN28" i="51"/>
  <c r="AO28" i="51"/>
  <c r="AP28" i="51"/>
  <c r="AQ28" i="51"/>
  <c r="AR28" i="51"/>
  <c r="AS28" i="51"/>
  <c r="AT28" i="51"/>
  <c r="AU28" i="51"/>
  <c r="AV28" i="51"/>
  <c r="AW28" i="51"/>
  <c r="AX28" i="51"/>
  <c r="AY28" i="51"/>
  <c r="AZ28" i="51"/>
  <c r="BA28" i="51"/>
  <c r="BB28" i="51"/>
  <c r="BC28" i="51"/>
  <c r="BD28" i="51"/>
  <c r="BE28" i="51"/>
  <c r="BF28" i="51"/>
  <c r="BG28" i="51"/>
  <c r="BH28" i="51"/>
  <c r="BI28" i="51"/>
  <c r="BJ28" i="51"/>
  <c r="BK28" i="51"/>
  <c r="BL28" i="51"/>
  <c r="BM28" i="51"/>
  <c r="BN28" i="51"/>
  <c r="BO28" i="51"/>
  <c r="BP28" i="51"/>
  <c r="BQ28" i="51"/>
  <c r="BR28" i="51"/>
  <c r="BS28" i="51"/>
  <c r="BT28" i="51"/>
  <c r="BU28" i="51"/>
  <c r="BV28" i="51"/>
  <c r="BW28" i="51"/>
  <c r="BX28" i="51"/>
  <c r="BY28" i="51"/>
  <c r="BZ28" i="51"/>
  <c r="CA28" i="51"/>
  <c r="CB28" i="51"/>
  <c r="CC28" i="51"/>
  <c r="CD28" i="51"/>
  <c r="CE28" i="51"/>
  <c r="CF28" i="51"/>
  <c r="CG28" i="51"/>
  <c r="CH28" i="51"/>
  <c r="CI28" i="51"/>
  <c r="CJ28" i="51"/>
  <c r="CK28" i="51"/>
  <c r="CL28" i="51"/>
  <c r="CM28" i="51"/>
  <c r="CN28" i="51"/>
  <c r="CO28" i="51"/>
  <c r="CP28" i="51"/>
  <c r="CQ28" i="51"/>
  <c r="CR28" i="51"/>
  <c r="CS28" i="51"/>
  <c r="CT28" i="51"/>
  <c r="CU28" i="51"/>
  <c r="CV28" i="51"/>
  <c r="CW28" i="51"/>
  <c r="CX28" i="51"/>
  <c r="CY28" i="51"/>
  <c r="CZ28" i="51"/>
  <c r="DA28" i="51"/>
  <c r="J29" i="51"/>
  <c r="K29" i="51"/>
  <c r="L29" i="51"/>
  <c r="M29" i="51"/>
  <c r="N29" i="51"/>
  <c r="O29" i="51"/>
  <c r="P29" i="51"/>
  <c r="Q29" i="51"/>
  <c r="R29" i="51"/>
  <c r="S29" i="51"/>
  <c r="T29" i="51"/>
  <c r="U29" i="51"/>
  <c r="V29" i="51"/>
  <c r="W29" i="51"/>
  <c r="X29" i="51"/>
  <c r="Y29" i="51"/>
  <c r="Z29" i="51"/>
  <c r="AA29" i="51"/>
  <c r="AB29" i="51"/>
  <c r="AC29" i="51"/>
  <c r="AD29" i="51"/>
  <c r="AE29" i="51"/>
  <c r="AF29" i="51"/>
  <c r="AG29" i="51"/>
  <c r="AH29" i="51"/>
  <c r="AI29" i="51"/>
  <c r="AJ29" i="51"/>
  <c r="AK29" i="51"/>
  <c r="AL29" i="51"/>
  <c r="AM29" i="51"/>
  <c r="AN29" i="51"/>
  <c r="AO29" i="51"/>
  <c r="AP29" i="51"/>
  <c r="AQ29" i="51"/>
  <c r="AR29" i="51"/>
  <c r="AS29" i="51"/>
  <c r="AT29" i="51"/>
  <c r="AU29" i="51"/>
  <c r="AV29" i="51"/>
  <c r="AW29" i="51"/>
  <c r="AX29" i="51"/>
  <c r="AY29" i="51"/>
  <c r="AZ29" i="51"/>
  <c r="BA29" i="51"/>
  <c r="BB29" i="51"/>
  <c r="BC29" i="51"/>
  <c r="BD29" i="51"/>
  <c r="BE29" i="51"/>
  <c r="BF29" i="51"/>
  <c r="BG29" i="51"/>
  <c r="BH29" i="51"/>
  <c r="BI29" i="51"/>
  <c r="BJ29" i="51"/>
  <c r="BK29" i="51"/>
  <c r="BL29" i="51"/>
  <c r="BM29" i="51"/>
  <c r="BN29" i="51"/>
  <c r="BO29" i="51"/>
  <c r="BP29" i="51"/>
  <c r="BQ29" i="51"/>
  <c r="BR29" i="51"/>
  <c r="BS29" i="51"/>
  <c r="BT29" i="51"/>
  <c r="BU29" i="51"/>
  <c r="BV29" i="51"/>
  <c r="BW29" i="51"/>
  <c r="BX29" i="51"/>
  <c r="BY29" i="51"/>
  <c r="BZ29" i="51"/>
  <c r="CA29" i="51"/>
  <c r="CB29" i="51"/>
  <c r="CC29" i="51"/>
  <c r="CD29" i="51"/>
  <c r="CE29" i="51"/>
  <c r="CF29" i="51"/>
  <c r="CG29" i="51"/>
  <c r="CH29" i="51"/>
  <c r="CI29" i="51"/>
  <c r="CJ29" i="51"/>
  <c r="CK29" i="51"/>
  <c r="CL29" i="51"/>
  <c r="CM29" i="51"/>
  <c r="CN29" i="51"/>
  <c r="CO29" i="51"/>
  <c r="CP29" i="51"/>
  <c r="CQ29" i="51"/>
  <c r="CR29" i="51"/>
  <c r="CS29" i="51"/>
  <c r="CT29" i="51"/>
  <c r="CU29" i="51"/>
  <c r="CV29" i="51"/>
  <c r="CW29" i="51"/>
  <c r="CX29" i="51"/>
  <c r="CY29" i="51"/>
  <c r="CZ29" i="51"/>
  <c r="DA29" i="51"/>
  <c r="J30" i="51"/>
  <c r="K30" i="51"/>
  <c r="L30" i="51"/>
  <c r="M30" i="51"/>
  <c r="N30" i="51"/>
  <c r="O30" i="51"/>
  <c r="P30" i="51"/>
  <c r="Q30" i="51"/>
  <c r="R30" i="51"/>
  <c r="S30" i="51"/>
  <c r="T30" i="51"/>
  <c r="U30" i="51"/>
  <c r="V30" i="51"/>
  <c r="W30" i="51"/>
  <c r="X30" i="51"/>
  <c r="Y30" i="51"/>
  <c r="Z30" i="51"/>
  <c r="AA30" i="51"/>
  <c r="AB30" i="51"/>
  <c r="AC30" i="51"/>
  <c r="AD30" i="51"/>
  <c r="AE30" i="51"/>
  <c r="AF30" i="51"/>
  <c r="AG30" i="51"/>
  <c r="AH30" i="51"/>
  <c r="AI30" i="51"/>
  <c r="AJ30" i="51"/>
  <c r="AK30" i="51"/>
  <c r="AL30" i="51"/>
  <c r="AM30" i="51"/>
  <c r="AN30" i="51"/>
  <c r="AO30" i="51"/>
  <c r="AP30" i="51"/>
  <c r="AQ30" i="51"/>
  <c r="AR30" i="51"/>
  <c r="AS30" i="51"/>
  <c r="AT30" i="51"/>
  <c r="AU30" i="51"/>
  <c r="AV30" i="51"/>
  <c r="AW30" i="51"/>
  <c r="AX30" i="51"/>
  <c r="AY30" i="51"/>
  <c r="AZ30" i="51"/>
  <c r="BA30" i="51"/>
  <c r="BB30" i="51"/>
  <c r="BC30" i="51"/>
  <c r="BD30" i="51"/>
  <c r="BE30" i="51"/>
  <c r="BF30" i="51"/>
  <c r="BG30" i="51"/>
  <c r="BH30" i="51"/>
  <c r="BI30" i="51"/>
  <c r="BJ30" i="51"/>
  <c r="BK30" i="51"/>
  <c r="BL30" i="51"/>
  <c r="BM30" i="51"/>
  <c r="BN30" i="51"/>
  <c r="BO30" i="51"/>
  <c r="BP30" i="51"/>
  <c r="BQ30" i="51"/>
  <c r="BR30" i="51"/>
  <c r="BS30" i="51"/>
  <c r="BT30" i="51"/>
  <c r="BU30" i="51"/>
  <c r="BV30" i="51"/>
  <c r="BW30" i="51"/>
  <c r="BX30" i="51"/>
  <c r="BY30" i="51"/>
  <c r="BZ30" i="51"/>
  <c r="CA30" i="51"/>
  <c r="CB30" i="51"/>
  <c r="CC30" i="51"/>
  <c r="CD30" i="51"/>
  <c r="CE30" i="51"/>
  <c r="CF30" i="51"/>
  <c r="CG30" i="51"/>
  <c r="CH30" i="51"/>
  <c r="CI30" i="51"/>
  <c r="CJ30" i="51"/>
  <c r="CK30" i="51"/>
  <c r="CL30" i="51"/>
  <c r="CM30" i="51"/>
  <c r="CN30" i="51"/>
  <c r="CO30" i="51"/>
  <c r="CP30" i="51"/>
  <c r="CQ30" i="51"/>
  <c r="CR30" i="51"/>
  <c r="CS30" i="51"/>
  <c r="CT30" i="51"/>
  <c r="CU30" i="51"/>
  <c r="CV30" i="51"/>
  <c r="CW30" i="51"/>
  <c r="CX30" i="51"/>
  <c r="CY30" i="51"/>
  <c r="CZ30" i="51"/>
  <c r="DA30" i="51"/>
  <c r="J31" i="51"/>
  <c r="K31" i="51"/>
  <c r="L31" i="51"/>
  <c r="M31" i="51"/>
  <c r="N31" i="51"/>
  <c r="O31" i="51"/>
  <c r="P31" i="51"/>
  <c r="Q31" i="51"/>
  <c r="R31" i="51"/>
  <c r="S31" i="51"/>
  <c r="T31" i="51"/>
  <c r="U31" i="51"/>
  <c r="V31" i="51"/>
  <c r="W31" i="51"/>
  <c r="X31" i="51"/>
  <c r="Y31" i="51"/>
  <c r="Z31" i="51"/>
  <c r="AA31" i="51"/>
  <c r="AB31" i="51"/>
  <c r="AC31" i="51"/>
  <c r="AD31" i="51"/>
  <c r="AE31" i="51"/>
  <c r="AF31" i="51"/>
  <c r="AG31" i="51"/>
  <c r="AH31" i="51"/>
  <c r="AI31" i="51"/>
  <c r="AJ31" i="51"/>
  <c r="AK31" i="51"/>
  <c r="AL31" i="51"/>
  <c r="AM31" i="51"/>
  <c r="AN31" i="51"/>
  <c r="AO31" i="51"/>
  <c r="AP31" i="51"/>
  <c r="AQ31" i="51"/>
  <c r="AR31" i="51"/>
  <c r="AS31" i="51"/>
  <c r="AT31" i="51"/>
  <c r="AU31" i="51"/>
  <c r="AV31" i="51"/>
  <c r="AW31" i="51"/>
  <c r="AX31" i="51"/>
  <c r="AY31" i="51"/>
  <c r="AZ31" i="51"/>
  <c r="BA31" i="51"/>
  <c r="BB31" i="51"/>
  <c r="BC31" i="51"/>
  <c r="BD31" i="51"/>
  <c r="BE31" i="51"/>
  <c r="BF31" i="51"/>
  <c r="BG31" i="51"/>
  <c r="BH31" i="51"/>
  <c r="BI31" i="51"/>
  <c r="BJ31" i="51"/>
  <c r="BK31" i="51"/>
  <c r="BL31" i="51"/>
  <c r="BM31" i="51"/>
  <c r="BN31" i="51"/>
  <c r="BO31" i="51"/>
  <c r="BP31" i="51"/>
  <c r="BQ31" i="51"/>
  <c r="BR31" i="51"/>
  <c r="BS31" i="51"/>
  <c r="BT31" i="51"/>
  <c r="BU31" i="51"/>
  <c r="BV31" i="51"/>
  <c r="BW31" i="51"/>
  <c r="BX31" i="51"/>
  <c r="BY31" i="51"/>
  <c r="BZ31" i="51"/>
  <c r="CA31" i="51"/>
  <c r="CB31" i="51"/>
  <c r="CC31" i="51"/>
  <c r="CD31" i="51"/>
  <c r="CE31" i="51"/>
  <c r="CF31" i="51"/>
  <c r="CG31" i="51"/>
  <c r="CH31" i="51"/>
  <c r="CI31" i="51"/>
  <c r="CJ31" i="51"/>
  <c r="CK31" i="51"/>
  <c r="CL31" i="51"/>
  <c r="CM31" i="51"/>
  <c r="CN31" i="51"/>
  <c r="CO31" i="51"/>
  <c r="CP31" i="51"/>
  <c r="CQ31" i="51"/>
  <c r="CR31" i="51"/>
  <c r="CS31" i="51"/>
  <c r="CT31" i="51"/>
  <c r="CU31" i="51"/>
  <c r="CV31" i="51"/>
  <c r="CW31" i="51"/>
  <c r="CX31" i="51"/>
  <c r="CY31" i="51"/>
  <c r="CZ31" i="51"/>
  <c r="DA31" i="51"/>
  <c r="J32" i="51"/>
  <c r="K32" i="51"/>
  <c r="L32" i="51"/>
  <c r="M32" i="51"/>
  <c r="N32" i="51"/>
  <c r="O32" i="51"/>
  <c r="P32" i="51"/>
  <c r="Q32" i="51"/>
  <c r="R32" i="51"/>
  <c r="S32" i="51"/>
  <c r="T32" i="51"/>
  <c r="U32" i="51"/>
  <c r="V32" i="51"/>
  <c r="W32" i="51"/>
  <c r="X32" i="51"/>
  <c r="Y32" i="51"/>
  <c r="Z32" i="51"/>
  <c r="AA32" i="51"/>
  <c r="AB32" i="51"/>
  <c r="AC32" i="51"/>
  <c r="AD32" i="51"/>
  <c r="AE32" i="51"/>
  <c r="AF32" i="51"/>
  <c r="AG32" i="51"/>
  <c r="AH32" i="51"/>
  <c r="AI32" i="51"/>
  <c r="AJ32" i="51"/>
  <c r="AK32" i="51"/>
  <c r="AL32" i="51"/>
  <c r="AM32" i="51"/>
  <c r="AN32" i="51"/>
  <c r="AO32" i="51"/>
  <c r="AP32" i="51"/>
  <c r="AQ32" i="51"/>
  <c r="AR32" i="51"/>
  <c r="AS32" i="51"/>
  <c r="AT32" i="51"/>
  <c r="AU32" i="51"/>
  <c r="AV32" i="51"/>
  <c r="AW32" i="51"/>
  <c r="AX32" i="51"/>
  <c r="AY32" i="51"/>
  <c r="AZ32" i="51"/>
  <c r="BA32" i="51"/>
  <c r="BB32" i="51"/>
  <c r="BC32" i="51"/>
  <c r="BD32" i="51"/>
  <c r="BE32" i="51"/>
  <c r="BF32" i="51"/>
  <c r="BG32" i="51"/>
  <c r="BH32" i="51"/>
  <c r="BI32" i="51"/>
  <c r="BJ32" i="51"/>
  <c r="BK32" i="51"/>
  <c r="BL32" i="51"/>
  <c r="BM32" i="51"/>
  <c r="BN32" i="51"/>
  <c r="BO32" i="51"/>
  <c r="BP32" i="51"/>
  <c r="BQ32" i="51"/>
  <c r="BR32" i="51"/>
  <c r="BS32" i="51"/>
  <c r="BT32" i="51"/>
  <c r="BU32" i="51"/>
  <c r="BV32" i="51"/>
  <c r="BW32" i="51"/>
  <c r="BX32" i="51"/>
  <c r="BY32" i="51"/>
  <c r="BZ32" i="51"/>
  <c r="CA32" i="51"/>
  <c r="CB32" i="51"/>
  <c r="CC32" i="51"/>
  <c r="CD32" i="51"/>
  <c r="CE32" i="51"/>
  <c r="CF32" i="51"/>
  <c r="CG32" i="51"/>
  <c r="CH32" i="51"/>
  <c r="CI32" i="51"/>
  <c r="CJ32" i="51"/>
  <c r="CK32" i="51"/>
  <c r="CL32" i="51"/>
  <c r="CM32" i="51"/>
  <c r="CN32" i="51"/>
  <c r="CO32" i="51"/>
  <c r="CP32" i="51"/>
  <c r="CQ32" i="51"/>
  <c r="CR32" i="51"/>
  <c r="CS32" i="51"/>
  <c r="CT32" i="51"/>
  <c r="CU32" i="51"/>
  <c r="CV32" i="51"/>
  <c r="CW32" i="51"/>
  <c r="CX32" i="51"/>
  <c r="CY32" i="51"/>
  <c r="CZ32" i="51"/>
  <c r="DA32" i="51"/>
  <c r="J33" i="51"/>
  <c r="K33" i="51"/>
  <c r="L33" i="51"/>
  <c r="M33" i="51"/>
  <c r="N33" i="51"/>
  <c r="O33" i="51"/>
  <c r="P33" i="51"/>
  <c r="Q33" i="51"/>
  <c r="R33" i="51"/>
  <c r="S33" i="51"/>
  <c r="T33" i="51"/>
  <c r="U33" i="51"/>
  <c r="V33" i="51"/>
  <c r="W33" i="51"/>
  <c r="X33" i="51"/>
  <c r="Y33" i="51"/>
  <c r="Z33" i="51"/>
  <c r="AA33" i="51"/>
  <c r="AB33" i="51"/>
  <c r="AC33" i="51"/>
  <c r="AD33" i="51"/>
  <c r="AE33" i="51"/>
  <c r="AF33" i="51"/>
  <c r="AG33" i="51"/>
  <c r="AH33" i="51"/>
  <c r="AI33" i="51"/>
  <c r="AJ33" i="51"/>
  <c r="AK33" i="51"/>
  <c r="AL33" i="51"/>
  <c r="AM33" i="51"/>
  <c r="AN33" i="51"/>
  <c r="AO33" i="51"/>
  <c r="AP33" i="51"/>
  <c r="AQ33" i="51"/>
  <c r="AR33" i="51"/>
  <c r="AS33" i="51"/>
  <c r="AT33" i="51"/>
  <c r="AU33" i="51"/>
  <c r="AV33" i="51"/>
  <c r="AW33" i="51"/>
  <c r="AX33" i="51"/>
  <c r="AY33" i="51"/>
  <c r="AZ33" i="51"/>
  <c r="BA33" i="51"/>
  <c r="BB33" i="51"/>
  <c r="BC33" i="51"/>
  <c r="BD33" i="51"/>
  <c r="BE33" i="51"/>
  <c r="BF33" i="51"/>
  <c r="BG33" i="51"/>
  <c r="BH33" i="51"/>
  <c r="BI33" i="51"/>
  <c r="BJ33" i="51"/>
  <c r="BK33" i="51"/>
  <c r="BL33" i="51"/>
  <c r="BM33" i="51"/>
  <c r="BN33" i="51"/>
  <c r="BO33" i="51"/>
  <c r="BP33" i="51"/>
  <c r="BQ33" i="51"/>
  <c r="BR33" i="51"/>
  <c r="BS33" i="51"/>
  <c r="BT33" i="51"/>
  <c r="BU33" i="51"/>
  <c r="BV33" i="51"/>
  <c r="BW33" i="51"/>
  <c r="BX33" i="51"/>
  <c r="BY33" i="51"/>
  <c r="BZ33" i="51"/>
  <c r="CA33" i="51"/>
  <c r="CB33" i="51"/>
  <c r="CC33" i="51"/>
  <c r="CD33" i="51"/>
  <c r="CE33" i="51"/>
  <c r="CF33" i="51"/>
  <c r="CG33" i="51"/>
  <c r="CH33" i="51"/>
  <c r="CI33" i="51"/>
  <c r="CJ33" i="51"/>
  <c r="CK33" i="51"/>
  <c r="CL33" i="51"/>
  <c r="CM33" i="51"/>
  <c r="CN33" i="51"/>
  <c r="CO33" i="51"/>
  <c r="CP33" i="51"/>
  <c r="CQ33" i="51"/>
  <c r="CR33" i="51"/>
  <c r="CS33" i="51"/>
  <c r="CT33" i="51"/>
  <c r="CU33" i="51"/>
  <c r="CV33" i="51"/>
  <c r="CW33" i="51"/>
  <c r="CX33" i="51"/>
  <c r="CY33" i="51"/>
  <c r="CZ33" i="51"/>
  <c r="DA33" i="51"/>
  <c r="J34" i="51"/>
  <c r="K34" i="51"/>
  <c r="L34" i="51"/>
  <c r="M34" i="51"/>
  <c r="N34" i="51"/>
  <c r="O34" i="51"/>
  <c r="P34" i="51"/>
  <c r="Q34" i="51"/>
  <c r="R34" i="51"/>
  <c r="S34" i="51"/>
  <c r="T34" i="51"/>
  <c r="U34" i="51"/>
  <c r="V34" i="51"/>
  <c r="W34" i="51"/>
  <c r="X34" i="51"/>
  <c r="Y34" i="51"/>
  <c r="Z34" i="51"/>
  <c r="AA34" i="51"/>
  <c r="AB34" i="51"/>
  <c r="AC34" i="51"/>
  <c r="AD34" i="51"/>
  <c r="AE34" i="51"/>
  <c r="AF34" i="51"/>
  <c r="AG34" i="51"/>
  <c r="AH34" i="51"/>
  <c r="AI34" i="51"/>
  <c r="AJ34" i="51"/>
  <c r="AK34" i="51"/>
  <c r="AL34" i="51"/>
  <c r="AM34" i="51"/>
  <c r="AN34" i="51"/>
  <c r="AO34" i="51"/>
  <c r="AP34" i="51"/>
  <c r="AQ34" i="51"/>
  <c r="AR34" i="51"/>
  <c r="AS34" i="51"/>
  <c r="AT34" i="51"/>
  <c r="AU34" i="51"/>
  <c r="AV34" i="51"/>
  <c r="AW34" i="51"/>
  <c r="AX34" i="51"/>
  <c r="AY34" i="51"/>
  <c r="AZ34" i="51"/>
  <c r="BA34" i="51"/>
  <c r="BB34" i="51"/>
  <c r="BC34" i="51"/>
  <c r="BD34" i="51"/>
  <c r="BE34" i="51"/>
  <c r="BF34" i="51"/>
  <c r="BG34" i="51"/>
  <c r="BH34" i="51"/>
  <c r="BI34" i="51"/>
  <c r="BJ34" i="51"/>
  <c r="BK34" i="51"/>
  <c r="BL34" i="51"/>
  <c r="BM34" i="51"/>
  <c r="BN34" i="51"/>
  <c r="BO34" i="51"/>
  <c r="BP34" i="51"/>
  <c r="BQ34" i="51"/>
  <c r="BR34" i="51"/>
  <c r="BS34" i="51"/>
  <c r="BT34" i="51"/>
  <c r="BU34" i="51"/>
  <c r="BV34" i="51"/>
  <c r="BW34" i="51"/>
  <c r="BX34" i="51"/>
  <c r="BY34" i="51"/>
  <c r="BZ34" i="51"/>
  <c r="CA34" i="51"/>
  <c r="CB34" i="51"/>
  <c r="CC34" i="51"/>
  <c r="CD34" i="51"/>
  <c r="CE34" i="51"/>
  <c r="CF34" i="51"/>
  <c r="CG34" i="51"/>
  <c r="CH34" i="51"/>
  <c r="CI34" i="51"/>
  <c r="CJ34" i="51"/>
  <c r="CK34" i="51"/>
  <c r="CL34" i="51"/>
  <c r="CM34" i="51"/>
  <c r="CN34" i="51"/>
  <c r="CO34" i="51"/>
  <c r="CP34" i="51"/>
  <c r="CQ34" i="51"/>
  <c r="CR34" i="51"/>
  <c r="CS34" i="51"/>
  <c r="CT34" i="51"/>
  <c r="CU34" i="51"/>
  <c r="CV34" i="51"/>
  <c r="CW34" i="51"/>
  <c r="CX34" i="51"/>
  <c r="CY34" i="51"/>
  <c r="CZ34" i="51"/>
  <c r="DA34" i="51"/>
  <c r="J35" i="51"/>
  <c r="K35" i="51"/>
  <c r="L35" i="51"/>
  <c r="M35" i="51"/>
  <c r="N35" i="51"/>
  <c r="O35" i="51"/>
  <c r="P35" i="51"/>
  <c r="Q35" i="51"/>
  <c r="R35" i="51"/>
  <c r="S35" i="51"/>
  <c r="T35" i="51"/>
  <c r="U35" i="51"/>
  <c r="V35" i="51"/>
  <c r="W35" i="51"/>
  <c r="X35" i="51"/>
  <c r="Y35" i="51"/>
  <c r="Z35" i="51"/>
  <c r="AA35" i="51"/>
  <c r="AB35" i="51"/>
  <c r="AC35" i="51"/>
  <c r="AD35" i="51"/>
  <c r="AE35" i="51"/>
  <c r="AF35" i="51"/>
  <c r="AG35" i="51"/>
  <c r="AH35" i="51"/>
  <c r="AI35" i="51"/>
  <c r="AJ35" i="51"/>
  <c r="AK35" i="51"/>
  <c r="AL35" i="51"/>
  <c r="AM35" i="51"/>
  <c r="AN35" i="51"/>
  <c r="AO35" i="51"/>
  <c r="AP35" i="51"/>
  <c r="AQ35" i="51"/>
  <c r="AR35" i="51"/>
  <c r="AS35" i="51"/>
  <c r="AT35" i="51"/>
  <c r="AU35" i="51"/>
  <c r="AV35" i="51"/>
  <c r="AW35" i="51"/>
  <c r="AX35" i="51"/>
  <c r="AY35" i="51"/>
  <c r="AZ35" i="51"/>
  <c r="BA35" i="51"/>
  <c r="BB35" i="51"/>
  <c r="BC35" i="51"/>
  <c r="BD35" i="51"/>
  <c r="BE35" i="51"/>
  <c r="BF35" i="51"/>
  <c r="BG35" i="51"/>
  <c r="BH35" i="51"/>
  <c r="BI35" i="51"/>
  <c r="BJ35" i="51"/>
  <c r="BK35" i="51"/>
  <c r="BL35" i="51"/>
  <c r="BM35" i="51"/>
  <c r="BN35" i="51"/>
  <c r="BO35" i="51"/>
  <c r="BP35" i="51"/>
  <c r="BQ35" i="51"/>
  <c r="BR35" i="51"/>
  <c r="BS35" i="51"/>
  <c r="BT35" i="51"/>
  <c r="BU35" i="51"/>
  <c r="BV35" i="51"/>
  <c r="BW35" i="51"/>
  <c r="BX35" i="51"/>
  <c r="BY35" i="51"/>
  <c r="BZ35" i="51"/>
  <c r="CA35" i="51"/>
  <c r="CB35" i="51"/>
  <c r="CC35" i="51"/>
  <c r="CD35" i="51"/>
  <c r="CE35" i="51"/>
  <c r="CF35" i="51"/>
  <c r="CG35" i="51"/>
  <c r="CH35" i="51"/>
  <c r="CI35" i="51"/>
  <c r="CJ35" i="51"/>
  <c r="CK35" i="51"/>
  <c r="CL35" i="51"/>
  <c r="CM35" i="51"/>
  <c r="CN35" i="51"/>
  <c r="CO35" i="51"/>
  <c r="CP35" i="51"/>
  <c r="CQ35" i="51"/>
  <c r="CR35" i="51"/>
  <c r="CS35" i="51"/>
  <c r="CT35" i="51"/>
  <c r="CU35" i="51"/>
  <c r="CV35" i="51"/>
  <c r="CW35" i="51"/>
  <c r="CX35" i="51"/>
  <c r="CY35" i="51"/>
  <c r="CZ35" i="51"/>
  <c r="DA35" i="51"/>
  <c r="J36" i="51"/>
  <c r="K36" i="51"/>
  <c r="L36" i="51"/>
  <c r="M36" i="51"/>
  <c r="N36" i="51"/>
  <c r="O36" i="51"/>
  <c r="P36" i="51"/>
  <c r="Q36" i="51"/>
  <c r="R36" i="51"/>
  <c r="S36" i="51"/>
  <c r="T36" i="51"/>
  <c r="U36" i="51"/>
  <c r="V36" i="51"/>
  <c r="W36" i="51"/>
  <c r="X36" i="51"/>
  <c r="Y36" i="51"/>
  <c r="Z36" i="51"/>
  <c r="AA36" i="51"/>
  <c r="AB36" i="51"/>
  <c r="AC36" i="51"/>
  <c r="AD36" i="51"/>
  <c r="AE36" i="51"/>
  <c r="AF36" i="51"/>
  <c r="AG36" i="51"/>
  <c r="AH36" i="51"/>
  <c r="AI36" i="51"/>
  <c r="AJ36" i="51"/>
  <c r="AK36" i="51"/>
  <c r="AL36" i="51"/>
  <c r="AM36" i="51"/>
  <c r="AN36" i="51"/>
  <c r="AO36" i="51"/>
  <c r="AP36" i="51"/>
  <c r="AQ36" i="51"/>
  <c r="AR36" i="51"/>
  <c r="AS36" i="51"/>
  <c r="AT36" i="51"/>
  <c r="AU36" i="51"/>
  <c r="AV36" i="51"/>
  <c r="AW36" i="51"/>
  <c r="AX36" i="51"/>
  <c r="AY36" i="51"/>
  <c r="AZ36" i="51"/>
  <c r="BA36" i="51"/>
  <c r="BB36" i="51"/>
  <c r="BC36" i="51"/>
  <c r="BD36" i="51"/>
  <c r="BE36" i="51"/>
  <c r="BF36" i="51"/>
  <c r="BG36" i="51"/>
  <c r="BH36" i="51"/>
  <c r="BI36" i="51"/>
  <c r="BJ36" i="51"/>
  <c r="BK36" i="51"/>
  <c r="BL36" i="51"/>
  <c r="BM36" i="51"/>
  <c r="BN36" i="51"/>
  <c r="BO36" i="51"/>
  <c r="BP36" i="51"/>
  <c r="BQ36" i="51"/>
  <c r="BR36" i="51"/>
  <c r="BS36" i="51"/>
  <c r="BT36" i="51"/>
  <c r="BU36" i="51"/>
  <c r="BV36" i="51"/>
  <c r="BW36" i="51"/>
  <c r="BX36" i="51"/>
  <c r="BY36" i="51"/>
  <c r="BZ36" i="51"/>
  <c r="CA36" i="51"/>
  <c r="CB36" i="51"/>
  <c r="CC36" i="51"/>
  <c r="CD36" i="51"/>
  <c r="CE36" i="51"/>
  <c r="CF36" i="51"/>
  <c r="CG36" i="51"/>
  <c r="CH36" i="51"/>
  <c r="CI36" i="51"/>
  <c r="CJ36" i="51"/>
  <c r="CK36" i="51"/>
  <c r="CL36" i="51"/>
  <c r="CM36" i="51"/>
  <c r="CN36" i="51"/>
  <c r="CO36" i="51"/>
  <c r="CP36" i="51"/>
  <c r="CQ36" i="51"/>
  <c r="CR36" i="51"/>
  <c r="CS36" i="51"/>
  <c r="CT36" i="51"/>
  <c r="CU36" i="51"/>
  <c r="CV36" i="51"/>
  <c r="CW36" i="51"/>
  <c r="CX36" i="51"/>
  <c r="CY36" i="51"/>
  <c r="CZ36" i="51"/>
  <c r="DA36" i="51"/>
  <c r="J37" i="51"/>
  <c r="K37" i="51"/>
  <c r="L37" i="51"/>
  <c r="M37" i="51"/>
  <c r="N37" i="51"/>
  <c r="O37" i="51"/>
  <c r="P37" i="51"/>
  <c r="Q37" i="51"/>
  <c r="R37" i="51"/>
  <c r="S37" i="51"/>
  <c r="T37" i="51"/>
  <c r="U37" i="51"/>
  <c r="V37" i="51"/>
  <c r="W37" i="51"/>
  <c r="X37" i="51"/>
  <c r="Y37" i="51"/>
  <c r="Z37" i="51"/>
  <c r="AA37" i="51"/>
  <c r="AB37" i="51"/>
  <c r="AC37" i="51"/>
  <c r="AD37" i="51"/>
  <c r="AE37" i="51"/>
  <c r="AF37" i="51"/>
  <c r="AG37" i="51"/>
  <c r="AH37" i="51"/>
  <c r="AI37" i="51"/>
  <c r="AJ37" i="51"/>
  <c r="AK37" i="51"/>
  <c r="AL37" i="51"/>
  <c r="AM37" i="51"/>
  <c r="AN37" i="51"/>
  <c r="AO37" i="51"/>
  <c r="AP37" i="51"/>
  <c r="AQ37" i="51"/>
  <c r="AR37" i="51"/>
  <c r="AS37" i="51"/>
  <c r="AT37" i="51"/>
  <c r="AU37" i="51"/>
  <c r="AV37" i="51"/>
  <c r="AW37" i="51"/>
  <c r="AX37" i="51"/>
  <c r="AY37" i="51"/>
  <c r="AZ37" i="51"/>
  <c r="BA37" i="51"/>
  <c r="BB37" i="51"/>
  <c r="BC37" i="51"/>
  <c r="BD37" i="51"/>
  <c r="BE37" i="51"/>
  <c r="BF37" i="51"/>
  <c r="BG37" i="51"/>
  <c r="BH37" i="51"/>
  <c r="BI37" i="51"/>
  <c r="BJ37" i="51"/>
  <c r="BK37" i="51"/>
  <c r="BL37" i="51"/>
  <c r="BM37" i="51"/>
  <c r="BN37" i="51"/>
  <c r="BO37" i="51"/>
  <c r="BP37" i="51"/>
  <c r="BQ37" i="51"/>
  <c r="BR37" i="51"/>
  <c r="BS37" i="51"/>
  <c r="BT37" i="51"/>
  <c r="BU37" i="51"/>
  <c r="BV37" i="51"/>
  <c r="BW37" i="51"/>
  <c r="BX37" i="51"/>
  <c r="BY37" i="51"/>
  <c r="BZ37" i="51"/>
  <c r="CA37" i="51"/>
  <c r="CB37" i="51"/>
  <c r="CC37" i="51"/>
  <c r="CD37" i="51"/>
  <c r="CE37" i="51"/>
  <c r="CF37" i="51"/>
  <c r="CG37" i="51"/>
  <c r="CH37" i="51"/>
  <c r="CI37" i="51"/>
  <c r="CJ37" i="51"/>
  <c r="CK37" i="51"/>
  <c r="CL37" i="51"/>
  <c r="CM37" i="51"/>
  <c r="CN37" i="51"/>
  <c r="CO37" i="51"/>
  <c r="CP37" i="51"/>
  <c r="CQ37" i="51"/>
  <c r="CR37" i="51"/>
  <c r="CS37" i="51"/>
  <c r="CT37" i="51"/>
  <c r="CU37" i="51"/>
  <c r="CV37" i="51"/>
  <c r="CW37" i="51"/>
  <c r="CX37" i="51"/>
  <c r="CY37" i="51"/>
  <c r="CZ37" i="51"/>
  <c r="DA37" i="51"/>
  <c r="J38" i="51"/>
  <c r="K38" i="51"/>
  <c r="L38" i="51"/>
  <c r="M38" i="51"/>
  <c r="N38" i="51"/>
  <c r="O38" i="51"/>
  <c r="P38" i="51"/>
  <c r="Q38" i="51"/>
  <c r="R38" i="51"/>
  <c r="S38" i="51"/>
  <c r="T38" i="51"/>
  <c r="U38" i="51"/>
  <c r="V38" i="51"/>
  <c r="W38" i="51"/>
  <c r="X38" i="51"/>
  <c r="Y38" i="51"/>
  <c r="Z38" i="51"/>
  <c r="AA38" i="51"/>
  <c r="AB38" i="51"/>
  <c r="AC38" i="51"/>
  <c r="AD38" i="51"/>
  <c r="AE38" i="51"/>
  <c r="AF38" i="51"/>
  <c r="AG38" i="51"/>
  <c r="AH38" i="51"/>
  <c r="AI38" i="51"/>
  <c r="AJ38" i="51"/>
  <c r="AK38" i="51"/>
  <c r="AL38" i="51"/>
  <c r="AM38" i="51"/>
  <c r="AN38" i="51"/>
  <c r="AO38" i="51"/>
  <c r="AP38" i="51"/>
  <c r="AQ38" i="51"/>
  <c r="AR38" i="51"/>
  <c r="AS38" i="51"/>
  <c r="AT38" i="51"/>
  <c r="AU38" i="51"/>
  <c r="AV38" i="51"/>
  <c r="AW38" i="51"/>
  <c r="AX38" i="51"/>
  <c r="AY38" i="51"/>
  <c r="AZ38" i="51"/>
  <c r="BA38" i="51"/>
  <c r="BB38" i="51"/>
  <c r="BC38" i="51"/>
  <c r="BD38" i="51"/>
  <c r="BE38" i="51"/>
  <c r="BF38" i="51"/>
  <c r="BG38" i="51"/>
  <c r="BH38" i="51"/>
  <c r="BI38" i="51"/>
  <c r="BJ38" i="51"/>
  <c r="BK38" i="51"/>
  <c r="BL38" i="51"/>
  <c r="BM38" i="51"/>
  <c r="BN38" i="51"/>
  <c r="BO38" i="51"/>
  <c r="BP38" i="51"/>
  <c r="BQ38" i="51"/>
  <c r="BR38" i="51"/>
  <c r="BS38" i="51"/>
  <c r="BT38" i="51"/>
  <c r="BU38" i="51"/>
  <c r="BV38" i="51"/>
  <c r="BW38" i="51"/>
  <c r="BX38" i="51"/>
  <c r="BY38" i="51"/>
  <c r="BZ38" i="51"/>
  <c r="CA38" i="51"/>
  <c r="CB38" i="51"/>
  <c r="CC38" i="51"/>
  <c r="CD38" i="51"/>
  <c r="CE38" i="51"/>
  <c r="CF38" i="51"/>
  <c r="CG38" i="51"/>
  <c r="CH38" i="51"/>
  <c r="CI38" i="51"/>
  <c r="CJ38" i="51"/>
  <c r="CK38" i="51"/>
  <c r="CL38" i="51"/>
  <c r="CM38" i="51"/>
  <c r="CN38" i="51"/>
  <c r="CO38" i="51"/>
  <c r="CP38" i="51"/>
  <c r="CQ38" i="51"/>
  <c r="CR38" i="51"/>
  <c r="CS38" i="51"/>
  <c r="CT38" i="51"/>
  <c r="CU38" i="51"/>
  <c r="CV38" i="51"/>
  <c r="CW38" i="51"/>
  <c r="CX38" i="51"/>
  <c r="CY38" i="51"/>
  <c r="CZ38" i="51"/>
  <c r="DA38" i="51"/>
  <c r="J39" i="51"/>
  <c r="K39" i="51"/>
  <c r="L39" i="51"/>
  <c r="M39" i="51"/>
  <c r="N39" i="51"/>
  <c r="O39" i="51"/>
  <c r="P39" i="51"/>
  <c r="Q39" i="51"/>
  <c r="R39" i="51"/>
  <c r="S39" i="51"/>
  <c r="T39" i="51"/>
  <c r="U39" i="51"/>
  <c r="V39" i="51"/>
  <c r="W39" i="51"/>
  <c r="X39" i="51"/>
  <c r="Y39" i="51"/>
  <c r="Z39" i="51"/>
  <c r="AA39" i="51"/>
  <c r="AB39" i="51"/>
  <c r="AC39" i="51"/>
  <c r="AD39" i="51"/>
  <c r="AE39" i="51"/>
  <c r="AF39" i="51"/>
  <c r="AG39" i="51"/>
  <c r="AH39" i="51"/>
  <c r="AI39" i="51"/>
  <c r="AJ39" i="51"/>
  <c r="AK39" i="51"/>
  <c r="AL39" i="51"/>
  <c r="AM39" i="51"/>
  <c r="AN39" i="51"/>
  <c r="AO39" i="51"/>
  <c r="AP39" i="51"/>
  <c r="AQ39" i="51"/>
  <c r="AR39" i="51"/>
  <c r="AS39" i="51"/>
  <c r="AT39" i="51"/>
  <c r="AU39" i="51"/>
  <c r="AV39" i="51"/>
  <c r="AW39" i="51"/>
  <c r="AX39" i="51"/>
  <c r="AY39" i="51"/>
  <c r="AZ39" i="51"/>
  <c r="BA39" i="51"/>
  <c r="BB39" i="51"/>
  <c r="BC39" i="51"/>
  <c r="BD39" i="51"/>
  <c r="BE39" i="51"/>
  <c r="BF39" i="51"/>
  <c r="BG39" i="51"/>
  <c r="BH39" i="51"/>
  <c r="BI39" i="51"/>
  <c r="BJ39" i="51"/>
  <c r="BK39" i="51"/>
  <c r="BL39" i="51"/>
  <c r="BM39" i="51"/>
  <c r="BN39" i="51"/>
  <c r="BO39" i="51"/>
  <c r="BP39" i="51"/>
  <c r="BQ39" i="51"/>
  <c r="BR39" i="51"/>
  <c r="BS39" i="51"/>
  <c r="BT39" i="51"/>
  <c r="BU39" i="51"/>
  <c r="BV39" i="51"/>
  <c r="BW39" i="51"/>
  <c r="BX39" i="51"/>
  <c r="BY39" i="51"/>
  <c r="BZ39" i="51"/>
  <c r="CA39" i="51"/>
  <c r="CB39" i="51"/>
  <c r="CC39" i="51"/>
  <c r="CD39" i="51"/>
  <c r="CE39" i="51"/>
  <c r="CF39" i="51"/>
  <c r="CG39" i="51"/>
  <c r="CH39" i="51"/>
  <c r="CI39" i="51"/>
  <c r="CJ39" i="51"/>
  <c r="CK39" i="51"/>
  <c r="CL39" i="51"/>
  <c r="CM39" i="51"/>
  <c r="CN39" i="51"/>
  <c r="CO39" i="51"/>
  <c r="CP39" i="51"/>
  <c r="CQ39" i="51"/>
  <c r="CR39" i="51"/>
  <c r="CS39" i="51"/>
  <c r="CT39" i="51"/>
  <c r="CU39" i="51"/>
  <c r="CV39" i="51"/>
  <c r="CW39" i="51"/>
  <c r="CX39" i="51"/>
  <c r="CY39" i="51"/>
  <c r="CZ39" i="51"/>
  <c r="DA39" i="51"/>
  <c r="J40" i="51"/>
  <c r="K40" i="51"/>
  <c r="L40" i="51"/>
  <c r="M40" i="51"/>
  <c r="N40" i="51"/>
  <c r="O40" i="51"/>
  <c r="P40" i="51"/>
  <c r="Q40" i="51"/>
  <c r="R40" i="51"/>
  <c r="T40" i="51"/>
  <c r="U40" i="51"/>
  <c r="V40" i="51"/>
  <c r="W40" i="51"/>
  <c r="X40" i="51"/>
  <c r="Y40" i="51"/>
  <c r="Z40" i="51"/>
  <c r="AA40" i="51"/>
  <c r="AB40" i="51"/>
  <c r="AC40" i="51"/>
  <c r="AD40" i="51"/>
  <c r="AE40" i="51"/>
  <c r="AF40" i="51"/>
  <c r="AG40" i="51"/>
  <c r="AH40" i="51"/>
  <c r="AI40" i="51"/>
  <c r="AJ40" i="51"/>
  <c r="AK40" i="51"/>
  <c r="AL40" i="51"/>
  <c r="AM40" i="51"/>
  <c r="AN40" i="51"/>
  <c r="AO40" i="51"/>
  <c r="AP40" i="51"/>
  <c r="AQ40" i="51"/>
  <c r="AR40" i="51"/>
  <c r="AS40" i="51"/>
  <c r="AT40" i="51"/>
  <c r="AU40" i="51"/>
  <c r="AV40" i="51"/>
  <c r="AW40" i="51"/>
  <c r="AY40" i="51"/>
  <c r="AZ40" i="51"/>
  <c r="BA40" i="51"/>
  <c r="BB40" i="51"/>
  <c r="BC40" i="51"/>
  <c r="BD40" i="51"/>
  <c r="BE40" i="51"/>
  <c r="BF40" i="51"/>
  <c r="BG40" i="51"/>
  <c r="BH40" i="51"/>
  <c r="BI40" i="51"/>
  <c r="BJ40" i="51"/>
  <c r="BK40" i="51"/>
  <c r="BL40" i="51"/>
  <c r="BM40" i="51"/>
  <c r="BN40" i="51"/>
  <c r="BO40" i="51"/>
  <c r="BP40" i="51"/>
  <c r="BQ40" i="51"/>
  <c r="BR40" i="51"/>
  <c r="BS40" i="51"/>
  <c r="BT40" i="51"/>
  <c r="BU40" i="51"/>
  <c r="BV40" i="51"/>
  <c r="BW40" i="51"/>
  <c r="BX40" i="51"/>
  <c r="BY40" i="51"/>
  <c r="BZ40" i="51"/>
  <c r="CA40" i="51"/>
  <c r="CB40" i="51"/>
  <c r="CC40" i="51"/>
  <c r="CD40" i="51"/>
  <c r="CE40" i="51"/>
  <c r="CF40" i="51"/>
  <c r="CG40" i="51"/>
  <c r="CH40" i="51"/>
  <c r="CI40" i="51"/>
  <c r="CJ40" i="51"/>
  <c r="CK40" i="51"/>
  <c r="CL40" i="51"/>
  <c r="CM40" i="51"/>
  <c r="CN40" i="51"/>
  <c r="CO40" i="51"/>
  <c r="CP40" i="51"/>
  <c r="CQ40" i="51"/>
  <c r="CR40" i="51"/>
  <c r="CS40" i="51"/>
  <c r="CT40" i="51"/>
  <c r="CU40" i="51"/>
  <c r="CV40" i="51"/>
  <c r="CW40" i="51"/>
  <c r="CX40" i="51"/>
  <c r="CY40" i="51"/>
  <c r="CZ40" i="51"/>
  <c r="DA40" i="51"/>
  <c r="J41" i="51"/>
  <c r="K41" i="51"/>
  <c r="L41" i="51"/>
  <c r="M41" i="51"/>
  <c r="N41" i="51"/>
  <c r="O41" i="51"/>
  <c r="P41" i="51"/>
  <c r="Q41" i="51"/>
  <c r="R41" i="51"/>
  <c r="S41" i="51"/>
  <c r="T41" i="51"/>
  <c r="U41" i="51"/>
  <c r="V41" i="51"/>
  <c r="W41" i="51"/>
  <c r="X41" i="51"/>
  <c r="Y41" i="51"/>
  <c r="Z41" i="51"/>
  <c r="AA41" i="51"/>
  <c r="AB41" i="51"/>
  <c r="AC41" i="51"/>
  <c r="AD41" i="51"/>
  <c r="AE41" i="51"/>
  <c r="AF41" i="51"/>
  <c r="AG41" i="51"/>
  <c r="AH41" i="51"/>
  <c r="AI41" i="51"/>
  <c r="AJ41" i="51"/>
  <c r="AK41" i="51"/>
  <c r="AL41" i="51"/>
  <c r="AM41" i="51"/>
  <c r="AN41" i="51"/>
  <c r="AO41" i="51"/>
  <c r="AP41" i="51"/>
  <c r="AQ41" i="51"/>
  <c r="AR41" i="51"/>
  <c r="AS41" i="51"/>
  <c r="AT41" i="51"/>
  <c r="AU41" i="51"/>
  <c r="AV41" i="51"/>
  <c r="AW41" i="51"/>
  <c r="AX41" i="51"/>
  <c r="AY41" i="51"/>
  <c r="AZ41" i="51"/>
  <c r="BA41" i="51"/>
  <c r="BB41" i="51"/>
  <c r="BC41" i="51"/>
  <c r="BD41" i="51"/>
  <c r="BE41" i="51"/>
  <c r="BF41" i="51"/>
  <c r="BG41" i="51"/>
  <c r="BH41" i="51"/>
  <c r="BI41" i="51"/>
  <c r="BJ41" i="51"/>
  <c r="BK41" i="51"/>
  <c r="BL41" i="51"/>
  <c r="BM41" i="51"/>
  <c r="BN41" i="51"/>
  <c r="BO41" i="51"/>
  <c r="BP41" i="51"/>
  <c r="BQ41" i="51"/>
  <c r="BR41" i="51"/>
  <c r="BS41" i="51"/>
  <c r="BT41" i="51"/>
  <c r="BU41" i="51"/>
  <c r="BV41" i="51"/>
  <c r="BW41" i="51"/>
  <c r="BX41" i="51"/>
  <c r="BY41" i="51"/>
  <c r="BZ41" i="51"/>
  <c r="CA41" i="51"/>
  <c r="CB41" i="51"/>
  <c r="CC41" i="51"/>
  <c r="CD41" i="51"/>
  <c r="CE41" i="51"/>
  <c r="CF41" i="51"/>
  <c r="CG41" i="51"/>
  <c r="CH41" i="51"/>
  <c r="CI41" i="51"/>
  <c r="CJ41" i="51"/>
  <c r="CK41" i="51"/>
  <c r="CL41" i="51"/>
  <c r="CN41" i="51"/>
  <c r="CO41" i="51"/>
  <c r="CP41" i="51"/>
  <c r="CQ41" i="51"/>
  <c r="CR41" i="51"/>
  <c r="CS41" i="51"/>
  <c r="CT41" i="51"/>
  <c r="CU41" i="51"/>
  <c r="CV41" i="51"/>
  <c r="CW41" i="51"/>
  <c r="CX41" i="51"/>
  <c r="CY41" i="51"/>
  <c r="DA41" i="51"/>
  <c r="J42" i="51"/>
  <c r="K42" i="51"/>
  <c r="L42" i="51"/>
  <c r="M42" i="51"/>
  <c r="N42" i="51"/>
  <c r="O42" i="51"/>
  <c r="P42" i="51"/>
  <c r="Q42" i="51"/>
  <c r="R42" i="51"/>
  <c r="S42" i="51"/>
  <c r="T42" i="51"/>
  <c r="U42" i="51"/>
  <c r="V42" i="51"/>
  <c r="W42" i="51"/>
  <c r="X42" i="51"/>
  <c r="Y42" i="51"/>
  <c r="Z42" i="51"/>
  <c r="AA42" i="51"/>
  <c r="AB42" i="51"/>
  <c r="AC42" i="51"/>
  <c r="AD42" i="51"/>
  <c r="AE42" i="51"/>
  <c r="AF42" i="51"/>
  <c r="AG42" i="51"/>
  <c r="AH42" i="51"/>
  <c r="AI42" i="51"/>
  <c r="AJ42" i="51"/>
  <c r="AK42" i="51"/>
  <c r="AL42" i="51"/>
  <c r="AM42" i="51"/>
  <c r="AN42" i="51"/>
  <c r="AO42" i="51"/>
  <c r="AP42" i="51"/>
  <c r="AQ42" i="51"/>
  <c r="AR42" i="51"/>
  <c r="AS42" i="51"/>
  <c r="AT42" i="51"/>
  <c r="AU42" i="51"/>
  <c r="AV42" i="51"/>
  <c r="AW42" i="51"/>
  <c r="AX42" i="51"/>
  <c r="AY42" i="51"/>
  <c r="AZ42" i="51"/>
  <c r="BA42" i="51"/>
  <c r="BB42" i="51"/>
  <c r="BC42" i="51"/>
  <c r="BD42" i="51"/>
  <c r="BE42" i="51"/>
  <c r="BF42" i="51"/>
  <c r="BG42" i="51"/>
  <c r="BH42" i="51"/>
  <c r="BI42" i="51"/>
  <c r="BJ42" i="51"/>
  <c r="BK42" i="51"/>
  <c r="BL42" i="51"/>
  <c r="BM42" i="51"/>
  <c r="BN42" i="51"/>
  <c r="BO42" i="51"/>
  <c r="BP42" i="51"/>
  <c r="BQ42" i="51"/>
  <c r="BR42" i="51"/>
  <c r="BS42" i="51"/>
  <c r="BT42" i="51"/>
  <c r="BU42" i="51"/>
  <c r="BV42" i="51"/>
  <c r="BW42" i="51"/>
  <c r="BX42" i="51"/>
  <c r="BY42" i="51"/>
  <c r="BZ42" i="51"/>
  <c r="CA42" i="51"/>
  <c r="CB42" i="51"/>
  <c r="CC42" i="51"/>
  <c r="CD42" i="51"/>
  <c r="CE42" i="51"/>
  <c r="CF42" i="51"/>
  <c r="CG42" i="51"/>
  <c r="CH42" i="51"/>
  <c r="CI42" i="51"/>
  <c r="CJ42" i="51"/>
  <c r="CK42" i="51"/>
  <c r="CL42" i="51"/>
  <c r="CM42" i="51"/>
  <c r="CN42" i="51"/>
  <c r="CP42" i="51"/>
  <c r="CQ42" i="51"/>
  <c r="CR42" i="51"/>
  <c r="CS42" i="51"/>
  <c r="CT42" i="51"/>
  <c r="CU42" i="51"/>
  <c r="CV42" i="51"/>
  <c r="CW42" i="51"/>
  <c r="CX42" i="51"/>
  <c r="CY42" i="51"/>
  <c r="DA42" i="51"/>
  <c r="J43" i="51"/>
  <c r="K43" i="51"/>
  <c r="L43" i="51"/>
  <c r="M43" i="51"/>
  <c r="N43" i="51"/>
  <c r="O43" i="51"/>
  <c r="P43" i="51"/>
  <c r="Q43" i="51"/>
  <c r="R43" i="51"/>
  <c r="S43" i="51"/>
  <c r="T43" i="51"/>
  <c r="U43" i="51"/>
  <c r="V43" i="51"/>
  <c r="W43" i="51"/>
  <c r="X43" i="51"/>
  <c r="Y43" i="51"/>
  <c r="Z43" i="51"/>
  <c r="AA43" i="51"/>
  <c r="AB43" i="51"/>
  <c r="AC43" i="51"/>
  <c r="AD43" i="51"/>
  <c r="AE43" i="51"/>
  <c r="AF43" i="51"/>
  <c r="AG43" i="51"/>
  <c r="AH43" i="51"/>
  <c r="AI43" i="51"/>
  <c r="AJ43" i="51"/>
  <c r="AK43" i="51"/>
  <c r="AL43" i="51"/>
  <c r="AM43" i="51"/>
  <c r="AN43" i="51"/>
  <c r="AO43" i="51"/>
  <c r="AP43" i="51"/>
  <c r="AQ43" i="51"/>
  <c r="AR43" i="51"/>
  <c r="AS43" i="51"/>
  <c r="AT43" i="51"/>
  <c r="AU43" i="51"/>
  <c r="AV43" i="51"/>
  <c r="AW43" i="51"/>
  <c r="AX43" i="51"/>
  <c r="AY43" i="51"/>
  <c r="AZ43" i="51"/>
  <c r="BA43" i="51"/>
  <c r="BB43" i="51"/>
  <c r="BC43" i="51"/>
  <c r="BD43" i="51"/>
  <c r="BE43" i="51"/>
  <c r="BF43" i="51"/>
  <c r="BG43" i="51"/>
  <c r="BH43" i="51"/>
  <c r="BI43" i="51"/>
  <c r="BJ43" i="51"/>
  <c r="BK43" i="51"/>
  <c r="BL43" i="51"/>
  <c r="BM43" i="51"/>
  <c r="BN43" i="51"/>
  <c r="BO43" i="51"/>
  <c r="BP43" i="51"/>
  <c r="BQ43" i="51"/>
  <c r="BR43" i="51"/>
  <c r="BS43" i="51"/>
  <c r="BT43" i="51"/>
  <c r="BU43" i="51"/>
  <c r="BV43" i="51"/>
  <c r="BW43" i="51"/>
  <c r="BX43" i="51"/>
  <c r="BY43" i="51"/>
  <c r="BZ43" i="51"/>
  <c r="CA43" i="51"/>
  <c r="CB43" i="51"/>
  <c r="CC43" i="51"/>
  <c r="CD43" i="51"/>
  <c r="CE43" i="51"/>
  <c r="CF43" i="51"/>
  <c r="CG43" i="51"/>
  <c r="CH43" i="51"/>
  <c r="CI43" i="51"/>
  <c r="CJ43" i="51"/>
  <c r="CK43" i="51"/>
  <c r="CL43" i="51"/>
  <c r="CM43" i="51"/>
  <c r="CN43" i="51"/>
  <c r="CO43" i="51"/>
  <c r="CP43" i="51"/>
  <c r="CR43" i="51"/>
  <c r="CS43" i="51"/>
  <c r="CT43" i="51"/>
  <c r="CU43" i="51"/>
  <c r="CV43" i="51"/>
  <c r="CW43" i="51"/>
  <c r="CX43" i="51"/>
  <c r="CY43" i="51"/>
  <c r="DA43" i="51"/>
  <c r="J44" i="51"/>
  <c r="K44" i="51"/>
  <c r="L44" i="51"/>
  <c r="M44" i="51"/>
  <c r="N44" i="51"/>
  <c r="O44" i="51"/>
  <c r="P44" i="51"/>
  <c r="Q44" i="51"/>
  <c r="R44" i="51"/>
  <c r="S44" i="51"/>
  <c r="T44" i="51"/>
  <c r="U44" i="51"/>
  <c r="V44" i="51"/>
  <c r="W44" i="51"/>
  <c r="X44" i="51"/>
  <c r="Y44" i="51"/>
  <c r="Z44" i="51"/>
  <c r="AA44" i="51"/>
  <c r="AB44" i="51"/>
  <c r="AC44" i="51"/>
  <c r="AD44" i="51"/>
  <c r="AE44" i="51"/>
  <c r="AF44" i="51"/>
  <c r="AG44" i="51"/>
  <c r="AH44" i="51"/>
  <c r="AI44" i="51"/>
  <c r="AJ44" i="51"/>
  <c r="AK44" i="51"/>
  <c r="AL44" i="51"/>
  <c r="AM44" i="51"/>
  <c r="AN44" i="51"/>
  <c r="AO44" i="51"/>
  <c r="AP44" i="51"/>
  <c r="AQ44" i="51"/>
  <c r="AR44" i="51"/>
  <c r="AS44" i="51"/>
  <c r="AT44" i="51"/>
  <c r="AU44" i="51"/>
  <c r="AV44" i="51"/>
  <c r="AW44" i="51"/>
  <c r="AX44" i="51"/>
  <c r="AY44" i="51"/>
  <c r="AZ44" i="51"/>
  <c r="BA44" i="51"/>
  <c r="BB44" i="51"/>
  <c r="BC44" i="51"/>
  <c r="BD44" i="51"/>
  <c r="BE44" i="51"/>
  <c r="BF44" i="51"/>
  <c r="BG44" i="51"/>
  <c r="BH44" i="51"/>
  <c r="BI44" i="51"/>
  <c r="BJ44" i="51"/>
  <c r="BK44" i="51"/>
  <c r="BL44" i="51"/>
  <c r="BM44" i="51"/>
  <c r="BN44" i="51"/>
  <c r="BO44" i="51"/>
  <c r="BP44" i="51"/>
  <c r="BQ44" i="51"/>
  <c r="BR44" i="51"/>
  <c r="BS44" i="51"/>
  <c r="BT44" i="51"/>
  <c r="BU44" i="51"/>
  <c r="BV44" i="51"/>
  <c r="BW44" i="51"/>
  <c r="BX44" i="51"/>
  <c r="BY44" i="51"/>
  <c r="BZ44" i="51"/>
  <c r="CA44" i="51"/>
  <c r="CB44" i="51"/>
  <c r="CC44" i="51"/>
  <c r="CD44" i="51"/>
  <c r="CE44" i="51"/>
  <c r="CF44" i="51"/>
  <c r="CG44" i="51"/>
  <c r="CH44" i="51"/>
  <c r="CI44" i="51"/>
  <c r="CJ44" i="51"/>
  <c r="CK44" i="51"/>
  <c r="CL44" i="51"/>
  <c r="CM44" i="51"/>
  <c r="CN44" i="51"/>
  <c r="CO44" i="51"/>
  <c r="CP44" i="51"/>
  <c r="CQ44" i="51"/>
  <c r="CR44" i="51"/>
  <c r="CT44" i="51"/>
  <c r="CU44" i="51"/>
  <c r="CV44" i="51"/>
  <c r="CW44" i="51"/>
  <c r="CX44" i="51"/>
  <c r="CY44" i="51"/>
  <c r="DA44" i="51"/>
  <c r="J45" i="51"/>
  <c r="K45" i="51"/>
  <c r="L45" i="51"/>
  <c r="M45" i="51"/>
  <c r="N45" i="51"/>
  <c r="O45" i="51"/>
  <c r="P45" i="51"/>
  <c r="Q45" i="51"/>
  <c r="R45" i="51"/>
  <c r="S45" i="51"/>
  <c r="T45" i="51"/>
  <c r="U45" i="51"/>
  <c r="V45" i="51"/>
  <c r="W45" i="51"/>
  <c r="X45" i="51"/>
  <c r="Y45" i="51"/>
  <c r="Z45" i="51"/>
  <c r="AA45" i="51"/>
  <c r="AB45" i="51"/>
  <c r="AC45" i="51"/>
  <c r="AD45" i="51"/>
  <c r="AE45" i="51"/>
  <c r="AF45" i="51"/>
  <c r="AG45" i="51"/>
  <c r="AH45" i="51"/>
  <c r="AI45" i="51"/>
  <c r="AJ45" i="51"/>
  <c r="AK45" i="51"/>
  <c r="AL45" i="51"/>
  <c r="AM45" i="51"/>
  <c r="AN45" i="51"/>
  <c r="AO45" i="51"/>
  <c r="AP45" i="51"/>
  <c r="AQ45" i="51"/>
  <c r="AR45" i="51"/>
  <c r="AS45" i="51"/>
  <c r="AT45" i="51"/>
  <c r="AU45" i="51"/>
  <c r="AV45" i="51"/>
  <c r="AW45" i="51"/>
  <c r="AX45" i="51"/>
  <c r="AY45" i="51"/>
  <c r="AZ45" i="51"/>
  <c r="BA45" i="51"/>
  <c r="BB45" i="51"/>
  <c r="BC45" i="51"/>
  <c r="BD45" i="51"/>
  <c r="BE45" i="51"/>
  <c r="BF45" i="51"/>
  <c r="BG45" i="51"/>
  <c r="BH45" i="51"/>
  <c r="BI45" i="51"/>
  <c r="BJ45" i="51"/>
  <c r="BK45" i="51"/>
  <c r="BL45" i="51"/>
  <c r="BM45" i="51"/>
  <c r="BN45" i="51"/>
  <c r="BO45" i="51"/>
  <c r="BP45" i="51"/>
  <c r="BQ45" i="51"/>
  <c r="BR45" i="51"/>
  <c r="BS45" i="51"/>
  <c r="BT45" i="51"/>
  <c r="BU45" i="51"/>
  <c r="BV45" i="51"/>
  <c r="BW45" i="51"/>
  <c r="BX45" i="51"/>
  <c r="BY45" i="51"/>
  <c r="BZ45" i="51"/>
  <c r="CA45" i="51"/>
  <c r="CB45" i="51"/>
  <c r="CC45" i="51"/>
  <c r="CD45" i="51"/>
  <c r="CE45" i="51"/>
  <c r="CF45" i="51"/>
  <c r="CG45" i="51"/>
  <c r="CH45" i="51"/>
  <c r="CI45" i="51"/>
  <c r="CJ45" i="51"/>
  <c r="CK45" i="51"/>
  <c r="CL45" i="51"/>
  <c r="CM45" i="51"/>
  <c r="CN45" i="51"/>
  <c r="CO45" i="51"/>
  <c r="CP45" i="51"/>
  <c r="CQ45" i="51"/>
  <c r="CR45" i="51"/>
  <c r="CS45" i="51"/>
  <c r="CT45" i="51"/>
  <c r="CU45" i="51"/>
  <c r="CV45" i="51"/>
  <c r="CW45" i="51"/>
  <c r="CX45" i="51"/>
  <c r="CY45" i="51"/>
  <c r="CZ45" i="51"/>
  <c r="DA45" i="51"/>
  <c r="J46" i="51"/>
  <c r="K46" i="51"/>
  <c r="L46" i="51"/>
  <c r="M46" i="51"/>
  <c r="N46" i="51"/>
  <c r="O46" i="51"/>
  <c r="P46" i="51"/>
  <c r="Q46" i="51"/>
  <c r="R46" i="51"/>
  <c r="S46" i="51"/>
  <c r="T46" i="51"/>
  <c r="U46" i="51"/>
  <c r="V46" i="51"/>
  <c r="W46" i="51"/>
  <c r="X46" i="51"/>
  <c r="Y46" i="51"/>
  <c r="Z46" i="51"/>
  <c r="AA46" i="51"/>
  <c r="AB46" i="51"/>
  <c r="AC46" i="51"/>
  <c r="AD46" i="51"/>
  <c r="AE46" i="51"/>
  <c r="AF46" i="51"/>
  <c r="AG46" i="51"/>
  <c r="AH46" i="51"/>
  <c r="AI46" i="51"/>
  <c r="AJ46" i="51"/>
  <c r="AK46" i="51"/>
  <c r="AL46" i="51"/>
  <c r="AM46" i="51"/>
  <c r="AN46" i="51"/>
  <c r="AO46" i="51"/>
  <c r="AP46" i="51"/>
  <c r="AQ46" i="51"/>
  <c r="AR46" i="51"/>
  <c r="AS46" i="51"/>
  <c r="AT46" i="51"/>
  <c r="AU46" i="51"/>
  <c r="AV46" i="51"/>
  <c r="AW46" i="51"/>
  <c r="AX46" i="51"/>
  <c r="AY46" i="51"/>
  <c r="AZ46" i="51"/>
  <c r="BA46" i="51"/>
  <c r="BB46" i="51"/>
  <c r="BC46" i="51"/>
  <c r="BD46" i="51"/>
  <c r="BE46" i="51"/>
  <c r="BF46" i="51"/>
  <c r="BG46" i="51"/>
  <c r="BH46" i="51"/>
  <c r="BI46" i="51"/>
  <c r="BJ46" i="51"/>
  <c r="BK46" i="51"/>
  <c r="BL46" i="51"/>
  <c r="BM46" i="51"/>
  <c r="BN46" i="51"/>
  <c r="BO46" i="51"/>
  <c r="BP46" i="51"/>
  <c r="BQ46" i="51"/>
  <c r="BR46" i="51"/>
  <c r="BS46" i="51"/>
  <c r="BT46" i="51"/>
  <c r="BU46" i="51"/>
  <c r="BV46" i="51"/>
  <c r="BW46" i="51"/>
  <c r="BX46" i="51"/>
  <c r="BY46" i="51"/>
  <c r="BZ46" i="51"/>
  <c r="CA46" i="51"/>
  <c r="CB46" i="51"/>
  <c r="CC46" i="51"/>
  <c r="CD46" i="51"/>
  <c r="CE46" i="51"/>
  <c r="CF46" i="51"/>
  <c r="CG46" i="51"/>
  <c r="CI46" i="51"/>
  <c r="CJ46" i="51"/>
  <c r="CK46" i="51"/>
  <c r="CL46" i="51"/>
  <c r="CM46" i="51"/>
  <c r="CN46" i="51"/>
  <c r="CO46" i="51"/>
  <c r="CP46" i="51"/>
  <c r="CQ46" i="51"/>
  <c r="CR46" i="51"/>
  <c r="CS46" i="51"/>
  <c r="CT46" i="51"/>
  <c r="CU46" i="51"/>
  <c r="CV46" i="51"/>
  <c r="CW46" i="51"/>
  <c r="CX46" i="51"/>
  <c r="CY46" i="51"/>
  <c r="CZ46" i="51"/>
  <c r="J47" i="51"/>
  <c r="K47" i="51"/>
  <c r="L47" i="51"/>
  <c r="M47" i="51"/>
  <c r="N47" i="51"/>
  <c r="O47" i="51"/>
  <c r="P47" i="51"/>
  <c r="Q47" i="51"/>
  <c r="R47" i="51"/>
  <c r="S47" i="51"/>
  <c r="T47" i="51"/>
  <c r="U47" i="51"/>
  <c r="V47" i="51"/>
  <c r="W47" i="51"/>
  <c r="X47" i="51"/>
  <c r="Y47" i="51"/>
  <c r="Z47" i="51"/>
  <c r="AA47" i="51"/>
  <c r="AB47" i="51"/>
  <c r="AC47" i="51"/>
  <c r="AD47" i="51"/>
  <c r="AE47" i="51"/>
  <c r="AF47" i="51"/>
  <c r="AG47" i="51"/>
  <c r="AH47" i="51"/>
  <c r="AI47" i="51"/>
  <c r="AJ47" i="51"/>
  <c r="AK47" i="51"/>
  <c r="AL47" i="51"/>
  <c r="AM47" i="51"/>
  <c r="AN47" i="51"/>
  <c r="AO47" i="51"/>
  <c r="AP47" i="51"/>
  <c r="AQ47" i="51"/>
  <c r="AR47" i="51"/>
  <c r="AS47" i="51"/>
  <c r="AT47" i="51"/>
  <c r="AU47" i="51"/>
  <c r="AV47" i="51"/>
  <c r="AW47" i="51"/>
  <c r="AX47" i="51"/>
  <c r="AY47" i="51"/>
  <c r="AZ47" i="51"/>
  <c r="BA47" i="51"/>
  <c r="BB47" i="51"/>
  <c r="BC47" i="51"/>
  <c r="BD47" i="51"/>
  <c r="BE47" i="51"/>
  <c r="BF47" i="51"/>
  <c r="BG47" i="51"/>
  <c r="BH47" i="51"/>
  <c r="BI47" i="51"/>
  <c r="BJ47" i="51"/>
  <c r="BK47" i="51"/>
  <c r="BL47" i="51"/>
  <c r="BM47" i="51"/>
  <c r="BN47" i="51"/>
  <c r="BO47" i="51"/>
  <c r="BP47" i="51"/>
  <c r="BQ47" i="51"/>
  <c r="BR47" i="51"/>
  <c r="BS47" i="51"/>
  <c r="BT47" i="51"/>
  <c r="BU47" i="51"/>
  <c r="BV47" i="51"/>
  <c r="BW47" i="51"/>
  <c r="BX47" i="51"/>
  <c r="BY47" i="51"/>
  <c r="BZ47" i="51"/>
  <c r="CA47" i="51"/>
  <c r="CB47" i="51"/>
  <c r="CC47" i="51"/>
  <c r="CE47" i="51"/>
  <c r="CF47" i="51"/>
  <c r="CG47" i="51"/>
  <c r="CH47" i="51"/>
  <c r="CI47" i="51"/>
  <c r="CJ47" i="51"/>
  <c r="CK47" i="51"/>
  <c r="CL47" i="51"/>
  <c r="CM47" i="51"/>
  <c r="CN47" i="51"/>
  <c r="CO47" i="51"/>
  <c r="CP47" i="51"/>
  <c r="CQ47" i="51"/>
  <c r="CR47" i="51"/>
  <c r="CS47" i="51"/>
  <c r="CT47" i="51"/>
  <c r="CU47" i="51"/>
  <c r="CV47" i="51"/>
  <c r="CW47" i="51"/>
  <c r="CX47" i="51"/>
  <c r="CY47" i="51"/>
  <c r="CZ47" i="51"/>
  <c r="J48" i="51"/>
  <c r="K48" i="51"/>
  <c r="L48" i="51"/>
  <c r="M48" i="51"/>
  <c r="N48" i="51"/>
  <c r="O48" i="51"/>
  <c r="P48" i="51"/>
  <c r="Q48" i="51"/>
  <c r="R48" i="51"/>
  <c r="S48" i="51"/>
  <c r="T48" i="51"/>
  <c r="U48" i="51"/>
  <c r="V48" i="51"/>
  <c r="W48" i="51"/>
  <c r="X48" i="51"/>
  <c r="Y48" i="51"/>
  <c r="Z48" i="51"/>
  <c r="AA48" i="51"/>
  <c r="AB48" i="51"/>
  <c r="AC48" i="51"/>
  <c r="AD48" i="51"/>
  <c r="AE48" i="51"/>
  <c r="AF48" i="51"/>
  <c r="AG48" i="51"/>
  <c r="AH48" i="51"/>
  <c r="AI48" i="51"/>
  <c r="AJ48" i="51"/>
  <c r="AK48" i="51"/>
  <c r="AL48" i="51"/>
  <c r="AM48" i="51"/>
  <c r="AN48" i="51"/>
  <c r="AO48" i="51"/>
  <c r="AP48" i="51"/>
  <c r="AQ48" i="51"/>
  <c r="AR48" i="51"/>
  <c r="AS48" i="51"/>
  <c r="AT48" i="51"/>
  <c r="AU48" i="51"/>
  <c r="AV48" i="51"/>
  <c r="AW48" i="51"/>
  <c r="AX48" i="51"/>
  <c r="AY48" i="51"/>
  <c r="AZ48" i="51"/>
  <c r="BA48" i="51"/>
  <c r="BB48" i="51"/>
  <c r="BC48" i="51"/>
  <c r="BD48" i="51"/>
  <c r="BE48" i="51"/>
  <c r="BF48" i="51"/>
  <c r="BG48" i="51"/>
  <c r="BH48" i="51"/>
  <c r="BI48" i="51"/>
  <c r="BJ48" i="51"/>
  <c r="BK48" i="51"/>
  <c r="BL48" i="51"/>
  <c r="BM48" i="51"/>
  <c r="BN48" i="51"/>
  <c r="BO48" i="51"/>
  <c r="BP48" i="51"/>
  <c r="BQ48" i="51"/>
  <c r="BR48" i="51"/>
  <c r="BS48" i="51"/>
  <c r="BT48" i="51"/>
  <c r="BU48" i="51"/>
  <c r="BV48" i="51"/>
  <c r="BW48" i="51"/>
  <c r="BX48" i="51"/>
  <c r="BY48" i="51"/>
  <c r="BZ48" i="51"/>
  <c r="CA48" i="51"/>
  <c r="CB48" i="51"/>
  <c r="CC48" i="51"/>
  <c r="CD48" i="51"/>
  <c r="CE48" i="51"/>
  <c r="CG48" i="51"/>
  <c r="CH48" i="51"/>
  <c r="CI48" i="51"/>
  <c r="CJ48" i="51"/>
  <c r="CK48" i="51"/>
  <c r="CL48" i="51"/>
  <c r="CM48" i="51"/>
  <c r="CN48" i="51"/>
  <c r="CO48" i="51"/>
  <c r="CP48" i="51"/>
  <c r="CQ48" i="51"/>
  <c r="CR48" i="51"/>
  <c r="CS48" i="51"/>
  <c r="CT48" i="51"/>
  <c r="CU48" i="51"/>
  <c r="CV48" i="51"/>
  <c r="CW48" i="51"/>
  <c r="CX48" i="51"/>
  <c r="CY48" i="51"/>
  <c r="CZ48" i="51"/>
  <c r="J49" i="51"/>
  <c r="K49" i="51"/>
  <c r="L49" i="51"/>
  <c r="M49" i="51"/>
  <c r="N49" i="51"/>
  <c r="O49" i="51"/>
  <c r="P49" i="51"/>
  <c r="Q49" i="51"/>
  <c r="R49" i="51"/>
  <c r="S49" i="51"/>
  <c r="T49" i="51"/>
  <c r="U49" i="51"/>
  <c r="V49" i="51"/>
  <c r="W49" i="51"/>
  <c r="X49" i="51"/>
  <c r="Y49" i="51"/>
  <c r="Z49" i="51"/>
  <c r="AA49" i="51"/>
  <c r="AB49" i="51"/>
  <c r="AC49" i="51"/>
  <c r="AD49" i="51"/>
  <c r="AE49" i="51"/>
  <c r="AF49" i="51"/>
  <c r="AG49" i="51"/>
  <c r="AH49" i="51"/>
  <c r="AI49" i="51"/>
  <c r="AJ49" i="51"/>
  <c r="AK49" i="51"/>
  <c r="AL49" i="51"/>
  <c r="AM49" i="51"/>
  <c r="AN49" i="51"/>
  <c r="AO49" i="51"/>
  <c r="AP49" i="51"/>
  <c r="AQ49" i="51"/>
  <c r="AR49" i="51"/>
  <c r="AS49" i="51"/>
  <c r="AT49" i="51"/>
  <c r="AU49" i="51"/>
  <c r="AV49" i="51"/>
  <c r="AW49" i="51"/>
  <c r="AX49" i="51"/>
  <c r="AY49" i="51"/>
  <c r="AZ49" i="51"/>
  <c r="BA49" i="51"/>
  <c r="BB49" i="51"/>
  <c r="BC49" i="51"/>
  <c r="BD49" i="51"/>
  <c r="BE49" i="51"/>
  <c r="BF49" i="51"/>
  <c r="BG49" i="51"/>
  <c r="BH49" i="51"/>
  <c r="BI49" i="51"/>
  <c r="BJ49" i="51"/>
  <c r="BK49" i="51"/>
  <c r="BL49" i="51"/>
  <c r="BM49" i="51"/>
  <c r="BN49" i="51"/>
  <c r="BO49" i="51"/>
  <c r="BP49" i="51"/>
  <c r="BQ49" i="51"/>
  <c r="BR49" i="51"/>
  <c r="BS49" i="51"/>
  <c r="BT49" i="51"/>
  <c r="BU49" i="51"/>
  <c r="BV49" i="51"/>
  <c r="BW49" i="51"/>
  <c r="BX49" i="51"/>
  <c r="BY49" i="51"/>
  <c r="BZ49" i="51"/>
  <c r="CA49" i="51"/>
  <c r="CB49" i="51"/>
  <c r="CC49" i="51"/>
  <c r="CD49" i="51"/>
  <c r="CE49" i="51"/>
  <c r="CF49" i="51"/>
  <c r="CG49" i="51"/>
  <c r="CH49" i="51"/>
  <c r="CI49" i="51"/>
  <c r="CJ49" i="51"/>
  <c r="CK49" i="51"/>
  <c r="CL49" i="51"/>
  <c r="CM49" i="51"/>
  <c r="CN49" i="51"/>
  <c r="CO49" i="51"/>
  <c r="CP49" i="51"/>
  <c r="CQ49" i="51"/>
  <c r="CR49" i="51"/>
  <c r="CS49" i="51"/>
  <c r="CU49" i="51"/>
  <c r="CV49" i="51"/>
  <c r="CW49" i="51"/>
  <c r="CX49" i="51"/>
  <c r="CY49" i="51"/>
  <c r="CZ49" i="51"/>
  <c r="J50" i="51"/>
  <c r="K50" i="51"/>
  <c r="L50" i="51"/>
  <c r="M50" i="51"/>
  <c r="N50" i="51"/>
  <c r="O50" i="51"/>
  <c r="P50" i="51"/>
  <c r="Q50" i="51"/>
  <c r="R50" i="51"/>
  <c r="S50" i="51"/>
  <c r="T50" i="51"/>
  <c r="U50" i="51"/>
  <c r="V50" i="51"/>
  <c r="W50" i="51"/>
  <c r="X50" i="51"/>
  <c r="Y50" i="51"/>
  <c r="Z50" i="51"/>
  <c r="AA50" i="51"/>
  <c r="AB50" i="51"/>
  <c r="AC50" i="51"/>
  <c r="AD50" i="51"/>
  <c r="AE50" i="51"/>
  <c r="AF50" i="51"/>
  <c r="AG50" i="51"/>
  <c r="AH50" i="51"/>
  <c r="AI50" i="51"/>
  <c r="AJ50" i="51"/>
  <c r="AK50" i="51"/>
  <c r="AL50" i="51"/>
  <c r="AM50" i="51"/>
  <c r="AN50" i="51"/>
  <c r="AO50" i="51"/>
  <c r="AP50" i="51"/>
  <c r="AQ50" i="51"/>
  <c r="AR50" i="51"/>
  <c r="AS50" i="51"/>
  <c r="AT50" i="51"/>
  <c r="AU50" i="51"/>
  <c r="AV50" i="51"/>
  <c r="AW50" i="51"/>
  <c r="AX50" i="51"/>
  <c r="AY50" i="51"/>
  <c r="AZ50" i="51"/>
  <c r="BA50" i="51"/>
  <c r="BB50" i="51"/>
  <c r="BC50" i="51"/>
  <c r="BD50" i="51"/>
  <c r="BE50" i="51"/>
  <c r="BF50" i="51"/>
  <c r="BG50" i="51"/>
  <c r="BH50" i="51"/>
  <c r="BI50" i="51"/>
  <c r="BJ50" i="51"/>
  <c r="BK50" i="51"/>
  <c r="BL50" i="51"/>
  <c r="BM50" i="51"/>
  <c r="BN50" i="51"/>
  <c r="BO50" i="51"/>
  <c r="BP50" i="51"/>
  <c r="BQ50" i="51"/>
  <c r="BR50" i="51"/>
  <c r="BS50" i="51"/>
  <c r="BT50" i="51"/>
  <c r="BU50" i="51"/>
  <c r="BV50" i="51"/>
  <c r="BW50" i="51"/>
  <c r="BX50" i="51"/>
  <c r="BY50" i="51"/>
  <c r="BZ50" i="51"/>
  <c r="CA50" i="51"/>
  <c r="CB50" i="51"/>
  <c r="CC50" i="51"/>
  <c r="CD50" i="51"/>
  <c r="CE50" i="51"/>
  <c r="CF50" i="51"/>
  <c r="CG50" i="51"/>
  <c r="CH50" i="51"/>
  <c r="CI50" i="51"/>
  <c r="CJ50" i="51"/>
  <c r="CK50" i="51"/>
  <c r="CL50" i="51"/>
  <c r="CM50" i="51"/>
  <c r="CN50" i="51"/>
  <c r="CO50" i="51"/>
  <c r="CP50" i="51"/>
  <c r="CQ50" i="51"/>
  <c r="CR50" i="51"/>
  <c r="CS50" i="51"/>
  <c r="CT50" i="51"/>
  <c r="CU50" i="51"/>
  <c r="CV50" i="51"/>
  <c r="CX50" i="51"/>
  <c r="CY50" i="51"/>
  <c r="DA50" i="51"/>
  <c r="J51" i="51"/>
  <c r="K51" i="51"/>
  <c r="L51" i="51"/>
  <c r="M51" i="51"/>
  <c r="N51" i="51"/>
  <c r="O51" i="51"/>
  <c r="P51" i="51"/>
  <c r="Q51" i="51"/>
  <c r="R51" i="51"/>
  <c r="S51" i="51"/>
  <c r="T51" i="51"/>
  <c r="U51" i="51"/>
  <c r="V51" i="51"/>
  <c r="W51" i="51"/>
  <c r="X51" i="51"/>
  <c r="Y51" i="51"/>
  <c r="Z51" i="51"/>
  <c r="AA51" i="51"/>
  <c r="AB51" i="51"/>
  <c r="AC51" i="51"/>
  <c r="AD51" i="51"/>
  <c r="AE51" i="51"/>
  <c r="AF51" i="51"/>
  <c r="AG51" i="51"/>
  <c r="AH51" i="51"/>
  <c r="AI51" i="51"/>
  <c r="AJ51" i="51"/>
  <c r="AK51" i="51"/>
  <c r="AL51" i="51"/>
  <c r="AM51" i="51"/>
  <c r="AN51" i="51"/>
  <c r="AO51" i="51"/>
  <c r="AP51" i="51"/>
  <c r="AQ51" i="51"/>
  <c r="AR51" i="51"/>
  <c r="AS51" i="51"/>
  <c r="AT51" i="51"/>
  <c r="AU51" i="51"/>
  <c r="AV51" i="51"/>
  <c r="AW51" i="51"/>
  <c r="AX51" i="51"/>
  <c r="AY51" i="51"/>
  <c r="AZ51" i="51"/>
  <c r="BA51" i="51"/>
  <c r="BB51" i="51"/>
  <c r="BC51" i="51"/>
  <c r="BD51" i="51"/>
  <c r="BE51" i="51"/>
  <c r="BF51" i="51"/>
  <c r="BG51" i="51"/>
  <c r="BH51" i="51"/>
  <c r="BI51" i="51"/>
  <c r="BJ51" i="51"/>
  <c r="BK51" i="51"/>
  <c r="BL51" i="51"/>
  <c r="BM51" i="51"/>
  <c r="BN51" i="51"/>
  <c r="BO51" i="51"/>
  <c r="BP51" i="51"/>
  <c r="BQ51" i="51"/>
  <c r="BR51" i="51"/>
  <c r="BS51" i="51"/>
  <c r="BT51" i="51"/>
  <c r="BU51" i="51"/>
  <c r="BV51" i="51"/>
  <c r="BW51" i="51"/>
  <c r="BX51" i="51"/>
  <c r="BY51" i="51"/>
  <c r="BZ51" i="51"/>
  <c r="CA51" i="51"/>
  <c r="CB51" i="51"/>
  <c r="CC51" i="51"/>
  <c r="CD51" i="51"/>
  <c r="CE51" i="51"/>
  <c r="CF51" i="51"/>
  <c r="CG51" i="51"/>
  <c r="CH51" i="51"/>
  <c r="CI51" i="51"/>
  <c r="CJ51" i="51"/>
  <c r="CK51" i="51"/>
  <c r="CL51" i="51"/>
  <c r="CM51" i="51"/>
  <c r="CN51" i="51"/>
  <c r="CO51" i="51"/>
  <c r="CP51" i="51"/>
  <c r="CQ51" i="51"/>
  <c r="CR51" i="51"/>
  <c r="CS51" i="51"/>
  <c r="CT51" i="51"/>
  <c r="CU51" i="51"/>
  <c r="CV51" i="51"/>
  <c r="CW51" i="51"/>
  <c r="CX51" i="51"/>
  <c r="CY51" i="51"/>
  <c r="CZ51" i="51"/>
  <c r="DA51" i="51"/>
  <c r="A10" i="51" a="1"/>
  <c r="A10" i="51" s="1"/>
  <c r="J12" i="50"/>
  <c r="K12" i="50"/>
  <c r="L12" i="50"/>
  <c r="M12" i="50"/>
  <c r="N12" i="50"/>
  <c r="O12" i="50"/>
  <c r="P12" i="50"/>
  <c r="Q12" i="50"/>
  <c r="R12" i="50"/>
  <c r="S12" i="50"/>
  <c r="T12" i="50"/>
  <c r="U12" i="50"/>
  <c r="V12" i="50"/>
  <c r="W12" i="50"/>
  <c r="X12" i="50"/>
  <c r="Y12" i="50"/>
  <c r="Z12" i="50"/>
  <c r="AA12" i="50"/>
  <c r="AB12" i="50"/>
  <c r="AC12" i="50"/>
  <c r="AD12" i="50"/>
  <c r="AE12" i="50"/>
  <c r="AF12" i="50"/>
  <c r="AG12" i="50"/>
  <c r="AH12" i="50"/>
  <c r="AI12" i="50"/>
  <c r="AJ12" i="50"/>
  <c r="AK12" i="50"/>
  <c r="AL12" i="50"/>
  <c r="AM12" i="50"/>
  <c r="AN12" i="50"/>
  <c r="AO12" i="50"/>
  <c r="AP12" i="50"/>
  <c r="AQ12" i="50"/>
  <c r="AR12" i="50"/>
  <c r="AS12" i="50"/>
  <c r="AT12" i="50"/>
  <c r="AU12" i="50"/>
  <c r="AV12" i="50"/>
  <c r="AW12" i="50"/>
  <c r="AX12" i="50"/>
  <c r="AY12" i="50"/>
  <c r="AZ12" i="50"/>
  <c r="BA12" i="50"/>
  <c r="BB12" i="50"/>
  <c r="BC12" i="50"/>
  <c r="BD12" i="50"/>
  <c r="BE12" i="50"/>
  <c r="BF12" i="50"/>
  <c r="BG12" i="50"/>
  <c r="BH12" i="50"/>
  <c r="BI12" i="50"/>
  <c r="BJ12" i="50"/>
  <c r="BK12" i="50"/>
  <c r="BL12" i="50"/>
  <c r="BM12" i="50"/>
  <c r="BN12" i="50"/>
  <c r="BO12" i="50"/>
  <c r="BP12" i="50"/>
  <c r="BQ12" i="50"/>
  <c r="BR12" i="50"/>
  <c r="BS12" i="50"/>
  <c r="BT12" i="50"/>
  <c r="BU12" i="50"/>
  <c r="BV12" i="50"/>
  <c r="BW12" i="50"/>
  <c r="BX12" i="50"/>
  <c r="BY12" i="50"/>
  <c r="BZ12" i="50"/>
  <c r="CA12" i="50"/>
  <c r="CB12" i="50"/>
  <c r="CC12" i="50"/>
  <c r="CD12" i="50"/>
  <c r="CE12" i="50"/>
  <c r="CF12" i="50"/>
  <c r="CG12" i="50"/>
  <c r="CH12" i="50"/>
  <c r="CI12" i="50"/>
  <c r="CJ12" i="50"/>
  <c r="CK12" i="50"/>
  <c r="CL12" i="50"/>
  <c r="CM12" i="50"/>
  <c r="CN12" i="50"/>
  <c r="CO12" i="50"/>
  <c r="CP12" i="50"/>
  <c r="CQ12" i="50"/>
  <c r="CR12" i="50"/>
  <c r="CS12" i="50"/>
  <c r="CT12" i="50"/>
  <c r="CU12" i="50"/>
  <c r="CV12" i="50"/>
  <c r="CW12" i="50"/>
  <c r="CX12" i="50"/>
  <c r="CY12" i="50"/>
  <c r="CZ12" i="50"/>
  <c r="DA12" i="50"/>
  <c r="J13" i="50"/>
  <c r="K13" i="50"/>
  <c r="L13" i="50"/>
  <c r="M13" i="50"/>
  <c r="N13" i="50"/>
  <c r="O13" i="50"/>
  <c r="P13" i="50"/>
  <c r="Q13" i="50"/>
  <c r="R13" i="50"/>
  <c r="S13" i="50"/>
  <c r="T13" i="50"/>
  <c r="U13" i="50"/>
  <c r="V13" i="50"/>
  <c r="W13" i="50"/>
  <c r="X13" i="50"/>
  <c r="Y13" i="50"/>
  <c r="Z13" i="50"/>
  <c r="AA13" i="50"/>
  <c r="AB13" i="50"/>
  <c r="AC13" i="50"/>
  <c r="AD13" i="50"/>
  <c r="AE13" i="50"/>
  <c r="AF13" i="50"/>
  <c r="AG13" i="50"/>
  <c r="AH13" i="50"/>
  <c r="AI13" i="50"/>
  <c r="AJ13" i="50"/>
  <c r="AK13" i="50"/>
  <c r="AL13" i="50"/>
  <c r="AM13" i="50"/>
  <c r="AN13" i="50"/>
  <c r="AO13" i="50"/>
  <c r="AP13" i="50"/>
  <c r="AQ13" i="50"/>
  <c r="AR13" i="50"/>
  <c r="AS13" i="50"/>
  <c r="AT13" i="50"/>
  <c r="AU13" i="50"/>
  <c r="AV13" i="50"/>
  <c r="AW13" i="50"/>
  <c r="AX13" i="50"/>
  <c r="AY13" i="50"/>
  <c r="AZ13" i="50"/>
  <c r="BA13" i="50"/>
  <c r="BB13" i="50"/>
  <c r="BC13" i="50"/>
  <c r="BD13" i="50"/>
  <c r="BE13" i="50"/>
  <c r="BF13" i="50"/>
  <c r="BG13" i="50"/>
  <c r="BH13" i="50"/>
  <c r="BI13" i="50"/>
  <c r="BJ13" i="50"/>
  <c r="BK13" i="50"/>
  <c r="BL13" i="50"/>
  <c r="BM13" i="50"/>
  <c r="BN13" i="50"/>
  <c r="BO13" i="50"/>
  <c r="BP13" i="50"/>
  <c r="BQ13" i="50"/>
  <c r="BR13" i="50"/>
  <c r="BS13" i="50"/>
  <c r="BT13" i="50"/>
  <c r="BU13" i="50"/>
  <c r="BV13" i="50"/>
  <c r="BW13" i="50"/>
  <c r="BX13" i="50"/>
  <c r="BY13" i="50"/>
  <c r="BZ13" i="50"/>
  <c r="CA13" i="50"/>
  <c r="CB13" i="50"/>
  <c r="CC13" i="50"/>
  <c r="CD13" i="50"/>
  <c r="CE13" i="50"/>
  <c r="CF13" i="50"/>
  <c r="CG13" i="50"/>
  <c r="CH13" i="50"/>
  <c r="CI13" i="50"/>
  <c r="CJ13" i="50"/>
  <c r="CK13" i="50"/>
  <c r="CL13" i="50"/>
  <c r="CM13" i="50"/>
  <c r="CN13" i="50"/>
  <c r="CO13" i="50"/>
  <c r="CP13" i="50"/>
  <c r="CQ13" i="50"/>
  <c r="CR13" i="50"/>
  <c r="CS13" i="50"/>
  <c r="CT13" i="50"/>
  <c r="CU13" i="50"/>
  <c r="CV13" i="50"/>
  <c r="CW13" i="50"/>
  <c r="CX13" i="50"/>
  <c r="CY13" i="50"/>
  <c r="CZ13" i="50"/>
  <c r="DA13" i="50"/>
  <c r="J14" i="50"/>
  <c r="K14" i="50"/>
  <c r="L14" i="50"/>
  <c r="M14" i="50"/>
  <c r="N14" i="50"/>
  <c r="O14" i="50"/>
  <c r="P14" i="50"/>
  <c r="Q14" i="50"/>
  <c r="R14" i="50"/>
  <c r="S14" i="50"/>
  <c r="T14" i="50"/>
  <c r="U14" i="50"/>
  <c r="V14" i="50"/>
  <c r="W14" i="50"/>
  <c r="X14" i="50"/>
  <c r="Y14" i="50"/>
  <c r="Z14" i="50"/>
  <c r="AA14" i="50"/>
  <c r="AB14" i="50"/>
  <c r="AC14" i="50"/>
  <c r="AD14" i="50"/>
  <c r="AE14" i="50"/>
  <c r="AF14" i="50"/>
  <c r="AG14" i="50"/>
  <c r="AH14" i="50"/>
  <c r="AI14" i="50"/>
  <c r="AJ14" i="50"/>
  <c r="AK14" i="50"/>
  <c r="AL14" i="50"/>
  <c r="AM14" i="50"/>
  <c r="AN14" i="50"/>
  <c r="AO14" i="50"/>
  <c r="AP14" i="50"/>
  <c r="AQ14" i="50"/>
  <c r="AR14" i="50"/>
  <c r="AS14" i="50"/>
  <c r="AT14" i="50"/>
  <c r="AU14" i="50"/>
  <c r="AV14" i="50"/>
  <c r="AW14" i="50"/>
  <c r="AX14" i="50"/>
  <c r="AY14" i="50"/>
  <c r="AZ14" i="50"/>
  <c r="BA14" i="50"/>
  <c r="BB14" i="50"/>
  <c r="BC14" i="50"/>
  <c r="BD14" i="50"/>
  <c r="BE14" i="50"/>
  <c r="BF14" i="50"/>
  <c r="BG14" i="50"/>
  <c r="BH14" i="50"/>
  <c r="BI14" i="50"/>
  <c r="BJ14" i="50"/>
  <c r="BK14" i="50"/>
  <c r="BL14" i="50"/>
  <c r="BM14" i="50"/>
  <c r="BN14" i="50"/>
  <c r="BO14" i="50"/>
  <c r="BP14" i="50"/>
  <c r="BQ14" i="50"/>
  <c r="BR14" i="50"/>
  <c r="BS14" i="50"/>
  <c r="BT14" i="50"/>
  <c r="BU14" i="50"/>
  <c r="BV14" i="50"/>
  <c r="BW14" i="50"/>
  <c r="BX14" i="50"/>
  <c r="BY14" i="50"/>
  <c r="BZ14" i="50"/>
  <c r="CA14" i="50"/>
  <c r="CB14" i="50"/>
  <c r="CC14" i="50"/>
  <c r="CD14" i="50"/>
  <c r="CE14" i="50"/>
  <c r="CF14" i="50"/>
  <c r="CG14" i="50"/>
  <c r="CH14" i="50"/>
  <c r="CI14" i="50"/>
  <c r="CJ14" i="50"/>
  <c r="CK14" i="50"/>
  <c r="CL14" i="50"/>
  <c r="CM14" i="50"/>
  <c r="CN14" i="50"/>
  <c r="CO14" i="50"/>
  <c r="CP14" i="50"/>
  <c r="CQ14" i="50"/>
  <c r="CR14" i="50"/>
  <c r="CS14" i="50"/>
  <c r="CT14" i="50"/>
  <c r="CU14" i="50"/>
  <c r="CV14" i="50"/>
  <c r="CW14" i="50"/>
  <c r="CX14" i="50"/>
  <c r="CY14" i="50"/>
  <c r="CZ14" i="50"/>
  <c r="DA14" i="50"/>
  <c r="J15" i="50"/>
  <c r="K15" i="50"/>
  <c r="L15" i="50"/>
  <c r="M15" i="50"/>
  <c r="N15" i="50"/>
  <c r="O15" i="50"/>
  <c r="P15" i="50"/>
  <c r="Q15" i="50"/>
  <c r="R15" i="50"/>
  <c r="S15" i="50"/>
  <c r="T15" i="50"/>
  <c r="U15" i="50"/>
  <c r="V15" i="50"/>
  <c r="W15" i="50"/>
  <c r="X15" i="50"/>
  <c r="Y15" i="50"/>
  <c r="Z15" i="50"/>
  <c r="AA15" i="50"/>
  <c r="AB15" i="50"/>
  <c r="AC15" i="50"/>
  <c r="AD15" i="50"/>
  <c r="AE15" i="50"/>
  <c r="AF15" i="50"/>
  <c r="AG15" i="50"/>
  <c r="AH15" i="50"/>
  <c r="AI15" i="50"/>
  <c r="AJ15" i="50"/>
  <c r="AK15" i="50"/>
  <c r="AL15" i="50"/>
  <c r="AM15" i="50"/>
  <c r="AN15" i="50"/>
  <c r="AO15" i="50"/>
  <c r="AP15" i="50"/>
  <c r="AQ15" i="50"/>
  <c r="AR15" i="50"/>
  <c r="AS15" i="50"/>
  <c r="AT15" i="50"/>
  <c r="AU15" i="50"/>
  <c r="AV15" i="50"/>
  <c r="AW15" i="50"/>
  <c r="AX15" i="50"/>
  <c r="AY15" i="50"/>
  <c r="AZ15" i="50"/>
  <c r="BA15" i="50"/>
  <c r="BB15" i="50"/>
  <c r="BC15" i="50"/>
  <c r="BD15" i="50"/>
  <c r="BE15" i="50"/>
  <c r="BF15" i="50"/>
  <c r="BG15" i="50"/>
  <c r="BH15" i="50"/>
  <c r="BI15" i="50"/>
  <c r="BJ15" i="50"/>
  <c r="BK15" i="50"/>
  <c r="BL15" i="50"/>
  <c r="BM15" i="50"/>
  <c r="BN15" i="50"/>
  <c r="BO15" i="50"/>
  <c r="BP15" i="50"/>
  <c r="BQ15" i="50"/>
  <c r="BR15" i="50"/>
  <c r="BS15" i="50"/>
  <c r="BT15" i="50"/>
  <c r="BU15" i="50"/>
  <c r="BV15" i="50"/>
  <c r="BW15" i="50"/>
  <c r="BX15" i="50"/>
  <c r="BY15" i="50"/>
  <c r="BZ15" i="50"/>
  <c r="CA15" i="50"/>
  <c r="CB15" i="50"/>
  <c r="CC15" i="50"/>
  <c r="CD15" i="50"/>
  <c r="CE15" i="50"/>
  <c r="CF15" i="50"/>
  <c r="CG15" i="50"/>
  <c r="CH15" i="50"/>
  <c r="CI15" i="50"/>
  <c r="CJ15" i="50"/>
  <c r="CK15" i="50"/>
  <c r="CL15" i="50"/>
  <c r="CM15" i="50"/>
  <c r="CN15" i="50"/>
  <c r="CO15" i="50"/>
  <c r="CP15" i="50"/>
  <c r="CQ15" i="50"/>
  <c r="CR15" i="50"/>
  <c r="CS15" i="50"/>
  <c r="CT15" i="50"/>
  <c r="CU15" i="50"/>
  <c r="CV15" i="50"/>
  <c r="CW15" i="50"/>
  <c r="CX15" i="50"/>
  <c r="CY15" i="50"/>
  <c r="CZ15" i="50"/>
  <c r="DA15" i="50"/>
  <c r="J16" i="50"/>
  <c r="K16" i="50"/>
  <c r="L16" i="50"/>
  <c r="M16" i="50"/>
  <c r="N16" i="50"/>
  <c r="O16" i="50"/>
  <c r="P16" i="50"/>
  <c r="Q16" i="50"/>
  <c r="R16" i="50"/>
  <c r="S16" i="50"/>
  <c r="T16" i="50"/>
  <c r="U16" i="50"/>
  <c r="V16" i="50"/>
  <c r="W16" i="50"/>
  <c r="X16" i="50"/>
  <c r="Y16" i="50"/>
  <c r="Z16" i="50"/>
  <c r="AA16" i="50"/>
  <c r="AB16" i="50"/>
  <c r="AC16" i="50"/>
  <c r="AD16" i="50"/>
  <c r="AE16" i="50"/>
  <c r="AF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L16" i="50"/>
  <c r="BM16" i="50"/>
  <c r="BN16" i="50"/>
  <c r="BO16" i="50"/>
  <c r="BP16" i="50"/>
  <c r="BQ16" i="50"/>
  <c r="BR16" i="50"/>
  <c r="BS16" i="50"/>
  <c r="BT16" i="50"/>
  <c r="BU16" i="50"/>
  <c r="BV16" i="50"/>
  <c r="BW16" i="50"/>
  <c r="BX16" i="50"/>
  <c r="BY16" i="50"/>
  <c r="BZ16" i="50"/>
  <c r="CA16" i="50"/>
  <c r="CB16" i="50"/>
  <c r="CC16" i="50"/>
  <c r="CD16" i="50"/>
  <c r="CE16" i="50"/>
  <c r="CF16" i="50"/>
  <c r="CG16" i="50"/>
  <c r="CH16" i="50"/>
  <c r="CI16" i="50"/>
  <c r="CJ16" i="50"/>
  <c r="CK16" i="50"/>
  <c r="CL16" i="50"/>
  <c r="CM16" i="50"/>
  <c r="CN16" i="50"/>
  <c r="CO16" i="50"/>
  <c r="CP16" i="50"/>
  <c r="CQ16" i="50"/>
  <c r="CR16" i="50"/>
  <c r="CS16" i="50"/>
  <c r="CT16" i="50"/>
  <c r="CU16" i="50"/>
  <c r="CV16" i="50"/>
  <c r="CW16" i="50"/>
  <c r="CX16" i="50"/>
  <c r="CY16" i="50"/>
  <c r="CZ16" i="50"/>
  <c r="DA16" i="50"/>
  <c r="J17" i="50"/>
  <c r="K17" i="50"/>
  <c r="L17" i="50"/>
  <c r="M17" i="50"/>
  <c r="N17" i="50"/>
  <c r="O17" i="50"/>
  <c r="P17" i="50"/>
  <c r="Q17" i="50"/>
  <c r="R17" i="50"/>
  <c r="S17" i="50"/>
  <c r="T17" i="50"/>
  <c r="U17" i="50"/>
  <c r="V17" i="50"/>
  <c r="W17" i="50"/>
  <c r="X17" i="50"/>
  <c r="Y17" i="50"/>
  <c r="Z17" i="50"/>
  <c r="AA17" i="50"/>
  <c r="AB17" i="50"/>
  <c r="AC17" i="50"/>
  <c r="AD17" i="50"/>
  <c r="AE17" i="50"/>
  <c r="AF17" i="50"/>
  <c r="AG17" i="50"/>
  <c r="AH17" i="50"/>
  <c r="AI17" i="50"/>
  <c r="AJ17" i="50"/>
  <c r="AK17" i="50"/>
  <c r="AL17" i="50"/>
  <c r="AM17" i="50"/>
  <c r="AN17" i="50"/>
  <c r="AO17" i="50"/>
  <c r="AP17" i="50"/>
  <c r="AQ17" i="50"/>
  <c r="AR17" i="50"/>
  <c r="AS17" i="50"/>
  <c r="AT17" i="50"/>
  <c r="AU17" i="50"/>
  <c r="AV17" i="50"/>
  <c r="AW17" i="50"/>
  <c r="AX17" i="50"/>
  <c r="AY17" i="50"/>
  <c r="AZ17" i="50"/>
  <c r="BA17" i="50"/>
  <c r="BB17" i="50"/>
  <c r="BC17" i="50"/>
  <c r="BD17" i="50"/>
  <c r="BE17" i="50"/>
  <c r="BF17" i="50"/>
  <c r="BG17" i="50"/>
  <c r="BH17" i="50"/>
  <c r="BI17" i="50"/>
  <c r="BJ17" i="50"/>
  <c r="BK17" i="50"/>
  <c r="BL17" i="50"/>
  <c r="BM17" i="50"/>
  <c r="BN17" i="50"/>
  <c r="BO17" i="50"/>
  <c r="BP17" i="50"/>
  <c r="BQ17" i="50"/>
  <c r="BR17" i="50"/>
  <c r="BS17" i="50"/>
  <c r="BT17" i="50"/>
  <c r="BU17" i="50"/>
  <c r="BV17" i="50"/>
  <c r="BW17" i="50"/>
  <c r="BX17" i="50"/>
  <c r="BY17" i="50"/>
  <c r="BZ17" i="50"/>
  <c r="CA17" i="50"/>
  <c r="CB17" i="50"/>
  <c r="CC17" i="50"/>
  <c r="CD17" i="50"/>
  <c r="CE17" i="50"/>
  <c r="CF17" i="50"/>
  <c r="CG17" i="50"/>
  <c r="CH17" i="50"/>
  <c r="CI17" i="50"/>
  <c r="CJ17" i="50"/>
  <c r="CK17" i="50"/>
  <c r="CL17" i="50"/>
  <c r="CM17" i="50"/>
  <c r="CN17" i="50"/>
  <c r="CO17" i="50"/>
  <c r="CP17" i="50"/>
  <c r="CQ17" i="50"/>
  <c r="CR17" i="50"/>
  <c r="CS17" i="50"/>
  <c r="CT17" i="50"/>
  <c r="CU17" i="50"/>
  <c r="CV17" i="50"/>
  <c r="CW17" i="50"/>
  <c r="CX17" i="50"/>
  <c r="CY17" i="50"/>
  <c r="CZ17" i="50"/>
  <c r="DA17" i="50"/>
  <c r="J18" i="50"/>
  <c r="K18" i="50"/>
  <c r="L18" i="50"/>
  <c r="M18" i="50"/>
  <c r="N18" i="50"/>
  <c r="O18" i="50"/>
  <c r="P18" i="50"/>
  <c r="Q18" i="50"/>
  <c r="R18" i="50"/>
  <c r="S18" i="50"/>
  <c r="T18" i="50"/>
  <c r="U18" i="50"/>
  <c r="V18" i="50"/>
  <c r="W18" i="50"/>
  <c r="X18" i="50"/>
  <c r="Y18" i="50"/>
  <c r="Z18" i="50"/>
  <c r="AA18" i="50"/>
  <c r="AB18" i="50"/>
  <c r="AC18" i="50"/>
  <c r="AD18" i="50"/>
  <c r="AE18" i="50"/>
  <c r="AF18" i="50"/>
  <c r="AG18" i="50"/>
  <c r="AH18" i="50"/>
  <c r="AI18" i="50"/>
  <c r="AJ18" i="50"/>
  <c r="AK18" i="50"/>
  <c r="AL18" i="50"/>
  <c r="AM18" i="50"/>
  <c r="AN18" i="50"/>
  <c r="AO18" i="50"/>
  <c r="AP18" i="50"/>
  <c r="AQ18" i="50"/>
  <c r="AR18" i="50"/>
  <c r="AS18" i="50"/>
  <c r="AT18" i="50"/>
  <c r="AU18" i="50"/>
  <c r="AV18" i="50"/>
  <c r="AW18" i="50"/>
  <c r="AX18" i="50"/>
  <c r="AY18" i="50"/>
  <c r="AZ18" i="50"/>
  <c r="BA18" i="50"/>
  <c r="BB18" i="50"/>
  <c r="BC18" i="50"/>
  <c r="BD18" i="50"/>
  <c r="BE18" i="50"/>
  <c r="BF18" i="50"/>
  <c r="BG18" i="50"/>
  <c r="BH18" i="50"/>
  <c r="BI18" i="50"/>
  <c r="BJ18" i="50"/>
  <c r="BK18" i="50"/>
  <c r="BL18" i="50"/>
  <c r="BM18" i="50"/>
  <c r="BN18" i="50"/>
  <c r="BO18" i="50"/>
  <c r="BP18" i="50"/>
  <c r="BQ18" i="50"/>
  <c r="BR18" i="50"/>
  <c r="BS18" i="50"/>
  <c r="BT18" i="50"/>
  <c r="BU18" i="50"/>
  <c r="BV18" i="50"/>
  <c r="BW18" i="50"/>
  <c r="BX18" i="50"/>
  <c r="BY18" i="50"/>
  <c r="BZ18" i="50"/>
  <c r="CA18" i="50"/>
  <c r="CB18" i="50"/>
  <c r="CC18" i="50"/>
  <c r="CD18" i="50"/>
  <c r="CE18" i="50"/>
  <c r="CF18" i="50"/>
  <c r="CG18" i="50"/>
  <c r="CH18" i="50"/>
  <c r="CI18" i="50"/>
  <c r="CJ18" i="50"/>
  <c r="CK18" i="50"/>
  <c r="CL18" i="50"/>
  <c r="CM18" i="50"/>
  <c r="CN18" i="50"/>
  <c r="CO18" i="50"/>
  <c r="CP18" i="50"/>
  <c r="CQ18" i="50"/>
  <c r="CR18" i="50"/>
  <c r="CS18" i="50"/>
  <c r="CT18" i="50"/>
  <c r="CU18" i="50"/>
  <c r="CV18" i="50"/>
  <c r="CW18" i="50"/>
  <c r="CX18" i="50"/>
  <c r="CY18" i="50"/>
  <c r="CZ18" i="50"/>
  <c r="DA18" i="50"/>
  <c r="J19" i="50"/>
  <c r="K19" i="50"/>
  <c r="L19" i="50"/>
  <c r="M19" i="50"/>
  <c r="N19" i="50"/>
  <c r="O19" i="50"/>
  <c r="P19" i="50"/>
  <c r="Q19" i="50"/>
  <c r="R19" i="50"/>
  <c r="S19" i="50"/>
  <c r="T19" i="50"/>
  <c r="U19" i="50"/>
  <c r="V19" i="50"/>
  <c r="W19" i="50"/>
  <c r="X19" i="50"/>
  <c r="Y19" i="50"/>
  <c r="Z19" i="50"/>
  <c r="AA19" i="50"/>
  <c r="AB19" i="50"/>
  <c r="AC19" i="50"/>
  <c r="AD19" i="50"/>
  <c r="AE19" i="50"/>
  <c r="AF19" i="50"/>
  <c r="AG19" i="50"/>
  <c r="AH19" i="50"/>
  <c r="AI19" i="50"/>
  <c r="AJ19" i="50"/>
  <c r="AK19" i="50"/>
  <c r="AL19" i="50"/>
  <c r="AM19" i="50"/>
  <c r="AN19" i="50"/>
  <c r="AO19" i="50"/>
  <c r="AP19" i="50"/>
  <c r="AQ19" i="50"/>
  <c r="AR19" i="50"/>
  <c r="AS19" i="50"/>
  <c r="AT19" i="50"/>
  <c r="AU19" i="50"/>
  <c r="AV19" i="50"/>
  <c r="AW19" i="50"/>
  <c r="AX19" i="50"/>
  <c r="AY19" i="50"/>
  <c r="AZ19" i="50"/>
  <c r="BA19" i="50"/>
  <c r="BB19" i="50"/>
  <c r="BC19" i="50"/>
  <c r="BD19" i="50"/>
  <c r="BE19" i="50"/>
  <c r="BF19" i="50"/>
  <c r="BG19" i="50"/>
  <c r="BH19" i="50"/>
  <c r="BI19" i="50"/>
  <c r="BJ19" i="50"/>
  <c r="BK19" i="50"/>
  <c r="BL19" i="50"/>
  <c r="BM19" i="50"/>
  <c r="BN19" i="50"/>
  <c r="BO19" i="50"/>
  <c r="BP19" i="50"/>
  <c r="BQ19" i="50"/>
  <c r="BR19" i="50"/>
  <c r="BS19" i="50"/>
  <c r="BT19" i="50"/>
  <c r="BU19" i="50"/>
  <c r="BV19" i="50"/>
  <c r="BW19" i="50"/>
  <c r="BX19" i="50"/>
  <c r="BY19" i="50"/>
  <c r="BZ19" i="50"/>
  <c r="CA19" i="50"/>
  <c r="CB19" i="50"/>
  <c r="CC19" i="50"/>
  <c r="CD19" i="50"/>
  <c r="CE19" i="50"/>
  <c r="CF19" i="50"/>
  <c r="CG19" i="50"/>
  <c r="CH19" i="50"/>
  <c r="CI19" i="50"/>
  <c r="CJ19" i="50"/>
  <c r="CK19" i="50"/>
  <c r="CL19" i="50"/>
  <c r="CM19" i="50"/>
  <c r="CN19" i="50"/>
  <c r="CO19" i="50"/>
  <c r="CP19" i="50"/>
  <c r="CQ19" i="50"/>
  <c r="CR19" i="50"/>
  <c r="CS19" i="50"/>
  <c r="CT19" i="50"/>
  <c r="CU19" i="50"/>
  <c r="CV19" i="50"/>
  <c r="CW19" i="50"/>
  <c r="CX19" i="50"/>
  <c r="CY19" i="50"/>
  <c r="CZ19" i="50"/>
  <c r="DA19" i="50"/>
  <c r="J20" i="50"/>
  <c r="K20" i="50"/>
  <c r="L20" i="50"/>
  <c r="M20" i="50"/>
  <c r="N20" i="50"/>
  <c r="O20" i="50"/>
  <c r="P20" i="50"/>
  <c r="Q20" i="50"/>
  <c r="R20" i="50"/>
  <c r="S20" i="50"/>
  <c r="T20" i="50"/>
  <c r="U20" i="50"/>
  <c r="V20" i="50"/>
  <c r="W20" i="50"/>
  <c r="X20" i="50"/>
  <c r="Y20" i="50"/>
  <c r="Z20" i="50"/>
  <c r="AA20" i="50"/>
  <c r="AB20" i="50"/>
  <c r="AC20" i="50"/>
  <c r="AD20" i="50"/>
  <c r="AE20" i="50"/>
  <c r="AF20" i="50"/>
  <c r="AG20" i="50"/>
  <c r="AH20" i="50"/>
  <c r="AI20" i="50"/>
  <c r="AJ20" i="50"/>
  <c r="AK20" i="50"/>
  <c r="AL20" i="50"/>
  <c r="AM20" i="50"/>
  <c r="AN20" i="50"/>
  <c r="AO20" i="50"/>
  <c r="AP20" i="50"/>
  <c r="AQ20" i="50"/>
  <c r="AR20" i="50"/>
  <c r="AS20" i="50"/>
  <c r="AT20" i="50"/>
  <c r="AU20" i="50"/>
  <c r="AV20" i="50"/>
  <c r="AW20" i="50"/>
  <c r="AX20" i="50"/>
  <c r="AY20" i="50"/>
  <c r="AZ20" i="50"/>
  <c r="BA20" i="50"/>
  <c r="BB20" i="50"/>
  <c r="BC20" i="50"/>
  <c r="BD20" i="50"/>
  <c r="BE20" i="50"/>
  <c r="BF20" i="50"/>
  <c r="BG20" i="50"/>
  <c r="BH20" i="50"/>
  <c r="BI20" i="50"/>
  <c r="BJ20" i="50"/>
  <c r="BK20" i="50"/>
  <c r="BL20" i="50"/>
  <c r="BM20" i="50"/>
  <c r="BN20" i="50"/>
  <c r="BO20" i="50"/>
  <c r="BP20" i="50"/>
  <c r="BQ20" i="50"/>
  <c r="BR20" i="50"/>
  <c r="BS20" i="50"/>
  <c r="BT20" i="50"/>
  <c r="BU20" i="50"/>
  <c r="BV20" i="50"/>
  <c r="BW20" i="50"/>
  <c r="BX20" i="50"/>
  <c r="BY20" i="50"/>
  <c r="BZ20" i="50"/>
  <c r="CA20" i="50"/>
  <c r="CB20" i="50"/>
  <c r="CC20" i="50"/>
  <c r="CD20" i="50"/>
  <c r="CE20" i="50"/>
  <c r="CF20" i="50"/>
  <c r="CG20" i="50"/>
  <c r="CH20" i="50"/>
  <c r="CI20" i="50"/>
  <c r="CJ20" i="50"/>
  <c r="CK20" i="50"/>
  <c r="CL20" i="50"/>
  <c r="CM20" i="50"/>
  <c r="CN20" i="50"/>
  <c r="CO20" i="50"/>
  <c r="CP20" i="50"/>
  <c r="CQ20" i="50"/>
  <c r="CR20" i="50"/>
  <c r="CS20" i="50"/>
  <c r="CT20" i="50"/>
  <c r="CU20" i="50"/>
  <c r="CV20" i="50"/>
  <c r="CW20" i="50"/>
  <c r="CX20" i="50"/>
  <c r="CY20" i="50"/>
  <c r="CZ20" i="50"/>
  <c r="DA20" i="50"/>
  <c r="J21" i="50"/>
  <c r="K21" i="50"/>
  <c r="L21" i="50"/>
  <c r="M21" i="50"/>
  <c r="N21" i="50"/>
  <c r="O21" i="50"/>
  <c r="P21" i="50"/>
  <c r="Q21" i="50"/>
  <c r="R21" i="50"/>
  <c r="S21" i="50"/>
  <c r="T21" i="50"/>
  <c r="U21" i="50"/>
  <c r="V21" i="50"/>
  <c r="W21" i="50"/>
  <c r="X21" i="50"/>
  <c r="Y21" i="50"/>
  <c r="Z21" i="50"/>
  <c r="AA21" i="50"/>
  <c r="AB21" i="50"/>
  <c r="AC21" i="50"/>
  <c r="AD21" i="50"/>
  <c r="AE21" i="50"/>
  <c r="AF21" i="50"/>
  <c r="AG21" i="50"/>
  <c r="AH21" i="50"/>
  <c r="AI21" i="50"/>
  <c r="AJ21" i="50"/>
  <c r="AK21" i="50"/>
  <c r="AL21" i="50"/>
  <c r="AM21" i="50"/>
  <c r="AN21" i="50"/>
  <c r="AO21" i="50"/>
  <c r="AP21" i="50"/>
  <c r="AQ21" i="50"/>
  <c r="AR21" i="50"/>
  <c r="AS21" i="50"/>
  <c r="AT21" i="50"/>
  <c r="AU21" i="50"/>
  <c r="AV21" i="50"/>
  <c r="AW21" i="50"/>
  <c r="AX21" i="50"/>
  <c r="AY21" i="50"/>
  <c r="AZ21" i="50"/>
  <c r="BA21" i="50"/>
  <c r="BB21" i="50"/>
  <c r="BC21" i="50"/>
  <c r="BD21" i="50"/>
  <c r="BE21" i="50"/>
  <c r="BF21" i="50"/>
  <c r="BG21" i="50"/>
  <c r="BH21" i="50"/>
  <c r="BI21" i="50"/>
  <c r="BJ21" i="50"/>
  <c r="BK21" i="50"/>
  <c r="BL21" i="50"/>
  <c r="BM21" i="50"/>
  <c r="BN21" i="50"/>
  <c r="BO21" i="50"/>
  <c r="BP21" i="50"/>
  <c r="BQ21" i="50"/>
  <c r="BR21" i="50"/>
  <c r="BS21" i="50"/>
  <c r="BT21" i="50"/>
  <c r="BU21" i="50"/>
  <c r="BV21" i="50"/>
  <c r="BW21" i="50"/>
  <c r="BX21" i="50"/>
  <c r="BY21" i="50"/>
  <c r="BZ21" i="50"/>
  <c r="CA21" i="50"/>
  <c r="CB21" i="50"/>
  <c r="CC21" i="50"/>
  <c r="CD21" i="50"/>
  <c r="CE21" i="50"/>
  <c r="CF21" i="50"/>
  <c r="CG21" i="50"/>
  <c r="CH21" i="50"/>
  <c r="CI21" i="50"/>
  <c r="CJ21" i="50"/>
  <c r="CK21" i="50"/>
  <c r="CL21" i="50"/>
  <c r="CM21" i="50"/>
  <c r="CN21" i="50"/>
  <c r="CO21" i="50"/>
  <c r="CP21" i="50"/>
  <c r="CQ21" i="50"/>
  <c r="CR21" i="50"/>
  <c r="CS21" i="50"/>
  <c r="CT21" i="50"/>
  <c r="CU21" i="50"/>
  <c r="CV21" i="50"/>
  <c r="CW21" i="50"/>
  <c r="CX21" i="50"/>
  <c r="CY21" i="50"/>
  <c r="CZ21" i="50"/>
  <c r="DA21" i="50"/>
  <c r="J22" i="50"/>
  <c r="K22" i="50"/>
  <c r="L22" i="50"/>
  <c r="M22" i="50"/>
  <c r="N22" i="50"/>
  <c r="O22" i="50"/>
  <c r="P22" i="50"/>
  <c r="Q22" i="50"/>
  <c r="R22" i="50"/>
  <c r="S22" i="50"/>
  <c r="T22" i="50"/>
  <c r="U22" i="50"/>
  <c r="V22" i="50"/>
  <c r="W22" i="50"/>
  <c r="X22" i="50"/>
  <c r="Y22" i="50"/>
  <c r="Z22" i="50"/>
  <c r="AA22" i="50"/>
  <c r="AB22" i="50"/>
  <c r="AC22" i="50"/>
  <c r="AD22" i="50"/>
  <c r="AE22" i="50"/>
  <c r="AF22" i="50"/>
  <c r="AG22" i="50"/>
  <c r="AH22" i="50"/>
  <c r="AI22" i="50"/>
  <c r="AJ22" i="50"/>
  <c r="AK22" i="50"/>
  <c r="AL22" i="50"/>
  <c r="AM22" i="50"/>
  <c r="AN22" i="50"/>
  <c r="AO22" i="50"/>
  <c r="AP22" i="50"/>
  <c r="AQ22" i="50"/>
  <c r="AR22" i="50"/>
  <c r="AS22" i="50"/>
  <c r="AT22" i="50"/>
  <c r="AU22" i="50"/>
  <c r="AV22" i="50"/>
  <c r="AW22" i="50"/>
  <c r="AX22" i="50"/>
  <c r="AY22" i="50"/>
  <c r="AZ22" i="50"/>
  <c r="BA22" i="50"/>
  <c r="BB22" i="50"/>
  <c r="BC22" i="50"/>
  <c r="BD22" i="50"/>
  <c r="BE22" i="50"/>
  <c r="BF22" i="50"/>
  <c r="BG22" i="50"/>
  <c r="BH22" i="50"/>
  <c r="BI22" i="50"/>
  <c r="BJ22" i="50"/>
  <c r="BK22" i="50"/>
  <c r="BL22" i="50"/>
  <c r="BM22" i="50"/>
  <c r="BN22" i="50"/>
  <c r="BO22" i="50"/>
  <c r="BP22" i="50"/>
  <c r="BQ22" i="50"/>
  <c r="BR22" i="50"/>
  <c r="BS22" i="50"/>
  <c r="BT22" i="50"/>
  <c r="BU22" i="50"/>
  <c r="BV22" i="50"/>
  <c r="BW22" i="50"/>
  <c r="BX22" i="50"/>
  <c r="BY22" i="50"/>
  <c r="BZ22" i="50"/>
  <c r="CA22" i="50"/>
  <c r="CB22" i="50"/>
  <c r="CC22" i="50"/>
  <c r="CD22" i="50"/>
  <c r="CE22" i="50"/>
  <c r="CF22" i="50"/>
  <c r="CG22" i="50"/>
  <c r="CH22" i="50"/>
  <c r="CI22" i="50"/>
  <c r="CJ22" i="50"/>
  <c r="CK22" i="50"/>
  <c r="CL22" i="50"/>
  <c r="CM22" i="50"/>
  <c r="CN22" i="50"/>
  <c r="CO22" i="50"/>
  <c r="CP22" i="50"/>
  <c r="CQ22" i="50"/>
  <c r="CR22" i="50"/>
  <c r="CS22" i="50"/>
  <c r="CT22" i="50"/>
  <c r="CU22" i="50"/>
  <c r="CV22" i="50"/>
  <c r="CW22" i="50"/>
  <c r="CX22" i="50"/>
  <c r="CY22" i="50"/>
  <c r="CZ22" i="50"/>
  <c r="DA22" i="50"/>
  <c r="J23" i="50"/>
  <c r="K23" i="50"/>
  <c r="L23" i="50"/>
  <c r="M23" i="50"/>
  <c r="N23" i="50"/>
  <c r="O23" i="50"/>
  <c r="P23" i="50"/>
  <c r="Q23" i="50"/>
  <c r="R23" i="50"/>
  <c r="S23" i="50"/>
  <c r="T23" i="50"/>
  <c r="U23" i="50"/>
  <c r="V23" i="50"/>
  <c r="W23" i="50"/>
  <c r="X23" i="50"/>
  <c r="Y23" i="50"/>
  <c r="Z23" i="50"/>
  <c r="AA23" i="50"/>
  <c r="AB23" i="50"/>
  <c r="AC23" i="50"/>
  <c r="AD23" i="50"/>
  <c r="AE23" i="50"/>
  <c r="AF23" i="50"/>
  <c r="AG23" i="50"/>
  <c r="AH23" i="50"/>
  <c r="AI23" i="50"/>
  <c r="AJ23" i="50"/>
  <c r="AK23" i="50"/>
  <c r="AL23" i="50"/>
  <c r="AM23" i="50"/>
  <c r="AN23" i="50"/>
  <c r="AO23" i="50"/>
  <c r="AP23" i="50"/>
  <c r="AQ23" i="50"/>
  <c r="AR23" i="50"/>
  <c r="AS23" i="50"/>
  <c r="AT23" i="50"/>
  <c r="AU23" i="50"/>
  <c r="AV23" i="50"/>
  <c r="AW23" i="50"/>
  <c r="AX23" i="50"/>
  <c r="AY23" i="50"/>
  <c r="AZ23" i="50"/>
  <c r="BA23" i="50"/>
  <c r="BB23" i="50"/>
  <c r="BC23" i="50"/>
  <c r="BD23" i="50"/>
  <c r="BE23" i="50"/>
  <c r="BF23" i="50"/>
  <c r="BG23" i="50"/>
  <c r="BH23" i="50"/>
  <c r="BI23" i="50"/>
  <c r="BJ23" i="50"/>
  <c r="BK23" i="50"/>
  <c r="BL23" i="50"/>
  <c r="BM23" i="50"/>
  <c r="BN23" i="50"/>
  <c r="BO23" i="50"/>
  <c r="BP23" i="50"/>
  <c r="BQ23" i="50"/>
  <c r="BR23" i="50"/>
  <c r="BS23" i="50"/>
  <c r="BT23" i="50"/>
  <c r="BU23" i="50"/>
  <c r="BV23" i="50"/>
  <c r="BW23" i="50"/>
  <c r="BX23" i="50"/>
  <c r="BY23" i="50"/>
  <c r="BZ23" i="50"/>
  <c r="CA23" i="50"/>
  <c r="CB23" i="50"/>
  <c r="CC23" i="50"/>
  <c r="CD23" i="50"/>
  <c r="CE23" i="50"/>
  <c r="CF23" i="50"/>
  <c r="CG23" i="50"/>
  <c r="CH23" i="50"/>
  <c r="CI23" i="50"/>
  <c r="CJ23" i="50"/>
  <c r="CK23" i="50"/>
  <c r="CL23" i="50"/>
  <c r="CM23" i="50"/>
  <c r="CN23" i="50"/>
  <c r="CO23" i="50"/>
  <c r="CP23" i="50"/>
  <c r="CQ23" i="50"/>
  <c r="CR23" i="50"/>
  <c r="CS23" i="50"/>
  <c r="CT23" i="50"/>
  <c r="CU23" i="50"/>
  <c r="CV23" i="50"/>
  <c r="CW23" i="50"/>
  <c r="CX23" i="50"/>
  <c r="CY23" i="50"/>
  <c r="CZ23" i="50"/>
  <c r="DA23" i="50"/>
  <c r="J24" i="50"/>
  <c r="K24" i="50"/>
  <c r="L24" i="50"/>
  <c r="M24" i="50"/>
  <c r="N24" i="50"/>
  <c r="O24" i="50"/>
  <c r="P24" i="50"/>
  <c r="Q24" i="50"/>
  <c r="R24" i="50"/>
  <c r="S24" i="50"/>
  <c r="T24" i="50"/>
  <c r="U24" i="50"/>
  <c r="V24" i="50"/>
  <c r="W24" i="50"/>
  <c r="X24" i="50"/>
  <c r="Y24" i="50"/>
  <c r="Z24" i="50"/>
  <c r="AA24" i="50"/>
  <c r="AB24" i="50"/>
  <c r="AC24" i="50"/>
  <c r="AD24" i="50"/>
  <c r="AE24" i="50"/>
  <c r="AF24" i="50"/>
  <c r="AG24" i="50"/>
  <c r="AH24" i="50"/>
  <c r="AI24" i="50"/>
  <c r="AJ24" i="50"/>
  <c r="AK24" i="50"/>
  <c r="AL24" i="50"/>
  <c r="AM24" i="50"/>
  <c r="AN24" i="50"/>
  <c r="AO24" i="50"/>
  <c r="AP24" i="50"/>
  <c r="AQ24" i="50"/>
  <c r="AR24" i="50"/>
  <c r="AS24" i="50"/>
  <c r="AT24" i="50"/>
  <c r="AU24" i="50"/>
  <c r="AV24" i="50"/>
  <c r="AW24" i="50"/>
  <c r="AX24" i="50"/>
  <c r="AY24" i="50"/>
  <c r="AZ24" i="50"/>
  <c r="BA24" i="50"/>
  <c r="BB24" i="50"/>
  <c r="BC24" i="50"/>
  <c r="BD24" i="50"/>
  <c r="BE24" i="50"/>
  <c r="BF24" i="50"/>
  <c r="BG24" i="50"/>
  <c r="BH24" i="50"/>
  <c r="BI24" i="50"/>
  <c r="BJ24" i="50"/>
  <c r="BK24" i="50"/>
  <c r="BL24" i="50"/>
  <c r="BM24" i="50"/>
  <c r="BN24" i="50"/>
  <c r="BO24" i="50"/>
  <c r="BP24" i="50"/>
  <c r="BQ24" i="50"/>
  <c r="BR24" i="50"/>
  <c r="BS24" i="50"/>
  <c r="BT24" i="50"/>
  <c r="BU24" i="50"/>
  <c r="BV24" i="50"/>
  <c r="BW24" i="50"/>
  <c r="BX24" i="50"/>
  <c r="BY24" i="50"/>
  <c r="BZ24" i="50"/>
  <c r="CA24" i="50"/>
  <c r="CB24" i="50"/>
  <c r="CC24" i="50"/>
  <c r="CD24" i="50"/>
  <c r="CE24" i="50"/>
  <c r="CF24" i="50"/>
  <c r="CG24" i="50"/>
  <c r="CH24" i="50"/>
  <c r="CI24" i="50"/>
  <c r="CJ24" i="50"/>
  <c r="CK24" i="50"/>
  <c r="CL24" i="50"/>
  <c r="CM24" i="50"/>
  <c r="CN24" i="50"/>
  <c r="CO24" i="50"/>
  <c r="CP24" i="50"/>
  <c r="CQ24" i="50"/>
  <c r="CR24" i="50"/>
  <c r="CS24" i="50"/>
  <c r="CT24" i="50"/>
  <c r="CU24" i="50"/>
  <c r="CV24" i="50"/>
  <c r="CW24" i="50"/>
  <c r="CX24" i="50"/>
  <c r="CY24" i="50"/>
  <c r="CZ24" i="50"/>
  <c r="DA24" i="50"/>
  <c r="J25" i="50"/>
  <c r="K25" i="50"/>
  <c r="L25" i="50"/>
  <c r="M25" i="50"/>
  <c r="N25" i="50"/>
  <c r="O25" i="50"/>
  <c r="P25" i="50"/>
  <c r="Q25" i="50"/>
  <c r="R25" i="50"/>
  <c r="S25" i="50"/>
  <c r="T25" i="50"/>
  <c r="U25" i="50"/>
  <c r="V25" i="50"/>
  <c r="W25" i="50"/>
  <c r="X25" i="50"/>
  <c r="Y25" i="50"/>
  <c r="Z25" i="50"/>
  <c r="AA25" i="50"/>
  <c r="AB25" i="50"/>
  <c r="AC25" i="50"/>
  <c r="AD25" i="50"/>
  <c r="AE25" i="50"/>
  <c r="AF25" i="50"/>
  <c r="AG25" i="50"/>
  <c r="AH25" i="50"/>
  <c r="AI25" i="50"/>
  <c r="AJ25" i="50"/>
  <c r="AK25" i="50"/>
  <c r="AL25" i="50"/>
  <c r="AM25" i="50"/>
  <c r="AN25" i="50"/>
  <c r="AO25" i="50"/>
  <c r="AP25" i="50"/>
  <c r="AQ25" i="50"/>
  <c r="AR25" i="50"/>
  <c r="AS25" i="50"/>
  <c r="AT25" i="50"/>
  <c r="AU25" i="50"/>
  <c r="AV25" i="50"/>
  <c r="AW25" i="50"/>
  <c r="AX25" i="50"/>
  <c r="AY25" i="50"/>
  <c r="AZ25" i="50"/>
  <c r="BA25" i="50"/>
  <c r="BB25" i="50"/>
  <c r="BC25" i="50"/>
  <c r="BD25" i="50"/>
  <c r="BE25" i="50"/>
  <c r="BF25" i="50"/>
  <c r="BG25" i="50"/>
  <c r="BH25" i="50"/>
  <c r="BI25" i="50"/>
  <c r="BJ25" i="50"/>
  <c r="BK25" i="50"/>
  <c r="BL25" i="50"/>
  <c r="BM25" i="50"/>
  <c r="BN25" i="50"/>
  <c r="BO25" i="50"/>
  <c r="BP25" i="50"/>
  <c r="BQ25" i="50"/>
  <c r="BR25" i="50"/>
  <c r="BS25" i="50"/>
  <c r="BT25" i="50"/>
  <c r="BU25" i="50"/>
  <c r="BV25" i="50"/>
  <c r="BW25" i="50"/>
  <c r="BX25" i="50"/>
  <c r="BY25" i="50"/>
  <c r="BZ25" i="50"/>
  <c r="CA25" i="50"/>
  <c r="CB25" i="50"/>
  <c r="CC25" i="50"/>
  <c r="CD25" i="50"/>
  <c r="CE25" i="50"/>
  <c r="CF25" i="50"/>
  <c r="CG25" i="50"/>
  <c r="CH25" i="50"/>
  <c r="CI25" i="50"/>
  <c r="CJ25" i="50"/>
  <c r="CK25" i="50"/>
  <c r="CL25" i="50"/>
  <c r="CM25" i="50"/>
  <c r="CN25" i="50"/>
  <c r="CO25" i="50"/>
  <c r="CP25" i="50"/>
  <c r="CQ25" i="50"/>
  <c r="CR25" i="50"/>
  <c r="CS25" i="50"/>
  <c r="CT25" i="50"/>
  <c r="CU25" i="50"/>
  <c r="CV25" i="50"/>
  <c r="CW25" i="50"/>
  <c r="CX25" i="50"/>
  <c r="CY25" i="50"/>
  <c r="CZ25" i="50"/>
  <c r="DA25" i="50"/>
  <c r="J26" i="50"/>
  <c r="K26" i="50"/>
  <c r="L26" i="50"/>
  <c r="M26" i="50"/>
  <c r="N26" i="50"/>
  <c r="O26" i="50"/>
  <c r="P26" i="50"/>
  <c r="Q26" i="50"/>
  <c r="R26" i="50"/>
  <c r="S26" i="50"/>
  <c r="T26" i="50"/>
  <c r="U26" i="50"/>
  <c r="V26" i="50"/>
  <c r="W26" i="50"/>
  <c r="X26" i="50"/>
  <c r="Y26" i="50"/>
  <c r="Z26" i="50"/>
  <c r="AA26" i="50"/>
  <c r="AB26" i="50"/>
  <c r="AC26" i="50"/>
  <c r="AD26" i="50"/>
  <c r="AE26" i="50"/>
  <c r="AF26" i="50"/>
  <c r="AG26" i="50"/>
  <c r="AH26" i="50"/>
  <c r="AI26" i="50"/>
  <c r="AJ26" i="50"/>
  <c r="AK26" i="50"/>
  <c r="AL26" i="50"/>
  <c r="AM26" i="50"/>
  <c r="AN26" i="50"/>
  <c r="AO26" i="50"/>
  <c r="AP26" i="50"/>
  <c r="AQ26" i="50"/>
  <c r="AR26" i="50"/>
  <c r="AS26" i="50"/>
  <c r="AT26" i="50"/>
  <c r="AU26" i="50"/>
  <c r="AV26" i="50"/>
  <c r="AW26" i="50"/>
  <c r="AX26" i="50"/>
  <c r="AY26" i="50"/>
  <c r="AZ26" i="50"/>
  <c r="BA26" i="50"/>
  <c r="BB26" i="50"/>
  <c r="BC26" i="50"/>
  <c r="BD26" i="50"/>
  <c r="BE26" i="50"/>
  <c r="BF26" i="50"/>
  <c r="BG26" i="50"/>
  <c r="BH26" i="50"/>
  <c r="BI26" i="50"/>
  <c r="BJ26" i="50"/>
  <c r="BK26" i="50"/>
  <c r="BL26" i="50"/>
  <c r="BM26" i="50"/>
  <c r="BN26" i="50"/>
  <c r="BO26" i="50"/>
  <c r="BP26" i="50"/>
  <c r="BQ26" i="50"/>
  <c r="BR26" i="50"/>
  <c r="BS26" i="50"/>
  <c r="BT26" i="50"/>
  <c r="BU26" i="50"/>
  <c r="BV26" i="50"/>
  <c r="BW26" i="50"/>
  <c r="BX26" i="50"/>
  <c r="BY26" i="50"/>
  <c r="BZ26" i="50"/>
  <c r="CA26" i="50"/>
  <c r="CB26" i="50"/>
  <c r="CC26" i="50"/>
  <c r="CD26" i="50"/>
  <c r="CE26" i="50"/>
  <c r="CF26" i="50"/>
  <c r="CG26" i="50"/>
  <c r="CH26" i="50"/>
  <c r="CI26" i="50"/>
  <c r="CJ26" i="50"/>
  <c r="CK26" i="50"/>
  <c r="CL26" i="50"/>
  <c r="CM26" i="50"/>
  <c r="CN26" i="50"/>
  <c r="CO26" i="50"/>
  <c r="CP26" i="50"/>
  <c r="CQ26" i="50"/>
  <c r="CR26" i="50"/>
  <c r="CS26" i="50"/>
  <c r="CT26" i="50"/>
  <c r="CU26" i="50"/>
  <c r="CV26" i="50"/>
  <c r="CW26" i="50"/>
  <c r="CX26" i="50"/>
  <c r="CY26" i="50"/>
  <c r="CZ26" i="50"/>
  <c r="DA26" i="50"/>
  <c r="J27" i="50"/>
  <c r="K27" i="50"/>
  <c r="L27" i="50"/>
  <c r="M27" i="50"/>
  <c r="N27" i="50"/>
  <c r="O27" i="50"/>
  <c r="P27" i="50"/>
  <c r="Q27" i="50"/>
  <c r="R27" i="50"/>
  <c r="S27" i="50"/>
  <c r="T27" i="50"/>
  <c r="U27" i="50"/>
  <c r="V27" i="50"/>
  <c r="W27" i="50"/>
  <c r="X27" i="50"/>
  <c r="Y27" i="50"/>
  <c r="Z27" i="50"/>
  <c r="AA27" i="50"/>
  <c r="AB27" i="50"/>
  <c r="AC27" i="50"/>
  <c r="AD27" i="50"/>
  <c r="AE27" i="50"/>
  <c r="AF27" i="50"/>
  <c r="AG27" i="50"/>
  <c r="AH27" i="50"/>
  <c r="AI27" i="50"/>
  <c r="AJ27" i="50"/>
  <c r="AK27" i="50"/>
  <c r="AL27" i="50"/>
  <c r="AM27" i="50"/>
  <c r="AN27" i="50"/>
  <c r="AO27" i="50"/>
  <c r="AP27" i="50"/>
  <c r="AQ27" i="50"/>
  <c r="AR27" i="50"/>
  <c r="AS27" i="50"/>
  <c r="AT27" i="50"/>
  <c r="AU27" i="50"/>
  <c r="AV27" i="50"/>
  <c r="AW27" i="50"/>
  <c r="AX27" i="50"/>
  <c r="AY27" i="50"/>
  <c r="AZ27" i="50"/>
  <c r="BA27" i="50"/>
  <c r="BB27" i="50"/>
  <c r="BC27" i="50"/>
  <c r="BD27" i="50"/>
  <c r="BE27" i="50"/>
  <c r="BF27" i="50"/>
  <c r="BG27" i="50"/>
  <c r="BH27" i="50"/>
  <c r="BI27" i="50"/>
  <c r="BJ27" i="50"/>
  <c r="BK27" i="50"/>
  <c r="BL27" i="50"/>
  <c r="BM27" i="50"/>
  <c r="BN27" i="50"/>
  <c r="BO27" i="50"/>
  <c r="BP27" i="50"/>
  <c r="BQ27" i="50"/>
  <c r="BR27" i="50"/>
  <c r="BS27" i="50"/>
  <c r="BT27" i="50"/>
  <c r="BU27" i="50"/>
  <c r="BV27" i="50"/>
  <c r="BW27" i="50"/>
  <c r="BX27" i="50"/>
  <c r="BY27" i="50"/>
  <c r="BZ27" i="50"/>
  <c r="CA27" i="50"/>
  <c r="CB27" i="50"/>
  <c r="CC27" i="50"/>
  <c r="CD27" i="50"/>
  <c r="CE27" i="50"/>
  <c r="CF27" i="50"/>
  <c r="CG27" i="50"/>
  <c r="CH27" i="50"/>
  <c r="CI27" i="50"/>
  <c r="CJ27" i="50"/>
  <c r="CK27" i="50"/>
  <c r="CL27" i="50"/>
  <c r="CM27" i="50"/>
  <c r="CN27" i="50"/>
  <c r="CO27" i="50"/>
  <c r="CP27" i="50"/>
  <c r="CQ27" i="50"/>
  <c r="CR27" i="50"/>
  <c r="CS27" i="50"/>
  <c r="CT27" i="50"/>
  <c r="CU27" i="50"/>
  <c r="CV27" i="50"/>
  <c r="CW27" i="50"/>
  <c r="CX27" i="50"/>
  <c r="CY27" i="50"/>
  <c r="CZ27" i="50"/>
  <c r="DA27" i="50"/>
  <c r="J28" i="50"/>
  <c r="K28" i="50"/>
  <c r="L28" i="50"/>
  <c r="M28" i="50"/>
  <c r="N28" i="50"/>
  <c r="O28" i="50"/>
  <c r="P28" i="50"/>
  <c r="Q28" i="50"/>
  <c r="R28" i="50"/>
  <c r="S28" i="50"/>
  <c r="T28" i="50"/>
  <c r="U28" i="50"/>
  <c r="V28" i="50"/>
  <c r="W28" i="50"/>
  <c r="X28" i="50"/>
  <c r="Y28" i="50"/>
  <c r="Z28" i="50"/>
  <c r="AA28" i="50"/>
  <c r="AB28" i="50"/>
  <c r="AC28" i="50"/>
  <c r="AD28" i="50"/>
  <c r="AE28" i="50"/>
  <c r="AF28" i="50"/>
  <c r="AG28" i="50"/>
  <c r="AH28" i="50"/>
  <c r="AI28" i="50"/>
  <c r="AJ28" i="50"/>
  <c r="AK28" i="50"/>
  <c r="AL28" i="50"/>
  <c r="AM28" i="50"/>
  <c r="AN28" i="50"/>
  <c r="AO28" i="50"/>
  <c r="AP28" i="50"/>
  <c r="AQ28" i="50"/>
  <c r="AR28" i="50"/>
  <c r="AS28" i="50"/>
  <c r="AT28" i="50"/>
  <c r="AU28" i="50"/>
  <c r="AV28" i="50"/>
  <c r="AW28" i="50"/>
  <c r="AX28" i="50"/>
  <c r="AY28" i="50"/>
  <c r="AZ28" i="50"/>
  <c r="BA28" i="50"/>
  <c r="BB28" i="50"/>
  <c r="BC28" i="50"/>
  <c r="BD28" i="50"/>
  <c r="BE28" i="50"/>
  <c r="BF28" i="50"/>
  <c r="BG28" i="50"/>
  <c r="BH28" i="50"/>
  <c r="BI28" i="50"/>
  <c r="BJ28" i="50"/>
  <c r="BK28" i="50"/>
  <c r="BL28" i="50"/>
  <c r="BM28" i="50"/>
  <c r="BN28" i="50"/>
  <c r="BO28" i="50"/>
  <c r="BP28" i="50"/>
  <c r="BQ28" i="50"/>
  <c r="BR28" i="50"/>
  <c r="BS28" i="50"/>
  <c r="BT28" i="50"/>
  <c r="BU28" i="50"/>
  <c r="BV28" i="50"/>
  <c r="BW28" i="50"/>
  <c r="BX28" i="50"/>
  <c r="BY28" i="50"/>
  <c r="BZ28" i="50"/>
  <c r="CA28" i="50"/>
  <c r="CB28" i="50"/>
  <c r="CC28" i="50"/>
  <c r="CD28" i="50"/>
  <c r="CE28" i="50"/>
  <c r="CF28" i="50"/>
  <c r="CG28" i="50"/>
  <c r="CH28" i="50"/>
  <c r="CI28" i="50"/>
  <c r="CJ28" i="50"/>
  <c r="CK28" i="50"/>
  <c r="CL28" i="50"/>
  <c r="CM28" i="50"/>
  <c r="CN28" i="50"/>
  <c r="CO28" i="50"/>
  <c r="CP28" i="50"/>
  <c r="CQ28" i="50"/>
  <c r="CR28" i="50"/>
  <c r="CS28" i="50"/>
  <c r="CT28" i="50"/>
  <c r="CU28" i="50"/>
  <c r="CV28" i="50"/>
  <c r="CW28" i="50"/>
  <c r="CX28" i="50"/>
  <c r="CY28" i="50"/>
  <c r="CZ28" i="50"/>
  <c r="DA28" i="50"/>
  <c r="J29" i="50"/>
  <c r="K29" i="50"/>
  <c r="L29" i="50"/>
  <c r="M29" i="50"/>
  <c r="N29" i="50"/>
  <c r="O29" i="50"/>
  <c r="P29" i="50"/>
  <c r="Q29" i="50"/>
  <c r="R29" i="50"/>
  <c r="S29" i="50"/>
  <c r="T29" i="50"/>
  <c r="U29" i="50"/>
  <c r="V29" i="50"/>
  <c r="W29" i="50"/>
  <c r="X29" i="50"/>
  <c r="Y29" i="50"/>
  <c r="Z29" i="50"/>
  <c r="AA29" i="50"/>
  <c r="AB29" i="50"/>
  <c r="AC29" i="50"/>
  <c r="AD29" i="50"/>
  <c r="AE29" i="50"/>
  <c r="AF29" i="50"/>
  <c r="AG29" i="50"/>
  <c r="AH29" i="50"/>
  <c r="AI29" i="50"/>
  <c r="AJ29" i="50"/>
  <c r="AK29" i="50"/>
  <c r="AL29" i="50"/>
  <c r="AM29" i="50"/>
  <c r="AN29" i="50"/>
  <c r="AO29" i="50"/>
  <c r="AP29" i="50"/>
  <c r="AQ29" i="50"/>
  <c r="AR29" i="50"/>
  <c r="AS29" i="50"/>
  <c r="AT29" i="50"/>
  <c r="AU29" i="50"/>
  <c r="AV29" i="50"/>
  <c r="AW29" i="50"/>
  <c r="AX29" i="50"/>
  <c r="AY29" i="50"/>
  <c r="AZ29" i="50"/>
  <c r="BA29" i="50"/>
  <c r="BB29" i="50"/>
  <c r="BC29" i="50"/>
  <c r="BD29" i="50"/>
  <c r="BE29" i="50"/>
  <c r="BF29" i="50"/>
  <c r="BG29" i="50"/>
  <c r="BH29" i="50"/>
  <c r="BI29" i="50"/>
  <c r="BJ29" i="50"/>
  <c r="BK29" i="50"/>
  <c r="BL29" i="50"/>
  <c r="BM29" i="50"/>
  <c r="BN29" i="50"/>
  <c r="BO29" i="50"/>
  <c r="BP29" i="50"/>
  <c r="BQ29" i="50"/>
  <c r="BR29" i="50"/>
  <c r="BS29" i="50"/>
  <c r="BT29" i="50"/>
  <c r="BU29" i="50"/>
  <c r="BV29" i="50"/>
  <c r="BW29" i="50"/>
  <c r="BX29" i="50"/>
  <c r="BY29" i="50"/>
  <c r="BZ29" i="50"/>
  <c r="CA29" i="50"/>
  <c r="CB29" i="50"/>
  <c r="CC29" i="50"/>
  <c r="CD29" i="50"/>
  <c r="CE29" i="50"/>
  <c r="CF29" i="50"/>
  <c r="CG29" i="50"/>
  <c r="CH29" i="50"/>
  <c r="CI29" i="50"/>
  <c r="CJ29" i="50"/>
  <c r="CK29" i="50"/>
  <c r="CL29" i="50"/>
  <c r="CM29" i="50"/>
  <c r="CN29" i="50"/>
  <c r="CO29" i="50"/>
  <c r="CP29" i="50"/>
  <c r="CQ29" i="50"/>
  <c r="CR29" i="50"/>
  <c r="CS29" i="50"/>
  <c r="CT29" i="50"/>
  <c r="CU29" i="50"/>
  <c r="CV29" i="50"/>
  <c r="CW29" i="50"/>
  <c r="CX29" i="50"/>
  <c r="CY29" i="50"/>
  <c r="CZ29" i="50"/>
  <c r="DA29" i="50"/>
  <c r="J30" i="50"/>
  <c r="K30" i="50"/>
  <c r="L30" i="50"/>
  <c r="M30" i="50"/>
  <c r="N30" i="50"/>
  <c r="O30" i="50"/>
  <c r="P30" i="50"/>
  <c r="Q30" i="50"/>
  <c r="R30" i="50"/>
  <c r="S30" i="50"/>
  <c r="T30" i="50"/>
  <c r="U30" i="50"/>
  <c r="V30" i="50"/>
  <c r="W30" i="50"/>
  <c r="X30" i="50"/>
  <c r="Y30" i="50"/>
  <c r="Z30" i="50"/>
  <c r="AA30" i="50"/>
  <c r="AB30" i="50"/>
  <c r="AC30" i="50"/>
  <c r="AD30" i="50"/>
  <c r="AE30" i="50"/>
  <c r="AF30" i="50"/>
  <c r="AG30" i="50"/>
  <c r="AH30" i="50"/>
  <c r="AI30" i="50"/>
  <c r="AJ30" i="50"/>
  <c r="AK30" i="50"/>
  <c r="AL30" i="50"/>
  <c r="AM30" i="50"/>
  <c r="AN30" i="50"/>
  <c r="AO30" i="50"/>
  <c r="AP30" i="50"/>
  <c r="AQ30" i="50"/>
  <c r="AR30" i="50"/>
  <c r="AS30" i="50"/>
  <c r="AT30" i="50"/>
  <c r="AU30" i="50"/>
  <c r="AV30" i="50"/>
  <c r="AW30" i="50"/>
  <c r="AX30" i="50"/>
  <c r="AY30" i="50"/>
  <c r="AZ30" i="50"/>
  <c r="BA30" i="50"/>
  <c r="BB30" i="50"/>
  <c r="BC30" i="50"/>
  <c r="BD30" i="50"/>
  <c r="BE30" i="50"/>
  <c r="BF30" i="50"/>
  <c r="BG30" i="50"/>
  <c r="BH30" i="50"/>
  <c r="BI30" i="50"/>
  <c r="BJ30" i="50"/>
  <c r="BK30" i="50"/>
  <c r="BL30" i="50"/>
  <c r="BM30" i="50"/>
  <c r="BN30" i="50"/>
  <c r="BO30" i="50"/>
  <c r="BP30" i="50"/>
  <c r="BQ30" i="50"/>
  <c r="BR30" i="50"/>
  <c r="BS30" i="50"/>
  <c r="BT30" i="50"/>
  <c r="BU30" i="50"/>
  <c r="BV30" i="50"/>
  <c r="BW30" i="50"/>
  <c r="BX30" i="50"/>
  <c r="BY30" i="50"/>
  <c r="BZ30" i="50"/>
  <c r="CA30" i="50"/>
  <c r="CB30" i="50"/>
  <c r="CC30" i="50"/>
  <c r="CD30" i="50"/>
  <c r="CE30" i="50"/>
  <c r="CF30" i="50"/>
  <c r="CG30" i="50"/>
  <c r="CH30" i="50"/>
  <c r="CI30" i="50"/>
  <c r="CJ30" i="50"/>
  <c r="CK30" i="50"/>
  <c r="CL30" i="50"/>
  <c r="CM30" i="50"/>
  <c r="CN30" i="50"/>
  <c r="CO30" i="50"/>
  <c r="CP30" i="50"/>
  <c r="CQ30" i="50"/>
  <c r="CR30" i="50"/>
  <c r="CS30" i="50"/>
  <c r="CT30" i="50"/>
  <c r="CU30" i="50"/>
  <c r="CV30" i="50"/>
  <c r="CW30" i="50"/>
  <c r="CX30" i="50"/>
  <c r="CY30" i="50"/>
  <c r="CZ30" i="50"/>
  <c r="DA30" i="50"/>
  <c r="J31" i="50"/>
  <c r="K31" i="50"/>
  <c r="L31" i="50"/>
  <c r="M31" i="50"/>
  <c r="N31" i="50"/>
  <c r="O31" i="50"/>
  <c r="P31" i="50"/>
  <c r="Q31" i="50"/>
  <c r="R31" i="50"/>
  <c r="S31" i="50"/>
  <c r="T31" i="50"/>
  <c r="U31" i="50"/>
  <c r="V31" i="50"/>
  <c r="W31" i="50"/>
  <c r="X31" i="50"/>
  <c r="Y31" i="50"/>
  <c r="Z31" i="50"/>
  <c r="AA31" i="50"/>
  <c r="AB31" i="50"/>
  <c r="AC31" i="50"/>
  <c r="AD31" i="50"/>
  <c r="AE31" i="50"/>
  <c r="AF31" i="50"/>
  <c r="AG31" i="50"/>
  <c r="AH31" i="50"/>
  <c r="AI31" i="50"/>
  <c r="AJ31" i="50"/>
  <c r="AK31" i="50"/>
  <c r="AL31" i="50"/>
  <c r="AM31" i="50"/>
  <c r="AN31" i="50"/>
  <c r="AO31" i="50"/>
  <c r="AP31" i="50"/>
  <c r="AQ31" i="50"/>
  <c r="AR31" i="50"/>
  <c r="AS31" i="50"/>
  <c r="AT31" i="50"/>
  <c r="AU31" i="50"/>
  <c r="AV31" i="50"/>
  <c r="AW31" i="50"/>
  <c r="AX31" i="50"/>
  <c r="AY31" i="50"/>
  <c r="AZ31" i="50"/>
  <c r="BA31" i="50"/>
  <c r="BB31" i="50"/>
  <c r="BC31" i="50"/>
  <c r="BD31" i="50"/>
  <c r="BE31" i="50"/>
  <c r="BF31" i="50"/>
  <c r="BG31" i="50"/>
  <c r="BH31" i="50"/>
  <c r="BI31" i="50"/>
  <c r="BJ31" i="50"/>
  <c r="BK31" i="50"/>
  <c r="BL31" i="50"/>
  <c r="BM31" i="50"/>
  <c r="BN31" i="50"/>
  <c r="BO31" i="50"/>
  <c r="BP31" i="50"/>
  <c r="BQ31" i="50"/>
  <c r="BR31" i="50"/>
  <c r="BS31" i="50"/>
  <c r="BT31" i="50"/>
  <c r="BU31" i="50"/>
  <c r="BV31" i="50"/>
  <c r="BW31" i="50"/>
  <c r="BX31" i="50"/>
  <c r="BY31" i="50"/>
  <c r="BZ31" i="50"/>
  <c r="CA31" i="50"/>
  <c r="CB31" i="50"/>
  <c r="CC31" i="50"/>
  <c r="CD31" i="50"/>
  <c r="CE31" i="50"/>
  <c r="CF31" i="50"/>
  <c r="CG31" i="50"/>
  <c r="CH31" i="50"/>
  <c r="CI31" i="50"/>
  <c r="CJ31" i="50"/>
  <c r="CK31" i="50"/>
  <c r="CL31" i="50"/>
  <c r="CM31" i="50"/>
  <c r="CN31" i="50"/>
  <c r="CO31" i="50"/>
  <c r="CP31" i="50"/>
  <c r="CQ31" i="50"/>
  <c r="CR31" i="50"/>
  <c r="CS31" i="50"/>
  <c r="CT31" i="50"/>
  <c r="CU31" i="50"/>
  <c r="CV31" i="50"/>
  <c r="CW31" i="50"/>
  <c r="CX31" i="50"/>
  <c r="CY31" i="50"/>
  <c r="CZ31" i="50"/>
  <c r="DA31" i="50"/>
  <c r="J32" i="50"/>
  <c r="K32" i="50"/>
  <c r="L32" i="50"/>
  <c r="M32" i="50"/>
  <c r="N32" i="50"/>
  <c r="O32" i="50"/>
  <c r="P32" i="50"/>
  <c r="Q32" i="50"/>
  <c r="R32" i="50"/>
  <c r="S32" i="50"/>
  <c r="T32" i="50"/>
  <c r="U32" i="50"/>
  <c r="V32" i="50"/>
  <c r="W32" i="50"/>
  <c r="X32" i="50"/>
  <c r="Y32" i="50"/>
  <c r="Z32" i="50"/>
  <c r="AA32" i="50"/>
  <c r="AB32" i="50"/>
  <c r="AC32" i="50"/>
  <c r="AD32" i="50"/>
  <c r="AE32" i="50"/>
  <c r="AF32" i="50"/>
  <c r="AG32" i="50"/>
  <c r="AH32" i="50"/>
  <c r="AI32" i="50"/>
  <c r="AJ32" i="50"/>
  <c r="AK32" i="50"/>
  <c r="AL32" i="50"/>
  <c r="AM32" i="50"/>
  <c r="AN32" i="50"/>
  <c r="AO32" i="50"/>
  <c r="AP32" i="50"/>
  <c r="AQ32" i="50"/>
  <c r="AR32" i="50"/>
  <c r="AS32" i="50"/>
  <c r="AT32" i="50"/>
  <c r="AU32" i="50"/>
  <c r="AV32" i="50"/>
  <c r="AW32" i="50"/>
  <c r="AX32" i="50"/>
  <c r="AY32" i="50"/>
  <c r="AZ32" i="50"/>
  <c r="BA32" i="50"/>
  <c r="BB32" i="50"/>
  <c r="BC32" i="50"/>
  <c r="BD32" i="50"/>
  <c r="BE32" i="50"/>
  <c r="BF32" i="50"/>
  <c r="BG32" i="50"/>
  <c r="BH32" i="50"/>
  <c r="BI32" i="50"/>
  <c r="BJ32" i="50"/>
  <c r="BK32" i="50"/>
  <c r="BL32" i="50"/>
  <c r="BM32" i="50"/>
  <c r="BN32" i="50"/>
  <c r="BO32" i="50"/>
  <c r="BP32" i="50"/>
  <c r="BQ32" i="50"/>
  <c r="BR32" i="50"/>
  <c r="BS32" i="50"/>
  <c r="BT32" i="50"/>
  <c r="BU32" i="50"/>
  <c r="BV32" i="50"/>
  <c r="BW32" i="50"/>
  <c r="BX32" i="50"/>
  <c r="BY32" i="50"/>
  <c r="BZ32" i="50"/>
  <c r="CA32" i="50"/>
  <c r="CB32" i="50"/>
  <c r="CC32" i="50"/>
  <c r="CD32" i="50"/>
  <c r="CE32" i="50"/>
  <c r="CF32" i="50"/>
  <c r="CG32" i="50"/>
  <c r="CH32" i="50"/>
  <c r="CI32" i="50"/>
  <c r="CJ32" i="50"/>
  <c r="CK32" i="50"/>
  <c r="CL32" i="50"/>
  <c r="CM32" i="50"/>
  <c r="CN32" i="50"/>
  <c r="CO32" i="50"/>
  <c r="CP32" i="50"/>
  <c r="CQ32" i="50"/>
  <c r="CR32" i="50"/>
  <c r="CS32" i="50"/>
  <c r="CT32" i="50"/>
  <c r="CU32" i="50"/>
  <c r="CV32" i="50"/>
  <c r="CW32" i="50"/>
  <c r="CX32" i="50"/>
  <c r="CY32" i="50"/>
  <c r="CZ32" i="50"/>
  <c r="DA32" i="50"/>
  <c r="J33" i="50"/>
  <c r="K33" i="50"/>
  <c r="L33" i="50"/>
  <c r="M33" i="50"/>
  <c r="N33" i="50"/>
  <c r="O33" i="50"/>
  <c r="P33" i="50"/>
  <c r="Q33" i="50"/>
  <c r="R33" i="50"/>
  <c r="S33" i="50"/>
  <c r="T33" i="50"/>
  <c r="U33" i="50"/>
  <c r="V33" i="50"/>
  <c r="W33" i="50"/>
  <c r="X33" i="50"/>
  <c r="Y33" i="50"/>
  <c r="Z33" i="50"/>
  <c r="AA33" i="50"/>
  <c r="AB33" i="50"/>
  <c r="AC33" i="50"/>
  <c r="AD33" i="50"/>
  <c r="AE33" i="50"/>
  <c r="AF33" i="50"/>
  <c r="AG33" i="50"/>
  <c r="AH33" i="50"/>
  <c r="AI33" i="50"/>
  <c r="AJ33" i="50"/>
  <c r="AK33" i="50"/>
  <c r="AL33" i="50"/>
  <c r="AM33" i="50"/>
  <c r="AN33" i="50"/>
  <c r="AO33" i="50"/>
  <c r="AP33" i="50"/>
  <c r="AQ33" i="50"/>
  <c r="AR33" i="50"/>
  <c r="AS33" i="50"/>
  <c r="AT33" i="50"/>
  <c r="AU33" i="50"/>
  <c r="AV33" i="50"/>
  <c r="AW33" i="50"/>
  <c r="AX33" i="50"/>
  <c r="AY33" i="50"/>
  <c r="AZ33" i="50"/>
  <c r="BA33" i="50"/>
  <c r="BB33" i="50"/>
  <c r="BC33" i="50"/>
  <c r="BD33" i="50"/>
  <c r="BE33" i="50"/>
  <c r="BF33" i="50"/>
  <c r="BG33" i="50"/>
  <c r="BH33" i="50"/>
  <c r="BI33" i="50"/>
  <c r="BJ33" i="50"/>
  <c r="BK33" i="50"/>
  <c r="BL33" i="50"/>
  <c r="BM33" i="50"/>
  <c r="BN33" i="50"/>
  <c r="BO33" i="50"/>
  <c r="BP33" i="50"/>
  <c r="BQ33" i="50"/>
  <c r="BR33" i="50"/>
  <c r="BS33" i="50"/>
  <c r="BT33" i="50"/>
  <c r="BU33" i="50"/>
  <c r="BV33" i="50"/>
  <c r="BW33" i="50"/>
  <c r="BX33" i="50"/>
  <c r="BY33" i="50"/>
  <c r="BZ33" i="50"/>
  <c r="CA33" i="50"/>
  <c r="CB33" i="50"/>
  <c r="CC33" i="50"/>
  <c r="CD33" i="50"/>
  <c r="CE33" i="50"/>
  <c r="CF33" i="50"/>
  <c r="CG33" i="50"/>
  <c r="CH33" i="50"/>
  <c r="CI33" i="50"/>
  <c r="CJ33" i="50"/>
  <c r="CK33" i="50"/>
  <c r="CL33" i="50"/>
  <c r="CM33" i="50"/>
  <c r="CN33" i="50"/>
  <c r="CO33" i="50"/>
  <c r="CP33" i="50"/>
  <c r="CQ33" i="50"/>
  <c r="CR33" i="50"/>
  <c r="CS33" i="50"/>
  <c r="CT33" i="50"/>
  <c r="CU33" i="50"/>
  <c r="CV33" i="50"/>
  <c r="CW33" i="50"/>
  <c r="CX33" i="50"/>
  <c r="CY33" i="50"/>
  <c r="CZ33" i="50"/>
  <c r="DA33" i="50"/>
  <c r="J34" i="50"/>
  <c r="K34" i="50"/>
  <c r="L34" i="50"/>
  <c r="M34" i="50"/>
  <c r="N34" i="50"/>
  <c r="O34" i="50"/>
  <c r="P34" i="50"/>
  <c r="Q34" i="50"/>
  <c r="R34" i="50"/>
  <c r="S34" i="50"/>
  <c r="T34" i="50"/>
  <c r="U34" i="50"/>
  <c r="V34" i="50"/>
  <c r="W34" i="50"/>
  <c r="X34" i="50"/>
  <c r="Y34" i="50"/>
  <c r="Z34" i="50"/>
  <c r="AA34" i="50"/>
  <c r="AB34" i="50"/>
  <c r="AC34" i="50"/>
  <c r="AD34" i="50"/>
  <c r="AE34" i="50"/>
  <c r="AF34" i="50"/>
  <c r="AG34" i="50"/>
  <c r="AH34" i="50"/>
  <c r="AI34" i="50"/>
  <c r="AJ34" i="50"/>
  <c r="AK34" i="50"/>
  <c r="AL34" i="50"/>
  <c r="AM34" i="50"/>
  <c r="AN34" i="50"/>
  <c r="AO34" i="50"/>
  <c r="AP34" i="50"/>
  <c r="AQ34" i="50"/>
  <c r="AR34" i="50"/>
  <c r="AS34" i="50"/>
  <c r="AT34" i="50"/>
  <c r="AU34" i="50"/>
  <c r="AV34" i="50"/>
  <c r="AW34" i="50"/>
  <c r="AX34" i="50"/>
  <c r="AY34" i="50"/>
  <c r="AZ34" i="50"/>
  <c r="BA34" i="50"/>
  <c r="BB34" i="50"/>
  <c r="BC34" i="50"/>
  <c r="BD34" i="50"/>
  <c r="BE34" i="50"/>
  <c r="BF34" i="50"/>
  <c r="BG34" i="50"/>
  <c r="BH34" i="50"/>
  <c r="BI34" i="50"/>
  <c r="BJ34" i="50"/>
  <c r="BK34" i="50"/>
  <c r="BL34" i="50"/>
  <c r="BM34" i="50"/>
  <c r="BN34" i="50"/>
  <c r="BO34" i="50"/>
  <c r="BP34" i="50"/>
  <c r="BQ34" i="50"/>
  <c r="BR34" i="50"/>
  <c r="BS34" i="50"/>
  <c r="BT34" i="50"/>
  <c r="BU34" i="50"/>
  <c r="BV34" i="50"/>
  <c r="BW34" i="50"/>
  <c r="BX34" i="50"/>
  <c r="BY34" i="50"/>
  <c r="BZ34" i="50"/>
  <c r="CA34" i="50"/>
  <c r="CB34" i="50"/>
  <c r="CC34" i="50"/>
  <c r="CD34" i="50"/>
  <c r="CE34" i="50"/>
  <c r="CF34" i="50"/>
  <c r="CG34" i="50"/>
  <c r="CH34" i="50"/>
  <c r="CI34" i="50"/>
  <c r="CJ34" i="50"/>
  <c r="CK34" i="50"/>
  <c r="CL34" i="50"/>
  <c r="CM34" i="50"/>
  <c r="CN34" i="50"/>
  <c r="CO34" i="50"/>
  <c r="CP34" i="50"/>
  <c r="CQ34" i="50"/>
  <c r="CR34" i="50"/>
  <c r="CS34" i="50"/>
  <c r="CT34" i="50"/>
  <c r="CU34" i="50"/>
  <c r="CV34" i="50"/>
  <c r="CW34" i="50"/>
  <c r="CX34" i="50"/>
  <c r="CY34" i="50"/>
  <c r="CZ34" i="50"/>
  <c r="DA34" i="50"/>
  <c r="J35" i="50"/>
  <c r="K35" i="50"/>
  <c r="L35" i="50"/>
  <c r="M35" i="50"/>
  <c r="N35" i="50"/>
  <c r="O35" i="50"/>
  <c r="P35" i="50"/>
  <c r="Q35" i="50"/>
  <c r="R35" i="50"/>
  <c r="S35" i="50"/>
  <c r="T35" i="50"/>
  <c r="U35" i="50"/>
  <c r="V35" i="50"/>
  <c r="W35" i="50"/>
  <c r="X35" i="50"/>
  <c r="Y35" i="50"/>
  <c r="Z35" i="50"/>
  <c r="AA35" i="50"/>
  <c r="AB35" i="50"/>
  <c r="AC35" i="50"/>
  <c r="AD35" i="50"/>
  <c r="AE35" i="50"/>
  <c r="AF35" i="50"/>
  <c r="AG35" i="50"/>
  <c r="AH35" i="50"/>
  <c r="AI35" i="50"/>
  <c r="AJ35" i="50"/>
  <c r="AK35" i="50"/>
  <c r="AL35" i="50"/>
  <c r="AM35" i="50"/>
  <c r="AN35" i="50"/>
  <c r="AO35" i="50"/>
  <c r="AP35" i="50"/>
  <c r="AQ35" i="50"/>
  <c r="AR35" i="50"/>
  <c r="AS35" i="50"/>
  <c r="AT35" i="50"/>
  <c r="AU35" i="50"/>
  <c r="AV35" i="50"/>
  <c r="AW35" i="50"/>
  <c r="AX35" i="50"/>
  <c r="AY35" i="50"/>
  <c r="AZ35" i="50"/>
  <c r="BA35" i="50"/>
  <c r="BB35" i="50"/>
  <c r="BC35" i="50"/>
  <c r="BD35" i="50"/>
  <c r="BE35" i="50"/>
  <c r="BF35" i="50"/>
  <c r="BG35" i="50"/>
  <c r="BH35" i="50"/>
  <c r="BI35" i="50"/>
  <c r="BJ35" i="50"/>
  <c r="BK35" i="50"/>
  <c r="BL35" i="50"/>
  <c r="BM35" i="50"/>
  <c r="BN35" i="50"/>
  <c r="BO35" i="50"/>
  <c r="BP35" i="50"/>
  <c r="BQ35" i="50"/>
  <c r="BR35" i="50"/>
  <c r="BS35" i="50"/>
  <c r="BT35" i="50"/>
  <c r="BU35" i="50"/>
  <c r="BV35" i="50"/>
  <c r="BW35" i="50"/>
  <c r="BX35" i="50"/>
  <c r="BY35" i="50"/>
  <c r="BZ35" i="50"/>
  <c r="CA35" i="50"/>
  <c r="CB35" i="50"/>
  <c r="CC35" i="50"/>
  <c r="CD35" i="50"/>
  <c r="CE35" i="50"/>
  <c r="CF35" i="50"/>
  <c r="CG35" i="50"/>
  <c r="CH35" i="50"/>
  <c r="CI35" i="50"/>
  <c r="CJ35" i="50"/>
  <c r="CK35" i="50"/>
  <c r="CL35" i="50"/>
  <c r="CM35" i="50"/>
  <c r="CN35" i="50"/>
  <c r="CO35" i="50"/>
  <c r="CP35" i="50"/>
  <c r="CQ35" i="50"/>
  <c r="CR35" i="50"/>
  <c r="CS35" i="50"/>
  <c r="CT35" i="50"/>
  <c r="CU35" i="50"/>
  <c r="CV35" i="50"/>
  <c r="CW35" i="50"/>
  <c r="CX35" i="50"/>
  <c r="CY35" i="50"/>
  <c r="CZ35" i="50"/>
  <c r="DA35" i="50"/>
  <c r="J36" i="50"/>
  <c r="K36" i="50"/>
  <c r="L36" i="50"/>
  <c r="M36" i="50"/>
  <c r="N36" i="50"/>
  <c r="O36" i="50"/>
  <c r="P36" i="50"/>
  <c r="Q36" i="50"/>
  <c r="R36" i="50"/>
  <c r="S36" i="50"/>
  <c r="T36" i="50"/>
  <c r="U36" i="50"/>
  <c r="V36" i="50"/>
  <c r="W36" i="50"/>
  <c r="X36" i="50"/>
  <c r="Y36" i="50"/>
  <c r="Z36" i="50"/>
  <c r="AA36" i="50"/>
  <c r="AB36" i="50"/>
  <c r="AC36" i="50"/>
  <c r="AD36" i="50"/>
  <c r="AE36" i="50"/>
  <c r="AF36" i="50"/>
  <c r="AG36" i="50"/>
  <c r="AH36" i="50"/>
  <c r="AI36" i="50"/>
  <c r="AJ36" i="50"/>
  <c r="AK36" i="50"/>
  <c r="AL36" i="50"/>
  <c r="AM36" i="50"/>
  <c r="AN36" i="50"/>
  <c r="AO36" i="50"/>
  <c r="AP36" i="50"/>
  <c r="AQ36" i="50"/>
  <c r="AR36" i="50"/>
  <c r="AS36" i="50"/>
  <c r="AT36" i="50"/>
  <c r="AU36" i="50"/>
  <c r="AV36" i="50"/>
  <c r="AW36" i="50"/>
  <c r="AX36" i="50"/>
  <c r="AY36" i="50"/>
  <c r="AZ36" i="50"/>
  <c r="BA36" i="50"/>
  <c r="BB36" i="50"/>
  <c r="BC36" i="50"/>
  <c r="BD36" i="50"/>
  <c r="BE36" i="50"/>
  <c r="BF36" i="50"/>
  <c r="BG36" i="50"/>
  <c r="BH36" i="50"/>
  <c r="BI36" i="50"/>
  <c r="BJ36" i="50"/>
  <c r="BK36" i="50"/>
  <c r="BL36" i="50"/>
  <c r="BM36" i="50"/>
  <c r="BN36" i="50"/>
  <c r="BO36" i="50"/>
  <c r="BP36" i="50"/>
  <c r="BQ36" i="50"/>
  <c r="BR36" i="50"/>
  <c r="BS36" i="50"/>
  <c r="BT36" i="50"/>
  <c r="BU36" i="50"/>
  <c r="BV36" i="50"/>
  <c r="BW36" i="50"/>
  <c r="BX36" i="50"/>
  <c r="BY36" i="50"/>
  <c r="BZ36" i="50"/>
  <c r="CA36" i="50"/>
  <c r="CB36" i="50"/>
  <c r="CC36" i="50"/>
  <c r="CD36" i="50"/>
  <c r="CE36" i="50"/>
  <c r="CF36" i="50"/>
  <c r="CG36" i="50"/>
  <c r="CH36" i="50"/>
  <c r="CI36" i="50"/>
  <c r="CJ36" i="50"/>
  <c r="CK36" i="50"/>
  <c r="CL36" i="50"/>
  <c r="CM36" i="50"/>
  <c r="CN36" i="50"/>
  <c r="CO36" i="50"/>
  <c r="CP36" i="50"/>
  <c r="CQ36" i="50"/>
  <c r="CR36" i="50"/>
  <c r="CS36" i="50"/>
  <c r="CT36" i="50"/>
  <c r="CU36" i="50"/>
  <c r="CV36" i="50"/>
  <c r="CW36" i="50"/>
  <c r="CX36" i="50"/>
  <c r="CY36" i="50"/>
  <c r="CZ36" i="50"/>
  <c r="DA36" i="50"/>
  <c r="J37" i="50"/>
  <c r="K37" i="50"/>
  <c r="L37" i="50"/>
  <c r="M37" i="50"/>
  <c r="N37" i="50"/>
  <c r="O37" i="50"/>
  <c r="P37" i="50"/>
  <c r="Q37" i="50"/>
  <c r="R37" i="50"/>
  <c r="S37" i="50"/>
  <c r="T37" i="50"/>
  <c r="U37" i="50"/>
  <c r="V37" i="50"/>
  <c r="W37" i="50"/>
  <c r="X37" i="50"/>
  <c r="Y37" i="50"/>
  <c r="Z37" i="50"/>
  <c r="AA37" i="50"/>
  <c r="AB37" i="50"/>
  <c r="AC37" i="50"/>
  <c r="AD37" i="50"/>
  <c r="AE37" i="50"/>
  <c r="AF37" i="50"/>
  <c r="AG37" i="50"/>
  <c r="AH37" i="50"/>
  <c r="AI37" i="50"/>
  <c r="AJ37" i="50"/>
  <c r="AK37" i="50"/>
  <c r="AL37" i="50"/>
  <c r="AM37" i="50"/>
  <c r="AN37" i="50"/>
  <c r="AO37" i="50"/>
  <c r="AP37" i="50"/>
  <c r="AQ37" i="50"/>
  <c r="AR37" i="50"/>
  <c r="AS37" i="50"/>
  <c r="AT37" i="50"/>
  <c r="AU37" i="50"/>
  <c r="AV37" i="50"/>
  <c r="AW37" i="50"/>
  <c r="AX37" i="50"/>
  <c r="AY37" i="50"/>
  <c r="AZ37" i="50"/>
  <c r="BA37" i="50"/>
  <c r="BB37" i="50"/>
  <c r="BC37" i="50"/>
  <c r="BD37" i="50"/>
  <c r="BE37" i="50"/>
  <c r="BF37" i="50"/>
  <c r="BG37" i="50"/>
  <c r="BH37" i="50"/>
  <c r="BI37" i="50"/>
  <c r="BJ37" i="50"/>
  <c r="BK37" i="50"/>
  <c r="BL37" i="50"/>
  <c r="BM37" i="50"/>
  <c r="BN37" i="50"/>
  <c r="BO37" i="50"/>
  <c r="BP37" i="50"/>
  <c r="BQ37" i="50"/>
  <c r="BR37" i="50"/>
  <c r="BS37" i="50"/>
  <c r="BT37" i="50"/>
  <c r="BU37" i="50"/>
  <c r="BV37" i="50"/>
  <c r="BW37" i="50"/>
  <c r="BX37" i="50"/>
  <c r="BY37" i="50"/>
  <c r="BZ37" i="50"/>
  <c r="CA37" i="50"/>
  <c r="CB37" i="50"/>
  <c r="CC37" i="50"/>
  <c r="CD37" i="50"/>
  <c r="CE37" i="50"/>
  <c r="CF37" i="50"/>
  <c r="CG37" i="50"/>
  <c r="CH37" i="50"/>
  <c r="CI37" i="50"/>
  <c r="CJ37" i="50"/>
  <c r="CK37" i="50"/>
  <c r="CL37" i="50"/>
  <c r="CM37" i="50"/>
  <c r="CN37" i="50"/>
  <c r="CO37" i="50"/>
  <c r="CP37" i="50"/>
  <c r="CQ37" i="50"/>
  <c r="CR37" i="50"/>
  <c r="CS37" i="50"/>
  <c r="CT37" i="50"/>
  <c r="CU37" i="50"/>
  <c r="CV37" i="50"/>
  <c r="CW37" i="50"/>
  <c r="CX37" i="50"/>
  <c r="CY37" i="50"/>
  <c r="CZ37" i="50"/>
  <c r="DA37" i="50"/>
  <c r="J38" i="50"/>
  <c r="K38" i="50"/>
  <c r="L38" i="50"/>
  <c r="M38" i="50"/>
  <c r="N38" i="50"/>
  <c r="O38" i="50"/>
  <c r="P38" i="50"/>
  <c r="Q38" i="50"/>
  <c r="R38" i="50"/>
  <c r="S38" i="50"/>
  <c r="T38" i="50"/>
  <c r="U38" i="50"/>
  <c r="V38" i="50"/>
  <c r="W38" i="50"/>
  <c r="X38" i="50"/>
  <c r="Y38" i="50"/>
  <c r="Z38" i="50"/>
  <c r="AA38" i="50"/>
  <c r="AB38" i="50"/>
  <c r="AC38" i="50"/>
  <c r="AD38" i="50"/>
  <c r="AE38" i="50"/>
  <c r="AF38" i="50"/>
  <c r="AG38" i="50"/>
  <c r="AH38" i="50"/>
  <c r="AI38" i="50"/>
  <c r="AJ38" i="50"/>
  <c r="AK38" i="50"/>
  <c r="AL38" i="50"/>
  <c r="AM38" i="50"/>
  <c r="AN38" i="50"/>
  <c r="AO38" i="50"/>
  <c r="AP38" i="50"/>
  <c r="AQ38" i="50"/>
  <c r="AR38" i="50"/>
  <c r="AS38" i="50"/>
  <c r="AT38" i="50"/>
  <c r="AU38" i="50"/>
  <c r="AV38" i="50"/>
  <c r="AW38" i="50"/>
  <c r="AX38" i="50"/>
  <c r="AY38" i="50"/>
  <c r="AZ38" i="50"/>
  <c r="BA38" i="50"/>
  <c r="BB38" i="50"/>
  <c r="BC38" i="50"/>
  <c r="BD38" i="50"/>
  <c r="BE38" i="50"/>
  <c r="BF38" i="50"/>
  <c r="BG38" i="50"/>
  <c r="BH38" i="50"/>
  <c r="BI38" i="50"/>
  <c r="BJ38" i="50"/>
  <c r="BK38" i="50"/>
  <c r="BL38" i="50"/>
  <c r="BM38" i="50"/>
  <c r="BN38" i="50"/>
  <c r="BO38" i="50"/>
  <c r="BP38" i="50"/>
  <c r="BQ38" i="50"/>
  <c r="BR38" i="50"/>
  <c r="BS38" i="50"/>
  <c r="BT38" i="50"/>
  <c r="BU38" i="50"/>
  <c r="BV38" i="50"/>
  <c r="BW38" i="50"/>
  <c r="BX38" i="50"/>
  <c r="BY38" i="50"/>
  <c r="BZ38" i="50"/>
  <c r="CA38" i="50"/>
  <c r="CB38" i="50"/>
  <c r="CC38" i="50"/>
  <c r="CD38" i="50"/>
  <c r="CE38" i="50"/>
  <c r="CF38" i="50"/>
  <c r="CG38" i="50"/>
  <c r="CH38" i="50"/>
  <c r="CI38" i="50"/>
  <c r="CJ38" i="50"/>
  <c r="CK38" i="50"/>
  <c r="CL38" i="50"/>
  <c r="CM38" i="50"/>
  <c r="CN38" i="50"/>
  <c r="CO38" i="50"/>
  <c r="CP38" i="50"/>
  <c r="CQ38" i="50"/>
  <c r="CR38" i="50"/>
  <c r="CS38" i="50"/>
  <c r="CT38" i="50"/>
  <c r="CU38" i="50"/>
  <c r="CV38" i="50"/>
  <c r="CW38" i="50"/>
  <c r="CX38" i="50"/>
  <c r="CY38" i="50"/>
  <c r="CZ38" i="50"/>
  <c r="DA38" i="50"/>
  <c r="J39" i="50"/>
  <c r="K39" i="50"/>
  <c r="L39" i="50"/>
  <c r="M39" i="50"/>
  <c r="N39" i="50"/>
  <c r="O39" i="50"/>
  <c r="P39" i="50"/>
  <c r="Q39" i="50"/>
  <c r="R39" i="50"/>
  <c r="S39" i="50"/>
  <c r="T39" i="50"/>
  <c r="U39" i="50"/>
  <c r="V39" i="50"/>
  <c r="W39" i="50"/>
  <c r="X39" i="50"/>
  <c r="Y39" i="50"/>
  <c r="Z39" i="50"/>
  <c r="AA39" i="50"/>
  <c r="AB39" i="50"/>
  <c r="AC39" i="50"/>
  <c r="AD39" i="50"/>
  <c r="AE39" i="50"/>
  <c r="AF39" i="50"/>
  <c r="AG39" i="50"/>
  <c r="AH39" i="50"/>
  <c r="AI39" i="50"/>
  <c r="AJ39" i="50"/>
  <c r="AK39" i="50"/>
  <c r="AL39" i="50"/>
  <c r="AM39" i="50"/>
  <c r="AN39" i="50"/>
  <c r="AO39" i="50"/>
  <c r="AP39" i="50"/>
  <c r="AQ39" i="50"/>
  <c r="AR39" i="50"/>
  <c r="AS39" i="50"/>
  <c r="AT39" i="50"/>
  <c r="AU39" i="50"/>
  <c r="AV39" i="50"/>
  <c r="AW39" i="50"/>
  <c r="AX39" i="50"/>
  <c r="AY39" i="50"/>
  <c r="AZ39" i="50"/>
  <c r="BA39" i="50"/>
  <c r="BB39" i="50"/>
  <c r="BC39" i="50"/>
  <c r="BD39" i="50"/>
  <c r="BE39" i="50"/>
  <c r="BF39" i="50"/>
  <c r="BG39" i="50"/>
  <c r="BH39" i="50"/>
  <c r="BI39" i="50"/>
  <c r="BJ39" i="50"/>
  <c r="BK39" i="50"/>
  <c r="BL39" i="50"/>
  <c r="BM39" i="50"/>
  <c r="BN39" i="50"/>
  <c r="BO39" i="50"/>
  <c r="BP39" i="50"/>
  <c r="BQ39" i="50"/>
  <c r="BR39" i="50"/>
  <c r="BS39" i="50"/>
  <c r="BT39" i="50"/>
  <c r="BU39" i="50"/>
  <c r="BV39" i="50"/>
  <c r="BW39" i="50"/>
  <c r="BX39" i="50"/>
  <c r="BY39" i="50"/>
  <c r="BZ39" i="50"/>
  <c r="CA39" i="50"/>
  <c r="CB39" i="50"/>
  <c r="CC39" i="50"/>
  <c r="CD39" i="50"/>
  <c r="CE39" i="50"/>
  <c r="CF39" i="50"/>
  <c r="CG39" i="50"/>
  <c r="CH39" i="50"/>
  <c r="CI39" i="50"/>
  <c r="CJ39" i="50"/>
  <c r="CK39" i="50"/>
  <c r="CL39" i="50"/>
  <c r="CM39" i="50"/>
  <c r="CN39" i="50"/>
  <c r="CO39" i="50"/>
  <c r="CP39" i="50"/>
  <c r="CQ39" i="50"/>
  <c r="CR39" i="50"/>
  <c r="CS39" i="50"/>
  <c r="CT39" i="50"/>
  <c r="CU39" i="50"/>
  <c r="CV39" i="50"/>
  <c r="CW39" i="50"/>
  <c r="CX39" i="50"/>
  <c r="CY39" i="50"/>
  <c r="CZ39" i="50"/>
  <c r="DA39" i="50"/>
  <c r="J40" i="50"/>
  <c r="K40" i="50"/>
  <c r="L40" i="50"/>
  <c r="M40" i="50"/>
  <c r="N40" i="50"/>
  <c r="O40" i="50"/>
  <c r="P40" i="50"/>
  <c r="Q40" i="50"/>
  <c r="R40" i="50"/>
  <c r="T40" i="50"/>
  <c r="U40" i="50"/>
  <c r="V40" i="50"/>
  <c r="W40" i="50"/>
  <c r="X40" i="50"/>
  <c r="Y40" i="50"/>
  <c r="Z40" i="50"/>
  <c r="AA40" i="50"/>
  <c r="AB40" i="50"/>
  <c r="AC40" i="50"/>
  <c r="AD40" i="50"/>
  <c r="AE40" i="50"/>
  <c r="AF40" i="50"/>
  <c r="AG40" i="50"/>
  <c r="AH40" i="50"/>
  <c r="AI40" i="50"/>
  <c r="AJ40" i="50"/>
  <c r="AK40" i="50"/>
  <c r="AL40" i="50"/>
  <c r="AM40" i="50"/>
  <c r="AN40" i="50"/>
  <c r="AO40" i="50"/>
  <c r="AP40" i="50"/>
  <c r="AQ40" i="50"/>
  <c r="AR40" i="50"/>
  <c r="AS40" i="50"/>
  <c r="AT40" i="50"/>
  <c r="AU40" i="50"/>
  <c r="AV40" i="50"/>
  <c r="AW40" i="50"/>
  <c r="AY40" i="50"/>
  <c r="AZ40" i="50"/>
  <c r="BA40" i="50"/>
  <c r="BB40" i="50"/>
  <c r="BC40" i="50"/>
  <c r="BD40" i="50"/>
  <c r="BE40" i="50"/>
  <c r="BF40" i="50"/>
  <c r="BG40" i="50"/>
  <c r="BH40" i="50"/>
  <c r="BI40" i="50"/>
  <c r="BJ40" i="50"/>
  <c r="BK40" i="50"/>
  <c r="BL40" i="50"/>
  <c r="BM40" i="50"/>
  <c r="BN40" i="50"/>
  <c r="BO40" i="50"/>
  <c r="BP40" i="50"/>
  <c r="BQ40" i="50"/>
  <c r="BR40" i="50"/>
  <c r="BS40" i="50"/>
  <c r="BT40" i="50"/>
  <c r="BU40" i="50"/>
  <c r="BV40" i="50"/>
  <c r="BW40" i="50"/>
  <c r="BX40" i="50"/>
  <c r="BY40" i="50"/>
  <c r="BZ40" i="50"/>
  <c r="CA40" i="50"/>
  <c r="CB40" i="50"/>
  <c r="CC40" i="50"/>
  <c r="CD40" i="50"/>
  <c r="CE40" i="50"/>
  <c r="CF40" i="50"/>
  <c r="CG40" i="50"/>
  <c r="CH40" i="50"/>
  <c r="CI40" i="50"/>
  <c r="CJ40" i="50"/>
  <c r="CK40" i="50"/>
  <c r="CL40" i="50"/>
  <c r="CM40" i="50"/>
  <c r="CN40" i="50"/>
  <c r="CO40" i="50"/>
  <c r="CP40" i="50"/>
  <c r="CQ40" i="50"/>
  <c r="CR40" i="50"/>
  <c r="CS40" i="50"/>
  <c r="CT40" i="50"/>
  <c r="CU40" i="50"/>
  <c r="CV40" i="50"/>
  <c r="CW40" i="50"/>
  <c r="CX40" i="50"/>
  <c r="CY40" i="50"/>
  <c r="CZ40" i="50"/>
  <c r="DA40" i="50"/>
  <c r="J41" i="50"/>
  <c r="K41" i="50"/>
  <c r="L41" i="50"/>
  <c r="M41" i="50"/>
  <c r="N41" i="50"/>
  <c r="O41" i="50"/>
  <c r="P41" i="50"/>
  <c r="Q41" i="50"/>
  <c r="R41" i="50"/>
  <c r="S41" i="50"/>
  <c r="T41" i="50"/>
  <c r="U41" i="50"/>
  <c r="V41" i="50"/>
  <c r="W41" i="50"/>
  <c r="X41" i="50"/>
  <c r="Y41" i="50"/>
  <c r="Z41" i="50"/>
  <c r="AA41" i="50"/>
  <c r="AB41" i="50"/>
  <c r="AC41" i="50"/>
  <c r="AD41" i="50"/>
  <c r="AE41" i="50"/>
  <c r="AF41" i="50"/>
  <c r="AG41" i="50"/>
  <c r="AH41" i="50"/>
  <c r="AI41" i="50"/>
  <c r="AJ41" i="50"/>
  <c r="AK41" i="50"/>
  <c r="AL41" i="50"/>
  <c r="AM41" i="50"/>
  <c r="AN41" i="50"/>
  <c r="AO41" i="50"/>
  <c r="AP41" i="50"/>
  <c r="AQ41" i="50"/>
  <c r="AR41" i="50"/>
  <c r="AS41" i="50"/>
  <c r="AT41" i="50"/>
  <c r="AU41" i="50"/>
  <c r="AV41" i="50"/>
  <c r="AW41" i="50"/>
  <c r="AX41" i="50"/>
  <c r="AY41" i="50"/>
  <c r="AZ41" i="50"/>
  <c r="BA41" i="50"/>
  <c r="BB41" i="50"/>
  <c r="BC41" i="50"/>
  <c r="BD41" i="50"/>
  <c r="BE41" i="50"/>
  <c r="BF41" i="50"/>
  <c r="BG41" i="50"/>
  <c r="BH41" i="50"/>
  <c r="BI41" i="50"/>
  <c r="BJ41" i="50"/>
  <c r="BK41" i="50"/>
  <c r="BL41" i="50"/>
  <c r="BM41" i="50"/>
  <c r="BN41" i="50"/>
  <c r="BO41" i="50"/>
  <c r="BP41" i="50"/>
  <c r="BQ41" i="50"/>
  <c r="BR41" i="50"/>
  <c r="BS41" i="50"/>
  <c r="BT41" i="50"/>
  <c r="BU41" i="50"/>
  <c r="BV41" i="50"/>
  <c r="BW41" i="50"/>
  <c r="BX41" i="50"/>
  <c r="BY41" i="50"/>
  <c r="BZ41" i="50"/>
  <c r="CA41" i="50"/>
  <c r="CB41" i="50"/>
  <c r="CC41" i="50"/>
  <c r="CD41" i="50"/>
  <c r="CE41" i="50"/>
  <c r="CF41" i="50"/>
  <c r="CG41" i="50"/>
  <c r="CH41" i="50"/>
  <c r="CI41" i="50"/>
  <c r="CJ41" i="50"/>
  <c r="CK41" i="50"/>
  <c r="CL41" i="50"/>
  <c r="CN41" i="50"/>
  <c r="CO41" i="50"/>
  <c r="CP41" i="50"/>
  <c r="CQ41" i="50"/>
  <c r="CR41" i="50"/>
  <c r="CS41" i="50"/>
  <c r="CT41" i="50"/>
  <c r="CU41" i="50"/>
  <c r="CV41" i="50"/>
  <c r="CW41" i="50"/>
  <c r="CX41" i="50"/>
  <c r="CY41" i="50"/>
  <c r="DA41" i="50"/>
  <c r="J42" i="50"/>
  <c r="K42" i="50"/>
  <c r="L42" i="50"/>
  <c r="M42" i="50"/>
  <c r="N42" i="50"/>
  <c r="O42" i="50"/>
  <c r="P42" i="50"/>
  <c r="Q42" i="50"/>
  <c r="R42" i="50"/>
  <c r="S42" i="50"/>
  <c r="T42" i="50"/>
  <c r="U42" i="50"/>
  <c r="V42" i="50"/>
  <c r="W42" i="50"/>
  <c r="X42" i="50"/>
  <c r="Y42" i="50"/>
  <c r="Z42" i="50"/>
  <c r="AA42" i="50"/>
  <c r="AB42" i="50"/>
  <c r="AC42" i="50"/>
  <c r="AD42" i="50"/>
  <c r="AE42" i="50"/>
  <c r="AF42" i="50"/>
  <c r="AG42" i="50"/>
  <c r="AH42" i="50"/>
  <c r="AI42" i="50"/>
  <c r="AJ42" i="50"/>
  <c r="AK42" i="50"/>
  <c r="AL42" i="50"/>
  <c r="AM42" i="50"/>
  <c r="AN42" i="50"/>
  <c r="AO42" i="50"/>
  <c r="AP42" i="50"/>
  <c r="AQ42" i="50"/>
  <c r="AR42" i="50"/>
  <c r="AS42" i="50"/>
  <c r="AT42" i="50"/>
  <c r="AU42" i="50"/>
  <c r="AV42" i="50"/>
  <c r="AW42" i="50"/>
  <c r="AX42" i="50"/>
  <c r="AY42" i="50"/>
  <c r="AZ42" i="50"/>
  <c r="BA42" i="50"/>
  <c r="BB42" i="50"/>
  <c r="BC42" i="50"/>
  <c r="BD42" i="50"/>
  <c r="BE42" i="50"/>
  <c r="BF42" i="50"/>
  <c r="BG42" i="50"/>
  <c r="BH42" i="50"/>
  <c r="BI42" i="50"/>
  <c r="BJ42" i="50"/>
  <c r="BK42" i="50"/>
  <c r="BL42" i="50"/>
  <c r="BM42" i="50"/>
  <c r="BN42" i="50"/>
  <c r="BO42" i="50"/>
  <c r="BP42" i="50"/>
  <c r="BQ42" i="50"/>
  <c r="BR42" i="50"/>
  <c r="BS42" i="50"/>
  <c r="BT42" i="50"/>
  <c r="BU42" i="50"/>
  <c r="BV42" i="50"/>
  <c r="BW42" i="50"/>
  <c r="BX42" i="50"/>
  <c r="BY42" i="50"/>
  <c r="BZ42" i="50"/>
  <c r="CA42" i="50"/>
  <c r="CB42" i="50"/>
  <c r="CC42" i="50"/>
  <c r="CD42" i="50"/>
  <c r="CE42" i="50"/>
  <c r="CF42" i="50"/>
  <c r="CG42" i="50"/>
  <c r="CH42" i="50"/>
  <c r="CI42" i="50"/>
  <c r="CJ42" i="50"/>
  <c r="CK42" i="50"/>
  <c r="CL42" i="50"/>
  <c r="CM42" i="50"/>
  <c r="CN42" i="50"/>
  <c r="CP42" i="50"/>
  <c r="CQ42" i="50"/>
  <c r="CR42" i="50"/>
  <c r="CS42" i="50"/>
  <c r="CT42" i="50"/>
  <c r="CU42" i="50"/>
  <c r="CV42" i="50"/>
  <c r="CW42" i="50"/>
  <c r="CX42" i="50"/>
  <c r="CY42" i="50"/>
  <c r="DA42" i="50"/>
  <c r="J43" i="50"/>
  <c r="K43" i="50"/>
  <c r="L43" i="50"/>
  <c r="M43" i="50"/>
  <c r="N43" i="50"/>
  <c r="O43" i="50"/>
  <c r="P43" i="50"/>
  <c r="Q43" i="50"/>
  <c r="R43" i="50"/>
  <c r="S43" i="50"/>
  <c r="T43" i="50"/>
  <c r="U43" i="50"/>
  <c r="V43" i="50"/>
  <c r="W43" i="50"/>
  <c r="X43" i="50"/>
  <c r="Y43" i="50"/>
  <c r="Z43" i="50"/>
  <c r="AA43" i="50"/>
  <c r="AB43" i="50"/>
  <c r="AC43" i="50"/>
  <c r="AD43" i="50"/>
  <c r="AE43" i="50"/>
  <c r="AF43" i="50"/>
  <c r="AG43" i="50"/>
  <c r="AH43" i="50"/>
  <c r="AI43" i="50"/>
  <c r="AJ43" i="50"/>
  <c r="AK43" i="50"/>
  <c r="AL43" i="50"/>
  <c r="AM43" i="50"/>
  <c r="AN43" i="50"/>
  <c r="AO43" i="50"/>
  <c r="AP43" i="50"/>
  <c r="AQ43" i="50"/>
  <c r="AR43" i="50"/>
  <c r="AS43" i="50"/>
  <c r="AT43" i="50"/>
  <c r="AU43" i="50"/>
  <c r="AV43" i="50"/>
  <c r="AW43" i="50"/>
  <c r="AX43" i="50"/>
  <c r="AY43" i="50"/>
  <c r="AZ43" i="50"/>
  <c r="BA43" i="50"/>
  <c r="BB43" i="50"/>
  <c r="BC43" i="50"/>
  <c r="BD43" i="50"/>
  <c r="BE43" i="50"/>
  <c r="BF43" i="50"/>
  <c r="BG43" i="50"/>
  <c r="BH43" i="50"/>
  <c r="BI43" i="50"/>
  <c r="BJ43" i="50"/>
  <c r="BK43" i="50"/>
  <c r="BL43" i="50"/>
  <c r="BM43" i="50"/>
  <c r="BN43" i="50"/>
  <c r="BO43" i="50"/>
  <c r="BP43" i="50"/>
  <c r="BQ43" i="50"/>
  <c r="BR43" i="50"/>
  <c r="BS43" i="50"/>
  <c r="BT43" i="50"/>
  <c r="BU43" i="50"/>
  <c r="BV43" i="50"/>
  <c r="BW43" i="50"/>
  <c r="BX43" i="50"/>
  <c r="BY43" i="50"/>
  <c r="BZ43" i="50"/>
  <c r="CA43" i="50"/>
  <c r="CB43" i="50"/>
  <c r="CC43" i="50"/>
  <c r="CD43" i="50"/>
  <c r="CE43" i="50"/>
  <c r="CF43" i="50"/>
  <c r="CG43" i="50"/>
  <c r="CH43" i="50"/>
  <c r="CI43" i="50"/>
  <c r="CJ43" i="50"/>
  <c r="CK43" i="50"/>
  <c r="CL43" i="50"/>
  <c r="CM43" i="50"/>
  <c r="CN43" i="50"/>
  <c r="CO43" i="50"/>
  <c r="CP43" i="50"/>
  <c r="CR43" i="50"/>
  <c r="CS43" i="50"/>
  <c r="CT43" i="50"/>
  <c r="CU43" i="50"/>
  <c r="CV43" i="50"/>
  <c r="CW43" i="50"/>
  <c r="CX43" i="50"/>
  <c r="CY43" i="50"/>
  <c r="DA43" i="50"/>
  <c r="J44" i="50"/>
  <c r="K44" i="50"/>
  <c r="L44" i="50"/>
  <c r="M44" i="50"/>
  <c r="N44" i="50"/>
  <c r="O44" i="50"/>
  <c r="P44" i="50"/>
  <c r="Q44" i="50"/>
  <c r="R44" i="50"/>
  <c r="S44" i="50"/>
  <c r="T44" i="50"/>
  <c r="U44" i="50"/>
  <c r="V44" i="50"/>
  <c r="W44" i="50"/>
  <c r="X44" i="50"/>
  <c r="Y44" i="50"/>
  <c r="Z44" i="50"/>
  <c r="AA44" i="50"/>
  <c r="AB44" i="50"/>
  <c r="AC44" i="50"/>
  <c r="AD44" i="50"/>
  <c r="AE44" i="50"/>
  <c r="AF44" i="50"/>
  <c r="AG44" i="50"/>
  <c r="AH44" i="50"/>
  <c r="AI44" i="50"/>
  <c r="AJ44" i="50"/>
  <c r="AK44" i="50"/>
  <c r="AL44" i="50"/>
  <c r="AM44" i="50"/>
  <c r="AN44" i="50"/>
  <c r="AO44" i="50"/>
  <c r="AP44" i="50"/>
  <c r="AQ44" i="50"/>
  <c r="AR44" i="50"/>
  <c r="AS44" i="50"/>
  <c r="AT44" i="50"/>
  <c r="AU44" i="50"/>
  <c r="AV44" i="50"/>
  <c r="AW44" i="50"/>
  <c r="AX44" i="50"/>
  <c r="AY44" i="50"/>
  <c r="AZ44" i="50"/>
  <c r="BA44" i="50"/>
  <c r="BB44" i="50"/>
  <c r="BC44" i="50"/>
  <c r="BD44" i="50"/>
  <c r="BE44" i="50"/>
  <c r="BF44" i="50"/>
  <c r="BG44" i="50"/>
  <c r="BH44" i="50"/>
  <c r="BI44" i="50"/>
  <c r="BJ44" i="50"/>
  <c r="BK44" i="50"/>
  <c r="BL44" i="50"/>
  <c r="BM44" i="50"/>
  <c r="BN44" i="50"/>
  <c r="BO44" i="50"/>
  <c r="BP44" i="50"/>
  <c r="BQ44" i="50"/>
  <c r="BR44" i="50"/>
  <c r="BS44" i="50"/>
  <c r="BT44" i="50"/>
  <c r="BU44" i="50"/>
  <c r="BV44" i="50"/>
  <c r="BW44" i="50"/>
  <c r="BX44" i="50"/>
  <c r="BY44" i="50"/>
  <c r="BZ44" i="50"/>
  <c r="CA44" i="50"/>
  <c r="CB44" i="50"/>
  <c r="CC44" i="50"/>
  <c r="CD44" i="50"/>
  <c r="CE44" i="50"/>
  <c r="CF44" i="50"/>
  <c r="CG44" i="50"/>
  <c r="CH44" i="50"/>
  <c r="CI44" i="50"/>
  <c r="CJ44" i="50"/>
  <c r="CK44" i="50"/>
  <c r="CL44" i="50"/>
  <c r="CM44" i="50"/>
  <c r="CN44" i="50"/>
  <c r="CO44" i="50"/>
  <c r="CP44" i="50"/>
  <c r="CQ44" i="50"/>
  <c r="CR44" i="50"/>
  <c r="CT44" i="50"/>
  <c r="CU44" i="50"/>
  <c r="CV44" i="50"/>
  <c r="CW44" i="50"/>
  <c r="CX44" i="50"/>
  <c r="CY44" i="50"/>
  <c r="DA44" i="50"/>
  <c r="J45" i="50"/>
  <c r="K45" i="50"/>
  <c r="L45" i="50"/>
  <c r="M45" i="50"/>
  <c r="N45" i="50"/>
  <c r="O45" i="50"/>
  <c r="P45" i="50"/>
  <c r="Q45" i="50"/>
  <c r="R45" i="50"/>
  <c r="S45" i="50"/>
  <c r="T45" i="50"/>
  <c r="U45" i="50"/>
  <c r="V45" i="50"/>
  <c r="W45" i="50"/>
  <c r="X45" i="50"/>
  <c r="Y45" i="50"/>
  <c r="Z45" i="50"/>
  <c r="AA45" i="50"/>
  <c r="AB45" i="50"/>
  <c r="AC45" i="50"/>
  <c r="AD45" i="50"/>
  <c r="AE45" i="50"/>
  <c r="AF45" i="50"/>
  <c r="AG45" i="50"/>
  <c r="AH45" i="50"/>
  <c r="AI45" i="50"/>
  <c r="AJ45" i="50"/>
  <c r="AK45" i="50"/>
  <c r="AL45" i="50"/>
  <c r="AM45" i="50"/>
  <c r="AN45" i="50"/>
  <c r="AO45" i="50"/>
  <c r="AP45" i="50"/>
  <c r="AQ45" i="50"/>
  <c r="AR45" i="50"/>
  <c r="AS45" i="50"/>
  <c r="AT45" i="50"/>
  <c r="AU45" i="50"/>
  <c r="AV45" i="50"/>
  <c r="AW45" i="50"/>
  <c r="AX45" i="50"/>
  <c r="AY45" i="50"/>
  <c r="AZ45" i="50"/>
  <c r="BA45" i="50"/>
  <c r="BB45" i="50"/>
  <c r="BC45" i="50"/>
  <c r="BD45" i="50"/>
  <c r="BE45" i="50"/>
  <c r="BF45" i="50"/>
  <c r="BG45" i="50"/>
  <c r="BH45" i="50"/>
  <c r="BI45" i="50"/>
  <c r="BJ45" i="50"/>
  <c r="BK45" i="50"/>
  <c r="BL45" i="50"/>
  <c r="BM45" i="50"/>
  <c r="BN45" i="50"/>
  <c r="BO45" i="50"/>
  <c r="BP45" i="50"/>
  <c r="BQ45" i="50"/>
  <c r="BR45" i="50"/>
  <c r="BS45" i="50"/>
  <c r="BT45" i="50"/>
  <c r="BU45" i="50"/>
  <c r="BV45" i="50"/>
  <c r="BW45" i="50"/>
  <c r="BX45" i="50"/>
  <c r="BY45" i="50"/>
  <c r="BZ45" i="50"/>
  <c r="CA45" i="50"/>
  <c r="CB45" i="50"/>
  <c r="CC45" i="50"/>
  <c r="CD45" i="50"/>
  <c r="CE45" i="50"/>
  <c r="CF45" i="50"/>
  <c r="CG45" i="50"/>
  <c r="CH45" i="50"/>
  <c r="CI45" i="50"/>
  <c r="CJ45" i="50"/>
  <c r="CK45" i="50"/>
  <c r="CL45" i="50"/>
  <c r="CM45" i="50"/>
  <c r="CN45" i="50"/>
  <c r="CO45" i="50"/>
  <c r="CP45" i="50"/>
  <c r="CQ45" i="50"/>
  <c r="CR45" i="50"/>
  <c r="CS45" i="50"/>
  <c r="CT45" i="50"/>
  <c r="CU45" i="50"/>
  <c r="CV45" i="50"/>
  <c r="CW45" i="50"/>
  <c r="CX45" i="50"/>
  <c r="CY45" i="50"/>
  <c r="CZ45" i="50"/>
  <c r="DA45" i="50"/>
  <c r="J46" i="50"/>
  <c r="K46" i="50"/>
  <c r="L46" i="50"/>
  <c r="M46" i="50"/>
  <c r="N46" i="50"/>
  <c r="O46" i="50"/>
  <c r="P46" i="50"/>
  <c r="Q46" i="50"/>
  <c r="R46" i="50"/>
  <c r="S46" i="50"/>
  <c r="T46" i="50"/>
  <c r="U46" i="50"/>
  <c r="V46" i="50"/>
  <c r="W46" i="50"/>
  <c r="X46" i="50"/>
  <c r="Y46" i="50"/>
  <c r="Z46" i="50"/>
  <c r="AA46" i="50"/>
  <c r="AB46" i="50"/>
  <c r="AC46" i="50"/>
  <c r="AD46" i="50"/>
  <c r="AE46" i="50"/>
  <c r="AF46" i="50"/>
  <c r="AG46" i="50"/>
  <c r="AH46" i="50"/>
  <c r="AI46" i="50"/>
  <c r="AJ46" i="50"/>
  <c r="AK46" i="50"/>
  <c r="AL46" i="50"/>
  <c r="AM46" i="50"/>
  <c r="AN46" i="50"/>
  <c r="AO46" i="50"/>
  <c r="AP46" i="50"/>
  <c r="AQ46" i="50"/>
  <c r="AR46" i="50"/>
  <c r="AS46" i="50"/>
  <c r="AT46" i="50"/>
  <c r="AU46" i="50"/>
  <c r="AV46" i="50"/>
  <c r="AW46" i="50"/>
  <c r="AX46" i="50"/>
  <c r="AY46" i="50"/>
  <c r="AZ46" i="50"/>
  <c r="BA46" i="50"/>
  <c r="BB46" i="50"/>
  <c r="BC46" i="50"/>
  <c r="BD46" i="50"/>
  <c r="BE46" i="50"/>
  <c r="BF46" i="50"/>
  <c r="BG46" i="50"/>
  <c r="BH46" i="50"/>
  <c r="BI46" i="50"/>
  <c r="BJ46" i="50"/>
  <c r="BK46" i="50"/>
  <c r="BL46" i="50"/>
  <c r="BM46" i="50"/>
  <c r="BN46" i="50"/>
  <c r="BO46" i="50"/>
  <c r="BP46" i="50"/>
  <c r="BQ46" i="50"/>
  <c r="BR46" i="50"/>
  <c r="BS46" i="50"/>
  <c r="BT46" i="50"/>
  <c r="BU46" i="50"/>
  <c r="BV46" i="50"/>
  <c r="BW46" i="50"/>
  <c r="BX46" i="50"/>
  <c r="BY46" i="50"/>
  <c r="BZ46" i="50"/>
  <c r="CA46" i="50"/>
  <c r="CB46" i="50"/>
  <c r="CC46" i="50"/>
  <c r="CD46" i="50"/>
  <c r="CE46" i="50"/>
  <c r="CF46" i="50"/>
  <c r="CG46" i="50"/>
  <c r="CI46" i="50"/>
  <c r="CJ46" i="50"/>
  <c r="CK46" i="50"/>
  <c r="CL46" i="50"/>
  <c r="CM46" i="50"/>
  <c r="CN46" i="50"/>
  <c r="CO46" i="50"/>
  <c r="CP46" i="50"/>
  <c r="CQ46" i="50"/>
  <c r="CR46" i="50"/>
  <c r="CS46" i="50"/>
  <c r="CT46" i="50"/>
  <c r="CU46" i="50"/>
  <c r="CV46" i="50"/>
  <c r="CW46" i="50"/>
  <c r="CX46" i="50"/>
  <c r="CY46" i="50"/>
  <c r="CZ46" i="50"/>
  <c r="J47" i="50"/>
  <c r="K47" i="50"/>
  <c r="L47" i="50"/>
  <c r="M47" i="50"/>
  <c r="N47" i="50"/>
  <c r="O47" i="50"/>
  <c r="P47" i="50"/>
  <c r="Q47" i="50"/>
  <c r="R47" i="50"/>
  <c r="S47" i="50"/>
  <c r="T47" i="50"/>
  <c r="U47" i="50"/>
  <c r="V47" i="50"/>
  <c r="W47" i="50"/>
  <c r="X47" i="50"/>
  <c r="Y47" i="50"/>
  <c r="Z47" i="50"/>
  <c r="AA47" i="50"/>
  <c r="AB47" i="50"/>
  <c r="AC47" i="50"/>
  <c r="AD47" i="50"/>
  <c r="AE47" i="50"/>
  <c r="AF47" i="50"/>
  <c r="AG47" i="50"/>
  <c r="AH47" i="50"/>
  <c r="AI47" i="50"/>
  <c r="AJ47" i="50"/>
  <c r="AK47" i="50"/>
  <c r="AL47" i="50"/>
  <c r="AM47" i="50"/>
  <c r="AN47" i="50"/>
  <c r="AO47" i="50"/>
  <c r="AP47" i="50"/>
  <c r="AQ47" i="50"/>
  <c r="AR47" i="50"/>
  <c r="AS47" i="50"/>
  <c r="AT47" i="50"/>
  <c r="AU47" i="50"/>
  <c r="AV47" i="50"/>
  <c r="AW47" i="50"/>
  <c r="AX47" i="50"/>
  <c r="AY47" i="50"/>
  <c r="AZ47" i="50"/>
  <c r="BA47" i="50"/>
  <c r="BB47" i="50"/>
  <c r="BC47" i="50"/>
  <c r="BD47" i="50"/>
  <c r="BE47" i="50"/>
  <c r="BF47" i="50"/>
  <c r="BG47" i="50"/>
  <c r="BH47" i="50"/>
  <c r="BI47" i="50"/>
  <c r="BJ47" i="50"/>
  <c r="BK47" i="50"/>
  <c r="BL47" i="50"/>
  <c r="BM47" i="50"/>
  <c r="BN47" i="50"/>
  <c r="BO47" i="50"/>
  <c r="BP47" i="50"/>
  <c r="BQ47" i="50"/>
  <c r="BR47" i="50"/>
  <c r="BS47" i="50"/>
  <c r="BT47" i="50"/>
  <c r="BU47" i="50"/>
  <c r="BV47" i="50"/>
  <c r="BW47" i="50"/>
  <c r="BX47" i="50"/>
  <c r="BY47" i="50"/>
  <c r="BZ47" i="50"/>
  <c r="CA47" i="50"/>
  <c r="CB47" i="50"/>
  <c r="CC47" i="50"/>
  <c r="CE47" i="50"/>
  <c r="CF47" i="50"/>
  <c r="CG47" i="50"/>
  <c r="CH47" i="50"/>
  <c r="CI47" i="50"/>
  <c r="CJ47" i="50"/>
  <c r="CK47" i="50"/>
  <c r="CL47" i="50"/>
  <c r="CM47" i="50"/>
  <c r="CN47" i="50"/>
  <c r="CO47" i="50"/>
  <c r="CP47" i="50"/>
  <c r="CQ47" i="50"/>
  <c r="CR47" i="50"/>
  <c r="CS47" i="50"/>
  <c r="CT47" i="50"/>
  <c r="CU47" i="50"/>
  <c r="CV47" i="50"/>
  <c r="CW47" i="50"/>
  <c r="CX47" i="50"/>
  <c r="CY47" i="50"/>
  <c r="CZ47" i="50"/>
  <c r="J48" i="50"/>
  <c r="K48" i="50"/>
  <c r="L48" i="50"/>
  <c r="M48" i="50"/>
  <c r="N48" i="50"/>
  <c r="O48" i="50"/>
  <c r="P48" i="50"/>
  <c r="Q48" i="50"/>
  <c r="R48" i="50"/>
  <c r="S48" i="50"/>
  <c r="T48" i="50"/>
  <c r="U48" i="50"/>
  <c r="V48" i="50"/>
  <c r="W48" i="50"/>
  <c r="X48" i="50"/>
  <c r="Y48" i="50"/>
  <c r="Z48" i="50"/>
  <c r="AA48" i="50"/>
  <c r="AB48" i="50"/>
  <c r="AC48" i="50"/>
  <c r="AD48" i="50"/>
  <c r="AE48" i="50"/>
  <c r="AF48" i="50"/>
  <c r="AG48" i="50"/>
  <c r="AH48" i="50"/>
  <c r="AI48" i="50"/>
  <c r="AJ48" i="50"/>
  <c r="AK48" i="50"/>
  <c r="AL48" i="50"/>
  <c r="AM48" i="50"/>
  <c r="AN48" i="50"/>
  <c r="AO48" i="50"/>
  <c r="AP48" i="50"/>
  <c r="AQ48" i="50"/>
  <c r="AR48" i="50"/>
  <c r="AS48" i="50"/>
  <c r="AT48" i="50"/>
  <c r="AU48" i="50"/>
  <c r="AV48" i="50"/>
  <c r="AW48" i="50"/>
  <c r="AX48" i="50"/>
  <c r="AY48" i="50"/>
  <c r="AZ48" i="50"/>
  <c r="BA48" i="50"/>
  <c r="BB48" i="50"/>
  <c r="BC48" i="50"/>
  <c r="BD48" i="50"/>
  <c r="BE48" i="50"/>
  <c r="BF48" i="50"/>
  <c r="BG48" i="50"/>
  <c r="BH48" i="50"/>
  <c r="BI48" i="50"/>
  <c r="BJ48" i="50"/>
  <c r="BK48" i="50"/>
  <c r="BL48" i="50"/>
  <c r="BM48" i="50"/>
  <c r="BN48" i="50"/>
  <c r="BO48" i="50"/>
  <c r="BP48" i="50"/>
  <c r="BQ48" i="50"/>
  <c r="BR48" i="50"/>
  <c r="BS48" i="50"/>
  <c r="BT48" i="50"/>
  <c r="BU48" i="50"/>
  <c r="BV48" i="50"/>
  <c r="BW48" i="50"/>
  <c r="BX48" i="50"/>
  <c r="BY48" i="50"/>
  <c r="BZ48" i="50"/>
  <c r="CA48" i="50"/>
  <c r="CB48" i="50"/>
  <c r="CC48" i="50"/>
  <c r="CD48" i="50"/>
  <c r="CE48" i="50"/>
  <c r="CG48" i="50"/>
  <c r="CH48" i="50"/>
  <c r="CI48" i="50"/>
  <c r="CJ48" i="50"/>
  <c r="CK48" i="50"/>
  <c r="CL48" i="50"/>
  <c r="CM48" i="50"/>
  <c r="CN48" i="50"/>
  <c r="CO48" i="50"/>
  <c r="CP48" i="50"/>
  <c r="CQ48" i="50"/>
  <c r="CR48" i="50"/>
  <c r="CS48" i="50"/>
  <c r="CT48" i="50"/>
  <c r="CU48" i="50"/>
  <c r="CV48" i="50"/>
  <c r="CW48" i="50"/>
  <c r="CX48" i="50"/>
  <c r="CY48" i="50"/>
  <c r="CZ48" i="50"/>
  <c r="J49" i="50"/>
  <c r="K49" i="50"/>
  <c r="L49" i="50"/>
  <c r="M49" i="50"/>
  <c r="N49" i="50"/>
  <c r="O49" i="50"/>
  <c r="P49" i="50"/>
  <c r="Q49" i="50"/>
  <c r="R49" i="50"/>
  <c r="S49" i="50"/>
  <c r="T49" i="50"/>
  <c r="U49" i="50"/>
  <c r="V49" i="50"/>
  <c r="W49" i="50"/>
  <c r="X49" i="50"/>
  <c r="Y49" i="50"/>
  <c r="Z49" i="50"/>
  <c r="AA49" i="50"/>
  <c r="AB49" i="50"/>
  <c r="AC49" i="50"/>
  <c r="AD49" i="50"/>
  <c r="AE49" i="50"/>
  <c r="AF49" i="50"/>
  <c r="AG49" i="50"/>
  <c r="AH49" i="50"/>
  <c r="AI49" i="50"/>
  <c r="AJ49" i="50"/>
  <c r="AK49" i="50"/>
  <c r="AL49" i="50"/>
  <c r="AM49" i="50"/>
  <c r="AN49" i="50"/>
  <c r="AO49" i="50"/>
  <c r="AP49" i="50"/>
  <c r="AQ49" i="50"/>
  <c r="AR49" i="50"/>
  <c r="AS49" i="50"/>
  <c r="AT49" i="50"/>
  <c r="AU49" i="50"/>
  <c r="AV49" i="50"/>
  <c r="AW49" i="50"/>
  <c r="AX49" i="50"/>
  <c r="AY49" i="50"/>
  <c r="AZ49" i="50"/>
  <c r="BA49" i="50"/>
  <c r="BB49" i="50"/>
  <c r="BC49" i="50"/>
  <c r="BD49" i="50"/>
  <c r="BE49" i="50"/>
  <c r="BF49" i="50"/>
  <c r="BG49" i="50"/>
  <c r="BH49" i="50"/>
  <c r="BI49" i="50"/>
  <c r="BJ49" i="50"/>
  <c r="BK49" i="50"/>
  <c r="BL49" i="50"/>
  <c r="BM49" i="50"/>
  <c r="BN49" i="50"/>
  <c r="BO49" i="50"/>
  <c r="BP49" i="50"/>
  <c r="BQ49" i="50"/>
  <c r="BR49" i="50"/>
  <c r="BS49" i="50"/>
  <c r="BT49" i="50"/>
  <c r="BU49" i="50"/>
  <c r="BV49" i="50"/>
  <c r="BW49" i="50"/>
  <c r="BX49" i="50"/>
  <c r="BY49" i="50"/>
  <c r="BZ49" i="50"/>
  <c r="CA49" i="50"/>
  <c r="CB49" i="50"/>
  <c r="CC49" i="50"/>
  <c r="CD49" i="50"/>
  <c r="CE49" i="50"/>
  <c r="CF49" i="50"/>
  <c r="CG49" i="50"/>
  <c r="CH49" i="50"/>
  <c r="CI49" i="50"/>
  <c r="CJ49" i="50"/>
  <c r="CK49" i="50"/>
  <c r="CL49" i="50"/>
  <c r="CM49" i="50"/>
  <c r="CN49" i="50"/>
  <c r="CO49" i="50"/>
  <c r="CP49" i="50"/>
  <c r="CQ49" i="50"/>
  <c r="CR49" i="50"/>
  <c r="CS49" i="50"/>
  <c r="CU49" i="50"/>
  <c r="CV49" i="50"/>
  <c r="CW49" i="50"/>
  <c r="CX49" i="50"/>
  <c r="CY49" i="50"/>
  <c r="CZ49" i="50"/>
  <c r="J50" i="50"/>
  <c r="K50" i="50"/>
  <c r="L50" i="50"/>
  <c r="M50" i="50"/>
  <c r="N50" i="50"/>
  <c r="O50" i="50"/>
  <c r="P50" i="50"/>
  <c r="Q50" i="50"/>
  <c r="R50" i="50"/>
  <c r="S50" i="50"/>
  <c r="T50" i="50"/>
  <c r="U50" i="50"/>
  <c r="V50" i="50"/>
  <c r="W50" i="50"/>
  <c r="X50" i="50"/>
  <c r="Y50" i="50"/>
  <c r="Z50" i="50"/>
  <c r="AA50" i="50"/>
  <c r="AB50" i="50"/>
  <c r="AC50" i="50"/>
  <c r="AD50" i="50"/>
  <c r="AE50" i="50"/>
  <c r="AF50" i="50"/>
  <c r="AG50" i="50"/>
  <c r="AH50" i="50"/>
  <c r="AI50" i="50"/>
  <c r="AJ50" i="50"/>
  <c r="AK50" i="50"/>
  <c r="AL50" i="50"/>
  <c r="AM50" i="50"/>
  <c r="AN50" i="50"/>
  <c r="AO50" i="50"/>
  <c r="AP50" i="50"/>
  <c r="AQ50" i="50"/>
  <c r="AR50" i="50"/>
  <c r="AS50" i="50"/>
  <c r="AT50" i="50"/>
  <c r="AU50" i="50"/>
  <c r="AV50" i="50"/>
  <c r="AW50" i="50"/>
  <c r="AX50" i="50"/>
  <c r="AY50" i="50"/>
  <c r="AZ50" i="50"/>
  <c r="BA50" i="50"/>
  <c r="BB50" i="50"/>
  <c r="BC50" i="50"/>
  <c r="BD50" i="50"/>
  <c r="BE50" i="50"/>
  <c r="BF50" i="50"/>
  <c r="BG50" i="50"/>
  <c r="BH50" i="50"/>
  <c r="BI50" i="50"/>
  <c r="BJ50" i="50"/>
  <c r="BK50" i="50"/>
  <c r="BL50" i="50"/>
  <c r="BM50" i="50"/>
  <c r="BN50" i="50"/>
  <c r="BO50" i="50"/>
  <c r="BP50" i="50"/>
  <c r="BQ50" i="50"/>
  <c r="BR50" i="50"/>
  <c r="BS50" i="50"/>
  <c r="BT50" i="50"/>
  <c r="BU50" i="50"/>
  <c r="BV50" i="50"/>
  <c r="BW50" i="50"/>
  <c r="BX50" i="50"/>
  <c r="BY50" i="50"/>
  <c r="BZ50" i="50"/>
  <c r="CA50" i="50"/>
  <c r="CB50" i="50"/>
  <c r="CC50" i="50"/>
  <c r="CD50" i="50"/>
  <c r="CE50" i="50"/>
  <c r="CF50" i="50"/>
  <c r="CG50" i="50"/>
  <c r="CH50" i="50"/>
  <c r="CI50" i="50"/>
  <c r="CJ50" i="50"/>
  <c r="CK50" i="50"/>
  <c r="CL50" i="50"/>
  <c r="CM50" i="50"/>
  <c r="CN50" i="50"/>
  <c r="CO50" i="50"/>
  <c r="CP50" i="50"/>
  <c r="CQ50" i="50"/>
  <c r="CR50" i="50"/>
  <c r="CS50" i="50"/>
  <c r="CT50" i="50"/>
  <c r="CU50" i="50"/>
  <c r="CV50" i="50"/>
  <c r="CX50" i="50"/>
  <c r="CY50" i="50"/>
  <c r="DA50" i="50"/>
  <c r="J51" i="50"/>
  <c r="K51" i="50"/>
  <c r="L51" i="50"/>
  <c r="M51" i="50"/>
  <c r="N51" i="50"/>
  <c r="O51" i="50"/>
  <c r="P51" i="50"/>
  <c r="Q51" i="50"/>
  <c r="R51" i="50"/>
  <c r="S51" i="50"/>
  <c r="T51" i="50"/>
  <c r="U51" i="50"/>
  <c r="V51" i="50"/>
  <c r="W51" i="50"/>
  <c r="X51" i="50"/>
  <c r="Y51" i="50"/>
  <c r="Z51" i="50"/>
  <c r="AA51" i="50"/>
  <c r="AB51" i="50"/>
  <c r="AC51" i="50"/>
  <c r="AD51" i="50"/>
  <c r="AE51" i="50"/>
  <c r="AF51" i="50"/>
  <c r="AG51" i="50"/>
  <c r="AH51" i="50"/>
  <c r="AI51" i="50"/>
  <c r="AJ51" i="50"/>
  <c r="AK51" i="50"/>
  <c r="AL51" i="50"/>
  <c r="AM51" i="50"/>
  <c r="AN51" i="50"/>
  <c r="AO51" i="50"/>
  <c r="AP51" i="50"/>
  <c r="AQ51" i="50"/>
  <c r="AR51" i="50"/>
  <c r="AS51" i="50"/>
  <c r="AT51" i="50"/>
  <c r="AU51" i="50"/>
  <c r="AV51" i="50"/>
  <c r="AW51" i="50"/>
  <c r="AX51" i="50"/>
  <c r="AY51" i="50"/>
  <c r="AZ51" i="50"/>
  <c r="BA51" i="50"/>
  <c r="BB51" i="50"/>
  <c r="BC51" i="50"/>
  <c r="BD51" i="50"/>
  <c r="BE51" i="50"/>
  <c r="BF51" i="50"/>
  <c r="BG51" i="50"/>
  <c r="BH51" i="50"/>
  <c r="BI51" i="50"/>
  <c r="BJ51" i="50"/>
  <c r="BK51" i="50"/>
  <c r="BL51" i="50"/>
  <c r="BM51" i="50"/>
  <c r="BN51" i="50"/>
  <c r="BO51" i="50"/>
  <c r="BP51" i="50"/>
  <c r="BQ51" i="50"/>
  <c r="BR51" i="50"/>
  <c r="BS51" i="50"/>
  <c r="BT51" i="50"/>
  <c r="BU51" i="50"/>
  <c r="BV51" i="50"/>
  <c r="BW51" i="50"/>
  <c r="BX51" i="50"/>
  <c r="BY51" i="50"/>
  <c r="BZ51" i="50"/>
  <c r="CA51" i="50"/>
  <c r="CB51" i="50"/>
  <c r="CC51" i="50"/>
  <c r="CD51" i="50"/>
  <c r="CE51" i="50"/>
  <c r="CF51" i="50"/>
  <c r="CG51" i="50"/>
  <c r="CH51" i="50"/>
  <c r="CI51" i="50"/>
  <c r="CJ51" i="50"/>
  <c r="CK51" i="50"/>
  <c r="CL51" i="50"/>
  <c r="CM51" i="50"/>
  <c r="CN51" i="50"/>
  <c r="CO51" i="50"/>
  <c r="CP51" i="50"/>
  <c r="CQ51" i="50"/>
  <c r="CR51" i="50"/>
  <c r="CS51" i="50"/>
  <c r="CT51" i="50"/>
  <c r="CU51" i="50"/>
  <c r="CV51" i="50"/>
  <c r="CW51" i="50"/>
  <c r="CX51" i="50"/>
  <c r="CY51" i="50"/>
  <c r="CZ51" i="50"/>
  <c r="DA51" i="50"/>
  <c r="A10" i="50" a="1"/>
  <c r="A10" i="50" s="1"/>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AX12" i="49"/>
  <c r="AY12" i="49"/>
  <c r="AZ12" i="49"/>
  <c r="BA12" i="49"/>
  <c r="BB12" i="49"/>
  <c r="BC12" i="49"/>
  <c r="BD12" i="49"/>
  <c r="BE12" i="49"/>
  <c r="BF12" i="49"/>
  <c r="BG12" i="49"/>
  <c r="BH12" i="49"/>
  <c r="BI12" i="49"/>
  <c r="BJ12" i="49"/>
  <c r="BK12" i="49"/>
  <c r="BL12" i="49"/>
  <c r="BM12" i="49"/>
  <c r="BN12" i="49"/>
  <c r="BO12" i="49"/>
  <c r="BP12" i="49"/>
  <c r="BQ12" i="49"/>
  <c r="BR12" i="49"/>
  <c r="BS12" i="49"/>
  <c r="BT12" i="49"/>
  <c r="BU12" i="49"/>
  <c r="BV12" i="49"/>
  <c r="BW12" i="49"/>
  <c r="BX12" i="49"/>
  <c r="BY12" i="49"/>
  <c r="BZ12" i="49"/>
  <c r="CA12" i="49"/>
  <c r="CB12" i="49"/>
  <c r="CC12" i="49"/>
  <c r="CD12" i="49"/>
  <c r="CE12" i="49"/>
  <c r="CF12" i="49"/>
  <c r="CG12" i="49"/>
  <c r="CH12" i="49"/>
  <c r="CI12" i="49"/>
  <c r="CJ12" i="49"/>
  <c r="CK12" i="49"/>
  <c r="CL12" i="49"/>
  <c r="CM12" i="49"/>
  <c r="CN12" i="49"/>
  <c r="CO12" i="49"/>
  <c r="CP12" i="49"/>
  <c r="CQ12" i="49"/>
  <c r="CR12" i="49"/>
  <c r="CS12" i="49"/>
  <c r="CT12" i="49"/>
  <c r="CU12" i="49"/>
  <c r="CV12" i="49"/>
  <c r="CW12" i="49"/>
  <c r="CX12" i="49"/>
  <c r="CY12" i="49"/>
  <c r="CZ12" i="49"/>
  <c r="DA12"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AX13" i="49"/>
  <c r="AY13" i="49"/>
  <c r="AZ13" i="49"/>
  <c r="BA13" i="49"/>
  <c r="BB13" i="49"/>
  <c r="BC13" i="49"/>
  <c r="BD13" i="49"/>
  <c r="BE13" i="49"/>
  <c r="BF13" i="49"/>
  <c r="BG13" i="49"/>
  <c r="BH13" i="49"/>
  <c r="BI13" i="49"/>
  <c r="BJ13" i="49"/>
  <c r="BK13" i="49"/>
  <c r="BL13" i="49"/>
  <c r="BM13" i="49"/>
  <c r="BN13" i="49"/>
  <c r="BO13" i="49"/>
  <c r="BP13" i="49"/>
  <c r="BQ13" i="49"/>
  <c r="BR13" i="49"/>
  <c r="BS13" i="49"/>
  <c r="BT13" i="49"/>
  <c r="BU13" i="49"/>
  <c r="BV13" i="49"/>
  <c r="BW13" i="49"/>
  <c r="BX13" i="49"/>
  <c r="BY13" i="49"/>
  <c r="BZ13" i="49"/>
  <c r="CA13" i="49"/>
  <c r="CB13" i="49"/>
  <c r="CC13" i="49"/>
  <c r="CD13" i="49"/>
  <c r="CE13" i="49"/>
  <c r="CF13" i="49"/>
  <c r="CG13" i="49"/>
  <c r="CH13" i="49"/>
  <c r="CI13" i="49"/>
  <c r="CJ13" i="49"/>
  <c r="CK13" i="49"/>
  <c r="CL13" i="49"/>
  <c r="CM13" i="49"/>
  <c r="CN13" i="49"/>
  <c r="CO13" i="49"/>
  <c r="CP13" i="49"/>
  <c r="CQ13" i="49"/>
  <c r="CR13" i="49"/>
  <c r="CS13" i="49"/>
  <c r="CT13" i="49"/>
  <c r="CU13" i="49"/>
  <c r="CV13" i="49"/>
  <c r="CW13" i="49"/>
  <c r="CX13" i="49"/>
  <c r="CY13" i="49"/>
  <c r="CZ13" i="49"/>
  <c r="DA13"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AX14" i="49"/>
  <c r="AY14" i="49"/>
  <c r="AZ14" i="49"/>
  <c r="BA14" i="49"/>
  <c r="BB14" i="49"/>
  <c r="BC14" i="49"/>
  <c r="BD14" i="49"/>
  <c r="BE14" i="49"/>
  <c r="BF14" i="49"/>
  <c r="BG14" i="49"/>
  <c r="BH14" i="49"/>
  <c r="BI14" i="49"/>
  <c r="BJ14" i="49"/>
  <c r="BK14" i="49"/>
  <c r="BL14" i="49"/>
  <c r="BM14" i="49"/>
  <c r="BN14" i="49"/>
  <c r="BO14" i="49"/>
  <c r="BP14" i="49"/>
  <c r="BQ14" i="49"/>
  <c r="BR14" i="49"/>
  <c r="BS14" i="49"/>
  <c r="BT14" i="49"/>
  <c r="BU14" i="49"/>
  <c r="BV14" i="49"/>
  <c r="BW14" i="49"/>
  <c r="BX14" i="49"/>
  <c r="BY14" i="49"/>
  <c r="BZ14" i="49"/>
  <c r="CA14" i="49"/>
  <c r="CB14" i="49"/>
  <c r="CC14" i="49"/>
  <c r="CD14" i="49"/>
  <c r="CE14" i="49"/>
  <c r="CF14" i="49"/>
  <c r="CG14" i="49"/>
  <c r="CH14" i="49"/>
  <c r="CI14" i="49"/>
  <c r="CJ14" i="49"/>
  <c r="CK14" i="49"/>
  <c r="CL14" i="49"/>
  <c r="CM14" i="49"/>
  <c r="CN14" i="49"/>
  <c r="CO14" i="49"/>
  <c r="CP14" i="49"/>
  <c r="CQ14" i="49"/>
  <c r="CR14" i="49"/>
  <c r="CS14" i="49"/>
  <c r="CT14" i="49"/>
  <c r="CU14" i="49"/>
  <c r="CV14" i="49"/>
  <c r="CW14" i="49"/>
  <c r="CX14" i="49"/>
  <c r="CY14" i="49"/>
  <c r="CZ14" i="49"/>
  <c r="DA14"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AX15" i="49"/>
  <c r="AY15" i="49"/>
  <c r="AZ15" i="49"/>
  <c r="BA15" i="49"/>
  <c r="BB15" i="49"/>
  <c r="BC15" i="49"/>
  <c r="BD15" i="49"/>
  <c r="BE15" i="49"/>
  <c r="BF15" i="49"/>
  <c r="BG15" i="49"/>
  <c r="BH15" i="49"/>
  <c r="BI15" i="49"/>
  <c r="BJ15" i="49"/>
  <c r="BK15" i="49"/>
  <c r="BL15" i="49"/>
  <c r="BM15" i="49"/>
  <c r="BN15" i="49"/>
  <c r="BO15" i="49"/>
  <c r="BP15" i="49"/>
  <c r="BQ15" i="49"/>
  <c r="BR15" i="49"/>
  <c r="BS15" i="49"/>
  <c r="BT15" i="49"/>
  <c r="BU15" i="49"/>
  <c r="BV15" i="49"/>
  <c r="BW15" i="49"/>
  <c r="BX15" i="49"/>
  <c r="BY15" i="49"/>
  <c r="BZ15" i="49"/>
  <c r="CA15" i="49"/>
  <c r="CB15" i="49"/>
  <c r="CC15" i="49"/>
  <c r="CD15" i="49"/>
  <c r="CE15" i="49"/>
  <c r="CF15" i="49"/>
  <c r="CG15" i="49"/>
  <c r="CH15" i="49"/>
  <c r="CI15" i="49"/>
  <c r="CJ15" i="49"/>
  <c r="CK15" i="49"/>
  <c r="CL15" i="49"/>
  <c r="CM15" i="49"/>
  <c r="CN15" i="49"/>
  <c r="CO15" i="49"/>
  <c r="CP15" i="49"/>
  <c r="CQ15" i="49"/>
  <c r="CR15" i="49"/>
  <c r="CS15" i="49"/>
  <c r="CT15" i="49"/>
  <c r="CU15" i="49"/>
  <c r="CV15" i="49"/>
  <c r="CW15" i="49"/>
  <c r="CX15" i="49"/>
  <c r="CY15" i="49"/>
  <c r="CZ15" i="49"/>
  <c r="DA15"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AX16" i="49"/>
  <c r="AY16" i="49"/>
  <c r="AZ16" i="49"/>
  <c r="BA16" i="49"/>
  <c r="BB16" i="49"/>
  <c r="BC16" i="49"/>
  <c r="BD16" i="49"/>
  <c r="BE16" i="49"/>
  <c r="BF16" i="49"/>
  <c r="BG16" i="49"/>
  <c r="BH16" i="49"/>
  <c r="BI16" i="49"/>
  <c r="BJ16" i="49"/>
  <c r="BK16" i="49"/>
  <c r="BL16" i="49"/>
  <c r="BM16" i="49"/>
  <c r="BN16" i="49"/>
  <c r="BO16" i="49"/>
  <c r="BP16" i="49"/>
  <c r="BQ16" i="49"/>
  <c r="BR16" i="49"/>
  <c r="BS16" i="49"/>
  <c r="BT16" i="49"/>
  <c r="BU16" i="49"/>
  <c r="BV16" i="49"/>
  <c r="BW16" i="49"/>
  <c r="BX16" i="49"/>
  <c r="BY16" i="49"/>
  <c r="BZ16" i="49"/>
  <c r="CA16" i="49"/>
  <c r="CB16" i="49"/>
  <c r="CC16" i="49"/>
  <c r="CD16" i="49"/>
  <c r="CE16" i="49"/>
  <c r="CF16" i="49"/>
  <c r="CG16" i="49"/>
  <c r="CH16" i="49"/>
  <c r="CI16" i="49"/>
  <c r="CJ16" i="49"/>
  <c r="CK16" i="49"/>
  <c r="CL16" i="49"/>
  <c r="CM16" i="49"/>
  <c r="CN16" i="49"/>
  <c r="CO16" i="49"/>
  <c r="CP16" i="49"/>
  <c r="CQ16" i="49"/>
  <c r="CR16" i="49"/>
  <c r="CS16" i="49"/>
  <c r="CT16" i="49"/>
  <c r="CU16" i="49"/>
  <c r="CV16" i="49"/>
  <c r="CW16" i="49"/>
  <c r="CX16" i="49"/>
  <c r="CY16" i="49"/>
  <c r="CZ16" i="49"/>
  <c r="DA16"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AX17" i="49"/>
  <c r="AY17" i="49"/>
  <c r="AZ17" i="49"/>
  <c r="BA17" i="49"/>
  <c r="BB17" i="49"/>
  <c r="BC17" i="49"/>
  <c r="BD17" i="49"/>
  <c r="BE17" i="49"/>
  <c r="BF17" i="49"/>
  <c r="BG17" i="49"/>
  <c r="BH17" i="49"/>
  <c r="BI17" i="49"/>
  <c r="BJ17" i="49"/>
  <c r="BK17" i="49"/>
  <c r="BL17" i="49"/>
  <c r="BM17" i="49"/>
  <c r="BN17" i="49"/>
  <c r="BO17" i="49"/>
  <c r="BP17" i="49"/>
  <c r="BQ17" i="49"/>
  <c r="BR17" i="49"/>
  <c r="BS17" i="49"/>
  <c r="BT17" i="49"/>
  <c r="BU17" i="49"/>
  <c r="BV17" i="49"/>
  <c r="BW17" i="49"/>
  <c r="BX17" i="49"/>
  <c r="BY17" i="49"/>
  <c r="BZ17" i="49"/>
  <c r="CA17" i="49"/>
  <c r="CB17" i="49"/>
  <c r="CC17" i="49"/>
  <c r="CD17" i="49"/>
  <c r="CE17" i="49"/>
  <c r="CF17" i="49"/>
  <c r="CG17" i="49"/>
  <c r="CH17" i="49"/>
  <c r="CI17" i="49"/>
  <c r="CJ17" i="49"/>
  <c r="CK17" i="49"/>
  <c r="CL17" i="49"/>
  <c r="CM17" i="49"/>
  <c r="CN17" i="49"/>
  <c r="CO17" i="49"/>
  <c r="CP17" i="49"/>
  <c r="CQ17" i="49"/>
  <c r="CR17" i="49"/>
  <c r="CS17" i="49"/>
  <c r="CT17" i="49"/>
  <c r="CU17" i="49"/>
  <c r="CV17" i="49"/>
  <c r="CW17" i="49"/>
  <c r="CX17" i="49"/>
  <c r="CY17" i="49"/>
  <c r="CZ17" i="49"/>
  <c r="DA17"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AX18" i="49"/>
  <c r="AY18" i="49"/>
  <c r="AZ18" i="49"/>
  <c r="BA18" i="49"/>
  <c r="BB18" i="49"/>
  <c r="BC18" i="49"/>
  <c r="BD18" i="49"/>
  <c r="BE18" i="49"/>
  <c r="BF18" i="49"/>
  <c r="BG18" i="49"/>
  <c r="BH18" i="49"/>
  <c r="BI18" i="49"/>
  <c r="BJ18" i="49"/>
  <c r="BK18" i="49"/>
  <c r="BL18" i="49"/>
  <c r="BM18" i="49"/>
  <c r="BN18" i="49"/>
  <c r="BO18" i="49"/>
  <c r="BP18" i="49"/>
  <c r="BQ18" i="49"/>
  <c r="BR18" i="49"/>
  <c r="BS18" i="49"/>
  <c r="BT18" i="49"/>
  <c r="BU18" i="49"/>
  <c r="BV18" i="49"/>
  <c r="BW18" i="49"/>
  <c r="BX18" i="49"/>
  <c r="BY18" i="49"/>
  <c r="BZ18" i="49"/>
  <c r="CA18" i="49"/>
  <c r="CB18" i="49"/>
  <c r="CC18" i="49"/>
  <c r="CD18" i="49"/>
  <c r="CE18" i="49"/>
  <c r="CF18" i="49"/>
  <c r="CG18" i="49"/>
  <c r="CH18" i="49"/>
  <c r="CI18" i="49"/>
  <c r="CJ18" i="49"/>
  <c r="CK18" i="49"/>
  <c r="CL18" i="49"/>
  <c r="CM18" i="49"/>
  <c r="CN18" i="49"/>
  <c r="CO18" i="49"/>
  <c r="CP18" i="49"/>
  <c r="CQ18" i="49"/>
  <c r="CR18" i="49"/>
  <c r="CS18" i="49"/>
  <c r="CT18" i="49"/>
  <c r="CU18" i="49"/>
  <c r="CV18" i="49"/>
  <c r="CW18" i="49"/>
  <c r="CX18" i="49"/>
  <c r="CY18" i="49"/>
  <c r="CZ18" i="49"/>
  <c r="DA18"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AX19" i="49"/>
  <c r="AY19" i="49"/>
  <c r="AZ19" i="49"/>
  <c r="BA19" i="49"/>
  <c r="BB19" i="49"/>
  <c r="BC19" i="49"/>
  <c r="BD19" i="49"/>
  <c r="BE19" i="49"/>
  <c r="BF19" i="49"/>
  <c r="BG19" i="49"/>
  <c r="BH19" i="49"/>
  <c r="BI19" i="49"/>
  <c r="BJ19" i="49"/>
  <c r="BK19" i="49"/>
  <c r="BL19" i="49"/>
  <c r="BM19" i="49"/>
  <c r="BN19" i="49"/>
  <c r="BO19" i="49"/>
  <c r="BP19" i="49"/>
  <c r="BQ19" i="49"/>
  <c r="BR19" i="49"/>
  <c r="BS19" i="49"/>
  <c r="BT19" i="49"/>
  <c r="BU19" i="49"/>
  <c r="BV19" i="49"/>
  <c r="BW19" i="49"/>
  <c r="BX19" i="49"/>
  <c r="BY19" i="49"/>
  <c r="BZ19" i="49"/>
  <c r="CA19" i="49"/>
  <c r="CB19" i="49"/>
  <c r="CC19" i="49"/>
  <c r="CD19" i="49"/>
  <c r="CE19" i="49"/>
  <c r="CF19" i="49"/>
  <c r="CG19" i="49"/>
  <c r="CH19" i="49"/>
  <c r="CI19" i="49"/>
  <c r="CJ19" i="49"/>
  <c r="CK19" i="49"/>
  <c r="CL19" i="49"/>
  <c r="CM19" i="49"/>
  <c r="CN19" i="49"/>
  <c r="CO19" i="49"/>
  <c r="CP19" i="49"/>
  <c r="CQ19" i="49"/>
  <c r="CR19" i="49"/>
  <c r="CS19" i="49"/>
  <c r="CT19" i="49"/>
  <c r="CU19" i="49"/>
  <c r="CV19" i="49"/>
  <c r="CW19" i="49"/>
  <c r="CX19" i="49"/>
  <c r="CY19" i="49"/>
  <c r="CZ19" i="49"/>
  <c r="DA19"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AX20" i="49"/>
  <c r="AY20" i="49"/>
  <c r="AZ20" i="49"/>
  <c r="BA20" i="49"/>
  <c r="BB20" i="49"/>
  <c r="BC20" i="49"/>
  <c r="BD20" i="49"/>
  <c r="BE20" i="49"/>
  <c r="BF20" i="49"/>
  <c r="BG20" i="49"/>
  <c r="BH20" i="49"/>
  <c r="BI20" i="49"/>
  <c r="BJ20" i="49"/>
  <c r="BK20" i="49"/>
  <c r="BL20" i="49"/>
  <c r="BM20" i="49"/>
  <c r="BN20" i="49"/>
  <c r="BO20" i="49"/>
  <c r="BP20" i="49"/>
  <c r="BQ20" i="49"/>
  <c r="BR20" i="49"/>
  <c r="BS20" i="49"/>
  <c r="BT20" i="49"/>
  <c r="BU20" i="49"/>
  <c r="BV20" i="49"/>
  <c r="BW20" i="49"/>
  <c r="BX20" i="49"/>
  <c r="BY20" i="49"/>
  <c r="BZ20" i="49"/>
  <c r="CA20" i="49"/>
  <c r="CB20" i="49"/>
  <c r="CC20" i="49"/>
  <c r="CD20" i="49"/>
  <c r="CE20" i="49"/>
  <c r="CF20" i="49"/>
  <c r="CG20" i="49"/>
  <c r="CH20" i="49"/>
  <c r="CI20" i="49"/>
  <c r="CJ20" i="49"/>
  <c r="CK20" i="49"/>
  <c r="CL20" i="49"/>
  <c r="CM20" i="49"/>
  <c r="CN20" i="49"/>
  <c r="CO20" i="49"/>
  <c r="CP20" i="49"/>
  <c r="CQ20" i="49"/>
  <c r="CR20" i="49"/>
  <c r="CS20" i="49"/>
  <c r="CT20" i="49"/>
  <c r="CU20" i="49"/>
  <c r="CV20" i="49"/>
  <c r="CW20" i="49"/>
  <c r="CX20" i="49"/>
  <c r="CY20" i="49"/>
  <c r="CZ20" i="49"/>
  <c r="DA20"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AX21" i="49"/>
  <c r="AY21" i="49"/>
  <c r="AZ21" i="49"/>
  <c r="BA21" i="49"/>
  <c r="BB21" i="49"/>
  <c r="BC21" i="49"/>
  <c r="BD21" i="49"/>
  <c r="BE21" i="49"/>
  <c r="BF21" i="49"/>
  <c r="BG21" i="49"/>
  <c r="BH21" i="49"/>
  <c r="BI21" i="49"/>
  <c r="BJ21" i="49"/>
  <c r="BK21" i="49"/>
  <c r="BL21" i="49"/>
  <c r="BM21" i="49"/>
  <c r="BN21" i="49"/>
  <c r="BO21" i="49"/>
  <c r="BP21" i="49"/>
  <c r="BQ21" i="49"/>
  <c r="BR21" i="49"/>
  <c r="BS21" i="49"/>
  <c r="BT21" i="49"/>
  <c r="BU21" i="49"/>
  <c r="BV21" i="49"/>
  <c r="BW21" i="49"/>
  <c r="BX21" i="49"/>
  <c r="BY21" i="49"/>
  <c r="BZ21" i="49"/>
  <c r="CA21" i="49"/>
  <c r="CB21" i="49"/>
  <c r="CC21" i="49"/>
  <c r="CD21" i="49"/>
  <c r="CE21" i="49"/>
  <c r="CF21" i="49"/>
  <c r="CG21" i="49"/>
  <c r="CH21" i="49"/>
  <c r="CI21" i="49"/>
  <c r="CJ21" i="49"/>
  <c r="CK21" i="49"/>
  <c r="CL21" i="49"/>
  <c r="CM21" i="49"/>
  <c r="CN21" i="49"/>
  <c r="CO21" i="49"/>
  <c r="CP21" i="49"/>
  <c r="CQ21" i="49"/>
  <c r="CR21" i="49"/>
  <c r="CS21" i="49"/>
  <c r="CT21" i="49"/>
  <c r="CU21" i="49"/>
  <c r="CV21" i="49"/>
  <c r="CW21" i="49"/>
  <c r="CX21" i="49"/>
  <c r="CY21" i="49"/>
  <c r="CZ21" i="49"/>
  <c r="DA21"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AX22" i="49"/>
  <c r="AY22" i="49"/>
  <c r="AZ22" i="49"/>
  <c r="BA22" i="49"/>
  <c r="BB22" i="49"/>
  <c r="BC22" i="49"/>
  <c r="BD22" i="49"/>
  <c r="BE22" i="49"/>
  <c r="BF22" i="49"/>
  <c r="BG22" i="49"/>
  <c r="BH22" i="49"/>
  <c r="BI22" i="49"/>
  <c r="BJ22" i="49"/>
  <c r="BK22" i="49"/>
  <c r="BL22" i="49"/>
  <c r="BM22" i="49"/>
  <c r="BN22" i="49"/>
  <c r="BO22" i="49"/>
  <c r="BP22" i="49"/>
  <c r="BQ22" i="49"/>
  <c r="BR22" i="49"/>
  <c r="BS22" i="49"/>
  <c r="BT22" i="49"/>
  <c r="BU22" i="49"/>
  <c r="BV22" i="49"/>
  <c r="BW22" i="49"/>
  <c r="BX22" i="49"/>
  <c r="BY22" i="49"/>
  <c r="BZ22" i="49"/>
  <c r="CA22" i="49"/>
  <c r="CB22" i="49"/>
  <c r="CC22" i="49"/>
  <c r="CD22" i="49"/>
  <c r="CE22" i="49"/>
  <c r="CF22" i="49"/>
  <c r="CG22" i="49"/>
  <c r="CH22" i="49"/>
  <c r="CI22" i="49"/>
  <c r="CJ22" i="49"/>
  <c r="CK22" i="49"/>
  <c r="CL22" i="49"/>
  <c r="CM22" i="49"/>
  <c r="CN22" i="49"/>
  <c r="CO22" i="49"/>
  <c r="CP22" i="49"/>
  <c r="CQ22" i="49"/>
  <c r="CR22" i="49"/>
  <c r="CS22" i="49"/>
  <c r="CT22" i="49"/>
  <c r="CU22" i="49"/>
  <c r="CV22" i="49"/>
  <c r="CW22" i="49"/>
  <c r="CX22" i="49"/>
  <c r="CY22" i="49"/>
  <c r="CZ22" i="49"/>
  <c r="DA22"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AX23" i="49"/>
  <c r="AY23" i="49"/>
  <c r="AZ23" i="49"/>
  <c r="BA23" i="49"/>
  <c r="BB23" i="49"/>
  <c r="BC23" i="49"/>
  <c r="BD23" i="49"/>
  <c r="BE23" i="49"/>
  <c r="BF23" i="49"/>
  <c r="BG23" i="49"/>
  <c r="BH23" i="49"/>
  <c r="BI23" i="49"/>
  <c r="BJ23" i="49"/>
  <c r="BK23" i="49"/>
  <c r="BL23" i="49"/>
  <c r="BM23" i="49"/>
  <c r="BN23" i="49"/>
  <c r="BO23" i="49"/>
  <c r="BP23" i="49"/>
  <c r="BQ23" i="49"/>
  <c r="BR23" i="49"/>
  <c r="BS23" i="49"/>
  <c r="BT23" i="49"/>
  <c r="BU23" i="49"/>
  <c r="BV23" i="49"/>
  <c r="BW23" i="49"/>
  <c r="BX23" i="49"/>
  <c r="BY23" i="49"/>
  <c r="BZ23" i="49"/>
  <c r="CA23" i="49"/>
  <c r="CB23" i="49"/>
  <c r="CC23" i="49"/>
  <c r="CD23" i="49"/>
  <c r="CE23" i="49"/>
  <c r="CF23" i="49"/>
  <c r="CG23" i="49"/>
  <c r="CH23" i="49"/>
  <c r="CI23" i="49"/>
  <c r="CJ23" i="49"/>
  <c r="CK23" i="49"/>
  <c r="CL23" i="49"/>
  <c r="CM23" i="49"/>
  <c r="CN23" i="49"/>
  <c r="CO23" i="49"/>
  <c r="CP23" i="49"/>
  <c r="CQ23" i="49"/>
  <c r="CR23" i="49"/>
  <c r="CS23" i="49"/>
  <c r="CT23" i="49"/>
  <c r="CU23" i="49"/>
  <c r="CV23" i="49"/>
  <c r="CW23" i="49"/>
  <c r="CX23" i="49"/>
  <c r="CY23" i="49"/>
  <c r="CZ23" i="49"/>
  <c r="DA23"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AX24" i="49"/>
  <c r="AY24" i="49"/>
  <c r="AZ24" i="49"/>
  <c r="BA24" i="49"/>
  <c r="BB24" i="49"/>
  <c r="BC24" i="49"/>
  <c r="BD24" i="49"/>
  <c r="BE24" i="49"/>
  <c r="BF24" i="49"/>
  <c r="BG24" i="49"/>
  <c r="BH24" i="49"/>
  <c r="BI24" i="49"/>
  <c r="BJ24" i="49"/>
  <c r="BK24" i="49"/>
  <c r="BL24" i="49"/>
  <c r="BM24" i="49"/>
  <c r="BN24" i="49"/>
  <c r="BO24" i="49"/>
  <c r="BP24" i="49"/>
  <c r="BQ24" i="49"/>
  <c r="BR24" i="49"/>
  <c r="BS24" i="49"/>
  <c r="BT24" i="49"/>
  <c r="BU24" i="49"/>
  <c r="BV24" i="49"/>
  <c r="BW24" i="49"/>
  <c r="BX24" i="49"/>
  <c r="BY24" i="49"/>
  <c r="BZ24" i="49"/>
  <c r="CA24" i="49"/>
  <c r="CB24" i="49"/>
  <c r="CC24" i="49"/>
  <c r="CD24" i="49"/>
  <c r="CE24" i="49"/>
  <c r="CF24" i="49"/>
  <c r="CG24" i="49"/>
  <c r="CH24" i="49"/>
  <c r="CI24" i="49"/>
  <c r="CJ24" i="49"/>
  <c r="CK24" i="49"/>
  <c r="CL24" i="49"/>
  <c r="CM24" i="49"/>
  <c r="CN24" i="49"/>
  <c r="CO24" i="49"/>
  <c r="CP24" i="49"/>
  <c r="CQ24" i="49"/>
  <c r="CR24" i="49"/>
  <c r="CS24" i="49"/>
  <c r="CT24" i="49"/>
  <c r="CU24" i="49"/>
  <c r="CV24" i="49"/>
  <c r="CW24" i="49"/>
  <c r="CX24" i="49"/>
  <c r="CY24" i="49"/>
  <c r="CZ24" i="49"/>
  <c r="DA24"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AX25" i="49"/>
  <c r="AY25" i="49"/>
  <c r="AZ25" i="49"/>
  <c r="BA25" i="49"/>
  <c r="BB25" i="49"/>
  <c r="BC25" i="49"/>
  <c r="BD25" i="49"/>
  <c r="BE25" i="49"/>
  <c r="BF25" i="49"/>
  <c r="BG25" i="49"/>
  <c r="BH25" i="49"/>
  <c r="BI25" i="49"/>
  <c r="BJ25" i="49"/>
  <c r="BK25" i="49"/>
  <c r="BL25" i="49"/>
  <c r="BM25" i="49"/>
  <c r="BN25" i="49"/>
  <c r="BO25" i="49"/>
  <c r="BP25" i="49"/>
  <c r="BQ25" i="49"/>
  <c r="BR25" i="49"/>
  <c r="BS25" i="49"/>
  <c r="BT25" i="49"/>
  <c r="BU25" i="49"/>
  <c r="BV25" i="49"/>
  <c r="BW25" i="49"/>
  <c r="BX25" i="49"/>
  <c r="BY25" i="49"/>
  <c r="BZ25" i="49"/>
  <c r="CA25" i="49"/>
  <c r="CB25" i="49"/>
  <c r="CC25" i="49"/>
  <c r="CD25" i="49"/>
  <c r="CE25" i="49"/>
  <c r="CF25" i="49"/>
  <c r="CG25" i="49"/>
  <c r="CH25" i="49"/>
  <c r="CI25" i="49"/>
  <c r="CJ25" i="49"/>
  <c r="CK25" i="49"/>
  <c r="CL25" i="49"/>
  <c r="CM25" i="49"/>
  <c r="CN25" i="49"/>
  <c r="CO25" i="49"/>
  <c r="CP25" i="49"/>
  <c r="CQ25" i="49"/>
  <c r="CR25" i="49"/>
  <c r="CS25" i="49"/>
  <c r="CT25" i="49"/>
  <c r="CU25" i="49"/>
  <c r="CV25" i="49"/>
  <c r="CW25" i="49"/>
  <c r="CX25" i="49"/>
  <c r="CY25" i="49"/>
  <c r="CZ25" i="49"/>
  <c r="DA25"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AX26" i="49"/>
  <c r="AY26" i="49"/>
  <c r="AZ26" i="49"/>
  <c r="BA26" i="49"/>
  <c r="BB26" i="49"/>
  <c r="BC26" i="49"/>
  <c r="BD26" i="49"/>
  <c r="BE26" i="49"/>
  <c r="BF26" i="49"/>
  <c r="BG26" i="49"/>
  <c r="BH26" i="49"/>
  <c r="BI26" i="49"/>
  <c r="BJ26" i="49"/>
  <c r="BK26" i="49"/>
  <c r="BL26" i="49"/>
  <c r="BM26" i="49"/>
  <c r="BN26" i="49"/>
  <c r="BO26" i="49"/>
  <c r="BP26" i="49"/>
  <c r="BQ26" i="49"/>
  <c r="BR26" i="49"/>
  <c r="BS26" i="49"/>
  <c r="BT26" i="49"/>
  <c r="BU26" i="49"/>
  <c r="BV26" i="49"/>
  <c r="BW26" i="49"/>
  <c r="BX26" i="49"/>
  <c r="BY26" i="49"/>
  <c r="BZ26" i="49"/>
  <c r="CA26" i="49"/>
  <c r="CB26" i="49"/>
  <c r="CC26" i="49"/>
  <c r="CD26" i="49"/>
  <c r="CE26" i="49"/>
  <c r="CF26" i="49"/>
  <c r="CG26" i="49"/>
  <c r="CH26" i="49"/>
  <c r="CI26" i="49"/>
  <c r="CJ26" i="49"/>
  <c r="CK26" i="49"/>
  <c r="CL26" i="49"/>
  <c r="CM26" i="49"/>
  <c r="CN26" i="49"/>
  <c r="CO26" i="49"/>
  <c r="CP26" i="49"/>
  <c r="CQ26" i="49"/>
  <c r="CR26" i="49"/>
  <c r="CS26" i="49"/>
  <c r="CT26" i="49"/>
  <c r="CU26" i="49"/>
  <c r="CV26" i="49"/>
  <c r="CW26" i="49"/>
  <c r="CX26" i="49"/>
  <c r="CY26" i="49"/>
  <c r="CZ26" i="49"/>
  <c r="DA26"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AX27" i="49"/>
  <c r="AY27" i="49"/>
  <c r="AZ27" i="49"/>
  <c r="BA27" i="49"/>
  <c r="BB27" i="49"/>
  <c r="BC27" i="49"/>
  <c r="BD27" i="49"/>
  <c r="BE27" i="49"/>
  <c r="BF27" i="49"/>
  <c r="BG27" i="49"/>
  <c r="BH27" i="49"/>
  <c r="BI27" i="49"/>
  <c r="BJ27" i="49"/>
  <c r="BK27" i="49"/>
  <c r="BL27" i="49"/>
  <c r="BM27" i="49"/>
  <c r="BN27" i="49"/>
  <c r="BO27" i="49"/>
  <c r="BP27" i="49"/>
  <c r="BQ27" i="49"/>
  <c r="BR27" i="49"/>
  <c r="BS27" i="49"/>
  <c r="BT27" i="49"/>
  <c r="BU27" i="49"/>
  <c r="BV27" i="49"/>
  <c r="BW27" i="49"/>
  <c r="BX27" i="49"/>
  <c r="BY27" i="49"/>
  <c r="BZ27" i="49"/>
  <c r="CA27" i="49"/>
  <c r="CB27" i="49"/>
  <c r="CC27" i="49"/>
  <c r="CD27" i="49"/>
  <c r="CE27" i="49"/>
  <c r="CF27" i="49"/>
  <c r="CG27" i="49"/>
  <c r="CH27" i="49"/>
  <c r="CI27" i="49"/>
  <c r="CJ27" i="49"/>
  <c r="CK27" i="49"/>
  <c r="CL27" i="49"/>
  <c r="CM27" i="49"/>
  <c r="CN27" i="49"/>
  <c r="CO27" i="49"/>
  <c r="CP27" i="49"/>
  <c r="CQ27" i="49"/>
  <c r="CR27" i="49"/>
  <c r="CS27" i="49"/>
  <c r="CT27" i="49"/>
  <c r="CU27" i="49"/>
  <c r="CV27" i="49"/>
  <c r="CW27" i="49"/>
  <c r="CX27" i="49"/>
  <c r="CY27" i="49"/>
  <c r="CZ27" i="49"/>
  <c r="DA27"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AX28" i="49"/>
  <c r="AY28" i="49"/>
  <c r="AZ28" i="49"/>
  <c r="BA28" i="49"/>
  <c r="BB28" i="49"/>
  <c r="BC28" i="49"/>
  <c r="BD28" i="49"/>
  <c r="BE28" i="49"/>
  <c r="BF28" i="49"/>
  <c r="BG28" i="49"/>
  <c r="BH28" i="49"/>
  <c r="BI28" i="49"/>
  <c r="BJ28" i="49"/>
  <c r="BK28" i="49"/>
  <c r="BL28" i="49"/>
  <c r="BM28" i="49"/>
  <c r="BN28" i="49"/>
  <c r="BO28" i="49"/>
  <c r="BP28" i="49"/>
  <c r="BQ28" i="49"/>
  <c r="BR28" i="49"/>
  <c r="BS28" i="49"/>
  <c r="BT28" i="49"/>
  <c r="BU28" i="49"/>
  <c r="BV28" i="49"/>
  <c r="BW28" i="49"/>
  <c r="BX28" i="49"/>
  <c r="BY28" i="49"/>
  <c r="BZ28" i="49"/>
  <c r="CA28" i="49"/>
  <c r="CB28" i="49"/>
  <c r="CC28" i="49"/>
  <c r="CD28" i="49"/>
  <c r="CE28" i="49"/>
  <c r="CF28" i="49"/>
  <c r="CG28" i="49"/>
  <c r="CH28" i="49"/>
  <c r="CI28" i="49"/>
  <c r="CJ28" i="49"/>
  <c r="CK28" i="49"/>
  <c r="CL28" i="49"/>
  <c r="CM28" i="49"/>
  <c r="CN28" i="49"/>
  <c r="CO28" i="49"/>
  <c r="CP28" i="49"/>
  <c r="CQ28" i="49"/>
  <c r="CR28" i="49"/>
  <c r="CS28" i="49"/>
  <c r="CT28" i="49"/>
  <c r="CU28" i="49"/>
  <c r="CV28" i="49"/>
  <c r="CW28" i="49"/>
  <c r="CX28" i="49"/>
  <c r="CY28" i="49"/>
  <c r="CZ28" i="49"/>
  <c r="DA28"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AX29" i="49"/>
  <c r="AY29" i="49"/>
  <c r="AZ29" i="49"/>
  <c r="BA29" i="49"/>
  <c r="BB29" i="49"/>
  <c r="BC29" i="49"/>
  <c r="BD29" i="49"/>
  <c r="BE29" i="49"/>
  <c r="BF29" i="49"/>
  <c r="BG29" i="49"/>
  <c r="BH29" i="49"/>
  <c r="BI29" i="49"/>
  <c r="BJ29" i="49"/>
  <c r="BK29" i="49"/>
  <c r="BL29" i="49"/>
  <c r="BM29" i="49"/>
  <c r="BN29" i="49"/>
  <c r="BO29" i="49"/>
  <c r="BP29" i="49"/>
  <c r="BQ29" i="49"/>
  <c r="BR29" i="49"/>
  <c r="BS29" i="49"/>
  <c r="BT29" i="49"/>
  <c r="BU29" i="49"/>
  <c r="BV29" i="49"/>
  <c r="BW29" i="49"/>
  <c r="BX29" i="49"/>
  <c r="BY29" i="49"/>
  <c r="BZ29" i="49"/>
  <c r="CA29" i="49"/>
  <c r="CB29" i="49"/>
  <c r="CC29" i="49"/>
  <c r="CD29" i="49"/>
  <c r="CE29" i="49"/>
  <c r="CF29" i="49"/>
  <c r="CG29" i="49"/>
  <c r="CH29" i="49"/>
  <c r="CI29" i="49"/>
  <c r="CJ29" i="49"/>
  <c r="CK29" i="49"/>
  <c r="CL29" i="49"/>
  <c r="CM29" i="49"/>
  <c r="CN29" i="49"/>
  <c r="CO29" i="49"/>
  <c r="CP29" i="49"/>
  <c r="CQ29" i="49"/>
  <c r="CR29" i="49"/>
  <c r="CS29" i="49"/>
  <c r="CT29" i="49"/>
  <c r="CU29" i="49"/>
  <c r="CV29" i="49"/>
  <c r="CW29" i="49"/>
  <c r="CX29" i="49"/>
  <c r="CY29" i="49"/>
  <c r="CZ29" i="49"/>
  <c r="DA29"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AX30" i="49"/>
  <c r="AY30" i="49"/>
  <c r="AZ30" i="49"/>
  <c r="BA30" i="49"/>
  <c r="BB30" i="49"/>
  <c r="BC30" i="49"/>
  <c r="BD30" i="49"/>
  <c r="BE30" i="49"/>
  <c r="BF30" i="49"/>
  <c r="BG30" i="49"/>
  <c r="BH30" i="49"/>
  <c r="BI30" i="49"/>
  <c r="BJ30" i="49"/>
  <c r="BK30" i="49"/>
  <c r="BL30" i="49"/>
  <c r="BM30" i="49"/>
  <c r="BN30" i="49"/>
  <c r="BO30" i="49"/>
  <c r="BP30" i="49"/>
  <c r="BQ30" i="49"/>
  <c r="BR30" i="49"/>
  <c r="BS30" i="49"/>
  <c r="BT30" i="49"/>
  <c r="BU30" i="49"/>
  <c r="BV30" i="49"/>
  <c r="BW30" i="49"/>
  <c r="BX30" i="49"/>
  <c r="BY30" i="49"/>
  <c r="BZ30" i="49"/>
  <c r="CA30" i="49"/>
  <c r="CB30" i="49"/>
  <c r="CC30" i="49"/>
  <c r="CD30" i="49"/>
  <c r="CE30" i="49"/>
  <c r="CF30" i="49"/>
  <c r="CG30" i="49"/>
  <c r="CH30" i="49"/>
  <c r="CI30" i="49"/>
  <c r="CJ30" i="49"/>
  <c r="CK30" i="49"/>
  <c r="CL30" i="49"/>
  <c r="CM30" i="49"/>
  <c r="CN30" i="49"/>
  <c r="CO30" i="49"/>
  <c r="CP30" i="49"/>
  <c r="CQ30" i="49"/>
  <c r="CR30" i="49"/>
  <c r="CS30" i="49"/>
  <c r="CT30" i="49"/>
  <c r="CU30" i="49"/>
  <c r="CV30" i="49"/>
  <c r="CW30" i="49"/>
  <c r="CX30" i="49"/>
  <c r="CY30" i="49"/>
  <c r="CZ30" i="49"/>
  <c r="DA30"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AX31" i="49"/>
  <c r="AY31" i="49"/>
  <c r="AZ31" i="49"/>
  <c r="BA31" i="49"/>
  <c r="BB31" i="49"/>
  <c r="BC31" i="49"/>
  <c r="BD31" i="49"/>
  <c r="BE31" i="49"/>
  <c r="BF31" i="49"/>
  <c r="BG31" i="49"/>
  <c r="BH31" i="49"/>
  <c r="BI31" i="49"/>
  <c r="BJ31" i="49"/>
  <c r="BK31" i="49"/>
  <c r="BL31" i="49"/>
  <c r="BM31" i="49"/>
  <c r="BN31" i="49"/>
  <c r="BO31" i="49"/>
  <c r="BP31" i="49"/>
  <c r="BQ31" i="49"/>
  <c r="BR31" i="49"/>
  <c r="BS31" i="49"/>
  <c r="BT31" i="49"/>
  <c r="BU31" i="49"/>
  <c r="BV31" i="49"/>
  <c r="BW31" i="49"/>
  <c r="BX31" i="49"/>
  <c r="BY31" i="49"/>
  <c r="BZ31" i="49"/>
  <c r="CA31" i="49"/>
  <c r="CB31" i="49"/>
  <c r="CC31" i="49"/>
  <c r="CD31" i="49"/>
  <c r="CE31" i="49"/>
  <c r="CF31" i="49"/>
  <c r="CG31" i="49"/>
  <c r="CH31" i="49"/>
  <c r="CI31" i="49"/>
  <c r="CJ31" i="49"/>
  <c r="CK31" i="49"/>
  <c r="CL31" i="49"/>
  <c r="CM31" i="49"/>
  <c r="CN31" i="49"/>
  <c r="CO31" i="49"/>
  <c r="CP31" i="49"/>
  <c r="CQ31" i="49"/>
  <c r="CR31" i="49"/>
  <c r="CS31" i="49"/>
  <c r="CT31" i="49"/>
  <c r="CU31" i="49"/>
  <c r="CV31" i="49"/>
  <c r="CW31" i="49"/>
  <c r="CX31" i="49"/>
  <c r="CY31" i="49"/>
  <c r="CZ31" i="49"/>
  <c r="DA31"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AX32" i="49"/>
  <c r="AY32" i="49"/>
  <c r="AZ32" i="49"/>
  <c r="BA32" i="49"/>
  <c r="BB32" i="49"/>
  <c r="BC32" i="49"/>
  <c r="BD32" i="49"/>
  <c r="BE32" i="49"/>
  <c r="BF32" i="49"/>
  <c r="BG32" i="49"/>
  <c r="BH32" i="49"/>
  <c r="BI32" i="49"/>
  <c r="BJ32" i="49"/>
  <c r="BK32" i="49"/>
  <c r="BL32" i="49"/>
  <c r="BM32" i="49"/>
  <c r="BN32" i="49"/>
  <c r="BO32" i="49"/>
  <c r="BP32" i="49"/>
  <c r="BQ32" i="49"/>
  <c r="BR32" i="49"/>
  <c r="BS32" i="49"/>
  <c r="BT32" i="49"/>
  <c r="BU32" i="49"/>
  <c r="BV32" i="49"/>
  <c r="BW32" i="49"/>
  <c r="BX32" i="49"/>
  <c r="BY32" i="49"/>
  <c r="BZ32" i="49"/>
  <c r="CA32" i="49"/>
  <c r="CB32" i="49"/>
  <c r="CC32" i="49"/>
  <c r="CD32" i="49"/>
  <c r="CE32" i="49"/>
  <c r="CF32" i="49"/>
  <c r="CG32" i="49"/>
  <c r="CH32" i="49"/>
  <c r="CI32" i="49"/>
  <c r="CJ32" i="49"/>
  <c r="CK32" i="49"/>
  <c r="CL32" i="49"/>
  <c r="CM32" i="49"/>
  <c r="CN32" i="49"/>
  <c r="CO32" i="49"/>
  <c r="CP32" i="49"/>
  <c r="CQ32" i="49"/>
  <c r="CR32" i="49"/>
  <c r="CS32" i="49"/>
  <c r="CT32" i="49"/>
  <c r="CU32" i="49"/>
  <c r="CV32" i="49"/>
  <c r="CW32" i="49"/>
  <c r="CX32" i="49"/>
  <c r="CY32" i="49"/>
  <c r="CZ32" i="49"/>
  <c r="DA32"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AX33" i="49"/>
  <c r="AY33" i="49"/>
  <c r="AZ33" i="49"/>
  <c r="BA33" i="49"/>
  <c r="BB33" i="49"/>
  <c r="BC33" i="49"/>
  <c r="BD33" i="49"/>
  <c r="BE33" i="49"/>
  <c r="BF33" i="49"/>
  <c r="BG33" i="49"/>
  <c r="BH33" i="49"/>
  <c r="BI33" i="49"/>
  <c r="BJ33" i="49"/>
  <c r="BK33" i="49"/>
  <c r="BL33" i="49"/>
  <c r="BM33" i="49"/>
  <c r="BN33" i="49"/>
  <c r="BO33" i="49"/>
  <c r="BP33" i="49"/>
  <c r="BQ33" i="49"/>
  <c r="BR33" i="49"/>
  <c r="BS33" i="49"/>
  <c r="BT33" i="49"/>
  <c r="BU33" i="49"/>
  <c r="BV33" i="49"/>
  <c r="BW33" i="49"/>
  <c r="BX33" i="49"/>
  <c r="BY33" i="49"/>
  <c r="BZ33" i="49"/>
  <c r="CA33" i="49"/>
  <c r="CB33" i="49"/>
  <c r="CC33" i="49"/>
  <c r="CD33" i="49"/>
  <c r="CE33" i="49"/>
  <c r="CF33" i="49"/>
  <c r="CG33" i="49"/>
  <c r="CH33" i="49"/>
  <c r="CI33" i="49"/>
  <c r="CJ33" i="49"/>
  <c r="CK33" i="49"/>
  <c r="CL33" i="49"/>
  <c r="CM33" i="49"/>
  <c r="CN33" i="49"/>
  <c r="CO33" i="49"/>
  <c r="CP33" i="49"/>
  <c r="CQ33" i="49"/>
  <c r="CR33" i="49"/>
  <c r="CS33" i="49"/>
  <c r="CT33" i="49"/>
  <c r="CU33" i="49"/>
  <c r="CV33" i="49"/>
  <c r="CW33" i="49"/>
  <c r="CX33" i="49"/>
  <c r="CY33" i="49"/>
  <c r="CZ33" i="49"/>
  <c r="DA33"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AX34" i="49"/>
  <c r="AY34" i="49"/>
  <c r="AZ34" i="49"/>
  <c r="BA34" i="49"/>
  <c r="BB34" i="49"/>
  <c r="BC34" i="49"/>
  <c r="BD34" i="49"/>
  <c r="BE34" i="49"/>
  <c r="BF34" i="49"/>
  <c r="BG34" i="49"/>
  <c r="BH34" i="49"/>
  <c r="BI34" i="49"/>
  <c r="BJ34" i="49"/>
  <c r="BK34" i="49"/>
  <c r="BL34" i="49"/>
  <c r="BM34" i="49"/>
  <c r="BN34" i="49"/>
  <c r="BO34" i="49"/>
  <c r="BP34" i="49"/>
  <c r="BQ34" i="49"/>
  <c r="BR34" i="49"/>
  <c r="BS34" i="49"/>
  <c r="BT34" i="49"/>
  <c r="BU34" i="49"/>
  <c r="BV34" i="49"/>
  <c r="BW34" i="49"/>
  <c r="BX34" i="49"/>
  <c r="BY34" i="49"/>
  <c r="BZ34" i="49"/>
  <c r="CA34" i="49"/>
  <c r="CB34" i="49"/>
  <c r="CC34" i="49"/>
  <c r="CD34" i="49"/>
  <c r="CE34" i="49"/>
  <c r="CF34" i="49"/>
  <c r="CG34" i="49"/>
  <c r="CH34" i="49"/>
  <c r="CI34" i="49"/>
  <c r="CJ34" i="49"/>
  <c r="CK34" i="49"/>
  <c r="CL34" i="49"/>
  <c r="CM34" i="49"/>
  <c r="CN34" i="49"/>
  <c r="CO34" i="49"/>
  <c r="CP34" i="49"/>
  <c r="CQ34" i="49"/>
  <c r="CR34" i="49"/>
  <c r="CS34" i="49"/>
  <c r="CT34" i="49"/>
  <c r="CU34" i="49"/>
  <c r="CV34" i="49"/>
  <c r="CW34" i="49"/>
  <c r="CX34" i="49"/>
  <c r="CY34" i="49"/>
  <c r="CZ34" i="49"/>
  <c r="DA34"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AX35" i="49"/>
  <c r="AY35" i="49"/>
  <c r="AZ35" i="49"/>
  <c r="BA35" i="49"/>
  <c r="BB35" i="49"/>
  <c r="BC35" i="49"/>
  <c r="BD35" i="49"/>
  <c r="BE35" i="49"/>
  <c r="BF35" i="49"/>
  <c r="BG35" i="49"/>
  <c r="BH35" i="49"/>
  <c r="BI35" i="49"/>
  <c r="BJ35" i="49"/>
  <c r="BK35" i="49"/>
  <c r="BL35" i="49"/>
  <c r="BM35" i="49"/>
  <c r="BN35" i="49"/>
  <c r="BO35" i="49"/>
  <c r="BP35" i="49"/>
  <c r="BQ35" i="49"/>
  <c r="BR35" i="49"/>
  <c r="BS35" i="49"/>
  <c r="BT35" i="49"/>
  <c r="BU35" i="49"/>
  <c r="BV35" i="49"/>
  <c r="BW35" i="49"/>
  <c r="BX35" i="49"/>
  <c r="BY35" i="49"/>
  <c r="BZ35" i="49"/>
  <c r="CA35" i="49"/>
  <c r="CB35" i="49"/>
  <c r="CC35" i="49"/>
  <c r="CD35" i="49"/>
  <c r="CE35" i="49"/>
  <c r="CF35" i="49"/>
  <c r="CG35" i="49"/>
  <c r="CH35" i="49"/>
  <c r="CI35" i="49"/>
  <c r="CJ35" i="49"/>
  <c r="CK35" i="49"/>
  <c r="CL35" i="49"/>
  <c r="CM35" i="49"/>
  <c r="CN35" i="49"/>
  <c r="CO35" i="49"/>
  <c r="CP35" i="49"/>
  <c r="CQ35" i="49"/>
  <c r="CR35" i="49"/>
  <c r="CS35" i="49"/>
  <c r="CT35" i="49"/>
  <c r="CU35" i="49"/>
  <c r="CV35" i="49"/>
  <c r="CW35" i="49"/>
  <c r="CX35" i="49"/>
  <c r="CY35" i="49"/>
  <c r="CZ35" i="49"/>
  <c r="DA35"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AX36" i="49"/>
  <c r="AY36" i="49"/>
  <c r="AZ36" i="49"/>
  <c r="BA36" i="49"/>
  <c r="BB36" i="49"/>
  <c r="BC36" i="49"/>
  <c r="BD36" i="49"/>
  <c r="BE36" i="49"/>
  <c r="BF36" i="49"/>
  <c r="BG36" i="49"/>
  <c r="BH36" i="49"/>
  <c r="BI36" i="49"/>
  <c r="BJ36" i="49"/>
  <c r="BK36" i="49"/>
  <c r="BL36" i="49"/>
  <c r="BM36" i="49"/>
  <c r="BN36" i="49"/>
  <c r="BO36" i="49"/>
  <c r="BP36" i="49"/>
  <c r="BQ36" i="49"/>
  <c r="BR36" i="49"/>
  <c r="BS36" i="49"/>
  <c r="BT36" i="49"/>
  <c r="BU36" i="49"/>
  <c r="BV36" i="49"/>
  <c r="BW36" i="49"/>
  <c r="BX36" i="49"/>
  <c r="BY36" i="49"/>
  <c r="BZ36" i="49"/>
  <c r="CA36" i="49"/>
  <c r="CB36" i="49"/>
  <c r="CC36" i="49"/>
  <c r="CD36" i="49"/>
  <c r="CE36" i="49"/>
  <c r="CF36" i="49"/>
  <c r="CG36" i="49"/>
  <c r="CH36" i="49"/>
  <c r="CI36" i="49"/>
  <c r="CJ36" i="49"/>
  <c r="CK36" i="49"/>
  <c r="CL36" i="49"/>
  <c r="CM36" i="49"/>
  <c r="CN36" i="49"/>
  <c r="CO36" i="49"/>
  <c r="CP36" i="49"/>
  <c r="CQ36" i="49"/>
  <c r="CR36" i="49"/>
  <c r="CS36" i="49"/>
  <c r="CT36" i="49"/>
  <c r="CU36" i="49"/>
  <c r="CV36" i="49"/>
  <c r="CW36" i="49"/>
  <c r="CX36" i="49"/>
  <c r="CY36" i="49"/>
  <c r="CZ36" i="49"/>
  <c r="DA36"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AX37" i="49"/>
  <c r="AY37" i="49"/>
  <c r="AZ37" i="49"/>
  <c r="BA37" i="49"/>
  <c r="BB37" i="49"/>
  <c r="BC37" i="49"/>
  <c r="BD37" i="49"/>
  <c r="BE37" i="49"/>
  <c r="BF37" i="49"/>
  <c r="BG37" i="49"/>
  <c r="BH37" i="49"/>
  <c r="BI37" i="49"/>
  <c r="BJ37" i="49"/>
  <c r="BK37" i="49"/>
  <c r="BL37" i="49"/>
  <c r="BM37" i="49"/>
  <c r="BN37" i="49"/>
  <c r="BO37" i="49"/>
  <c r="BP37" i="49"/>
  <c r="BQ37" i="49"/>
  <c r="BR37" i="49"/>
  <c r="BS37" i="49"/>
  <c r="BT37" i="49"/>
  <c r="BU37" i="49"/>
  <c r="BV37" i="49"/>
  <c r="BW37" i="49"/>
  <c r="BX37" i="49"/>
  <c r="BY37" i="49"/>
  <c r="BZ37" i="49"/>
  <c r="CA37" i="49"/>
  <c r="CB37" i="49"/>
  <c r="CC37" i="49"/>
  <c r="CD37" i="49"/>
  <c r="CE37" i="49"/>
  <c r="CF37" i="49"/>
  <c r="CG37" i="49"/>
  <c r="CH37" i="49"/>
  <c r="CI37" i="49"/>
  <c r="CJ37" i="49"/>
  <c r="CK37" i="49"/>
  <c r="CL37" i="49"/>
  <c r="CM37" i="49"/>
  <c r="CN37" i="49"/>
  <c r="CO37" i="49"/>
  <c r="CP37" i="49"/>
  <c r="CQ37" i="49"/>
  <c r="CR37" i="49"/>
  <c r="CS37" i="49"/>
  <c r="CT37" i="49"/>
  <c r="CU37" i="49"/>
  <c r="CV37" i="49"/>
  <c r="CW37" i="49"/>
  <c r="CX37" i="49"/>
  <c r="CY37" i="49"/>
  <c r="CZ37" i="49"/>
  <c r="DA37"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AX38" i="49"/>
  <c r="AY38" i="49"/>
  <c r="AZ38" i="49"/>
  <c r="BA38" i="49"/>
  <c r="BB38" i="49"/>
  <c r="BC38" i="49"/>
  <c r="BD38" i="49"/>
  <c r="BE38" i="49"/>
  <c r="BF38" i="49"/>
  <c r="BG38" i="49"/>
  <c r="BH38" i="49"/>
  <c r="BI38" i="49"/>
  <c r="BJ38" i="49"/>
  <c r="BK38" i="49"/>
  <c r="BL38" i="49"/>
  <c r="BM38" i="49"/>
  <c r="BN38" i="49"/>
  <c r="BO38" i="49"/>
  <c r="BP38" i="49"/>
  <c r="BQ38" i="49"/>
  <c r="BR38" i="49"/>
  <c r="BS38" i="49"/>
  <c r="BT38" i="49"/>
  <c r="BU38" i="49"/>
  <c r="BV38" i="49"/>
  <c r="BW38" i="49"/>
  <c r="BX38" i="49"/>
  <c r="BY38" i="49"/>
  <c r="BZ38" i="49"/>
  <c r="CA38" i="49"/>
  <c r="CB38" i="49"/>
  <c r="CC38" i="49"/>
  <c r="CD38" i="49"/>
  <c r="CE38" i="49"/>
  <c r="CF38" i="49"/>
  <c r="CG38" i="49"/>
  <c r="CH38" i="49"/>
  <c r="CI38" i="49"/>
  <c r="CJ38" i="49"/>
  <c r="CK38" i="49"/>
  <c r="CL38" i="49"/>
  <c r="CM38" i="49"/>
  <c r="CN38" i="49"/>
  <c r="CO38" i="49"/>
  <c r="CP38" i="49"/>
  <c r="CQ38" i="49"/>
  <c r="CR38" i="49"/>
  <c r="CS38" i="49"/>
  <c r="CT38" i="49"/>
  <c r="CU38" i="49"/>
  <c r="CV38" i="49"/>
  <c r="CW38" i="49"/>
  <c r="CX38" i="49"/>
  <c r="CY38" i="49"/>
  <c r="CZ38" i="49"/>
  <c r="DA38"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AX39" i="49"/>
  <c r="AY39" i="49"/>
  <c r="AZ39" i="49"/>
  <c r="BA39" i="49"/>
  <c r="BB39" i="49"/>
  <c r="BC39" i="49"/>
  <c r="BD39" i="49"/>
  <c r="BE39" i="49"/>
  <c r="BF39" i="49"/>
  <c r="BG39" i="49"/>
  <c r="BH39" i="49"/>
  <c r="BI39" i="49"/>
  <c r="BJ39" i="49"/>
  <c r="BK39" i="49"/>
  <c r="BL39" i="49"/>
  <c r="BM39" i="49"/>
  <c r="BN39" i="49"/>
  <c r="BO39" i="49"/>
  <c r="BP39" i="49"/>
  <c r="BQ39" i="49"/>
  <c r="BR39" i="49"/>
  <c r="BS39" i="49"/>
  <c r="BT39" i="49"/>
  <c r="BU39" i="49"/>
  <c r="BV39" i="49"/>
  <c r="BW39" i="49"/>
  <c r="BX39" i="49"/>
  <c r="BY39" i="49"/>
  <c r="BZ39" i="49"/>
  <c r="CA39" i="49"/>
  <c r="CB39" i="49"/>
  <c r="CC39" i="49"/>
  <c r="CD39" i="49"/>
  <c r="CE39" i="49"/>
  <c r="CF39" i="49"/>
  <c r="CG39" i="49"/>
  <c r="CH39" i="49"/>
  <c r="CI39" i="49"/>
  <c r="CJ39" i="49"/>
  <c r="CK39" i="49"/>
  <c r="CL39" i="49"/>
  <c r="CM39" i="49"/>
  <c r="CN39" i="49"/>
  <c r="CO39" i="49"/>
  <c r="CP39" i="49"/>
  <c r="CQ39" i="49"/>
  <c r="CR39" i="49"/>
  <c r="CS39" i="49"/>
  <c r="CT39" i="49"/>
  <c r="CU39" i="49"/>
  <c r="CV39" i="49"/>
  <c r="CW39" i="49"/>
  <c r="CX39" i="49"/>
  <c r="CY39" i="49"/>
  <c r="CZ39" i="49"/>
  <c r="DA39" i="49"/>
  <c r="J40" i="49"/>
  <c r="K40" i="49"/>
  <c r="L40" i="49"/>
  <c r="M40" i="49"/>
  <c r="N40" i="49"/>
  <c r="O40" i="49"/>
  <c r="P40" i="49"/>
  <c r="Q40" i="49"/>
  <c r="R40" i="49"/>
  <c r="T40" i="49"/>
  <c r="U40" i="49"/>
  <c r="V40" i="49"/>
  <c r="W40" i="49"/>
  <c r="X40" i="49"/>
  <c r="Y40" i="49"/>
  <c r="Z40" i="49"/>
  <c r="AA40" i="49"/>
  <c r="AB40" i="49"/>
  <c r="AC40" i="49"/>
  <c r="AD40" i="49"/>
  <c r="AE40" i="49"/>
  <c r="AF40" i="49"/>
  <c r="AG40" i="49"/>
  <c r="AH40" i="49"/>
  <c r="AI40" i="49"/>
  <c r="AJ40" i="49"/>
  <c r="AK40" i="49"/>
  <c r="AL40" i="49"/>
  <c r="AM40" i="49"/>
  <c r="AN40" i="49"/>
  <c r="AO40" i="49"/>
  <c r="AP40" i="49"/>
  <c r="AQ40" i="49"/>
  <c r="AR40" i="49"/>
  <c r="AS40" i="49"/>
  <c r="AT40" i="49"/>
  <c r="AU40" i="49"/>
  <c r="AV40" i="49"/>
  <c r="AW40" i="49"/>
  <c r="AY40" i="49"/>
  <c r="AZ40" i="49"/>
  <c r="BA40" i="49"/>
  <c r="BB40" i="49"/>
  <c r="BC40" i="49"/>
  <c r="BD40" i="49"/>
  <c r="BE40" i="49"/>
  <c r="BF40" i="49"/>
  <c r="BG40" i="49"/>
  <c r="BH40" i="49"/>
  <c r="BI40" i="49"/>
  <c r="BJ40" i="49"/>
  <c r="BK40" i="49"/>
  <c r="BL40" i="49"/>
  <c r="BM40" i="49"/>
  <c r="BN40" i="49"/>
  <c r="BO40" i="49"/>
  <c r="BP40" i="49"/>
  <c r="BQ40" i="49"/>
  <c r="BR40" i="49"/>
  <c r="BS40" i="49"/>
  <c r="BT40" i="49"/>
  <c r="BU40" i="49"/>
  <c r="BV40" i="49"/>
  <c r="BW40" i="49"/>
  <c r="BX40" i="49"/>
  <c r="BY40" i="49"/>
  <c r="BZ40" i="49"/>
  <c r="CA40" i="49"/>
  <c r="CB40" i="49"/>
  <c r="CC40" i="49"/>
  <c r="CD40" i="49"/>
  <c r="CE40" i="49"/>
  <c r="CF40" i="49"/>
  <c r="CG40" i="49"/>
  <c r="CH40" i="49"/>
  <c r="CI40" i="49"/>
  <c r="CJ40" i="49"/>
  <c r="CK40" i="49"/>
  <c r="CL40" i="49"/>
  <c r="CM40" i="49"/>
  <c r="CN40" i="49"/>
  <c r="CO40" i="49"/>
  <c r="CP40" i="49"/>
  <c r="CQ40" i="49"/>
  <c r="CR40" i="49"/>
  <c r="CS40" i="49"/>
  <c r="CT40" i="49"/>
  <c r="CU40" i="49"/>
  <c r="CV40" i="49"/>
  <c r="CW40" i="49"/>
  <c r="CX40" i="49"/>
  <c r="CY40" i="49"/>
  <c r="CZ40" i="49"/>
  <c r="DA40" i="49"/>
  <c r="J41" i="49"/>
  <c r="K41" i="49"/>
  <c r="L41" i="49"/>
  <c r="M41" i="49"/>
  <c r="N41" i="49"/>
  <c r="O41" i="49"/>
  <c r="P41" i="49"/>
  <c r="Q41" i="49"/>
  <c r="R41" i="49"/>
  <c r="S41" i="49"/>
  <c r="T41" i="49"/>
  <c r="U41" i="49"/>
  <c r="V41" i="49"/>
  <c r="W41" i="49"/>
  <c r="X41" i="49"/>
  <c r="Y41" i="49"/>
  <c r="Z41" i="49"/>
  <c r="AA41" i="49"/>
  <c r="AB41" i="49"/>
  <c r="AC41" i="49"/>
  <c r="AD41" i="49"/>
  <c r="AE41" i="49"/>
  <c r="AF41" i="49"/>
  <c r="AG41" i="49"/>
  <c r="AH41" i="49"/>
  <c r="AI41" i="49"/>
  <c r="AJ41" i="49"/>
  <c r="AK41" i="49"/>
  <c r="AL41" i="49"/>
  <c r="AM41" i="49"/>
  <c r="AN41" i="49"/>
  <c r="AO41" i="49"/>
  <c r="AP41" i="49"/>
  <c r="AQ41" i="49"/>
  <c r="AR41" i="49"/>
  <c r="AS41" i="49"/>
  <c r="AT41" i="49"/>
  <c r="AU41" i="49"/>
  <c r="AV41" i="49"/>
  <c r="AW41" i="49"/>
  <c r="AX41" i="49"/>
  <c r="AY41" i="49"/>
  <c r="AZ41" i="49"/>
  <c r="BA41" i="49"/>
  <c r="BB41" i="49"/>
  <c r="BC41" i="49"/>
  <c r="BD41" i="49"/>
  <c r="BE41" i="49"/>
  <c r="BF41" i="49"/>
  <c r="BG41" i="49"/>
  <c r="BH41" i="49"/>
  <c r="BI41" i="49"/>
  <c r="BJ41" i="49"/>
  <c r="BK41" i="49"/>
  <c r="BL41" i="49"/>
  <c r="BM41" i="49"/>
  <c r="BN41" i="49"/>
  <c r="BO41" i="49"/>
  <c r="BP41" i="49"/>
  <c r="BQ41" i="49"/>
  <c r="BR41" i="49"/>
  <c r="BS41" i="49"/>
  <c r="BT41" i="49"/>
  <c r="BU41" i="49"/>
  <c r="BV41" i="49"/>
  <c r="BW41" i="49"/>
  <c r="BX41" i="49"/>
  <c r="BY41" i="49"/>
  <c r="BZ41" i="49"/>
  <c r="CA41" i="49"/>
  <c r="CB41" i="49"/>
  <c r="CC41" i="49"/>
  <c r="CD41" i="49"/>
  <c r="CE41" i="49"/>
  <c r="CF41" i="49"/>
  <c r="CG41" i="49"/>
  <c r="CH41" i="49"/>
  <c r="CI41" i="49"/>
  <c r="CJ41" i="49"/>
  <c r="CK41" i="49"/>
  <c r="CL41" i="49"/>
  <c r="CN41" i="49"/>
  <c r="CO41" i="49"/>
  <c r="CP41" i="49"/>
  <c r="CQ41" i="49"/>
  <c r="CR41" i="49"/>
  <c r="CS41" i="49"/>
  <c r="CT41" i="49"/>
  <c r="CU41" i="49"/>
  <c r="CV41" i="49"/>
  <c r="CW41" i="49"/>
  <c r="CX41" i="49"/>
  <c r="CY41" i="49"/>
  <c r="DA41" i="49"/>
  <c r="J42" i="49"/>
  <c r="K42" i="49"/>
  <c r="L42" i="49"/>
  <c r="M42" i="49"/>
  <c r="N42" i="49"/>
  <c r="O42" i="49"/>
  <c r="P42" i="49"/>
  <c r="Q42" i="49"/>
  <c r="R42" i="49"/>
  <c r="S42" i="49"/>
  <c r="T42" i="49"/>
  <c r="U42" i="49"/>
  <c r="V42" i="49"/>
  <c r="W42" i="49"/>
  <c r="X42" i="49"/>
  <c r="Y42" i="49"/>
  <c r="Z42" i="49"/>
  <c r="AA42" i="49"/>
  <c r="AB42" i="49"/>
  <c r="AC42" i="49"/>
  <c r="AD42" i="49"/>
  <c r="AE42" i="49"/>
  <c r="AF42" i="49"/>
  <c r="AG42" i="49"/>
  <c r="AH42" i="49"/>
  <c r="AI42" i="49"/>
  <c r="AJ42" i="49"/>
  <c r="AK42" i="49"/>
  <c r="AL42" i="49"/>
  <c r="AM42" i="49"/>
  <c r="AN42" i="49"/>
  <c r="AO42" i="49"/>
  <c r="AP42" i="49"/>
  <c r="AQ42" i="49"/>
  <c r="AR42" i="49"/>
  <c r="AS42" i="49"/>
  <c r="AT42" i="49"/>
  <c r="AU42" i="49"/>
  <c r="AV42" i="49"/>
  <c r="AW42" i="49"/>
  <c r="AX42" i="49"/>
  <c r="AY42" i="49"/>
  <c r="AZ42" i="49"/>
  <c r="BA42" i="49"/>
  <c r="BB42" i="49"/>
  <c r="BC42" i="49"/>
  <c r="BD42" i="49"/>
  <c r="BE42" i="49"/>
  <c r="BF42" i="49"/>
  <c r="BG42" i="49"/>
  <c r="BH42" i="49"/>
  <c r="BI42" i="49"/>
  <c r="BJ42" i="49"/>
  <c r="BK42" i="49"/>
  <c r="BL42" i="49"/>
  <c r="BM42" i="49"/>
  <c r="BN42" i="49"/>
  <c r="BO42" i="49"/>
  <c r="BP42" i="49"/>
  <c r="BQ42" i="49"/>
  <c r="BR42" i="49"/>
  <c r="BS42" i="49"/>
  <c r="BT42" i="49"/>
  <c r="BU42" i="49"/>
  <c r="BV42" i="49"/>
  <c r="BW42" i="49"/>
  <c r="BX42" i="49"/>
  <c r="BY42" i="49"/>
  <c r="BZ42" i="49"/>
  <c r="CA42" i="49"/>
  <c r="CB42" i="49"/>
  <c r="CC42" i="49"/>
  <c r="CD42" i="49"/>
  <c r="CE42" i="49"/>
  <c r="CF42" i="49"/>
  <c r="CG42" i="49"/>
  <c r="CH42" i="49"/>
  <c r="CI42" i="49"/>
  <c r="CJ42" i="49"/>
  <c r="CK42" i="49"/>
  <c r="CL42" i="49"/>
  <c r="CM42" i="49"/>
  <c r="CN42" i="49"/>
  <c r="CP42" i="49"/>
  <c r="CQ42" i="49"/>
  <c r="CR42" i="49"/>
  <c r="CS42" i="49"/>
  <c r="CT42" i="49"/>
  <c r="CU42" i="49"/>
  <c r="CV42" i="49"/>
  <c r="CW42" i="49"/>
  <c r="CX42" i="49"/>
  <c r="CY42" i="49"/>
  <c r="DA42" i="49"/>
  <c r="J43" i="49"/>
  <c r="K43" i="49"/>
  <c r="L43" i="49"/>
  <c r="M43" i="49"/>
  <c r="N43" i="49"/>
  <c r="O43" i="49"/>
  <c r="P43" i="49"/>
  <c r="Q43" i="49"/>
  <c r="R43" i="49"/>
  <c r="S43" i="49"/>
  <c r="T43" i="49"/>
  <c r="U43" i="49"/>
  <c r="V43" i="49"/>
  <c r="W43" i="49"/>
  <c r="X43" i="49"/>
  <c r="Y43" i="49"/>
  <c r="Z43" i="49"/>
  <c r="AA43" i="49"/>
  <c r="AB43" i="49"/>
  <c r="AC43" i="49"/>
  <c r="AD43" i="49"/>
  <c r="AE43" i="49"/>
  <c r="AF43" i="49"/>
  <c r="AG43" i="49"/>
  <c r="AH43" i="49"/>
  <c r="AI43" i="49"/>
  <c r="AJ43" i="49"/>
  <c r="AK43" i="49"/>
  <c r="AL43" i="49"/>
  <c r="AM43" i="49"/>
  <c r="AN43" i="49"/>
  <c r="AO43" i="49"/>
  <c r="AP43" i="49"/>
  <c r="AQ43" i="49"/>
  <c r="AR43" i="49"/>
  <c r="AS43" i="49"/>
  <c r="AT43" i="49"/>
  <c r="AU43" i="49"/>
  <c r="AV43" i="49"/>
  <c r="AW43" i="49"/>
  <c r="AX43" i="49"/>
  <c r="AY43" i="49"/>
  <c r="AZ43" i="49"/>
  <c r="BA43" i="49"/>
  <c r="BB43" i="49"/>
  <c r="BC43" i="49"/>
  <c r="BD43" i="49"/>
  <c r="BE43" i="49"/>
  <c r="BF43" i="49"/>
  <c r="BG43" i="49"/>
  <c r="BH43" i="49"/>
  <c r="BI43" i="49"/>
  <c r="BJ43" i="49"/>
  <c r="BK43" i="49"/>
  <c r="BL43" i="49"/>
  <c r="BM43" i="49"/>
  <c r="BN43" i="49"/>
  <c r="BO43" i="49"/>
  <c r="BP43" i="49"/>
  <c r="BQ43" i="49"/>
  <c r="BR43" i="49"/>
  <c r="BS43" i="49"/>
  <c r="BT43" i="49"/>
  <c r="BU43" i="49"/>
  <c r="BV43" i="49"/>
  <c r="BW43" i="49"/>
  <c r="BX43" i="49"/>
  <c r="BY43" i="49"/>
  <c r="BZ43" i="49"/>
  <c r="CA43" i="49"/>
  <c r="CB43" i="49"/>
  <c r="CC43" i="49"/>
  <c r="CD43" i="49"/>
  <c r="CE43" i="49"/>
  <c r="CF43" i="49"/>
  <c r="CG43" i="49"/>
  <c r="CH43" i="49"/>
  <c r="CI43" i="49"/>
  <c r="CJ43" i="49"/>
  <c r="CK43" i="49"/>
  <c r="CL43" i="49"/>
  <c r="CM43" i="49"/>
  <c r="CN43" i="49"/>
  <c r="CO43" i="49"/>
  <c r="CP43" i="49"/>
  <c r="CR43" i="49"/>
  <c r="CS43" i="49"/>
  <c r="CT43" i="49"/>
  <c r="CU43" i="49"/>
  <c r="CV43" i="49"/>
  <c r="CW43" i="49"/>
  <c r="CX43" i="49"/>
  <c r="CY43" i="49"/>
  <c r="DA43" i="49"/>
  <c r="J44" i="49"/>
  <c r="K44" i="49"/>
  <c r="L44" i="49"/>
  <c r="M44" i="49"/>
  <c r="N44" i="49"/>
  <c r="O44" i="49"/>
  <c r="P44" i="49"/>
  <c r="Q44" i="49"/>
  <c r="R44" i="49"/>
  <c r="S44" i="49"/>
  <c r="T44" i="49"/>
  <c r="U44" i="49"/>
  <c r="V44" i="49"/>
  <c r="W44" i="49"/>
  <c r="X44" i="49"/>
  <c r="Y44" i="49"/>
  <c r="Z44" i="49"/>
  <c r="AA44" i="49"/>
  <c r="AB44" i="49"/>
  <c r="AC44" i="49"/>
  <c r="AD44" i="49"/>
  <c r="AE44" i="49"/>
  <c r="AF44" i="49"/>
  <c r="AG44" i="49"/>
  <c r="AH44" i="49"/>
  <c r="AI44" i="49"/>
  <c r="AJ44" i="49"/>
  <c r="AK44" i="49"/>
  <c r="AL44" i="49"/>
  <c r="AM44" i="49"/>
  <c r="AN44" i="49"/>
  <c r="AO44" i="49"/>
  <c r="AP44" i="49"/>
  <c r="AQ44" i="49"/>
  <c r="AR44" i="49"/>
  <c r="AS44" i="49"/>
  <c r="AT44" i="49"/>
  <c r="AU44" i="49"/>
  <c r="AV44" i="49"/>
  <c r="AW44" i="49"/>
  <c r="AX44" i="49"/>
  <c r="AY44" i="49"/>
  <c r="AZ44" i="49"/>
  <c r="BA44" i="49"/>
  <c r="BB44" i="49"/>
  <c r="BC44" i="49"/>
  <c r="BD44" i="49"/>
  <c r="BE44" i="49"/>
  <c r="BF44" i="49"/>
  <c r="BG44" i="49"/>
  <c r="BH44" i="49"/>
  <c r="BI44" i="49"/>
  <c r="BJ44" i="49"/>
  <c r="BK44" i="49"/>
  <c r="BL44" i="49"/>
  <c r="BM44" i="49"/>
  <c r="BN44" i="49"/>
  <c r="BO44" i="49"/>
  <c r="BP44" i="49"/>
  <c r="BQ44" i="49"/>
  <c r="BR44" i="49"/>
  <c r="BS44" i="49"/>
  <c r="BT44" i="49"/>
  <c r="BU44" i="49"/>
  <c r="BV44" i="49"/>
  <c r="BW44" i="49"/>
  <c r="BX44" i="49"/>
  <c r="BY44" i="49"/>
  <c r="BZ44" i="49"/>
  <c r="CA44" i="49"/>
  <c r="CB44" i="49"/>
  <c r="CC44" i="49"/>
  <c r="CD44" i="49"/>
  <c r="CE44" i="49"/>
  <c r="CF44" i="49"/>
  <c r="CG44" i="49"/>
  <c r="CH44" i="49"/>
  <c r="CI44" i="49"/>
  <c r="CJ44" i="49"/>
  <c r="CK44" i="49"/>
  <c r="CL44" i="49"/>
  <c r="CM44" i="49"/>
  <c r="CN44" i="49"/>
  <c r="CO44" i="49"/>
  <c r="CP44" i="49"/>
  <c r="CQ44" i="49"/>
  <c r="CR44" i="49"/>
  <c r="CT44" i="49"/>
  <c r="CU44" i="49"/>
  <c r="CV44" i="49"/>
  <c r="CW44" i="49"/>
  <c r="CX44" i="49"/>
  <c r="CY44" i="49"/>
  <c r="DA44" i="49"/>
  <c r="J45" i="49"/>
  <c r="K45" i="49"/>
  <c r="L45" i="49"/>
  <c r="M45" i="49"/>
  <c r="N45" i="49"/>
  <c r="O45" i="49"/>
  <c r="P45" i="49"/>
  <c r="Q45" i="49"/>
  <c r="R45" i="49"/>
  <c r="S45" i="49"/>
  <c r="T45" i="49"/>
  <c r="U45" i="49"/>
  <c r="V45" i="49"/>
  <c r="W45" i="49"/>
  <c r="X45" i="49"/>
  <c r="Y45" i="49"/>
  <c r="Z45" i="49"/>
  <c r="AA45" i="49"/>
  <c r="AB45" i="49"/>
  <c r="AC45" i="49"/>
  <c r="AD45" i="49"/>
  <c r="AE45" i="49"/>
  <c r="AF45" i="49"/>
  <c r="AG45" i="49"/>
  <c r="AH45" i="49"/>
  <c r="AI45" i="49"/>
  <c r="AJ45" i="49"/>
  <c r="AK45" i="49"/>
  <c r="AL45" i="49"/>
  <c r="AM45" i="49"/>
  <c r="AN45" i="49"/>
  <c r="AO45" i="49"/>
  <c r="AP45" i="49"/>
  <c r="AQ45" i="49"/>
  <c r="AR45" i="49"/>
  <c r="AS45" i="49"/>
  <c r="AT45" i="49"/>
  <c r="AU45" i="49"/>
  <c r="AV45" i="49"/>
  <c r="AW45" i="49"/>
  <c r="AX45" i="49"/>
  <c r="AY45" i="49"/>
  <c r="AZ45" i="49"/>
  <c r="BA45" i="49"/>
  <c r="BB45" i="49"/>
  <c r="BC45" i="49"/>
  <c r="BD45" i="49"/>
  <c r="BE45" i="49"/>
  <c r="BF45" i="49"/>
  <c r="BG45" i="49"/>
  <c r="BH45" i="49"/>
  <c r="BI45" i="49"/>
  <c r="BJ45" i="49"/>
  <c r="BK45" i="49"/>
  <c r="BL45" i="49"/>
  <c r="BM45" i="49"/>
  <c r="BN45" i="49"/>
  <c r="BO45" i="49"/>
  <c r="BP45" i="49"/>
  <c r="BQ45" i="49"/>
  <c r="BR45" i="49"/>
  <c r="BS45" i="49"/>
  <c r="BT45" i="49"/>
  <c r="BU45" i="49"/>
  <c r="BV45" i="49"/>
  <c r="BW45" i="49"/>
  <c r="BX45" i="49"/>
  <c r="BY45" i="49"/>
  <c r="BZ45" i="49"/>
  <c r="CA45" i="49"/>
  <c r="CB45" i="49"/>
  <c r="CC45" i="49"/>
  <c r="CD45" i="49"/>
  <c r="CE45" i="49"/>
  <c r="CF45" i="49"/>
  <c r="CG45" i="49"/>
  <c r="CH45" i="49"/>
  <c r="CI45" i="49"/>
  <c r="CJ45" i="49"/>
  <c r="CK45" i="49"/>
  <c r="CL45" i="49"/>
  <c r="CM45" i="49"/>
  <c r="CN45" i="49"/>
  <c r="CO45" i="49"/>
  <c r="CP45" i="49"/>
  <c r="CQ45" i="49"/>
  <c r="CR45" i="49"/>
  <c r="CS45" i="49"/>
  <c r="CT45" i="49"/>
  <c r="CU45" i="49"/>
  <c r="CV45" i="49"/>
  <c r="CW45" i="49"/>
  <c r="CX45" i="49"/>
  <c r="CY45" i="49"/>
  <c r="CZ45" i="49"/>
  <c r="DA45" i="49"/>
  <c r="J46" i="49"/>
  <c r="K46" i="49"/>
  <c r="L46" i="49"/>
  <c r="M46" i="49"/>
  <c r="N46" i="49"/>
  <c r="O46" i="49"/>
  <c r="P46" i="49"/>
  <c r="Q46" i="49"/>
  <c r="R46" i="49"/>
  <c r="S46" i="49"/>
  <c r="T46" i="49"/>
  <c r="U46" i="49"/>
  <c r="V46" i="49"/>
  <c r="W46" i="49"/>
  <c r="X46" i="49"/>
  <c r="Y46" i="49"/>
  <c r="Z46" i="49"/>
  <c r="AA46" i="49"/>
  <c r="AB46" i="49"/>
  <c r="AC46" i="49"/>
  <c r="AD46" i="49"/>
  <c r="AE46" i="49"/>
  <c r="AF46" i="49"/>
  <c r="AG46" i="49"/>
  <c r="AH46" i="49"/>
  <c r="AI46" i="49"/>
  <c r="AJ46" i="49"/>
  <c r="AK46" i="49"/>
  <c r="AL46" i="49"/>
  <c r="AM46" i="49"/>
  <c r="AN46" i="49"/>
  <c r="AO46" i="49"/>
  <c r="AP46" i="49"/>
  <c r="AQ46" i="49"/>
  <c r="AR46" i="49"/>
  <c r="AS46" i="49"/>
  <c r="AT46" i="49"/>
  <c r="AU46" i="49"/>
  <c r="AV46" i="49"/>
  <c r="AW46" i="49"/>
  <c r="AX46" i="49"/>
  <c r="AY46" i="49"/>
  <c r="AZ46" i="49"/>
  <c r="BA46" i="49"/>
  <c r="BB46" i="49"/>
  <c r="BC46" i="49"/>
  <c r="BD46" i="49"/>
  <c r="BE46" i="49"/>
  <c r="BF46" i="49"/>
  <c r="BG46" i="49"/>
  <c r="BH46" i="49"/>
  <c r="BI46" i="49"/>
  <c r="BJ46" i="49"/>
  <c r="BK46" i="49"/>
  <c r="BL46" i="49"/>
  <c r="BM46" i="49"/>
  <c r="BN46" i="49"/>
  <c r="BO46" i="49"/>
  <c r="BP46" i="49"/>
  <c r="BQ46" i="49"/>
  <c r="BR46" i="49"/>
  <c r="BS46" i="49"/>
  <c r="BT46" i="49"/>
  <c r="BU46" i="49"/>
  <c r="BV46" i="49"/>
  <c r="BW46" i="49"/>
  <c r="BX46" i="49"/>
  <c r="BY46" i="49"/>
  <c r="BZ46" i="49"/>
  <c r="CA46" i="49"/>
  <c r="CB46" i="49"/>
  <c r="CC46" i="49"/>
  <c r="CD46" i="49"/>
  <c r="CE46" i="49"/>
  <c r="CF46" i="49"/>
  <c r="CG46" i="49"/>
  <c r="CI46" i="49"/>
  <c r="CJ46" i="49"/>
  <c r="CK46" i="49"/>
  <c r="CL46" i="49"/>
  <c r="CM46" i="49"/>
  <c r="CN46" i="49"/>
  <c r="CO46" i="49"/>
  <c r="CP46" i="49"/>
  <c r="CQ46" i="49"/>
  <c r="CR46" i="49"/>
  <c r="CS46" i="49"/>
  <c r="CT46" i="49"/>
  <c r="CU46" i="49"/>
  <c r="CV46" i="49"/>
  <c r="CW46" i="49"/>
  <c r="CX46" i="49"/>
  <c r="CY46" i="49"/>
  <c r="CZ46" i="49"/>
  <c r="J47" i="49"/>
  <c r="K47" i="49"/>
  <c r="L47" i="49"/>
  <c r="M47" i="49"/>
  <c r="N47" i="49"/>
  <c r="O47" i="49"/>
  <c r="P47" i="49"/>
  <c r="Q47" i="49"/>
  <c r="R47" i="49"/>
  <c r="S47" i="49"/>
  <c r="T47" i="49"/>
  <c r="U47" i="49"/>
  <c r="V47" i="49"/>
  <c r="W47" i="49"/>
  <c r="X47" i="49"/>
  <c r="Y47" i="49"/>
  <c r="Z47" i="49"/>
  <c r="AA47" i="49"/>
  <c r="AB47" i="49"/>
  <c r="AC47" i="49"/>
  <c r="AD47" i="49"/>
  <c r="AE47" i="49"/>
  <c r="AF47" i="49"/>
  <c r="AG47" i="49"/>
  <c r="AH47" i="49"/>
  <c r="AI47" i="49"/>
  <c r="AJ47" i="49"/>
  <c r="AK47" i="49"/>
  <c r="AL47" i="49"/>
  <c r="AM47" i="49"/>
  <c r="AN47" i="49"/>
  <c r="AO47" i="49"/>
  <c r="AP47" i="49"/>
  <c r="AQ47" i="49"/>
  <c r="AR47" i="49"/>
  <c r="AS47" i="49"/>
  <c r="AT47" i="49"/>
  <c r="AU47" i="49"/>
  <c r="AV47" i="49"/>
  <c r="AW47" i="49"/>
  <c r="AX47" i="49"/>
  <c r="AY47" i="49"/>
  <c r="AZ47" i="49"/>
  <c r="BA47" i="49"/>
  <c r="BB47" i="49"/>
  <c r="BC47" i="49"/>
  <c r="BD47" i="49"/>
  <c r="BE47" i="49"/>
  <c r="BF47" i="49"/>
  <c r="BG47" i="49"/>
  <c r="BH47" i="49"/>
  <c r="BI47" i="49"/>
  <c r="BJ47" i="49"/>
  <c r="BK47" i="49"/>
  <c r="BL47" i="49"/>
  <c r="BM47" i="49"/>
  <c r="BN47" i="49"/>
  <c r="BO47" i="49"/>
  <c r="BP47" i="49"/>
  <c r="BQ47" i="49"/>
  <c r="BR47" i="49"/>
  <c r="BS47" i="49"/>
  <c r="BT47" i="49"/>
  <c r="BU47" i="49"/>
  <c r="BV47" i="49"/>
  <c r="BW47" i="49"/>
  <c r="BX47" i="49"/>
  <c r="BY47" i="49"/>
  <c r="BZ47" i="49"/>
  <c r="CA47" i="49"/>
  <c r="CB47" i="49"/>
  <c r="CC47" i="49"/>
  <c r="CE47" i="49"/>
  <c r="CF47" i="49"/>
  <c r="CG47" i="49"/>
  <c r="CH47" i="49"/>
  <c r="CI47" i="49"/>
  <c r="CJ47" i="49"/>
  <c r="CK47" i="49"/>
  <c r="CL47" i="49"/>
  <c r="CM47" i="49"/>
  <c r="CN47" i="49"/>
  <c r="CO47" i="49"/>
  <c r="CP47" i="49"/>
  <c r="CQ47" i="49"/>
  <c r="CR47" i="49"/>
  <c r="CS47" i="49"/>
  <c r="CT47" i="49"/>
  <c r="CU47" i="49"/>
  <c r="CV47" i="49"/>
  <c r="CW47" i="49"/>
  <c r="CX47" i="49"/>
  <c r="CY47" i="49"/>
  <c r="CZ47" i="49"/>
  <c r="J48" i="49"/>
  <c r="K48" i="49"/>
  <c r="L48" i="49"/>
  <c r="M48" i="49"/>
  <c r="N48" i="49"/>
  <c r="O48" i="49"/>
  <c r="P48" i="49"/>
  <c r="Q48" i="49"/>
  <c r="R48" i="49"/>
  <c r="S48" i="49"/>
  <c r="T48" i="49"/>
  <c r="U48" i="49"/>
  <c r="V48" i="49"/>
  <c r="W48" i="49"/>
  <c r="X48" i="49"/>
  <c r="Y48" i="49"/>
  <c r="Z48" i="49"/>
  <c r="AA48" i="49"/>
  <c r="AB48" i="49"/>
  <c r="AC48" i="49"/>
  <c r="AD48" i="49"/>
  <c r="AE48" i="49"/>
  <c r="AF48" i="49"/>
  <c r="AG48" i="49"/>
  <c r="AH48" i="49"/>
  <c r="AI48" i="49"/>
  <c r="AJ48" i="49"/>
  <c r="AK48" i="49"/>
  <c r="AL48" i="49"/>
  <c r="AM48" i="49"/>
  <c r="AN48" i="49"/>
  <c r="AO48" i="49"/>
  <c r="AP48" i="49"/>
  <c r="AQ48" i="49"/>
  <c r="AR48" i="49"/>
  <c r="AS48" i="49"/>
  <c r="AT48" i="49"/>
  <c r="AU48" i="49"/>
  <c r="AV48" i="49"/>
  <c r="AW48" i="49"/>
  <c r="AX48" i="49"/>
  <c r="AY48" i="49"/>
  <c r="AZ48" i="49"/>
  <c r="BA48" i="49"/>
  <c r="BB48" i="49"/>
  <c r="BC48" i="49"/>
  <c r="BD48" i="49"/>
  <c r="BE48" i="49"/>
  <c r="BF48" i="49"/>
  <c r="BG48" i="49"/>
  <c r="BH48" i="49"/>
  <c r="BI48" i="49"/>
  <c r="BJ48" i="49"/>
  <c r="BK48" i="49"/>
  <c r="BL48" i="49"/>
  <c r="BM48" i="49"/>
  <c r="BN48" i="49"/>
  <c r="BO48" i="49"/>
  <c r="BP48" i="49"/>
  <c r="BQ48" i="49"/>
  <c r="BR48" i="49"/>
  <c r="BS48" i="49"/>
  <c r="BT48" i="49"/>
  <c r="BU48" i="49"/>
  <c r="BV48" i="49"/>
  <c r="BW48" i="49"/>
  <c r="BX48" i="49"/>
  <c r="BY48" i="49"/>
  <c r="BZ48" i="49"/>
  <c r="CA48" i="49"/>
  <c r="CB48" i="49"/>
  <c r="CC48" i="49"/>
  <c r="CD48" i="49"/>
  <c r="CE48" i="49"/>
  <c r="CG48" i="49"/>
  <c r="CH48" i="49"/>
  <c r="CI48" i="49"/>
  <c r="CJ48" i="49"/>
  <c r="CK48" i="49"/>
  <c r="CL48" i="49"/>
  <c r="CM48" i="49"/>
  <c r="CN48" i="49"/>
  <c r="CO48" i="49"/>
  <c r="CP48" i="49"/>
  <c r="CQ48" i="49"/>
  <c r="CR48" i="49"/>
  <c r="CS48" i="49"/>
  <c r="CT48" i="49"/>
  <c r="CU48" i="49"/>
  <c r="CV48" i="49"/>
  <c r="CW48" i="49"/>
  <c r="CX48" i="49"/>
  <c r="CY48" i="49"/>
  <c r="CZ48" i="49"/>
  <c r="J49" i="49"/>
  <c r="K49" i="49"/>
  <c r="L49" i="49"/>
  <c r="M49" i="49"/>
  <c r="N49" i="49"/>
  <c r="O49" i="49"/>
  <c r="P49" i="49"/>
  <c r="Q49" i="49"/>
  <c r="R49" i="49"/>
  <c r="S49" i="49"/>
  <c r="T49" i="49"/>
  <c r="U49" i="49"/>
  <c r="V49" i="49"/>
  <c r="W49" i="49"/>
  <c r="X49" i="49"/>
  <c r="Y49" i="49"/>
  <c r="Z49" i="49"/>
  <c r="AA49" i="49"/>
  <c r="AB49" i="49"/>
  <c r="AC49" i="49"/>
  <c r="AD49" i="49"/>
  <c r="AE49" i="49"/>
  <c r="AF49" i="49"/>
  <c r="AG49" i="49"/>
  <c r="AH49" i="49"/>
  <c r="AI49" i="49"/>
  <c r="AJ49" i="49"/>
  <c r="AK49" i="49"/>
  <c r="AL49" i="49"/>
  <c r="AM49" i="49"/>
  <c r="AN49" i="49"/>
  <c r="AO49" i="49"/>
  <c r="AP49" i="49"/>
  <c r="AQ49" i="49"/>
  <c r="AR49" i="49"/>
  <c r="AS49" i="49"/>
  <c r="AT49" i="49"/>
  <c r="AU49" i="49"/>
  <c r="AV49" i="49"/>
  <c r="AW49" i="49"/>
  <c r="AX49" i="49"/>
  <c r="AY49" i="49"/>
  <c r="AZ49" i="49"/>
  <c r="BA49" i="49"/>
  <c r="BB49" i="49"/>
  <c r="BC49" i="49"/>
  <c r="BD49" i="49"/>
  <c r="BE49" i="49"/>
  <c r="BF49" i="49"/>
  <c r="BG49" i="49"/>
  <c r="BH49" i="49"/>
  <c r="BI49" i="49"/>
  <c r="BJ49" i="49"/>
  <c r="BK49" i="49"/>
  <c r="BL49" i="49"/>
  <c r="BM49" i="49"/>
  <c r="BN49" i="49"/>
  <c r="BO49" i="49"/>
  <c r="BP49" i="49"/>
  <c r="BQ49" i="49"/>
  <c r="BR49" i="49"/>
  <c r="BS49" i="49"/>
  <c r="BT49" i="49"/>
  <c r="BU49" i="49"/>
  <c r="BV49" i="49"/>
  <c r="BW49" i="49"/>
  <c r="BX49" i="49"/>
  <c r="BY49" i="49"/>
  <c r="BZ49" i="49"/>
  <c r="CA49" i="49"/>
  <c r="CB49" i="49"/>
  <c r="CC49" i="49"/>
  <c r="CD49" i="49"/>
  <c r="CE49" i="49"/>
  <c r="CF49" i="49"/>
  <c r="CG49" i="49"/>
  <c r="CH49" i="49"/>
  <c r="CI49" i="49"/>
  <c r="CJ49" i="49"/>
  <c r="CK49" i="49"/>
  <c r="CL49" i="49"/>
  <c r="CM49" i="49"/>
  <c r="CN49" i="49"/>
  <c r="CO49" i="49"/>
  <c r="CP49" i="49"/>
  <c r="CQ49" i="49"/>
  <c r="CR49" i="49"/>
  <c r="CS49" i="49"/>
  <c r="CU49" i="49"/>
  <c r="CV49" i="49"/>
  <c r="CW49" i="49"/>
  <c r="CX49" i="49"/>
  <c r="CY49" i="49"/>
  <c r="CZ49" i="49"/>
  <c r="J50" i="49"/>
  <c r="K50" i="49"/>
  <c r="L50" i="49"/>
  <c r="M50" i="49"/>
  <c r="N50" i="49"/>
  <c r="O50" i="49"/>
  <c r="P50" i="49"/>
  <c r="Q50" i="49"/>
  <c r="R50" i="49"/>
  <c r="S50" i="49"/>
  <c r="T50" i="49"/>
  <c r="U50" i="49"/>
  <c r="V50" i="49"/>
  <c r="W50" i="49"/>
  <c r="X50" i="49"/>
  <c r="Y50" i="49"/>
  <c r="Z50" i="49"/>
  <c r="AA50" i="49"/>
  <c r="AB50" i="49"/>
  <c r="AC50" i="49"/>
  <c r="AD50" i="49"/>
  <c r="AE50" i="49"/>
  <c r="AF50" i="49"/>
  <c r="AG50" i="49"/>
  <c r="AH50" i="49"/>
  <c r="AI50" i="49"/>
  <c r="AJ50" i="49"/>
  <c r="AK50" i="49"/>
  <c r="AL50" i="49"/>
  <c r="AM50" i="49"/>
  <c r="AN50" i="49"/>
  <c r="AO50" i="49"/>
  <c r="AP50" i="49"/>
  <c r="AQ50" i="49"/>
  <c r="AR50" i="49"/>
  <c r="AS50" i="49"/>
  <c r="AT50" i="49"/>
  <c r="AU50" i="49"/>
  <c r="AV50" i="49"/>
  <c r="AW50" i="49"/>
  <c r="AX50" i="49"/>
  <c r="AY50" i="49"/>
  <c r="AZ50" i="49"/>
  <c r="BA50" i="49"/>
  <c r="BB50" i="49"/>
  <c r="BC50" i="49"/>
  <c r="BD50" i="49"/>
  <c r="BE50" i="49"/>
  <c r="BF50" i="49"/>
  <c r="BG50" i="49"/>
  <c r="BH50" i="49"/>
  <c r="BI50" i="49"/>
  <c r="BJ50" i="49"/>
  <c r="BK50" i="49"/>
  <c r="BL50" i="49"/>
  <c r="BM50" i="49"/>
  <c r="BN50" i="49"/>
  <c r="BO50" i="49"/>
  <c r="BP50" i="49"/>
  <c r="BQ50" i="49"/>
  <c r="BR50" i="49"/>
  <c r="BS50" i="49"/>
  <c r="BT50" i="49"/>
  <c r="BU50" i="49"/>
  <c r="BV50" i="49"/>
  <c r="BW50" i="49"/>
  <c r="BX50" i="49"/>
  <c r="BY50" i="49"/>
  <c r="BZ50" i="49"/>
  <c r="CA50" i="49"/>
  <c r="CB50" i="49"/>
  <c r="CC50" i="49"/>
  <c r="CD50" i="49"/>
  <c r="CE50" i="49"/>
  <c r="CF50" i="49"/>
  <c r="CG50" i="49"/>
  <c r="CH50" i="49"/>
  <c r="CI50" i="49"/>
  <c r="CJ50" i="49"/>
  <c r="CK50" i="49"/>
  <c r="CL50" i="49"/>
  <c r="CM50" i="49"/>
  <c r="CN50" i="49"/>
  <c r="CO50" i="49"/>
  <c r="CP50" i="49"/>
  <c r="CQ50" i="49"/>
  <c r="CR50" i="49"/>
  <c r="CS50" i="49"/>
  <c r="CT50" i="49"/>
  <c r="CU50" i="49"/>
  <c r="CV50" i="49"/>
  <c r="CX50" i="49"/>
  <c r="CY50" i="49"/>
  <c r="DA50" i="49"/>
  <c r="J51" i="49"/>
  <c r="K51" i="49"/>
  <c r="L51" i="49"/>
  <c r="M51" i="49"/>
  <c r="N51" i="49"/>
  <c r="O51" i="49"/>
  <c r="P51" i="49"/>
  <c r="Q51" i="49"/>
  <c r="R51" i="49"/>
  <c r="S51" i="49"/>
  <c r="T51" i="49"/>
  <c r="U51" i="49"/>
  <c r="V51" i="49"/>
  <c r="W51" i="49"/>
  <c r="X51" i="49"/>
  <c r="Y51" i="49"/>
  <c r="Z51" i="49"/>
  <c r="AA51" i="49"/>
  <c r="AB51" i="49"/>
  <c r="AC51" i="49"/>
  <c r="AD51" i="49"/>
  <c r="AE51" i="49"/>
  <c r="AF51" i="49"/>
  <c r="AG51" i="49"/>
  <c r="AH51" i="49"/>
  <c r="AI51" i="49"/>
  <c r="AJ51" i="49"/>
  <c r="AK51" i="49"/>
  <c r="AL51" i="49"/>
  <c r="AM51" i="49"/>
  <c r="AN51" i="49"/>
  <c r="AO51" i="49"/>
  <c r="AP51" i="49"/>
  <c r="AQ51" i="49"/>
  <c r="AR51" i="49"/>
  <c r="AS51" i="49"/>
  <c r="AT51" i="49"/>
  <c r="AU51" i="49"/>
  <c r="AV51" i="49"/>
  <c r="AW51" i="49"/>
  <c r="AX51" i="49"/>
  <c r="AY51" i="49"/>
  <c r="AZ51" i="49"/>
  <c r="BA51" i="49"/>
  <c r="BB51" i="49"/>
  <c r="BC51" i="49"/>
  <c r="BD51" i="49"/>
  <c r="BE51" i="49"/>
  <c r="BF51" i="49"/>
  <c r="BG51" i="49"/>
  <c r="BH51" i="49"/>
  <c r="BI51" i="49"/>
  <c r="BJ51" i="49"/>
  <c r="BK51" i="49"/>
  <c r="BL51" i="49"/>
  <c r="BM51" i="49"/>
  <c r="BN51" i="49"/>
  <c r="BO51" i="49"/>
  <c r="BP51" i="49"/>
  <c r="BQ51" i="49"/>
  <c r="BR51" i="49"/>
  <c r="BS51" i="49"/>
  <c r="BT51" i="49"/>
  <c r="BU51" i="49"/>
  <c r="BV51" i="49"/>
  <c r="BW51" i="49"/>
  <c r="BX51" i="49"/>
  <c r="BY51" i="49"/>
  <c r="BZ51" i="49"/>
  <c r="CA51" i="49"/>
  <c r="CB51" i="49"/>
  <c r="CC51" i="49"/>
  <c r="CD51" i="49"/>
  <c r="CE51" i="49"/>
  <c r="CF51" i="49"/>
  <c r="CG51" i="49"/>
  <c r="CH51" i="49"/>
  <c r="CI51" i="49"/>
  <c r="CJ51" i="49"/>
  <c r="CK51" i="49"/>
  <c r="CL51" i="49"/>
  <c r="CM51" i="49"/>
  <c r="CN51" i="49"/>
  <c r="CO51" i="49"/>
  <c r="CP51" i="49"/>
  <c r="CQ51" i="49"/>
  <c r="CR51" i="49"/>
  <c r="CS51" i="49"/>
  <c r="CT51" i="49"/>
  <c r="CU51" i="49"/>
  <c r="CV51" i="49"/>
  <c r="CW51" i="49"/>
  <c r="CX51" i="49"/>
  <c r="CY51" i="49"/>
  <c r="CZ51" i="49"/>
  <c r="DA51" i="49"/>
  <c r="A10" i="49" a="1"/>
  <c r="A10" i="49" s="1"/>
  <c r="F28" i="68" l="1"/>
  <c r="G28" i="68" s="1"/>
  <c r="G27" i="68"/>
  <c r="H27" i="68" s="1"/>
  <c r="M204" i="34"/>
  <c r="C204" i="34"/>
  <c r="AD204" i="34" s="1"/>
  <c r="I193" i="34"/>
  <c r="M195" i="34"/>
  <c r="C195" i="34"/>
  <c r="AD195" i="34" s="1"/>
  <c r="M194" i="34"/>
  <c r="C194" i="34"/>
  <c r="AD194" i="34" s="1"/>
  <c r="C637" i="34"/>
  <c r="AD637" i="34" s="1"/>
  <c r="C419" i="34"/>
  <c r="AD419" i="34" s="1"/>
  <c r="C408" i="34"/>
  <c r="AD408" i="34" s="1"/>
  <c r="M187" i="34"/>
  <c r="M188" i="34"/>
  <c r="M189" i="34"/>
  <c r="M190" i="34"/>
  <c r="M191" i="34"/>
  <c r="M192" i="34"/>
  <c r="C744" i="34"/>
  <c r="AD744" i="34" s="1"/>
  <c r="C743" i="34"/>
  <c r="AD743" i="34" s="1"/>
  <c r="C742" i="34"/>
  <c r="AD742" i="34" s="1"/>
  <c r="C741" i="34"/>
  <c r="AD741" i="34" s="1"/>
  <c r="C740" i="34"/>
  <c r="AD740" i="34" s="1"/>
  <c r="C193" i="34"/>
  <c r="AD193" i="34" s="1"/>
  <c r="C192" i="34"/>
  <c r="AD192" i="34" s="1"/>
  <c r="C191" i="34"/>
  <c r="AD191" i="34" s="1"/>
  <c r="C190" i="34"/>
  <c r="AD190" i="34" s="1"/>
  <c r="C189" i="34"/>
  <c r="AD189" i="34" s="1"/>
  <c r="C188" i="34"/>
  <c r="AD188" i="34" s="1"/>
  <c r="C187" i="34"/>
  <c r="AD187" i="34" s="1"/>
  <c r="E72" i="60"/>
  <c r="V12" i="60"/>
  <c r="V13" i="60"/>
  <c r="V14" i="60"/>
  <c r="M122" i="34"/>
  <c r="M123" i="34"/>
  <c r="M124" i="34"/>
  <c r="M125" i="34"/>
  <c r="M126" i="34"/>
  <c r="M127" i="34"/>
  <c r="M128" i="34"/>
  <c r="M129" i="34"/>
  <c r="C129" i="34"/>
  <c r="AD129" i="34" s="1"/>
  <c r="C128" i="34"/>
  <c r="AD128" i="34" s="1"/>
  <c r="C127" i="34"/>
  <c r="AD127" i="34" s="1"/>
  <c r="C126" i="34"/>
  <c r="AD126" i="34" s="1"/>
  <c r="C125" i="34"/>
  <c r="AD125" i="34" s="1"/>
  <c r="C124" i="34"/>
  <c r="AD124" i="34" s="1"/>
  <c r="C123" i="34"/>
  <c r="AD123" i="34" s="1"/>
  <c r="C122" i="34"/>
  <c r="AD122" i="34" s="1"/>
  <c r="I35" i="55" l="1" a="1"/>
  <c r="I35" i="55" s="1"/>
  <c r="I36" i="55" a="1"/>
  <c r="I36" i="55" s="1"/>
  <c r="I37" i="55" a="1"/>
  <c r="I37" i="55" s="1"/>
  <c r="I38" i="55" a="1"/>
  <c r="I38" i="55" s="1"/>
  <c r="I39" i="55" a="1"/>
  <c r="I39" i="55" s="1"/>
  <c r="I40" i="55" a="1"/>
  <c r="I40" i="55" s="1"/>
  <c r="G35" i="55" a="1"/>
  <c r="G35" i="55" s="1"/>
  <c r="K35" i="55" s="1"/>
  <c r="G36" i="55" a="1"/>
  <c r="G36" i="55" s="1"/>
  <c r="K36" i="55" s="1"/>
  <c r="G37" i="55" a="1"/>
  <c r="G37" i="55" s="1"/>
  <c r="K37" i="55" s="1"/>
  <c r="G38" i="55" a="1"/>
  <c r="G38" i="55" s="1"/>
  <c r="K38" i="55" s="1"/>
  <c r="G39" i="55" a="1"/>
  <c r="G39" i="55" s="1"/>
  <c r="K39" i="55" s="1"/>
  <c r="G40" i="55" a="1"/>
  <c r="G40" i="55" s="1"/>
  <c r="K40" i="55" s="1"/>
  <c r="I68" i="55" a="1"/>
  <c r="I68" i="55" s="1"/>
  <c r="I70" i="55" a="1"/>
  <c r="I70" i="55" s="1"/>
  <c r="G69" i="55" a="1"/>
  <c r="G69" i="55" s="1"/>
  <c r="I71" i="55" a="1"/>
  <c r="I71" i="55" s="1"/>
  <c r="I69" i="55" a="1"/>
  <c r="I69" i="55" s="1"/>
  <c r="G71" i="55" a="1"/>
  <c r="G71" i="55" s="1"/>
  <c r="G68" i="55" a="1"/>
  <c r="G68" i="55" s="1"/>
  <c r="G70" i="55" a="1"/>
  <c r="G70" i="55" s="1"/>
  <c r="M193" i="34"/>
  <c r="I21" i="55" a="1"/>
  <c r="I21" i="55" s="1"/>
  <c r="G21" i="55" a="1"/>
  <c r="G21" i="55" s="1"/>
  <c r="H28" i="68"/>
  <c r="G30" i="68"/>
  <c r="B204" i="34"/>
  <c r="B195" i="34"/>
  <c r="B194" i="34"/>
  <c r="B637" i="34"/>
  <c r="B740" i="34"/>
  <c r="B744" i="34"/>
  <c r="B741" i="34"/>
  <c r="B742" i="34"/>
  <c r="B743" i="34"/>
  <c r="B187" i="34"/>
  <c r="B189" i="34"/>
  <c r="B191" i="34"/>
  <c r="B193" i="34"/>
  <c r="B188" i="34"/>
  <c r="B190" i="34"/>
  <c r="B192" i="34"/>
  <c r="B123" i="34"/>
  <c r="B125" i="34"/>
  <c r="B127" i="34"/>
  <c r="B129" i="34"/>
  <c r="B122" i="34"/>
  <c r="B124" i="34"/>
  <c r="B126" i="34"/>
  <c r="B128" i="34"/>
  <c r="R124" i="34" l="1"/>
  <c r="S124" i="34"/>
  <c r="Q124" i="34"/>
  <c r="Q125" i="34"/>
  <c r="R125" i="34"/>
  <c r="S125" i="34"/>
  <c r="R188" i="34"/>
  <c r="S188" i="34"/>
  <c r="Q188" i="34"/>
  <c r="S187" i="34"/>
  <c r="Q187" i="34"/>
  <c r="R187" i="34"/>
  <c r="Q744" i="34"/>
  <c r="R744" i="34"/>
  <c r="S744" i="34"/>
  <c r="S195" i="34"/>
  <c r="Q195" i="34"/>
  <c r="R195" i="34"/>
  <c r="Q126" i="34"/>
  <c r="R126" i="34"/>
  <c r="S126" i="34"/>
  <c r="S127" i="34"/>
  <c r="Q127" i="34"/>
  <c r="R127" i="34"/>
  <c r="Q190" i="34"/>
  <c r="R190" i="34"/>
  <c r="S190" i="34"/>
  <c r="Q189" i="34"/>
  <c r="R189" i="34"/>
  <c r="S189" i="34"/>
  <c r="S741" i="34"/>
  <c r="Q741" i="34"/>
  <c r="R741" i="34"/>
  <c r="Q194" i="34"/>
  <c r="R194" i="34"/>
  <c r="S194" i="34"/>
  <c r="Q122" i="34"/>
  <c r="R122" i="34"/>
  <c r="S122" i="34"/>
  <c r="S123" i="34"/>
  <c r="Q123" i="34"/>
  <c r="R123" i="34"/>
  <c r="Q193" i="34"/>
  <c r="R193" i="34"/>
  <c r="S193" i="34"/>
  <c r="Q743" i="34"/>
  <c r="R743" i="34"/>
  <c r="S743" i="34"/>
  <c r="Q740" i="34"/>
  <c r="R740" i="34"/>
  <c r="S740" i="34"/>
  <c r="R204" i="34"/>
  <c r="S204" i="34"/>
  <c r="Q204" i="34"/>
  <c r="R128" i="34"/>
  <c r="S128" i="34"/>
  <c r="Q128" i="34"/>
  <c r="Q129" i="34"/>
  <c r="R129" i="34"/>
  <c r="S129" i="34"/>
  <c r="R192" i="34"/>
  <c r="S192" i="34"/>
  <c r="Q192" i="34"/>
  <c r="S191" i="34"/>
  <c r="Q191" i="34"/>
  <c r="R191" i="34"/>
  <c r="R742" i="34"/>
  <c r="S742" i="34"/>
  <c r="Q742" i="34"/>
  <c r="R637" i="34"/>
  <c r="S637" i="34"/>
  <c r="Q637" i="34"/>
  <c r="K70" i="55"/>
  <c r="K68" i="55"/>
  <c r="K71" i="55"/>
  <c r="K69" i="55"/>
  <c r="K21" i="55"/>
  <c r="A193" i="34"/>
  <c r="A740" i="34"/>
  <c r="A128" i="34"/>
  <c r="A191" i="34"/>
  <c r="A126" i="34"/>
  <c r="A190" i="34"/>
  <c r="A189" i="34"/>
  <c r="A741" i="34"/>
  <c r="A124" i="34"/>
  <c r="A125" i="34"/>
  <c r="A188" i="34"/>
  <c r="A187" i="34"/>
  <c r="A744" i="34"/>
  <c r="A195" i="34"/>
  <c r="A123" i="34"/>
  <c r="A743" i="34"/>
  <c r="A192" i="34"/>
  <c r="A742" i="34"/>
  <c r="A637" i="34"/>
  <c r="A122" i="34"/>
  <c r="A204" i="34"/>
  <c r="A129" i="34"/>
  <c r="A127" i="34"/>
  <c r="A194" i="34"/>
  <c r="B76" i="34"/>
  <c r="B77" i="34"/>
  <c r="B78" i="34"/>
  <c r="B79" i="34"/>
  <c r="B25" i="34"/>
  <c r="B26" i="34"/>
  <c r="B27" i="34"/>
  <c r="B28" i="34"/>
  <c r="B29" i="34"/>
  <c r="B30" i="34"/>
  <c r="B31" i="34"/>
  <c r="B32" i="34"/>
  <c r="B33" i="34"/>
  <c r="B34" i="34"/>
  <c r="B35" i="34"/>
  <c r="B36" i="34"/>
  <c r="B37" i="34"/>
  <c r="B38" i="34"/>
  <c r="B39" i="34"/>
  <c r="B40" i="34"/>
  <c r="B41" i="34"/>
  <c r="B42" i="34"/>
  <c r="B43" i="34"/>
  <c r="B44" i="34"/>
  <c r="B45" i="34"/>
  <c r="B46" i="34"/>
  <c r="B47" i="34"/>
  <c r="B48" i="34"/>
  <c r="B49" i="34"/>
  <c r="B50" i="34"/>
  <c r="B51" i="34"/>
  <c r="B52" i="34"/>
  <c r="B53" i="34"/>
  <c r="B54" i="34"/>
  <c r="B55" i="34"/>
  <c r="B56" i="34"/>
  <c r="B57" i="34"/>
  <c r="B58" i="34"/>
  <c r="B59" i="34"/>
  <c r="B60" i="34"/>
  <c r="B61" i="34"/>
  <c r="B62" i="34"/>
  <c r="B63" i="34"/>
  <c r="B64" i="34"/>
  <c r="B65" i="34"/>
  <c r="B66" i="34"/>
  <c r="B67" i="34"/>
  <c r="B68" i="34"/>
  <c r="B69" i="34"/>
  <c r="B70" i="34"/>
  <c r="B71" i="34"/>
  <c r="B72" i="34"/>
  <c r="B73" i="34"/>
  <c r="B74" i="34"/>
  <c r="B75" i="34"/>
  <c r="B678" i="34"/>
  <c r="B679" i="34"/>
  <c r="B680" i="34"/>
  <c r="B681" i="34"/>
  <c r="B682" i="34"/>
  <c r="B683" i="34"/>
  <c r="B684" i="34"/>
  <c r="B685" i="34"/>
  <c r="B686" i="34"/>
  <c r="B687" i="34"/>
  <c r="B688" i="34"/>
  <c r="B689" i="34"/>
  <c r="B690" i="34"/>
  <c r="B691" i="34"/>
  <c r="B692" i="34"/>
  <c r="B693" i="34"/>
  <c r="B694" i="34"/>
  <c r="B695" i="34"/>
  <c r="B696" i="34"/>
  <c r="B697" i="34"/>
  <c r="B698" i="34"/>
  <c r="B699" i="34"/>
  <c r="B700" i="34"/>
  <c r="B701" i="34"/>
  <c r="B702" i="34"/>
  <c r="B205" i="34"/>
  <c r="B206" i="34"/>
  <c r="B207" i="34"/>
  <c r="B208" i="34"/>
  <c r="B209" i="34"/>
  <c r="B210" i="34"/>
  <c r="B211" i="34"/>
  <c r="B212" i="34"/>
  <c r="B213" i="34"/>
  <c r="B214" i="34"/>
  <c r="B215" i="34"/>
  <c r="B216" i="34"/>
  <c r="B217" i="34"/>
  <c r="B218" i="34"/>
  <c r="B219" i="34"/>
  <c r="B220" i="34"/>
  <c r="B221" i="34"/>
  <c r="B222" i="34"/>
  <c r="B223" i="34"/>
  <c r="B224" i="34"/>
  <c r="B225" i="34"/>
  <c r="B226" i="34"/>
  <c r="B227" i="34"/>
  <c r="B228" i="34"/>
  <c r="B229" i="34"/>
  <c r="B230" i="34"/>
  <c r="B231" i="34"/>
  <c r="B232" i="34"/>
  <c r="B233" i="34"/>
  <c r="B234" i="34"/>
  <c r="B235" i="34"/>
  <c r="B236" i="34"/>
  <c r="B237" i="34"/>
  <c r="B238" i="34"/>
  <c r="B239" i="34"/>
  <c r="B240" i="34"/>
  <c r="B241" i="34"/>
  <c r="B242" i="34"/>
  <c r="B243" i="34"/>
  <c r="B244" i="34"/>
  <c r="B245" i="34"/>
  <c r="B246" i="34"/>
  <c r="B247" i="34"/>
  <c r="B248" i="34"/>
  <c r="B249" i="34"/>
  <c r="B250" i="34"/>
  <c r="B251" i="34"/>
  <c r="B252" i="34"/>
  <c r="B253" i="34"/>
  <c r="B254" i="34"/>
  <c r="B256" i="34"/>
  <c r="B257" i="34"/>
  <c r="B258" i="34"/>
  <c r="B259" i="34"/>
  <c r="B260" i="34"/>
  <c r="B261" i="34"/>
  <c r="B262" i="34"/>
  <c r="B263" i="34"/>
  <c r="B264" i="34"/>
  <c r="B265" i="34"/>
  <c r="B266" i="34"/>
  <c r="B267" i="34"/>
  <c r="B268" i="34"/>
  <c r="B269" i="34"/>
  <c r="B270" i="34"/>
  <c r="B271" i="34"/>
  <c r="B272" i="34"/>
  <c r="B273" i="34"/>
  <c r="B274" i="34"/>
  <c r="B275" i="34"/>
  <c r="B276" i="34"/>
  <c r="B277" i="34"/>
  <c r="B278" i="34"/>
  <c r="B279" i="34"/>
  <c r="B280" i="34"/>
  <c r="B281" i="34"/>
  <c r="B282" i="34"/>
  <c r="B283" i="34"/>
  <c r="B284" i="34"/>
  <c r="B285" i="34"/>
  <c r="B286" i="34"/>
  <c r="B287" i="34"/>
  <c r="B288" i="34"/>
  <c r="B289" i="34"/>
  <c r="B291" i="34"/>
  <c r="B292" i="34"/>
  <c r="B293" i="34"/>
  <c r="B294" i="34"/>
  <c r="B295" i="34"/>
  <c r="B296" i="34"/>
  <c r="B297" i="34"/>
  <c r="B299" i="34"/>
  <c r="B300" i="34"/>
  <c r="B304" i="34"/>
  <c r="B308" i="34"/>
  <c r="B301" i="34"/>
  <c r="B302" i="34"/>
  <c r="B303" i="34"/>
  <c r="B305" i="34"/>
  <c r="B306" i="34"/>
  <c r="B307" i="34"/>
  <c r="B309" i="34"/>
  <c r="B310" i="34"/>
  <c r="B311" i="34"/>
  <c r="B312" i="34"/>
  <c r="B313" i="34"/>
  <c r="B314" i="34"/>
  <c r="B315" i="34"/>
  <c r="B316" i="34"/>
  <c r="B317" i="34"/>
  <c r="B318" i="34"/>
  <c r="B319" i="34"/>
  <c r="B323" i="34"/>
  <c r="B324" i="34"/>
  <c r="B325" i="34"/>
  <c r="B326" i="34"/>
  <c r="B327" i="34"/>
  <c r="B329" i="34"/>
  <c r="B332" i="34"/>
  <c r="B333" i="34"/>
  <c r="B334" i="34"/>
  <c r="B335" i="34"/>
  <c r="B337" i="34"/>
  <c r="B336" i="34"/>
  <c r="B338" i="34"/>
  <c r="B339" i="34"/>
  <c r="B340" i="34"/>
  <c r="B341" i="34"/>
  <c r="B342" i="34"/>
  <c r="B343" i="34"/>
  <c r="B344" i="34"/>
  <c r="B345" i="34"/>
  <c r="B346" i="34"/>
  <c r="B347" i="34"/>
  <c r="B348" i="34"/>
  <c r="B349" i="34"/>
  <c r="B350" i="34"/>
  <c r="B351" i="34"/>
  <c r="B352" i="34"/>
  <c r="B353" i="34"/>
  <c r="B354" i="34"/>
  <c r="B355" i="34"/>
  <c r="B356" i="34"/>
  <c r="B357" i="34"/>
  <c r="B358" i="34"/>
  <c r="B359" i="34"/>
  <c r="B360" i="34"/>
  <c r="B361" i="34"/>
  <c r="B362" i="34"/>
  <c r="B363" i="34"/>
  <c r="B364" i="34"/>
  <c r="B366" i="34"/>
  <c r="B367" i="34"/>
  <c r="B368" i="34"/>
  <c r="B369" i="34"/>
  <c r="B370" i="34"/>
  <c r="B371" i="34"/>
  <c r="B372" i="34"/>
  <c r="B373" i="34"/>
  <c r="B374" i="34"/>
  <c r="B379" i="34"/>
  <c r="B380" i="34"/>
  <c r="B381" i="34"/>
  <c r="B382" i="34"/>
  <c r="B383" i="34"/>
  <c r="B384" i="34"/>
  <c r="B385" i="34"/>
  <c r="B386" i="34"/>
  <c r="B387" i="34"/>
  <c r="B388" i="34"/>
  <c r="B389" i="34"/>
  <c r="B390" i="34"/>
  <c r="B391" i="34"/>
  <c r="B392" i="34"/>
  <c r="B393" i="34"/>
  <c r="B394" i="34"/>
  <c r="B395" i="34"/>
  <c r="B396" i="34"/>
  <c r="B397" i="34"/>
  <c r="B375" i="34"/>
  <c r="B378" i="34"/>
  <c r="B398" i="34"/>
  <c r="B399" i="34"/>
  <c r="B400" i="34"/>
  <c r="B401" i="34"/>
  <c r="B402" i="34"/>
  <c r="B409" i="34"/>
  <c r="B410" i="34"/>
  <c r="B411" i="34"/>
  <c r="B412" i="34"/>
  <c r="B413" i="34"/>
  <c r="B414" i="34"/>
  <c r="B415" i="34"/>
  <c r="B416" i="34"/>
  <c r="B417" i="34"/>
  <c r="B418" i="34"/>
  <c r="B420" i="34"/>
  <c r="B421" i="34"/>
  <c r="B422" i="34"/>
  <c r="B423" i="34"/>
  <c r="B424" i="34"/>
  <c r="B430" i="34"/>
  <c r="B431" i="34"/>
  <c r="B432" i="34"/>
  <c r="B433" i="34"/>
  <c r="B434" i="34"/>
  <c r="B435" i="34"/>
  <c r="B436" i="34"/>
  <c r="B437" i="34"/>
  <c r="B438" i="34"/>
  <c r="B439" i="34"/>
  <c r="B440" i="34"/>
  <c r="B441" i="34"/>
  <c r="B442" i="34"/>
  <c r="B447" i="34"/>
  <c r="B448" i="34"/>
  <c r="B449" i="34"/>
  <c r="B450" i="34"/>
  <c r="B451" i="34"/>
  <c r="B452" i="34"/>
  <c r="B453" i="34"/>
  <c r="B454" i="34"/>
  <c r="B455" i="34"/>
  <c r="B456" i="34"/>
  <c r="B457" i="34"/>
  <c r="B458" i="34"/>
  <c r="B459" i="34"/>
  <c r="B460" i="34"/>
  <c r="B461" i="34"/>
  <c r="B462" i="34"/>
  <c r="B463" i="34"/>
  <c r="B464" i="34"/>
  <c r="B465" i="34"/>
  <c r="B466" i="34"/>
  <c r="B467" i="34"/>
  <c r="B468" i="34"/>
  <c r="B469" i="34"/>
  <c r="B470" i="34"/>
  <c r="B471" i="34"/>
  <c r="B472" i="34"/>
  <c r="B473" i="34"/>
  <c r="B474" i="34"/>
  <c r="B475" i="34"/>
  <c r="B476" i="34"/>
  <c r="B477" i="34"/>
  <c r="B478" i="34"/>
  <c r="B479" i="34"/>
  <c r="B480" i="34"/>
  <c r="B481" i="34"/>
  <c r="B703" i="34"/>
  <c r="B704" i="34"/>
  <c r="B705" i="34"/>
  <c r="B706" i="34"/>
  <c r="B707" i="34"/>
  <c r="B708" i="34"/>
  <c r="B709" i="34"/>
  <c r="B710" i="34"/>
  <c r="B711" i="34"/>
  <c r="B712" i="34"/>
  <c r="B713" i="34"/>
  <c r="B408" i="34"/>
  <c r="B419" i="34"/>
  <c r="B568" i="34"/>
  <c r="B728" i="34"/>
  <c r="B729" i="34"/>
  <c r="B727" i="34"/>
  <c r="B714" i="34"/>
  <c r="B715" i="34"/>
  <c r="B716" i="34"/>
  <c r="B717" i="34"/>
  <c r="B718" i="34"/>
  <c r="B719" i="34"/>
  <c r="B720" i="34"/>
  <c r="B721" i="34"/>
  <c r="B722" i="34"/>
  <c r="B723" i="34"/>
  <c r="B725" i="34"/>
  <c r="B726" i="34"/>
  <c r="B130" i="34"/>
  <c r="B131" i="34"/>
  <c r="B132" i="34"/>
  <c r="B135" i="34"/>
  <c r="B136" i="34"/>
  <c r="B820" i="34"/>
  <c r="B821" i="34"/>
  <c r="B822" i="34"/>
  <c r="B823" i="34"/>
  <c r="B834" i="34"/>
  <c r="B838" i="34"/>
  <c r="B852" i="34"/>
  <c r="B854" i="34"/>
  <c r="B855" i="34"/>
  <c r="B856" i="34"/>
  <c r="B870" i="34"/>
  <c r="B871" i="34"/>
  <c r="B872" i="34"/>
  <c r="B873" i="34"/>
  <c r="B874" i="34"/>
  <c r="B875" i="34"/>
  <c r="B876" i="34"/>
  <c r="B877" i="34"/>
  <c r="B878" i="34"/>
  <c r="B879" i="34"/>
  <c r="B880" i="34"/>
  <c r="B881" i="34"/>
  <c r="B882" i="34"/>
  <c r="B883" i="34"/>
  <c r="B884" i="34"/>
  <c r="B885" i="34"/>
  <c r="B886" i="34"/>
  <c r="B818" i="34"/>
  <c r="B887" i="34"/>
  <c r="B888" i="34"/>
  <c r="B889" i="34"/>
  <c r="B890" i="34"/>
  <c r="B891" i="34"/>
  <c r="B896" i="34"/>
  <c r="B897" i="34"/>
  <c r="B898" i="34"/>
  <c r="B899" i="34"/>
  <c r="B900" i="34"/>
  <c r="B901" i="34"/>
  <c r="B902" i="34"/>
  <c r="B903" i="34"/>
  <c r="B904" i="34"/>
  <c r="B905" i="34"/>
  <c r="B906" i="34"/>
  <c r="B907" i="34"/>
  <c r="B908" i="34"/>
  <c r="B909" i="34"/>
  <c r="B910" i="34"/>
  <c r="B911" i="34"/>
  <c r="B912" i="34"/>
  <c r="B913" i="34"/>
  <c r="B914" i="34"/>
  <c r="B915" i="34"/>
  <c r="B916" i="34"/>
  <c r="B917" i="34"/>
  <c r="B918" i="34"/>
  <c r="B829" i="34"/>
  <c r="B919" i="34"/>
  <c r="B920" i="34"/>
  <c r="B921" i="34"/>
  <c r="B922" i="34"/>
  <c r="B923" i="34"/>
  <c r="B929" i="34"/>
  <c r="B933" i="34"/>
  <c r="B935" i="34"/>
  <c r="B936" i="34"/>
  <c r="B937" i="34"/>
  <c r="B939" i="34"/>
  <c r="B940" i="34"/>
  <c r="B941" i="34"/>
  <c r="B942" i="34"/>
  <c r="B951" i="34"/>
  <c r="B952" i="34"/>
  <c r="B955" i="34"/>
  <c r="B956" i="34"/>
  <c r="B968" i="34"/>
  <c r="B969" i="34"/>
  <c r="B970" i="34"/>
  <c r="B974" i="34"/>
  <c r="B975" i="34"/>
  <c r="B985" i="34"/>
  <c r="B992" i="34"/>
  <c r="B993" i="34"/>
  <c r="B996" i="34"/>
  <c r="B1003" i="34"/>
  <c r="B1004" i="34"/>
  <c r="B1005" i="34"/>
  <c r="B1006" i="34"/>
  <c r="B1008" i="34"/>
  <c r="B1009" i="34"/>
  <c r="Q1005" i="34" l="1"/>
  <c r="R1005" i="34"/>
  <c r="S1005" i="34"/>
  <c r="S942" i="34"/>
  <c r="Q942" i="34"/>
  <c r="R942" i="34"/>
  <c r="Q1004" i="34"/>
  <c r="R1004" i="34"/>
  <c r="S1004" i="34"/>
  <c r="R955" i="34"/>
  <c r="S955" i="34"/>
  <c r="Q955" i="34"/>
  <c r="R923" i="34"/>
  <c r="S923" i="34"/>
  <c r="Q923" i="34"/>
  <c r="Q912" i="34"/>
  <c r="R912" i="34"/>
  <c r="S912" i="34"/>
  <c r="Q1008" i="34"/>
  <c r="R1008" i="34"/>
  <c r="S1008" i="34"/>
  <c r="R1003" i="34"/>
  <c r="S1003" i="34"/>
  <c r="Q1003" i="34"/>
  <c r="Q969" i="34"/>
  <c r="R969" i="34"/>
  <c r="S969" i="34"/>
  <c r="Q952" i="34"/>
  <c r="R952" i="34"/>
  <c r="S952" i="34"/>
  <c r="R935" i="34"/>
  <c r="S935" i="34"/>
  <c r="Q935" i="34"/>
  <c r="S829" i="34"/>
  <c r="Q829" i="34"/>
  <c r="R829" i="34"/>
  <c r="R911" i="34"/>
  <c r="S911" i="34"/>
  <c r="Q911" i="34"/>
  <c r="R903" i="34"/>
  <c r="S903" i="34"/>
  <c r="Q903" i="34"/>
  <c r="R899" i="34"/>
  <c r="S899" i="34"/>
  <c r="Q899" i="34"/>
  <c r="Q887" i="34"/>
  <c r="R887" i="34"/>
  <c r="S887" i="34"/>
  <c r="S880" i="34"/>
  <c r="Q880" i="34"/>
  <c r="R880" i="34"/>
  <c r="Q872" i="34"/>
  <c r="R872" i="34"/>
  <c r="S872" i="34"/>
  <c r="Q855" i="34"/>
  <c r="R855" i="34"/>
  <c r="S855" i="34"/>
  <c r="S131" i="34"/>
  <c r="Q131" i="34"/>
  <c r="R131" i="34"/>
  <c r="S1006" i="34"/>
  <c r="Q1006" i="34"/>
  <c r="R1006" i="34"/>
  <c r="Q996" i="34"/>
  <c r="R996" i="34"/>
  <c r="S996" i="34"/>
  <c r="R975" i="34"/>
  <c r="S975" i="34"/>
  <c r="Q975" i="34"/>
  <c r="Q968" i="34"/>
  <c r="R968" i="34"/>
  <c r="S968" i="34"/>
  <c r="R951" i="34"/>
  <c r="S951" i="34"/>
  <c r="Q951" i="34"/>
  <c r="R939" i="34"/>
  <c r="S939" i="34"/>
  <c r="Q939" i="34"/>
  <c r="Q933" i="34"/>
  <c r="R933" i="34"/>
  <c r="S933" i="34"/>
  <c r="Q921" i="34"/>
  <c r="R921" i="34"/>
  <c r="S921" i="34"/>
  <c r="S918" i="34"/>
  <c r="Q918" i="34"/>
  <c r="R918" i="34"/>
  <c r="S914" i="34"/>
  <c r="Q914" i="34"/>
  <c r="R914" i="34"/>
  <c r="S910" i="34"/>
  <c r="Q910" i="34"/>
  <c r="R910" i="34"/>
  <c r="S906" i="34"/>
  <c r="Q906" i="34"/>
  <c r="R906" i="34"/>
  <c r="S902" i="34"/>
  <c r="Q902" i="34"/>
  <c r="R902" i="34"/>
  <c r="S898" i="34"/>
  <c r="Q898" i="34"/>
  <c r="R898" i="34"/>
  <c r="S890" i="34"/>
  <c r="Q890" i="34"/>
  <c r="R890" i="34"/>
  <c r="R818" i="34"/>
  <c r="S818" i="34"/>
  <c r="Q818" i="34"/>
  <c r="S883" i="34"/>
  <c r="Q883" i="34"/>
  <c r="R883" i="34"/>
  <c r="R879" i="34"/>
  <c r="S879" i="34"/>
  <c r="Q879" i="34"/>
  <c r="R875" i="34"/>
  <c r="S875" i="34"/>
  <c r="Q875" i="34"/>
  <c r="Q871" i="34"/>
  <c r="R871" i="34"/>
  <c r="S871" i="34"/>
  <c r="R854" i="34"/>
  <c r="S854" i="34"/>
  <c r="Q854" i="34"/>
  <c r="Q823" i="34"/>
  <c r="R823" i="34"/>
  <c r="S823" i="34"/>
  <c r="R136" i="34"/>
  <c r="S136" i="34"/>
  <c r="Q136" i="34"/>
  <c r="Q130" i="34"/>
  <c r="R130" i="34"/>
  <c r="S130" i="34"/>
  <c r="R722" i="34"/>
  <c r="S722" i="34"/>
  <c r="Q722" i="34"/>
  <c r="R718" i="34"/>
  <c r="S718" i="34"/>
  <c r="Q718" i="34"/>
  <c r="R714" i="34"/>
  <c r="S714" i="34"/>
  <c r="Q714" i="34"/>
  <c r="S568" i="34"/>
  <c r="Q568" i="34"/>
  <c r="R568" i="34"/>
  <c r="Q712" i="34"/>
  <c r="R712" i="34"/>
  <c r="S712" i="34"/>
  <c r="Q708" i="34"/>
  <c r="R708" i="34"/>
  <c r="S708" i="34"/>
  <c r="Q704" i="34"/>
  <c r="R704" i="34"/>
  <c r="S704" i="34"/>
  <c r="Q479" i="34"/>
  <c r="R479" i="34"/>
  <c r="S479" i="34"/>
  <c r="Q475" i="34"/>
  <c r="R475" i="34"/>
  <c r="S475" i="34"/>
  <c r="Q471" i="34"/>
  <c r="R471" i="34"/>
  <c r="S471" i="34"/>
  <c r="Q467" i="34"/>
  <c r="R467" i="34"/>
  <c r="S467" i="34"/>
  <c r="Q463" i="34"/>
  <c r="R463" i="34"/>
  <c r="S463" i="34"/>
  <c r="Q459" i="34"/>
  <c r="R459" i="34"/>
  <c r="S459" i="34"/>
  <c r="Q455" i="34"/>
  <c r="R455" i="34"/>
  <c r="S455" i="34"/>
  <c r="Q451" i="34"/>
  <c r="R451" i="34"/>
  <c r="S451" i="34"/>
  <c r="Q447" i="34"/>
  <c r="R447" i="34"/>
  <c r="S447" i="34"/>
  <c r="Q439" i="34"/>
  <c r="R439" i="34"/>
  <c r="S439" i="34"/>
  <c r="Q435" i="34"/>
  <c r="R435" i="34"/>
  <c r="S435" i="34"/>
  <c r="Q431" i="34"/>
  <c r="R431" i="34"/>
  <c r="S431" i="34"/>
  <c r="Q422" i="34"/>
  <c r="R422" i="34"/>
  <c r="S422" i="34"/>
  <c r="R417" i="34"/>
  <c r="S417" i="34"/>
  <c r="Q417" i="34"/>
  <c r="R413" i="34"/>
  <c r="S413" i="34"/>
  <c r="Q413" i="34"/>
  <c r="R409" i="34"/>
  <c r="S409" i="34"/>
  <c r="Q409" i="34"/>
  <c r="Q399" i="34"/>
  <c r="R399" i="34"/>
  <c r="S399" i="34"/>
  <c r="R397" i="34"/>
  <c r="S397" i="34"/>
  <c r="Q397" i="34"/>
  <c r="R393" i="34"/>
  <c r="S393" i="34"/>
  <c r="Q393" i="34"/>
  <c r="S389" i="34"/>
  <c r="Q389" i="34"/>
  <c r="R389" i="34"/>
  <c r="Q385" i="34"/>
  <c r="S385" i="34"/>
  <c r="R385" i="34"/>
  <c r="Q381" i="34"/>
  <c r="R381" i="34"/>
  <c r="S381" i="34"/>
  <c r="Q373" i="34"/>
  <c r="R373" i="34"/>
  <c r="S373" i="34"/>
  <c r="Q369" i="34"/>
  <c r="R369" i="34"/>
  <c r="S369" i="34"/>
  <c r="Q364" i="34"/>
  <c r="R364" i="34"/>
  <c r="S364" i="34"/>
  <c r="Q360" i="34"/>
  <c r="R360" i="34"/>
  <c r="S360" i="34"/>
  <c r="Q356" i="34"/>
  <c r="R356" i="34"/>
  <c r="S356" i="34"/>
  <c r="Q352" i="34"/>
  <c r="R352" i="34"/>
  <c r="S352" i="34"/>
  <c r="Q348" i="34"/>
  <c r="R348" i="34"/>
  <c r="S348" i="34"/>
  <c r="Q344" i="34"/>
  <c r="R344" i="34"/>
  <c r="S344" i="34"/>
  <c r="Q340" i="34"/>
  <c r="R340" i="34"/>
  <c r="S340" i="34"/>
  <c r="Q337" i="34"/>
  <c r="R337" i="34"/>
  <c r="S337" i="34"/>
  <c r="Q332" i="34"/>
  <c r="R332" i="34"/>
  <c r="S332" i="34"/>
  <c r="Q325" i="34"/>
  <c r="R325" i="34"/>
  <c r="S325" i="34"/>
  <c r="S318" i="34"/>
  <c r="Q318" i="34"/>
  <c r="R318" i="34"/>
  <c r="Q314" i="34"/>
  <c r="R314" i="34"/>
  <c r="S314" i="34"/>
  <c r="R310" i="34"/>
  <c r="Q310" i="34"/>
  <c r="S310" i="34"/>
  <c r="S305" i="34"/>
  <c r="Q305" i="34"/>
  <c r="R305" i="34"/>
  <c r="R308" i="34"/>
  <c r="S308" i="34"/>
  <c r="Q308" i="34"/>
  <c r="S297" i="34"/>
  <c r="Q297" i="34"/>
  <c r="R297" i="34"/>
  <c r="S293" i="34"/>
  <c r="Q293" i="34"/>
  <c r="R293" i="34"/>
  <c r="Q288" i="34"/>
  <c r="R288" i="34"/>
  <c r="S288" i="34"/>
  <c r="Q284" i="34"/>
  <c r="R284" i="34"/>
  <c r="S284" i="34"/>
  <c r="Q280" i="34"/>
  <c r="R280" i="34"/>
  <c r="S280" i="34"/>
  <c r="Q276" i="34"/>
  <c r="R276" i="34"/>
  <c r="S276" i="34"/>
  <c r="Q272" i="34"/>
  <c r="R272" i="34"/>
  <c r="S272" i="34"/>
  <c r="Q268" i="34"/>
  <c r="R268" i="34"/>
  <c r="S268" i="34"/>
  <c r="Q264" i="34"/>
  <c r="R264" i="34"/>
  <c r="S264" i="34"/>
  <c r="Q260" i="34"/>
  <c r="R260" i="34"/>
  <c r="S260" i="34"/>
  <c r="Q256" i="34"/>
  <c r="R256" i="34"/>
  <c r="S256" i="34"/>
  <c r="Q251" i="34"/>
  <c r="R251" i="34"/>
  <c r="S251" i="34"/>
  <c r="Q247" i="34"/>
  <c r="R247" i="34"/>
  <c r="S247" i="34"/>
  <c r="Q243" i="34"/>
  <c r="R243" i="34"/>
  <c r="S243" i="34"/>
  <c r="Q239" i="34"/>
  <c r="R239" i="34"/>
  <c r="S239" i="34"/>
  <c r="Q235" i="34"/>
  <c r="R235" i="34"/>
  <c r="S235" i="34"/>
  <c r="Q231" i="34"/>
  <c r="R231" i="34"/>
  <c r="S231" i="34"/>
  <c r="S227" i="34"/>
  <c r="R227" i="34"/>
  <c r="Q227" i="34"/>
  <c r="S223" i="34"/>
  <c r="R223" i="34"/>
  <c r="Q223" i="34"/>
  <c r="S219" i="34"/>
  <c r="R219" i="34"/>
  <c r="Q219" i="34"/>
  <c r="S215" i="34"/>
  <c r="Q215" i="34"/>
  <c r="R215" i="34"/>
  <c r="S211" i="34"/>
  <c r="Q211" i="34"/>
  <c r="R211" i="34"/>
  <c r="S207" i="34"/>
  <c r="Q207" i="34"/>
  <c r="R207" i="34"/>
  <c r="S701" i="34"/>
  <c r="Q701" i="34"/>
  <c r="R701" i="34"/>
  <c r="S697" i="34"/>
  <c r="Q697" i="34"/>
  <c r="R697" i="34"/>
  <c r="R693" i="34"/>
  <c r="Q693" i="34"/>
  <c r="S693" i="34"/>
  <c r="R689" i="34"/>
  <c r="Q689" i="34"/>
  <c r="S689" i="34"/>
  <c r="R685" i="34"/>
  <c r="S685" i="34"/>
  <c r="Q685" i="34"/>
  <c r="R681" i="34"/>
  <c r="S681" i="34"/>
  <c r="Q681" i="34"/>
  <c r="R75" i="34"/>
  <c r="S75" i="34"/>
  <c r="Q75" i="34"/>
  <c r="R71" i="34"/>
  <c r="S71" i="34"/>
  <c r="Q71" i="34"/>
  <c r="R67" i="34"/>
  <c r="S67" i="34"/>
  <c r="Q67" i="34"/>
  <c r="R63" i="34"/>
  <c r="S63" i="34"/>
  <c r="Q63" i="34"/>
  <c r="R59" i="34"/>
  <c r="S59" i="34"/>
  <c r="Q59" i="34"/>
  <c r="R55" i="34"/>
  <c r="S55" i="34"/>
  <c r="Q55" i="34"/>
  <c r="R51" i="34"/>
  <c r="S51" i="34"/>
  <c r="Q51" i="34"/>
  <c r="R47" i="34"/>
  <c r="S47" i="34"/>
  <c r="Q47" i="34"/>
  <c r="R43" i="34"/>
  <c r="S43" i="34"/>
  <c r="Q43" i="34"/>
  <c r="R39" i="34"/>
  <c r="S39" i="34"/>
  <c r="Q39" i="34"/>
  <c r="R35" i="34"/>
  <c r="S35" i="34"/>
  <c r="Q35" i="34"/>
  <c r="R31" i="34"/>
  <c r="S31" i="34"/>
  <c r="Q31" i="34"/>
  <c r="R27" i="34"/>
  <c r="S27" i="34"/>
  <c r="Q27" i="34"/>
  <c r="S78" i="34"/>
  <c r="Q78" i="34"/>
  <c r="R78" i="34"/>
  <c r="Q956" i="34"/>
  <c r="R956" i="34"/>
  <c r="S956" i="34"/>
  <c r="Q929" i="34"/>
  <c r="R929" i="34"/>
  <c r="S929" i="34"/>
  <c r="Q920" i="34"/>
  <c r="R920" i="34"/>
  <c r="S920" i="34"/>
  <c r="Q917" i="34"/>
  <c r="R917" i="34"/>
  <c r="S917" i="34"/>
  <c r="Q913" i="34"/>
  <c r="R913" i="34"/>
  <c r="S913" i="34"/>
  <c r="Q909" i="34"/>
  <c r="R909" i="34"/>
  <c r="S909" i="34"/>
  <c r="Q905" i="34"/>
  <c r="R905" i="34"/>
  <c r="S905" i="34"/>
  <c r="Q901" i="34"/>
  <c r="R901" i="34"/>
  <c r="S901" i="34"/>
  <c r="Q897" i="34"/>
  <c r="R897" i="34"/>
  <c r="S897" i="34"/>
  <c r="Q889" i="34"/>
  <c r="R889" i="34"/>
  <c r="S889" i="34"/>
  <c r="Q886" i="34"/>
  <c r="R886" i="34"/>
  <c r="S886" i="34"/>
  <c r="Q882" i="34"/>
  <c r="S882" i="34"/>
  <c r="R882" i="34"/>
  <c r="Q878" i="34"/>
  <c r="S878" i="34"/>
  <c r="R878" i="34"/>
  <c r="R874" i="34"/>
  <c r="S874" i="34"/>
  <c r="Q874" i="34"/>
  <c r="R870" i="34"/>
  <c r="S870" i="34"/>
  <c r="Q870" i="34"/>
  <c r="Q852" i="34"/>
  <c r="R852" i="34"/>
  <c r="S852" i="34"/>
  <c r="R822" i="34"/>
  <c r="S822" i="34"/>
  <c r="Q822" i="34"/>
  <c r="S135" i="34"/>
  <c r="Q135" i="34"/>
  <c r="R135" i="34"/>
  <c r="R726" i="34"/>
  <c r="S726" i="34"/>
  <c r="Q726" i="34"/>
  <c r="S721" i="34"/>
  <c r="Q721" i="34"/>
  <c r="R721" i="34"/>
  <c r="S717" i="34"/>
  <c r="Q717" i="34"/>
  <c r="R717" i="34"/>
  <c r="Q727" i="34"/>
  <c r="R727" i="34"/>
  <c r="S727" i="34"/>
  <c r="Q419" i="34"/>
  <c r="R419" i="34"/>
  <c r="S419" i="34"/>
  <c r="Q711" i="34"/>
  <c r="R711" i="34"/>
  <c r="S711" i="34"/>
  <c r="Q707" i="34"/>
  <c r="R707" i="34"/>
  <c r="S707" i="34"/>
  <c r="Q703" i="34"/>
  <c r="R703" i="34"/>
  <c r="S703" i="34"/>
  <c r="Q478" i="34"/>
  <c r="R478" i="34"/>
  <c r="S478" i="34"/>
  <c r="Q474" i="34"/>
  <c r="R474" i="34"/>
  <c r="S474" i="34"/>
  <c r="Q470" i="34"/>
  <c r="R470" i="34"/>
  <c r="S470" i="34"/>
  <c r="Q466" i="34"/>
  <c r="R466" i="34"/>
  <c r="S466" i="34"/>
  <c r="Q462" i="34"/>
  <c r="R462" i="34"/>
  <c r="S462" i="34"/>
  <c r="Q458" i="34"/>
  <c r="R458" i="34"/>
  <c r="S458" i="34"/>
  <c r="Q454" i="34"/>
  <c r="R454" i="34"/>
  <c r="S454" i="34"/>
  <c r="Q450" i="34"/>
  <c r="R450" i="34"/>
  <c r="S450" i="34"/>
  <c r="Q442" i="34"/>
  <c r="R442" i="34"/>
  <c r="S442" i="34"/>
  <c r="Q438" i="34"/>
  <c r="R438" i="34"/>
  <c r="S438" i="34"/>
  <c r="Q434" i="34"/>
  <c r="R434" i="34"/>
  <c r="S434" i="34"/>
  <c r="Q430" i="34"/>
  <c r="R430" i="34"/>
  <c r="S430" i="34"/>
  <c r="R421" i="34"/>
  <c r="S421" i="34"/>
  <c r="Q421" i="34"/>
  <c r="S416" i="34"/>
  <c r="Q416" i="34"/>
  <c r="R416" i="34"/>
  <c r="S412" i="34"/>
  <c r="Q412" i="34"/>
  <c r="R412" i="34"/>
  <c r="Q402" i="34"/>
  <c r="R402" i="34"/>
  <c r="S402" i="34"/>
  <c r="Q398" i="34"/>
  <c r="R398" i="34"/>
  <c r="S398" i="34"/>
  <c r="S396" i="34"/>
  <c r="Q396" i="34"/>
  <c r="R396" i="34"/>
  <c r="R392" i="34"/>
  <c r="S392" i="34"/>
  <c r="Q392" i="34"/>
  <c r="Q388" i="34"/>
  <c r="S388" i="34"/>
  <c r="R388" i="34"/>
  <c r="Q384" i="34"/>
  <c r="R384" i="34"/>
  <c r="S384" i="34"/>
  <c r="Q380" i="34"/>
  <c r="R380" i="34"/>
  <c r="S380" i="34"/>
  <c r="Q372" i="34"/>
  <c r="R372" i="34"/>
  <c r="S372" i="34"/>
  <c r="Q368" i="34"/>
  <c r="R368" i="34"/>
  <c r="S368" i="34"/>
  <c r="R363" i="34"/>
  <c r="S363" i="34"/>
  <c r="Q363" i="34"/>
  <c r="R359" i="34"/>
  <c r="S359" i="34"/>
  <c r="Q359" i="34"/>
  <c r="R355" i="34"/>
  <c r="S355" i="34"/>
  <c r="Q355" i="34"/>
  <c r="R351" i="34"/>
  <c r="S351" i="34"/>
  <c r="Q351" i="34"/>
  <c r="R347" i="34"/>
  <c r="S347" i="34"/>
  <c r="Q347" i="34"/>
  <c r="R343" i="34"/>
  <c r="S343" i="34"/>
  <c r="Q343" i="34"/>
  <c r="R339" i="34"/>
  <c r="S339" i="34"/>
  <c r="Q339" i="34"/>
  <c r="R335" i="34"/>
  <c r="S335" i="34"/>
  <c r="Q335" i="34"/>
  <c r="Q329" i="34"/>
  <c r="R329" i="34"/>
  <c r="S329" i="34"/>
  <c r="Q324" i="34"/>
  <c r="R324" i="34"/>
  <c r="S324" i="34"/>
  <c r="Q317" i="34"/>
  <c r="R317" i="34"/>
  <c r="S317" i="34"/>
  <c r="R313" i="34"/>
  <c r="S313" i="34"/>
  <c r="Q313" i="34"/>
  <c r="S309" i="34"/>
  <c r="R309" i="34"/>
  <c r="Q309" i="34"/>
  <c r="Q303" i="34"/>
  <c r="R303" i="34"/>
  <c r="S303" i="34"/>
  <c r="Q304" i="34"/>
  <c r="R304" i="34"/>
  <c r="S304" i="34"/>
  <c r="Q296" i="34"/>
  <c r="R296" i="34"/>
  <c r="S296" i="34"/>
  <c r="Q292" i="34"/>
  <c r="R292" i="34"/>
  <c r="S292" i="34"/>
  <c r="Q287" i="34"/>
  <c r="R287" i="34"/>
  <c r="S287" i="34"/>
  <c r="Q283" i="34"/>
  <c r="R283" i="34"/>
  <c r="S283" i="34"/>
  <c r="Q279" i="34"/>
  <c r="R279" i="34"/>
  <c r="S279" i="34"/>
  <c r="Q275" i="34"/>
  <c r="R275" i="34"/>
  <c r="S275" i="34"/>
  <c r="Q271" i="34"/>
  <c r="R271" i="34"/>
  <c r="S271" i="34"/>
  <c r="Q267" i="34"/>
  <c r="R267" i="34"/>
  <c r="S267" i="34"/>
  <c r="Q263" i="34"/>
  <c r="R263" i="34"/>
  <c r="S263" i="34"/>
  <c r="Q259" i="34"/>
  <c r="R259" i="34"/>
  <c r="S259" i="34"/>
  <c r="R254" i="34"/>
  <c r="S254" i="34"/>
  <c r="Q254" i="34"/>
  <c r="R250" i="34"/>
  <c r="S250" i="34"/>
  <c r="Q250" i="34"/>
  <c r="R246" i="34"/>
  <c r="S246" i="34"/>
  <c r="Q246" i="34"/>
  <c r="R242" i="34"/>
  <c r="S242" i="34"/>
  <c r="Q242" i="34"/>
  <c r="R238" i="34"/>
  <c r="S238" i="34"/>
  <c r="Q238" i="34"/>
  <c r="R234" i="34"/>
  <c r="S234" i="34"/>
  <c r="Q234" i="34"/>
  <c r="R230" i="34"/>
  <c r="S230" i="34"/>
  <c r="Q230" i="34"/>
  <c r="S226" i="34"/>
  <c r="R226" i="34"/>
  <c r="Q226" i="34"/>
  <c r="S222" i="34"/>
  <c r="Q222" i="34"/>
  <c r="R222" i="34"/>
  <c r="S218" i="34"/>
  <c r="R218" i="34"/>
  <c r="Q218" i="34"/>
  <c r="Q214" i="34"/>
  <c r="R214" i="34"/>
  <c r="S214" i="34"/>
  <c r="Q210" i="34"/>
  <c r="R210" i="34"/>
  <c r="S210" i="34"/>
  <c r="Q206" i="34"/>
  <c r="R206" i="34"/>
  <c r="S206" i="34"/>
  <c r="Q700" i="34"/>
  <c r="R700" i="34"/>
  <c r="S700" i="34"/>
  <c r="Q696" i="34"/>
  <c r="R696" i="34"/>
  <c r="S696" i="34"/>
  <c r="S692" i="34"/>
  <c r="Q692" i="34"/>
  <c r="R692" i="34"/>
  <c r="S688" i="34"/>
  <c r="Q688" i="34"/>
  <c r="R688" i="34"/>
  <c r="S684" i="34"/>
  <c r="Q684" i="34"/>
  <c r="R684" i="34"/>
  <c r="S680" i="34"/>
  <c r="Q680" i="34"/>
  <c r="R680" i="34"/>
  <c r="S74" i="34"/>
  <c r="Q74" i="34"/>
  <c r="R74" i="34"/>
  <c r="S70" i="34"/>
  <c r="Q70" i="34"/>
  <c r="R70" i="34"/>
  <c r="S66" i="34"/>
  <c r="Q66" i="34"/>
  <c r="R66" i="34"/>
  <c r="S62" i="34"/>
  <c r="Q62" i="34"/>
  <c r="R62" i="34"/>
  <c r="S58" i="34"/>
  <c r="Q58" i="34"/>
  <c r="R58" i="34"/>
  <c r="S54" i="34"/>
  <c r="Q54" i="34"/>
  <c r="R54" i="34"/>
  <c r="S50" i="34"/>
  <c r="Q50" i="34"/>
  <c r="R50" i="34"/>
  <c r="S46" i="34"/>
  <c r="Q46" i="34"/>
  <c r="R46" i="34"/>
  <c r="S42" i="34"/>
  <c r="Q42" i="34"/>
  <c r="R42" i="34"/>
  <c r="S38" i="34"/>
  <c r="Q38" i="34"/>
  <c r="R38" i="34"/>
  <c r="S34" i="34"/>
  <c r="Q34" i="34"/>
  <c r="R34" i="34"/>
  <c r="S30" i="34"/>
  <c r="Q30" i="34"/>
  <c r="R30" i="34"/>
  <c r="S26" i="34"/>
  <c r="Q26" i="34"/>
  <c r="R26" i="34"/>
  <c r="Q77" i="34"/>
  <c r="R77" i="34"/>
  <c r="S77" i="34"/>
  <c r="Q993" i="34"/>
  <c r="R993" i="34"/>
  <c r="S993" i="34"/>
  <c r="Q1009" i="34"/>
  <c r="R1009" i="34"/>
  <c r="S1009" i="34"/>
  <c r="S970" i="34"/>
  <c r="Q970" i="34"/>
  <c r="R970" i="34"/>
  <c r="Q936" i="34"/>
  <c r="R936" i="34"/>
  <c r="S936" i="34"/>
  <c r="Q916" i="34"/>
  <c r="R916" i="34"/>
  <c r="S916" i="34"/>
  <c r="Q904" i="34"/>
  <c r="R904" i="34"/>
  <c r="S904" i="34"/>
  <c r="Q900" i="34"/>
  <c r="R900" i="34"/>
  <c r="S900" i="34"/>
  <c r="Q896" i="34"/>
  <c r="R896" i="34"/>
  <c r="S896" i="34"/>
  <c r="Q888" i="34"/>
  <c r="R888" i="34"/>
  <c r="S888" i="34"/>
  <c r="R885" i="34"/>
  <c r="Q885" i="34"/>
  <c r="S885" i="34"/>
  <c r="R881" i="34"/>
  <c r="Q881" i="34"/>
  <c r="S881" i="34"/>
  <c r="Q877" i="34"/>
  <c r="R877" i="34"/>
  <c r="S877" i="34"/>
  <c r="S873" i="34"/>
  <c r="Q873" i="34"/>
  <c r="R873" i="34"/>
  <c r="Q856" i="34"/>
  <c r="R856" i="34"/>
  <c r="S856" i="34"/>
  <c r="R838" i="34"/>
  <c r="S838" i="34"/>
  <c r="Q838" i="34"/>
  <c r="S821" i="34"/>
  <c r="Q821" i="34"/>
  <c r="R821" i="34"/>
  <c r="R132" i="34"/>
  <c r="S132" i="34"/>
  <c r="Q132" i="34"/>
  <c r="S725" i="34"/>
  <c r="Q725" i="34"/>
  <c r="R725" i="34"/>
  <c r="Q720" i="34"/>
  <c r="R720" i="34"/>
  <c r="S720" i="34"/>
  <c r="Q716" i="34"/>
  <c r="R716" i="34"/>
  <c r="S716" i="34"/>
  <c r="S729" i="34"/>
  <c r="Q729" i="34"/>
  <c r="R729" i="34"/>
  <c r="S408" i="34"/>
  <c r="Q408" i="34"/>
  <c r="R408" i="34"/>
  <c r="R710" i="34"/>
  <c r="S710" i="34"/>
  <c r="Q710" i="34"/>
  <c r="R706" i="34"/>
  <c r="S706" i="34"/>
  <c r="Q706" i="34"/>
  <c r="R481" i="34"/>
  <c r="S481" i="34"/>
  <c r="Q481" i="34"/>
  <c r="R477" i="34"/>
  <c r="S477" i="34"/>
  <c r="Q477" i="34"/>
  <c r="R473" i="34"/>
  <c r="S473" i="34"/>
  <c r="Q473" i="34"/>
  <c r="R469" i="34"/>
  <c r="S469" i="34"/>
  <c r="Q469" i="34"/>
  <c r="R465" i="34"/>
  <c r="S465" i="34"/>
  <c r="Q465" i="34"/>
  <c r="R461" i="34"/>
  <c r="S461" i="34"/>
  <c r="Q461" i="34"/>
  <c r="R457" i="34"/>
  <c r="S457" i="34"/>
  <c r="Q457" i="34"/>
  <c r="R453" i="34"/>
  <c r="S453" i="34"/>
  <c r="Q453" i="34"/>
  <c r="R449" i="34"/>
  <c r="S449" i="34"/>
  <c r="Q449" i="34"/>
  <c r="R441" i="34"/>
  <c r="S441" i="34"/>
  <c r="Q441" i="34"/>
  <c r="R437" i="34"/>
  <c r="S437" i="34"/>
  <c r="Q437" i="34"/>
  <c r="R433" i="34"/>
  <c r="S433" i="34"/>
  <c r="Q433" i="34"/>
  <c r="S424" i="34"/>
  <c r="Q424" i="34"/>
  <c r="R424" i="34"/>
  <c r="S420" i="34"/>
  <c r="Q420" i="34"/>
  <c r="R420" i="34"/>
  <c r="Q415" i="34"/>
  <c r="R415" i="34"/>
  <c r="S415" i="34"/>
  <c r="Q411" i="34"/>
  <c r="R411" i="34"/>
  <c r="S411" i="34"/>
  <c r="R401" i="34"/>
  <c r="S401" i="34"/>
  <c r="Q401" i="34"/>
  <c r="S378" i="34"/>
  <c r="Q378" i="34"/>
  <c r="R378" i="34"/>
  <c r="Q395" i="34"/>
  <c r="R395" i="34"/>
  <c r="S395" i="34"/>
  <c r="R391" i="34"/>
  <c r="Q391" i="34"/>
  <c r="S391" i="34"/>
  <c r="R387" i="34"/>
  <c r="Q387" i="34"/>
  <c r="S387" i="34"/>
  <c r="R383" i="34"/>
  <c r="S383" i="34"/>
  <c r="Q383" i="34"/>
  <c r="R379" i="34"/>
  <c r="S379" i="34"/>
  <c r="Q379" i="34"/>
  <c r="R371" i="34"/>
  <c r="S371" i="34"/>
  <c r="Q371" i="34"/>
  <c r="R367" i="34"/>
  <c r="S367" i="34"/>
  <c r="Q367" i="34"/>
  <c r="S362" i="34"/>
  <c r="Q362" i="34"/>
  <c r="R362" i="34"/>
  <c r="S358" i="34"/>
  <c r="Q358" i="34"/>
  <c r="R358" i="34"/>
  <c r="S354" i="34"/>
  <c r="Q354" i="34"/>
  <c r="R354" i="34"/>
  <c r="S350" i="34"/>
  <c r="Q350" i="34"/>
  <c r="R350" i="34"/>
  <c r="S346" i="34"/>
  <c r="Q346" i="34"/>
  <c r="R346" i="34"/>
  <c r="S342" i="34"/>
  <c r="Q342" i="34"/>
  <c r="R342" i="34"/>
  <c r="S338" i="34"/>
  <c r="Q338" i="34"/>
  <c r="R338" i="34"/>
  <c r="S334" i="34"/>
  <c r="Q334" i="34"/>
  <c r="R334" i="34"/>
  <c r="R327" i="34"/>
  <c r="S327" i="34"/>
  <c r="Q327" i="34"/>
  <c r="R323" i="34"/>
  <c r="S323" i="34"/>
  <c r="Q323" i="34"/>
  <c r="S316" i="34"/>
  <c r="Q316" i="34"/>
  <c r="R316" i="34"/>
  <c r="S312" i="34"/>
  <c r="R312" i="34"/>
  <c r="Q312" i="34"/>
  <c r="Q307" i="34"/>
  <c r="R307" i="34"/>
  <c r="S307" i="34"/>
  <c r="R302" i="34"/>
  <c r="S302" i="34"/>
  <c r="Q302" i="34"/>
  <c r="Q300" i="34"/>
  <c r="R300" i="34"/>
  <c r="S300" i="34"/>
  <c r="Q295" i="34"/>
  <c r="R295" i="34"/>
  <c r="S295" i="34"/>
  <c r="Q291" i="34"/>
  <c r="R291" i="34"/>
  <c r="S291" i="34"/>
  <c r="R286" i="34"/>
  <c r="S286" i="34"/>
  <c r="Q286" i="34"/>
  <c r="R282" i="34"/>
  <c r="S282" i="34"/>
  <c r="Q282" i="34"/>
  <c r="R278" i="34"/>
  <c r="S278" i="34"/>
  <c r="Q278" i="34"/>
  <c r="R274" i="34"/>
  <c r="S274" i="34"/>
  <c r="Q274" i="34"/>
  <c r="R270" i="34"/>
  <c r="S270" i="34"/>
  <c r="Q270" i="34"/>
  <c r="R266" i="34"/>
  <c r="S266" i="34"/>
  <c r="Q266" i="34"/>
  <c r="R262" i="34"/>
  <c r="S262" i="34"/>
  <c r="Q262" i="34"/>
  <c r="R258" i="34"/>
  <c r="S258" i="34"/>
  <c r="Q258" i="34"/>
  <c r="S253" i="34"/>
  <c r="Q253" i="34"/>
  <c r="R253" i="34"/>
  <c r="S249" i="34"/>
  <c r="Q249" i="34"/>
  <c r="R249" i="34"/>
  <c r="S245" i="34"/>
  <c r="Q245" i="34"/>
  <c r="R245" i="34"/>
  <c r="S241" i="34"/>
  <c r="Q241" i="34"/>
  <c r="R241" i="34"/>
  <c r="S237" i="34"/>
  <c r="Q237" i="34"/>
  <c r="R237" i="34"/>
  <c r="S233" i="34"/>
  <c r="Q233" i="34"/>
  <c r="R233" i="34"/>
  <c r="S229" i="34"/>
  <c r="Q229" i="34"/>
  <c r="R229" i="34"/>
  <c r="Q225" i="34"/>
  <c r="S225" i="34"/>
  <c r="R225" i="34"/>
  <c r="Q221" i="34"/>
  <c r="R221" i="34"/>
  <c r="S221" i="34"/>
  <c r="Q217" i="34"/>
  <c r="R217" i="34"/>
  <c r="S217" i="34"/>
  <c r="Q213" i="34"/>
  <c r="R213" i="34"/>
  <c r="S213" i="34"/>
  <c r="Q209" i="34"/>
  <c r="R209" i="34"/>
  <c r="S209" i="34"/>
  <c r="Q205" i="34"/>
  <c r="R205" i="34"/>
  <c r="S205" i="34"/>
  <c r="Q699" i="34"/>
  <c r="R699" i="34"/>
  <c r="S699" i="34"/>
  <c r="Q695" i="34"/>
  <c r="R695" i="34"/>
  <c r="S695" i="34"/>
  <c r="R691" i="34"/>
  <c r="S691" i="34"/>
  <c r="Q691" i="34"/>
  <c r="Q687" i="34"/>
  <c r="R687" i="34"/>
  <c r="S687" i="34"/>
  <c r="Q683" i="34"/>
  <c r="R683" i="34"/>
  <c r="S683" i="34"/>
  <c r="Q679" i="34"/>
  <c r="R679" i="34"/>
  <c r="S679" i="34"/>
  <c r="Q73" i="34"/>
  <c r="R73" i="34"/>
  <c r="S73" i="34"/>
  <c r="Q69" i="34"/>
  <c r="R69" i="34"/>
  <c r="S69" i="34"/>
  <c r="Q65" i="34"/>
  <c r="R65" i="34"/>
  <c r="S65" i="34"/>
  <c r="Q61" i="34"/>
  <c r="R61" i="34"/>
  <c r="S61" i="34"/>
  <c r="Q57" i="34"/>
  <c r="R57" i="34"/>
  <c r="S57" i="34"/>
  <c r="Q53" i="34"/>
  <c r="R53" i="34"/>
  <c r="S53" i="34"/>
  <c r="Q49" i="34"/>
  <c r="R49" i="34"/>
  <c r="S49" i="34"/>
  <c r="Q45" i="34"/>
  <c r="R45" i="34"/>
  <c r="S45" i="34"/>
  <c r="Q41" i="34"/>
  <c r="R41" i="34"/>
  <c r="S41" i="34"/>
  <c r="Q37" i="34"/>
  <c r="R37" i="34"/>
  <c r="S37" i="34"/>
  <c r="Q33" i="34"/>
  <c r="R33" i="34"/>
  <c r="S33" i="34"/>
  <c r="Q29" i="34"/>
  <c r="R29" i="34"/>
  <c r="S29" i="34"/>
  <c r="Q25" i="34"/>
  <c r="R25" i="34"/>
  <c r="S25" i="34"/>
  <c r="Q76" i="34"/>
  <c r="R76" i="34"/>
  <c r="S76" i="34"/>
  <c r="S974" i="34"/>
  <c r="Q974" i="34"/>
  <c r="R974" i="34"/>
  <c r="Q937" i="34"/>
  <c r="R937" i="34"/>
  <c r="S937" i="34"/>
  <c r="Q992" i="34"/>
  <c r="R992" i="34"/>
  <c r="S992" i="34"/>
  <c r="Q941" i="34"/>
  <c r="R941" i="34"/>
  <c r="S941" i="34"/>
  <c r="R919" i="34"/>
  <c r="S919" i="34"/>
  <c r="Q919" i="34"/>
  <c r="Q908" i="34"/>
  <c r="R908" i="34"/>
  <c r="S908" i="34"/>
  <c r="Q985" i="34"/>
  <c r="R985" i="34"/>
  <c r="S985" i="34"/>
  <c r="Q940" i="34"/>
  <c r="R940" i="34"/>
  <c r="S940" i="34"/>
  <c r="S922" i="34"/>
  <c r="Q922" i="34"/>
  <c r="R922" i="34"/>
  <c r="R915" i="34"/>
  <c r="S915" i="34"/>
  <c r="Q915" i="34"/>
  <c r="R907" i="34"/>
  <c r="S907" i="34"/>
  <c r="Q907" i="34"/>
  <c r="R891" i="34"/>
  <c r="S891" i="34"/>
  <c r="Q891" i="34"/>
  <c r="S884" i="34"/>
  <c r="Q884" i="34"/>
  <c r="R884" i="34"/>
  <c r="R876" i="34"/>
  <c r="S876" i="34"/>
  <c r="Q876" i="34"/>
  <c r="R834" i="34"/>
  <c r="S834" i="34"/>
  <c r="Q834" i="34"/>
  <c r="Q820" i="34"/>
  <c r="R820" i="34"/>
  <c r="S820" i="34"/>
  <c r="Q723" i="34"/>
  <c r="R723" i="34"/>
  <c r="S723" i="34"/>
  <c r="Q719" i="34"/>
  <c r="R719" i="34"/>
  <c r="S719" i="34"/>
  <c r="Q715" i="34"/>
  <c r="R715" i="34"/>
  <c r="S715" i="34"/>
  <c r="Q728" i="34"/>
  <c r="R728" i="34"/>
  <c r="S728" i="34"/>
  <c r="S713" i="34"/>
  <c r="Q713" i="34"/>
  <c r="R713" i="34"/>
  <c r="S709" i="34"/>
  <c r="Q709" i="34"/>
  <c r="R709" i="34"/>
  <c r="S705" i="34"/>
  <c r="Q705" i="34"/>
  <c r="R705" i="34"/>
  <c r="S480" i="34"/>
  <c r="Q480" i="34"/>
  <c r="R480" i="34"/>
  <c r="S476" i="34"/>
  <c r="Q476" i="34"/>
  <c r="R476" i="34"/>
  <c r="S472" i="34"/>
  <c r="Q472" i="34"/>
  <c r="R472" i="34"/>
  <c r="S468" i="34"/>
  <c r="Q468" i="34"/>
  <c r="R468" i="34"/>
  <c r="S464" i="34"/>
  <c r="Q464" i="34"/>
  <c r="R464" i="34"/>
  <c r="S460" i="34"/>
  <c r="Q460" i="34"/>
  <c r="R460" i="34"/>
  <c r="S456" i="34"/>
  <c r="Q456" i="34"/>
  <c r="R456" i="34"/>
  <c r="S452" i="34"/>
  <c r="Q452" i="34"/>
  <c r="R452" i="34"/>
  <c r="S448" i="34"/>
  <c r="Q448" i="34"/>
  <c r="R448" i="34"/>
  <c r="S440" i="34"/>
  <c r="Q440" i="34"/>
  <c r="R440" i="34"/>
  <c r="S436" i="34"/>
  <c r="Q436" i="34"/>
  <c r="R436" i="34"/>
  <c r="S432" i="34"/>
  <c r="Q432" i="34"/>
  <c r="R432" i="34"/>
  <c r="Q423" i="34"/>
  <c r="R423" i="34"/>
  <c r="S423" i="34"/>
  <c r="Q418" i="34"/>
  <c r="R418" i="34"/>
  <c r="S418" i="34"/>
  <c r="Q414" i="34"/>
  <c r="R414" i="34"/>
  <c r="S414" i="34"/>
  <c r="Q410" i="34"/>
  <c r="R410" i="34"/>
  <c r="S410" i="34"/>
  <c r="S400" i="34"/>
  <c r="Q400" i="34"/>
  <c r="R400" i="34"/>
  <c r="R375" i="34"/>
  <c r="S375" i="34"/>
  <c r="Q375" i="34"/>
  <c r="Q394" i="34"/>
  <c r="R394" i="34"/>
  <c r="S394" i="34"/>
  <c r="S390" i="34"/>
  <c r="R390" i="34"/>
  <c r="Q390" i="34"/>
  <c r="S386" i="34"/>
  <c r="R386" i="34"/>
  <c r="Q386" i="34"/>
  <c r="S382" i="34"/>
  <c r="Q382" i="34"/>
  <c r="R382" i="34"/>
  <c r="S374" i="34"/>
  <c r="Q374" i="34"/>
  <c r="R374" i="34"/>
  <c r="S370" i="34"/>
  <c r="Q370" i="34"/>
  <c r="R370" i="34"/>
  <c r="S366" i="34"/>
  <c r="Q366" i="34"/>
  <c r="R366" i="34"/>
  <c r="Q361" i="34"/>
  <c r="R361" i="34"/>
  <c r="S361" i="34"/>
  <c r="Q357" i="34"/>
  <c r="R357" i="34"/>
  <c r="S357" i="34"/>
  <c r="Q353" i="34"/>
  <c r="R353" i="34"/>
  <c r="S353" i="34"/>
  <c r="Q349" i="34"/>
  <c r="R349" i="34"/>
  <c r="S349" i="34"/>
  <c r="Q345" i="34"/>
  <c r="R345" i="34"/>
  <c r="S345" i="34"/>
  <c r="Q341" i="34"/>
  <c r="R341" i="34"/>
  <c r="S341" i="34"/>
  <c r="Q336" i="34"/>
  <c r="R336" i="34"/>
  <c r="S336" i="34"/>
  <c r="Q333" i="34"/>
  <c r="R333" i="34"/>
  <c r="S333" i="34"/>
  <c r="S326" i="34"/>
  <c r="Q326" i="34"/>
  <c r="R326" i="34"/>
  <c r="R319" i="34"/>
  <c r="S319" i="34"/>
  <c r="Q319" i="34"/>
  <c r="Q315" i="34"/>
  <c r="R315" i="34"/>
  <c r="S315" i="34"/>
  <c r="S311" i="34"/>
  <c r="Q311" i="34"/>
  <c r="R311" i="34"/>
  <c r="R306" i="34"/>
  <c r="S306" i="34"/>
  <c r="Q306" i="34"/>
  <c r="S301" i="34"/>
  <c r="Q301" i="34"/>
  <c r="R301" i="34"/>
  <c r="Q299" i="34"/>
  <c r="R299" i="34"/>
  <c r="S299" i="34"/>
  <c r="R294" i="34"/>
  <c r="S294" i="34"/>
  <c r="Q294" i="34"/>
  <c r="S289" i="34"/>
  <c r="Q289" i="34"/>
  <c r="R289" i="34"/>
  <c r="S285" i="34"/>
  <c r="Q285" i="34"/>
  <c r="R285" i="34"/>
  <c r="S281" i="34"/>
  <c r="Q281" i="34"/>
  <c r="R281" i="34"/>
  <c r="S277" i="34"/>
  <c r="Q277" i="34"/>
  <c r="R277" i="34"/>
  <c r="S273" i="34"/>
  <c r="Q273" i="34"/>
  <c r="R273" i="34"/>
  <c r="S269" i="34"/>
  <c r="Q269" i="34"/>
  <c r="R269" i="34"/>
  <c r="S265" i="34"/>
  <c r="Q265" i="34"/>
  <c r="R265" i="34"/>
  <c r="S261" i="34"/>
  <c r="Q261" i="34"/>
  <c r="R261" i="34"/>
  <c r="S257" i="34"/>
  <c r="Q257" i="34"/>
  <c r="R257" i="34"/>
  <c r="Q252" i="34"/>
  <c r="R252" i="34"/>
  <c r="S252" i="34"/>
  <c r="Q248" i="34"/>
  <c r="R248" i="34"/>
  <c r="S248" i="34"/>
  <c r="Q244" i="34"/>
  <c r="R244" i="34"/>
  <c r="S244" i="34"/>
  <c r="Q240" i="34"/>
  <c r="R240" i="34"/>
  <c r="S240" i="34"/>
  <c r="Q236" i="34"/>
  <c r="R236" i="34"/>
  <c r="S236" i="34"/>
  <c r="Q232" i="34"/>
  <c r="R232" i="34"/>
  <c r="S232" i="34"/>
  <c r="Q228" i="34"/>
  <c r="R228" i="34"/>
  <c r="S228" i="34"/>
  <c r="R224" i="34"/>
  <c r="Q224" i="34"/>
  <c r="S224" i="34"/>
  <c r="R220" i="34"/>
  <c r="Q220" i="34"/>
  <c r="S220" i="34"/>
  <c r="R216" i="34"/>
  <c r="S216" i="34"/>
  <c r="Q216" i="34"/>
  <c r="R212" i="34"/>
  <c r="S212" i="34"/>
  <c r="Q212" i="34"/>
  <c r="R208" i="34"/>
  <c r="S208" i="34"/>
  <c r="Q208" i="34"/>
  <c r="R702" i="34"/>
  <c r="S702" i="34"/>
  <c r="Q702" i="34"/>
  <c r="R698" i="34"/>
  <c r="S698" i="34"/>
  <c r="Q698" i="34"/>
  <c r="Q694" i="34"/>
  <c r="R694" i="34"/>
  <c r="S694" i="34"/>
  <c r="Q690" i="34"/>
  <c r="S690" i="34"/>
  <c r="R690" i="34"/>
  <c r="Q686" i="34"/>
  <c r="R686" i="34"/>
  <c r="S686" i="34"/>
  <c r="Q682" i="34"/>
  <c r="R682" i="34"/>
  <c r="S682" i="34"/>
  <c r="Q678" i="34"/>
  <c r="R678" i="34"/>
  <c r="S678" i="34"/>
  <c r="Q72" i="34"/>
  <c r="R72" i="34"/>
  <c r="S72" i="34"/>
  <c r="Q68" i="34"/>
  <c r="R68" i="34"/>
  <c r="S68" i="34"/>
  <c r="Q64" i="34"/>
  <c r="R64" i="34"/>
  <c r="S64" i="34"/>
  <c r="Q60" i="34"/>
  <c r="R60" i="34"/>
  <c r="S60" i="34"/>
  <c r="Q56" i="34"/>
  <c r="R56" i="34"/>
  <c r="S56" i="34"/>
  <c r="Q52" i="34"/>
  <c r="R52" i="34"/>
  <c r="S52" i="34"/>
  <c r="Q48" i="34"/>
  <c r="R48" i="34"/>
  <c r="S48" i="34"/>
  <c r="Q44" i="34"/>
  <c r="R44" i="34"/>
  <c r="S44" i="34"/>
  <c r="Q40" i="34"/>
  <c r="R40" i="34"/>
  <c r="S40" i="34"/>
  <c r="Q36" i="34"/>
  <c r="R36" i="34"/>
  <c r="S36" i="34"/>
  <c r="Q32" i="34"/>
  <c r="R32" i="34"/>
  <c r="S32" i="34"/>
  <c r="Q28" i="34"/>
  <c r="R28" i="34"/>
  <c r="S28" i="34"/>
  <c r="R79" i="34"/>
  <c r="S79" i="34"/>
  <c r="Q79" i="34"/>
  <c r="A1006" i="34"/>
  <c r="A956" i="34"/>
  <c r="A922" i="34"/>
  <c r="A911" i="34"/>
  <c r="A899" i="34"/>
  <c r="A884" i="34"/>
  <c r="A872" i="34"/>
  <c r="A838" i="34"/>
  <c r="A823" i="34"/>
  <c r="A723" i="34"/>
  <c r="A709" i="34"/>
  <c r="A476" i="34"/>
  <c r="A464" i="34"/>
  <c r="A452" i="34"/>
  <c r="A436" i="34"/>
  <c r="A418" i="34"/>
  <c r="A400" i="34"/>
  <c r="A390" i="34"/>
  <c r="A382" i="34"/>
  <c r="A370" i="34"/>
  <c r="A357" i="34"/>
  <c r="A345" i="34"/>
  <c r="A333" i="34"/>
  <c r="A315" i="34"/>
  <c r="A301" i="34"/>
  <c r="A294" i="34"/>
  <c r="A281" i="34"/>
  <c r="A269" i="34"/>
  <c r="A261" i="34"/>
  <c r="A248" i="34"/>
  <c r="A232" i="34"/>
  <c r="A220" i="34"/>
  <c r="A212" i="34"/>
  <c r="A694" i="34"/>
  <c r="A686" i="34"/>
  <c r="A72" i="34"/>
  <c r="A60" i="34"/>
  <c r="A48" i="34"/>
  <c r="A36" i="34"/>
  <c r="A1005" i="34"/>
  <c r="A993" i="34"/>
  <c r="A975" i="34"/>
  <c r="A970" i="34"/>
  <c r="A955" i="34"/>
  <c r="A941" i="34"/>
  <c r="A936" i="34"/>
  <c r="A921" i="34"/>
  <c r="A918" i="34"/>
  <c r="A914" i="34"/>
  <c r="A910" i="34"/>
  <c r="A906" i="34"/>
  <c r="A902" i="34"/>
  <c r="A898" i="34"/>
  <c r="A890" i="34"/>
  <c r="A818" i="34"/>
  <c r="A883" i="34"/>
  <c r="A879" i="34"/>
  <c r="A875" i="34"/>
  <c r="A871" i="34"/>
  <c r="A856" i="34"/>
  <c r="A852" i="34"/>
  <c r="A136" i="34"/>
  <c r="A130" i="34"/>
  <c r="A722" i="34"/>
  <c r="A718" i="34"/>
  <c r="A714" i="34"/>
  <c r="A568" i="34"/>
  <c r="A712" i="34"/>
  <c r="A708" i="34"/>
  <c r="A704" i="34"/>
  <c r="A479" i="34"/>
  <c r="A475" i="34"/>
  <c r="A471" i="34"/>
  <c r="A467" i="34"/>
  <c r="A463" i="34"/>
  <c r="A459" i="34"/>
  <c r="A455" i="34"/>
  <c r="A451" i="34"/>
  <c r="A447" i="34"/>
  <c r="A439" i="34"/>
  <c r="A435" i="34"/>
  <c r="A431" i="34"/>
  <c r="A422" i="34"/>
  <c r="A417" i="34"/>
  <c r="A413" i="34"/>
  <c r="A409" i="34"/>
  <c r="A399" i="34"/>
  <c r="A397" i="34"/>
  <c r="A393" i="34"/>
  <c r="A389" i="34"/>
  <c r="A385" i="34"/>
  <c r="A381" i="34"/>
  <c r="A373" i="34"/>
  <c r="A369" i="34"/>
  <c r="A364" i="34"/>
  <c r="A360" i="34"/>
  <c r="A356" i="34"/>
  <c r="A352" i="34"/>
  <c r="A348" i="34"/>
  <c r="A344" i="34"/>
  <c r="A340" i="34"/>
  <c r="A337" i="34"/>
  <c r="A332" i="34"/>
  <c r="A325" i="34"/>
  <c r="A318" i="34"/>
  <c r="A314" i="34"/>
  <c r="A310" i="34"/>
  <c r="A305" i="34"/>
  <c r="A308" i="34"/>
  <c r="A297" i="34"/>
  <c r="A293" i="34"/>
  <c r="A288" i="34"/>
  <c r="A284" i="34"/>
  <c r="A280" i="34"/>
  <c r="A276" i="34"/>
  <c r="A272" i="34"/>
  <c r="A268" i="34"/>
  <c r="A264" i="34"/>
  <c r="A260" i="34"/>
  <c r="A256" i="34"/>
  <c r="A251" i="34"/>
  <c r="A247" i="34"/>
  <c r="A243" i="34"/>
  <c r="A239" i="34"/>
  <c r="A235" i="34"/>
  <c r="A231" i="34"/>
  <c r="A227" i="34"/>
  <c r="A223" i="34"/>
  <c r="A219" i="34"/>
  <c r="A215" i="34"/>
  <c r="A211" i="34"/>
  <c r="A207" i="34"/>
  <c r="A701" i="34"/>
  <c r="A697" i="34"/>
  <c r="A693" i="34"/>
  <c r="A689" i="34"/>
  <c r="A685" i="34"/>
  <c r="A681" i="34"/>
  <c r="A75" i="34"/>
  <c r="A71" i="34"/>
  <c r="A67" i="34"/>
  <c r="A63" i="34"/>
  <c r="A59" i="34"/>
  <c r="A55" i="34"/>
  <c r="A51" i="34"/>
  <c r="A47" i="34"/>
  <c r="A43" i="34"/>
  <c r="A39" i="34"/>
  <c r="A35" i="34"/>
  <c r="A31" i="34"/>
  <c r="A27" i="34"/>
  <c r="A78" i="34"/>
  <c r="A1009" i="34"/>
  <c r="A985" i="34"/>
  <c r="A942" i="34"/>
  <c r="A933" i="34"/>
  <c r="A915" i="34"/>
  <c r="A903" i="34"/>
  <c r="A887" i="34"/>
  <c r="A876" i="34"/>
  <c r="A820" i="34"/>
  <c r="A719" i="34"/>
  <c r="A728" i="34"/>
  <c r="A705" i="34"/>
  <c r="A472" i="34"/>
  <c r="A460" i="34"/>
  <c r="A448" i="34"/>
  <c r="A423" i="34"/>
  <c r="A414" i="34"/>
  <c r="A375" i="34"/>
  <c r="A386" i="34"/>
  <c r="A366" i="34"/>
  <c r="A353" i="34"/>
  <c r="A341" i="34"/>
  <c r="A326" i="34"/>
  <c r="A311" i="34"/>
  <c r="A299" i="34"/>
  <c r="A285" i="34"/>
  <c r="A257" i="34"/>
  <c r="A244" i="34"/>
  <c r="A236" i="34"/>
  <c r="A224" i="34"/>
  <c r="A208" i="34"/>
  <c r="A698" i="34"/>
  <c r="A682" i="34"/>
  <c r="A64" i="34"/>
  <c r="A52" i="34"/>
  <c r="A44" i="34"/>
  <c r="A32" i="34"/>
  <c r="A79" i="34"/>
  <c r="A1004" i="34"/>
  <c r="A992" i="34"/>
  <c r="A974" i="34"/>
  <c r="A969" i="34"/>
  <c r="A952" i="34"/>
  <c r="A940" i="34"/>
  <c r="A935" i="34"/>
  <c r="A929" i="34"/>
  <c r="A920" i="34"/>
  <c r="A917" i="34"/>
  <c r="A913" i="34"/>
  <c r="A909" i="34"/>
  <c r="A905" i="34"/>
  <c r="A901" i="34"/>
  <c r="A897" i="34"/>
  <c r="A889" i="34"/>
  <c r="A886" i="34"/>
  <c r="A882" i="34"/>
  <c r="A878" i="34"/>
  <c r="A874" i="34"/>
  <c r="A870" i="34"/>
  <c r="A855" i="34"/>
  <c r="A834" i="34"/>
  <c r="A822" i="34"/>
  <c r="A135" i="34"/>
  <c r="A726" i="34"/>
  <c r="A721" i="34"/>
  <c r="A717" i="34"/>
  <c r="A727" i="34"/>
  <c r="A419" i="34"/>
  <c r="A711" i="34"/>
  <c r="A707" i="34"/>
  <c r="A703" i="34"/>
  <c r="A478" i="34"/>
  <c r="A474" i="34"/>
  <c r="A470" i="34"/>
  <c r="A466" i="34"/>
  <c r="A462" i="34"/>
  <c r="A458" i="34"/>
  <c r="A454" i="34"/>
  <c r="A450" i="34"/>
  <c r="A442" i="34"/>
  <c r="A438" i="34"/>
  <c r="A434" i="34"/>
  <c r="A430" i="34"/>
  <c r="A421" i="34"/>
  <c r="A416" i="34"/>
  <c r="A412" i="34"/>
  <c r="A402" i="34"/>
  <c r="A398" i="34"/>
  <c r="A396" i="34"/>
  <c r="A392" i="34"/>
  <c r="A388" i="34"/>
  <c r="A384" i="34"/>
  <c r="A380" i="34"/>
  <c r="A372" i="34"/>
  <c r="A368" i="34"/>
  <c r="A363" i="34"/>
  <c r="A359" i="34"/>
  <c r="A355" i="34"/>
  <c r="A351" i="34"/>
  <c r="A347" i="34"/>
  <c r="A343" i="34"/>
  <c r="A339" i="34"/>
  <c r="A335" i="34"/>
  <c r="A329" i="34"/>
  <c r="A324" i="34"/>
  <c r="A317" i="34"/>
  <c r="A313" i="34"/>
  <c r="A309" i="34"/>
  <c r="A303" i="34"/>
  <c r="A304" i="34"/>
  <c r="A296" i="34"/>
  <c r="A292" i="34"/>
  <c r="A287" i="34"/>
  <c r="A283" i="34"/>
  <c r="A279" i="34"/>
  <c r="A275" i="34"/>
  <c r="A271" i="34"/>
  <c r="A267" i="34"/>
  <c r="A263" i="34"/>
  <c r="A259" i="34"/>
  <c r="A254" i="34"/>
  <c r="A250" i="34"/>
  <c r="A246" i="34"/>
  <c r="A242" i="34"/>
  <c r="A238" i="34"/>
  <c r="A234" i="34"/>
  <c r="A230" i="34"/>
  <c r="A226" i="34"/>
  <c r="A222" i="34"/>
  <c r="A218" i="34"/>
  <c r="A214" i="34"/>
  <c r="A210" i="34"/>
  <c r="A206" i="34"/>
  <c r="A700" i="34"/>
  <c r="A696" i="34"/>
  <c r="A692" i="34"/>
  <c r="A688" i="34"/>
  <c r="A684" i="34"/>
  <c r="A680" i="34"/>
  <c r="A74" i="34"/>
  <c r="A70" i="34"/>
  <c r="A66" i="34"/>
  <c r="A62" i="34"/>
  <c r="A58" i="34"/>
  <c r="A54" i="34"/>
  <c r="A50" i="34"/>
  <c r="A46" i="34"/>
  <c r="A42" i="34"/>
  <c r="A38" i="34"/>
  <c r="A34" i="34"/>
  <c r="A30" i="34"/>
  <c r="A26" i="34"/>
  <c r="A77" i="34"/>
  <c r="A996" i="34"/>
  <c r="A937" i="34"/>
  <c r="A829" i="34"/>
  <c r="A907" i="34"/>
  <c r="A891" i="34"/>
  <c r="A880" i="34"/>
  <c r="A868" i="34"/>
  <c r="A131" i="34"/>
  <c r="A715" i="34"/>
  <c r="A713" i="34"/>
  <c r="A480" i="34"/>
  <c r="A468" i="34"/>
  <c r="A456" i="34"/>
  <c r="A440" i="34"/>
  <c r="A432" i="34"/>
  <c r="A410" i="34"/>
  <c r="A394" i="34"/>
  <c r="A374" i="34"/>
  <c r="A361" i="34"/>
  <c r="A349" i="34"/>
  <c r="A336" i="34"/>
  <c r="A319" i="34"/>
  <c r="A306" i="34"/>
  <c r="A289" i="34"/>
  <c r="A277" i="34"/>
  <c r="A273" i="34"/>
  <c r="A265" i="34"/>
  <c r="A252" i="34"/>
  <c r="A240" i="34"/>
  <c r="A228" i="34"/>
  <c r="A216" i="34"/>
  <c r="A702" i="34"/>
  <c r="A690" i="34"/>
  <c r="A678" i="34"/>
  <c r="A68" i="34"/>
  <c r="A56" i="34"/>
  <c r="A40" i="34"/>
  <c r="A28" i="34"/>
  <c r="A1008" i="34"/>
  <c r="A1003" i="34"/>
  <c r="A968" i="34"/>
  <c r="A951" i="34"/>
  <c r="A939" i="34"/>
  <c r="A923" i="34"/>
  <c r="A919" i="34"/>
  <c r="A916" i="34"/>
  <c r="A912" i="34"/>
  <c r="A908" i="34"/>
  <c r="A904" i="34"/>
  <c r="A900" i="34"/>
  <c r="A896" i="34"/>
  <c r="A888" i="34"/>
  <c r="A885" i="34"/>
  <c r="A881" i="34"/>
  <c r="A877" i="34"/>
  <c r="A873" i="34"/>
  <c r="A869" i="34"/>
  <c r="A854" i="34"/>
  <c r="A821" i="34"/>
  <c r="A132" i="34"/>
  <c r="A725" i="34"/>
  <c r="A720" i="34"/>
  <c r="A716" i="34"/>
  <c r="A729" i="34"/>
  <c r="A408" i="34"/>
  <c r="A710" i="34"/>
  <c r="A706" i="34"/>
  <c r="A481" i="34"/>
  <c r="A477" i="34"/>
  <c r="A473" i="34"/>
  <c r="A469" i="34"/>
  <c r="A465" i="34"/>
  <c r="A461" i="34"/>
  <c r="A457" i="34"/>
  <c r="A453" i="34"/>
  <c r="A449" i="34"/>
  <c r="A441" i="34"/>
  <c r="A437" i="34"/>
  <c r="A433" i="34"/>
  <c r="A424" i="34"/>
  <c r="A420" i="34"/>
  <c r="A415" i="34"/>
  <c r="A411" i="34"/>
  <c r="A401" i="34"/>
  <c r="A378" i="34"/>
  <c r="A395" i="34"/>
  <c r="A391" i="34"/>
  <c r="A387" i="34"/>
  <c r="A383" i="34"/>
  <c r="A379" i="34"/>
  <c r="A371" i="34"/>
  <c r="A367" i="34"/>
  <c r="A362" i="34"/>
  <c r="A358" i="34"/>
  <c r="A354" i="34"/>
  <c r="A350" i="34"/>
  <c r="A346" i="34"/>
  <c r="A342" i="34"/>
  <c r="A338" i="34"/>
  <c r="A334" i="34"/>
  <c r="A327" i="34"/>
  <c r="A323" i="34"/>
  <c r="A316" i="34"/>
  <c r="A312" i="34"/>
  <c r="A307" i="34"/>
  <c r="A302" i="34"/>
  <c r="A300" i="34"/>
  <c r="A295" i="34"/>
  <c r="A291" i="34"/>
  <c r="A286" i="34"/>
  <c r="A282" i="34"/>
  <c r="A278" i="34"/>
  <c r="A274" i="34"/>
  <c r="A270" i="34"/>
  <c r="A266" i="34"/>
  <c r="A262" i="34"/>
  <c r="A258" i="34"/>
  <c r="A253" i="34"/>
  <c r="A249" i="34"/>
  <c r="A245" i="34"/>
  <c r="A241" i="34"/>
  <c r="A237" i="34"/>
  <c r="A233" i="34"/>
  <c r="A229" i="34"/>
  <c r="A225" i="34"/>
  <c r="A221" i="34"/>
  <c r="A217" i="34"/>
  <c r="A213" i="34"/>
  <c r="A209" i="34"/>
  <c r="A205" i="34"/>
  <c r="A699" i="34"/>
  <c r="A695" i="34"/>
  <c r="A691" i="34"/>
  <c r="A687" i="34"/>
  <c r="A683" i="34"/>
  <c r="A679" i="34"/>
  <c r="A73" i="34"/>
  <c r="A69" i="34"/>
  <c r="A65" i="34"/>
  <c r="A61" i="34"/>
  <c r="A57" i="34"/>
  <c r="A53" i="34"/>
  <c r="A49" i="34"/>
  <c r="A45" i="34"/>
  <c r="A41" i="34"/>
  <c r="A37" i="34"/>
  <c r="A33" i="34"/>
  <c r="A29" i="34"/>
  <c r="A25" i="34"/>
  <c r="A76" i="34"/>
  <c r="M203" i="34"/>
  <c r="C203" i="34"/>
  <c r="AD203" i="34" s="1"/>
  <c r="M186" i="34"/>
  <c r="M184" i="34"/>
  <c r="C186" i="34"/>
  <c r="AD186" i="34" s="1"/>
  <c r="M185" i="34"/>
  <c r="C185" i="34"/>
  <c r="AD185" i="34" s="1"/>
  <c r="C184" i="34"/>
  <c r="AD184" i="34" s="1"/>
  <c r="J115" i="34"/>
  <c r="B186" i="34" l="1"/>
  <c r="B185" i="34"/>
  <c r="B203" i="34"/>
  <c r="B184" i="34"/>
  <c r="M100" i="34"/>
  <c r="M101" i="34"/>
  <c r="M102" i="34"/>
  <c r="M103" i="34"/>
  <c r="M99" i="34"/>
  <c r="R184" i="34" l="1"/>
  <c r="S184" i="34"/>
  <c r="Q184" i="34"/>
  <c r="Q186" i="34"/>
  <c r="R186" i="34"/>
  <c r="S186" i="34"/>
  <c r="S203" i="34"/>
  <c r="Q203" i="34"/>
  <c r="R203" i="34"/>
  <c r="Q185" i="34"/>
  <c r="R185" i="34"/>
  <c r="S185" i="34"/>
  <c r="A203" i="34"/>
  <c r="A185" i="34"/>
  <c r="A186" i="34"/>
  <c r="A184" i="34"/>
  <c r="C445" i="34"/>
  <c r="AD445" i="34" s="1"/>
  <c r="C446" i="34"/>
  <c r="AD446" i="34" s="1"/>
  <c r="M445" i="34"/>
  <c r="M244" i="34"/>
  <c r="M243" i="34"/>
  <c r="M443" i="34"/>
  <c r="M444" i="34"/>
  <c r="M447" i="34"/>
  <c r="M376" i="34"/>
  <c r="M377" i="34"/>
  <c r="M425" i="34"/>
  <c r="M426" i="34"/>
  <c r="M427" i="34"/>
  <c r="M428" i="34"/>
  <c r="M403" i="34"/>
  <c r="M404" i="34"/>
  <c r="M405" i="34"/>
  <c r="M406" i="34"/>
  <c r="C404" i="34"/>
  <c r="AD404" i="34" s="1"/>
  <c r="C405" i="34"/>
  <c r="AD405" i="34" s="1"/>
  <c r="C406" i="34"/>
  <c r="AD406" i="34" s="1"/>
  <c r="C407" i="34"/>
  <c r="AD407" i="34" s="1"/>
  <c r="C425" i="34"/>
  <c r="AD425" i="34" s="1"/>
  <c r="C426" i="34"/>
  <c r="AD426" i="34" s="1"/>
  <c r="C427" i="34"/>
  <c r="AD427" i="34" s="1"/>
  <c r="C428" i="34"/>
  <c r="AD428" i="34" s="1"/>
  <c r="C429" i="34"/>
  <c r="AD429" i="34" s="1"/>
  <c r="C376" i="34"/>
  <c r="AD376" i="34" s="1"/>
  <c r="C377" i="34"/>
  <c r="AD377" i="34" s="1"/>
  <c r="C443" i="34"/>
  <c r="AD443" i="34" s="1"/>
  <c r="C444" i="34"/>
  <c r="AD444" i="34" s="1"/>
  <c r="C403" i="34"/>
  <c r="AD403" i="34" s="1"/>
  <c r="B376" i="34" l="1"/>
  <c r="B443" i="34"/>
  <c r="B403" i="34"/>
  <c r="B426" i="34"/>
  <c r="B405" i="34"/>
  <c r="B444" i="34"/>
  <c r="B429" i="34"/>
  <c r="B425" i="34"/>
  <c r="B404" i="34"/>
  <c r="B428" i="34"/>
  <c r="B446" i="34"/>
  <c r="B407" i="34"/>
  <c r="B377" i="34"/>
  <c r="B427" i="34"/>
  <c r="B406" i="34"/>
  <c r="B445" i="34"/>
  <c r="Q427" i="34" l="1"/>
  <c r="R427" i="34"/>
  <c r="S427" i="34"/>
  <c r="S428" i="34"/>
  <c r="Q428" i="34"/>
  <c r="R428" i="34"/>
  <c r="S444" i="34"/>
  <c r="Q444" i="34"/>
  <c r="R444" i="34"/>
  <c r="Q443" i="34"/>
  <c r="R443" i="34"/>
  <c r="S443" i="34"/>
  <c r="Q377" i="34"/>
  <c r="R377" i="34"/>
  <c r="S377" i="34"/>
  <c r="S404" i="34"/>
  <c r="Q404" i="34"/>
  <c r="R404" i="34"/>
  <c r="R405" i="34"/>
  <c r="S405" i="34"/>
  <c r="Q405" i="34"/>
  <c r="Q376" i="34"/>
  <c r="R376" i="34"/>
  <c r="S376" i="34"/>
  <c r="R445" i="34"/>
  <c r="S445" i="34"/>
  <c r="Q445" i="34"/>
  <c r="Q407" i="34"/>
  <c r="R407" i="34"/>
  <c r="S407" i="34"/>
  <c r="R425" i="34"/>
  <c r="S425" i="34"/>
  <c r="Q425" i="34"/>
  <c r="Q426" i="34"/>
  <c r="R426" i="34"/>
  <c r="S426" i="34"/>
  <c r="Q406" i="34"/>
  <c r="R406" i="34"/>
  <c r="S406" i="34"/>
  <c r="Q446" i="34"/>
  <c r="R446" i="34"/>
  <c r="S446" i="34"/>
  <c r="R429" i="34"/>
  <c r="S429" i="34"/>
  <c r="Q429" i="34"/>
  <c r="Q403" i="34"/>
  <c r="R403" i="34"/>
  <c r="S403" i="34"/>
  <c r="A406" i="34"/>
  <c r="A446" i="34"/>
  <c r="A429" i="34"/>
  <c r="A403" i="34"/>
  <c r="A427" i="34"/>
  <c r="A428" i="34"/>
  <c r="A444" i="34"/>
  <c r="A443" i="34"/>
  <c r="A377" i="34"/>
  <c r="A404" i="34"/>
  <c r="A405" i="34"/>
  <c r="A376" i="34"/>
  <c r="A445" i="34"/>
  <c r="A407" i="34"/>
  <c r="A425" i="34"/>
  <c r="A426" i="34"/>
  <c r="U11" i="34"/>
  <c r="U12" i="34"/>
  <c r="U13" i="34"/>
  <c r="U14" i="34"/>
  <c r="U15" i="34"/>
  <c r="U16" i="34"/>
  <c r="U17" i="34"/>
  <c r="U18" i="34"/>
  <c r="U19" i="34"/>
  <c r="U10" i="34"/>
  <c r="V11" i="34"/>
  <c r="V12" i="34"/>
  <c r="V13" i="34"/>
  <c r="V14" i="34"/>
  <c r="V15" i="34"/>
  <c r="V16" i="34"/>
  <c r="V17" i="34"/>
  <c r="V18" i="34"/>
  <c r="V19" i="34"/>
  <c r="V10" i="34"/>
  <c r="T11" i="34"/>
  <c r="T12" i="34"/>
  <c r="T13" i="34"/>
  <c r="T14" i="34"/>
  <c r="T15" i="34"/>
  <c r="T16" i="34"/>
  <c r="T17" i="34"/>
  <c r="T18" i="34"/>
  <c r="T19" i="34"/>
  <c r="T10" i="34"/>
  <c r="I6" i="43"/>
  <c r="T428" i="34" s="1"/>
  <c r="M430" i="34"/>
  <c r="M431" i="34"/>
  <c r="M432" i="34"/>
  <c r="M433" i="34"/>
  <c r="M434" i="34"/>
  <c r="M435" i="34"/>
  <c r="M436" i="34"/>
  <c r="M437" i="34"/>
  <c r="M466" i="34"/>
  <c r="M378" i="34"/>
  <c r="M452" i="34"/>
  <c r="M453" i="34"/>
  <c r="M454" i="34"/>
  <c r="M455" i="34"/>
  <c r="M424" i="34"/>
  <c r="M450" i="34"/>
  <c r="M375" i="34"/>
  <c r="M442" i="34"/>
  <c r="M402" i="34"/>
  <c r="T406" i="34" l="1"/>
  <c r="U406" i="34"/>
  <c r="V426" i="34"/>
  <c r="U425" i="34"/>
  <c r="V425" i="34"/>
  <c r="V428" i="34"/>
  <c r="T1303" i="34"/>
  <c r="U1304" i="34"/>
  <c r="U1303" i="34"/>
  <c r="V1304" i="34"/>
  <c r="V1303" i="34"/>
  <c r="T1304" i="34"/>
  <c r="U1284" i="34"/>
  <c r="T1276" i="34"/>
  <c r="V1276" i="34"/>
  <c r="U1271" i="34"/>
  <c r="T1271" i="34"/>
  <c r="V1263" i="34"/>
  <c r="U1255" i="34"/>
  <c r="T1255" i="34"/>
  <c r="V1247" i="34"/>
  <c r="V1238" i="34"/>
  <c r="U1238" i="34"/>
  <c r="T1230" i="34"/>
  <c r="V1222" i="34"/>
  <c r="U1222" i="34"/>
  <c r="T1214" i="34"/>
  <c r="V1206" i="34"/>
  <c r="U1206" i="34"/>
  <c r="T1198" i="34"/>
  <c r="V1190" i="34"/>
  <c r="U1190" i="34"/>
  <c r="T1115" i="34"/>
  <c r="U1391" i="34"/>
  <c r="T1391" i="34"/>
  <c r="T1336" i="34"/>
  <c r="V1336" i="34"/>
  <c r="U1328" i="34"/>
  <c r="U1321" i="34"/>
  <c r="V1294" i="34"/>
  <c r="T1294" i="34"/>
  <c r="U1377" i="34"/>
  <c r="V1287" i="34"/>
  <c r="U1299" i="34"/>
  <c r="T1299" i="34"/>
  <c r="V1327" i="34"/>
  <c r="T1280" i="34"/>
  <c r="V1280" i="34"/>
  <c r="V1267" i="34"/>
  <c r="U1259" i="34"/>
  <c r="T1259" i="34"/>
  <c r="V1251" i="34"/>
  <c r="V1242" i="34"/>
  <c r="U1242" i="34"/>
  <c r="T1234" i="34"/>
  <c r="V1226" i="34"/>
  <c r="U1226" i="34"/>
  <c r="T1218" i="34"/>
  <c r="V1210" i="34"/>
  <c r="U1210" i="34"/>
  <c r="T1202" i="34"/>
  <c r="V1194" i="34"/>
  <c r="U1194" i="34"/>
  <c r="T1119" i="34"/>
  <c r="V1095" i="34"/>
  <c r="U1095" i="34"/>
  <c r="V1383" i="34"/>
  <c r="T1340" i="34"/>
  <c r="V1340" i="34"/>
  <c r="U1332" i="34"/>
  <c r="T1309" i="34"/>
  <c r="V1309" i="34"/>
  <c r="U1294" i="34"/>
  <c r="T1290" i="34"/>
  <c r="V1243" i="34"/>
  <c r="T1284" i="34"/>
  <c r="U1276" i="34"/>
  <c r="V1271" i="34"/>
  <c r="U1263" i="34"/>
  <c r="T1263" i="34"/>
  <c r="V1255" i="34"/>
  <c r="U1247" i="34"/>
  <c r="T1247" i="34"/>
  <c r="T1238" i="34"/>
  <c r="V1230" i="34"/>
  <c r="U1230" i="34"/>
  <c r="T1222" i="34"/>
  <c r="V1214" i="34"/>
  <c r="U1214" i="34"/>
  <c r="T1206" i="34"/>
  <c r="V1198" i="34"/>
  <c r="U1198" i="34"/>
  <c r="T1190" i="34"/>
  <c r="V1115" i="34"/>
  <c r="U1115" i="34"/>
  <c r="V1391" i="34"/>
  <c r="U1336" i="34"/>
  <c r="T1328" i="34"/>
  <c r="V1328" i="34"/>
  <c r="T1321" i="34"/>
  <c r="V1321" i="34"/>
  <c r="U1290" i="34"/>
  <c r="T1377" i="34"/>
  <c r="V1377" i="34"/>
  <c r="U1287" i="34"/>
  <c r="V1284" i="34"/>
  <c r="U1280" i="34"/>
  <c r="U1267" i="34"/>
  <c r="T1267" i="34"/>
  <c r="V1259" i="34"/>
  <c r="U1251" i="34"/>
  <c r="T1251" i="34"/>
  <c r="T1242" i="34"/>
  <c r="V1234" i="34"/>
  <c r="U1234" i="34"/>
  <c r="T1226" i="34"/>
  <c r="V1218" i="34"/>
  <c r="U1218" i="34"/>
  <c r="T1210" i="34"/>
  <c r="V1202" i="34"/>
  <c r="U1202" i="34"/>
  <c r="T1194" i="34"/>
  <c r="V1119" i="34"/>
  <c r="U1119" i="34"/>
  <c r="T1095" i="34"/>
  <c r="U1383" i="34"/>
  <c r="T1383" i="34"/>
  <c r="U1340" i="34"/>
  <c r="T1332" i="34"/>
  <c r="V1332" i="34"/>
  <c r="U1309" i="34"/>
  <c r="V1290" i="34"/>
  <c r="U1243" i="34"/>
  <c r="T1243" i="34"/>
  <c r="V1314" i="34"/>
  <c r="U1314" i="34"/>
  <c r="V1343" i="34"/>
  <c r="T1316" i="34"/>
  <c r="V1316" i="34"/>
  <c r="U1283" i="34"/>
  <c r="T1283" i="34"/>
  <c r="T1274" i="34"/>
  <c r="V1266" i="34"/>
  <c r="U1266" i="34"/>
  <c r="T1258" i="34"/>
  <c r="V1250" i="34"/>
  <c r="U1250" i="34"/>
  <c r="U1241" i="34"/>
  <c r="T1233" i="34"/>
  <c r="V1233" i="34"/>
  <c r="U1225" i="34"/>
  <c r="T1217" i="34"/>
  <c r="U1343" i="34"/>
  <c r="V1283" i="34"/>
  <c r="U1279" i="34"/>
  <c r="T1279" i="34"/>
  <c r="V1258" i="34"/>
  <c r="T1254" i="34"/>
  <c r="T1246" i="34"/>
  <c r="V1241" i="34"/>
  <c r="T1221" i="34"/>
  <c r="V1221" i="34"/>
  <c r="U1217" i="34"/>
  <c r="T1209" i="34"/>
  <c r="V1209" i="34"/>
  <c r="U1201" i="34"/>
  <c r="T1193" i="34"/>
  <c r="V1193" i="34"/>
  <c r="U1098" i="34"/>
  <c r="V1390" i="34"/>
  <c r="U1390" i="34"/>
  <c r="V1347" i="34"/>
  <c r="U1335" i="34"/>
  <c r="T1335" i="34"/>
  <c r="T1320" i="34"/>
  <c r="V1320" i="34"/>
  <c r="U1293" i="34"/>
  <c r="V1346" i="34"/>
  <c r="U1346" i="34"/>
  <c r="U1380" i="34"/>
  <c r="T1288" i="34"/>
  <c r="T1306" i="34"/>
  <c r="U1282" i="34"/>
  <c r="V1278" i="34"/>
  <c r="U1278" i="34"/>
  <c r="U1269" i="34"/>
  <c r="T1261" i="34"/>
  <c r="V1261" i="34"/>
  <c r="U1253" i="34"/>
  <c r="T1245" i="34"/>
  <c r="V1245" i="34"/>
  <c r="U1240" i="34"/>
  <c r="T1232" i="34"/>
  <c r="V1232" i="34"/>
  <c r="U1224" i="34"/>
  <c r="T1216" i="34"/>
  <c r="V1216" i="34"/>
  <c r="U1208" i="34"/>
  <c r="T1200" i="34"/>
  <c r="V1200" i="34"/>
  <c r="U1192" i="34"/>
  <c r="U1097" i="34"/>
  <c r="U1389" i="34"/>
  <c r="T1345" i="34"/>
  <c r="V1345" i="34"/>
  <c r="T1334" i="34"/>
  <c r="U1323" i="34"/>
  <c r="T1323" i="34"/>
  <c r="U1305" i="34"/>
  <c r="T1292" i="34"/>
  <c r="U1379" i="34"/>
  <c r="T1379" i="34"/>
  <c r="U1307" i="34"/>
  <c r="T1307" i="34"/>
  <c r="U1312" i="34"/>
  <c r="U1325" i="34"/>
  <c r="T1285" i="34"/>
  <c r="U1277" i="34"/>
  <c r="T1272" i="34"/>
  <c r="V1272" i="34"/>
  <c r="U1264" i="34"/>
  <c r="T1256" i="34"/>
  <c r="V1256" i="34"/>
  <c r="U1248" i="34"/>
  <c r="U1235" i="34"/>
  <c r="T1235" i="34"/>
  <c r="V1227" i="34"/>
  <c r="U1219" i="34"/>
  <c r="T1219" i="34"/>
  <c r="V1211" i="34"/>
  <c r="U1203" i="34"/>
  <c r="T1203" i="34"/>
  <c r="V1195" i="34"/>
  <c r="U1187" i="34"/>
  <c r="T1187" i="34"/>
  <c r="V1096" i="34"/>
  <c r="T1392" i="34"/>
  <c r="V1392" i="34"/>
  <c r="T1329" i="34"/>
  <c r="U1317" i="34"/>
  <c r="V1295" i="34"/>
  <c r="T1291" i="34"/>
  <c r="T1310" i="34"/>
  <c r="V1296" i="34"/>
  <c r="T1342" i="34"/>
  <c r="T1301" i="34"/>
  <c r="V1378" i="34"/>
  <c r="T1326" i="34"/>
  <c r="U1313" i="34"/>
  <c r="U1342" i="34"/>
  <c r="V1299" i="34"/>
  <c r="T1327" i="34"/>
  <c r="V1270" i="34"/>
  <c r="U1270" i="34"/>
  <c r="T1266" i="34"/>
  <c r="V1262" i="34"/>
  <c r="U1262" i="34"/>
  <c r="T1241" i="34"/>
  <c r="U1237" i="34"/>
  <c r="U1229" i="34"/>
  <c r="V1225" i="34"/>
  <c r="T1213" i="34"/>
  <c r="V1213" i="34"/>
  <c r="U1205" i="34"/>
  <c r="T1197" i="34"/>
  <c r="V1197" i="34"/>
  <c r="U1189" i="34"/>
  <c r="T1094" i="34"/>
  <c r="V1094" i="34"/>
  <c r="T1382" i="34"/>
  <c r="U1339" i="34"/>
  <c r="T1339" i="34"/>
  <c r="V1331" i="34"/>
  <c r="T1324" i="34"/>
  <c r="V1324" i="34"/>
  <c r="U1308" i="34"/>
  <c r="V1293" i="34"/>
  <c r="U1289" i="34"/>
  <c r="V1318" i="34"/>
  <c r="U1318" i="34"/>
  <c r="T1298" i="34"/>
  <c r="U1311" i="34"/>
  <c r="T1311" i="34"/>
  <c r="U1344" i="34"/>
  <c r="T1300" i="34"/>
  <c r="V1300" i="34"/>
  <c r="V1282" i="34"/>
  <c r="U1273" i="34"/>
  <c r="T1265" i="34"/>
  <c r="V1265" i="34"/>
  <c r="U1257" i="34"/>
  <c r="T1249" i="34"/>
  <c r="V1249" i="34"/>
  <c r="T1236" i="34"/>
  <c r="V1236" i="34"/>
  <c r="U1228" i="34"/>
  <c r="T1220" i="34"/>
  <c r="V1220" i="34"/>
  <c r="U1212" i="34"/>
  <c r="T1204" i="34"/>
  <c r="V1204" i="34"/>
  <c r="U1196" i="34"/>
  <c r="T1188" i="34"/>
  <c r="V1188" i="34"/>
  <c r="T1141" i="34"/>
  <c r="V1141" i="34"/>
  <c r="U1105" i="34"/>
  <c r="T1381" i="34"/>
  <c r="V1381" i="34"/>
  <c r="T1338" i="34"/>
  <c r="V1330" i="34"/>
  <c r="U1330" i="34"/>
  <c r="V1319" i="34"/>
  <c r="V1292" i="34"/>
  <c r="V1275" i="34"/>
  <c r="T1297" i="34"/>
  <c r="V1297" i="34"/>
  <c r="U1315" i="34"/>
  <c r="T1315" i="34"/>
  <c r="U1285" i="34"/>
  <c r="U1281" i="34"/>
  <c r="U1268" i="34"/>
  <c r="T1260" i="34"/>
  <c r="V1260" i="34"/>
  <c r="U1252" i="34"/>
  <c r="T1244" i="34"/>
  <c r="V1244" i="34"/>
  <c r="U1239" i="34"/>
  <c r="T1239" i="34"/>
  <c r="V1231" i="34"/>
  <c r="U1223" i="34"/>
  <c r="T1223" i="34"/>
  <c r="V1215" i="34"/>
  <c r="U1207" i="34"/>
  <c r="T1207" i="34"/>
  <c r="V1199" i="34"/>
  <c r="U1191" i="34"/>
  <c r="T1191" i="34"/>
  <c r="V1116" i="34"/>
  <c r="U1384" i="34"/>
  <c r="U1341" i="34"/>
  <c r="T1333" i="34"/>
  <c r="V1333" i="34"/>
  <c r="T1322" i="34"/>
  <c r="U1295" i="34"/>
  <c r="T1302" i="34"/>
  <c r="U1378" i="34"/>
  <c r="U1301" i="34"/>
  <c r="T1287" i="34"/>
  <c r="T1314" i="34"/>
  <c r="U1327" i="34"/>
  <c r="U1316" i="34"/>
  <c r="V1279" i="34"/>
  <c r="U1274" i="34"/>
  <c r="V1254" i="34"/>
  <c r="U1254" i="34"/>
  <c r="T1250" i="34"/>
  <c r="V1246" i="34"/>
  <c r="U1246" i="34"/>
  <c r="T1225" i="34"/>
  <c r="U1221" i="34"/>
  <c r="V1217" i="34"/>
  <c r="U1209" i="34"/>
  <c r="T1201" i="34"/>
  <c r="V1201" i="34"/>
  <c r="U1193" i="34"/>
  <c r="T1098" i="34"/>
  <c r="V1098" i="34"/>
  <c r="T1390" i="34"/>
  <c r="U1347" i="34"/>
  <c r="T1347" i="34"/>
  <c r="V1335" i="34"/>
  <c r="U1320" i="34"/>
  <c r="T1289" i="34"/>
  <c r="V1289" i="34"/>
  <c r="T1346" i="34"/>
  <c r="T1380" i="34"/>
  <c r="V1380" i="34"/>
  <c r="U1288" i="34"/>
  <c r="V1306" i="34"/>
  <c r="U1306" i="34"/>
  <c r="T1278" i="34"/>
  <c r="T1269" i="34"/>
  <c r="V1269" i="34"/>
  <c r="U1261" i="34"/>
  <c r="T1253" i="34"/>
  <c r="V1253" i="34"/>
  <c r="U1245" i="34"/>
  <c r="T1240" i="34"/>
  <c r="V1240" i="34"/>
  <c r="U1232" i="34"/>
  <c r="T1224" i="34"/>
  <c r="V1224" i="34"/>
  <c r="U1216" i="34"/>
  <c r="T1208" i="34"/>
  <c r="V1208" i="34"/>
  <c r="U1200" i="34"/>
  <c r="T1192" i="34"/>
  <c r="V1192" i="34"/>
  <c r="T1097" i="34"/>
  <c r="V1097" i="34"/>
  <c r="T1389" i="34"/>
  <c r="V1389" i="34"/>
  <c r="U1345" i="34"/>
  <c r="V1334" i="34"/>
  <c r="U1334" i="34"/>
  <c r="V1323" i="34"/>
  <c r="T1305" i="34"/>
  <c r="V1305" i="34"/>
  <c r="U1292" i="34"/>
  <c r="V1379" i="34"/>
  <c r="V1307" i="34"/>
  <c r="T1312" i="34"/>
  <c r="V1312" i="34"/>
  <c r="T1325" i="34"/>
  <c r="V1325" i="34"/>
  <c r="V1285" i="34"/>
  <c r="T1277" i="34"/>
  <c r="V1277" i="34"/>
  <c r="U1272" i="34"/>
  <c r="T1264" i="34"/>
  <c r="V1264" i="34"/>
  <c r="U1256" i="34"/>
  <c r="T1248" i="34"/>
  <c r="V1248" i="34"/>
  <c r="V1235" i="34"/>
  <c r="U1227" i="34"/>
  <c r="T1227" i="34"/>
  <c r="V1219" i="34"/>
  <c r="U1211" i="34"/>
  <c r="T1211" i="34"/>
  <c r="V1203" i="34"/>
  <c r="U1195" i="34"/>
  <c r="T1195" i="34"/>
  <c r="V1187" i="34"/>
  <c r="U1096" i="34"/>
  <c r="T1096" i="34"/>
  <c r="U1392" i="34"/>
  <c r="T1337" i="34"/>
  <c r="V1337" i="34"/>
  <c r="U1329" i="34"/>
  <c r="T1317" i="34"/>
  <c r="V1317" i="34"/>
  <c r="V1291" i="34"/>
  <c r="V1310" i="34"/>
  <c r="U1310" i="34"/>
  <c r="T1286" i="34"/>
  <c r="U1296" i="34"/>
  <c r="T1343" i="34"/>
  <c r="V1274" i="34"/>
  <c r="T1270" i="34"/>
  <c r="T1262" i="34"/>
  <c r="U1258" i="34"/>
  <c r="T1237" i="34"/>
  <c r="V1237" i="34"/>
  <c r="U1233" i="34"/>
  <c r="T1229" i="34"/>
  <c r="V1229" i="34"/>
  <c r="U1213" i="34"/>
  <c r="T1205" i="34"/>
  <c r="V1205" i="34"/>
  <c r="U1197" i="34"/>
  <c r="T1189" i="34"/>
  <c r="V1189" i="34"/>
  <c r="U1094" i="34"/>
  <c r="V1382" i="34"/>
  <c r="U1382" i="34"/>
  <c r="V1339" i="34"/>
  <c r="U1331" i="34"/>
  <c r="T1331" i="34"/>
  <c r="U1324" i="34"/>
  <c r="T1308" i="34"/>
  <c r="V1308" i="34"/>
  <c r="T1293" i="34"/>
  <c r="T1318" i="34"/>
  <c r="V1288" i="34"/>
  <c r="V1298" i="34"/>
  <c r="U1298" i="34"/>
  <c r="V1311" i="34"/>
  <c r="T1344" i="34"/>
  <c r="V1344" i="34"/>
  <c r="U1300" i="34"/>
  <c r="T1282" i="34"/>
  <c r="T1273" i="34"/>
  <c r="V1273" i="34"/>
  <c r="U1265" i="34"/>
  <c r="T1257" i="34"/>
  <c r="V1257" i="34"/>
  <c r="U1249" i="34"/>
  <c r="U1236" i="34"/>
  <c r="T1228" i="34"/>
  <c r="V1228" i="34"/>
  <c r="U1220" i="34"/>
  <c r="T1212" i="34"/>
  <c r="V1212" i="34"/>
  <c r="U1204" i="34"/>
  <c r="T1196" i="34"/>
  <c r="V1196" i="34"/>
  <c r="U1188" i="34"/>
  <c r="U1141" i="34"/>
  <c r="T1105" i="34"/>
  <c r="V1105" i="34"/>
  <c r="U1381" i="34"/>
  <c r="V1338" i="34"/>
  <c r="U1338" i="34"/>
  <c r="T1330" i="34"/>
  <c r="U1319" i="34"/>
  <c r="T1319" i="34"/>
  <c r="U1275" i="34"/>
  <c r="T1275" i="34"/>
  <c r="U1297" i="34"/>
  <c r="V1315" i="34"/>
  <c r="T1281" i="34"/>
  <c r="V1281" i="34"/>
  <c r="T1268" i="34"/>
  <c r="V1268" i="34"/>
  <c r="U1260" i="34"/>
  <c r="T1252" i="34"/>
  <c r="V1252" i="34"/>
  <c r="U1244" i="34"/>
  <c r="V1239" i="34"/>
  <c r="U1231" i="34"/>
  <c r="T1231" i="34"/>
  <c r="V1223" i="34"/>
  <c r="U1215" i="34"/>
  <c r="T1215" i="34"/>
  <c r="V1207" i="34"/>
  <c r="U1199" i="34"/>
  <c r="T1199" i="34"/>
  <c r="V1191" i="34"/>
  <c r="U1116" i="34"/>
  <c r="T1116" i="34"/>
  <c r="T1384" i="34"/>
  <c r="V1384" i="34"/>
  <c r="T1341" i="34"/>
  <c r="V1341" i="34"/>
  <c r="U1333" i="34"/>
  <c r="V1322" i="34"/>
  <c r="U1322" i="34"/>
  <c r="T1295" i="34"/>
  <c r="V1302" i="34"/>
  <c r="U1302" i="34"/>
  <c r="T1378" i="34"/>
  <c r="V1286" i="34"/>
  <c r="U1286" i="34"/>
  <c r="V1326" i="34"/>
  <c r="U1326" i="34"/>
  <c r="U1337" i="34"/>
  <c r="V1329" i="34"/>
  <c r="U1291" i="34"/>
  <c r="T1296" i="34"/>
  <c r="T1313" i="34"/>
  <c r="V1313" i="34"/>
  <c r="V1301" i="34"/>
  <c r="V1342" i="34"/>
  <c r="T1018" i="34"/>
  <c r="V1018" i="34"/>
  <c r="T1019" i="34"/>
  <c r="U1040" i="34"/>
  <c r="V1040" i="34"/>
  <c r="U1016" i="34"/>
  <c r="T1016" i="34"/>
  <c r="U1056" i="34"/>
  <c r="T1056" i="34"/>
  <c r="V1052" i="34"/>
  <c r="U1044" i="34"/>
  <c r="T1044" i="34"/>
  <c r="U1062" i="34"/>
  <c r="T1030" i="34"/>
  <c r="T1043" i="34"/>
  <c r="V1035" i="34"/>
  <c r="T1035" i="34"/>
  <c r="T1055" i="34"/>
  <c r="V1051" i="34"/>
  <c r="U1051" i="34"/>
  <c r="T1042" i="34"/>
  <c r="V1042" i="34"/>
  <c r="U1038" i="34"/>
  <c r="V1023" i="34"/>
  <c r="U1023" i="34"/>
  <c r="T1028" i="34"/>
  <c r="U1032" i="34"/>
  <c r="V1032" i="34"/>
  <c r="U1037" i="34"/>
  <c r="T1040" i="34"/>
  <c r="T1021" i="34"/>
  <c r="V1021" i="34"/>
  <c r="U1030" i="34"/>
  <c r="T1057" i="34"/>
  <c r="V1057" i="34"/>
  <c r="T1054" i="34"/>
  <c r="V1054" i="34"/>
  <c r="T1032" i="34"/>
  <c r="T1037" i="34"/>
  <c r="V1037" i="34"/>
  <c r="T1045" i="34"/>
  <c r="V1045" i="34"/>
  <c r="U1018" i="34"/>
  <c r="V1019" i="34"/>
  <c r="U1019" i="34"/>
  <c r="U1036" i="34"/>
  <c r="V1036" i="34"/>
  <c r="V1016" i="34"/>
  <c r="V1056" i="34"/>
  <c r="U1052" i="34"/>
  <c r="T1052" i="34"/>
  <c r="V1044" i="34"/>
  <c r="T1062" i="34"/>
  <c r="V1062" i="34"/>
  <c r="V1043" i="34"/>
  <c r="U1043" i="34"/>
  <c r="U1035" i="34"/>
  <c r="V1055" i="34"/>
  <c r="U1055" i="34"/>
  <c r="T1051" i="34"/>
  <c r="U1042" i="34"/>
  <c r="T1038" i="34"/>
  <c r="T1023" i="34"/>
  <c r="U1028" i="34"/>
  <c r="V1028" i="34"/>
  <c r="U1033" i="34"/>
  <c r="T1036" i="34"/>
  <c r="U1021" i="34"/>
  <c r="V1030" i="34"/>
  <c r="U1057" i="34"/>
  <c r="V1038" i="34"/>
  <c r="U1054" i="34"/>
  <c r="T1033" i="34"/>
  <c r="V1033" i="34"/>
  <c r="U1045" i="34"/>
  <c r="U1063" i="34"/>
  <c r="V932" i="34"/>
  <c r="U1012" i="34"/>
  <c r="T1012" i="34"/>
  <c r="U1034" i="34"/>
  <c r="U1025" i="34"/>
  <c r="U1046" i="34"/>
  <c r="V1039" i="34"/>
  <c r="T1039" i="34"/>
  <c r="T998" i="34"/>
  <c r="V998" i="34"/>
  <c r="T1007" i="34"/>
  <c r="U1017" i="34"/>
  <c r="V1029" i="34"/>
  <c r="T1013" i="34"/>
  <c r="V1013" i="34"/>
  <c r="U1053" i="34"/>
  <c r="T1061" i="34"/>
  <c r="V1061" i="34"/>
  <c r="V1015" i="34"/>
  <c r="U1015" i="34"/>
  <c r="T1050" i="34"/>
  <c r="V1050" i="34"/>
  <c r="U1031" i="34"/>
  <c r="U1058" i="34"/>
  <c r="U1064" i="34"/>
  <c r="T1064" i="34"/>
  <c r="V1048" i="34"/>
  <c r="V1047" i="34"/>
  <c r="U1047" i="34"/>
  <c r="U1066" i="34"/>
  <c r="V1063" i="34"/>
  <c r="U892" i="34"/>
  <c r="T892" i="34"/>
  <c r="V999" i="34"/>
  <c r="U999" i="34"/>
  <c r="U1002" i="34"/>
  <c r="V1027" i="34"/>
  <c r="U1027" i="34"/>
  <c r="T1065" i="34"/>
  <c r="V1065" i="34"/>
  <c r="T1011" i="34"/>
  <c r="U1020" i="34"/>
  <c r="T1020" i="34"/>
  <c r="T1022" i="34"/>
  <c r="V1022" i="34"/>
  <c r="U1060" i="34"/>
  <c r="T1060" i="34"/>
  <c r="U1026" i="34"/>
  <c r="T1059" i="34"/>
  <c r="U997" i="34"/>
  <c r="T1001" i="34"/>
  <c r="V1001" i="34"/>
  <c r="U1014" i="34"/>
  <c r="U1024" i="34"/>
  <c r="T1024" i="34"/>
  <c r="U1049" i="34"/>
  <c r="U932" i="34"/>
  <c r="T932" i="34"/>
  <c r="V1012" i="34"/>
  <c r="T1034" i="34"/>
  <c r="T1025" i="34"/>
  <c r="V1025" i="34"/>
  <c r="T1046" i="34"/>
  <c r="V1046" i="34"/>
  <c r="U1039" i="34"/>
  <c r="U998" i="34"/>
  <c r="V1007" i="34"/>
  <c r="U1007" i="34"/>
  <c r="T1017" i="34"/>
  <c r="V1017" i="34"/>
  <c r="T1029" i="34"/>
  <c r="U1029" i="34"/>
  <c r="U1013" i="34"/>
  <c r="T1053" i="34"/>
  <c r="V1053" i="34"/>
  <c r="U1061" i="34"/>
  <c r="T1015" i="34"/>
  <c r="U1050" i="34"/>
  <c r="V1031" i="34"/>
  <c r="T1031" i="34"/>
  <c r="U1041" i="34"/>
  <c r="T1058" i="34"/>
  <c r="V1058" i="34"/>
  <c r="V1064" i="34"/>
  <c r="U1048" i="34"/>
  <c r="T1048" i="34"/>
  <c r="T1047" i="34"/>
  <c r="T1066" i="34"/>
  <c r="V1066" i="34"/>
  <c r="T1063" i="34"/>
  <c r="V892" i="34"/>
  <c r="T999" i="34"/>
  <c r="T1002" i="34"/>
  <c r="V1002" i="34"/>
  <c r="V1034" i="34"/>
  <c r="T1027" i="34"/>
  <c r="U1065" i="34"/>
  <c r="V1011" i="34"/>
  <c r="U1011" i="34"/>
  <c r="V1020" i="34"/>
  <c r="U1022" i="34"/>
  <c r="V1060" i="34"/>
  <c r="T1026" i="34"/>
  <c r="V1026" i="34"/>
  <c r="V1059" i="34"/>
  <c r="U1059" i="34"/>
  <c r="T997" i="34"/>
  <c r="V997" i="34"/>
  <c r="U1001" i="34"/>
  <c r="T1014" i="34"/>
  <c r="V1014" i="34"/>
  <c r="V1024" i="34"/>
  <c r="T1041" i="34"/>
  <c r="V1041" i="34"/>
  <c r="T1049" i="34"/>
  <c r="V1049" i="34"/>
  <c r="U893" i="34"/>
  <c r="T925" i="34"/>
  <c r="V925" i="34"/>
  <c r="U828" i="34"/>
  <c r="U868" i="34"/>
  <c r="U869" i="34"/>
  <c r="T894" i="34"/>
  <c r="V894" i="34"/>
  <c r="V928" i="34"/>
  <c r="T926" i="34"/>
  <c r="V926" i="34"/>
  <c r="V895" i="34"/>
  <c r="U895" i="34"/>
  <c r="V924" i="34"/>
  <c r="V927" i="34"/>
  <c r="U927" i="34"/>
  <c r="T893" i="34"/>
  <c r="V893" i="34"/>
  <c r="U925" i="34"/>
  <c r="T828" i="34"/>
  <c r="V828" i="34"/>
  <c r="T868" i="34"/>
  <c r="V868" i="34"/>
  <c r="T869" i="34"/>
  <c r="V869" i="34"/>
  <c r="U894" i="34"/>
  <c r="U928" i="34"/>
  <c r="T928" i="34"/>
  <c r="U926" i="34"/>
  <c r="T895" i="34"/>
  <c r="U924" i="34"/>
  <c r="T924" i="34"/>
  <c r="T927" i="34"/>
  <c r="T669" i="34"/>
  <c r="T648" i="34"/>
  <c r="V648" i="34"/>
  <c r="U644" i="34"/>
  <c r="U602" i="34"/>
  <c r="T602" i="34"/>
  <c r="V598" i="34"/>
  <c r="U594" i="34"/>
  <c r="T594" i="34"/>
  <c r="V590" i="34"/>
  <c r="U586" i="34"/>
  <c r="T586" i="34"/>
  <c r="V582" i="34"/>
  <c r="V541" i="34"/>
  <c r="V537" i="34"/>
  <c r="V532" i="34"/>
  <c r="U528" i="34"/>
  <c r="T500" i="34"/>
  <c r="V500" i="34"/>
  <c r="U630" i="34"/>
  <c r="T630" i="34"/>
  <c r="V626" i="34"/>
  <c r="V540" i="34"/>
  <c r="U531" i="34"/>
  <c r="V531" i="34"/>
  <c r="U518" i="34"/>
  <c r="T518" i="34"/>
  <c r="U520" i="34"/>
  <c r="T499" i="34"/>
  <c r="V499" i="34"/>
  <c r="U671" i="34"/>
  <c r="U646" i="34"/>
  <c r="T646" i="34"/>
  <c r="V642" i="34"/>
  <c r="T629" i="34"/>
  <c r="V625" i="34"/>
  <c r="U625" i="34"/>
  <c r="U604" i="34"/>
  <c r="T600" i="34"/>
  <c r="V600" i="34"/>
  <c r="U596" i="34"/>
  <c r="T592" i="34"/>
  <c r="V592" i="34"/>
  <c r="U588" i="34"/>
  <c r="T584" i="34"/>
  <c r="V584" i="34"/>
  <c r="U580" i="34"/>
  <c r="V535" i="34"/>
  <c r="U539" i="34"/>
  <c r="U530" i="34"/>
  <c r="V526" i="34"/>
  <c r="U494" i="34"/>
  <c r="T494" i="34"/>
  <c r="U670" i="34"/>
  <c r="T670" i="34"/>
  <c r="V666" i="34"/>
  <c r="T636" i="34"/>
  <c r="V636" i="34"/>
  <c r="T603" i="34"/>
  <c r="V603" i="34"/>
  <c r="U599" i="34"/>
  <c r="T595" i="34"/>
  <c r="V595" i="34"/>
  <c r="U591" i="34"/>
  <c r="T587" i="34"/>
  <c r="V587" i="34"/>
  <c r="U583" i="34"/>
  <c r="T579" i="34"/>
  <c r="V579" i="34"/>
  <c r="T538" i="34"/>
  <c r="V538" i="34"/>
  <c r="V525" i="34"/>
  <c r="U525" i="34"/>
  <c r="V522" i="34"/>
  <c r="T631" i="34"/>
  <c r="V631" i="34"/>
  <c r="U627" i="34"/>
  <c r="T623" i="34"/>
  <c r="V623" i="34"/>
  <c r="T544" i="34"/>
  <c r="V544" i="34"/>
  <c r="U537" i="34"/>
  <c r="U532" i="34"/>
  <c r="T528" i="34"/>
  <c r="U524" i="34"/>
  <c r="V521" i="34"/>
  <c r="U521" i="34"/>
  <c r="T647" i="34"/>
  <c r="V647" i="34"/>
  <c r="U643" i="34"/>
  <c r="T601" i="34"/>
  <c r="V597" i="34"/>
  <c r="U597" i="34"/>
  <c r="T593" i="34"/>
  <c r="V589" i="34"/>
  <c r="U589" i="34"/>
  <c r="T585" i="34"/>
  <c r="V581" i="34"/>
  <c r="U581" i="34"/>
  <c r="T577" i="34"/>
  <c r="U547" i="34"/>
  <c r="T543" i="34"/>
  <c r="V543" i="34"/>
  <c r="T540" i="34"/>
  <c r="T536" i="34"/>
  <c r="T527" i="34"/>
  <c r="V527" i="34"/>
  <c r="U535" i="34"/>
  <c r="U523" i="34"/>
  <c r="T519" i="34"/>
  <c r="V519" i="34"/>
  <c r="V649" i="34"/>
  <c r="U649" i="34"/>
  <c r="T645" i="34"/>
  <c r="T628" i="34"/>
  <c r="V628" i="34"/>
  <c r="U624" i="34"/>
  <c r="V545" i="34"/>
  <c r="U545" i="34"/>
  <c r="V542" i="34"/>
  <c r="U529" i="34"/>
  <c r="V501" i="34"/>
  <c r="U501" i="34"/>
  <c r="V669" i="34"/>
  <c r="U669" i="34"/>
  <c r="U648" i="34"/>
  <c r="T644" i="34"/>
  <c r="V644" i="34"/>
  <c r="V602" i="34"/>
  <c r="U598" i="34"/>
  <c r="T598" i="34"/>
  <c r="V594" i="34"/>
  <c r="U590" i="34"/>
  <c r="T590" i="34"/>
  <c r="V586" i="34"/>
  <c r="U582" i="34"/>
  <c r="T582" i="34"/>
  <c r="T532" i="34"/>
  <c r="U500" i="34"/>
  <c r="V630" i="34"/>
  <c r="U626" i="34"/>
  <c r="T626" i="34"/>
  <c r="U540" i="34"/>
  <c r="U536" i="34"/>
  <c r="V518" i="34"/>
  <c r="T520" i="34"/>
  <c r="V520" i="34"/>
  <c r="U499" i="34"/>
  <c r="T671" i="34"/>
  <c r="V671" i="34"/>
  <c r="V646" i="34"/>
  <c r="U642" i="34"/>
  <c r="T642" i="34"/>
  <c r="V629" i="34"/>
  <c r="U629" i="34"/>
  <c r="T625" i="34"/>
  <c r="T604" i="34"/>
  <c r="V604" i="34"/>
  <c r="U600" i="34"/>
  <c r="T596" i="34"/>
  <c r="V596" i="34"/>
  <c r="U592" i="34"/>
  <c r="T588" i="34"/>
  <c r="V588" i="34"/>
  <c r="U584" i="34"/>
  <c r="T580" i="34"/>
  <c r="V580" i="34"/>
  <c r="V539" i="34"/>
  <c r="V530" i="34"/>
  <c r="U526" i="34"/>
  <c r="T526" i="34"/>
  <c r="V494" i="34"/>
  <c r="V670" i="34"/>
  <c r="U666" i="34"/>
  <c r="T666" i="34"/>
  <c r="U636" i="34"/>
  <c r="U603" i="34"/>
  <c r="T599" i="34"/>
  <c r="V599" i="34"/>
  <c r="U595" i="34"/>
  <c r="T591" i="34"/>
  <c r="V591" i="34"/>
  <c r="U587" i="34"/>
  <c r="T583" i="34"/>
  <c r="V583" i="34"/>
  <c r="U579" i="34"/>
  <c r="U538" i="34"/>
  <c r="V529" i="34"/>
  <c r="T529" i="34"/>
  <c r="T525" i="34"/>
  <c r="U522" i="34"/>
  <c r="T522" i="34"/>
  <c r="U631" i="34"/>
  <c r="T627" i="34"/>
  <c r="V627" i="34"/>
  <c r="U623" i="34"/>
  <c r="U544" i="34"/>
  <c r="U541" i="34"/>
  <c r="T541" i="34"/>
  <c r="T537" i="34"/>
  <c r="V528" i="34"/>
  <c r="T524" i="34"/>
  <c r="V524" i="34"/>
  <c r="T521" i="34"/>
  <c r="U647" i="34"/>
  <c r="T643" i="34"/>
  <c r="V643" i="34"/>
  <c r="V601" i="34"/>
  <c r="U601" i="34"/>
  <c r="T597" i="34"/>
  <c r="V593" i="34"/>
  <c r="U593" i="34"/>
  <c r="T589" i="34"/>
  <c r="V585" i="34"/>
  <c r="U585" i="34"/>
  <c r="T581" i="34"/>
  <c r="V577" i="34"/>
  <c r="U577" i="34"/>
  <c r="T547" i="34"/>
  <c r="V547" i="34"/>
  <c r="U543" i="34"/>
  <c r="V536" i="34"/>
  <c r="T531" i="34"/>
  <c r="U527" i="34"/>
  <c r="T535" i="34"/>
  <c r="T539" i="34"/>
  <c r="T530" i="34"/>
  <c r="T523" i="34"/>
  <c r="V523" i="34"/>
  <c r="U519" i="34"/>
  <c r="T649" i="34"/>
  <c r="V645" i="34"/>
  <c r="U645" i="34"/>
  <c r="U628" i="34"/>
  <c r="T624" i="34"/>
  <c r="V624" i="34"/>
  <c r="T545" i="34"/>
  <c r="U542" i="34"/>
  <c r="T542" i="34"/>
  <c r="T501" i="34"/>
  <c r="T1005" i="34"/>
  <c r="V1005" i="34"/>
  <c r="V1004" i="34"/>
  <c r="T829" i="34"/>
  <c r="V829" i="34"/>
  <c r="T911" i="34"/>
  <c r="V903" i="34"/>
  <c r="U903" i="34"/>
  <c r="T899" i="34"/>
  <c r="U887" i="34"/>
  <c r="U1006" i="34"/>
  <c r="U996" i="34"/>
  <c r="T996" i="34"/>
  <c r="T921" i="34"/>
  <c r="V921" i="34"/>
  <c r="U883" i="34"/>
  <c r="V413" i="34"/>
  <c r="U413" i="34"/>
  <c r="T389" i="34"/>
  <c r="U385" i="34"/>
  <c r="V352" i="34"/>
  <c r="U348" i="34"/>
  <c r="T348" i="34"/>
  <c r="V332" i="34"/>
  <c r="U318" i="34"/>
  <c r="U314" i="34"/>
  <c r="U310" i="34"/>
  <c r="T305" i="34"/>
  <c r="V305" i="34"/>
  <c r="U264" i="34"/>
  <c r="T260" i="34"/>
  <c r="V260" i="34"/>
  <c r="V251" i="34"/>
  <c r="V239" i="34"/>
  <c r="U235" i="34"/>
  <c r="T235" i="34"/>
  <c r="U920" i="34"/>
  <c r="T920" i="34"/>
  <c r="U886" i="34"/>
  <c r="T886" i="34"/>
  <c r="T882" i="34"/>
  <c r="T870" i="34"/>
  <c r="V466" i="34"/>
  <c r="U396" i="34"/>
  <c r="V392" i="34"/>
  <c r="U384" i="34"/>
  <c r="T384" i="34"/>
  <c r="V324" i="34"/>
  <c r="T313" i="34"/>
  <c r="V303" i="34"/>
  <c r="U263" i="34"/>
  <c r="T263" i="34"/>
  <c r="T1009" i="34"/>
  <c r="V1009" i="34"/>
  <c r="T885" i="34"/>
  <c r="T881" i="34"/>
  <c r="V877" i="34"/>
  <c r="T469" i="34"/>
  <c r="V465" i="34"/>
  <c r="U465" i="34"/>
  <c r="T461" i="34"/>
  <c r="V457" i="34"/>
  <c r="U457" i="34"/>
  <c r="V441" i="34"/>
  <c r="U441" i="34"/>
  <c r="T437" i="34"/>
  <c r="V433" i="34"/>
  <c r="U433" i="34"/>
  <c r="U424" i="34"/>
  <c r="V401" i="34"/>
  <c r="U401" i="34"/>
  <c r="T395" i="34"/>
  <c r="V395" i="34"/>
  <c r="V371" i="34"/>
  <c r="U371" i="34"/>
  <c r="T327" i="34"/>
  <c r="V323" i="34"/>
  <c r="U323" i="34"/>
  <c r="V316" i="34"/>
  <c r="T278" i="34"/>
  <c r="T266" i="34"/>
  <c r="V262" i="34"/>
  <c r="U262" i="34"/>
  <c r="T919" i="34"/>
  <c r="U908" i="34"/>
  <c r="T908" i="34"/>
  <c r="T922" i="34"/>
  <c r="V922" i="34"/>
  <c r="T915" i="34"/>
  <c r="V907" i="34"/>
  <c r="U907" i="34"/>
  <c r="T891" i="34"/>
  <c r="T884" i="34"/>
  <c r="T464" i="34"/>
  <c r="V464" i="34"/>
  <c r="U460" i="34"/>
  <c r="U400" i="34"/>
  <c r="T390" i="34"/>
  <c r="V386" i="34"/>
  <c r="T374" i="34"/>
  <c r="V374" i="34"/>
  <c r="U333" i="34"/>
  <c r="T315" i="34"/>
  <c r="T306" i="34"/>
  <c r="T301" i="34"/>
  <c r="V301" i="34"/>
  <c r="T252" i="34"/>
  <c r="V252" i="34"/>
  <c r="T923" i="34"/>
  <c r="U912" i="34"/>
  <c r="T912" i="34"/>
  <c r="V1008" i="34"/>
  <c r="V1003" i="34"/>
  <c r="U1003" i="34"/>
  <c r="V887" i="34"/>
  <c r="U918" i="34"/>
  <c r="T914" i="34"/>
  <c r="V914" i="34"/>
  <c r="U910" i="34"/>
  <c r="T906" i="34"/>
  <c r="V906" i="34"/>
  <c r="U902" i="34"/>
  <c r="T898" i="34"/>
  <c r="V898" i="34"/>
  <c r="U890" i="34"/>
  <c r="V818" i="34"/>
  <c r="U818" i="34"/>
  <c r="V871" i="34"/>
  <c r="T463" i="34"/>
  <c r="V463" i="34"/>
  <c r="T451" i="34"/>
  <c r="V451" i="34"/>
  <c r="T435" i="34"/>
  <c r="V435" i="34"/>
  <c r="U431" i="34"/>
  <c r="T393" i="34"/>
  <c r="U389" i="34"/>
  <c r="U373" i="34"/>
  <c r="U340" i="34"/>
  <c r="T340" i="34"/>
  <c r="U325" i="34"/>
  <c r="T314" i="34"/>
  <c r="T308" i="34"/>
  <c r="U280" i="34"/>
  <c r="T929" i="34"/>
  <c r="V929" i="34"/>
  <c r="T917" i="34"/>
  <c r="V917" i="34"/>
  <c r="U913" i="34"/>
  <c r="T909" i="34"/>
  <c r="V909" i="34"/>
  <c r="U905" i="34"/>
  <c r="T901" i="34"/>
  <c r="V901" i="34"/>
  <c r="U897" i="34"/>
  <c r="T889" i="34"/>
  <c r="V889" i="34"/>
  <c r="V886" i="34"/>
  <c r="V882" i="34"/>
  <c r="U450" i="34"/>
  <c r="T450" i="34"/>
  <c r="U434" i="34"/>
  <c r="T434" i="34"/>
  <c r="V430" i="34"/>
  <c r="U412" i="34"/>
  <c r="U402" i="34"/>
  <c r="T402" i="34"/>
  <c r="V388" i="34"/>
  <c r="U372" i="34"/>
  <c r="T372" i="34"/>
  <c r="T351" i="34"/>
  <c r="V347" i="34"/>
  <c r="U347" i="34"/>
  <c r="U329" i="34"/>
  <c r="U317" i="34"/>
  <c r="U313" i="34"/>
  <c r="V309" i="34"/>
  <c r="U304" i="34"/>
  <c r="T296" i="34"/>
  <c r="V296" i="34"/>
  <c r="U279" i="34"/>
  <c r="T279" i="34"/>
  <c r="V238" i="34"/>
  <c r="U238" i="34"/>
  <c r="T234" i="34"/>
  <c r="U916" i="34"/>
  <c r="T916" i="34"/>
  <c r="V904" i="34"/>
  <c r="U900" i="34"/>
  <c r="T900" i="34"/>
  <c r="V896" i="34"/>
  <c r="U888" i="34"/>
  <c r="T888" i="34"/>
  <c r="U885" i="34"/>
  <c r="V881" i="34"/>
  <c r="U881" i="34"/>
  <c r="T411" i="34"/>
  <c r="V411" i="34"/>
  <c r="U391" i="34"/>
  <c r="V387" i="34"/>
  <c r="T387" i="34"/>
  <c r="T383" i="34"/>
  <c r="U354" i="34"/>
  <c r="T350" i="34"/>
  <c r="V350" i="34"/>
  <c r="U346" i="34"/>
  <c r="V307" i="34"/>
  <c r="V302" i="34"/>
  <c r="U302" i="34"/>
  <c r="T237" i="34"/>
  <c r="V237" i="34"/>
  <c r="U233" i="34"/>
  <c r="U884" i="34"/>
  <c r="T440" i="34"/>
  <c r="V440" i="34"/>
  <c r="U436" i="34"/>
  <c r="T432" i="34"/>
  <c r="V432" i="34"/>
  <c r="U414" i="34"/>
  <c r="T414" i="34"/>
  <c r="V394" i="34"/>
  <c r="U390" i="34"/>
  <c r="T353" i="34"/>
  <c r="V353" i="34"/>
  <c r="U349" i="34"/>
  <c r="T326" i="34"/>
  <c r="V326" i="34"/>
  <c r="T319" i="34"/>
  <c r="U315" i="34"/>
  <c r="U269" i="34"/>
  <c r="T265" i="34"/>
  <c r="V265" i="34"/>
  <c r="U236" i="34"/>
  <c r="U1005" i="34"/>
  <c r="U1004" i="34"/>
  <c r="T1004" i="34"/>
  <c r="U829" i="34"/>
  <c r="V911" i="34"/>
  <c r="U911" i="34"/>
  <c r="T903" i="34"/>
  <c r="V899" i="34"/>
  <c r="U899" i="34"/>
  <c r="T1006" i="34"/>
  <c r="V1006" i="34"/>
  <c r="V996" i="34"/>
  <c r="U921" i="34"/>
  <c r="T883" i="34"/>
  <c r="V883" i="34"/>
  <c r="T413" i="34"/>
  <c r="V389" i="34"/>
  <c r="T385" i="34"/>
  <c r="V385" i="34"/>
  <c r="U352" i="34"/>
  <c r="T352" i="34"/>
  <c r="V348" i="34"/>
  <c r="U332" i="34"/>
  <c r="T332" i="34"/>
  <c r="T318" i="34"/>
  <c r="V318" i="34"/>
  <c r="V314" i="34"/>
  <c r="V310" i="34"/>
  <c r="T310" i="34"/>
  <c r="U305" i="34"/>
  <c r="U308" i="34"/>
  <c r="T264" i="34"/>
  <c r="V264" i="34"/>
  <c r="U260" i="34"/>
  <c r="U251" i="34"/>
  <c r="T251" i="34"/>
  <c r="U239" i="34"/>
  <c r="T239" i="34"/>
  <c r="V235" i="34"/>
  <c r="V920" i="34"/>
  <c r="U882" i="34"/>
  <c r="V870" i="34"/>
  <c r="U870" i="34"/>
  <c r="U466" i="34"/>
  <c r="T466" i="34"/>
  <c r="T396" i="34"/>
  <c r="V396" i="34"/>
  <c r="U392" i="34"/>
  <c r="U388" i="34"/>
  <c r="V384" i="34"/>
  <c r="U324" i="34"/>
  <c r="T324" i="34"/>
  <c r="V313" i="34"/>
  <c r="T309" i="34"/>
  <c r="U303" i="34"/>
  <c r="T303" i="34"/>
  <c r="V263" i="34"/>
  <c r="U1009" i="34"/>
  <c r="T877" i="34"/>
  <c r="V469" i="34"/>
  <c r="U469" i="34"/>
  <c r="T465" i="34"/>
  <c r="V461" i="34"/>
  <c r="U461" i="34"/>
  <c r="T457" i="34"/>
  <c r="T441" i="34"/>
  <c r="V437" i="34"/>
  <c r="U437" i="34"/>
  <c r="T433" i="34"/>
  <c r="T424" i="34"/>
  <c r="V424" i="34"/>
  <c r="T401" i="34"/>
  <c r="U395" i="34"/>
  <c r="T371" i="34"/>
  <c r="V327" i="34"/>
  <c r="U327" i="34"/>
  <c r="T323" i="34"/>
  <c r="U316" i="34"/>
  <c r="T316" i="34"/>
  <c r="V278" i="34"/>
  <c r="U278" i="34"/>
  <c r="V266" i="34"/>
  <c r="U266" i="34"/>
  <c r="T262" i="34"/>
  <c r="V919" i="34"/>
  <c r="U919" i="34"/>
  <c r="V908" i="34"/>
  <c r="U922" i="34"/>
  <c r="V915" i="34"/>
  <c r="U915" i="34"/>
  <c r="T907" i="34"/>
  <c r="V891" i="34"/>
  <c r="U891" i="34"/>
  <c r="U464" i="34"/>
  <c r="T460" i="34"/>
  <c r="V460" i="34"/>
  <c r="T400" i="34"/>
  <c r="V400" i="34"/>
  <c r="V390" i="34"/>
  <c r="T386" i="34"/>
  <c r="U374" i="34"/>
  <c r="T333" i="34"/>
  <c r="V333" i="34"/>
  <c r="V306" i="34"/>
  <c r="U306" i="34"/>
  <c r="U301" i="34"/>
  <c r="U252" i="34"/>
  <c r="V923" i="34"/>
  <c r="U923" i="34"/>
  <c r="V912" i="34"/>
  <c r="U1008" i="34"/>
  <c r="T1008" i="34"/>
  <c r="T1003" i="34"/>
  <c r="T887" i="34"/>
  <c r="T918" i="34"/>
  <c r="V918" i="34"/>
  <c r="U914" i="34"/>
  <c r="T910" i="34"/>
  <c r="V910" i="34"/>
  <c r="U906" i="34"/>
  <c r="T902" i="34"/>
  <c r="V902" i="34"/>
  <c r="U898" i="34"/>
  <c r="T890" i="34"/>
  <c r="V890" i="34"/>
  <c r="T818" i="34"/>
  <c r="U871" i="34"/>
  <c r="T871" i="34"/>
  <c r="U463" i="34"/>
  <c r="U451" i="34"/>
  <c r="U435" i="34"/>
  <c r="T431" i="34"/>
  <c r="V431" i="34"/>
  <c r="V393" i="34"/>
  <c r="U393" i="34"/>
  <c r="T373" i="34"/>
  <c r="V373" i="34"/>
  <c r="V340" i="34"/>
  <c r="T325" i="34"/>
  <c r="V325" i="34"/>
  <c r="V308" i="34"/>
  <c r="T280" i="34"/>
  <c r="V280" i="34"/>
  <c r="U929" i="34"/>
  <c r="U917" i="34"/>
  <c r="T913" i="34"/>
  <c r="V913" i="34"/>
  <c r="U909" i="34"/>
  <c r="T905" i="34"/>
  <c r="V905" i="34"/>
  <c r="U901" i="34"/>
  <c r="T897" i="34"/>
  <c r="V897" i="34"/>
  <c r="U889" i="34"/>
  <c r="V450" i="34"/>
  <c r="V434" i="34"/>
  <c r="U430" i="34"/>
  <c r="T430" i="34"/>
  <c r="T412" i="34"/>
  <c r="V412" i="34"/>
  <c r="V402" i="34"/>
  <c r="T392" i="34"/>
  <c r="T388" i="34"/>
  <c r="V372" i="34"/>
  <c r="V351" i="34"/>
  <c r="U351" i="34"/>
  <c r="T347" i="34"/>
  <c r="T329" i="34"/>
  <c r="V329" i="34"/>
  <c r="T317" i="34"/>
  <c r="V317" i="34"/>
  <c r="U309" i="34"/>
  <c r="T304" i="34"/>
  <c r="V304" i="34"/>
  <c r="U296" i="34"/>
  <c r="V279" i="34"/>
  <c r="T238" i="34"/>
  <c r="V234" i="34"/>
  <c r="U234" i="34"/>
  <c r="V916" i="34"/>
  <c r="U904" i="34"/>
  <c r="T904" i="34"/>
  <c r="V900" i="34"/>
  <c r="U896" i="34"/>
  <c r="T896" i="34"/>
  <c r="V888" i="34"/>
  <c r="V885" i="34"/>
  <c r="U877" i="34"/>
  <c r="U411" i="34"/>
  <c r="V391" i="34"/>
  <c r="T391" i="34"/>
  <c r="U387" i="34"/>
  <c r="V383" i="34"/>
  <c r="U383" i="34"/>
  <c r="T354" i="34"/>
  <c r="V354" i="34"/>
  <c r="U350" i="34"/>
  <c r="T346" i="34"/>
  <c r="V346" i="34"/>
  <c r="U307" i="34"/>
  <c r="T307" i="34"/>
  <c r="T302" i="34"/>
  <c r="U237" i="34"/>
  <c r="T233" i="34"/>
  <c r="V233" i="34"/>
  <c r="V884" i="34"/>
  <c r="U440" i="34"/>
  <c r="T436" i="34"/>
  <c r="V436" i="34"/>
  <c r="U432" i="34"/>
  <c r="V414" i="34"/>
  <c r="U394" i="34"/>
  <c r="T394" i="34"/>
  <c r="U386" i="34"/>
  <c r="U353" i="34"/>
  <c r="T349" i="34"/>
  <c r="V349" i="34"/>
  <c r="U326" i="34"/>
  <c r="V319" i="34"/>
  <c r="U319" i="34"/>
  <c r="V315" i="34"/>
  <c r="T269" i="34"/>
  <c r="V269" i="34"/>
  <c r="U265" i="34"/>
  <c r="T236" i="34"/>
  <c r="V236" i="34"/>
  <c r="V403" i="34"/>
  <c r="T403" i="34"/>
  <c r="T405" i="34"/>
  <c r="V404" i="34"/>
  <c r="T404" i="34"/>
  <c r="U427" i="34"/>
  <c r="V406" i="34"/>
  <c r="T426" i="34"/>
  <c r="U426" i="34"/>
  <c r="T425" i="34"/>
  <c r="U428" i="34"/>
  <c r="U403" i="34"/>
  <c r="U405" i="34"/>
  <c r="V405" i="34"/>
  <c r="U404" i="34"/>
  <c r="V427" i="34"/>
  <c r="T427" i="34"/>
  <c r="C87" i="34"/>
  <c r="AD87" i="34" s="1"/>
  <c r="C88" i="34"/>
  <c r="AD88" i="34" s="1"/>
  <c r="C89" i="34"/>
  <c r="AD89" i="34" s="1"/>
  <c r="C92" i="34"/>
  <c r="AD92" i="34" s="1"/>
  <c r="M87" i="34"/>
  <c r="M92" i="34"/>
  <c r="M89" i="34"/>
  <c r="M88" i="34"/>
  <c r="E33" i="34"/>
  <c r="E32" i="34"/>
  <c r="E31" i="34"/>
  <c r="E30" i="34"/>
  <c r="E29" i="34"/>
  <c r="E28" i="34"/>
  <c r="K79" i="34"/>
  <c r="M79" i="34" s="1"/>
  <c r="E79" i="34"/>
  <c r="K78" i="34"/>
  <c r="E78" i="34"/>
  <c r="I28" i="45" l="1" a="1"/>
  <c r="I28" i="45" s="1"/>
  <c r="I30" i="45" a="1"/>
  <c r="I30" i="45" s="1"/>
  <c r="I32" i="45" a="1"/>
  <c r="I32" i="45" s="1"/>
  <c r="I31" i="45" a="1"/>
  <c r="I31" i="45" s="1"/>
  <c r="K28" i="45" a="1"/>
  <c r="K28" i="45" s="1"/>
  <c r="K30" i="45" a="1"/>
  <c r="K30" i="45" s="1"/>
  <c r="K32" i="45" a="1"/>
  <c r="K32" i="45" s="1"/>
  <c r="I27" i="45" a="1"/>
  <c r="I27" i="45" s="1"/>
  <c r="I29" i="45" a="1"/>
  <c r="I29" i="45" s="1"/>
  <c r="K27" i="45" a="1"/>
  <c r="K27" i="45" s="1"/>
  <c r="K29" i="45" a="1"/>
  <c r="K29" i="45" s="1"/>
  <c r="K31" i="45" a="1"/>
  <c r="K31" i="45" s="1"/>
  <c r="M78" i="34"/>
  <c r="M18" i="34" s="1"/>
  <c r="G12" i="62" a="1"/>
  <c r="G12" i="62" s="1"/>
  <c r="G13" i="62" a="1"/>
  <c r="G13" i="62" s="1"/>
  <c r="G14" i="62" a="1"/>
  <c r="G14" i="62" s="1"/>
  <c r="G15" i="62" a="1"/>
  <c r="G15" i="62" s="1"/>
  <c r="I12" i="62" a="1"/>
  <c r="I12" i="62" s="1"/>
  <c r="I13" i="62" a="1"/>
  <c r="I13" i="62" s="1"/>
  <c r="I14" i="62" a="1"/>
  <c r="I14" i="62" s="1"/>
  <c r="I15" i="62" a="1"/>
  <c r="I15" i="62" s="1"/>
  <c r="B88" i="34"/>
  <c r="B87" i="34"/>
  <c r="B92" i="34"/>
  <c r="B89" i="34"/>
  <c r="AG10" i="48"/>
  <c r="AE10" i="48"/>
  <c r="AC10" i="48"/>
  <c r="AA10" i="48"/>
  <c r="Y10" i="48"/>
  <c r="W10" i="48"/>
  <c r="U10" i="48"/>
  <c r="S10" i="48"/>
  <c r="Q10" i="48"/>
  <c r="O10" i="48"/>
  <c r="M10" i="48"/>
  <c r="K10" i="48"/>
  <c r="CC10" i="48"/>
  <c r="CB10" i="48"/>
  <c r="CA10" i="48"/>
  <c r="BV39" i="48"/>
  <c r="BW39" i="48"/>
  <c r="BV40" i="48"/>
  <c r="BW40" i="48"/>
  <c r="BV41" i="48"/>
  <c r="BW41" i="48"/>
  <c r="BV42" i="48"/>
  <c r="BW42" i="48"/>
  <c r="BV43" i="48"/>
  <c r="BW43" i="48"/>
  <c r="BV44" i="48"/>
  <c r="BW44" i="48"/>
  <c r="BV45" i="48"/>
  <c r="BW45" i="48"/>
  <c r="BV46" i="48"/>
  <c r="BW46" i="48"/>
  <c r="BV47" i="48"/>
  <c r="BW47" i="48"/>
  <c r="BV48" i="48"/>
  <c r="BW48" i="48"/>
  <c r="BV49" i="48"/>
  <c r="BW49" i="48"/>
  <c r="BV50" i="48"/>
  <c r="BW50" i="48"/>
  <c r="BV51" i="48"/>
  <c r="BW51" i="48"/>
  <c r="BW10" i="48"/>
  <c r="BV10" i="48"/>
  <c r="BZ10" i="48"/>
  <c r="BY10" i="48"/>
  <c r="BX10" i="48"/>
  <c r="BU10" i="48"/>
  <c r="BT10" i="48"/>
  <c r="BS10" i="48"/>
  <c r="BR10" i="48"/>
  <c r="BQ10" i="48"/>
  <c r="BP10" i="48"/>
  <c r="BO10" i="48"/>
  <c r="BN10" i="48"/>
  <c r="BM10" i="48"/>
  <c r="BL10" i="48"/>
  <c r="BK10" i="48"/>
  <c r="BJ10" i="48"/>
  <c r="BI10" i="48"/>
  <c r="BH10" i="48"/>
  <c r="BG10" i="48"/>
  <c r="BF10" i="48"/>
  <c r="BE10" i="48"/>
  <c r="BD10" i="48"/>
  <c r="AW10" i="48"/>
  <c r="AV10" i="48"/>
  <c r="AU10" i="48"/>
  <c r="AT10" i="48"/>
  <c r="AT39" i="48"/>
  <c r="AU39" i="48"/>
  <c r="AT40" i="48"/>
  <c r="AU40" i="48"/>
  <c r="AT41" i="48"/>
  <c r="AU41" i="48"/>
  <c r="AT42" i="48"/>
  <c r="AU42" i="48"/>
  <c r="AT43" i="48"/>
  <c r="AU43" i="48"/>
  <c r="AT44" i="48"/>
  <c r="AU44" i="48"/>
  <c r="AT45" i="48"/>
  <c r="AU45" i="48"/>
  <c r="AT46" i="48"/>
  <c r="AU46" i="48"/>
  <c r="AT47" i="48"/>
  <c r="AU47" i="48"/>
  <c r="AT48" i="48"/>
  <c r="AU48" i="48"/>
  <c r="AT49" i="48"/>
  <c r="AU49" i="48"/>
  <c r="AT50" i="48"/>
  <c r="AU50" i="48"/>
  <c r="AT51" i="48"/>
  <c r="AU51" i="48"/>
  <c r="AS10" i="48"/>
  <c r="AR10" i="48"/>
  <c r="AQ10" i="48"/>
  <c r="AP10" i="48"/>
  <c r="AM10" i="48"/>
  <c r="AO10" i="48"/>
  <c r="AN10" i="48"/>
  <c r="AL10" i="48"/>
  <c r="AK10" i="48"/>
  <c r="AJ10" i="48"/>
  <c r="AI10" i="48"/>
  <c r="AH10" i="48"/>
  <c r="AF10" i="48"/>
  <c r="AD10" i="48"/>
  <c r="AB10" i="48"/>
  <c r="Z10" i="48"/>
  <c r="X10" i="48"/>
  <c r="V10" i="48"/>
  <c r="T10" i="48"/>
  <c r="R10" i="48"/>
  <c r="P10" i="48"/>
  <c r="N10" i="48"/>
  <c r="L10" i="48"/>
  <c r="J10" i="48"/>
  <c r="J39" i="48"/>
  <c r="K39" i="48"/>
  <c r="L39" i="48"/>
  <c r="M39" i="48"/>
  <c r="N39" i="48"/>
  <c r="O39" i="48"/>
  <c r="P39" i="48"/>
  <c r="Q39" i="48"/>
  <c r="R39" i="48"/>
  <c r="S39" i="48"/>
  <c r="T39" i="48"/>
  <c r="U39" i="48"/>
  <c r="V39" i="48"/>
  <c r="W39" i="48"/>
  <c r="X39" i="48"/>
  <c r="Y39" i="48"/>
  <c r="Z39" i="48"/>
  <c r="AA39" i="48"/>
  <c r="AB39" i="48"/>
  <c r="AC39" i="48"/>
  <c r="AD39" i="48"/>
  <c r="AE39" i="48"/>
  <c r="AF39" i="48"/>
  <c r="AG39" i="48"/>
  <c r="AH39" i="48"/>
  <c r="AI39" i="48"/>
  <c r="AJ39" i="48"/>
  <c r="AK39" i="48"/>
  <c r="AL39" i="48"/>
  <c r="AM39" i="48"/>
  <c r="AN39" i="48"/>
  <c r="AO39" i="48"/>
  <c r="AP39" i="48"/>
  <c r="AQ39" i="48"/>
  <c r="AR39" i="48"/>
  <c r="AS39" i="48"/>
  <c r="AV39" i="48"/>
  <c r="AW39" i="48"/>
  <c r="AX39" i="48"/>
  <c r="AY39" i="48"/>
  <c r="AZ39" i="48"/>
  <c r="BA39" i="48"/>
  <c r="BB39" i="48"/>
  <c r="BC39" i="48"/>
  <c r="BD39" i="48"/>
  <c r="BE39" i="48"/>
  <c r="BF39" i="48"/>
  <c r="BG39" i="48"/>
  <c r="BH39" i="48"/>
  <c r="BI39" i="48"/>
  <c r="BJ39" i="48"/>
  <c r="BK39" i="48"/>
  <c r="BL39" i="48"/>
  <c r="BM39" i="48"/>
  <c r="BN39" i="48"/>
  <c r="BO39" i="48"/>
  <c r="BP39" i="48"/>
  <c r="BQ39" i="48"/>
  <c r="BR39" i="48"/>
  <c r="BS39" i="48"/>
  <c r="BT39" i="48"/>
  <c r="BU39" i="48"/>
  <c r="BX39" i="48"/>
  <c r="BY39" i="48"/>
  <c r="BZ39" i="48"/>
  <c r="CC39" i="48"/>
  <c r="CD39" i="48"/>
  <c r="CE39" i="48"/>
  <c r="CF39" i="48"/>
  <c r="CG39" i="48"/>
  <c r="CH39" i="48"/>
  <c r="CI39" i="48"/>
  <c r="CJ39" i="48"/>
  <c r="CK39" i="48"/>
  <c r="CL39" i="48"/>
  <c r="CM39" i="48"/>
  <c r="CN39" i="48"/>
  <c r="CO39" i="48"/>
  <c r="CP39" i="48"/>
  <c r="CQ39" i="48"/>
  <c r="CR39" i="48"/>
  <c r="CS39" i="48"/>
  <c r="CT39" i="48"/>
  <c r="CU39" i="48"/>
  <c r="CV39" i="48"/>
  <c r="CW39" i="48"/>
  <c r="CX39" i="48"/>
  <c r="CY39" i="48"/>
  <c r="CZ39" i="48"/>
  <c r="DA39" i="48"/>
  <c r="J40" i="48"/>
  <c r="K40" i="48"/>
  <c r="L40" i="48"/>
  <c r="M40" i="48"/>
  <c r="N40" i="48"/>
  <c r="O40" i="48"/>
  <c r="P40" i="48"/>
  <c r="Q40" i="48"/>
  <c r="R40" i="48"/>
  <c r="T40" i="48"/>
  <c r="U40" i="48"/>
  <c r="V40" i="48"/>
  <c r="W40" i="48"/>
  <c r="X40" i="48"/>
  <c r="Y40" i="48"/>
  <c r="Z40" i="48"/>
  <c r="AA40" i="48"/>
  <c r="AB40" i="48"/>
  <c r="AC40" i="48"/>
  <c r="AD40" i="48"/>
  <c r="AE40" i="48"/>
  <c r="AF40" i="48"/>
  <c r="AG40" i="48"/>
  <c r="AH40" i="48"/>
  <c r="AI40" i="48"/>
  <c r="AJ40" i="48"/>
  <c r="AK40" i="48"/>
  <c r="AL40" i="48"/>
  <c r="AM40" i="48"/>
  <c r="AN40" i="48"/>
  <c r="AO40" i="48"/>
  <c r="AP40" i="48"/>
  <c r="AQ40" i="48"/>
  <c r="AR40" i="48"/>
  <c r="AS40" i="48"/>
  <c r="AV40" i="48"/>
  <c r="AW40" i="48"/>
  <c r="AY40" i="48"/>
  <c r="AZ40" i="48"/>
  <c r="BA40" i="48"/>
  <c r="BB40" i="48"/>
  <c r="BC40" i="48"/>
  <c r="BD40" i="48"/>
  <c r="BE40" i="48"/>
  <c r="BF40" i="48"/>
  <c r="BG40" i="48"/>
  <c r="BH40" i="48"/>
  <c r="BI40" i="48"/>
  <c r="BJ40" i="48"/>
  <c r="BK40" i="48"/>
  <c r="BL40" i="48"/>
  <c r="BM40" i="48"/>
  <c r="BN40" i="48"/>
  <c r="BO40" i="48"/>
  <c r="BP40" i="48"/>
  <c r="BQ40" i="48"/>
  <c r="BR40" i="48"/>
  <c r="BS40" i="48"/>
  <c r="BT40" i="48"/>
  <c r="BU40" i="48"/>
  <c r="BX40" i="48"/>
  <c r="BY40" i="48"/>
  <c r="BZ40" i="48"/>
  <c r="CA40" i="48"/>
  <c r="CB40" i="48"/>
  <c r="CC40" i="48"/>
  <c r="CD40" i="48"/>
  <c r="CE40" i="48"/>
  <c r="CF40" i="48"/>
  <c r="CG40" i="48"/>
  <c r="CH40" i="48"/>
  <c r="CI40" i="48"/>
  <c r="CJ40" i="48"/>
  <c r="CK40" i="48"/>
  <c r="CL40" i="48"/>
  <c r="CM40" i="48"/>
  <c r="CN40" i="48"/>
  <c r="CO40" i="48"/>
  <c r="CP40" i="48"/>
  <c r="CQ40" i="48"/>
  <c r="CR40" i="48"/>
  <c r="CS40" i="48"/>
  <c r="CT40" i="48"/>
  <c r="CU40" i="48"/>
  <c r="CV40" i="48"/>
  <c r="CW40" i="48"/>
  <c r="CX40" i="48"/>
  <c r="CY40" i="48"/>
  <c r="CZ40" i="48"/>
  <c r="DA40" i="48"/>
  <c r="J41" i="48"/>
  <c r="K41" i="48"/>
  <c r="L41" i="48"/>
  <c r="M41" i="48"/>
  <c r="N41" i="48"/>
  <c r="O41" i="48"/>
  <c r="P41" i="48"/>
  <c r="Q41" i="48"/>
  <c r="R41" i="48"/>
  <c r="S41" i="48"/>
  <c r="T41" i="48"/>
  <c r="U41" i="48"/>
  <c r="V41" i="48"/>
  <c r="W41" i="48"/>
  <c r="X41" i="48"/>
  <c r="Y41" i="48"/>
  <c r="Z41" i="48"/>
  <c r="AA41" i="48"/>
  <c r="AB41" i="48"/>
  <c r="AC41" i="48"/>
  <c r="AD41" i="48"/>
  <c r="AE41" i="48"/>
  <c r="AF41" i="48"/>
  <c r="AG41" i="48"/>
  <c r="AH41" i="48"/>
  <c r="AI41" i="48"/>
  <c r="AJ41" i="48"/>
  <c r="AK41" i="48"/>
  <c r="AL41" i="48"/>
  <c r="AM41" i="48"/>
  <c r="AN41" i="48"/>
  <c r="AO41" i="48"/>
  <c r="AP41" i="48"/>
  <c r="AQ41" i="48"/>
  <c r="AR41" i="48"/>
  <c r="AS41" i="48"/>
  <c r="AV41" i="48"/>
  <c r="AW41" i="48"/>
  <c r="AX41" i="48"/>
  <c r="AY41" i="48"/>
  <c r="AZ41" i="48"/>
  <c r="BA41" i="48"/>
  <c r="BB41" i="48"/>
  <c r="BC41" i="48"/>
  <c r="BD41" i="48"/>
  <c r="BE41" i="48"/>
  <c r="BF41" i="48"/>
  <c r="BG41" i="48"/>
  <c r="BH41" i="48"/>
  <c r="BI41" i="48"/>
  <c r="BJ41" i="48"/>
  <c r="BK41" i="48"/>
  <c r="BL41" i="48"/>
  <c r="BM41" i="48"/>
  <c r="BN41" i="48"/>
  <c r="BO41" i="48"/>
  <c r="BP41" i="48"/>
  <c r="BQ41" i="48"/>
  <c r="BR41" i="48"/>
  <c r="BS41" i="48"/>
  <c r="BT41" i="48"/>
  <c r="BU41" i="48"/>
  <c r="BX41" i="48"/>
  <c r="BY41" i="48"/>
  <c r="BZ41" i="48"/>
  <c r="CA41" i="48"/>
  <c r="CB41" i="48"/>
  <c r="CC41" i="48"/>
  <c r="CD41" i="48"/>
  <c r="CE41" i="48"/>
  <c r="CF41" i="48"/>
  <c r="CG41" i="48"/>
  <c r="CH41" i="48"/>
  <c r="CI41" i="48"/>
  <c r="CJ41" i="48"/>
  <c r="CK41" i="48"/>
  <c r="CL41" i="48"/>
  <c r="CN41" i="48"/>
  <c r="CO41" i="48"/>
  <c r="CP41" i="48"/>
  <c r="CQ41" i="48"/>
  <c r="CR41" i="48"/>
  <c r="CS41" i="48"/>
  <c r="CT41" i="48"/>
  <c r="CU41" i="48"/>
  <c r="CV41" i="48"/>
  <c r="CW41" i="48"/>
  <c r="CX41" i="48"/>
  <c r="CY41" i="48"/>
  <c r="DA41" i="48"/>
  <c r="J42" i="48"/>
  <c r="K42" i="48"/>
  <c r="L42" i="48"/>
  <c r="M42" i="48"/>
  <c r="N42" i="48"/>
  <c r="O42" i="48"/>
  <c r="P42" i="48"/>
  <c r="Q42" i="48"/>
  <c r="R42" i="48"/>
  <c r="S42" i="48"/>
  <c r="T42" i="48"/>
  <c r="U42" i="48"/>
  <c r="V42" i="48"/>
  <c r="W42" i="48"/>
  <c r="X42" i="48"/>
  <c r="Y42" i="48"/>
  <c r="Z42" i="48"/>
  <c r="AA42" i="48"/>
  <c r="AB42" i="48"/>
  <c r="AC42" i="48"/>
  <c r="AD42" i="48"/>
  <c r="AE42" i="48"/>
  <c r="AF42" i="48"/>
  <c r="AG42" i="48"/>
  <c r="AH42" i="48"/>
  <c r="AI42" i="48"/>
  <c r="AJ42" i="48"/>
  <c r="AK42" i="48"/>
  <c r="AL42" i="48"/>
  <c r="AM42" i="48"/>
  <c r="AN42" i="48"/>
  <c r="AO42" i="48"/>
  <c r="AP42" i="48"/>
  <c r="AQ42" i="48"/>
  <c r="AR42" i="48"/>
  <c r="AS42" i="48"/>
  <c r="AV42" i="48"/>
  <c r="AW42" i="48"/>
  <c r="AX42" i="48"/>
  <c r="AY42" i="48"/>
  <c r="AZ42" i="48"/>
  <c r="BA42" i="48"/>
  <c r="BB42" i="48"/>
  <c r="BC42" i="48"/>
  <c r="BD42" i="48"/>
  <c r="BE42" i="48"/>
  <c r="BF42" i="48"/>
  <c r="BG42" i="48"/>
  <c r="BH42" i="48"/>
  <c r="BI42" i="48"/>
  <c r="BJ42" i="48"/>
  <c r="BK42" i="48"/>
  <c r="BL42" i="48"/>
  <c r="BM42" i="48"/>
  <c r="BN42" i="48"/>
  <c r="BO42" i="48"/>
  <c r="BP42" i="48"/>
  <c r="BQ42" i="48"/>
  <c r="BR42" i="48"/>
  <c r="BS42" i="48"/>
  <c r="BT42" i="48"/>
  <c r="BU42" i="48"/>
  <c r="BX42" i="48"/>
  <c r="BY42" i="48"/>
  <c r="BZ42" i="48"/>
  <c r="CA42" i="48"/>
  <c r="CB42" i="48"/>
  <c r="CC42" i="48"/>
  <c r="CD42" i="48"/>
  <c r="CE42" i="48"/>
  <c r="CF42" i="48"/>
  <c r="CG42" i="48"/>
  <c r="CH42" i="48"/>
  <c r="CI42" i="48"/>
  <c r="CJ42" i="48"/>
  <c r="CK42" i="48"/>
  <c r="CL42" i="48"/>
  <c r="CM42" i="48"/>
  <c r="CN42" i="48"/>
  <c r="CP42" i="48"/>
  <c r="CQ42" i="48"/>
  <c r="CR42" i="48"/>
  <c r="CS42" i="48"/>
  <c r="CT42" i="48"/>
  <c r="CU42" i="48"/>
  <c r="CV42" i="48"/>
  <c r="CW42" i="48"/>
  <c r="CX42" i="48"/>
  <c r="CY42" i="48"/>
  <c r="DA42" i="48"/>
  <c r="J43" i="48"/>
  <c r="K43" i="48"/>
  <c r="L43" i="48"/>
  <c r="M43" i="48"/>
  <c r="N43" i="48"/>
  <c r="O43" i="48"/>
  <c r="P43" i="48"/>
  <c r="Q43" i="48"/>
  <c r="R43" i="48"/>
  <c r="S43" i="48"/>
  <c r="T43" i="48"/>
  <c r="U43" i="48"/>
  <c r="V43" i="48"/>
  <c r="W43" i="48"/>
  <c r="X43" i="48"/>
  <c r="Y43" i="48"/>
  <c r="Z43" i="48"/>
  <c r="AA43" i="48"/>
  <c r="AB43" i="48"/>
  <c r="AC43" i="48"/>
  <c r="AD43" i="48"/>
  <c r="AE43" i="48"/>
  <c r="AF43" i="48"/>
  <c r="AG43" i="48"/>
  <c r="AH43" i="48"/>
  <c r="AI43" i="48"/>
  <c r="AJ43" i="48"/>
  <c r="AK43" i="48"/>
  <c r="AL43" i="48"/>
  <c r="AM43" i="48"/>
  <c r="AN43" i="48"/>
  <c r="AO43" i="48"/>
  <c r="AP43" i="48"/>
  <c r="AQ43" i="48"/>
  <c r="AR43" i="48"/>
  <c r="AS43" i="48"/>
  <c r="AV43" i="48"/>
  <c r="AW43" i="48"/>
  <c r="AX43" i="48"/>
  <c r="AY43" i="48"/>
  <c r="AZ43" i="48"/>
  <c r="BA43" i="48"/>
  <c r="BB43" i="48"/>
  <c r="BC43" i="48"/>
  <c r="BD43" i="48"/>
  <c r="BE43" i="48"/>
  <c r="BF43" i="48"/>
  <c r="BG43" i="48"/>
  <c r="BH43" i="48"/>
  <c r="BI43" i="48"/>
  <c r="BJ43" i="48"/>
  <c r="BK43" i="48"/>
  <c r="BL43" i="48"/>
  <c r="BM43" i="48"/>
  <c r="BN43" i="48"/>
  <c r="BO43" i="48"/>
  <c r="BP43" i="48"/>
  <c r="BQ43" i="48"/>
  <c r="BR43" i="48"/>
  <c r="BS43" i="48"/>
  <c r="BT43" i="48"/>
  <c r="BU43" i="48"/>
  <c r="BX43" i="48"/>
  <c r="BY43" i="48"/>
  <c r="BZ43" i="48"/>
  <c r="CA43" i="48"/>
  <c r="CB43" i="48"/>
  <c r="CC43" i="48"/>
  <c r="CD43" i="48"/>
  <c r="CE43" i="48"/>
  <c r="CF43" i="48"/>
  <c r="CG43" i="48"/>
  <c r="CH43" i="48"/>
  <c r="CI43" i="48"/>
  <c r="CJ43" i="48"/>
  <c r="CK43" i="48"/>
  <c r="CL43" i="48"/>
  <c r="CM43" i="48"/>
  <c r="CN43" i="48"/>
  <c r="CO43" i="48"/>
  <c r="CP43" i="48"/>
  <c r="CR43" i="48"/>
  <c r="CS43" i="48"/>
  <c r="CT43" i="48"/>
  <c r="CU43" i="48"/>
  <c r="CV43" i="48"/>
  <c r="CW43" i="48"/>
  <c r="CX43" i="48"/>
  <c r="CY43" i="48"/>
  <c r="DA43" i="48"/>
  <c r="J44" i="48"/>
  <c r="K44" i="48"/>
  <c r="L44" i="48"/>
  <c r="M44" i="48"/>
  <c r="N44" i="48"/>
  <c r="O44" i="48"/>
  <c r="P44" i="48"/>
  <c r="Q44" i="48"/>
  <c r="R44" i="48"/>
  <c r="S44" i="48"/>
  <c r="T44" i="48"/>
  <c r="U44" i="48"/>
  <c r="V44" i="48"/>
  <c r="W44" i="48"/>
  <c r="X44" i="48"/>
  <c r="Y44" i="48"/>
  <c r="Z44" i="48"/>
  <c r="AA44" i="48"/>
  <c r="AB44" i="48"/>
  <c r="AC44" i="48"/>
  <c r="AD44" i="48"/>
  <c r="AE44" i="48"/>
  <c r="AF44" i="48"/>
  <c r="AG44" i="48"/>
  <c r="AH44" i="48"/>
  <c r="AI44" i="48"/>
  <c r="AJ44" i="48"/>
  <c r="AK44" i="48"/>
  <c r="AL44" i="48"/>
  <c r="AM44" i="48"/>
  <c r="AN44" i="48"/>
  <c r="AO44" i="48"/>
  <c r="AP44" i="48"/>
  <c r="AQ44" i="48"/>
  <c r="AR44" i="48"/>
  <c r="AS44" i="48"/>
  <c r="AV44" i="48"/>
  <c r="AW44" i="48"/>
  <c r="AX44" i="48"/>
  <c r="AY44" i="48"/>
  <c r="AZ44" i="48"/>
  <c r="BA44" i="48"/>
  <c r="BB44" i="48"/>
  <c r="BC44" i="48"/>
  <c r="BD44" i="48"/>
  <c r="BE44" i="48"/>
  <c r="BF44" i="48"/>
  <c r="BG44" i="48"/>
  <c r="BH44" i="48"/>
  <c r="BI44" i="48"/>
  <c r="BJ44" i="48"/>
  <c r="BK44" i="48"/>
  <c r="BL44" i="48"/>
  <c r="BM44" i="48"/>
  <c r="BN44" i="48"/>
  <c r="BO44" i="48"/>
  <c r="BP44" i="48"/>
  <c r="BQ44" i="48"/>
  <c r="BR44" i="48"/>
  <c r="BS44" i="48"/>
  <c r="BT44" i="48"/>
  <c r="BU44" i="48"/>
  <c r="BX44" i="48"/>
  <c r="BY44" i="48"/>
  <c r="BZ44" i="48"/>
  <c r="CA44" i="48"/>
  <c r="CB44" i="48"/>
  <c r="CC44" i="48"/>
  <c r="CD44" i="48"/>
  <c r="CE44" i="48"/>
  <c r="CF44" i="48"/>
  <c r="CG44" i="48"/>
  <c r="CH44" i="48"/>
  <c r="CI44" i="48"/>
  <c r="CJ44" i="48"/>
  <c r="CK44" i="48"/>
  <c r="CL44" i="48"/>
  <c r="CM44" i="48"/>
  <c r="CN44" i="48"/>
  <c r="CO44" i="48"/>
  <c r="CP44" i="48"/>
  <c r="CQ44" i="48"/>
  <c r="CR44" i="48"/>
  <c r="CT44" i="48"/>
  <c r="CU44" i="48"/>
  <c r="CV44" i="48"/>
  <c r="CW44" i="48"/>
  <c r="CX44" i="48"/>
  <c r="CY44" i="48"/>
  <c r="DA44" i="48"/>
  <c r="J45" i="48"/>
  <c r="K45" i="48"/>
  <c r="L45" i="48"/>
  <c r="M45" i="48"/>
  <c r="N45" i="48"/>
  <c r="O45" i="48"/>
  <c r="P45" i="48"/>
  <c r="Q45" i="48"/>
  <c r="R45" i="48"/>
  <c r="S45" i="48"/>
  <c r="T45" i="48"/>
  <c r="U45" i="48"/>
  <c r="V45" i="48"/>
  <c r="W45" i="48"/>
  <c r="X45" i="48"/>
  <c r="Y45" i="48"/>
  <c r="Z45" i="48"/>
  <c r="AA45" i="48"/>
  <c r="AB45" i="48"/>
  <c r="AC45" i="48"/>
  <c r="AD45" i="48"/>
  <c r="AE45" i="48"/>
  <c r="AF45" i="48"/>
  <c r="AG45" i="48"/>
  <c r="AH45" i="48"/>
  <c r="AI45" i="48"/>
  <c r="AJ45" i="48"/>
  <c r="AK45" i="48"/>
  <c r="AL45" i="48"/>
  <c r="AM45" i="48"/>
  <c r="AN45" i="48"/>
  <c r="AO45" i="48"/>
  <c r="AP45" i="48"/>
  <c r="AQ45" i="48"/>
  <c r="AR45" i="48"/>
  <c r="AS45" i="48"/>
  <c r="AV45" i="48"/>
  <c r="AW45" i="48"/>
  <c r="AX45" i="48"/>
  <c r="AY45" i="48"/>
  <c r="AZ45" i="48"/>
  <c r="BA45" i="48"/>
  <c r="BB45" i="48"/>
  <c r="BC45" i="48"/>
  <c r="BD45" i="48"/>
  <c r="BE45" i="48"/>
  <c r="BF45" i="48"/>
  <c r="BG45" i="48"/>
  <c r="BH45" i="48"/>
  <c r="BI45" i="48"/>
  <c r="BJ45" i="48"/>
  <c r="BK45" i="48"/>
  <c r="BL45" i="48"/>
  <c r="BM45" i="48"/>
  <c r="BN45" i="48"/>
  <c r="BO45" i="48"/>
  <c r="BP45" i="48"/>
  <c r="BQ45" i="48"/>
  <c r="BR45" i="48"/>
  <c r="BS45" i="48"/>
  <c r="BT45" i="48"/>
  <c r="BU45" i="48"/>
  <c r="BX45" i="48"/>
  <c r="BY45" i="48"/>
  <c r="BZ45" i="48"/>
  <c r="CA45" i="48"/>
  <c r="CB45" i="48"/>
  <c r="CC45" i="48"/>
  <c r="CD45" i="48"/>
  <c r="CE45" i="48"/>
  <c r="CF45" i="48"/>
  <c r="CG45" i="48"/>
  <c r="CH45" i="48"/>
  <c r="CI45" i="48"/>
  <c r="CJ45" i="48"/>
  <c r="CK45" i="48"/>
  <c r="CL45" i="48"/>
  <c r="CM45" i="48"/>
  <c r="CN45" i="48"/>
  <c r="CO45" i="48"/>
  <c r="CP45" i="48"/>
  <c r="CQ45" i="48"/>
  <c r="CR45" i="48"/>
  <c r="CS45" i="48"/>
  <c r="CT45" i="48"/>
  <c r="CU45" i="48"/>
  <c r="CV45" i="48"/>
  <c r="CW45" i="48"/>
  <c r="CX45" i="48"/>
  <c r="CY45" i="48"/>
  <c r="CZ45" i="48"/>
  <c r="DA45" i="48"/>
  <c r="J46" i="48"/>
  <c r="K46" i="48"/>
  <c r="L46" i="48"/>
  <c r="M46" i="48"/>
  <c r="N46" i="48"/>
  <c r="O46" i="48"/>
  <c r="P46" i="48"/>
  <c r="Q46" i="48"/>
  <c r="R46" i="48"/>
  <c r="S46" i="48"/>
  <c r="T46" i="48"/>
  <c r="U46" i="48"/>
  <c r="V46" i="48"/>
  <c r="W46" i="48"/>
  <c r="X46" i="48"/>
  <c r="Y46" i="48"/>
  <c r="Z46" i="48"/>
  <c r="AA46" i="48"/>
  <c r="AB46" i="48"/>
  <c r="AC46" i="48"/>
  <c r="AD46" i="48"/>
  <c r="AE46" i="48"/>
  <c r="AF46" i="48"/>
  <c r="AG46" i="48"/>
  <c r="AH46" i="48"/>
  <c r="AI46" i="48"/>
  <c r="AJ46" i="48"/>
  <c r="AK46" i="48"/>
  <c r="AL46" i="48"/>
  <c r="AM46" i="48"/>
  <c r="AN46" i="48"/>
  <c r="AO46" i="48"/>
  <c r="AP46" i="48"/>
  <c r="AQ46" i="48"/>
  <c r="AR46" i="48"/>
  <c r="AS46" i="48"/>
  <c r="AV46" i="48"/>
  <c r="AW46" i="48"/>
  <c r="AX46" i="48"/>
  <c r="AY46" i="48"/>
  <c r="AZ46" i="48"/>
  <c r="BA46" i="48"/>
  <c r="BB46" i="48"/>
  <c r="BC46" i="48"/>
  <c r="BD46" i="48"/>
  <c r="BE46" i="48"/>
  <c r="BF46" i="48"/>
  <c r="BG46" i="48"/>
  <c r="BH46" i="48"/>
  <c r="BI46" i="48"/>
  <c r="BJ46" i="48"/>
  <c r="BK46" i="48"/>
  <c r="BL46" i="48"/>
  <c r="BM46" i="48"/>
  <c r="BN46" i="48"/>
  <c r="BO46" i="48"/>
  <c r="BP46" i="48"/>
  <c r="BQ46" i="48"/>
  <c r="BR46" i="48"/>
  <c r="BS46" i="48"/>
  <c r="BT46" i="48"/>
  <c r="BU46" i="48"/>
  <c r="BX46" i="48"/>
  <c r="BY46" i="48"/>
  <c r="BZ46" i="48"/>
  <c r="CA46" i="48"/>
  <c r="CB46" i="48"/>
  <c r="CC46" i="48"/>
  <c r="CD46" i="48"/>
  <c r="CE46" i="48"/>
  <c r="CF46" i="48"/>
  <c r="CG46" i="48"/>
  <c r="CI46" i="48"/>
  <c r="CJ46" i="48"/>
  <c r="CK46" i="48"/>
  <c r="CL46" i="48"/>
  <c r="CM46" i="48"/>
  <c r="CN46" i="48"/>
  <c r="CO46" i="48"/>
  <c r="CP46" i="48"/>
  <c r="CQ46" i="48"/>
  <c r="CR46" i="48"/>
  <c r="CS46" i="48"/>
  <c r="CT46" i="48"/>
  <c r="CU46" i="48"/>
  <c r="CV46" i="48"/>
  <c r="CW46" i="48"/>
  <c r="CX46" i="48"/>
  <c r="CY46" i="48"/>
  <c r="CZ46" i="48"/>
  <c r="J47" i="48"/>
  <c r="K47" i="48"/>
  <c r="L47" i="48"/>
  <c r="M47" i="48"/>
  <c r="N47" i="48"/>
  <c r="O47" i="48"/>
  <c r="P47" i="48"/>
  <c r="Q47" i="48"/>
  <c r="R47" i="48"/>
  <c r="S47" i="48"/>
  <c r="T47" i="48"/>
  <c r="U47" i="48"/>
  <c r="V47" i="48"/>
  <c r="W47" i="48"/>
  <c r="X47" i="48"/>
  <c r="Y47" i="48"/>
  <c r="Z47" i="48"/>
  <c r="AA47" i="48"/>
  <c r="AB47" i="48"/>
  <c r="AC47" i="48"/>
  <c r="AD47" i="48"/>
  <c r="AE47" i="48"/>
  <c r="AF47" i="48"/>
  <c r="AG47" i="48"/>
  <c r="AH47" i="48"/>
  <c r="AI47" i="48"/>
  <c r="AJ47" i="48"/>
  <c r="AK47" i="48"/>
  <c r="AL47" i="48"/>
  <c r="AM47" i="48"/>
  <c r="AN47" i="48"/>
  <c r="AO47" i="48"/>
  <c r="AP47" i="48"/>
  <c r="AQ47" i="48"/>
  <c r="AR47" i="48"/>
  <c r="AS47" i="48"/>
  <c r="AV47" i="48"/>
  <c r="AW47" i="48"/>
  <c r="AX47" i="48"/>
  <c r="AY47" i="48"/>
  <c r="AZ47" i="48"/>
  <c r="BA47" i="48"/>
  <c r="BB47" i="48"/>
  <c r="BC47" i="48"/>
  <c r="BD47" i="48"/>
  <c r="BE47" i="48"/>
  <c r="BF47" i="48"/>
  <c r="BG47" i="48"/>
  <c r="BH47" i="48"/>
  <c r="BI47" i="48"/>
  <c r="BJ47" i="48"/>
  <c r="BK47" i="48"/>
  <c r="BL47" i="48"/>
  <c r="BM47" i="48"/>
  <c r="BN47" i="48"/>
  <c r="BO47" i="48"/>
  <c r="BP47" i="48"/>
  <c r="BQ47" i="48"/>
  <c r="BR47" i="48"/>
  <c r="BS47" i="48"/>
  <c r="BT47" i="48"/>
  <c r="BU47" i="48"/>
  <c r="BX47" i="48"/>
  <c r="BY47" i="48"/>
  <c r="BZ47" i="48"/>
  <c r="CA47" i="48"/>
  <c r="CB47" i="48"/>
  <c r="CC47" i="48"/>
  <c r="CE47" i="48"/>
  <c r="CF47" i="48"/>
  <c r="CG47" i="48"/>
  <c r="CH47" i="48"/>
  <c r="CI47" i="48"/>
  <c r="CJ47" i="48"/>
  <c r="CK47" i="48"/>
  <c r="CL47" i="48"/>
  <c r="CM47" i="48"/>
  <c r="CN47" i="48"/>
  <c r="CO47" i="48"/>
  <c r="CP47" i="48"/>
  <c r="CQ47" i="48"/>
  <c r="CR47" i="48"/>
  <c r="CS47" i="48"/>
  <c r="CT47" i="48"/>
  <c r="CU47" i="48"/>
  <c r="CV47" i="48"/>
  <c r="CW47" i="48"/>
  <c r="CX47" i="48"/>
  <c r="CY47" i="48"/>
  <c r="CZ47" i="48"/>
  <c r="J48" i="48"/>
  <c r="K48" i="48"/>
  <c r="L48" i="48"/>
  <c r="M48" i="48"/>
  <c r="N48" i="48"/>
  <c r="O48" i="48"/>
  <c r="P48" i="48"/>
  <c r="Q48" i="48"/>
  <c r="R48" i="48"/>
  <c r="S48" i="48"/>
  <c r="T48" i="48"/>
  <c r="U48" i="48"/>
  <c r="V48" i="48"/>
  <c r="W48" i="48"/>
  <c r="X48" i="48"/>
  <c r="Y48" i="48"/>
  <c r="Z48" i="48"/>
  <c r="AA48" i="48"/>
  <c r="AB48" i="48"/>
  <c r="AC48" i="48"/>
  <c r="AD48" i="48"/>
  <c r="AE48" i="48"/>
  <c r="AF48" i="48"/>
  <c r="AG48" i="48"/>
  <c r="AH48" i="48"/>
  <c r="AI48" i="48"/>
  <c r="AJ48" i="48"/>
  <c r="AK48" i="48"/>
  <c r="AL48" i="48"/>
  <c r="AM48" i="48"/>
  <c r="AN48" i="48"/>
  <c r="AO48" i="48"/>
  <c r="AP48" i="48"/>
  <c r="AQ48" i="48"/>
  <c r="AR48" i="48"/>
  <c r="AS48" i="48"/>
  <c r="AV48" i="48"/>
  <c r="AW48" i="48"/>
  <c r="AX48" i="48"/>
  <c r="AY48" i="48"/>
  <c r="AZ48" i="48"/>
  <c r="BA48" i="48"/>
  <c r="BB48" i="48"/>
  <c r="BC48" i="48"/>
  <c r="BD48" i="48"/>
  <c r="BE48" i="48"/>
  <c r="BF48" i="48"/>
  <c r="BG48" i="48"/>
  <c r="BH48" i="48"/>
  <c r="BI48" i="48"/>
  <c r="BJ48" i="48"/>
  <c r="BK48" i="48"/>
  <c r="BL48" i="48"/>
  <c r="BM48" i="48"/>
  <c r="BN48" i="48"/>
  <c r="BO48" i="48"/>
  <c r="BP48" i="48"/>
  <c r="BQ48" i="48"/>
  <c r="BR48" i="48"/>
  <c r="BS48" i="48"/>
  <c r="BT48" i="48"/>
  <c r="BU48" i="48"/>
  <c r="BX48" i="48"/>
  <c r="BY48" i="48"/>
  <c r="BZ48" i="48"/>
  <c r="CA48" i="48"/>
  <c r="CB48" i="48"/>
  <c r="CC48" i="48"/>
  <c r="CD48" i="48"/>
  <c r="CE48" i="48"/>
  <c r="CG48" i="48"/>
  <c r="CH48" i="48"/>
  <c r="CI48" i="48"/>
  <c r="CJ48" i="48"/>
  <c r="CK48" i="48"/>
  <c r="CL48" i="48"/>
  <c r="CM48" i="48"/>
  <c r="CN48" i="48"/>
  <c r="CO48" i="48"/>
  <c r="CP48" i="48"/>
  <c r="CQ48" i="48"/>
  <c r="CR48" i="48"/>
  <c r="CS48" i="48"/>
  <c r="CT48" i="48"/>
  <c r="CU48" i="48"/>
  <c r="CV48" i="48"/>
  <c r="CW48" i="48"/>
  <c r="CX48" i="48"/>
  <c r="CY48" i="48"/>
  <c r="CZ48" i="48"/>
  <c r="J49" i="48"/>
  <c r="K49" i="48"/>
  <c r="L49" i="48"/>
  <c r="M49" i="48"/>
  <c r="N49" i="48"/>
  <c r="O49" i="48"/>
  <c r="P49" i="48"/>
  <c r="Q49" i="48"/>
  <c r="R49" i="48"/>
  <c r="S49" i="48"/>
  <c r="T49" i="48"/>
  <c r="U49" i="48"/>
  <c r="V49" i="48"/>
  <c r="W49" i="48"/>
  <c r="X49" i="48"/>
  <c r="Y49" i="48"/>
  <c r="Z49" i="48"/>
  <c r="AA49" i="48"/>
  <c r="AB49" i="48"/>
  <c r="AC49" i="48"/>
  <c r="AD49" i="48"/>
  <c r="AE49" i="48"/>
  <c r="AF49" i="48"/>
  <c r="AG49" i="48"/>
  <c r="AH49" i="48"/>
  <c r="AI49" i="48"/>
  <c r="AJ49" i="48"/>
  <c r="AK49" i="48"/>
  <c r="AL49" i="48"/>
  <c r="AM49" i="48"/>
  <c r="AN49" i="48"/>
  <c r="AO49" i="48"/>
  <c r="AP49" i="48"/>
  <c r="AQ49" i="48"/>
  <c r="AR49" i="48"/>
  <c r="AS49" i="48"/>
  <c r="AV49" i="48"/>
  <c r="AW49" i="48"/>
  <c r="AX49" i="48"/>
  <c r="AY49" i="48"/>
  <c r="AZ49" i="48"/>
  <c r="BA49" i="48"/>
  <c r="BB49" i="48"/>
  <c r="BC49" i="48"/>
  <c r="BD49" i="48"/>
  <c r="BE49" i="48"/>
  <c r="BF49" i="48"/>
  <c r="BG49" i="48"/>
  <c r="BH49" i="48"/>
  <c r="BI49" i="48"/>
  <c r="BJ49" i="48"/>
  <c r="BK49" i="48"/>
  <c r="BL49" i="48"/>
  <c r="BM49" i="48"/>
  <c r="BN49" i="48"/>
  <c r="BO49" i="48"/>
  <c r="BP49" i="48"/>
  <c r="BQ49" i="48"/>
  <c r="BR49" i="48"/>
  <c r="BS49" i="48"/>
  <c r="BT49" i="48"/>
  <c r="BU49" i="48"/>
  <c r="BX49" i="48"/>
  <c r="BY49" i="48"/>
  <c r="BZ49" i="48"/>
  <c r="CA49" i="48"/>
  <c r="CB49" i="48"/>
  <c r="CC49" i="48"/>
  <c r="CD49" i="48"/>
  <c r="CE49" i="48"/>
  <c r="CF49" i="48"/>
  <c r="CG49" i="48"/>
  <c r="CH49" i="48"/>
  <c r="CI49" i="48"/>
  <c r="CJ49" i="48"/>
  <c r="CK49" i="48"/>
  <c r="CL49" i="48"/>
  <c r="CM49" i="48"/>
  <c r="CN49" i="48"/>
  <c r="CO49" i="48"/>
  <c r="CP49" i="48"/>
  <c r="CQ49" i="48"/>
  <c r="CR49" i="48"/>
  <c r="CS49" i="48"/>
  <c r="CU49" i="48"/>
  <c r="CV49" i="48"/>
  <c r="CW49" i="48"/>
  <c r="CX49" i="48"/>
  <c r="CY49" i="48"/>
  <c r="CZ49" i="48"/>
  <c r="J50" i="48"/>
  <c r="K50" i="48"/>
  <c r="L50" i="48"/>
  <c r="M50" i="48"/>
  <c r="N50" i="48"/>
  <c r="O50" i="48"/>
  <c r="P50" i="48"/>
  <c r="Q50" i="48"/>
  <c r="R50" i="48"/>
  <c r="S50" i="48"/>
  <c r="T50" i="48"/>
  <c r="U50" i="48"/>
  <c r="V50" i="48"/>
  <c r="W50" i="48"/>
  <c r="X50" i="48"/>
  <c r="Y50" i="48"/>
  <c r="Z50" i="48"/>
  <c r="AA50" i="48"/>
  <c r="AB50" i="48"/>
  <c r="AC50" i="48"/>
  <c r="AD50" i="48"/>
  <c r="AE50" i="48"/>
  <c r="AF50" i="48"/>
  <c r="AG50" i="48"/>
  <c r="AH50" i="48"/>
  <c r="AI50" i="48"/>
  <c r="AJ50" i="48"/>
  <c r="AK50" i="48"/>
  <c r="AL50" i="48"/>
  <c r="AM50" i="48"/>
  <c r="AN50" i="48"/>
  <c r="AO50" i="48"/>
  <c r="AP50" i="48"/>
  <c r="AQ50" i="48"/>
  <c r="AR50" i="48"/>
  <c r="AS50" i="48"/>
  <c r="AV50" i="48"/>
  <c r="AW50" i="48"/>
  <c r="AX50" i="48"/>
  <c r="AY50" i="48"/>
  <c r="AZ50" i="48"/>
  <c r="BA50" i="48"/>
  <c r="BB50" i="48"/>
  <c r="BC50" i="48"/>
  <c r="BD50" i="48"/>
  <c r="BE50" i="48"/>
  <c r="BF50" i="48"/>
  <c r="BG50" i="48"/>
  <c r="BH50" i="48"/>
  <c r="BI50" i="48"/>
  <c r="BJ50" i="48"/>
  <c r="BK50" i="48"/>
  <c r="BL50" i="48"/>
  <c r="BM50" i="48"/>
  <c r="BN50" i="48"/>
  <c r="BO50" i="48"/>
  <c r="BP50" i="48"/>
  <c r="BQ50" i="48"/>
  <c r="BR50" i="48"/>
  <c r="BS50" i="48"/>
  <c r="BT50" i="48"/>
  <c r="BU50" i="48"/>
  <c r="BX50" i="48"/>
  <c r="BY50" i="48"/>
  <c r="BZ50" i="48"/>
  <c r="CA50" i="48"/>
  <c r="CB50" i="48"/>
  <c r="CC50" i="48"/>
  <c r="CD50" i="48"/>
  <c r="CE50" i="48"/>
  <c r="CF50" i="48"/>
  <c r="CG50" i="48"/>
  <c r="CH50" i="48"/>
  <c r="CI50" i="48"/>
  <c r="CJ50" i="48"/>
  <c r="CK50" i="48"/>
  <c r="CL50" i="48"/>
  <c r="CM50" i="48"/>
  <c r="CN50" i="48"/>
  <c r="CO50" i="48"/>
  <c r="CP50" i="48"/>
  <c r="CQ50" i="48"/>
  <c r="CR50" i="48"/>
  <c r="CS50" i="48"/>
  <c r="CT50" i="48"/>
  <c r="CU50" i="48"/>
  <c r="CV50" i="48"/>
  <c r="CX50" i="48"/>
  <c r="CY50" i="48"/>
  <c r="DA50" i="48"/>
  <c r="D39" i="48"/>
  <c r="D40" i="48"/>
  <c r="D41" i="48"/>
  <c r="D42" i="48"/>
  <c r="D43" i="48"/>
  <c r="D44" i="48"/>
  <c r="F39" i="48"/>
  <c r="CA39" i="48" s="1"/>
  <c r="J51" i="48"/>
  <c r="K51" i="48"/>
  <c r="L51" i="48"/>
  <c r="M51" i="48"/>
  <c r="N51" i="48"/>
  <c r="O51" i="48"/>
  <c r="P51" i="48"/>
  <c r="Q51" i="48"/>
  <c r="R51" i="48"/>
  <c r="S51" i="48"/>
  <c r="T51" i="48"/>
  <c r="U51" i="48"/>
  <c r="V51" i="48"/>
  <c r="W51" i="48"/>
  <c r="X51" i="48"/>
  <c r="Y51" i="48"/>
  <c r="Z51" i="48"/>
  <c r="AA51" i="48"/>
  <c r="AB51" i="48"/>
  <c r="AC51" i="48"/>
  <c r="AD51" i="48"/>
  <c r="AE51" i="48"/>
  <c r="AF51" i="48"/>
  <c r="AG51" i="48"/>
  <c r="AH51" i="48"/>
  <c r="AI51" i="48"/>
  <c r="AJ51" i="48"/>
  <c r="AK51" i="48"/>
  <c r="AL51" i="48"/>
  <c r="AM51" i="48"/>
  <c r="AN51" i="48"/>
  <c r="AO51" i="48"/>
  <c r="AP51" i="48"/>
  <c r="AQ51" i="48"/>
  <c r="AR51" i="48"/>
  <c r="AS51" i="48"/>
  <c r="AV51" i="48"/>
  <c r="AW51" i="48"/>
  <c r="AX51" i="48"/>
  <c r="AY51" i="48"/>
  <c r="AZ51" i="48"/>
  <c r="BA51" i="48"/>
  <c r="BB51" i="48"/>
  <c r="BC51" i="48"/>
  <c r="BD51" i="48"/>
  <c r="BE51" i="48"/>
  <c r="BF51" i="48"/>
  <c r="BG51" i="48"/>
  <c r="BH51" i="48"/>
  <c r="BI51" i="48"/>
  <c r="BJ51" i="48"/>
  <c r="BK51" i="48"/>
  <c r="BL51" i="48"/>
  <c r="BM51" i="48"/>
  <c r="BN51" i="48"/>
  <c r="BO51" i="48"/>
  <c r="BP51" i="48"/>
  <c r="BQ51" i="48"/>
  <c r="BR51" i="48"/>
  <c r="BS51" i="48"/>
  <c r="BT51" i="48"/>
  <c r="BU51" i="48"/>
  <c r="BX51" i="48"/>
  <c r="BY51" i="48"/>
  <c r="BZ51" i="48"/>
  <c r="CA51" i="48"/>
  <c r="CB51" i="48"/>
  <c r="CC51" i="48"/>
  <c r="CD51" i="48"/>
  <c r="CE51" i="48"/>
  <c r="CF51" i="48"/>
  <c r="CG51" i="48"/>
  <c r="CH51" i="48"/>
  <c r="CI51" i="48"/>
  <c r="CJ51" i="48"/>
  <c r="CK51" i="48"/>
  <c r="CL51" i="48"/>
  <c r="CM51" i="48"/>
  <c r="CN51" i="48"/>
  <c r="CO51" i="48"/>
  <c r="CP51" i="48"/>
  <c r="CQ51" i="48"/>
  <c r="CR51" i="48"/>
  <c r="CS51" i="48"/>
  <c r="CT51" i="48"/>
  <c r="CU51" i="48"/>
  <c r="CV51" i="48"/>
  <c r="CW51" i="48"/>
  <c r="CX51" i="48"/>
  <c r="CY51" i="48"/>
  <c r="CZ51" i="48"/>
  <c r="DA51" i="48"/>
  <c r="A10" i="48" a="1"/>
  <c r="A10" i="48" s="1"/>
  <c r="Q92" i="34" l="1"/>
  <c r="R92" i="34"/>
  <c r="S92" i="34"/>
  <c r="R87" i="34"/>
  <c r="S87" i="34"/>
  <c r="Q87" i="34"/>
  <c r="Q88" i="34"/>
  <c r="R88" i="34"/>
  <c r="S88" i="34"/>
  <c r="Q89" i="34"/>
  <c r="R89" i="34"/>
  <c r="S89" i="34"/>
  <c r="O30" i="45"/>
  <c r="O28" i="45"/>
  <c r="A92" i="34"/>
  <c r="A87" i="34"/>
  <c r="A88" i="34"/>
  <c r="A89" i="34"/>
  <c r="O32" i="45"/>
  <c r="O31" i="45"/>
  <c r="M15" i="62"/>
  <c r="O29" i="45"/>
  <c r="O27" i="45"/>
  <c r="M27" i="45"/>
  <c r="M31" i="45"/>
  <c r="M32" i="45"/>
  <c r="M30" i="45"/>
  <c r="M29" i="45"/>
  <c r="M28" i="45"/>
  <c r="M14" i="62"/>
  <c r="M13" i="62"/>
  <c r="M12" i="62"/>
  <c r="K14" i="62"/>
  <c r="K13" i="62"/>
  <c r="K12" i="62"/>
  <c r="K15" i="62"/>
  <c r="CB39" i="48"/>
  <c r="I26" i="12" l="1"/>
  <c r="I43" i="12"/>
  <c r="I44" i="12"/>
  <c r="I45" i="12"/>
  <c r="I46" i="12"/>
  <c r="I47" i="12"/>
  <c r="I48" i="12"/>
  <c r="I49" i="12"/>
  <c r="I50" i="12"/>
  <c r="I51" i="12"/>
  <c r="I52" i="12"/>
  <c r="I53" i="12"/>
  <c r="P12" i="34" l="1"/>
  <c r="P13" i="34"/>
  <c r="P14" i="34"/>
  <c r="P15" i="34"/>
  <c r="P16" i="34"/>
  <c r="P17" i="34"/>
  <c r="P18" i="34"/>
  <c r="P19" i="34"/>
  <c r="C290" i="34"/>
  <c r="AD290" i="34" s="1"/>
  <c r="C298" i="34"/>
  <c r="AD298" i="34" s="1"/>
  <c r="C328" i="34"/>
  <c r="AD328" i="34" s="1"/>
  <c r="C365" i="34"/>
  <c r="AD365" i="34" s="1"/>
  <c r="C255" i="34"/>
  <c r="AD255" i="34" s="1"/>
  <c r="A53" i="12"/>
  <c r="A5" i="12"/>
  <c r="A6" i="12"/>
  <c r="A7" i="12"/>
  <c r="A8" i="12"/>
  <c r="A9" i="12"/>
  <c r="A10" i="12"/>
  <c r="A11" i="12"/>
  <c r="A12" i="12"/>
  <c r="A13" i="12"/>
  <c r="A16" i="12"/>
  <c r="A17" i="12"/>
  <c r="A19" i="12"/>
  <c r="A20" i="12"/>
  <c r="A21" i="12"/>
  <c r="A22" i="12"/>
  <c r="A23" i="12"/>
  <c r="A24" i="12"/>
  <c r="A26" i="12"/>
  <c r="A43" i="12"/>
  <c r="A44" i="12"/>
  <c r="A45" i="12"/>
  <c r="A46" i="12"/>
  <c r="A47" i="12"/>
  <c r="A48" i="12"/>
  <c r="A49" i="12"/>
  <c r="A50" i="12"/>
  <c r="A51" i="12"/>
  <c r="A52" i="12"/>
  <c r="A4" i="12"/>
  <c r="C739" i="34"/>
  <c r="AD739" i="34" s="1"/>
  <c r="M182" i="34"/>
  <c r="C182" i="34"/>
  <c r="AD182" i="34" s="1"/>
  <c r="M183" i="34"/>
  <c r="C183" i="34"/>
  <c r="AD183" i="34" s="1"/>
  <c r="M181" i="34"/>
  <c r="C181" i="34"/>
  <c r="AD181" i="34" s="1"/>
  <c r="M180" i="34"/>
  <c r="C180" i="34"/>
  <c r="AD180" i="34" s="1"/>
  <c r="M179" i="34"/>
  <c r="C179" i="34"/>
  <c r="AD179" i="34" s="1"/>
  <c r="M178" i="34"/>
  <c r="C178" i="34"/>
  <c r="AD178" i="34" s="1"/>
  <c r="M177" i="34"/>
  <c r="C177" i="34"/>
  <c r="AD177" i="34" s="1"/>
  <c r="M176" i="34"/>
  <c r="C176" i="34"/>
  <c r="AD176" i="34" s="1"/>
  <c r="M175" i="34"/>
  <c r="C175" i="34"/>
  <c r="AD175" i="34" s="1"/>
  <c r="M174" i="34"/>
  <c r="C174" i="34"/>
  <c r="AD174" i="34" s="1"/>
  <c r="M173" i="34"/>
  <c r="C173" i="34"/>
  <c r="AD173" i="34" s="1"/>
  <c r="M172" i="34"/>
  <c r="C172" i="34"/>
  <c r="AD172" i="34" s="1"/>
  <c r="C732" i="34"/>
  <c r="AD732" i="34" s="1"/>
  <c r="C733" i="34"/>
  <c r="AD733" i="34" s="1"/>
  <c r="C734" i="34"/>
  <c r="AD734" i="34" s="1"/>
  <c r="C735" i="34"/>
  <c r="AD735" i="34" s="1"/>
  <c r="C736" i="34"/>
  <c r="AD736" i="34" s="1"/>
  <c r="C737" i="34"/>
  <c r="AD737" i="34" s="1"/>
  <c r="C738" i="34"/>
  <c r="AD738" i="34" s="1"/>
  <c r="C731" i="34"/>
  <c r="AD731" i="34" s="1"/>
  <c r="B737" i="34" l="1"/>
  <c r="B175" i="34"/>
  <c r="B732" i="34"/>
  <c r="B328" i="34"/>
  <c r="B731" i="34"/>
  <c r="B735" i="34"/>
  <c r="B172" i="34"/>
  <c r="B174" i="34"/>
  <c r="B176" i="34"/>
  <c r="B178" i="34"/>
  <c r="B180" i="34"/>
  <c r="B739" i="34"/>
  <c r="B298" i="34"/>
  <c r="B738" i="34"/>
  <c r="B734" i="34"/>
  <c r="B255" i="34"/>
  <c r="B290" i="34"/>
  <c r="B173" i="34"/>
  <c r="B177" i="34"/>
  <c r="B179" i="34"/>
  <c r="B181" i="34"/>
  <c r="B182" i="34"/>
  <c r="B365" i="34"/>
  <c r="B733" i="34"/>
  <c r="B736" i="34"/>
  <c r="B183" i="34"/>
  <c r="W12" i="34"/>
  <c r="Y12" i="34"/>
  <c r="AB12" i="34"/>
  <c r="AC12" i="34"/>
  <c r="W13" i="34"/>
  <c r="Y13" i="34"/>
  <c r="AB13" i="34"/>
  <c r="AC13" i="34"/>
  <c r="W14" i="34"/>
  <c r="Y14" i="34"/>
  <c r="AB14" i="34"/>
  <c r="AC14" i="34"/>
  <c r="W15" i="34"/>
  <c r="Y15" i="34"/>
  <c r="AB15" i="34"/>
  <c r="AC15" i="34"/>
  <c r="W16" i="34"/>
  <c r="Y16" i="34"/>
  <c r="AB16" i="34"/>
  <c r="AC16" i="34"/>
  <c r="W17" i="34"/>
  <c r="Y17" i="34"/>
  <c r="AB17" i="34"/>
  <c r="AC17" i="34"/>
  <c r="W18" i="34"/>
  <c r="Y18" i="34"/>
  <c r="AB18" i="34"/>
  <c r="AC18" i="34"/>
  <c r="W19" i="34"/>
  <c r="Y19" i="34"/>
  <c r="AB19" i="34"/>
  <c r="AC19" i="34"/>
  <c r="F74" i="55"/>
  <c r="F59" i="55"/>
  <c r="E58" i="55"/>
  <c r="G53" i="55" a="1"/>
  <c r="G53" i="55" s="1"/>
  <c r="G54" i="55" a="1"/>
  <c r="G54" i="55" s="1"/>
  <c r="G55" i="55" a="1"/>
  <c r="G55" i="55" s="1"/>
  <c r="G56" i="55" a="1"/>
  <c r="G56" i="55" s="1"/>
  <c r="G60" i="55" a="1"/>
  <c r="G60" i="55" s="1"/>
  <c r="G61" i="55" a="1"/>
  <c r="G61" i="55" s="1"/>
  <c r="M162" i="34"/>
  <c r="M163" i="34"/>
  <c r="M164" i="34"/>
  <c r="M165" i="34"/>
  <c r="C162" i="34"/>
  <c r="AD162" i="34" s="1"/>
  <c r="C163" i="34"/>
  <c r="AD163" i="34" s="1"/>
  <c r="C164" i="34"/>
  <c r="AD164" i="34" s="1"/>
  <c r="C165" i="34"/>
  <c r="AD165" i="34" s="1"/>
  <c r="C152" i="34"/>
  <c r="AD152" i="34" s="1"/>
  <c r="C153" i="34"/>
  <c r="AD153" i="34" s="1"/>
  <c r="C154" i="34"/>
  <c r="AD154" i="34" s="1"/>
  <c r="C155" i="34"/>
  <c r="AD155" i="34" s="1"/>
  <c r="C156" i="34"/>
  <c r="AD156" i="34" s="1"/>
  <c r="C157" i="34"/>
  <c r="AD157" i="34" s="1"/>
  <c r="C158" i="34"/>
  <c r="AD158" i="34" s="1"/>
  <c r="C159" i="34"/>
  <c r="AD159" i="34" s="1"/>
  <c r="C160" i="34"/>
  <c r="AD160" i="34" s="1"/>
  <c r="C161" i="34"/>
  <c r="AD161" i="34" s="1"/>
  <c r="C151" i="34"/>
  <c r="AD151" i="34" s="1"/>
  <c r="M152" i="34"/>
  <c r="M153" i="34"/>
  <c r="M154" i="34"/>
  <c r="M155" i="34"/>
  <c r="M156" i="34"/>
  <c r="M157" i="34"/>
  <c r="M158" i="34"/>
  <c r="M159" i="34"/>
  <c r="M160" i="34"/>
  <c r="M151" i="34"/>
  <c r="M161" i="34"/>
  <c r="M119" i="34"/>
  <c r="C119" i="34"/>
  <c r="AD119" i="34" s="1"/>
  <c r="V21" i="60"/>
  <c r="V22" i="60"/>
  <c r="A50" i="55"/>
  <c r="B31" i="55"/>
  <c r="A31" i="55" s="1"/>
  <c r="B32" i="55"/>
  <c r="A32" i="55" s="1"/>
  <c r="B33" i="55"/>
  <c r="A33" i="55" s="1"/>
  <c r="B34" i="55"/>
  <c r="A34" i="55" s="1"/>
  <c r="B48" i="55"/>
  <c r="A48" i="55" s="1"/>
  <c r="B49" i="55"/>
  <c r="A49" i="55" s="1"/>
  <c r="B13" i="55"/>
  <c r="B14" i="55"/>
  <c r="B15" i="55"/>
  <c r="B16" i="55"/>
  <c r="B17" i="55"/>
  <c r="B18" i="55"/>
  <c r="B19" i="55"/>
  <c r="B20" i="55"/>
  <c r="A20" i="55" s="1"/>
  <c r="B22" i="55"/>
  <c r="A22" i="55" s="1"/>
  <c r="B23" i="55"/>
  <c r="A23" i="55" s="1"/>
  <c r="B24" i="55"/>
  <c r="A24" i="55" s="1"/>
  <c r="B25" i="55"/>
  <c r="A25" i="55" s="1"/>
  <c r="B26" i="55"/>
  <c r="A26" i="55" s="1"/>
  <c r="B27" i="55"/>
  <c r="A27" i="55" s="1"/>
  <c r="B28" i="55"/>
  <c r="A28" i="55" s="1"/>
  <c r="B29" i="55"/>
  <c r="A29" i="55" s="1"/>
  <c r="B30" i="55"/>
  <c r="A30" i="55" s="1"/>
  <c r="B12" i="55"/>
  <c r="G20" i="55" a="1"/>
  <c r="G20" i="55" s="1"/>
  <c r="I20" i="55" a="1"/>
  <c r="I20" i="55" s="1"/>
  <c r="G22" i="55" a="1"/>
  <c r="G22" i="55" s="1"/>
  <c r="I22" i="55" a="1"/>
  <c r="I22" i="55" s="1"/>
  <c r="G23" i="55" a="1"/>
  <c r="G23" i="55" s="1"/>
  <c r="I23" i="55" a="1"/>
  <c r="I23" i="55" s="1"/>
  <c r="G24" i="55" a="1"/>
  <c r="G24" i="55" s="1"/>
  <c r="I24" i="55" a="1"/>
  <c r="I24" i="55" s="1"/>
  <c r="F51" i="55"/>
  <c r="V41" i="60"/>
  <c r="V40" i="60"/>
  <c r="V39" i="60"/>
  <c r="L29" i="60" s="1"/>
  <c r="V36" i="60"/>
  <c r="V35" i="60"/>
  <c r="V34" i="60"/>
  <c r="V33" i="60"/>
  <c r="V32" i="60"/>
  <c r="V31" i="60"/>
  <c r="V30" i="60"/>
  <c r="V29" i="60"/>
  <c r="V23" i="60"/>
  <c r="V20" i="60"/>
  <c r="L8" i="60" s="1"/>
  <c r="V19" i="60"/>
  <c r="V18" i="60"/>
  <c r="V11" i="60"/>
  <c r="V10" i="60"/>
  <c r="V9" i="60"/>
  <c r="V8" i="60"/>
  <c r="V7" i="60"/>
  <c r="D48" i="60"/>
  <c r="G48" i="60" s="1"/>
  <c r="D47" i="60"/>
  <c r="A47" i="60"/>
  <c r="A48" i="60" s="1"/>
  <c r="A49" i="60" s="1"/>
  <c r="P30" i="60"/>
  <c r="C30" i="60"/>
  <c r="D30" i="60" s="1"/>
  <c r="G30" i="60" s="1"/>
  <c r="A30" i="60"/>
  <c r="D29" i="60"/>
  <c r="G29" i="60" s="1"/>
  <c r="A29" i="60"/>
  <c r="D9" i="60"/>
  <c r="G9" i="60" s="1"/>
  <c r="D8" i="60"/>
  <c r="G8" i="60" s="1"/>
  <c r="D7" i="60"/>
  <c r="G7" i="60" s="1"/>
  <c r="A7" i="60"/>
  <c r="A8" i="60" s="1"/>
  <c r="A9" i="60" s="1"/>
  <c r="S733" i="34" l="1"/>
  <c r="Q733" i="34"/>
  <c r="R733" i="34"/>
  <c r="S179" i="34"/>
  <c r="Q179" i="34"/>
  <c r="R179" i="34"/>
  <c r="Q255" i="34"/>
  <c r="R255" i="34"/>
  <c r="S255" i="34"/>
  <c r="Q739" i="34"/>
  <c r="R739" i="34"/>
  <c r="S739" i="34"/>
  <c r="Q174" i="34"/>
  <c r="R174" i="34"/>
  <c r="S174" i="34"/>
  <c r="Q328" i="34"/>
  <c r="R328" i="34"/>
  <c r="S328" i="34"/>
  <c r="Q365" i="34"/>
  <c r="R365" i="34"/>
  <c r="S365" i="34"/>
  <c r="Q177" i="34"/>
  <c r="R177" i="34"/>
  <c r="S177" i="34"/>
  <c r="R734" i="34"/>
  <c r="S734" i="34"/>
  <c r="Q734" i="34"/>
  <c r="R180" i="34"/>
  <c r="S180" i="34"/>
  <c r="Q180" i="34"/>
  <c r="R172" i="34"/>
  <c r="S172" i="34"/>
  <c r="Q172" i="34"/>
  <c r="Q732" i="34"/>
  <c r="R732" i="34"/>
  <c r="S732" i="34"/>
  <c r="S183" i="34"/>
  <c r="Q183" i="34"/>
  <c r="R183" i="34"/>
  <c r="Q182" i="34"/>
  <c r="R182" i="34"/>
  <c r="S182" i="34"/>
  <c r="Q173" i="34"/>
  <c r="R173" i="34"/>
  <c r="S173" i="34"/>
  <c r="R738" i="34"/>
  <c r="S738" i="34"/>
  <c r="Q738" i="34"/>
  <c r="Q178" i="34"/>
  <c r="R178" i="34"/>
  <c r="S178" i="34"/>
  <c r="Q735" i="34"/>
  <c r="R735" i="34"/>
  <c r="S735" i="34"/>
  <c r="S175" i="34"/>
  <c r="Q175" i="34"/>
  <c r="R175" i="34"/>
  <c r="Q736" i="34"/>
  <c r="R736" i="34"/>
  <c r="S736" i="34"/>
  <c r="Q181" i="34"/>
  <c r="R181" i="34"/>
  <c r="S181" i="34"/>
  <c r="R290" i="34"/>
  <c r="S290" i="34"/>
  <c r="Q290" i="34"/>
  <c r="R298" i="34"/>
  <c r="S298" i="34"/>
  <c r="Q298" i="34"/>
  <c r="R176" i="34"/>
  <c r="S176" i="34"/>
  <c r="Q176" i="34"/>
  <c r="Q731" i="34"/>
  <c r="R731" i="34"/>
  <c r="S731" i="34"/>
  <c r="S737" i="34"/>
  <c r="Q737" i="34"/>
  <c r="R737" i="34"/>
  <c r="A733" i="34"/>
  <c r="A179" i="34"/>
  <c r="A255" i="34"/>
  <c r="A739" i="34"/>
  <c r="A174" i="34"/>
  <c r="A328" i="34"/>
  <c r="A365" i="34"/>
  <c r="A177" i="34"/>
  <c r="A734" i="34"/>
  <c r="A180" i="34"/>
  <c r="A172" i="34"/>
  <c r="A732" i="34"/>
  <c r="A183" i="34"/>
  <c r="A182" i="34"/>
  <c r="A173" i="34"/>
  <c r="A738" i="34"/>
  <c r="A178" i="34"/>
  <c r="A735" i="34"/>
  <c r="A175" i="34"/>
  <c r="A736" i="34"/>
  <c r="A181" i="34"/>
  <c r="A290" i="34"/>
  <c r="A298" i="34"/>
  <c r="A176" i="34"/>
  <c r="A731" i="34"/>
  <c r="A737" i="34"/>
  <c r="L7" i="60"/>
  <c r="L9" i="60"/>
  <c r="B151" i="34"/>
  <c r="B158" i="34"/>
  <c r="B154" i="34"/>
  <c r="B164" i="34"/>
  <c r="B161" i="34"/>
  <c r="B157" i="34"/>
  <c r="B153" i="34"/>
  <c r="B163" i="34"/>
  <c r="B160" i="34"/>
  <c r="B156" i="34"/>
  <c r="B152" i="34"/>
  <c r="B162" i="34"/>
  <c r="B119" i="34"/>
  <c r="B159" i="34"/>
  <c r="B155" i="34"/>
  <c r="B165" i="34"/>
  <c r="V38" i="60"/>
  <c r="V17" i="60"/>
  <c r="K24" i="55"/>
  <c r="K23" i="55"/>
  <c r="K22" i="55"/>
  <c r="K20" i="55"/>
  <c r="S151" i="34" l="1"/>
  <c r="Q151" i="34"/>
  <c r="R151" i="34"/>
  <c r="Q165" i="34"/>
  <c r="R165" i="34"/>
  <c r="S165" i="34"/>
  <c r="S163" i="34"/>
  <c r="Q163" i="34"/>
  <c r="R163" i="34"/>
  <c r="R164" i="34"/>
  <c r="S164" i="34"/>
  <c r="Q164" i="34"/>
  <c r="S155" i="34"/>
  <c r="Q155" i="34"/>
  <c r="R155" i="34"/>
  <c r="R152" i="34"/>
  <c r="S152" i="34"/>
  <c r="Q152" i="34"/>
  <c r="Q154" i="34"/>
  <c r="R154" i="34"/>
  <c r="S154" i="34"/>
  <c r="S159" i="34"/>
  <c r="Q159" i="34"/>
  <c r="R159" i="34"/>
  <c r="R156" i="34"/>
  <c r="S156" i="34"/>
  <c r="Q156" i="34"/>
  <c r="Q157" i="34"/>
  <c r="R157" i="34"/>
  <c r="S157" i="34"/>
  <c r="Q158" i="34"/>
  <c r="R158" i="34"/>
  <c r="S158" i="34"/>
  <c r="S119" i="34"/>
  <c r="Q119" i="34"/>
  <c r="R119" i="34"/>
  <c r="Q161" i="34"/>
  <c r="R161" i="34"/>
  <c r="S161" i="34"/>
  <c r="R160" i="34"/>
  <c r="S160" i="34"/>
  <c r="Q160" i="34"/>
  <c r="Q162" i="34"/>
  <c r="R162" i="34"/>
  <c r="S162" i="34"/>
  <c r="Q153" i="34"/>
  <c r="R153" i="34"/>
  <c r="S153" i="34"/>
  <c r="A160" i="34"/>
  <c r="A163" i="34"/>
  <c r="A155" i="34"/>
  <c r="A152" i="34"/>
  <c r="A154" i="34"/>
  <c r="A159" i="34"/>
  <c r="A156" i="34"/>
  <c r="A157" i="34"/>
  <c r="A158" i="34"/>
  <c r="A161" i="34"/>
  <c r="A162" i="34"/>
  <c r="A119" i="34"/>
  <c r="A151" i="34"/>
  <c r="A165" i="34"/>
  <c r="A164" i="34"/>
  <c r="A153" i="34"/>
  <c r="M20" i="34"/>
  <c r="M19" i="34"/>
  <c r="M16" i="34"/>
  <c r="M17" i="34"/>
  <c r="M11" i="34"/>
  <c r="M10" i="34" l="1"/>
  <c r="C11" i="34"/>
  <c r="AD11" i="34" s="1"/>
  <c r="C12" i="34"/>
  <c r="AD12" i="34" s="1"/>
  <c r="C13" i="34"/>
  <c r="AD13" i="34" s="1"/>
  <c r="C14" i="34"/>
  <c r="AD14" i="34" s="1"/>
  <c r="C15" i="34"/>
  <c r="AD15" i="34" s="1"/>
  <c r="C21" i="34"/>
  <c r="AD21" i="34" s="1"/>
  <c r="C16" i="34"/>
  <c r="AD16" i="34" s="1"/>
  <c r="C17" i="34"/>
  <c r="AD17" i="34" s="1"/>
  <c r="C18" i="34"/>
  <c r="AD18" i="34" s="1"/>
  <c r="C19" i="34"/>
  <c r="AD19" i="34" s="1"/>
  <c r="C20" i="34"/>
  <c r="AD20" i="34" s="1"/>
  <c r="C10" i="34"/>
  <c r="AD10" i="34" s="1"/>
  <c r="E76" i="34"/>
  <c r="B20" i="34" l="1"/>
  <c r="B18" i="34"/>
  <c r="A18" i="34" s="1"/>
  <c r="B17" i="34"/>
  <c r="B16" i="34"/>
  <c r="A16" i="34" s="1"/>
  <c r="B19" i="34"/>
  <c r="A19" i="34" s="1"/>
  <c r="A20" i="34" l="1"/>
  <c r="S20" i="34"/>
  <c r="Q20" i="34"/>
  <c r="R20" i="34"/>
  <c r="S17" i="34"/>
  <c r="A17" i="34"/>
  <c r="Q17" i="34"/>
  <c r="R17" i="34"/>
  <c r="S16" i="34"/>
  <c r="Q16" i="34"/>
  <c r="R16" i="34"/>
  <c r="S18" i="34"/>
  <c r="Q18" i="34"/>
  <c r="R18" i="34"/>
  <c r="S19" i="34"/>
  <c r="Q19" i="34"/>
  <c r="R19" i="34"/>
  <c r="G7" i="57"/>
  <c r="D54" i="12"/>
  <c r="D58" i="12" s="1"/>
  <c r="C54" i="12"/>
  <c r="E6" i="43" l="1"/>
  <c r="I111" i="42"/>
  <c r="G90" i="43"/>
  <c r="S9" i="43" l="1"/>
  <c r="S8" i="43"/>
  <c r="D74" i="15" l="1"/>
  <c r="C74" i="15"/>
  <c r="C23" i="15"/>
  <c r="D23" i="15"/>
  <c r="C35" i="15"/>
  <c r="D35" i="15"/>
  <c r="D32" i="15"/>
  <c r="C32" i="15"/>
  <c r="C50" i="15"/>
  <c r="D50" i="15"/>
  <c r="C43" i="15"/>
  <c r="D43" i="15"/>
  <c r="D55" i="15" l="1"/>
  <c r="L338" i="34" l="1"/>
  <c r="I23" i="45" l="1" a="1"/>
  <c r="I23" i="45" s="1"/>
  <c r="K23" i="45" a="1"/>
  <c r="K23" i="45" s="1"/>
  <c r="I24" i="45" a="1"/>
  <c r="I24" i="45" s="1"/>
  <c r="K24" i="45" a="1"/>
  <c r="K24" i="45" s="1"/>
  <c r="I25" i="45" a="1"/>
  <c r="I25" i="45" s="1"/>
  <c r="K25" i="45" a="1"/>
  <c r="K25" i="45" s="1"/>
  <c r="I26" i="45" a="1"/>
  <c r="I26" i="45" s="1"/>
  <c r="K26" i="45" a="1"/>
  <c r="K26" i="45" s="1"/>
  <c r="O25" i="45" l="1"/>
  <c r="O23" i="45"/>
  <c r="O26" i="45"/>
  <c r="O24" i="45"/>
  <c r="M26" i="45"/>
  <c r="M25" i="45"/>
  <c r="M24" i="45"/>
  <c r="M23" i="45"/>
  <c r="I22" i="45" a="1"/>
  <c r="I22" i="45" s="1"/>
  <c r="K22" i="45" a="1"/>
  <c r="K22" i="45" s="1"/>
  <c r="M22" i="45" l="1"/>
  <c r="O22" i="45"/>
  <c r="E16" i="61" l="1"/>
  <c r="B11" i="61"/>
  <c r="D5" i="61"/>
  <c r="V281" i="60"/>
  <c r="V280" i="60"/>
  <c r="V279" i="60"/>
  <c r="V278" i="60"/>
  <c r="V277" i="60"/>
  <c r="V276" i="60"/>
  <c r="V275" i="60"/>
  <c r="W274" i="60"/>
  <c r="V272" i="60"/>
  <c r="V271" i="60"/>
  <c r="V270" i="60"/>
  <c r="O270" i="60"/>
  <c r="L270" i="60"/>
  <c r="E270" i="60"/>
  <c r="V269" i="60"/>
  <c r="A269" i="60"/>
  <c r="V268" i="60"/>
  <c r="M268" i="60"/>
  <c r="C268" i="60"/>
  <c r="D268" i="60" s="1"/>
  <c r="G268" i="60" s="1"/>
  <c r="A268" i="60"/>
  <c r="V267" i="60"/>
  <c r="C267" i="60"/>
  <c r="D267" i="60" s="1"/>
  <c r="G267" i="60" s="1"/>
  <c r="A267" i="60"/>
  <c r="V266" i="60"/>
  <c r="M266" i="60"/>
  <c r="C266" i="60"/>
  <c r="D266" i="60" s="1"/>
  <c r="G266" i="60" s="1"/>
  <c r="A266" i="60"/>
  <c r="V265" i="60"/>
  <c r="C265" i="60"/>
  <c r="D265" i="60" s="1"/>
  <c r="G265" i="60" s="1"/>
  <c r="A265" i="60"/>
  <c r="V264" i="60"/>
  <c r="C264" i="60"/>
  <c r="D264" i="60" s="1"/>
  <c r="G264" i="60" s="1"/>
  <c r="A264" i="60"/>
  <c r="V263" i="60"/>
  <c r="M263" i="60"/>
  <c r="M270" i="60" s="1"/>
  <c r="C263" i="60"/>
  <c r="D263" i="60" s="1"/>
  <c r="A263" i="60"/>
  <c r="V255" i="60"/>
  <c r="L243" i="60" s="1"/>
  <c r="V254" i="60"/>
  <c r="L242" i="60" s="1"/>
  <c r="V253" i="60"/>
  <c r="L241" i="60" s="1"/>
  <c r="V252" i="60"/>
  <c r="L240" i="60" s="1"/>
  <c r="V251" i="60"/>
  <c r="L239" i="60" s="1"/>
  <c r="V250" i="60"/>
  <c r="L238" i="60" s="1"/>
  <c r="W249" i="60"/>
  <c r="V247" i="60"/>
  <c r="V246" i="60"/>
  <c r="V245" i="60"/>
  <c r="O245" i="60"/>
  <c r="N245" i="60"/>
  <c r="E245" i="60"/>
  <c r="V244" i="60"/>
  <c r="A244" i="60"/>
  <c r="V243" i="60"/>
  <c r="P243" i="60"/>
  <c r="M243" i="60"/>
  <c r="D243" i="60"/>
  <c r="G243" i="60" s="1"/>
  <c r="A243" i="60"/>
  <c r="V242" i="60"/>
  <c r="P242" i="60"/>
  <c r="C242" i="60"/>
  <c r="D242" i="60" s="1"/>
  <c r="G242" i="60" s="1"/>
  <c r="A242" i="60"/>
  <c r="V241" i="60"/>
  <c r="P241" i="60"/>
  <c r="M241" i="60"/>
  <c r="C241" i="60"/>
  <c r="D241" i="60" s="1"/>
  <c r="G241" i="60" s="1"/>
  <c r="A241" i="60"/>
  <c r="V240" i="60"/>
  <c r="P240" i="60"/>
  <c r="C240" i="60"/>
  <c r="D240" i="60" s="1"/>
  <c r="G240" i="60" s="1"/>
  <c r="A240" i="60"/>
  <c r="V239" i="60"/>
  <c r="P239" i="60"/>
  <c r="C239" i="60"/>
  <c r="D239" i="60" s="1"/>
  <c r="G239" i="60" s="1"/>
  <c r="A239" i="60"/>
  <c r="V238" i="60"/>
  <c r="P238" i="60"/>
  <c r="M238" i="60"/>
  <c r="M245" i="60" s="1"/>
  <c r="C238" i="60"/>
  <c r="D238" i="60" s="1"/>
  <c r="A238" i="60"/>
  <c r="V231" i="60"/>
  <c r="V230" i="60"/>
  <c r="V229" i="60"/>
  <c r="V228" i="60"/>
  <c r="V227" i="60"/>
  <c r="V226" i="60"/>
  <c r="V225" i="60"/>
  <c r="V224" i="60"/>
  <c r="W223" i="60"/>
  <c r="V221" i="60"/>
  <c r="V220" i="60"/>
  <c r="V219" i="60"/>
  <c r="O219" i="60"/>
  <c r="L219" i="60"/>
  <c r="E219" i="60"/>
  <c r="V218" i="60"/>
  <c r="A218" i="60"/>
  <c r="V217" i="60"/>
  <c r="C217" i="60"/>
  <c r="D217" i="60" s="1"/>
  <c r="G217" i="60" s="1"/>
  <c r="A217" i="60"/>
  <c r="V216" i="60"/>
  <c r="C216" i="60"/>
  <c r="D216" i="60" s="1"/>
  <c r="G216" i="60" s="1"/>
  <c r="A216" i="60"/>
  <c r="V215" i="60"/>
  <c r="C215" i="60"/>
  <c r="D215" i="60" s="1"/>
  <c r="G215" i="60" s="1"/>
  <c r="A215" i="60"/>
  <c r="V214" i="60"/>
  <c r="C214" i="60"/>
  <c r="D214" i="60" s="1"/>
  <c r="G214" i="60" s="1"/>
  <c r="A214" i="60"/>
  <c r="V213" i="60"/>
  <c r="M213" i="60"/>
  <c r="M219" i="60" s="1"/>
  <c r="C213" i="60"/>
  <c r="D213" i="60" s="1"/>
  <c r="G213" i="60" s="1"/>
  <c r="A213" i="60"/>
  <c r="V212" i="60"/>
  <c r="C212" i="60"/>
  <c r="D212" i="60" s="1"/>
  <c r="A212" i="60"/>
  <c r="V204" i="60"/>
  <c r="V203" i="60"/>
  <c r="V202" i="60"/>
  <c r="V201" i="60"/>
  <c r="V200" i="60"/>
  <c r="V199" i="60"/>
  <c r="V198" i="60"/>
  <c r="V197" i="60"/>
  <c r="W196" i="60"/>
  <c r="V194" i="60"/>
  <c r="V193" i="60"/>
  <c r="V192" i="60"/>
  <c r="V191" i="60"/>
  <c r="O191" i="60"/>
  <c r="L191" i="60"/>
  <c r="E191" i="60"/>
  <c r="H185" i="60" s="1"/>
  <c r="V190" i="60"/>
  <c r="A190" i="60"/>
  <c r="V189" i="60"/>
  <c r="H189" i="60"/>
  <c r="C189" i="60"/>
  <c r="D189" i="60" s="1"/>
  <c r="G189" i="60" s="1"/>
  <c r="A189" i="60"/>
  <c r="V188" i="60"/>
  <c r="H188" i="60"/>
  <c r="C188" i="60"/>
  <c r="D188" i="60" s="1"/>
  <c r="G188" i="60" s="1"/>
  <c r="A188" i="60"/>
  <c r="V187" i="60"/>
  <c r="H187" i="60"/>
  <c r="C187" i="60"/>
  <c r="D187" i="60" s="1"/>
  <c r="G187" i="60" s="1"/>
  <c r="A187" i="60"/>
  <c r="V186" i="60"/>
  <c r="C186" i="60"/>
  <c r="D186" i="60" s="1"/>
  <c r="G186" i="60" s="1"/>
  <c r="A186" i="60"/>
  <c r="V185" i="60"/>
  <c r="M185" i="60"/>
  <c r="M191" i="60" s="1"/>
  <c r="C185" i="60"/>
  <c r="D185" i="60" s="1"/>
  <c r="A185" i="60"/>
  <c r="V178" i="60"/>
  <c r="V177" i="60"/>
  <c r="V176" i="60"/>
  <c r="V175" i="60"/>
  <c r="V174" i="60"/>
  <c r="V173" i="60"/>
  <c r="V172" i="60"/>
  <c r="V171" i="60"/>
  <c r="W170" i="60"/>
  <c r="V168" i="60"/>
  <c r="V167" i="60"/>
  <c r="V166" i="60"/>
  <c r="V165" i="60"/>
  <c r="V164" i="60"/>
  <c r="V163" i="60"/>
  <c r="O163" i="60"/>
  <c r="L163" i="60"/>
  <c r="E163" i="60"/>
  <c r="V162" i="60"/>
  <c r="C162" i="60"/>
  <c r="A162" i="60"/>
  <c r="V161" i="60"/>
  <c r="M161" i="60"/>
  <c r="C161" i="60"/>
  <c r="D161" i="60" s="1"/>
  <c r="G161" i="60" s="1"/>
  <c r="A161" i="60"/>
  <c r="V160" i="60"/>
  <c r="M160" i="60"/>
  <c r="C160" i="60"/>
  <c r="D160" i="60" s="1"/>
  <c r="G160" i="60" s="1"/>
  <c r="A160" i="60"/>
  <c r="V159" i="60"/>
  <c r="C159" i="60"/>
  <c r="D159" i="60" s="1"/>
  <c r="G159" i="60" s="1"/>
  <c r="A159" i="60"/>
  <c r="V158" i="60"/>
  <c r="M158" i="60"/>
  <c r="M163" i="60" s="1"/>
  <c r="C158" i="60"/>
  <c r="D158" i="60" s="1"/>
  <c r="A158" i="60"/>
  <c r="V152" i="60"/>
  <c r="V151" i="60"/>
  <c r="V150" i="60"/>
  <c r="V149" i="60"/>
  <c r="V148" i="60"/>
  <c r="V147" i="60"/>
  <c r="W146" i="60"/>
  <c r="V144" i="60"/>
  <c r="V143" i="60"/>
  <c r="V142" i="60"/>
  <c r="V141" i="60"/>
  <c r="V140" i="60"/>
  <c r="V139" i="60"/>
  <c r="O139" i="60"/>
  <c r="L139" i="60"/>
  <c r="V138" i="60"/>
  <c r="M138" i="60"/>
  <c r="D138" i="60"/>
  <c r="G138" i="60" s="1"/>
  <c r="A138" i="60"/>
  <c r="V137" i="60"/>
  <c r="C137" i="60"/>
  <c r="D137" i="60" s="1"/>
  <c r="G137" i="60" s="1"/>
  <c r="A137" i="60"/>
  <c r="V136" i="60"/>
  <c r="C136" i="60"/>
  <c r="D136" i="60" s="1"/>
  <c r="G136" i="60" s="1"/>
  <c r="A136" i="60"/>
  <c r="V135" i="60"/>
  <c r="M135" i="60"/>
  <c r="M139" i="60" s="1"/>
  <c r="C135" i="60"/>
  <c r="D135" i="60" s="1"/>
  <c r="A135" i="60"/>
  <c r="V128" i="60"/>
  <c r="V127" i="60"/>
  <c r="V126" i="60"/>
  <c r="V125" i="60"/>
  <c r="V124" i="60"/>
  <c r="V123" i="60"/>
  <c r="V122" i="60"/>
  <c r="W121" i="60"/>
  <c r="V119" i="60"/>
  <c r="V118" i="60"/>
  <c r="V117" i="60"/>
  <c r="V116" i="60"/>
  <c r="V115" i="60"/>
  <c r="V114" i="60"/>
  <c r="V113" i="60"/>
  <c r="V112" i="60"/>
  <c r="O112" i="60"/>
  <c r="L112" i="60"/>
  <c r="V111" i="60"/>
  <c r="A111" i="60"/>
  <c r="V110" i="60"/>
  <c r="M110" i="60"/>
  <c r="C110" i="60"/>
  <c r="D110" i="60" s="1"/>
  <c r="G110" i="60" s="1"/>
  <c r="A110" i="60"/>
  <c r="V109" i="60"/>
  <c r="C109" i="60"/>
  <c r="D109" i="60" s="1"/>
  <c r="G109" i="60" s="1"/>
  <c r="A109" i="60"/>
  <c r="V108" i="60"/>
  <c r="C108" i="60"/>
  <c r="D108" i="60" s="1"/>
  <c r="G108" i="60" s="1"/>
  <c r="A108" i="60"/>
  <c r="V107" i="60"/>
  <c r="M107" i="60"/>
  <c r="M112" i="60" s="1"/>
  <c r="C107" i="60"/>
  <c r="D107" i="60" s="1"/>
  <c r="A107" i="60"/>
  <c r="V100" i="60"/>
  <c r="V99" i="60"/>
  <c r="V98" i="60"/>
  <c r="V97" i="60"/>
  <c r="V96" i="60"/>
  <c r="W95" i="60"/>
  <c r="V93" i="60"/>
  <c r="V92" i="60"/>
  <c r="V91" i="60"/>
  <c r="V90" i="60"/>
  <c r="O90" i="60"/>
  <c r="L90" i="60"/>
  <c r="E90" i="60"/>
  <c r="V89" i="60"/>
  <c r="A89" i="60"/>
  <c r="V88" i="60"/>
  <c r="C88" i="60"/>
  <c r="D88" i="60" s="1"/>
  <c r="G88" i="60" s="1"/>
  <c r="A88" i="60"/>
  <c r="V87" i="60"/>
  <c r="M87" i="60"/>
  <c r="M90" i="60" s="1"/>
  <c r="C87" i="60"/>
  <c r="D87" i="60" s="1"/>
  <c r="A87" i="60"/>
  <c r="V81" i="60"/>
  <c r="V80" i="60"/>
  <c r="V79" i="60"/>
  <c r="V78" i="60"/>
  <c r="W77" i="60"/>
  <c r="V75" i="60"/>
  <c r="V74" i="60"/>
  <c r="V73" i="60"/>
  <c r="V72" i="60"/>
  <c r="O72" i="60"/>
  <c r="V71" i="60"/>
  <c r="V69" i="60"/>
  <c r="V68" i="60"/>
  <c r="M72" i="60"/>
  <c r="A68" i="60"/>
  <c r="A69" i="60" s="1"/>
  <c r="V62" i="60"/>
  <c r="V61" i="60"/>
  <c r="V60" i="60"/>
  <c r="V59" i="60"/>
  <c r="L49" i="60" s="1"/>
  <c r="V58" i="60"/>
  <c r="V57" i="60"/>
  <c r="W56" i="60"/>
  <c r="V54" i="60"/>
  <c r="V53" i="60"/>
  <c r="V52" i="60"/>
  <c r="V51" i="60"/>
  <c r="O52" i="60"/>
  <c r="M52" i="60"/>
  <c r="E52" i="60"/>
  <c r="V50" i="60"/>
  <c r="A51" i="60"/>
  <c r="V49" i="60"/>
  <c r="V48" i="60"/>
  <c r="V47" i="60"/>
  <c r="W38" i="60"/>
  <c r="O32" i="60"/>
  <c r="M32" i="60"/>
  <c r="L32" i="60"/>
  <c r="I32" i="60"/>
  <c r="G32" i="60"/>
  <c r="E32" i="60"/>
  <c r="D32" i="60"/>
  <c r="A31" i="60"/>
  <c r="W17" i="60"/>
  <c r="O11" i="60"/>
  <c r="M11" i="60"/>
  <c r="L11" i="60"/>
  <c r="I11" i="60"/>
  <c r="G11" i="60"/>
  <c r="D11" i="60"/>
  <c r="P10" i="60"/>
  <c r="A10" i="60"/>
  <c r="A31" i="58"/>
  <c r="I13" i="58"/>
  <c r="C8" i="58"/>
  <c r="A31" i="57"/>
  <c r="L13" i="57"/>
  <c r="K13" i="57"/>
  <c r="I7" i="57"/>
  <c r="A27" i="56"/>
  <c r="A12" i="56"/>
  <c r="D7" i="56"/>
  <c r="C7" i="56"/>
  <c r="D5" i="56"/>
  <c r="A74" i="55"/>
  <c r="F73" i="55"/>
  <c r="E74" i="55" s="1"/>
  <c r="E73" i="55"/>
  <c r="A73" i="55"/>
  <c r="B72" i="55"/>
  <c r="A72" i="55" s="1"/>
  <c r="I67" i="55" a="1"/>
  <c r="I67" i="55" s="1"/>
  <c r="G67" i="55" a="1"/>
  <c r="G67" i="55" s="1"/>
  <c r="I66" i="55" a="1"/>
  <c r="I66" i="55" s="1"/>
  <c r="G66" i="55" a="1"/>
  <c r="G66" i="55" s="1"/>
  <c r="I65" i="55" a="1"/>
  <c r="I65" i="55" s="1"/>
  <c r="G65" i="55" a="1"/>
  <c r="G65" i="55" s="1"/>
  <c r="I64" i="55" a="1"/>
  <c r="I64" i="55" s="1"/>
  <c r="G64" i="55" a="1"/>
  <c r="G64" i="55" s="1"/>
  <c r="I63" i="55" a="1"/>
  <c r="I63" i="55" s="1"/>
  <c r="G63" i="55" a="1"/>
  <c r="G63" i="55" s="1"/>
  <c r="I62" i="55" a="1"/>
  <c r="I62" i="55" s="1"/>
  <c r="G62" i="55" a="1"/>
  <c r="G62" i="55" s="1"/>
  <c r="I61" i="55" a="1"/>
  <c r="I61" i="55" s="1"/>
  <c r="I60" i="55" a="1"/>
  <c r="I60" i="55" s="1"/>
  <c r="B60" i="55"/>
  <c r="B61" i="55" s="1"/>
  <c r="F58" i="55"/>
  <c r="E59" i="55" s="1"/>
  <c r="A58" i="55"/>
  <c r="B57" i="55"/>
  <c r="A57" i="55" s="1"/>
  <c r="I56" i="55" a="1"/>
  <c r="I56" i="55" s="1"/>
  <c r="B56" i="55"/>
  <c r="A56" i="55" s="1"/>
  <c r="I55" i="55" a="1"/>
  <c r="I55" i="55" s="1"/>
  <c r="B55" i="55"/>
  <c r="A55" i="55" s="1"/>
  <c r="I54" i="55" a="1"/>
  <c r="I54" i="55" s="1"/>
  <c r="B54" i="55"/>
  <c r="A54" i="55" s="1"/>
  <c r="I53" i="55" a="1"/>
  <c r="I53" i="55" s="1"/>
  <c r="I52" i="55" a="1"/>
  <c r="I52" i="55" s="1"/>
  <c r="G52" i="55" a="1"/>
  <c r="G52" i="55" s="1"/>
  <c r="G58" i="55" s="1"/>
  <c r="B52" i="55"/>
  <c r="A52" i="55" s="1"/>
  <c r="F50" i="55"/>
  <c r="E51" i="55" s="1"/>
  <c r="I48" i="55" a="1"/>
  <c r="I48" i="55" s="1"/>
  <c r="G48" i="55" a="1"/>
  <c r="G48" i="55" s="1"/>
  <c r="I34" i="55" a="1"/>
  <c r="I34" i="55" s="1"/>
  <c r="G34" i="55" a="1"/>
  <c r="G34" i="55" s="1"/>
  <c r="I33" i="55" a="1"/>
  <c r="I33" i="55" s="1"/>
  <c r="G33" i="55" a="1"/>
  <c r="G33" i="55" s="1"/>
  <c r="I32" i="55" a="1"/>
  <c r="I32" i="55" s="1"/>
  <c r="G32" i="55" a="1"/>
  <c r="G32" i="55" s="1"/>
  <c r="I31" i="55" a="1"/>
  <c r="I31" i="55" s="1"/>
  <c r="G31" i="55" a="1"/>
  <c r="G31" i="55" s="1"/>
  <c r="I30" i="55" a="1"/>
  <c r="I30" i="55" s="1"/>
  <c r="G30" i="55" a="1"/>
  <c r="G30" i="55" s="1"/>
  <c r="I29" i="55" a="1"/>
  <c r="I29" i="55" s="1"/>
  <c r="G29" i="55" a="1"/>
  <c r="G29" i="55" s="1"/>
  <c r="I28" i="55" a="1"/>
  <c r="I28" i="55" s="1"/>
  <c r="G28" i="55" a="1"/>
  <c r="G28" i="55" s="1"/>
  <c r="I27" i="55" a="1"/>
  <c r="I27" i="55" s="1"/>
  <c r="G27" i="55" a="1"/>
  <c r="G27" i="55" s="1"/>
  <c r="I26" i="55" a="1"/>
  <c r="I26" i="55" s="1"/>
  <c r="G26" i="55" a="1"/>
  <c r="G26" i="55" s="1"/>
  <c r="I25" i="55" a="1"/>
  <c r="I25" i="55" s="1"/>
  <c r="G25" i="55" a="1"/>
  <c r="G25" i="55" s="1"/>
  <c r="I19" i="55" a="1"/>
  <c r="I19" i="55" s="1"/>
  <c r="G19" i="55" a="1"/>
  <c r="G19" i="55" s="1"/>
  <c r="I18" i="55" a="1"/>
  <c r="I18" i="55" s="1"/>
  <c r="G18" i="55" a="1"/>
  <c r="G18" i="55" s="1"/>
  <c r="I17" i="55" a="1"/>
  <c r="I17" i="55" s="1"/>
  <c r="G17" i="55" a="1"/>
  <c r="G17" i="55" s="1"/>
  <c r="I16" i="55" a="1"/>
  <c r="I16" i="55" s="1"/>
  <c r="G16" i="55" a="1"/>
  <c r="G16" i="55" s="1"/>
  <c r="I15" i="55" a="1"/>
  <c r="I15" i="55" s="1"/>
  <c r="G15" i="55" a="1"/>
  <c r="G15" i="55" s="1"/>
  <c r="I14" i="55" a="1"/>
  <c r="I14" i="55" s="1"/>
  <c r="G14" i="55" a="1"/>
  <c r="G14" i="55" s="1"/>
  <c r="I13" i="55" a="1"/>
  <c r="I13" i="55" s="1"/>
  <c r="G13" i="55" a="1"/>
  <c r="G13" i="55" s="1"/>
  <c r="I12" i="55" a="1"/>
  <c r="I12" i="55" s="1"/>
  <c r="G12" i="55" a="1"/>
  <c r="G12" i="55" s="1"/>
  <c r="L13" i="54"/>
  <c r="L18" i="54" s="1"/>
  <c r="A31" i="52"/>
  <c r="N16" i="52"/>
  <c r="M16" i="52"/>
  <c r="L16" i="52"/>
  <c r="K16" i="52"/>
  <c r="J9" i="52"/>
  <c r="A8" i="52"/>
  <c r="H34" i="45"/>
  <c r="F34" i="45"/>
  <c r="K21" i="45" a="1"/>
  <c r="K21" i="45" s="1"/>
  <c r="I21" i="45" a="1"/>
  <c r="I21" i="45" s="1"/>
  <c r="K20" i="45" a="1"/>
  <c r="K20" i="45" s="1"/>
  <c r="I20" i="45" a="1"/>
  <c r="I20" i="45" s="1"/>
  <c r="K19" i="45" a="1"/>
  <c r="K19" i="45" s="1"/>
  <c r="I19" i="45" a="1"/>
  <c r="I19" i="45" s="1"/>
  <c r="K18" i="45" a="1"/>
  <c r="K18" i="45" s="1"/>
  <c r="I18" i="45" a="1"/>
  <c r="I18" i="45" s="1"/>
  <c r="K17" i="45" a="1"/>
  <c r="K17" i="45" s="1"/>
  <c r="I17" i="45" a="1"/>
  <c r="I17" i="45" s="1"/>
  <c r="K16" i="45" a="1"/>
  <c r="K16" i="45" s="1"/>
  <c r="I16" i="45" a="1"/>
  <c r="I16" i="45" s="1"/>
  <c r="K15" i="45" a="1"/>
  <c r="K15" i="45" s="1"/>
  <c r="I15" i="45" a="1"/>
  <c r="I15" i="45" s="1"/>
  <c r="K14" i="45" a="1"/>
  <c r="K14" i="45" s="1"/>
  <c r="I14" i="45" a="1"/>
  <c r="I14" i="45" s="1"/>
  <c r="K13" i="45" a="1"/>
  <c r="K13" i="45" s="1"/>
  <c r="I13" i="45" a="1"/>
  <c r="I13" i="45" s="1"/>
  <c r="K12" i="45" a="1"/>
  <c r="K12" i="45" s="1"/>
  <c r="I12" i="45" a="1"/>
  <c r="I12" i="45" s="1"/>
  <c r="K11" i="45" a="1"/>
  <c r="K11" i="45" s="1"/>
  <c r="I11" i="45" a="1"/>
  <c r="I11" i="45" s="1"/>
  <c r="K10" i="45" a="1"/>
  <c r="K10" i="45" s="1"/>
  <c r="I10" i="45" a="1"/>
  <c r="I10" i="45" s="1"/>
  <c r="K9" i="45" a="1"/>
  <c r="K9" i="45" s="1"/>
  <c r="I9" i="45" a="1"/>
  <c r="I9" i="45" s="1"/>
  <c r="K8" i="45" a="1"/>
  <c r="K8" i="45" s="1"/>
  <c r="I8" i="45" a="1"/>
  <c r="I8" i="45" s="1"/>
  <c r="K7" i="45" a="1"/>
  <c r="K7" i="45" s="1"/>
  <c r="I7" i="45" a="1"/>
  <c r="I7" i="45" s="1"/>
  <c r="K6" i="45" a="1"/>
  <c r="K6" i="45" s="1"/>
  <c r="I6" i="45" a="1"/>
  <c r="I6" i="45" s="1"/>
  <c r="K5" i="45" a="1"/>
  <c r="K5" i="45" s="1"/>
  <c r="I5" i="45" a="1"/>
  <c r="I5" i="45" s="1"/>
  <c r="J13" i="14"/>
  <c r="I13" i="14"/>
  <c r="A51" i="63"/>
  <c r="F17" i="62"/>
  <c r="E17" i="62"/>
  <c r="D17" i="62"/>
  <c r="C17" i="62"/>
  <c r="I11" i="62" a="1"/>
  <c r="I11" i="62" s="1"/>
  <c r="G11" i="62" a="1"/>
  <c r="G11" i="62" s="1"/>
  <c r="I10" i="62" a="1"/>
  <c r="I10" i="62" s="1"/>
  <c r="G10" i="62" a="1"/>
  <c r="G10" i="62" s="1"/>
  <c r="I9" i="62" a="1"/>
  <c r="I9" i="62" s="1"/>
  <c r="G9" i="62" a="1"/>
  <c r="G9" i="62" s="1"/>
  <c r="I8" i="62" a="1"/>
  <c r="I8" i="62" s="1"/>
  <c r="G8" i="62" a="1"/>
  <c r="G8" i="62" s="1"/>
  <c r="I7" i="62" a="1"/>
  <c r="I7" i="62" s="1"/>
  <c r="G7" i="62" a="1"/>
  <c r="G7" i="62" s="1"/>
  <c r="I6" i="62" a="1"/>
  <c r="I6" i="62" s="1"/>
  <c r="G6" i="62" a="1"/>
  <c r="G6" i="62" s="1"/>
  <c r="I5" i="62" a="1"/>
  <c r="I5" i="62" s="1"/>
  <c r="G5" i="62" a="1"/>
  <c r="G5" i="62" s="1"/>
  <c r="A6" i="42"/>
  <c r="M24" i="39"/>
  <c r="H24" i="39"/>
  <c r="M17" i="39"/>
  <c r="H17" i="39"/>
  <c r="C11" i="39"/>
  <c r="M9" i="39"/>
  <c r="M7" i="39"/>
  <c r="L7" i="39"/>
  <c r="L6" i="39"/>
  <c r="H4" i="39"/>
  <c r="L3" i="39"/>
  <c r="L2" i="39"/>
  <c r="L1" i="39"/>
  <c r="I14" i="47"/>
  <c r="H14" i="47"/>
  <c r="E8" i="47"/>
  <c r="AZ59" i="51"/>
  <c r="A51" i="51" a="1"/>
  <c r="A51" i="51" s="1"/>
  <c r="I51" i="51" s="1"/>
  <c r="A39" i="51" a="1"/>
  <c r="A39" i="51" s="1"/>
  <c r="I39" i="51" s="1"/>
  <c r="A38" i="51" a="1"/>
  <c r="A38" i="51" s="1"/>
  <c r="I38" i="51" s="1"/>
  <c r="A37" i="51" a="1"/>
  <c r="A37" i="51" s="1"/>
  <c r="I37" i="51" s="1"/>
  <c r="A36" i="51" a="1"/>
  <c r="A36" i="51" s="1"/>
  <c r="I36" i="51" s="1"/>
  <c r="A35" i="51" a="1"/>
  <c r="A35" i="51" s="1"/>
  <c r="I35" i="51" s="1"/>
  <c r="A34" i="51" a="1"/>
  <c r="A34" i="51" s="1"/>
  <c r="I34" i="51" s="1"/>
  <c r="A33" i="51" a="1"/>
  <c r="A33" i="51" s="1"/>
  <c r="I33" i="51" s="1"/>
  <c r="A32" i="51" a="1"/>
  <c r="A32" i="51" s="1"/>
  <c r="I32" i="51" s="1"/>
  <c r="A31" i="51" a="1"/>
  <c r="A31" i="51" s="1"/>
  <c r="I31" i="51" s="1"/>
  <c r="A30" i="51" a="1"/>
  <c r="A30" i="51" s="1"/>
  <c r="I30" i="51" s="1"/>
  <c r="A29" i="51" a="1"/>
  <c r="A29" i="51" s="1"/>
  <c r="I29" i="51" s="1"/>
  <c r="A28" i="51" a="1"/>
  <c r="A28" i="51" s="1"/>
  <c r="I28" i="51" s="1"/>
  <c r="A27" i="51" a="1"/>
  <c r="A27" i="51" s="1"/>
  <c r="I27" i="51" s="1"/>
  <c r="A26" i="51" a="1"/>
  <c r="A26" i="51" s="1"/>
  <c r="I26" i="51" s="1"/>
  <c r="A25" i="51" a="1"/>
  <c r="A25" i="51" s="1"/>
  <c r="I25" i="51" s="1"/>
  <c r="A24" i="51" a="1"/>
  <c r="A24" i="51" s="1"/>
  <c r="I24" i="51" s="1"/>
  <c r="A23" i="51" a="1"/>
  <c r="A23" i="51" s="1"/>
  <c r="I23" i="51" s="1"/>
  <c r="A22" i="51" a="1"/>
  <c r="A22" i="51" s="1"/>
  <c r="I22" i="51" s="1"/>
  <c r="A21" i="51" a="1"/>
  <c r="A21" i="51" s="1"/>
  <c r="I21" i="51" s="1"/>
  <c r="A20" i="51" a="1"/>
  <c r="A20" i="51" s="1"/>
  <c r="I20" i="51" s="1"/>
  <c r="A19" i="51" a="1"/>
  <c r="A19" i="51" s="1"/>
  <c r="I19" i="51" s="1"/>
  <c r="A18" i="51" a="1"/>
  <c r="A18" i="51" s="1"/>
  <c r="I18" i="51" s="1"/>
  <c r="A17" i="51" a="1"/>
  <c r="A17" i="51" s="1"/>
  <c r="I17" i="51" s="1"/>
  <c r="A16" i="51" a="1"/>
  <c r="A16" i="51" s="1"/>
  <c r="I16" i="51" s="1"/>
  <c r="A15" i="51" a="1"/>
  <c r="A15" i="51" s="1"/>
  <c r="I15" i="51" s="1"/>
  <c r="A14" i="51" a="1"/>
  <c r="A14" i="51" s="1"/>
  <c r="I14" i="51" s="1"/>
  <c r="A13" i="51" a="1"/>
  <c r="A13" i="51" s="1"/>
  <c r="I13" i="51" s="1"/>
  <c r="A12" i="51" a="1"/>
  <c r="A12" i="51" s="1"/>
  <c r="I12" i="51" s="1"/>
  <c r="AZ59" i="50"/>
  <c r="A51" i="50" a="1"/>
  <c r="A51" i="50" s="1"/>
  <c r="I51" i="50" s="1"/>
  <c r="A39" i="50" a="1"/>
  <c r="A39" i="50" s="1"/>
  <c r="I39" i="50" s="1"/>
  <c r="A38" i="50" a="1"/>
  <c r="A38" i="50" s="1"/>
  <c r="I38" i="50" s="1"/>
  <c r="A37" i="50" a="1"/>
  <c r="A37" i="50" s="1"/>
  <c r="I37" i="50" s="1"/>
  <c r="A36" i="50" a="1"/>
  <c r="A36" i="50" s="1"/>
  <c r="I36" i="50" s="1"/>
  <c r="A35" i="50" a="1"/>
  <c r="A35" i="50" s="1"/>
  <c r="I35" i="50" s="1"/>
  <c r="A34" i="50" a="1"/>
  <c r="A34" i="50" s="1"/>
  <c r="I34" i="50" s="1"/>
  <c r="A33" i="50" a="1"/>
  <c r="A33" i="50" s="1"/>
  <c r="I33" i="50" s="1"/>
  <c r="A32" i="50" a="1"/>
  <c r="A32" i="50" s="1"/>
  <c r="I32" i="50" s="1"/>
  <c r="A31" i="50" a="1"/>
  <c r="A31" i="50" s="1"/>
  <c r="I31" i="50" s="1"/>
  <c r="A30" i="50" a="1"/>
  <c r="A30" i="50" s="1"/>
  <c r="I30" i="50" s="1"/>
  <c r="A29" i="50" a="1"/>
  <c r="A29" i="50" s="1"/>
  <c r="I29" i="50" s="1"/>
  <c r="A28" i="50" a="1"/>
  <c r="A28" i="50" s="1"/>
  <c r="I28" i="50" s="1"/>
  <c r="A27" i="50" a="1"/>
  <c r="A27" i="50" s="1"/>
  <c r="I27" i="50" s="1"/>
  <c r="A26" i="50" a="1"/>
  <c r="A26" i="50" s="1"/>
  <c r="I26" i="50" s="1"/>
  <c r="A25" i="50" a="1"/>
  <c r="A25" i="50" s="1"/>
  <c r="I25" i="50" s="1"/>
  <c r="A24" i="50" a="1"/>
  <c r="A24" i="50" s="1"/>
  <c r="I24" i="50" s="1"/>
  <c r="A23" i="50" a="1"/>
  <c r="A23" i="50" s="1"/>
  <c r="I23" i="50" s="1"/>
  <c r="A22" i="50" a="1"/>
  <c r="A22" i="50" s="1"/>
  <c r="I22" i="50" s="1"/>
  <c r="A21" i="50" a="1"/>
  <c r="A21" i="50" s="1"/>
  <c r="I21" i="50" s="1"/>
  <c r="A20" i="50" a="1"/>
  <c r="A20" i="50" s="1"/>
  <c r="I20" i="50" s="1"/>
  <c r="A19" i="50" a="1"/>
  <c r="A19" i="50" s="1"/>
  <c r="I19" i="50" s="1"/>
  <c r="A18" i="50" a="1"/>
  <c r="A18" i="50" s="1"/>
  <c r="I18" i="50" s="1"/>
  <c r="A17" i="50" a="1"/>
  <c r="A17" i="50" s="1"/>
  <c r="I17" i="50" s="1"/>
  <c r="A16" i="50" a="1"/>
  <c r="A16" i="50" s="1"/>
  <c r="I16" i="50" s="1"/>
  <c r="A15" i="50" a="1"/>
  <c r="A15" i="50" s="1"/>
  <c r="I15" i="50" s="1"/>
  <c r="A14" i="50" a="1"/>
  <c r="A14" i="50" s="1"/>
  <c r="I14" i="50" s="1"/>
  <c r="A13" i="50" a="1"/>
  <c r="A13" i="50" s="1"/>
  <c r="I13" i="50" s="1"/>
  <c r="A12" i="50" a="1"/>
  <c r="A12" i="50" s="1"/>
  <c r="I12" i="50" s="1"/>
  <c r="AZ59" i="49"/>
  <c r="A51" i="49" a="1"/>
  <c r="A51" i="49" s="1"/>
  <c r="I51" i="49" s="1"/>
  <c r="A39" i="49" a="1"/>
  <c r="A39" i="49" s="1"/>
  <c r="I39" i="49" s="1"/>
  <c r="A38" i="49" a="1"/>
  <c r="A38" i="49" s="1"/>
  <c r="I38" i="49" s="1"/>
  <c r="A37" i="49" a="1"/>
  <c r="A37" i="49" s="1"/>
  <c r="I37" i="49" s="1"/>
  <c r="A36" i="49" a="1"/>
  <c r="A36" i="49" s="1"/>
  <c r="I36" i="49" s="1"/>
  <c r="A35" i="49" a="1"/>
  <c r="A35" i="49" s="1"/>
  <c r="I35" i="49" s="1"/>
  <c r="A34" i="49" a="1"/>
  <c r="A34" i="49" s="1"/>
  <c r="I34" i="49" s="1"/>
  <c r="A33" i="49" a="1"/>
  <c r="A33" i="49" s="1"/>
  <c r="I33" i="49" s="1"/>
  <c r="A32" i="49" a="1"/>
  <c r="A32" i="49" s="1"/>
  <c r="I32" i="49" s="1"/>
  <c r="A31" i="49" a="1"/>
  <c r="A31" i="49" s="1"/>
  <c r="I31" i="49" s="1"/>
  <c r="A30" i="49" a="1"/>
  <c r="A30" i="49" s="1"/>
  <c r="I30" i="49" s="1"/>
  <c r="A29" i="49" a="1"/>
  <c r="A29" i="49" s="1"/>
  <c r="I29" i="49" s="1"/>
  <c r="A28" i="49" a="1"/>
  <c r="A28" i="49" s="1"/>
  <c r="I28" i="49" s="1"/>
  <c r="A27" i="49" a="1"/>
  <c r="A27" i="49" s="1"/>
  <c r="I27" i="49" s="1"/>
  <c r="A26" i="49" a="1"/>
  <c r="A26" i="49" s="1"/>
  <c r="I26" i="49" s="1"/>
  <c r="A25" i="49" a="1"/>
  <c r="A25" i="49" s="1"/>
  <c r="I25" i="49" s="1"/>
  <c r="A24" i="49" a="1"/>
  <c r="A24" i="49" s="1"/>
  <c r="I24" i="49" s="1"/>
  <c r="A23" i="49" a="1"/>
  <c r="A23" i="49" s="1"/>
  <c r="I23" i="49" s="1"/>
  <c r="A22" i="49" a="1"/>
  <c r="A22" i="49" s="1"/>
  <c r="I22" i="49" s="1"/>
  <c r="A21" i="49" a="1"/>
  <c r="A21" i="49" s="1"/>
  <c r="I21" i="49" s="1"/>
  <c r="A20" i="49" a="1"/>
  <c r="A20" i="49" s="1"/>
  <c r="I20" i="49" s="1"/>
  <c r="A19" i="49" a="1"/>
  <c r="A19" i="49" s="1"/>
  <c r="I19" i="49" s="1"/>
  <c r="A18" i="49" a="1"/>
  <c r="A18" i="49" s="1"/>
  <c r="I18" i="49" s="1"/>
  <c r="A17" i="49" a="1"/>
  <c r="A17" i="49" s="1"/>
  <c r="I17" i="49" s="1"/>
  <c r="A16" i="49" a="1"/>
  <c r="A16" i="49" s="1"/>
  <c r="I16" i="49" s="1"/>
  <c r="A15" i="49" a="1"/>
  <c r="A15" i="49" s="1"/>
  <c r="I15" i="49" s="1"/>
  <c r="A14" i="49" a="1"/>
  <c r="A14" i="49" s="1"/>
  <c r="I14" i="49" s="1"/>
  <c r="A13" i="49" a="1"/>
  <c r="A13" i="49" s="1"/>
  <c r="I13" i="49" s="1"/>
  <c r="A12" i="49" a="1"/>
  <c r="A12" i="49" s="1"/>
  <c r="I12" i="49" s="1"/>
  <c r="M2" i="49"/>
  <c r="M1" i="49"/>
  <c r="AZ59" i="48"/>
  <c r="A52" i="48" a="1"/>
  <c r="A52" i="48" s="1"/>
  <c r="A51" i="48" a="1"/>
  <c r="A51" i="48" s="1"/>
  <c r="I51" i="48" s="1"/>
  <c r="D50" i="48"/>
  <c r="D49" i="48"/>
  <c r="D48" i="48"/>
  <c r="D47" i="48"/>
  <c r="D46" i="48"/>
  <c r="D45" i="48"/>
  <c r="M335" i="34"/>
  <c r="M334" i="34"/>
  <c r="M246" i="34"/>
  <c r="M216" i="34"/>
  <c r="M333" i="34"/>
  <c r="M332" i="34"/>
  <c r="M323" i="34"/>
  <c r="M309" i="34"/>
  <c r="M306" i="34"/>
  <c r="M302" i="34"/>
  <c r="M301" i="34"/>
  <c r="M263" i="34"/>
  <c r="M252" i="34"/>
  <c r="M251" i="34"/>
  <c r="M236" i="34"/>
  <c r="M235" i="34"/>
  <c r="M234" i="34"/>
  <c r="M233" i="34"/>
  <c r="M242" i="34"/>
  <c r="M329" i="34"/>
  <c r="M319" i="34"/>
  <c r="M308" i="34"/>
  <c r="M304" i="34"/>
  <c r="M262" i="34"/>
  <c r="M86" i="34"/>
  <c r="C86" i="34"/>
  <c r="AD86" i="34" s="1"/>
  <c r="M85" i="34"/>
  <c r="C85" i="34"/>
  <c r="AD85" i="34" s="1"/>
  <c r="M84" i="34"/>
  <c r="C84" i="34"/>
  <c r="AD84" i="34" s="1"/>
  <c r="M83" i="34"/>
  <c r="C83" i="34"/>
  <c r="AD83" i="34" s="1"/>
  <c r="M82" i="34"/>
  <c r="C82" i="34"/>
  <c r="AD82" i="34" s="1"/>
  <c r="M81" i="34"/>
  <c r="C81" i="34"/>
  <c r="AD81" i="34" s="1"/>
  <c r="M80" i="34"/>
  <c r="C80" i="34"/>
  <c r="AD80" i="34" s="1"/>
  <c r="M171" i="34"/>
  <c r="C171" i="34"/>
  <c r="AD171" i="34" s="1"/>
  <c r="M170" i="34"/>
  <c r="C170" i="34"/>
  <c r="AD170" i="34" s="1"/>
  <c r="M169" i="34"/>
  <c r="C169" i="34"/>
  <c r="AD169" i="34" s="1"/>
  <c r="M168" i="34"/>
  <c r="C168" i="34"/>
  <c r="AD168" i="34" s="1"/>
  <c r="M167" i="34"/>
  <c r="C167" i="34"/>
  <c r="AD167" i="34" s="1"/>
  <c r="M166" i="34"/>
  <c r="C166" i="34"/>
  <c r="AD166" i="34" s="1"/>
  <c r="M121" i="34"/>
  <c r="C121" i="34"/>
  <c r="AD121" i="34" s="1"/>
  <c r="M120" i="34"/>
  <c r="C120" i="34"/>
  <c r="AD120" i="34" s="1"/>
  <c r="M118" i="34"/>
  <c r="C118" i="34"/>
  <c r="AD118" i="34" s="1"/>
  <c r="M117" i="34"/>
  <c r="C117" i="34"/>
  <c r="AD117" i="34" s="1"/>
  <c r="M116" i="34"/>
  <c r="C116" i="34"/>
  <c r="AD116" i="34" s="1"/>
  <c r="C115" i="34"/>
  <c r="AD115" i="34" s="1"/>
  <c r="M114" i="34"/>
  <c r="C114" i="34"/>
  <c r="AD114" i="34" s="1"/>
  <c r="M113" i="34"/>
  <c r="C113" i="34"/>
  <c r="AD113" i="34" s="1"/>
  <c r="M112" i="34"/>
  <c r="C112" i="34"/>
  <c r="AD112" i="34" s="1"/>
  <c r="M111" i="34"/>
  <c r="C111" i="34"/>
  <c r="AD111" i="34" s="1"/>
  <c r="M110" i="34"/>
  <c r="C110" i="34"/>
  <c r="AD110" i="34" s="1"/>
  <c r="M109" i="34"/>
  <c r="C109" i="34"/>
  <c r="AD109" i="34" s="1"/>
  <c r="C108" i="34"/>
  <c r="AD108" i="34" s="1"/>
  <c r="C107" i="34"/>
  <c r="AD107" i="34" s="1"/>
  <c r="C106" i="34"/>
  <c r="AD106" i="34" s="1"/>
  <c r="C105" i="34"/>
  <c r="AD105" i="34" s="1"/>
  <c r="C104" i="34"/>
  <c r="AD104" i="34" s="1"/>
  <c r="C103" i="34"/>
  <c r="AD103" i="34" s="1"/>
  <c r="C102" i="34"/>
  <c r="AD102" i="34" s="1"/>
  <c r="C101" i="34"/>
  <c r="AD101" i="34" s="1"/>
  <c r="C100" i="34"/>
  <c r="AD100" i="34" s="1"/>
  <c r="C99" i="34"/>
  <c r="AD99" i="34" s="1"/>
  <c r="C98" i="34"/>
  <c r="AD98" i="34" s="1"/>
  <c r="C97" i="34"/>
  <c r="AD97" i="34" s="1"/>
  <c r="C96" i="34"/>
  <c r="AD96" i="34" s="1"/>
  <c r="C95" i="34"/>
  <c r="AD95" i="34" s="1"/>
  <c r="C94" i="34"/>
  <c r="AD94" i="34" s="1"/>
  <c r="C93" i="34"/>
  <c r="AD93" i="34" s="1"/>
  <c r="M331" i="34"/>
  <c r="C331" i="34"/>
  <c r="AD331" i="34" s="1"/>
  <c r="M330" i="34"/>
  <c r="C330" i="34"/>
  <c r="AD330" i="34" s="1"/>
  <c r="M322" i="34"/>
  <c r="C322" i="34"/>
  <c r="AD322" i="34" s="1"/>
  <c r="M321" i="34"/>
  <c r="C321" i="34"/>
  <c r="AD321" i="34" s="1"/>
  <c r="M320" i="34"/>
  <c r="C320" i="34"/>
  <c r="AD320" i="34" s="1"/>
  <c r="E27" i="34"/>
  <c r="AA27" i="34" s="1"/>
  <c r="E26" i="34"/>
  <c r="AA26" i="34" s="1"/>
  <c r="E25" i="34"/>
  <c r="AA25" i="34" s="1"/>
  <c r="E77" i="34"/>
  <c r="AA77" i="34" s="1"/>
  <c r="B21" i="34"/>
  <c r="B15" i="34"/>
  <c r="A15" i="34" s="1"/>
  <c r="B14" i="34"/>
  <c r="A14" i="34" s="1"/>
  <c r="B13" i="34"/>
  <c r="A13" i="34" s="1"/>
  <c r="B12" i="34"/>
  <c r="A12" i="34" s="1"/>
  <c r="AC11" i="34"/>
  <c r="AB11" i="34"/>
  <c r="AA11" i="34"/>
  <c r="Y11" i="34"/>
  <c r="W11" i="34"/>
  <c r="P11" i="34"/>
  <c r="B11" i="34"/>
  <c r="A11" i="34" s="1"/>
  <c r="AC10" i="34"/>
  <c r="AB10" i="34"/>
  <c r="AA10" i="34"/>
  <c r="Y10" i="34"/>
  <c r="W10" i="34"/>
  <c r="P10" i="34"/>
  <c r="B10" i="34"/>
  <c r="A10" i="34" s="1"/>
  <c r="X7" i="34"/>
  <c r="D53" i="15"/>
  <c r="C53" i="15"/>
  <c r="C12" i="61"/>
  <c r="H12" i="61"/>
  <c r="AA82" i="34" l="1"/>
  <c r="AA86" i="34"/>
  <c r="AA91" i="34"/>
  <c r="AA95" i="34"/>
  <c r="AA99" i="34"/>
  <c r="AA103" i="34"/>
  <c r="AA107" i="34"/>
  <c r="AA111" i="34"/>
  <c r="AA115" i="34"/>
  <c r="AA119" i="34"/>
  <c r="AA123" i="34"/>
  <c r="AA127" i="34"/>
  <c r="AA131" i="34"/>
  <c r="AA135" i="34"/>
  <c r="AA151" i="34"/>
  <c r="AA155" i="34"/>
  <c r="AA159" i="34"/>
  <c r="AA163" i="34"/>
  <c r="AA167" i="34"/>
  <c r="AA171" i="34"/>
  <c r="AA175" i="34"/>
  <c r="AA179" i="34"/>
  <c r="AA183" i="34"/>
  <c r="AA187" i="34"/>
  <c r="AA191" i="34"/>
  <c r="AA195" i="34"/>
  <c r="AA199" i="34"/>
  <c r="AA203" i="34"/>
  <c r="AA207" i="34"/>
  <c r="AA211" i="34"/>
  <c r="AA215" i="34"/>
  <c r="AA219" i="34"/>
  <c r="AA223" i="34"/>
  <c r="AA227" i="34"/>
  <c r="AA231" i="34"/>
  <c r="AA240" i="34"/>
  <c r="AA244" i="34"/>
  <c r="AA248" i="34"/>
  <c r="AA251" i="34"/>
  <c r="AA254" i="34"/>
  <c r="AA258" i="34"/>
  <c r="AA261" i="34"/>
  <c r="AA263" i="34"/>
  <c r="AA265" i="34"/>
  <c r="AA268" i="34"/>
  <c r="AA271" i="34"/>
  <c r="AA275" i="34"/>
  <c r="AA278" i="34"/>
  <c r="AA280" i="34"/>
  <c r="AA284" i="34"/>
  <c r="AA288" i="34"/>
  <c r="AA292" i="34"/>
  <c r="AA299" i="34"/>
  <c r="AA329" i="34"/>
  <c r="AA331" i="34"/>
  <c r="AA333" i="34"/>
  <c r="AA337" i="34"/>
  <c r="AA340" i="34"/>
  <c r="AA344" i="34"/>
  <c r="AA355" i="34"/>
  <c r="AA359" i="34"/>
  <c r="AA363" i="34"/>
  <c r="AA367" i="34"/>
  <c r="AA375" i="34"/>
  <c r="AA379" i="34"/>
  <c r="AA83" i="34"/>
  <c r="AA87" i="34"/>
  <c r="AA92" i="34"/>
  <c r="AA96" i="34"/>
  <c r="AA100" i="34"/>
  <c r="AA104" i="34"/>
  <c r="AA108" i="34"/>
  <c r="AA112" i="34"/>
  <c r="AA116" i="34"/>
  <c r="AA120" i="34"/>
  <c r="AA124" i="34"/>
  <c r="AA128" i="34"/>
  <c r="AA132" i="34"/>
  <c r="AA136" i="34"/>
  <c r="AA152" i="34"/>
  <c r="AA156" i="34"/>
  <c r="AA160" i="34"/>
  <c r="AA164" i="34"/>
  <c r="AA168" i="34"/>
  <c r="AA172" i="34"/>
  <c r="AA176" i="34"/>
  <c r="AA180" i="34"/>
  <c r="AA184" i="34"/>
  <c r="AA188" i="34"/>
  <c r="AA192" i="34"/>
  <c r="AA196" i="34"/>
  <c r="AA200" i="34"/>
  <c r="AA204" i="34"/>
  <c r="AA208" i="34"/>
  <c r="AA212" i="34"/>
  <c r="AA216" i="34"/>
  <c r="AA220" i="34"/>
  <c r="AA224" i="34"/>
  <c r="AA228" i="34"/>
  <c r="AA232" i="34"/>
  <c r="AA234" i="34"/>
  <c r="AA236" i="34"/>
  <c r="AA238" i="34"/>
  <c r="AA241" i="34"/>
  <c r="AA245" i="34"/>
  <c r="AA249" i="34"/>
  <c r="AA255" i="34"/>
  <c r="AA259" i="34"/>
  <c r="AA272" i="34"/>
  <c r="AA276" i="34"/>
  <c r="AA281" i="34"/>
  <c r="AA285" i="34"/>
  <c r="AA289" i="34"/>
  <c r="AA293" i="34"/>
  <c r="AA296" i="34"/>
  <c r="AA300" i="34"/>
  <c r="AA302" i="34"/>
  <c r="AA304" i="34"/>
  <c r="AA306" i="34"/>
  <c r="AA308" i="34"/>
  <c r="AA310" i="34"/>
  <c r="AA313" i="34"/>
  <c r="AA315" i="34"/>
  <c r="AA317" i="34"/>
  <c r="AA319" i="34"/>
  <c r="AA321" i="34"/>
  <c r="AA323" i="34"/>
  <c r="AA325" i="34"/>
  <c r="AA327" i="34"/>
  <c r="AA334" i="34"/>
  <c r="AA338" i="34"/>
  <c r="AA341" i="34"/>
  <c r="AA345" i="34"/>
  <c r="AA347" i="34"/>
  <c r="AA349" i="34"/>
  <c r="AA351" i="34"/>
  <c r="AA353" i="34"/>
  <c r="AA356" i="34"/>
  <c r="AA360" i="34"/>
  <c r="AA364" i="34"/>
  <c r="AA368" i="34"/>
  <c r="AA371" i="34"/>
  <c r="AA373" i="34"/>
  <c r="AA376" i="34"/>
  <c r="AA380" i="34"/>
  <c r="AA383" i="34"/>
  <c r="AA385" i="34"/>
  <c r="AA387" i="34"/>
  <c r="AA389" i="34"/>
  <c r="AA391" i="34"/>
  <c r="AA80" i="34"/>
  <c r="AA84" i="34"/>
  <c r="AA88" i="34"/>
  <c r="AA93" i="34"/>
  <c r="AA97" i="34"/>
  <c r="AA101" i="34"/>
  <c r="AA105" i="34"/>
  <c r="AA109" i="34"/>
  <c r="AA113" i="34"/>
  <c r="AA117" i="34"/>
  <c r="AA121" i="34"/>
  <c r="AA125" i="34"/>
  <c r="AA129" i="34"/>
  <c r="AA133" i="34"/>
  <c r="AA137" i="34"/>
  <c r="AA153" i="34"/>
  <c r="AA157" i="34"/>
  <c r="AA161" i="34"/>
  <c r="AA165" i="34"/>
  <c r="AA169" i="34"/>
  <c r="AA173" i="34"/>
  <c r="AA177" i="34"/>
  <c r="AA181" i="34"/>
  <c r="AA185" i="34"/>
  <c r="AA189" i="34"/>
  <c r="AA193" i="34"/>
  <c r="AA197" i="34"/>
  <c r="AA201" i="34"/>
  <c r="AA205" i="34"/>
  <c r="AA209" i="34"/>
  <c r="AA213" i="34"/>
  <c r="AA217" i="34"/>
  <c r="AA221" i="34"/>
  <c r="AA225" i="34"/>
  <c r="AA229" i="34"/>
  <c r="AA242" i="34"/>
  <c r="AA246" i="34"/>
  <c r="AA250" i="34"/>
  <c r="AA252" i="34"/>
  <c r="AA256" i="34"/>
  <c r="AA262" i="34"/>
  <c r="AA264" i="34"/>
  <c r="AA266" i="34"/>
  <c r="AA269" i="34"/>
  <c r="AA273" i="34"/>
  <c r="AA277" i="34"/>
  <c r="AA279" i="34"/>
  <c r="AA282" i="34"/>
  <c r="AA286" i="34"/>
  <c r="AA290" i="34"/>
  <c r="AA294" i="34"/>
  <c r="AA297" i="34"/>
  <c r="AA311" i="34"/>
  <c r="AA328" i="34"/>
  <c r="AA330" i="34"/>
  <c r="AA332" i="34"/>
  <c r="AA335" i="34"/>
  <c r="AA339" i="34"/>
  <c r="AA342" i="34"/>
  <c r="AA357" i="34"/>
  <c r="AA361" i="34"/>
  <c r="AA365" i="34"/>
  <c r="AA369" i="34"/>
  <c r="AA377" i="34"/>
  <c r="AA381" i="34"/>
  <c r="AA81" i="34"/>
  <c r="AA85" i="34"/>
  <c r="AA89" i="34"/>
  <c r="AA94" i="34"/>
  <c r="AA98" i="34"/>
  <c r="AA102" i="34"/>
  <c r="AA106" i="34"/>
  <c r="AA110" i="34"/>
  <c r="AA114" i="34"/>
  <c r="AA118" i="34"/>
  <c r="AA122" i="34"/>
  <c r="AA126" i="34"/>
  <c r="AA130" i="34"/>
  <c r="AA134" i="34"/>
  <c r="AA138" i="34"/>
  <c r="AA154" i="34"/>
  <c r="AA158" i="34"/>
  <c r="AA162" i="34"/>
  <c r="AA166" i="34"/>
  <c r="AA170" i="34"/>
  <c r="AA174" i="34"/>
  <c r="AA178" i="34"/>
  <c r="AA182" i="34"/>
  <c r="AA186" i="34"/>
  <c r="AA190" i="34"/>
  <c r="AA194" i="34"/>
  <c r="AA198" i="34"/>
  <c r="AA202" i="34"/>
  <c r="AA206" i="34"/>
  <c r="AA210" i="34"/>
  <c r="AA214" i="34"/>
  <c r="AA218" i="34"/>
  <c r="AA222" i="34"/>
  <c r="AA226" i="34"/>
  <c r="AA230" i="34"/>
  <c r="AA233" i="34"/>
  <c r="AA235" i="34"/>
  <c r="AA237" i="34"/>
  <c r="AA239" i="34"/>
  <c r="AA243" i="34"/>
  <c r="AA247" i="34"/>
  <c r="AA253" i="34"/>
  <c r="AA257" i="34"/>
  <c r="AA260" i="34"/>
  <c r="AA267" i="34"/>
  <c r="AA270" i="34"/>
  <c r="AA274" i="34"/>
  <c r="AA283" i="34"/>
  <c r="AA287" i="34"/>
  <c r="AA291" i="34"/>
  <c r="AA295" i="34"/>
  <c r="AA298" i="34"/>
  <c r="AA301" i="34"/>
  <c r="AA303" i="34"/>
  <c r="AA305" i="34"/>
  <c r="AA307" i="34"/>
  <c r="AA309" i="34"/>
  <c r="AA312" i="34"/>
  <c r="AA314" i="34"/>
  <c r="AA316" i="34"/>
  <c r="AA318" i="34"/>
  <c r="AA320" i="34"/>
  <c r="AA322" i="34"/>
  <c r="AA324" i="34"/>
  <c r="AA326" i="34"/>
  <c r="AA336" i="34"/>
  <c r="AA343" i="34"/>
  <c r="AA346" i="34"/>
  <c r="AA348" i="34"/>
  <c r="AA350" i="34"/>
  <c r="AA352" i="34"/>
  <c r="AA354" i="34"/>
  <c r="AA358" i="34"/>
  <c r="AA362" i="34"/>
  <c r="AA366" i="34"/>
  <c r="AA370" i="34"/>
  <c r="AA372" i="34"/>
  <c r="AA374" i="34"/>
  <c r="AA378" i="34"/>
  <c r="AA382" i="34"/>
  <c r="AA384" i="34"/>
  <c r="AA386" i="34"/>
  <c r="AA388" i="34"/>
  <c r="AA399" i="34"/>
  <c r="AA401" i="34"/>
  <c r="AA403" i="34"/>
  <c r="AA405" i="34"/>
  <c r="AA408" i="34"/>
  <c r="AA411" i="34"/>
  <c r="AA413" i="34"/>
  <c r="AA416" i="34"/>
  <c r="AA420" i="34"/>
  <c r="AA430" i="34"/>
  <c r="AA432" i="34"/>
  <c r="AA434" i="34"/>
  <c r="AA436" i="34"/>
  <c r="AA439" i="34"/>
  <c r="AA441" i="34"/>
  <c r="AA445" i="34"/>
  <c r="AA449" i="34"/>
  <c r="AA451" i="34"/>
  <c r="AA455" i="34"/>
  <c r="AA458" i="34"/>
  <c r="AA463" i="34"/>
  <c r="AA465" i="34"/>
  <c r="AA468" i="34"/>
  <c r="AA471" i="34"/>
  <c r="AA475" i="34"/>
  <c r="AA479" i="34"/>
  <c r="AA483" i="34"/>
  <c r="AA487" i="34"/>
  <c r="AA491" i="34"/>
  <c r="AA494" i="34"/>
  <c r="AA498" i="34"/>
  <c r="AA500" i="34"/>
  <c r="AA503" i="34"/>
  <c r="AA507" i="34"/>
  <c r="AA511" i="34"/>
  <c r="AA515" i="34"/>
  <c r="AA518" i="34"/>
  <c r="AA520" i="34"/>
  <c r="AA522" i="34"/>
  <c r="AA524" i="34"/>
  <c r="AA526" i="34"/>
  <c r="AA528" i="34"/>
  <c r="AA530" i="34"/>
  <c r="AA532" i="34"/>
  <c r="AA535" i="34"/>
  <c r="AA537" i="34"/>
  <c r="AA539" i="34"/>
  <c r="AA541" i="34"/>
  <c r="AA543" i="34"/>
  <c r="AA545" i="34"/>
  <c r="AA548" i="34"/>
  <c r="AA552" i="34"/>
  <c r="AA556" i="34"/>
  <c r="AA560" i="34"/>
  <c r="AA564" i="34"/>
  <c r="AA568" i="34"/>
  <c r="AA572" i="34"/>
  <c r="AA576" i="34"/>
  <c r="AA605" i="34"/>
  <c r="AA609" i="34"/>
  <c r="AA613" i="34"/>
  <c r="AA617" i="34"/>
  <c r="AA621" i="34"/>
  <c r="AA632" i="34"/>
  <c r="AA639" i="34"/>
  <c r="AA642" i="34"/>
  <c r="AA644" i="34"/>
  <c r="AA646" i="34"/>
  <c r="AA648" i="34"/>
  <c r="AA651" i="34"/>
  <c r="AA655" i="34"/>
  <c r="AA659" i="34"/>
  <c r="AA663" i="34"/>
  <c r="AA666" i="34"/>
  <c r="AA669" i="34"/>
  <c r="AA671" i="34"/>
  <c r="AA680" i="34"/>
  <c r="AA684" i="34"/>
  <c r="AA688" i="34"/>
  <c r="AA692" i="34"/>
  <c r="AA696" i="34"/>
  <c r="AA700" i="34"/>
  <c r="AA704" i="34"/>
  <c r="AA708" i="34"/>
  <c r="AA712" i="34"/>
  <c r="AA392" i="34"/>
  <c r="AA394" i="34"/>
  <c r="AA396" i="34"/>
  <c r="AA409" i="34"/>
  <c r="AA417" i="34"/>
  <c r="AA421" i="34"/>
  <c r="AA424" i="34"/>
  <c r="AA426" i="34"/>
  <c r="AA428" i="34"/>
  <c r="AA442" i="34"/>
  <c r="AA446" i="34"/>
  <c r="AA452" i="34"/>
  <c r="AA456" i="34"/>
  <c r="AA459" i="34"/>
  <c r="AA461" i="34"/>
  <c r="AA472" i="34"/>
  <c r="AA476" i="34"/>
  <c r="AA480" i="34"/>
  <c r="AA484" i="34"/>
  <c r="AA488" i="34"/>
  <c r="AA492" i="34"/>
  <c r="AA495" i="34"/>
  <c r="AA504" i="34"/>
  <c r="AA508" i="34"/>
  <c r="AA512" i="34"/>
  <c r="AA516" i="34"/>
  <c r="AA533" i="34"/>
  <c r="AA546" i="34"/>
  <c r="AA549" i="34"/>
  <c r="AA553" i="34"/>
  <c r="AA557" i="34"/>
  <c r="AA561" i="34"/>
  <c r="AA565" i="34"/>
  <c r="AA569" i="34"/>
  <c r="AA573" i="34"/>
  <c r="AA579" i="34"/>
  <c r="AA581" i="34"/>
  <c r="AA583" i="34"/>
  <c r="AA585" i="34"/>
  <c r="AA587" i="34"/>
  <c r="AA589" i="34"/>
  <c r="AA591" i="34"/>
  <c r="AA593" i="34"/>
  <c r="AA595" i="34"/>
  <c r="AA597" i="34"/>
  <c r="AA599" i="34"/>
  <c r="AA601" i="34"/>
  <c r="AA603" i="34"/>
  <c r="AA606" i="34"/>
  <c r="AA610" i="34"/>
  <c r="AA614" i="34"/>
  <c r="AA618" i="34"/>
  <c r="AA622" i="34"/>
  <c r="AA624" i="34"/>
  <c r="AA626" i="34"/>
  <c r="AA628" i="34"/>
  <c r="AA630" i="34"/>
  <c r="AA633" i="34"/>
  <c r="AA636" i="34"/>
  <c r="AA640" i="34"/>
  <c r="AA652" i="34"/>
  <c r="AA656" i="34"/>
  <c r="AA660" i="34"/>
  <c r="AA664" i="34"/>
  <c r="AA667" i="34"/>
  <c r="AA677" i="34"/>
  <c r="AA681" i="34"/>
  <c r="AA685" i="34"/>
  <c r="AA689" i="34"/>
  <c r="AA693" i="34"/>
  <c r="AA697" i="34"/>
  <c r="AA390" i="34"/>
  <c r="AA397" i="34"/>
  <c r="AA400" i="34"/>
  <c r="AA402" i="34"/>
  <c r="AA404" i="34"/>
  <c r="AA406" i="34"/>
  <c r="AA410" i="34"/>
  <c r="AA412" i="34"/>
  <c r="AA414" i="34"/>
  <c r="AA418" i="34"/>
  <c r="AA422" i="34"/>
  <c r="AA429" i="34"/>
  <c r="AA431" i="34"/>
  <c r="AA433" i="34"/>
  <c r="AA435" i="34"/>
  <c r="AA437" i="34"/>
  <c r="AA440" i="34"/>
  <c r="AA443" i="34"/>
  <c r="AA447" i="34"/>
  <c r="AA450" i="34"/>
  <c r="AA453" i="34"/>
  <c r="AA462" i="34"/>
  <c r="AA464" i="34"/>
  <c r="AA466" i="34"/>
  <c r="AA469" i="34"/>
  <c r="AA473" i="34"/>
  <c r="AA477" i="34"/>
  <c r="AA481" i="34"/>
  <c r="AA485" i="34"/>
  <c r="AA489" i="34"/>
  <c r="AA493" i="34"/>
  <c r="AA496" i="34"/>
  <c r="AA499" i="34"/>
  <c r="AA501" i="34"/>
  <c r="AA505" i="34"/>
  <c r="AA509" i="34"/>
  <c r="AA513" i="34"/>
  <c r="AA517" i="34"/>
  <c r="AA519" i="34"/>
  <c r="AA521" i="34"/>
  <c r="AA523" i="34"/>
  <c r="AA525" i="34"/>
  <c r="AA527" i="34"/>
  <c r="AA529" i="34"/>
  <c r="AA531" i="34"/>
  <c r="AA534" i="34"/>
  <c r="AA536" i="34"/>
  <c r="AA538" i="34"/>
  <c r="AA540" i="34"/>
  <c r="AA542" i="34"/>
  <c r="AA544" i="34"/>
  <c r="AA550" i="34"/>
  <c r="AA554" i="34"/>
  <c r="AA558" i="34"/>
  <c r="AA562" i="34"/>
  <c r="AA566" i="34"/>
  <c r="AA570" i="34"/>
  <c r="AA574" i="34"/>
  <c r="AA577" i="34"/>
  <c r="AA607" i="34"/>
  <c r="AA611" i="34"/>
  <c r="AA615" i="34"/>
  <c r="AA619" i="34"/>
  <c r="AA634" i="34"/>
  <c r="AA637" i="34"/>
  <c r="AA641" i="34"/>
  <c r="AA643" i="34"/>
  <c r="AA645" i="34"/>
  <c r="AA647" i="34"/>
  <c r="AA649" i="34"/>
  <c r="AA653" i="34"/>
  <c r="AA657" i="34"/>
  <c r="AA661" i="34"/>
  <c r="AA665" i="34"/>
  <c r="AA668" i="34"/>
  <c r="AA670" i="34"/>
  <c r="AA678" i="34"/>
  <c r="AA682" i="34"/>
  <c r="AA686" i="34"/>
  <c r="AA690" i="34"/>
  <c r="AA694" i="34"/>
  <c r="AA698" i="34"/>
  <c r="AA393" i="34"/>
  <c r="AA395" i="34"/>
  <c r="AA398" i="34"/>
  <c r="AA407" i="34"/>
  <c r="AA415" i="34"/>
  <c r="AA419" i="34"/>
  <c r="AA423" i="34"/>
  <c r="AA425" i="34"/>
  <c r="AA427" i="34"/>
  <c r="AA438" i="34"/>
  <c r="AA444" i="34"/>
  <c r="AA448" i="34"/>
  <c r="AA454" i="34"/>
  <c r="AA457" i="34"/>
  <c r="AA460" i="34"/>
  <c r="AA467" i="34"/>
  <c r="AA470" i="34"/>
  <c r="AA474" i="34"/>
  <c r="AA478" i="34"/>
  <c r="AA482" i="34"/>
  <c r="AA486" i="34"/>
  <c r="AA490" i="34"/>
  <c r="AA497" i="34"/>
  <c r="AA502" i="34"/>
  <c r="AA506" i="34"/>
  <c r="AA510" i="34"/>
  <c r="AA514" i="34"/>
  <c r="AA547" i="34"/>
  <c r="AA551" i="34"/>
  <c r="AA555" i="34"/>
  <c r="AA559" i="34"/>
  <c r="AA563" i="34"/>
  <c r="AA567" i="34"/>
  <c r="AA571" i="34"/>
  <c r="AA575" i="34"/>
  <c r="AA578" i="34"/>
  <c r="AA580" i="34"/>
  <c r="AA582" i="34"/>
  <c r="AA584" i="34"/>
  <c r="AA586" i="34"/>
  <c r="AA588" i="34"/>
  <c r="AA590" i="34"/>
  <c r="AA592" i="34"/>
  <c r="AA594" i="34"/>
  <c r="AA596" i="34"/>
  <c r="AA598" i="34"/>
  <c r="AA600" i="34"/>
  <c r="AA602" i="34"/>
  <c r="AA604" i="34"/>
  <c r="AA608" i="34"/>
  <c r="AA612" i="34"/>
  <c r="AA616" i="34"/>
  <c r="AA620" i="34"/>
  <c r="AA623" i="34"/>
  <c r="AA625" i="34"/>
  <c r="AA627" i="34"/>
  <c r="AA629" i="34"/>
  <c r="AA631" i="34"/>
  <c r="AA635" i="34"/>
  <c r="AA638" i="34"/>
  <c r="AA650" i="34"/>
  <c r="AA654" i="34"/>
  <c r="AA658" i="34"/>
  <c r="AA662" i="34"/>
  <c r="AA679" i="34"/>
  <c r="AA683" i="34"/>
  <c r="AA687" i="34"/>
  <c r="AA691" i="34"/>
  <c r="AA695" i="34"/>
  <c r="AA699" i="34"/>
  <c r="AA703" i="34"/>
  <c r="AA707" i="34"/>
  <c r="AA701" i="34"/>
  <c r="AA709" i="34"/>
  <c r="AA714" i="34"/>
  <c r="AA718" i="34"/>
  <c r="AA722" i="34"/>
  <c r="AA726" i="34"/>
  <c r="AA731" i="34"/>
  <c r="AA735" i="34"/>
  <c r="AA739" i="34"/>
  <c r="AA743" i="34"/>
  <c r="AA747" i="34"/>
  <c r="AA807" i="34"/>
  <c r="AA827" i="34"/>
  <c r="AA829" i="34"/>
  <c r="AA833" i="34"/>
  <c r="AA865" i="34"/>
  <c r="AA868" i="34"/>
  <c r="AA870" i="34"/>
  <c r="AA873" i="34"/>
  <c r="AA880" i="34"/>
  <c r="AA882" i="34"/>
  <c r="AA884" i="34"/>
  <c r="AA886" i="34"/>
  <c r="AA888" i="34"/>
  <c r="AA890" i="34"/>
  <c r="AA892" i="34"/>
  <c r="AA894" i="34"/>
  <c r="AA896" i="34"/>
  <c r="AA898" i="34"/>
  <c r="AA900" i="34"/>
  <c r="AA902" i="34"/>
  <c r="AA904" i="34"/>
  <c r="AA906" i="34"/>
  <c r="AA908" i="34"/>
  <c r="AA910" i="34"/>
  <c r="AA912" i="34"/>
  <c r="AA914" i="34"/>
  <c r="AA916" i="34"/>
  <c r="AA918" i="34"/>
  <c r="AA920" i="34"/>
  <c r="AA922" i="34"/>
  <c r="AA924" i="34"/>
  <c r="AA926" i="34"/>
  <c r="AA928" i="34"/>
  <c r="AA931" i="34"/>
  <c r="AA934" i="34"/>
  <c r="AA938" i="34"/>
  <c r="AA942" i="34"/>
  <c r="AA946" i="34"/>
  <c r="AA950" i="34"/>
  <c r="AA954" i="34"/>
  <c r="AA958" i="34"/>
  <c r="AA962" i="34"/>
  <c r="AA966" i="34"/>
  <c r="AA970" i="34"/>
  <c r="AA974" i="34"/>
  <c r="AA978" i="34"/>
  <c r="AA982" i="34"/>
  <c r="AA986" i="34"/>
  <c r="AA990" i="34"/>
  <c r="AA994" i="34"/>
  <c r="AA1001" i="34"/>
  <c r="AA1003" i="34"/>
  <c r="AA1005" i="34"/>
  <c r="AA1007" i="34"/>
  <c r="AA1009" i="34"/>
  <c r="AA1069" i="34"/>
  <c r="AA1073" i="34"/>
  <c r="AA1092" i="34"/>
  <c r="AA1099" i="34"/>
  <c r="AA1103" i="34"/>
  <c r="AA1106" i="34"/>
  <c r="AA1110" i="34"/>
  <c r="AA1114" i="34"/>
  <c r="AA1116" i="34"/>
  <c r="AA1119" i="34"/>
  <c r="AA1123" i="34"/>
  <c r="AA1127" i="34"/>
  <c r="AA1131" i="34"/>
  <c r="AA1135" i="34"/>
  <c r="AA1139" i="34"/>
  <c r="AA1142" i="34"/>
  <c r="AA1146" i="34"/>
  <c r="AA1150" i="34"/>
  <c r="AA1154" i="34"/>
  <c r="AA702" i="34"/>
  <c r="AA710" i="34"/>
  <c r="AA715" i="34"/>
  <c r="AA719" i="34"/>
  <c r="AA723" i="34"/>
  <c r="AA727" i="34"/>
  <c r="AA732" i="34"/>
  <c r="AA736" i="34"/>
  <c r="AA740" i="34"/>
  <c r="AA744" i="34"/>
  <c r="AA748" i="34"/>
  <c r="AA808" i="34"/>
  <c r="AA818" i="34"/>
  <c r="AA830" i="34"/>
  <c r="AA862" i="34"/>
  <c r="AA866" i="34"/>
  <c r="AA874" i="34"/>
  <c r="AA877" i="34"/>
  <c r="AA935" i="34"/>
  <c r="AA939" i="34"/>
  <c r="AA943" i="34"/>
  <c r="AA947" i="34"/>
  <c r="AA951" i="34"/>
  <c r="AA955" i="34"/>
  <c r="AA959" i="34"/>
  <c r="AA963" i="34"/>
  <c r="AA967" i="34"/>
  <c r="AA971" i="34"/>
  <c r="AA975" i="34"/>
  <c r="AA979" i="34"/>
  <c r="AA983" i="34"/>
  <c r="AA987" i="34"/>
  <c r="AA991" i="34"/>
  <c r="AA995" i="34"/>
  <c r="AA997" i="34"/>
  <c r="AA999" i="34"/>
  <c r="AA1010" i="34"/>
  <c r="AA1012" i="34"/>
  <c r="AA1014" i="34"/>
  <c r="AA1016" i="34"/>
  <c r="AA1018" i="34"/>
  <c r="AA1020" i="34"/>
  <c r="AA1022" i="34"/>
  <c r="AA1024" i="34"/>
  <c r="AA1026" i="34"/>
  <c r="AA1028" i="34"/>
  <c r="AA1030" i="34"/>
  <c r="AA1032" i="34"/>
  <c r="AA1034" i="34"/>
  <c r="AA1036" i="34"/>
  <c r="AA1038" i="34"/>
  <c r="AA1040" i="34"/>
  <c r="AA1042" i="34"/>
  <c r="AA1044" i="34"/>
  <c r="AA1046" i="34"/>
  <c r="AA1048" i="34"/>
  <c r="AA1050" i="34"/>
  <c r="AA1052" i="34"/>
  <c r="AA1054" i="34"/>
  <c r="AA1056" i="34"/>
  <c r="AA1058" i="34"/>
  <c r="AA1060" i="34"/>
  <c r="AA1062" i="34"/>
  <c r="AA1064" i="34"/>
  <c r="AA1066" i="34"/>
  <c r="AA1070" i="34"/>
  <c r="AA1074" i="34"/>
  <c r="AA1093" i="34"/>
  <c r="AA1095" i="34"/>
  <c r="AA1097" i="34"/>
  <c r="AA1100" i="34"/>
  <c r="AA1104" i="34"/>
  <c r="AA1107" i="34"/>
  <c r="AA1111" i="34"/>
  <c r="AA1117" i="34"/>
  <c r="AA1120" i="34"/>
  <c r="AA1124" i="34"/>
  <c r="AA1128" i="34"/>
  <c r="AA1132" i="34"/>
  <c r="AA1136" i="34"/>
  <c r="AA1140" i="34"/>
  <c r="AA1143" i="34"/>
  <c r="AA705" i="34"/>
  <c r="AA711" i="34"/>
  <c r="AA716" i="34"/>
  <c r="AA720" i="34"/>
  <c r="AA724" i="34"/>
  <c r="AA728" i="34"/>
  <c r="AA733" i="34"/>
  <c r="AA737" i="34"/>
  <c r="AA741" i="34"/>
  <c r="AA745" i="34"/>
  <c r="AA749" i="34"/>
  <c r="AA809" i="34"/>
  <c r="AA825" i="34"/>
  <c r="AA828" i="34"/>
  <c r="AA831" i="34"/>
  <c r="AA863" i="34"/>
  <c r="AA867" i="34"/>
  <c r="AA869" i="34"/>
  <c r="AA871" i="34"/>
  <c r="AA875" i="34"/>
  <c r="AA878" i="34"/>
  <c r="AA881" i="34"/>
  <c r="AA883" i="34"/>
  <c r="AA885" i="34"/>
  <c r="AA887" i="34"/>
  <c r="AA889" i="34"/>
  <c r="AA891" i="34"/>
  <c r="AA893" i="34"/>
  <c r="AA895" i="34"/>
  <c r="AA897" i="34"/>
  <c r="AA899" i="34"/>
  <c r="AA901" i="34"/>
  <c r="AA903" i="34"/>
  <c r="AA905" i="34"/>
  <c r="AA907" i="34"/>
  <c r="AA909" i="34"/>
  <c r="AA911" i="34"/>
  <c r="AA913" i="34"/>
  <c r="AA915" i="34"/>
  <c r="AA917" i="34"/>
  <c r="AA919" i="34"/>
  <c r="AA921" i="34"/>
  <c r="AA923" i="34"/>
  <c r="AA925" i="34"/>
  <c r="AA927" i="34"/>
  <c r="AA929" i="34"/>
  <c r="AA932" i="34"/>
  <c r="AA936" i="34"/>
  <c r="AA940" i="34"/>
  <c r="AA944" i="34"/>
  <c r="AA948" i="34"/>
  <c r="AA952" i="34"/>
  <c r="AA956" i="34"/>
  <c r="AA960" i="34"/>
  <c r="AA964" i="34"/>
  <c r="AA968" i="34"/>
  <c r="AA972" i="34"/>
  <c r="AA976" i="34"/>
  <c r="AA980" i="34"/>
  <c r="AA984" i="34"/>
  <c r="AA988" i="34"/>
  <c r="AA992" i="34"/>
  <c r="AA1000" i="34"/>
  <c r="AA1002" i="34"/>
  <c r="AA1004" i="34"/>
  <c r="AA1006" i="34"/>
  <c r="AA1008" i="34"/>
  <c r="AA1067" i="34"/>
  <c r="AA1071" i="34"/>
  <c r="AA1075" i="34"/>
  <c r="AA1101" i="34"/>
  <c r="AA1108" i="34"/>
  <c r="AA1112" i="34"/>
  <c r="AA1115" i="34"/>
  <c r="AA1118" i="34"/>
  <c r="AA1121" i="34"/>
  <c r="AA1125" i="34"/>
  <c r="AA1129" i="34"/>
  <c r="AA1133" i="34"/>
  <c r="AA1137" i="34"/>
  <c r="AA1144" i="34"/>
  <c r="AA1148" i="34"/>
  <c r="AA1152" i="34"/>
  <c r="AA706" i="34"/>
  <c r="AA713" i="34"/>
  <c r="AA717" i="34"/>
  <c r="AA721" i="34"/>
  <c r="AA725" i="34"/>
  <c r="AA729" i="34"/>
  <c r="AA734" i="34"/>
  <c r="AA738" i="34"/>
  <c r="AA742" i="34"/>
  <c r="AA746" i="34"/>
  <c r="AA806" i="34"/>
  <c r="AA810" i="34"/>
  <c r="AA826" i="34"/>
  <c r="AA832" i="34"/>
  <c r="AA864" i="34"/>
  <c r="AA872" i="34"/>
  <c r="AA876" i="34"/>
  <c r="AA879" i="34"/>
  <c r="AA930" i="34"/>
  <c r="AA933" i="34"/>
  <c r="AA937" i="34"/>
  <c r="AA941" i="34"/>
  <c r="AA945" i="34"/>
  <c r="AA949" i="34"/>
  <c r="AA953" i="34"/>
  <c r="AA957" i="34"/>
  <c r="AA961" i="34"/>
  <c r="AA965" i="34"/>
  <c r="AA969" i="34"/>
  <c r="AA973" i="34"/>
  <c r="AA977" i="34"/>
  <c r="AA981" i="34"/>
  <c r="AA985" i="34"/>
  <c r="AA989" i="34"/>
  <c r="AA993" i="34"/>
  <c r="AA996" i="34"/>
  <c r="AA998" i="34"/>
  <c r="AA1011" i="34"/>
  <c r="AA1013" i="34"/>
  <c r="AA1015" i="34"/>
  <c r="AA1017" i="34"/>
  <c r="AA1019" i="34"/>
  <c r="AA1021" i="34"/>
  <c r="AA1023" i="34"/>
  <c r="AA1025" i="34"/>
  <c r="AA1027" i="34"/>
  <c r="AA1029" i="34"/>
  <c r="AA1031" i="34"/>
  <c r="AA1033" i="34"/>
  <c r="AA1035" i="34"/>
  <c r="AA1037" i="34"/>
  <c r="AA1039" i="34"/>
  <c r="AA1041" i="34"/>
  <c r="AA1043" i="34"/>
  <c r="AA1045" i="34"/>
  <c r="AA1047" i="34"/>
  <c r="AA1049" i="34"/>
  <c r="AA1051" i="34"/>
  <c r="AA1053" i="34"/>
  <c r="AA1055" i="34"/>
  <c r="AA1057" i="34"/>
  <c r="AA1059" i="34"/>
  <c r="AA1061" i="34"/>
  <c r="AA1063" i="34"/>
  <c r="AA1065" i="34"/>
  <c r="AA1068" i="34"/>
  <c r="AA1072" i="34"/>
  <c r="AA1076" i="34"/>
  <c r="AA1094" i="34"/>
  <c r="AA1096" i="34"/>
  <c r="AA1098" i="34"/>
  <c r="AA1102" i="34"/>
  <c r="AA1105" i="34"/>
  <c r="AA1109" i="34"/>
  <c r="AA1113" i="34"/>
  <c r="AA1122" i="34"/>
  <c r="AA1126" i="34"/>
  <c r="AA1130" i="34"/>
  <c r="AA1134" i="34"/>
  <c r="AA1138" i="34"/>
  <c r="AA1141" i="34"/>
  <c r="AA1145" i="34"/>
  <c r="AA1149" i="34"/>
  <c r="AA1153" i="34"/>
  <c r="AA1157" i="34"/>
  <c r="AA1156" i="34"/>
  <c r="AA1161" i="34"/>
  <c r="AA1165" i="34"/>
  <c r="AA1169" i="34"/>
  <c r="AA1173" i="34"/>
  <c r="AA1177" i="34"/>
  <c r="AA1181" i="34"/>
  <c r="AA1185" i="34"/>
  <c r="AA1147" i="34"/>
  <c r="AA1158" i="34"/>
  <c r="AA1162" i="34"/>
  <c r="AA1166" i="34"/>
  <c r="AA1170" i="34"/>
  <c r="AA1174" i="34"/>
  <c r="AA1178" i="34"/>
  <c r="AA1182" i="34"/>
  <c r="AA1186" i="34"/>
  <c r="AA1151" i="34"/>
  <c r="AA1159" i="34"/>
  <c r="AA1163" i="34"/>
  <c r="AA1167" i="34"/>
  <c r="AA1171" i="34"/>
  <c r="AA1175" i="34"/>
  <c r="AA1179" i="34"/>
  <c r="AA1183" i="34"/>
  <c r="AA1155" i="34"/>
  <c r="AA1160" i="34"/>
  <c r="AA1164" i="34"/>
  <c r="AA1168" i="34"/>
  <c r="AA1172" i="34"/>
  <c r="AA1176" i="34"/>
  <c r="AA1180" i="34"/>
  <c r="AA1184" i="34"/>
  <c r="AA1192" i="34"/>
  <c r="AA1190" i="34"/>
  <c r="AA1211" i="34"/>
  <c r="AA1225" i="34"/>
  <c r="AA1249" i="34"/>
  <c r="AA1257" i="34"/>
  <c r="AA1277" i="34"/>
  <c r="AA1317" i="34"/>
  <c r="AA1335" i="34"/>
  <c r="AA1360" i="34"/>
  <c r="AA1374" i="34"/>
  <c r="AA1085" i="34"/>
  <c r="AA1296" i="34"/>
  <c r="AA1377" i="34"/>
  <c r="AA1316" i="34"/>
  <c r="AA1203" i="34"/>
  <c r="AA1220" i="34"/>
  <c r="AA1236" i="34"/>
  <c r="AA1244" i="34"/>
  <c r="AA1270" i="34"/>
  <c r="AA1294" i="34"/>
  <c r="AA1318" i="34"/>
  <c r="AA1334" i="34"/>
  <c r="AA1350" i="34"/>
  <c r="AA1365" i="34"/>
  <c r="AA1088" i="34"/>
  <c r="AA1299" i="34"/>
  <c r="AA1344" i="34"/>
  <c r="AA1392" i="34"/>
  <c r="AA1217" i="34"/>
  <c r="AA1227" i="34"/>
  <c r="AA1251" i="34"/>
  <c r="AA1259" i="34"/>
  <c r="AA1279" i="34"/>
  <c r="AA1308" i="34"/>
  <c r="AA1333" i="34"/>
  <c r="AA1354" i="34"/>
  <c r="AA1087" i="34"/>
  <c r="AA1298" i="34"/>
  <c r="AA1325" i="34"/>
  <c r="AA1391" i="34"/>
  <c r="AA1188" i="34"/>
  <c r="AA1202" i="34"/>
  <c r="AA1208" i="34"/>
  <c r="AA1238" i="34"/>
  <c r="AA1246" i="34"/>
  <c r="AA1272" i="34"/>
  <c r="AA1283" i="34"/>
  <c r="AA1309" i="34"/>
  <c r="AA1336" i="34"/>
  <c r="AA1357" i="34"/>
  <c r="AA1367" i="34"/>
  <c r="AA1086" i="34"/>
  <c r="AA1297" i="34"/>
  <c r="AA1380" i="34"/>
  <c r="AA1301" i="34"/>
  <c r="AA1213" i="34"/>
  <c r="AA1201" i="34"/>
  <c r="AA1221" i="34"/>
  <c r="AA1237" i="34"/>
  <c r="AA1245" i="34"/>
  <c r="AA1271" i="34"/>
  <c r="AA1284" i="34"/>
  <c r="AA1319" i="34"/>
  <c r="AA1331" i="34"/>
  <c r="AA1356" i="34"/>
  <c r="AA1366" i="34"/>
  <c r="AA1081" i="34"/>
  <c r="AA1314" i="34"/>
  <c r="AA1384" i="34"/>
  <c r="AA1197" i="34"/>
  <c r="AA1207" i="34"/>
  <c r="AA1222" i="34"/>
  <c r="AA1256" i="34"/>
  <c r="AA1239" i="34"/>
  <c r="AA1266" i="34"/>
  <c r="AA1290" i="34"/>
  <c r="AA1323" i="34"/>
  <c r="AA1330" i="34"/>
  <c r="AA1359" i="34"/>
  <c r="AA1373" i="34"/>
  <c r="AA1084" i="34"/>
  <c r="AA1304" i="34"/>
  <c r="AA1379" i="34"/>
  <c r="AA1300" i="34"/>
  <c r="AA1209" i="34"/>
  <c r="AA1232" i="34"/>
  <c r="AA1247" i="34"/>
  <c r="AA1265" i="34"/>
  <c r="AA1282" i="34"/>
  <c r="AA1322" i="34"/>
  <c r="AA1349" i="34"/>
  <c r="AA1370" i="34"/>
  <c r="AA1083" i="34"/>
  <c r="AA1303" i="34"/>
  <c r="AA1378" i="34"/>
  <c r="AA1315" i="34"/>
  <c r="AA1199" i="34"/>
  <c r="AA1205" i="34"/>
  <c r="AA1218" i="34"/>
  <c r="AA1234" i="34"/>
  <c r="AA1241" i="34"/>
  <c r="AA1268" i="34"/>
  <c r="AA1285" i="34"/>
  <c r="AA1320" i="34"/>
  <c r="AA1332" i="34"/>
  <c r="AA1353" i="34"/>
  <c r="AA1371" i="34"/>
  <c r="AA1082" i="34"/>
  <c r="AA1313" i="34"/>
  <c r="AA1381" i="34"/>
  <c r="AA1198" i="34"/>
  <c r="AA1206" i="34"/>
  <c r="AA1223" i="34"/>
  <c r="AA1233" i="34"/>
  <c r="AA1240" i="34"/>
  <c r="AA1267" i="34"/>
  <c r="AA1289" i="34"/>
  <c r="AA1324" i="34"/>
  <c r="AA1341" i="34"/>
  <c r="AA1352" i="34"/>
  <c r="AA1372" i="34"/>
  <c r="AA1243" i="34"/>
  <c r="AA1327" i="34"/>
  <c r="AA1389" i="34"/>
  <c r="AA1193" i="34"/>
  <c r="AA1214" i="34"/>
  <c r="AA1228" i="34"/>
  <c r="AA1252" i="34"/>
  <c r="AA1260" i="34"/>
  <c r="AA1280" i="34"/>
  <c r="AA1305" i="34"/>
  <c r="AA1328" i="34"/>
  <c r="AA1345" i="34"/>
  <c r="AA1355" i="34"/>
  <c r="AA1369" i="34"/>
  <c r="AA1080" i="34"/>
  <c r="AA1306" i="34"/>
  <c r="AA1383" i="34"/>
  <c r="AA1196" i="34"/>
  <c r="AA1219" i="34"/>
  <c r="AA1235" i="34"/>
  <c r="AA1242" i="34"/>
  <c r="AA1269" i="34"/>
  <c r="AA1293" i="34"/>
  <c r="AA1329" i="34"/>
  <c r="AA1364" i="34"/>
  <c r="AA1368" i="34"/>
  <c r="AA1079" i="34"/>
  <c r="AA1307" i="34"/>
  <c r="AA1382" i="34"/>
  <c r="AA1187" i="34"/>
  <c r="AA1195" i="34"/>
  <c r="AA1216" i="34"/>
  <c r="AA1230" i="34"/>
  <c r="AA1254" i="34"/>
  <c r="AA1262" i="34"/>
  <c r="AA1274" i="34"/>
  <c r="AA1292" i="34"/>
  <c r="AA1321" i="34"/>
  <c r="AA1346" i="34"/>
  <c r="AA1361" i="34"/>
  <c r="AA1376" i="34"/>
  <c r="AA1078" i="34"/>
  <c r="AA1326" i="34"/>
  <c r="AA1386" i="34"/>
  <c r="AA1194" i="34"/>
  <c r="AA1215" i="34"/>
  <c r="AA1229" i="34"/>
  <c r="AA1253" i="34"/>
  <c r="AA1261" i="34"/>
  <c r="AA1281" i="34"/>
  <c r="AA1291" i="34"/>
  <c r="AA1339" i="34"/>
  <c r="AA1347" i="34"/>
  <c r="AA1362" i="34"/>
  <c r="AA1089" i="34"/>
  <c r="AA1287" i="34"/>
  <c r="AA1343" i="34"/>
  <c r="AA1385" i="34"/>
  <c r="AA1189" i="34"/>
  <c r="AA1210" i="34"/>
  <c r="AA1224" i="34"/>
  <c r="AA1248" i="34"/>
  <c r="AA1264" i="34"/>
  <c r="AA1276" i="34"/>
  <c r="AA1310" i="34"/>
  <c r="AA1338" i="34"/>
  <c r="AA1348" i="34"/>
  <c r="AA1351" i="34"/>
  <c r="AA1077" i="34"/>
  <c r="AA1288" i="34"/>
  <c r="AA1311" i="34"/>
  <c r="AA1388" i="34"/>
  <c r="AA1204" i="34"/>
  <c r="AA1231" i="34"/>
  <c r="AA1255" i="34"/>
  <c r="AA1263" i="34"/>
  <c r="AA1273" i="34"/>
  <c r="AA1295" i="34"/>
  <c r="AA1337" i="34"/>
  <c r="AA1358" i="34"/>
  <c r="AA1091" i="34"/>
  <c r="AA1275" i="34"/>
  <c r="AA1312" i="34"/>
  <c r="AA1387" i="34"/>
  <c r="AA1200" i="34"/>
  <c r="AA1191" i="34"/>
  <c r="AA1212" i="34"/>
  <c r="AA1226" i="34"/>
  <c r="AA1250" i="34"/>
  <c r="AA1258" i="34"/>
  <c r="AA1278" i="34"/>
  <c r="AA1302" i="34"/>
  <c r="AA1340" i="34"/>
  <c r="AA1363" i="34"/>
  <c r="AA1375" i="34"/>
  <c r="AA1090" i="34"/>
  <c r="AA1286" i="34"/>
  <c r="AA1342" i="34"/>
  <c r="AA1390" i="34"/>
  <c r="AA859" i="34"/>
  <c r="AA860" i="34"/>
  <c r="AA861" i="34"/>
  <c r="AA820" i="34"/>
  <c r="AA824" i="34"/>
  <c r="AA817" i="34"/>
  <c r="AA847" i="34"/>
  <c r="AA836" i="34"/>
  <c r="AA838" i="34"/>
  <c r="AA853" i="34"/>
  <c r="AA854" i="34"/>
  <c r="AA816" i="34"/>
  <c r="AA856" i="34"/>
  <c r="AA843" i="34"/>
  <c r="AA839" i="34"/>
  <c r="AA822" i="34"/>
  <c r="AA811" i="34"/>
  <c r="AA813" i="34"/>
  <c r="AA844" i="34"/>
  <c r="AA848" i="34"/>
  <c r="AA858" i="34"/>
  <c r="AA842" i="34"/>
  <c r="AA851" i="34"/>
  <c r="AA812" i="34"/>
  <c r="AA841" i="34"/>
  <c r="AA840" i="34"/>
  <c r="AA855" i="34"/>
  <c r="AA823" i="34"/>
  <c r="AA845" i="34"/>
  <c r="AA857" i="34"/>
  <c r="AA850" i="34"/>
  <c r="AA835" i="34"/>
  <c r="AA821" i="34"/>
  <c r="AA815" i="34"/>
  <c r="AA846" i="34"/>
  <c r="AA849" i="34"/>
  <c r="AA834" i="34"/>
  <c r="AA819" i="34"/>
  <c r="AA837" i="34"/>
  <c r="AA814" i="34"/>
  <c r="AA852" i="34"/>
  <c r="AA755" i="34"/>
  <c r="AA752" i="34"/>
  <c r="AA766" i="34"/>
  <c r="AA778" i="34"/>
  <c r="AA786" i="34"/>
  <c r="AA794" i="34"/>
  <c r="AA802" i="34"/>
  <c r="AA798" i="34"/>
  <c r="AA781" i="34"/>
  <c r="AA789" i="34"/>
  <c r="AA797" i="34"/>
  <c r="AA751" i="34"/>
  <c r="AA775" i="34"/>
  <c r="AA770" i="34"/>
  <c r="AA761" i="34"/>
  <c r="AA756" i="34"/>
  <c r="AA768" i="34"/>
  <c r="AA780" i="34"/>
  <c r="AA788" i="34"/>
  <c r="AA796" i="34"/>
  <c r="AA753" i="34"/>
  <c r="AA759" i="34"/>
  <c r="AA783" i="34"/>
  <c r="AA791" i="34"/>
  <c r="AA800" i="34"/>
  <c r="AA757" i="34"/>
  <c r="AA754" i="34"/>
  <c r="AA776" i="34"/>
  <c r="AA769" i="34"/>
  <c r="AA758" i="34"/>
  <c r="AA772" i="34"/>
  <c r="AA782" i="34"/>
  <c r="AA790" i="34"/>
  <c r="AA799" i="34"/>
  <c r="AA765" i="34"/>
  <c r="AA767" i="34"/>
  <c r="AA785" i="34"/>
  <c r="AA793" i="34"/>
  <c r="AA804" i="34"/>
  <c r="AA763" i="34"/>
  <c r="AA760" i="34"/>
  <c r="AA750" i="34"/>
  <c r="AA779" i="34"/>
  <c r="AA762" i="34"/>
  <c r="AA774" i="34"/>
  <c r="AA784" i="34"/>
  <c r="AA792" i="34"/>
  <c r="AA801" i="34"/>
  <c r="AA777" i="34"/>
  <c r="AA773" i="34"/>
  <c r="AA787" i="34"/>
  <c r="AA795" i="34"/>
  <c r="AA805" i="34"/>
  <c r="AA771" i="34"/>
  <c r="AA764" i="34"/>
  <c r="AA803" i="34"/>
  <c r="AA674" i="34"/>
  <c r="AA676" i="34"/>
  <c r="AA675" i="34"/>
  <c r="AA673" i="34"/>
  <c r="AA148" i="34"/>
  <c r="AA141" i="34"/>
  <c r="AA149" i="34"/>
  <c r="AA144" i="34"/>
  <c r="AA146" i="34"/>
  <c r="AA145" i="34"/>
  <c r="AA143" i="34"/>
  <c r="AA147" i="34"/>
  <c r="AA140" i="34"/>
  <c r="AA139" i="34"/>
  <c r="AA672" i="34"/>
  <c r="AA142" i="34"/>
  <c r="AA150" i="34"/>
  <c r="AA90" i="34"/>
  <c r="AA730" i="34"/>
  <c r="AA39" i="34"/>
  <c r="AA36" i="34"/>
  <c r="AA44" i="34"/>
  <c r="AA54" i="34"/>
  <c r="AA64" i="34"/>
  <c r="AA65" i="34"/>
  <c r="AA73" i="34"/>
  <c r="AA55" i="34"/>
  <c r="AA43" i="34"/>
  <c r="AA63" i="34"/>
  <c r="AA72" i="34"/>
  <c r="AA45" i="34"/>
  <c r="AA38" i="34"/>
  <c r="AA46" i="34"/>
  <c r="AA56" i="34"/>
  <c r="AA75" i="34"/>
  <c r="AA67" i="34"/>
  <c r="AA34" i="34"/>
  <c r="AA59" i="34"/>
  <c r="AA53" i="34"/>
  <c r="AA66" i="34"/>
  <c r="AA74" i="34"/>
  <c r="AA51" i="34"/>
  <c r="AA40" i="34"/>
  <c r="AA50" i="34"/>
  <c r="AA58" i="34"/>
  <c r="AA47" i="34"/>
  <c r="AA69" i="34"/>
  <c r="AA41" i="34"/>
  <c r="AA62" i="34"/>
  <c r="AA35" i="34"/>
  <c r="AA68" i="34"/>
  <c r="AA57" i="34"/>
  <c r="AA42" i="34"/>
  <c r="AA52" i="34"/>
  <c r="AA60" i="34"/>
  <c r="AA61" i="34"/>
  <c r="AA71" i="34"/>
  <c r="AA48" i="34"/>
  <c r="AA37" i="34"/>
  <c r="AA49" i="34"/>
  <c r="AA70" i="34"/>
  <c r="AA79" i="34"/>
  <c r="AA28" i="34"/>
  <c r="AA30" i="34"/>
  <c r="AA32" i="34"/>
  <c r="AA31" i="34"/>
  <c r="AA29" i="34"/>
  <c r="AA78" i="34"/>
  <c r="AA33" i="34"/>
  <c r="AA76" i="34"/>
  <c r="X25" i="34"/>
  <c r="X27" i="34"/>
  <c r="X29" i="34"/>
  <c r="X31" i="34"/>
  <c r="X33" i="34"/>
  <c r="X35" i="34"/>
  <c r="X37" i="34"/>
  <c r="X39" i="34"/>
  <c r="X41" i="34"/>
  <c r="X43" i="34"/>
  <c r="X45" i="34"/>
  <c r="X47" i="34"/>
  <c r="X49" i="34"/>
  <c r="X51" i="34"/>
  <c r="X53" i="34"/>
  <c r="X55" i="34"/>
  <c r="X57" i="34"/>
  <c r="X59" i="34"/>
  <c r="X61" i="34"/>
  <c r="X63" i="34"/>
  <c r="X65" i="34"/>
  <c r="X67" i="34"/>
  <c r="X69" i="34"/>
  <c r="X71" i="34"/>
  <c r="X73" i="34"/>
  <c r="X75" i="34"/>
  <c r="X77" i="34"/>
  <c r="X79" i="34"/>
  <c r="X91" i="34"/>
  <c r="X92" i="34"/>
  <c r="X93" i="34"/>
  <c r="X94" i="34"/>
  <c r="X95" i="34"/>
  <c r="X96" i="34"/>
  <c r="X97" i="34"/>
  <c r="X98" i="34"/>
  <c r="X99" i="34"/>
  <c r="X100" i="34"/>
  <c r="X101" i="34"/>
  <c r="X102" i="34"/>
  <c r="X103" i="34"/>
  <c r="X104" i="34"/>
  <c r="X105" i="34"/>
  <c r="X106" i="34"/>
  <c r="X107" i="34"/>
  <c r="X108" i="34"/>
  <c r="X109" i="34"/>
  <c r="X110" i="34"/>
  <c r="X111" i="34"/>
  <c r="X112" i="34"/>
  <c r="X113" i="34"/>
  <c r="X114" i="34"/>
  <c r="X115" i="34"/>
  <c r="X116" i="34"/>
  <c r="X117" i="34"/>
  <c r="X118" i="34"/>
  <c r="X119" i="34"/>
  <c r="X120" i="34"/>
  <c r="X121" i="34"/>
  <c r="X122" i="34"/>
  <c r="X123" i="34"/>
  <c r="X124" i="34"/>
  <c r="X125" i="34"/>
  <c r="X126" i="34"/>
  <c r="X127" i="34"/>
  <c r="X128" i="34"/>
  <c r="X129" i="34"/>
  <c r="X130" i="34"/>
  <c r="X131" i="34"/>
  <c r="X132" i="34"/>
  <c r="X133" i="34"/>
  <c r="X134" i="34"/>
  <c r="X135" i="34"/>
  <c r="X136" i="34"/>
  <c r="X137" i="34"/>
  <c r="X138" i="34"/>
  <c r="X139" i="34"/>
  <c r="X141" i="34"/>
  <c r="X143" i="34"/>
  <c r="X145" i="34"/>
  <c r="X147" i="34"/>
  <c r="X149" i="34"/>
  <c r="X151" i="34"/>
  <c r="X152" i="34"/>
  <c r="X153" i="34"/>
  <c r="X154" i="34"/>
  <c r="X155" i="34"/>
  <c r="X156" i="34"/>
  <c r="X157" i="34"/>
  <c r="X158" i="34"/>
  <c r="X159" i="34"/>
  <c r="X160" i="34"/>
  <c r="X161" i="34"/>
  <c r="X162" i="34"/>
  <c r="X163" i="34"/>
  <c r="X164" i="34"/>
  <c r="X165" i="34"/>
  <c r="X166" i="34"/>
  <c r="X167" i="34"/>
  <c r="X168" i="34"/>
  <c r="X169" i="34"/>
  <c r="X170" i="34"/>
  <c r="X171" i="34"/>
  <c r="X172" i="34"/>
  <c r="X173" i="34"/>
  <c r="X174" i="34"/>
  <c r="X175" i="34"/>
  <c r="X176" i="34"/>
  <c r="X177" i="34"/>
  <c r="X178" i="34"/>
  <c r="X179" i="34"/>
  <c r="X180" i="34"/>
  <c r="X181" i="34"/>
  <c r="X182" i="34"/>
  <c r="X183" i="34"/>
  <c r="X184" i="34"/>
  <c r="X185" i="34"/>
  <c r="X186" i="34"/>
  <c r="X187" i="34"/>
  <c r="X188" i="34"/>
  <c r="X189" i="34"/>
  <c r="X190" i="34"/>
  <c r="X191" i="34"/>
  <c r="X192" i="34"/>
  <c r="X193" i="34"/>
  <c r="X194" i="34"/>
  <c r="X195" i="34"/>
  <c r="X196" i="34"/>
  <c r="X197" i="34"/>
  <c r="X198" i="34"/>
  <c r="X199" i="34"/>
  <c r="X200" i="34"/>
  <c r="X201" i="34"/>
  <c r="X202" i="34"/>
  <c r="X203" i="34"/>
  <c r="X204" i="34"/>
  <c r="X205" i="34"/>
  <c r="X206" i="34"/>
  <c r="X207" i="34"/>
  <c r="X208" i="34"/>
  <c r="X209" i="34"/>
  <c r="X210" i="34"/>
  <c r="X211" i="34"/>
  <c r="X212" i="34"/>
  <c r="X213" i="34"/>
  <c r="X214" i="34"/>
  <c r="X215" i="34"/>
  <c r="X216" i="34"/>
  <c r="X217" i="34"/>
  <c r="X218" i="34"/>
  <c r="X219" i="34"/>
  <c r="X220" i="34"/>
  <c r="X221" i="34"/>
  <c r="X222" i="34"/>
  <c r="X223" i="34"/>
  <c r="X224" i="34"/>
  <c r="X225" i="34"/>
  <c r="X226" i="34"/>
  <c r="X227" i="34"/>
  <c r="X228" i="34"/>
  <c r="X229" i="34"/>
  <c r="X230" i="34"/>
  <c r="X231" i="34"/>
  <c r="X232" i="34"/>
  <c r="X234" i="34"/>
  <c r="X236" i="34"/>
  <c r="X238" i="34"/>
  <c r="X251" i="34"/>
  <c r="X260" i="34"/>
  <c r="X261" i="34"/>
  <c r="X263" i="34"/>
  <c r="X265" i="34"/>
  <c r="X269" i="34"/>
  <c r="X270" i="34"/>
  <c r="X271" i="34"/>
  <c r="X272" i="34"/>
  <c r="X273" i="34"/>
  <c r="X274" i="34"/>
  <c r="X275" i="34"/>
  <c r="X276" i="34"/>
  <c r="X277" i="34"/>
  <c r="X279" i="34"/>
  <c r="X296" i="34"/>
  <c r="X297" i="34"/>
  <c r="X298" i="34"/>
  <c r="X299" i="34"/>
  <c r="X300" i="34"/>
  <c r="X302" i="34"/>
  <c r="X304" i="34"/>
  <c r="X306" i="34"/>
  <c r="X308" i="34"/>
  <c r="X310" i="34"/>
  <c r="X311" i="34"/>
  <c r="X312" i="34"/>
  <c r="X314" i="34"/>
  <c r="X316" i="34"/>
  <c r="X318" i="34"/>
  <c r="X320" i="34"/>
  <c r="X322" i="34"/>
  <c r="X324" i="34"/>
  <c r="X326" i="34"/>
  <c r="X329" i="34"/>
  <c r="X331" i="34"/>
  <c r="X333" i="34"/>
  <c r="X334" i="34"/>
  <c r="X335" i="34"/>
  <c r="X336" i="34"/>
  <c r="X337" i="34"/>
  <c r="X338" i="34"/>
  <c r="X339" i="34"/>
  <c r="X346" i="34"/>
  <c r="X348" i="34"/>
  <c r="X350" i="34"/>
  <c r="X352" i="34"/>
  <c r="X354" i="34"/>
  <c r="X355" i="34"/>
  <c r="X356" i="34"/>
  <c r="X357" i="34"/>
  <c r="X358" i="34"/>
  <c r="X359" i="34"/>
  <c r="X360" i="34"/>
  <c r="X361" i="34"/>
  <c r="X362" i="34"/>
  <c r="X363" i="34"/>
  <c r="X364" i="34"/>
  <c r="X365" i="34"/>
  <c r="X366" i="34"/>
  <c r="X367" i="34"/>
  <c r="X368" i="34"/>
  <c r="X369" i="34"/>
  <c r="X370" i="34"/>
  <c r="X372" i="34"/>
  <c r="X374" i="34"/>
  <c r="X375" i="34"/>
  <c r="X376" i="34"/>
  <c r="X377" i="34"/>
  <c r="X378" i="34"/>
  <c r="X379" i="34"/>
  <c r="X380" i="34"/>
  <c r="X381" i="34"/>
  <c r="X382" i="34"/>
  <c r="X384" i="34"/>
  <c r="X386" i="34"/>
  <c r="X388" i="34"/>
  <c r="X390" i="34"/>
  <c r="X392" i="34"/>
  <c r="X394" i="34"/>
  <c r="X396" i="34"/>
  <c r="X397" i="34"/>
  <c r="X398" i="34"/>
  <c r="X399" i="34"/>
  <c r="X401" i="34"/>
  <c r="X403" i="34"/>
  <c r="X28" i="34"/>
  <c r="X32" i="34"/>
  <c r="X36" i="34"/>
  <c r="X40" i="34"/>
  <c r="X44" i="34"/>
  <c r="X48" i="34"/>
  <c r="X52" i="34"/>
  <c r="X56" i="34"/>
  <c r="X60" i="34"/>
  <c r="X64" i="34"/>
  <c r="X68" i="34"/>
  <c r="X72" i="34"/>
  <c r="X76" i="34"/>
  <c r="X80" i="34"/>
  <c r="X81" i="34"/>
  <c r="X82" i="34"/>
  <c r="X83" i="34"/>
  <c r="X84" i="34"/>
  <c r="X85" i="34"/>
  <c r="X86" i="34"/>
  <c r="X87" i="34"/>
  <c r="X88" i="34"/>
  <c r="X89" i="34"/>
  <c r="X90" i="34"/>
  <c r="X142" i="34"/>
  <c r="X146" i="34"/>
  <c r="X150" i="34"/>
  <c r="X233" i="34"/>
  <c r="X237" i="34"/>
  <c r="X252" i="34"/>
  <c r="X253" i="34"/>
  <c r="X254" i="34"/>
  <c r="X255" i="34"/>
  <c r="X256" i="34"/>
  <c r="X257" i="34"/>
  <c r="X258" i="34"/>
  <c r="X259" i="34"/>
  <c r="X262" i="34"/>
  <c r="X266" i="34"/>
  <c r="X267" i="34"/>
  <c r="X268" i="34"/>
  <c r="X280" i="34"/>
  <c r="X281" i="34"/>
  <c r="X282" i="34"/>
  <c r="X283" i="34"/>
  <c r="X284" i="34"/>
  <c r="X285" i="34"/>
  <c r="X286" i="34"/>
  <c r="X287" i="34"/>
  <c r="X288" i="34"/>
  <c r="X289" i="34"/>
  <c r="X290" i="34"/>
  <c r="X291" i="34"/>
  <c r="X292" i="34"/>
  <c r="X293" i="34"/>
  <c r="X294" i="34"/>
  <c r="X295" i="34"/>
  <c r="X303" i="34"/>
  <c r="X307" i="34"/>
  <c r="X313" i="34"/>
  <c r="X317" i="34"/>
  <c r="X321" i="34"/>
  <c r="X325" i="34"/>
  <c r="X330" i="34"/>
  <c r="X340" i="34"/>
  <c r="X341" i="34"/>
  <c r="X342" i="34"/>
  <c r="X343" i="34"/>
  <c r="X344" i="34"/>
  <c r="X345" i="34"/>
  <c r="X349" i="34"/>
  <c r="X353" i="34"/>
  <c r="X373" i="34"/>
  <c r="X385" i="34"/>
  <c r="X389" i="34"/>
  <c r="X393" i="34"/>
  <c r="X402" i="34"/>
  <c r="X405" i="34"/>
  <c r="X411" i="34"/>
  <c r="X413" i="34"/>
  <c r="X424" i="34"/>
  <c r="X426" i="34"/>
  <c r="X428" i="34"/>
  <c r="X429" i="34"/>
  <c r="X431" i="34"/>
  <c r="X433" i="34"/>
  <c r="X435" i="34"/>
  <c r="X437" i="34"/>
  <c r="X438" i="34"/>
  <c r="X439" i="34"/>
  <c r="X441" i="34"/>
  <c r="X442" i="34"/>
  <c r="X443" i="34"/>
  <c r="X444" i="34"/>
  <c r="X445" i="34"/>
  <c r="X446" i="34"/>
  <c r="X447" i="34"/>
  <c r="X448" i="34"/>
  <c r="X449" i="34"/>
  <c r="X451" i="34"/>
  <c r="X452" i="34"/>
  <c r="X453" i="34"/>
  <c r="X454" i="34"/>
  <c r="X455" i="34"/>
  <c r="X456" i="34"/>
  <c r="X460" i="34"/>
  <c r="X463" i="34"/>
  <c r="X465" i="34"/>
  <c r="X469" i="34"/>
  <c r="X470" i="34"/>
  <c r="X471" i="34"/>
  <c r="X472" i="34"/>
  <c r="X473" i="34"/>
  <c r="X474" i="34"/>
  <c r="X475" i="34"/>
  <c r="X476" i="34"/>
  <c r="X477" i="34"/>
  <c r="X478" i="34"/>
  <c r="X479" i="34"/>
  <c r="X480" i="34"/>
  <c r="X481" i="34"/>
  <c r="X482" i="34"/>
  <c r="X483" i="34"/>
  <c r="X484" i="34"/>
  <c r="X485" i="34"/>
  <c r="X486" i="34"/>
  <c r="X487" i="34"/>
  <c r="X488" i="34"/>
  <c r="X489" i="34"/>
  <c r="X490" i="34"/>
  <c r="X491" i="34"/>
  <c r="X492" i="34"/>
  <c r="X493" i="34"/>
  <c r="X499" i="34"/>
  <c r="X501" i="34"/>
  <c r="X502" i="34"/>
  <c r="X503" i="34"/>
  <c r="X504" i="34"/>
  <c r="X505" i="34"/>
  <c r="X506" i="34"/>
  <c r="X507" i="34"/>
  <c r="X508" i="34"/>
  <c r="X509" i="34"/>
  <c r="X510" i="34"/>
  <c r="X511" i="34"/>
  <c r="X512" i="34"/>
  <c r="X513" i="34"/>
  <c r="X514" i="34"/>
  <c r="X515" i="34"/>
  <c r="X516" i="34"/>
  <c r="X517" i="34"/>
  <c r="X519" i="34"/>
  <c r="X521" i="34"/>
  <c r="X523" i="34"/>
  <c r="X525" i="34"/>
  <c r="X527" i="34"/>
  <c r="X529" i="34"/>
  <c r="X531" i="34"/>
  <c r="X535" i="34"/>
  <c r="X537" i="34"/>
  <c r="X539" i="34"/>
  <c r="X541" i="34"/>
  <c r="X543" i="34"/>
  <c r="X545" i="34"/>
  <c r="X546" i="34"/>
  <c r="X577" i="34"/>
  <c r="X578" i="34"/>
  <c r="X580" i="34"/>
  <c r="X582" i="34"/>
  <c r="X584" i="34"/>
  <c r="X586" i="34"/>
  <c r="X588" i="34"/>
  <c r="X590" i="34"/>
  <c r="X592" i="34"/>
  <c r="X594" i="34"/>
  <c r="X596" i="34"/>
  <c r="X598" i="34"/>
  <c r="X600" i="34"/>
  <c r="X602" i="34"/>
  <c r="X604" i="34"/>
  <c r="X605" i="34"/>
  <c r="X606" i="34"/>
  <c r="X607" i="34"/>
  <c r="X608" i="34"/>
  <c r="X609" i="34"/>
  <c r="X610" i="34"/>
  <c r="X611" i="34"/>
  <c r="X612" i="34"/>
  <c r="X613" i="34"/>
  <c r="X614" i="34"/>
  <c r="X615" i="34"/>
  <c r="X616" i="34"/>
  <c r="X617" i="34"/>
  <c r="X618" i="34"/>
  <c r="X619" i="34"/>
  <c r="X620" i="34"/>
  <c r="X621" i="34"/>
  <c r="X622" i="34"/>
  <c r="X624" i="34"/>
  <c r="X626" i="34"/>
  <c r="X628" i="34"/>
  <c r="X630" i="34"/>
  <c r="X636" i="34"/>
  <c r="X637" i="34"/>
  <c r="X638" i="34"/>
  <c r="X639" i="34"/>
  <c r="X640" i="34"/>
  <c r="X641" i="34"/>
  <c r="X643" i="34"/>
  <c r="X645" i="34"/>
  <c r="X647" i="34"/>
  <c r="X649" i="34"/>
  <c r="X650" i="34"/>
  <c r="X651" i="34"/>
  <c r="X652" i="34"/>
  <c r="X653" i="34"/>
  <c r="X654" i="34"/>
  <c r="X655" i="34"/>
  <c r="X656" i="34"/>
  <c r="X657" i="34"/>
  <c r="X658" i="34"/>
  <c r="X659" i="34"/>
  <c r="X660" i="34"/>
  <c r="X661" i="34"/>
  <c r="X662" i="34"/>
  <c r="X663" i="34"/>
  <c r="X664" i="34"/>
  <c r="X665" i="34"/>
  <c r="X669" i="34"/>
  <c r="X671" i="34"/>
  <c r="X672" i="34"/>
  <c r="X674" i="34"/>
  <c r="X676" i="34"/>
  <c r="X731" i="34"/>
  <c r="X732" i="34"/>
  <c r="X733" i="34"/>
  <c r="X734" i="34"/>
  <c r="X735" i="34"/>
  <c r="X736" i="34"/>
  <c r="X737" i="34"/>
  <c r="X738" i="34"/>
  <c r="X739" i="34"/>
  <c r="X740" i="34"/>
  <c r="X741" i="34"/>
  <c r="X742" i="34"/>
  <c r="X743" i="34"/>
  <c r="X744" i="34"/>
  <c r="X745" i="34"/>
  <c r="X746" i="34"/>
  <c r="X747" i="34"/>
  <c r="X748" i="34"/>
  <c r="X749" i="34"/>
  <c r="X750" i="34"/>
  <c r="X752" i="34"/>
  <c r="X754" i="34"/>
  <c r="X756" i="34"/>
  <c r="X758" i="34"/>
  <c r="X760" i="34"/>
  <c r="X762" i="34"/>
  <c r="X764" i="34"/>
  <c r="X766" i="34"/>
  <c r="X768" i="34"/>
  <c r="X770" i="34"/>
  <c r="X772" i="34"/>
  <c r="X774" i="34"/>
  <c r="X776" i="34"/>
  <c r="X778" i="34"/>
  <c r="X780" i="34"/>
  <c r="X782" i="34"/>
  <c r="X784" i="34"/>
  <c r="X786" i="34"/>
  <c r="X788" i="34"/>
  <c r="X790" i="34"/>
  <c r="X792" i="34"/>
  <c r="X794" i="34"/>
  <c r="X796" i="34"/>
  <c r="X798" i="34"/>
  <c r="X800" i="34"/>
  <c r="X802" i="34"/>
  <c r="X804" i="34"/>
  <c r="X806" i="34"/>
  <c r="X807" i="34"/>
  <c r="X808" i="34"/>
  <c r="X809" i="34"/>
  <c r="X810" i="34"/>
  <c r="X811" i="34"/>
  <c r="X813" i="34"/>
  <c r="X815" i="34"/>
  <c r="X817" i="34"/>
  <c r="X818" i="34"/>
  <c r="X819" i="34"/>
  <c r="X821" i="34"/>
  <c r="X823" i="34"/>
  <c r="X825" i="34"/>
  <c r="X826" i="34"/>
  <c r="X827" i="34"/>
  <c r="X829" i="34"/>
  <c r="X830" i="34"/>
  <c r="X831" i="34"/>
  <c r="X832" i="34"/>
  <c r="X833" i="34"/>
  <c r="X834" i="34"/>
  <c r="X836" i="34"/>
  <c r="X838" i="34"/>
  <c r="X840" i="34"/>
  <c r="X842" i="34"/>
  <c r="X844" i="34"/>
  <c r="X846" i="34"/>
  <c r="X848" i="34"/>
  <c r="X850" i="34"/>
  <c r="X852" i="34"/>
  <c r="X854" i="34"/>
  <c r="X856" i="34"/>
  <c r="X858" i="34"/>
  <c r="X860" i="34"/>
  <c r="X862" i="34"/>
  <c r="X863" i="34"/>
  <c r="X864" i="34"/>
  <c r="X865" i="34"/>
  <c r="X866" i="34"/>
  <c r="X867" i="34"/>
  <c r="X869" i="34"/>
  <c r="X871" i="34"/>
  <c r="X872" i="34"/>
  <c r="X873" i="34"/>
  <c r="X874" i="34"/>
  <c r="X875" i="34"/>
  <c r="X876" i="34"/>
  <c r="X881" i="34"/>
  <c r="X883" i="34"/>
  <c r="X885" i="34"/>
  <c r="X887" i="34"/>
  <c r="X889" i="34"/>
  <c r="X891" i="34"/>
  <c r="X893" i="34"/>
  <c r="X895" i="34"/>
  <c r="X897" i="34"/>
  <c r="X899" i="34"/>
  <c r="X901" i="34"/>
  <c r="X903" i="34"/>
  <c r="X905" i="34"/>
  <c r="X907" i="34"/>
  <c r="X909" i="34"/>
  <c r="X911" i="34"/>
  <c r="X913" i="34"/>
  <c r="X915" i="34"/>
  <c r="X917" i="34"/>
  <c r="X919" i="34"/>
  <c r="X921" i="34"/>
  <c r="X923" i="34"/>
  <c r="X925" i="34"/>
  <c r="X927" i="34"/>
  <c r="X929" i="34"/>
  <c r="X930" i="34"/>
  <c r="X931" i="34"/>
  <c r="X996" i="34"/>
  <c r="X998" i="34"/>
  <c r="X1001" i="34"/>
  <c r="X1003" i="34"/>
  <c r="X1005" i="34"/>
  <c r="X1007" i="34"/>
  <c r="X1009" i="34"/>
  <c r="X1010" i="34"/>
  <c r="X1012" i="34"/>
  <c r="X1014" i="34"/>
  <c r="X1016" i="34"/>
  <c r="X1018" i="34"/>
  <c r="X1020" i="34"/>
  <c r="X1022" i="34"/>
  <c r="X1024" i="34"/>
  <c r="X1026" i="34"/>
  <c r="X1028" i="34"/>
  <c r="X1030" i="34"/>
  <c r="X1032" i="34"/>
  <c r="X1034" i="34"/>
  <c r="X1036" i="34"/>
  <c r="X1038" i="34"/>
  <c r="X1040" i="34"/>
  <c r="X1042" i="34"/>
  <c r="X1044" i="34"/>
  <c r="X1046" i="34"/>
  <c r="X1048" i="34"/>
  <c r="X1050" i="34"/>
  <c r="X1052" i="34"/>
  <c r="X1054" i="34"/>
  <c r="X1056" i="34"/>
  <c r="X1058" i="34"/>
  <c r="X1060" i="34"/>
  <c r="X1062" i="34"/>
  <c r="X1064" i="34"/>
  <c r="X1066" i="34"/>
  <c r="X1067" i="34"/>
  <c r="X1068" i="34"/>
  <c r="X1069" i="34"/>
  <c r="X1070" i="34"/>
  <c r="X1071" i="34"/>
  <c r="X1072" i="34"/>
  <c r="X1073" i="34"/>
  <c r="X1074" i="34"/>
  <c r="X1075" i="34"/>
  <c r="X1076" i="34"/>
  <c r="X1077" i="34"/>
  <c r="X1079" i="34"/>
  <c r="X1081" i="34"/>
  <c r="X1083" i="34"/>
  <c r="X1085" i="34"/>
  <c r="X1087" i="34"/>
  <c r="X1089" i="34"/>
  <c r="X1091" i="34"/>
  <c r="X1094" i="34"/>
  <c r="X1096" i="34"/>
  <c r="X1098" i="34"/>
  <c r="X1099" i="34"/>
  <c r="X1100" i="34"/>
  <c r="X1101" i="34"/>
  <c r="X1102" i="34"/>
  <c r="X1103" i="34"/>
  <c r="X1104" i="34"/>
  <c r="X1115" i="34"/>
  <c r="X1119" i="34"/>
  <c r="X1120" i="34"/>
  <c r="X1121" i="34"/>
  <c r="X1122" i="34"/>
  <c r="X1123" i="34"/>
  <c r="X1124" i="34"/>
  <c r="X1125" i="34"/>
  <c r="X1126" i="34"/>
  <c r="X1127" i="34"/>
  <c r="X1128" i="34"/>
  <c r="X1129" i="34"/>
  <c r="X1130" i="34"/>
  <c r="X1131" i="34"/>
  <c r="X1132" i="34"/>
  <c r="X1133" i="34"/>
  <c r="X1134" i="34"/>
  <c r="X1135" i="34"/>
  <c r="X1136" i="34"/>
  <c r="X1137" i="34"/>
  <c r="X1138" i="34"/>
  <c r="X1139" i="34"/>
  <c r="X1140" i="34"/>
  <c r="X1187" i="34"/>
  <c r="X1188" i="34"/>
  <c r="X1189" i="34"/>
  <c r="X1190" i="34"/>
  <c r="X1191" i="34"/>
  <c r="X1192" i="34"/>
  <c r="X1193" i="34"/>
  <c r="X1194" i="34"/>
  <c r="X1195" i="34"/>
  <c r="X1196" i="34"/>
  <c r="X1197" i="34"/>
  <c r="X1198" i="34"/>
  <c r="X1199" i="34"/>
  <c r="X1200" i="34"/>
  <c r="X1201" i="34"/>
  <c r="X1202" i="34"/>
  <c r="X1203" i="34"/>
  <c r="X1204" i="34"/>
  <c r="X1205" i="34"/>
  <c r="X1206" i="34"/>
  <c r="X1207" i="34"/>
  <c r="X1208" i="34"/>
  <c r="X1209" i="34"/>
  <c r="X1210" i="34"/>
  <c r="X1211" i="34"/>
  <c r="X1212" i="34"/>
  <c r="X1213" i="34"/>
  <c r="X1214" i="34"/>
  <c r="X1215" i="34"/>
  <c r="X1216" i="34"/>
  <c r="X1217" i="34"/>
  <c r="X1218" i="34"/>
  <c r="X1219" i="34"/>
  <c r="X1220" i="34"/>
  <c r="X1221" i="34"/>
  <c r="X1222" i="34"/>
  <c r="X1223" i="34"/>
  <c r="X1224" i="34"/>
  <c r="X1225" i="34"/>
  <c r="X1226" i="34"/>
  <c r="X1227" i="34"/>
  <c r="X1228" i="34"/>
  <c r="X1229" i="34"/>
  <c r="X1230" i="34"/>
  <c r="X1231" i="34"/>
  <c r="X1232" i="34"/>
  <c r="X1233" i="34"/>
  <c r="X1234" i="34"/>
  <c r="X1235" i="34"/>
  <c r="X1236" i="34"/>
  <c r="X1237" i="34"/>
  <c r="X1238" i="34"/>
  <c r="X1239" i="34"/>
  <c r="X1240" i="34"/>
  <c r="X1241" i="34"/>
  <c r="X1242" i="34"/>
  <c r="X1243" i="34"/>
  <c r="X1244" i="34"/>
  <c r="X1245" i="34"/>
  <c r="X1246" i="34"/>
  <c r="X1247" i="34"/>
  <c r="X1248" i="34"/>
  <c r="X1249" i="34"/>
  <c r="X1250" i="34"/>
  <c r="X1251" i="34"/>
  <c r="X1252" i="34"/>
  <c r="X1253" i="34"/>
  <c r="X1254" i="34"/>
  <c r="X1255" i="34"/>
  <c r="X26" i="34"/>
  <c r="X34" i="34"/>
  <c r="X42" i="34"/>
  <c r="X50" i="34"/>
  <c r="X58" i="34"/>
  <c r="X66" i="34"/>
  <c r="X74" i="34"/>
  <c r="X140" i="34"/>
  <c r="X148" i="34"/>
  <c r="X235" i="34"/>
  <c r="X264" i="34"/>
  <c r="X305" i="34"/>
  <c r="X315" i="34"/>
  <c r="X323" i="34"/>
  <c r="X332" i="34"/>
  <c r="X347" i="34"/>
  <c r="X371" i="34"/>
  <c r="X387" i="34"/>
  <c r="X395" i="34"/>
  <c r="X400" i="34"/>
  <c r="X406" i="34"/>
  <c r="X407" i="34"/>
  <c r="X408" i="34"/>
  <c r="X409" i="34"/>
  <c r="X410" i="34"/>
  <c r="X414" i="34"/>
  <c r="X415" i="34"/>
  <c r="X416" i="34"/>
  <c r="X417" i="34"/>
  <c r="X418" i="34"/>
  <c r="X419" i="34"/>
  <c r="X420" i="34"/>
  <c r="X421" i="34"/>
  <c r="X422" i="34"/>
  <c r="X423" i="34"/>
  <c r="X427" i="34"/>
  <c r="X430" i="34"/>
  <c r="X434" i="34"/>
  <c r="X440" i="34"/>
  <c r="X461" i="34"/>
  <c r="X462" i="34"/>
  <c r="X466" i="34"/>
  <c r="X467" i="34"/>
  <c r="X468" i="34"/>
  <c r="X500" i="34"/>
  <c r="X520" i="34"/>
  <c r="X524" i="34"/>
  <c r="X528" i="34"/>
  <c r="X532" i="34"/>
  <c r="X533" i="34"/>
  <c r="X534" i="34"/>
  <c r="X538" i="34"/>
  <c r="X542" i="34"/>
  <c r="X581" i="34"/>
  <c r="X585" i="34"/>
  <c r="X589" i="34"/>
  <c r="X593" i="34"/>
  <c r="X597" i="34"/>
  <c r="X601" i="34"/>
  <c r="X623" i="34"/>
  <c r="X627" i="34"/>
  <c r="X631" i="34"/>
  <c r="X632" i="34"/>
  <c r="X633" i="34"/>
  <c r="X634" i="34"/>
  <c r="X635" i="34"/>
  <c r="X642" i="34"/>
  <c r="X646" i="34"/>
  <c r="X666" i="34"/>
  <c r="X667" i="34"/>
  <c r="X668" i="34"/>
  <c r="X675" i="34"/>
  <c r="X753" i="34"/>
  <c r="X757" i="34"/>
  <c r="X761" i="34"/>
  <c r="X765" i="34"/>
  <c r="X769" i="34"/>
  <c r="X773" i="34"/>
  <c r="X777" i="34"/>
  <c r="X781" i="34"/>
  <c r="X785" i="34"/>
  <c r="X789" i="34"/>
  <c r="X793" i="34"/>
  <c r="X797" i="34"/>
  <c r="X801" i="34"/>
  <c r="X805" i="34"/>
  <c r="X812" i="34"/>
  <c r="X816" i="34"/>
  <c r="X822" i="34"/>
  <c r="X828" i="34"/>
  <c r="X835" i="34"/>
  <c r="X839" i="34"/>
  <c r="X843" i="34"/>
  <c r="X847" i="34"/>
  <c r="X851" i="34"/>
  <c r="X855" i="34"/>
  <c r="X859" i="34"/>
  <c r="X870" i="34"/>
  <c r="X877" i="34"/>
  <c r="X878" i="34"/>
  <c r="X879" i="34"/>
  <c r="X880" i="34"/>
  <c r="X884" i="34"/>
  <c r="X888" i="34"/>
  <c r="X892" i="34"/>
  <c r="X896" i="34"/>
  <c r="X900" i="34"/>
  <c r="X904" i="34"/>
  <c r="X908" i="34"/>
  <c r="X912" i="34"/>
  <c r="X916" i="34"/>
  <c r="X920" i="34"/>
  <c r="X924" i="34"/>
  <c r="X928" i="34"/>
  <c r="X997" i="34"/>
  <c r="X1002" i="34"/>
  <c r="X1006" i="34"/>
  <c r="X1013" i="34"/>
  <c r="X1017" i="34"/>
  <c r="X1021" i="34"/>
  <c r="X1025" i="34"/>
  <c r="X1029" i="34"/>
  <c r="X1033" i="34"/>
  <c r="X1037" i="34"/>
  <c r="X1041" i="34"/>
  <c r="X1045" i="34"/>
  <c r="X1049" i="34"/>
  <c r="X1053" i="34"/>
  <c r="X1057" i="34"/>
  <c r="X1061" i="34"/>
  <c r="X1065" i="34"/>
  <c r="X1078" i="34"/>
  <c r="X1082" i="34"/>
  <c r="X1086" i="34"/>
  <c r="X1090" i="34"/>
  <c r="X1095" i="34"/>
  <c r="X1105" i="34"/>
  <c r="X1106" i="34"/>
  <c r="X1107" i="34"/>
  <c r="X1108" i="34"/>
  <c r="X1109" i="34"/>
  <c r="X1110" i="34"/>
  <c r="X1111" i="34"/>
  <c r="X1112" i="34"/>
  <c r="X1113" i="34"/>
  <c r="X1114" i="34"/>
  <c r="X1141" i="34"/>
  <c r="X1142" i="34"/>
  <c r="X1143" i="34"/>
  <c r="X1144" i="34"/>
  <c r="X1145" i="34"/>
  <c r="X1146" i="34"/>
  <c r="X1147" i="34"/>
  <c r="X1148" i="34"/>
  <c r="X1149" i="34"/>
  <c r="X1150" i="34"/>
  <c r="X1151" i="34"/>
  <c r="X1152" i="34"/>
  <c r="X1153" i="34"/>
  <c r="X1154" i="34"/>
  <c r="X1155" i="34"/>
  <c r="X1156" i="34"/>
  <c r="X1157" i="34"/>
  <c r="X1158" i="34"/>
  <c r="X1159" i="34"/>
  <c r="X1160" i="34"/>
  <c r="X1161" i="34"/>
  <c r="X1162" i="34"/>
  <c r="X1163" i="34"/>
  <c r="X1164" i="34"/>
  <c r="X1165" i="34"/>
  <c r="X1166" i="34"/>
  <c r="X1167" i="34"/>
  <c r="X1168" i="34"/>
  <c r="X1169" i="34"/>
  <c r="X1170" i="34"/>
  <c r="X1171" i="34"/>
  <c r="X1172" i="34"/>
  <c r="X1173" i="34"/>
  <c r="X1174" i="34"/>
  <c r="X1175" i="34"/>
  <c r="X1176" i="34"/>
  <c r="X1177" i="34"/>
  <c r="X1178" i="34"/>
  <c r="X1179" i="34"/>
  <c r="X1180" i="34"/>
  <c r="X1181" i="34"/>
  <c r="X1182" i="34"/>
  <c r="X1183" i="34"/>
  <c r="X1184" i="34"/>
  <c r="X1185" i="34"/>
  <c r="X1186" i="34"/>
  <c r="X1256" i="34"/>
  <c r="X1257" i="34"/>
  <c r="X1258" i="34"/>
  <c r="X1259" i="34"/>
  <c r="X1260" i="34"/>
  <c r="X1261" i="34"/>
  <c r="X1262" i="34"/>
  <c r="X1263" i="34"/>
  <c r="X1264" i="34"/>
  <c r="X1265" i="34"/>
  <c r="X1266" i="34"/>
  <c r="X1267" i="34"/>
  <c r="X1268" i="34"/>
  <c r="X1269" i="34"/>
  <c r="X1270" i="34"/>
  <c r="X1271" i="34"/>
  <c r="X1272" i="34"/>
  <c r="X1273" i="34"/>
  <c r="X1274" i="34"/>
  <c r="X1275" i="34"/>
  <c r="X1276" i="34"/>
  <c r="X1277" i="34"/>
  <c r="X1278" i="34"/>
  <c r="X1279" i="34"/>
  <c r="X1280" i="34"/>
  <c r="X1281" i="34"/>
  <c r="X1282" i="34"/>
  <c r="X1283" i="34"/>
  <c r="X1284" i="34"/>
  <c r="X1285" i="34"/>
  <c r="X1286" i="34"/>
  <c r="X1287" i="34"/>
  <c r="X1288" i="34"/>
  <c r="X1289" i="34"/>
  <c r="X1290" i="34"/>
  <c r="X1291" i="34"/>
  <c r="X1292" i="34"/>
  <c r="X1293" i="34"/>
  <c r="X1294" i="34"/>
  <c r="X1295" i="34"/>
  <c r="X1296" i="34"/>
  <c r="X1297" i="34"/>
  <c r="X1298" i="34"/>
  <c r="X1299" i="34"/>
  <c r="X1300" i="34"/>
  <c r="X1301" i="34"/>
  <c r="X1302" i="34"/>
  <c r="X1303" i="34"/>
  <c r="X1304" i="34"/>
  <c r="X1305" i="34"/>
  <c r="X1306" i="34"/>
  <c r="X1307" i="34"/>
  <c r="X1308" i="34"/>
  <c r="X1309" i="34"/>
  <c r="X1310" i="34"/>
  <c r="X1311" i="34"/>
  <c r="X1312" i="34"/>
  <c r="X1313" i="34"/>
  <c r="X1314" i="34"/>
  <c r="X1315" i="34"/>
  <c r="X1316" i="34"/>
  <c r="X1317" i="34"/>
  <c r="X1318" i="34"/>
  <c r="X1319" i="34"/>
  <c r="X1320" i="34"/>
  <c r="X1321" i="34"/>
  <c r="X1322" i="34"/>
  <c r="X1323" i="34"/>
  <c r="X1324" i="34"/>
  <c r="X1325" i="34"/>
  <c r="X1326" i="34"/>
  <c r="X1327" i="34"/>
  <c r="X1328" i="34"/>
  <c r="X1329" i="34"/>
  <c r="X1330" i="34"/>
  <c r="X1331" i="34"/>
  <c r="X1332" i="34"/>
  <c r="X1333" i="34"/>
  <c r="X1334" i="34"/>
  <c r="X1335" i="34"/>
  <c r="X1336" i="34"/>
  <c r="X1337" i="34"/>
  <c r="X1338" i="34"/>
  <c r="X1339" i="34"/>
  <c r="X1340" i="34"/>
  <c r="X1341" i="34"/>
  <c r="X1342" i="34"/>
  <c r="X1343" i="34"/>
  <c r="X1344" i="34"/>
  <c r="X1345" i="34"/>
  <c r="X1346" i="34"/>
  <c r="X1347" i="34"/>
  <c r="X1349" i="34"/>
  <c r="X1351" i="34"/>
  <c r="X1353" i="34"/>
  <c r="X1355" i="34"/>
  <c r="X1357" i="34"/>
  <c r="X1359" i="34"/>
  <c r="X1361" i="34"/>
  <c r="X1363" i="34"/>
  <c r="X1365" i="34"/>
  <c r="X1367" i="34"/>
  <c r="X1369" i="34"/>
  <c r="X1371" i="34"/>
  <c r="X1373" i="34"/>
  <c r="X1375" i="34"/>
  <c r="X1385" i="34"/>
  <c r="X1387" i="34"/>
  <c r="X30" i="34"/>
  <c r="X38" i="34"/>
  <c r="X46" i="34"/>
  <c r="X54" i="34"/>
  <c r="X62" i="34"/>
  <c r="X70" i="34"/>
  <c r="X78" i="34"/>
  <c r="X144" i="34"/>
  <c r="X239" i="34"/>
  <c r="X240" i="34"/>
  <c r="X241" i="34"/>
  <c r="X242" i="34"/>
  <c r="X243" i="34"/>
  <c r="X244" i="34"/>
  <c r="X245" i="34"/>
  <c r="X246" i="34"/>
  <c r="X247" i="34"/>
  <c r="X248" i="34"/>
  <c r="X249" i="34"/>
  <c r="X250" i="34"/>
  <c r="X278" i="34"/>
  <c r="X301" i="34"/>
  <c r="X309" i="34"/>
  <c r="X319" i="34"/>
  <c r="X327" i="34"/>
  <c r="X328" i="34"/>
  <c r="X351" i="34"/>
  <c r="X383" i="34"/>
  <c r="X391" i="34"/>
  <c r="X404" i="34"/>
  <c r="X412" i="34"/>
  <c r="X425" i="34"/>
  <c r="X432" i="34"/>
  <c r="X436" i="34"/>
  <c r="X450" i="34"/>
  <c r="X457" i="34"/>
  <c r="X458" i="34"/>
  <c r="X459" i="34"/>
  <c r="X464" i="34"/>
  <c r="X494" i="34"/>
  <c r="X495" i="34"/>
  <c r="X496" i="34"/>
  <c r="X497" i="34"/>
  <c r="X498" i="34"/>
  <c r="X518" i="34"/>
  <c r="X522" i="34"/>
  <c r="X526" i="34"/>
  <c r="X530" i="34"/>
  <c r="X536" i="34"/>
  <c r="X540" i="34"/>
  <c r="X544" i="34"/>
  <c r="X547" i="34"/>
  <c r="X548" i="34"/>
  <c r="X549" i="34"/>
  <c r="X550" i="34"/>
  <c r="X551" i="34"/>
  <c r="X552" i="34"/>
  <c r="X553" i="34"/>
  <c r="X554" i="34"/>
  <c r="X555" i="34"/>
  <c r="X556" i="34"/>
  <c r="X557" i="34"/>
  <c r="X558" i="34"/>
  <c r="X559" i="34"/>
  <c r="X560" i="34"/>
  <c r="X561" i="34"/>
  <c r="X562" i="34"/>
  <c r="X563" i="34"/>
  <c r="X564" i="34"/>
  <c r="X565" i="34"/>
  <c r="X566" i="34"/>
  <c r="X567" i="34"/>
  <c r="X568" i="34"/>
  <c r="X569" i="34"/>
  <c r="X570" i="34"/>
  <c r="X571" i="34"/>
  <c r="X572" i="34"/>
  <c r="X573" i="34"/>
  <c r="X574" i="34"/>
  <c r="X575" i="34"/>
  <c r="X576" i="34"/>
  <c r="X579" i="34"/>
  <c r="X583" i="34"/>
  <c r="X587" i="34"/>
  <c r="X591" i="34"/>
  <c r="X595" i="34"/>
  <c r="X599" i="34"/>
  <c r="X603" i="34"/>
  <c r="X625" i="34"/>
  <c r="X629" i="34"/>
  <c r="X644" i="34"/>
  <c r="X648" i="34"/>
  <c r="X670" i="34"/>
  <c r="X673" i="34"/>
  <c r="X677" i="34"/>
  <c r="X678" i="34"/>
  <c r="X679" i="34"/>
  <c r="X680" i="34"/>
  <c r="X681" i="34"/>
  <c r="X682" i="34"/>
  <c r="X683" i="34"/>
  <c r="X684" i="34"/>
  <c r="X685" i="34"/>
  <c r="X686" i="34"/>
  <c r="X687" i="34"/>
  <c r="X688" i="34"/>
  <c r="X689" i="34"/>
  <c r="X690" i="34"/>
  <c r="X691" i="34"/>
  <c r="X692" i="34"/>
  <c r="X693" i="34"/>
  <c r="X694" i="34"/>
  <c r="X695" i="34"/>
  <c r="X696" i="34"/>
  <c r="X697" i="34"/>
  <c r="X698" i="34"/>
  <c r="X699" i="34"/>
  <c r="X700" i="34"/>
  <c r="X701" i="34"/>
  <c r="X702" i="34"/>
  <c r="X703" i="34"/>
  <c r="X704" i="34"/>
  <c r="X705" i="34"/>
  <c r="X706" i="34"/>
  <c r="X707" i="34"/>
  <c r="X708" i="34"/>
  <c r="X709" i="34"/>
  <c r="X710" i="34"/>
  <c r="X711" i="34"/>
  <c r="X712" i="34"/>
  <c r="X713" i="34"/>
  <c r="X714" i="34"/>
  <c r="X715" i="34"/>
  <c r="X716" i="34"/>
  <c r="X717" i="34"/>
  <c r="X718" i="34"/>
  <c r="X719" i="34"/>
  <c r="X720" i="34"/>
  <c r="X721" i="34"/>
  <c r="X722" i="34"/>
  <c r="X723" i="34"/>
  <c r="X724" i="34"/>
  <c r="X725" i="34"/>
  <c r="X726" i="34"/>
  <c r="X727" i="34"/>
  <c r="X728" i="34"/>
  <c r="X729" i="34"/>
  <c r="X730" i="34"/>
  <c r="X751" i="34"/>
  <c r="X755" i="34"/>
  <c r="X759" i="34"/>
  <c r="X763" i="34"/>
  <c r="X767" i="34"/>
  <c r="X771" i="34"/>
  <c r="X775" i="34"/>
  <c r="X779" i="34"/>
  <c r="X783" i="34"/>
  <c r="X787" i="34"/>
  <c r="X791" i="34"/>
  <c r="X795" i="34"/>
  <c r="X799" i="34"/>
  <c r="X803" i="34"/>
  <c r="X814" i="34"/>
  <c r="X820" i="34"/>
  <c r="X824" i="34"/>
  <c r="X837" i="34"/>
  <c r="X841" i="34"/>
  <c r="X845" i="34"/>
  <c r="X849" i="34"/>
  <c r="X853" i="34"/>
  <c r="X857" i="34"/>
  <c r="X861" i="34"/>
  <c r="X868" i="34"/>
  <c r="X882" i="34"/>
  <c r="X886" i="34"/>
  <c r="X890" i="34"/>
  <c r="X894" i="34"/>
  <c r="X898" i="34"/>
  <c r="X902" i="34"/>
  <c r="X906" i="34"/>
  <c r="X910" i="34"/>
  <c r="X914" i="34"/>
  <c r="X918" i="34"/>
  <c r="X922" i="34"/>
  <c r="X926" i="34"/>
  <c r="X932" i="34"/>
  <c r="X933" i="34"/>
  <c r="X934" i="34"/>
  <c r="X935" i="34"/>
  <c r="X936" i="34"/>
  <c r="X937" i="34"/>
  <c r="X938" i="34"/>
  <c r="X939" i="34"/>
  <c r="X940" i="34"/>
  <c r="X941" i="34"/>
  <c r="X942" i="34"/>
  <c r="X943" i="34"/>
  <c r="X944" i="34"/>
  <c r="X945" i="34"/>
  <c r="X946" i="34"/>
  <c r="X947" i="34"/>
  <c r="X948" i="34"/>
  <c r="X949" i="34"/>
  <c r="X950" i="34"/>
  <c r="X951" i="34"/>
  <c r="X952" i="34"/>
  <c r="X953" i="34"/>
  <c r="X954" i="34"/>
  <c r="X955" i="34"/>
  <c r="X956" i="34"/>
  <c r="X957" i="34"/>
  <c r="X958" i="34"/>
  <c r="X959" i="34"/>
  <c r="X960" i="34"/>
  <c r="X961" i="34"/>
  <c r="X962" i="34"/>
  <c r="X963" i="34"/>
  <c r="X964" i="34"/>
  <c r="X965" i="34"/>
  <c r="X966" i="34"/>
  <c r="X967" i="34"/>
  <c r="X968" i="34"/>
  <c r="X969" i="34"/>
  <c r="X970" i="34"/>
  <c r="X971" i="34"/>
  <c r="X972" i="34"/>
  <c r="X973" i="34"/>
  <c r="X974" i="34"/>
  <c r="X975" i="34"/>
  <c r="X976" i="34"/>
  <c r="X977" i="34"/>
  <c r="X978" i="34"/>
  <c r="X979" i="34"/>
  <c r="X980" i="34"/>
  <c r="X981" i="34"/>
  <c r="X982" i="34"/>
  <c r="X983" i="34"/>
  <c r="X984" i="34"/>
  <c r="X985" i="34"/>
  <c r="X986" i="34"/>
  <c r="X987" i="34"/>
  <c r="X988" i="34"/>
  <c r="X989" i="34"/>
  <c r="X990" i="34"/>
  <c r="X991" i="34"/>
  <c r="X992" i="34"/>
  <c r="X993" i="34"/>
  <c r="X994" i="34"/>
  <c r="X995" i="34"/>
  <c r="X999" i="34"/>
  <c r="X1000" i="34"/>
  <c r="X1004" i="34"/>
  <c r="X1008" i="34"/>
  <c r="X1011" i="34"/>
  <c r="X1015" i="34"/>
  <c r="X1019" i="34"/>
  <c r="X1023" i="34"/>
  <c r="X1027" i="34"/>
  <c r="X1031" i="34"/>
  <c r="X1035" i="34"/>
  <c r="X1039" i="34"/>
  <c r="X1043" i="34"/>
  <c r="X1047" i="34"/>
  <c r="X1051" i="34"/>
  <c r="X1055" i="34"/>
  <c r="X1059" i="34"/>
  <c r="X1063" i="34"/>
  <c r="X1080" i="34"/>
  <c r="X1084" i="34"/>
  <c r="X1088" i="34"/>
  <c r="X1092" i="34"/>
  <c r="X1093" i="34"/>
  <c r="X1097" i="34"/>
  <c r="X1116" i="34"/>
  <c r="X1117" i="34"/>
  <c r="X1118" i="34"/>
  <c r="X1348" i="34"/>
  <c r="X1350" i="34"/>
  <c r="X1352" i="34"/>
  <c r="X1354" i="34"/>
  <c r="X1356" i="34"/>
  <c r="X1358" i="34"/>
  <c r="X1360" i="34"/>
  <c r="X1362" i="34"/>
  <c r="X1364" i="34"/>
  <c r="X1366" i="34"/>
  <c r="X1368" i="34"/>
  <c r="X1370" i="34"/>
  <c r="X1372" i="34"/>
  <c r="X1374" i="34"/>
  <c r="X1376" i="34"/>
  <c r="X1377" i="34"/>
  <c r="X1378" i="34"/>
  <c r="X1379" i="34"/>
  <c r="X1380" i="34"/>
  <c r="X1381" i="34"/>
  <c r="X1382" i="34"/>
  <c r="X1383" i="34"/>
  <c r="X1384" i="34"/>
  <c r="X1386" i="34"/>
  <c r="X1388" i="34"/>
  <c r="X1389" i="34"/>
  <c r="X1390" i="34"/>
  <c r="X1391" i="34"/>
  <c r="X1392" i="34"/>
  <c r="D29" i="14"/>
  <c r="A27" i="14"/>
  <c r="B25" i="14"/>
  <c r="C23" i="14"/>
  <c r="C21" i="14"/>
  <c r="D18" i="14"/>
  <c r="A16" i="14"/>
  <c r="C29" i="14"/>
  <c r="E25" i="14"/>
  <c r="G23" i="14"/>
  <c r="G21" i="14"/>
  <c r="H19" i="14"/>
  <c r="D17" i="14"/>
  <c r="H30" i="14"/>
  <c r="H28" i="14"/>
  <c r="H26" i="14"/>
  <c r="A24" i="14"/>
  <c r="A22" i="14"/>
  <c r="A20" i="14"/>
  <c r="B18" i="14"/>
  <c r="C16" i="14"/>
  <c r="B30" i="14"/>
  <c r="B28" i="14"/>
  <c r="B26" i="14"/>
  <c r="D23" i="14"/>
  <c r="E19" i="14"/>
  <c r="G17" i="14"/>
  <c r="E15" i="14"/>
  <c r="A15" i="14"/>
  <c r="E28" i="14"/>
  <c r="E26" i="14"/>
  <c r="H24" i="14"/>
  <c r="H22" i="14"/>
  <c r="H20" i="14"/>
  <c r="E17" i="14"/>
  <c r="D15" i="14"/>
  <c r="D28" i="14"/>
  <c r="A25" i="14"/>
  <c r="B23" i="14"/>
  <c r="B21" i="14"/>
  <c r="C19" i="14"/>
  <c r="D16" i="14"/>
  <c r="C30" i="14"/>
  <c r="C28" i="14"/>
  <c r="C26" i="14"/>
  <c r="E23" i="14"/>
  <c r="E21" i="14"/>
  <c r="G19" i="14"/>
  <c r="H17" i="14"/>
  <c r="G15" i="14"/>
  <c r="E29" i="14"/>
  <c r="G27" i="14"/>
  <c r="H25" i="14"/>
  <c r="D22" i="14"/>
  <c r="A19" i="14"/>
  <c r="B17" i="14"/>
  <c r="E30" i="14"/>
  <c r="A28" i="14"/>
  <c r="A26" i="14"/>
  <c r="C24" i="14"/>
  <c r="C22" i="14"/>
  <c r="C20" i="14"/>
  <c r="A17" i="14"/>
  <c r="D30" i="14"/>
  <c r="D27" i="14"/>
  <c r="G24" i="14"/>
  <c r="G22" i="14"/>
  <c r="G20" i="14"/>
  <c r="H18" i="14"/>
  <c r="H15" i="14"/>
  <c r="G29" i="14"/>
  <c r="H27" i="14"/>
  <c r="D25" i="14"/>
  <c r="A23" i="14"/>
  <c r="A21" i="14"/>
  <c r="B19" i="14"/>
  <c r="C17" i="14"/>
  <c r="B15" i="14"/>
  <c r="A29" i="14"/>
  <c r="B27" i="14"/>
  <c r="C25" i="14"/>
  <c r="D21" i="14"/>
  <c r="E18" i="14"/>
  <c r="G16" i="14"/>
  <c r="A30" i="14"/>
  <c r="E27" i="14"/>
  <c r="G25" i="14"/>
  <c r="H23" i="14"/>
  <c r="H21" i="14"/>
  <c r="D19" i="14"/>
  <c r="E16" i="14"/>
  <c r="H29" i="14"/>
  <c r="D26" i="14"/>
  <c r="B24" i="14"/>
  <c r="B22" i="14"/>
  <c r="B20" i="14"/>
  <c r="C18" i="14"/>
  <c r="C15" i="14"/>
  <c r="B29" i="14"/>
  <c r="C27" i="14"/>
  <c r="E24" i="14"/>
  <c r="E22" i="14"/>
  <c r="E20" i="14"/>
  <c r="G18" i="14"/>
  <c r="H16" i="14"/>
  <c r="G30" i="14"/>
  <c r="G28" i="14"/>
  <c r="G26" i="14"/>
  <c r="D24" i="14"/>
  <c r="D20" i="14"/>
  <c r="A18" i="14"/>
  <c r="B16" i="14"/>
  <c r="A20" i="52"/>
  <c r="I24" i="52"/>
  <c r="G22" i="52"/>
  <c r="I20" i="52"/>
  <c r="H24" i="52"/>
  <c r="J22" i="52"/>
  <c r="B21" i="52"/>
  <c r="A25" i="52"/>
  <c r="E23" i="52"/>
  <c r="J21" i="52"/>
  <c r="B20" i="52"/>
  <c r="E24" i="52"/>
  <c r="H22" i="52"/>
  <c r="J20" i="52"/>
  <c r="J25" i="52"/>
  <c r="D24" i="52"/>
  <c r="B22" i="52"/>
  <c r="D20" i="52"/>
  <c r="C24" i="52"/>
  <c r="E22" i="52"/>
  <c r="H20" i="52"/>
  <c r="G24" i="52"/>
  <c r="A23" i="52"/>
  <c r="E21" i="52"/>
  <c r="I25" i="52"/>
  <c r="A24" i="52"/>
  <c r="C22" i="52"/>
  <c r="E20" i="52"/>
  <c r="H25" i="52"/>
  <c r="H23" i="52"/>
  <c r="H21" i="52"/>
  <c r="G25" i="52"/>
  <c r="G23" i="52"/>
  <c r="A22" i="52"/>
  <c r="C20" i="52"/>
  <c r="B24" i="52"/>
  <c r="I22" i="52"/>
  <c r="A21" i="52"/>
  <c r="D25" i="52"/>
  <c r="I23" i="52"/>
  <c r="I21" i="52"/>
  <c r="C25" i="52"/>
  <c r="C23" i="52"/>
  <c r="C21" i="52"/>
  <c r="B25" i="52"/>
  <c r="B23" i="52"/>
  <c r="G21" i="52"/>
  <c r="E25" i="52"/>
  <c r="J23" i="52"/>
  <c r="D22" i="52"/>
  <c r="G20" i="52"/>
  <c r="J24" i="52"/>
  <c r="D23" i="52"/>
  <c r="D21" i="52"/>
  <c r="AA21" i="34"/>
  <c r="AA22" i="34"/>
  <c r="AA23" i="34"/>
  <c r="AA20" i="34"/>
  <c r="AA24" i="34"/>
  <c r="J38" i="63"/>
  <c r="E38" i="63"/>
  <c r="K37" i="63"/>
  <c r="F37" i="63"/>
  <c r="B37" i="63"/>
  <c r="H36" i="63"/>
  <c r="C36" i="63"/>
  <c r="A36" i="63" s="1"/>
  <c r="I35" i="63"/>
  <c r="D35" i="63"/>
  <c r="K38" i="63"/>
  <c r="F38" i="63"/>
  <c r="B38" i="63"/>
  <c r="H37" i="63"/>
  <c r="C37" i="63"/>
  <c r="A37" i="63" s="1"/>
  <c r="I36" i="63"/>
  <c r="D36" i="63"/>
  <c r="J35" i="63"/>
  <c r="E35" i="63"/>
  <c r="C35" i="63"/>
  <c r="A35" i="63" s="1"/>
  <c r="H38" i="63"/>
  <c r="C38" i="63"/>
  <c r="A38" i="63" s="1"/>
  <c r="I37" i="63"/>
  <c r="D37" i="63"/>
  <c r="J36" i="63"/>
  <c r="E36" i="63"/>
  <c r="K35" i="63"/>
  <c r="F35" i="63"/>
  <c r="B35" i="63"/>
  <c r="I38" i="63"/>
  <c r="D38" i="63"/>
  <c r="J37" i="63"/>
  <c r="E37" i="63"/>
  <c r="K36" i="63"/>
  <c r="F36" i="63"/>
  <c r="B36" i="63"/>
  <c r="H35" i="63"/>
  <c r="X20" i="34"/>
  <c r="X21" i="34"/>
  <c r="X22" i="34"/>
  <c r="X23" i="34"/>
  <c r="X24" i="34"/>
  <c r="A21" i="34"/>
  <c r="Q21" i="34"/>
  <c r="R21" i="34"/>
  <c r="S21" i="34"/>
  <c r="L71" i="60"/>
  <c r="L70" i="60"/>
  <c r="L69" i="60"/>
  <c r="L68" i="60"/>
  <c r="D72" i="15"/>
  <c r="D75" i="15" s="1"/>
  <c r="C72" i="15"/>
  <c r="C75" i="15" s="1"/>
  <c r="B31" i="14"/>
  <c r="D31" i="14"/>
  <c r="G31" i="14"/>
  <c r="B32" i="14"/>
  <c r="D32" i="14"/>
  <c r="G32" i="14"/>
  <c r="A33" i="14"/>
  <c r="C33" i="14"/>
  <c r="E33" i="14"/>
  <c r="H33" i="14"/>
  <c r="A31" i="14"/>
  <c r="C31" i="14"/>
  <c r="E31" i="14"/>
  <c r="H31" i="14"/>
  <c r="A32" i="14"/>
  <c r="C32" i="14"/>
  <c r="E32" i="14"/>
  <c r="H32" i="14"/>
  <c r="B33" i="14"/>
  <c r="D33" i="14"/>
  <c r="G33" i="14"/>
  <c r="A14" i="69"/>
  <c r="H14" i="69"/>
  <c r="A16" i="69"/>
  <c r="D17" i="69"/>
  <c r="H18" i="69"/>
  <c r="A20" i="69"/>
  <c r="D21" i="69"/>
  <c r="H22" i="69"/>
  <c r="A24" i="69"/>
  <c r="D25" i="69"/>
  <c r="H26" i="69"/>
  <c r="A28" i="69"/>
  <c r="D29" i="69"/>
  <c r="H30" i="69"/>
  <c r="A32" i="69"/>
  <c r="D33" i="69"/>
  <c r="H34" i="69"/>
  <c r="A36" i="69"/>
  <c r="D37" i="69"/>
  <c r="H38" i="69"/>
  <c r="A40" i="69"/>
  <c r="I14" i="69"/>
  <c r="B16" i="69"/>
  <c r="G17" i="69"/>
  <c r="I18" i="69"/>
  <c r="B20" i="69"/>
  <c r="G21" i="69"/>
  <c r="I22" i="69"/>
  <c r="B24" i="69"/>
  <c r="G25" i="69"/>
  <c r="I26" i="69"/>
  <c r="B28" i="69"/>
  <c r="G29" i="69"/>
  <c r="I30" i="69"/>
  <c r="B32" i="69"/>
  <c r="G33" i="69"/>
  <c r="I34" i="69"/>
  <c r="B36" i="69"/>
  <c r="G37" i="69"/>
  <c r="I38" i="69"/>
  <c r="B40" i="69"/>
  <c r="H40" i="69"/>
  <c r="A15" i="69"/>
  <c r="D16" i="69"/>
  <c r="H17" i="69"/>
  <c r="A19" i="69"/>
  <c r="D20" i="69"/>
  <c r="H21" i="69"/>
  <c r="A23" i="69"/>
  <c r="D24" i="69"/>
  <c r="H25" i="69"/>
  <c r="A27" i="69"/>
  <c r="D28" i="69"/>
  <c r="H29" i="69"/>
  <c r="A31" i="69"/>
  <c r="D32" i="69"/>
  <c r="H33" i="69"/>
  <c r="A35" i="69"/>
  <c r="D36" i="69"/>
  <c r="H37" i="69"/>
  <c r="A39" i="69"/>
  <c r="D40" i="69"/>
  <c r="B15" i="69"/>
  <c r="G16" i="69"/>
  <c r="I17" i="69"/>
  <c r="B19" i="69"/>
  <c r="G20" i="69"/>
  <c r="I21" i="69"/>
  <c r="B23" i="69"/>
  <c r="G24" i="69"/>
  <c r="I25" i="69"/>
  <c r="B27" i="69"/>
  <c r="G28" i="69"/>
  <c r="I29" i="69"/>
  <c r="B31" i="69"/>
  <c r="G32" i="69"/>
  <c r="I33" i="69"/>
  <c r="B35" i="69"/>
  <c r="G36" i="69"/>
  <c r="I37" i="69"/>
  <c r="B39" i="69"/>
  <c r="G40" i="69"/>
  <c r="D15" i="69"/>
  <c r="H16" i="69"/>
  <c r="A18" i="69"/>
  <c r="D19" i="69"/>
  <c r="H20" i="69"/>
  <c r="A22" i="69"/>
  <c r="D23" i="69"/>
  <c r="H24" i="69"/>
  <c r="A26" i="69"/>
  <c r="D27" i="69"/>
  <c r="H28" i="69"/>
  <c r="A30" i="69"/>
  <c r="D31" i="69"/>
  <c r="H32" i="69"/>
  <c r="A34" i="69"/>
  <c r="D35" i="69"/>
  <c r="H36" i="69"/>
  <c r="A38" i="69"/>
  <c r="D39" i="69"/>
  <c r="B14" i="69"/>
  <c r="G15" i="69"/>
  <c r="I16" i="69"/>
  <c r="B18" i="69"/>
  <c r="G19" i="69"/>
  <c r="I20" i="69"/>
  <c r="B22" i="69"/>
  <c r="G23" i="69"/>
  <c r="I24" i="69"/>
  <c r="B26" i="69"/>
  <c r="G27" i="69"/>
  <c r="I28" i="69"/>
  <c r="B30" i="69"/>
  <c r="G31" i="69"/>
  <c r="I32" i="69"/>
  <c r="B34" i="69"/>
  <c r="G35" i="69"/>
  <c r="I36" i="69"/>
  <c r="B38" i="69"/>
  <c r="G39" i="69"/>
  <c r="I40" i="69"/>
  <c r="D14" i="69"/>
  <c r="H15" i="69"/>
  <c r="A17" i="69"/>
  <c r="D18" i="69"/>
  <c r="H19" i="69"/>
  <c r="A21" i="69"/>
  <c r="D22" i="69"/>
  <c r="H23" i="69"/>
  <c r="A25" i="69"/>
  <c r="D26" i="69"/>
  <c r="H27" i="69"/>
  <c r="A29" i="69"/>
  <c r="D30" i="69"/>
  <c r="H31" i="69"/>
  <c r="A33" i="69"/>
  <c r="D34" i="69"/>
  <c r="H35" i="69"/>
  <c r="A37" i="69"/>
  <c r="D38" i="69"/>
  <c r="H39" i="69"/>
  <c r="G14" i="69"/>
  <c r="I15" i="69"/>
  <c r="B17" i="69"/>
  <c r="G18" i="69"/>
  <c r="I19" i="69"/>
  <c r="B21" i="69"/>
  <c r="G22" i="69"/>
  <c r="I23" i="69"/>
  <c r="B25" i="69"/>
  <c r="G26" i="69"/>
  <c r="I27" i="69"/>
  <c r="B29" i="69"/>
  <c r="G30" i="69"/>
  <c r="I31" i="69"/>
  <c r="B33" i="69"/>
  <c r="G34" i="69"/>
  <c r="I35" i="69"/>
  <c r="B37" i="69"/>
  <c r="G38" i="69"/>
  <c r="I39" i="69"/>
  <c r="F36" i="56"/>
  <c r="F29" i="56"/>
  <c r="A11" i="56"/>
  <c r="F30" i="56"/>
  <c r="G14" i="57"/>
  <c r="G16" i="57"/>
  <c r="A34" i="14"/>
  <c r="A38" i="14"/>
  <c r="A37" i="14"/>
  <c r="A36" i="14"/>
  <c r="A35" i="14"/>
  <c r="A14" i="14"/>
  <c r="G2" i="56"/>
  <c r="A10" i="56"/>
  <c r="H186" i="60"/>
  <c r="AA14" i="34"/>
  <c r="AA17" i="34"/>
  <c r="AA15" i="34"/>
  <c r="AA18" i="34"/>
  <c r="AA12" i="34"/>
  <c r="AA19" i="34"/>
  <c r="AA13" i="34"/>
  <c r="AA16" i="34"/>
  <c r="F15" i="56"/>
  <c r="H30" i="56"/>
  <c r="V274" i="60"/>
  <c r="I270" i="60" s="1"/>
  <c r="V121" i="60"/>
  <c r="I112" i="60" s="1"/>
  <c r="V77" i="60"/>
  <c r="I72" i="60" s="1"/>
  <c r="L245" i="60"/>
  <c r="V256" i="60"/>
  <c r="V196" i="60"/>
  <c r="I191" i="60" s="1"/>
  <c r="V170" i="60"/>
  <c r="I163" i="60" s="1"/>
  <c r="V249" i="60"/>
  <c r="I245" i="60" s="1"/>
  <c r="V95" i="60"/>
  <c r="I90" i="60" s="1"/>
  <c r="V223" i="60"/>
  <c r="I219" i="60" s="1"/>
  <c r="V282" i="60"/>
  <c r="L272" i="60" s="1"/>
  <c r="V146" i="60"/>
  <c r="I139" i="60" s="1"/>
  <c r="L48" i="60"/>
  <c r="L47" i="60"/>
  <c r="B93" i="34"/>
  <c r="B109" i="34"/>
  <c r="B96" i="34"/>
  <c r="B100" i="34"/>
  <c r="B104" i="34"/>
  <c r="B108" i="34"/>
  <c r="B117" i="34"/>
  <c r="B120" i="34"/>
  <c r="B166" i="34"/>
  <c r="B168" i="34"/>
  <c r="B170" i="34"/>
  <c r="B80" i="34"/>
  <c r="B82" i="34"/>
  <c r="B84" i="34"/>
  <c r="B86" i="34"/>
  <c r="B330" i="34"/>
  <c r="B113" i="34"/>
  <c r="B321" i="34"/>
  <c r="B97" i="34"/>
  <c r="B105" i="34"/>
  <c r="B111" i="34"/>
  <c r="B115" i="34"/>
  <c r="B94" i="34"/>
  <c r="B98" i="34"/>
  <c r="B102" i="34"/>
  <c r="B106" i="34"/>
  <c r="B116" i="34"/>
  <c r="B118" i="34"/>
  <c r="B121" i="34"/>
  <c r="B167" i="34"/>
  <c r="B169" i="34"/>
  <c r="B171" i="34"/>
  <c r="B81" i="34"/>
  <c r="B83" i="34"/>
  <c r="B85" i="34"/>
  <c r="B101" i="34"/>
  <c r="B320" i="34"/>
  <c r="B322" i="34"/>
  <c r="B331" i="34"/>
  <c r="B95" i="34"/>
  <c r="B99" i="34"/>
  <c r="B103" i="34"/>
  <c r="B107" i="34"/>
  <c r="B110" i="34"/>
  <c r="B112" i="34"/>
  <c r="B114" i="34"/>
  <c r="F13" i="57"/>
  <c r="V56" i="60"/>
  <c r="I52" i="60" s="1"/>
  <c r="S14" i="34"/>
  <c r="Q14" i="34"/>
  <c r="R14" i="34"/>
  <c r="S15" i="34"/>
  <c r="Q15" i="34"/>
  <c r="R15" i="34"/>
  <c r="S12" i="34"/>
  <c r="Q12" i="34"/>
  <c r="R12" i="34"/>
  <c r="S13" i="34"/>
  <c r="Q13" i="34"/>
  <c r="R13" i="34"/>
  <c r="X12" i="34"/>
  <c r="X19" i="34"/>
  <c r="X13" i="34"/>
  <c r="X16" i="34"/>
  <c r="X14" i="34"/>
  <c r="X17" i="34"/>
  <c r="X15" i="34"/>
  <c r="X18" i="34"/>
  <c r="M14" i="34"/>
  <c r="M12" i="34"/>
  <c r="M15" i="34"/>
  <c r="M13" i="34"/>
  <c r="A12" i="55"/>
  <c r="A13" i="55"/>
  <c r="A61" i="55"/>
  <c r="B62" i="55"/>
  <c r="B53" i="55"/>
  <c r="A53" i="55" s="1"/>
  <c r="A60" i="55"/>
  <c r="D52" i="60"/>
  <c r="D270" i="60"/>
  <c r="G263" i="60"/>
  <c r="G135" i="60"/>
  <c r="D139" i="60"/>
  <c r="G212" i="60"/>
  <c r="D219" i="60"/>
  <c r="G87" i="60"/>
  <c r="D90" i="60"/>
  <c r="G185" i="60"/>
  <c r="D191" i="60"/>
  <c r="G238" i="60"/>
  <c r="G245" i="60" s="1"/>
  <c r="D245" i="60"/>
  <c r="D72" i="60"/>
  <c r="G107" i="60"/>
  <c r="D112" i="60"/>
  <c r="G158" i="60"/>
  <c r="D163" i="60"/>
  <c r="H29" i="60"/>
  <c r="H30" i="60"/>
  <c r="K29" i="60"/>
  <c r="J29" i="60"/>
  <c r="K30" i="60"/>
  <c r="J30" i="60"/>
  <c r="I29" i="60"/>
  <c r="I30" i="60"/>
  <c r="K8" i="60"/>
  <c r="H7" i="60"/>
  <c r="K9" i="60"/>
  <c r="I8" i="60"/>
  <c r="K7" i="60"/>
  <c r="J9" i="60"/>
  <c r="H8" i="60"/>
  <c r="J7" i="60"/>
  <c r="I9" i="60"/>
  <c r="I7" i="60"/>
  <c r="H9" i="60"/>
  <c r="J8" i="60"/>
  <c r="E17" i="57"/>
  <c r="E21" i="57"/>
  <c r="E25" i="57"/>
  <c r="E29" i="57"/>
  <c r="E18" i="57"/>
  <c r="E22" i="57"/>
  <c r="E26" i="57"/>
  <c r="E30" i="57"/>
  <c r="E19" i="57"/>
  <c r="E23" i="57"/>
  <c r="E27" i="57"/>
  <c r="E14" i="57"/>
  <c r="E20" i="57"/>
  <c r="E24" i="57"/>
  <c r="E28" i="57"/>
  <c r="E15" i="57"/>
  <c r="E16" i="57"/>
  <c r="I73" i="55"/>
  <c r="S10" i="34"/>
  <c r="R10" i="34"/>
  <c r="Q10" i="34"/>
  <c r="S11" i="34"/>
  <c r="R11" i="34"/>
  <c r="Q11" i="34"/>
  <c r="X11" i="34"/>
  <c r="X10" i="34"/>
  <c r="M9" i="62"/>
  <c r="I50" i="63"/>
  <c r="K67" i="55"/>
  <c r="K16" i="55"/>
  <c r="K28" i="55"/>
  <c r="K62" i="55"/>
  <c r="K26" i="55"/>
  <c r="K32" i="55"/>
  <c r="K34" i="55"/>
  <c r="K14" i="55"/>
  <c r="K15" i="55"/>
  <c r="K18" i="55"/>
  <c r="K19" i="55"/>
  <c r="K25" i="55"/>
  <c r="K29" i="55"/>
  <c r="K30" i="55"/>
  <c r="K66" i="55"/>
  <c r="K53" i="55"/>
  <c r="I58" i="55"/>
  <c r="K54" i="55"/>
  <c r="K63" i="55"/>
  <c r="K64" i="55"/>
  <c r="H38" i="14"/>
  <c r="C38" i="14"/>
  <c r="E37" i="14"/>
  <c r="H36" i="14"/>
  <c r="C36" i="14"/>
  <c r="E35" i="14"/>
  <c r="H34" i="14"/>
  <c r="C34" i="14"/>
  <c r="H14" i="14"/>
  <c r="C14" i="14"/>
  <c r="G38" i="14"/>
  <c r="H37" i="14"/>
  <c r="B37" i="14"/>
  <c r="B36" i="14"/>
  <c r="C35" i="14"/>
  <c r="D34" i="14"/>
  <c r="G14" i="14"/>
  <c r="I19" i="52"/>
  <c r="D19" i="52"/>
  <c r="J18" i="52"/>
  <c r="E18" i="52"/>
  <c r="A18" i="52"/>
  <c r="G17" i="52"/>
  <c r="B17" i="52"/>
  <c r="H19" i="52"/>
  <c r="C19" i="52"/>
  <c r="I18" i="52"/>
  <c r="D18" i="52"/>
  <c r="J17" i="52"/>
  <c r="E17" i="52"/>
  <c r="A17" i="52"/>
  <c r="G19" i="52"/>
  <c r="B19" i="52"/>
  <c r="H18" i="52"/>
  <c r="C18" i="52"/>
  <c r="I17" i="52"/>
  <c r="D17" i="52"/>
  <c r="J19" i="52"/>
  <c r="E19" i="52"/>
  <c r="A19" i="52"/>
  <c r="G18" i="52"/>
  <c r="B18" i="52"/>
  <c r="H17" i="52"/>
  <c r="C17" i="52"/>
  <c r="C17" i="63"/>
  <c r="A17" i="63" s="1"/>
  <c r="H17" i="63"/>
  <c r="B18" i="63"/>
  <c r="F18" i="63"/>
  <c r="K18" i="63"/>
  <c r="E19" i="63"/>
  <c r="J19" i="63"/>
  <c r="D20" i="63"/>
  <c r="I20" i="63"/>
  <c r="C21" i="63"/>
  <c r="A21" i="63" s="1"/>
  <c r="I21" i="63"/>
  <c r="D22" i="63"/>
  <c r="K22" i="63"/>
  <c r="F23" i="63"/>
  <c r="B24" i="63"/>
  <c r="I24" i="63"/>
  <c r="D25" i="63"/>
  <c r="J25" i="63"/>
  <c r="F26" i="63"/>
  <c r="B27" i="63"/>
  <c r="H27" i="63"/>
  <c r="D28" i="63"/>
  <c r="J28" i="63"/>
  <c r="E29" i="63"/>
  <c r="B30" i="63"/>
  <c r="H30" i="63"/>
  <c r="C31" i="63"/>
  <c r="A31" i="63" s="1"/>
  <c r="J31" i="63"/>
  <c r="E32" i="63"/>
  <c r="K32" i="63"/>
  <c r="J33" i="63"/>
  <c r="F34" i="63"/>
  <c r="D39" i="63"/>
  <c r="M39" i="63" s="1"/>
  <c r="B40" i="63"/>
  <c r="K40" i="63"/>
  <c r="H41" i="63"/>
  <c r="E42" i="63"/>
  <c r="D43" i="63"/>
  <c r="M43" i="63" s="1"/>
  <c r="B44" i="63"/>
  <c r="I44" i="63"/>
  <c r="H45" i="63"/>
  <c r="E46" i="63"/>
  <c r="C47" i="63"/>
  <c r="A47" i="63" s="1"/>
  <c r="B48" i="63"/>
  <c r="I48" i="63"/>
  <c r="F49" i="63"/>
  <c r="E50" i="63"/>
  <c r="D14" i="14"/>
  <c r="E34" i="14"/>
  <c r="G35" i="14"/>
  <c r="G36" i="14"/>
  <c r="B38" i="14"/>
  <c r="K6" i="62"/>
  <c r="K11" i="62"/>
  <c r="D17" i="63"/>
  <c r="I17" i="63"/>
  <c r="C18" i="63"/>
  <c r="A18" i="63" s="1"/>
  <c r="H18" i="63"/>
  <c r="B19" i="63"/>
  <c r="F19" i="63"/>
  <c r="K19" i="63"/>
  <c r="E20" i="63"/>
  <c r="J20" i="63"/>
  <c r="D21" i="63"/>
  <c r="J21" i="63"/>
  <c r="F22" i="63"/>
  <c r="B23" i="63"/>
  <c r="H23" i="63"/>
  <c r="D24" i="63"/>
  <c r="J24" i="63"/>
  <c r="E25" i="63"/>
  <c r="B26" i="63"/>
  <c r="H26" i="63"/>
  <c r="C27" i="63"/>
  <c r="A27" i="63" s="1"/>
  <c r="J27" i="63"/>
  <c r="E28" i="63"/>
  <c r="K28" i="63"/>
  <c r="H29" i="63"/>
  <c r="C30" i="63"/>
  <c r="A30" i="63" s="1"/>
  <c r="I30" i="63"/>
  <c r="E31" i="63"/>
  <c r="K31" i="63"/>
  <c r="F32" i="63"/>
  <c r="C33" i="63"/>
  <c r="A33" i="63" s="1"/>
  <c r="K33" i="63"/>
  <c r="I34" i="63"/>
  <c r="E39" i="63"/>
  <c r="D40" i="63"/>
  <c r="L40" i="63" s="1"/>
  <c r="B41" i="63"/>
  <c r="J41" i="63"/>
  <c r="I42" i="63"/>
  <c r="E43" i="63"/>
  <c r="C44" i="63"/>
  <c r="A44" i="63" s="1"/>
  <c r="B45" i="63"/>
  <c r="J45" i="63"/>
  <c r="F46" i="63"/>
  <c r="E47" i="63"/>
  <c r="C48" i="63"/>
  <c r="A48" i="63" s="1"/>
  <c r="K48" i="63"/>
  <c r="J49" i="63"/>
  <c r="F50" i="63"/>
  <c r="E14" i="14"/>
  <c r="G34" i="14"/>
  <c r="H35" i="14"/>
  <c r="C37" i="14"/>
  <c r="D38" i="14"/>
  <c r="E17" i="63"/>
  <c r="J17" i="63"/>
  <c r="D18" i="63"/>
  <c r="I18" i="63"/>
  <c r="C19" i="63"/>
  <c r="A19" i="63" s="1"/>
  <c r="H19" i="63"/>
  <c r="B20" i="63"/>
  <c r="F20" i="63"/>
  <c r="K20" i="63"/>
  <c r="E21" i="63"/>
  <c r="B22" i="63"/>
  <c r="H22" i="63"/>
  <c r="C23" i="63"/>
  <c r="A23" i="63" s="1"/>
  <c r="J23" i="63"/>
  <c r="E24" i="63"/>
  <c r="K24" i="63"/>
  <c r="H25" i="63"/>
  <c r="C26" i="63"/>
  <c r="A26" i="63" s="1"/>
  <c r="I26" i="63"/>
  <c r="E27" i="63"/>
  <c r="K27" i="63"/>
  <c r="F28" i="63"/>
  <c r="C29" i="63"/>
  <c r="A29" i="63" s="1"/>
  <c r="I29" i="63"/>
  <c r="D30" i="63"/>
  <c r="K30" i="63"/>
  <c r="F31" i="63"/>
  <c r="B32" i="63"/>
  <c r="I32" i="63"/>
  <c r="E33" i="63"/>
  <c r="B34" i="63"/>
  <c r="K34" i="63"/>
  <c r="I39" i="63"/>
  <c r="F40" i="63"/>
  <c r="C41" i="63"/>
  <c r="A41" i="63" s="1"/>
  <c r="B42" i="63"/>
  <c r="J42" i="63"/>
  <c r="H43" i="63"/>
  <c r="F44" i="63"/>
  <c r="C45" i="63"/>
  <c r="A45" i="63" s="1"/>
  <c r="K45" i="63"/>
  <c r="J46" i="63"/>
  <c r="H47" i="63"/>
  <c r="D48" i="63"/>
  <c r="L48" i="63" s="1"/>
  <c r="C49" i="63"/>
  <c r="A49" i="63" s="1"/>
  <c r="K49" i="63"/>
  <c r="B35" i="14"/>
  <c r="D36" i="14"/>
  <c r="D37" i="14"/>
  <c r="E38" i="14"/>
  <c r="H50" i="63"/>
  <c r="C50" i="63"/>
  <c r="A50" i="63" s="1"/>
  <c r="I49" i="63"/>
  <c r="D49" i="63"/>
  <c r="M49" i="63" s="1"/>
  <c r="J48" i="63"/>
  <c r="E48" i="63"/>
  <c r="K47" i="63"/>
  <c r="F47" i="63"/>
  <c r="B47" i="63"/>
  <c r="H46" i="63"/>
  <c r="C46" i="63"/>
  <c r="A46" i="63" s="1"/>
  <c r="I45" i="63"/>
  <c r="D45" i="63"/>
  <c r="M45" i="63" s="1"/>
  <c r="J44" i="63"/>
  <c r="E44" i="63"/>
  <c r="K43" i="63"/>
  <c r="F43" i="63"/>
  <c r="B43" i="63"/>
  <c r="H42" i="63"/>
  <c r="C42" i="63"/>
  <c r="A42" i="63" s="1"/>
  <c r="I41" i="63"/>
  <c r="D41" i="63"/>
  <c r="M41" i="63" s="1"/>
  <c r="J40" i="63"/>
  <c r="E40" i="63"/>
  <c r="K39" i="63"/>
  <c r="F39" i="63"/>
  <c r="B39" i="63"/>
  <c r="H34" i="63"/>
  <c r="C34" i="63"/>
  <c r="A34" i="63" s="1"/>
  <c r="I33" i="63"/>
  <c r="D33" i="63"/>
  <c r="J50" i="63"/>
  <c r="D50" i="63"/>
  <c r="L50" i="63" s="1"/>
  <c r="H49" i="63"/>
  <c r="B49" i="63"/>
  <c r="F48" i="63"/>
  <c r="J47" i="63"/>
  <c r="D47" i="63"/>
  <c r="M47" i="63" s="1"/>
  <c r="I46" i="63"/>
  <c r="B46" i="63"/>
  <c r="F45" i="63"/>
  <c r="K44" i="63"/>
  <c r="D44" i="63"/>
  <c r="L44" i="63" s="1"/>
  <c r="I43" i="63"/>
  <c r="C43" i="63"/>
  <c r="A43" i="63" s="1"/>
  <c r="F42" i="63"/>
  <c r="K41" i="63"/>
  <c r="E41" i="63"/>
  <c r="I40" i="63"/>
  <c r="C40" i="63"/>
  <c r="A40" i="63" s="1"/>
  <c r="H39" i="63"/>
  <c r="J34" i="63"/>
  <c r="D34" i="63"/>
  <c r="H33" i="63"/>
  <c r="B33" i="63"/>
  <c r="H32" i="63"/>
  <c r="C32" i="63"/>
  <c r="A32" i="63" s="1"/>
  <c r="I31" i="63"/>
  <c r="D31" i="63"/>
  <c r="J30" i="63"/>
  <c r="E30" i="63"/>
  <c r="K29" i="63"/>
  <c r="F29" i="63"/>
  <c r="B29" i="63"/>
  <c r="H28" i="63"/>
  <c r="C28" i="63"/>
  <c r="A28" i="63" s="1"/>
  <c r="I27" i="63"/>
  <c r="D27" i="63"/>
  <c r="J26" i="63"/>
  <c r="E26" i="63"/>
  <c r="K25" i="63"/>
  <c r="F25" i="63"/>
  <c r="B25" i="63"/>
  <c r="H24" i="63"/>
  <c r="C24" i="63"/>
  <c r="A24" i="63" s="1"/>
  <c r="I23" i="63"/>
  <c r="D23" i="63"/>
  <c r="J22" i="63"/>
  <c r="E22" i="63"/>
  <c r="K21" i="63"/>
  <c r="F21" i="63"/>
  <c r="M5" i="62"/>
  <c r="B17" i="63"/>
  <c r="F17" i="63"/>
  <c r="K17" i="63"/>
  <c r="E18" i="63"/>
  <c r="J18" i="63"/>
  <c r="D19" i="63"/>
  <c r="I19" i="63"/>
  <c r="C20" i="63"/>
  <c r="A20" i="63" s="1"/>
  <c r="H20" i="63"/>
  <c r="B21" i="63"/>
  <c r="H21" i="63"/>
  <c r="C22" i="63"/>
  <c r="A22" i="63" s="1"/>
  <c r="I22" i="63"/>
  <c r="E23" i="63"/>
  <c r="K23" i="63"/>
  <c r="F24" i="63"/>
  <c r="C25" i="63"/>
  <c r="A25" i="63" s="1"/>
  <c r="I25" i="63"/>
  <c r="D26" i="63"/>
  <c r="K26" i="63"/>
  <c r="F27" i="63"/>
  <c r="B28" i="63"/>
  <c r="I28" i="63"/>
  <c r="D29" i="63"/>
  <c r="J29" i="63"/>
  <c r="F30" i="63"/>
  <c r="B31" i="63"/>
  <c r="H31" i="63"/>
  <c r="D32" i="63"/>
  <c r="J32" i="63"/>
  <c r="F33" i="63"/>
  <c r="E34" i="63"/>
  <c r="C39" i="63"/>
  <c r="A39" i="63" s="1"/>
  <c r="J39" i="63"/>
  <c r="H40" i="63"/>
  <c r="F41" i="63"/>
  <c r="D42" i="63"/>
  <c r="L42" i="63" s="1"/>
  <c r="K42" i="63"/>
  <c r="J43" i="63"/>
  <c r="H44" i="63"/>
  <c r="E45" i="63"/>
  <c r="D46" i="63"/>
  <c r="L46" i="63" s="1"/>
  <c r="K46" i="63"/>
  <c r="I47" i="63"/>
  <c r="H48" i="63"/>
  <c r="E49" i="63"/>
  <c r="B50" i="63"/>
  <c r="K50" i="63"/>
  <c r="B14" i="14"/>
  <c r="B34" i="14"/>
  <c r="D35" i="14"/>
  <c r="E36" i="14"/>
  <c r="G37" i="14"/>
  <c r="E30" i="58"/>
  <c r="I30" i="58" s="1"/>
  <c r="H29" i="58"/>
  <c r="C29" i="58"/>
  <c r="E28" i="58"/>
  <c r="I28" i="58" s="1"/>
  <c r="H27" i="58"/>
  <c r="C27" i="58"/>
  <c r="E26" i="58"/>
  <c r="I26" i="58" s="1"/>
  <c r="H25" i="58"/>
  <c r="C25" i="58"/>
  <c r="E24" i="58"/>
  <c r="I24" i="58" s="1"/>
  <c r="H23" i="58"/>
  <c r="C23" i="58"/>
  <c r="E22" i="58"/>
  <c r="I22" i="58" s="1"/>
  <c r="H21" i="58"/>
  <c r="C21" i="58"/>
  <c r="E20" i="58"/>
  <c r="H19" i="58"/>
  <c r="C19" i="58"/>
  <c r="E18" i="58"/>
  <c r="H17" i="58"/>
  <c r="C17" i="58"/>
  <c r="E16" i="58"/>
  <c r="H15" i="58"/>
  <c r="C15" i="58"/>
  <c r="E14" i="58"/>
  <c r="D30" i="58"/>
  <c r="G29" i="58"/>
  <c r="B29" i="58"/>
  <c r="F29" i="58" s="1"/>
  <c r="D28" i="58"/>
  <c r="G27" i="58"/>
  <c r="B27" i="58"/>
  <c r="F27" i="58" s="1"/>
  <c r="D26" i="58"/>
  <c r="G25" i="58"/>
  <c r="B25" i="58"/>
  <c r="F25" i="58" s="1"/>
  <c r="D24" i="58"/>
  <c r="G23" i="58"/>
  <c r="B23" i="58"/>
  <c r="F23" i="58" s="1"/>
  <c r="D22" i="58"/>
  <c r="G21" i="58"/>
  <c r="B21" i="58"/>
  <c r="F21" i="58" s="1"/>
  <c r="D20" i="58"/>
  <c r="G19" i="58"/>
  <c r="B19" i="58"/>
  <c r="F19" i="58" s="1"/>
  <c r="D18" i="58"/>
  <c r="G17" i="58"/>
  <c r="B17" i="58"/>
  <c r="F17" i="58" s="1"/>
  <c r="D16" i="58"/>
  <c r="G15" i="58"/>
  <c r="B15" i="58"/>
  <c r="F15" i="58" s="1"/>
  <c r="D14" i="58"/>
  <c r="H30" i="58"/>
  <c r="C30" i="58"/>
  <c r="E29" i="58"/>
  <c r="I29" i="58" s="1"/>
  <c r="H28" i="58"/>
  <c r="C28" i="58"/>
  <c r="E27" i="58"/>
  <c r="I27" i="58" s="1"/>
  <c r="H26" i="58"/>
  <c r="C26" i="58"/>
  <c r="E25" i="58"/>
  <c r="I25" i="58" s="1"/>
  <c r="H24" i="58"/>
  <c r="C24" i="58"/>
  <c r="E23" i="58"/>
  <c r="I23" i="58" s="1"/>
  <c r="H22" i="58"/>
  <c r="C22" i="58"/>
  <c r="E21" i="58"/>
  <c r="I21" i="58" s="1"/>
  <c r="H20" i="58"/>
  <c r="C20" i="58"/>
  <c r="E19" i="58"/>
  <c r="H18" i="58"/>
  <c r="C18" i="58"/>
  <c r="E17" i="58"/>
  <c r="H16" i="58"/>
  <c r="C16" i="58"/>
  <c r="E15" i="58"/>
  <c r="H14" i="58"/>
  <c r="C14" i="58"/>
  <c r="G30" i="58"/>
  <c r="B30" i="58"/>
  <c r="F30" i="58" s="1"/>
  <c r="D29" i="58"/>
  <c r="G28" i="58"/>
  <c r="B28" i="58"/>
  <c r="A28" i="58" s="1"/>
  <c r="D27" i="58"/>
  <c r="G26" i="58"/>
  <c r="B26" i="58"/>
  <c r="F26" i="58" s="1"/>
  <c r="D25" i="58"/>
  <c r="G24" i="58"/>
  <c r="B24" i="58"/>
  <c r="A24" i="58" s="1"/>
  <c r="D23" i="58"/>
  <c r="G22" i="58"/>
  <c r="B22" i="58"/>
  <c r="F22" i="58" s="1"/>
  <c r="D21" i="58"/>
  <c r="G20" i="58"/>
  <c r="B20" i="58"/>
  <c r="D19" i="58"/>
  <c r="G18" i="58"/>
  <c r="B18" i="58"/>
  <c r="F18" i="58" s="1"/>
  <c r="D17" i="58"/>
  <c r="G16" i="58"/>
  <c r="B16" i="58"/>
  <c r="F16" i="58" s="1"/>
  <c r="D15" i="58"/>
  <c r="G14" i="58"/>
  <c r="B14" i="58"/>
  <c r="A35" i="58" s="1"/>
  <c r="G30" i="57"/>
  <c r="C30" i="57"/>
  <c r="G29" i="57"/>
  <c r="C29" i="57"/>
  <c r="F28" i="57"/>
  <c r="B28" i="57"/>
  <c r="A28" i="57" s="1"/>
  <c r="I26" i="57"/>
  <c r="D26" i="57"/>
  <c r="L26" i="57" s="1"/>
  <c r="G25" i="57"/>
  <c r="C25" i="57"/>
  <c r="F24" i="57"/>
  <c r="B24" i="57"/>
  <c r="A24" i="57" s="1"/>
  <c r="I22" i="57"/>
  <c r="D22" i="57"/>
  <c r="L22" i="57" s="1"/>
  <c r="G21" i="57"/>
  <c r="C21" i="57"/>
  <c r="F20" i="57"/>
  <c r="B20" i="57"/>
  <c r="F30" i="57"/>
  <c r="B30" i="57"/>
  <c r="A30" i="57" s="1"/>
  <c r="F29" i="57"/>
  <c r="B29" i="57"/>
  <c r="A29" i="57" s="1"/>
  <c r="I27" i="57"/>
  <c r="D27" i="57"/>
  <c r="L27" i="57" s="1"/>
  <c r="G26" i="57"/>
  <c r="C26" i="57"/>
  <c r="F25" i="57"/>
  <c r="B25" i="57"/>
  <c r="A25" i="57" s="1"/>
  <c r="I23" i="57"/>
  <c r="D23" i="57"/>
  <c r="L23" i="57" s="1"/>
  <c r="G22" i="57"/>
  <c r="C22" i="57"/>
  <c r="F21" i="57"/>
  <c r="B21" i="57"/>
  <c r="A21" i="57" s="1"/>
  <c r="I19" i="57"/>
  <c r="I28" i="57"/>
  <c r="D28" i="57"/>
  <c r="L28" i="57" s="1"/>
  <c r="G27" i="57"/>
  <c r="C27" i="57"/>
  <c r="F26" i="57"/>
  <c r="B26" i="57"/>
  <c r="A26" i="57" s="1"/>
  <c r="I24" i="57"/>
  <c r="D24" i="57"/>
  <c r="L24" i="57" s="1"/>
  <c r="G23" i="57"/>
  <c r="C23" i="57"/>
  <c r="F22" i="57"/>
  <c r="B22" i="57"/>
  <c r="A22" i="57" s="1"/>
  <c r="I20" i="57"/>
  <c r="I30" i="57"/>
  <c r="D30" i="57"/>
  <c r="L30" i="57" s="1"/>
  <c r="I29" i="57"/>
  <c r="D29" i="57"/>
  <c r="G28" i="57"/>
  <c r="C28" i="57"/>
  <c r="F27" i="57"/>
  <c r="B27" i="57"/>
  <c r="A27" i="57" s="1"/>
  <c r="I25" i="57"/>
  <c r="D25" i="57"/>
  <c r="L25" i="57" s="1"/>
  <c r="G24" i="57"/>
  <c r="C24" i="57"/>
  <c r="F23" i="57"/>
  <c r="B23" i="57"/>
  <c r="A23" i="57" s="1"/>
  <c r="I21" i="57"/>
  <c r="D21" i="57"/>
  <c r="L21" i="57" s="1"/>
  <c r="D20" i="57"/>
  <c r="I18" i="57"/>
  <c r="D18" i="57"/>
  <c r="G17" i="57"/>
  <c r="C17" i="57"/>
  <c r="F16" i="57"/>
  <c r="B16" i="57"/>
  <c r="I14" i="57"/>
  <c r="D14" i="57"/>
  <c r="C20" i="57"/>
  <c r="D19" i="57"/>
  <c r="G18" i="57"/>
  <c r="C18" i="57"/>
  <c r="F17" i="57"/>
  <c r="B17" i="57"/>
  <c r="I15" i="57"/>
  <c r="D15" i="57"/>
  <c r="C14" i="57"/>
  <c r="B34" i="57" s="1"/>
  <c r="G19" i="57"/>
  <c r="C19" i="57"/>
  <c r="F18" i="57"/>
  <c r="B18" i="57"/>
  <c r="I16" i="57"/>
  <c r="D16" i="57"/>
  <c r="G15" i="57"/>
  <c r="C15" i="57"/>
  <c r="F14" i="57"/>
  <c r="B14" i="57"/>
  <c r="A14" i="57" s="1"/>
  <c r="G20" i="57"/>
  <c r="F19" i="57"/>
  <c r="B19" i="57"/>
  <c r="I17" i="57"/>
  <c r="D17" i="57"/>
  <c r="C16" i="57"/>
  <c r="F15" i="57"/>
  <c r="B15" i="57"/>
  <c r="I50" i="55"/>
  <c r="K13" i="55"/>
  <c r="K17" i="55"/>
  <c r="K27" i="55"/>
  <c r="K33" i="55"/>
  <c r="K55" i="55"/>
  <c r="K56" i="55"/>
  <c r="K65" i="55"/>
  <c r="K60" i="55"/>
  <c r="G73" i="55"/>
  <c r="G50" i="55"/>
  <c r="K12" i="55"/>
  <c r="K31" i="55"/>
  <c r="K48" i="55"/>
  <c r="K52" i="55"/>
  <c r="K61" i="55"/>
  <c r="K8" i="62"/>
  <c r="M8" i="62"/>
  <c r="K9" i="62"/>
  <c r="K5" i="62"/>
  <c r="M6" i="62"/>
  <c r="M7" i="62"/>
  <c r="K10" i="62"/>
  <c r="M10" i="62"/>
  <c r="K7" i="62"/>
  <c r="M11" i="62"/>
  <c r="I17" i="62"/>
  <c r="G17" i="62"/>
  <c r="M5" i="45"/>
  <c r="M6" i="45"/>
  <c r="M7" i="45"/>
  <c r="M8" i="45"/>
  <c r="M9" i="45"/>
  <c r="M10" i="45"/>
  <c r="M11" i="45"/>
  <c r="M12" i="45"/>
  <c r="M13" i="45"/>
  <c r="M14" i="45"/>
  <c r="M15" i="45"/>
  <c r="M16" i="45"/>
  <c r="M17" i="45"/>
  <c r="M18" i="45"/>
  <c r="M20" i="45"/>
  <c r="O21" i="45"/>
  <c r="O19" i="45"/>
  <c r="M21" i="45"/>
  <c r="O5" i="45"/>
  <c r="O6" i="45"/>
  <c r="O7" i="45"/>
  <c r="O8" i="45"/>
  <c r="O9" i="45"/>
  <c r="O10" i="45"/>
  <c r="O11" i="45"/>
  <c r="O12" i="45"/>
  <c r="O13" i="45"/>
  <c r="O14" i="45"/>
  <c r="O15" i="45"/>
  <c r="O16" i="45"/>
  <c r="O17" i="45"/>
  <c r="O18" i="45"/>
  <c r="O20" i="45"/>
  <c r="M19" i="45"/>
  <c r="H13" i="61"/>
  <c r="H14" i="61" s="1"/>
  <c r="C13" i="61"/>
  <c r="C14" i="61" s="1"/>
  <c r="E12" i="61"/>
  <c r="D12" i="61"/>
  <c r="F12" i="61"/>
  <c r="G12" i="61"/>
  <c r="B22" i="56" l="1"/>
  <c r="D22" i="56" s="1"/>
  <c r="J30" i="14"/>
  <c r="I30" i="14"/>
  <c r="J20" i="14"/>
  <c r="I20" i="14"/>
  <c r="J19" i="14"/>
  <c r="I19" i="14"/>
  <c r="J21" i="14"/>
  <c r="I21" i="14"/>
  <c r="J22" i="14"/>
  <c r="I22" i="14"/>
  <c r="J18" i="14"/>
  <c r="I18" i="14"/>
  <c r="I24" i="14"/>
  <c r="J24" i="14"/>
  <c r="J26" i="14"/>
  <c r="I26" i="14"/>
  <c r="I25" i="14"/>
  <c r="J25" i="14"/>
  <c r="J27" i="14"/>
  <c r="I27" i="14"/>
  <c r="I28" i="14"/>
  <c r="J28" i="14"/>
  <c r="J23" i="14"/>
  <c r="I23" i="14"/>
  <c r="I17" i="14"/>
  <c r="J17" i="14"/>
  <c r="I29" i="14"/>
  <c r="J29" i="14"/>
  <c r="S110" i="34"/>
  <c r="Q110" i="34"/>
  <c r="R110" i="34"/>
  <c r="R95" i="34"/>
  <c r="S95" i="34"/>
  <c r="Q95" i="34"/>
  <c r="Q101" i="34"/>
  <c r="R101" i="34"/>
  <c r="S101" i="34"/>
  <c r="S171" i="34"/>
  <c r="Q171" i="34"/>
  <c r="R171" i="34"/>
  <c r="S118" i="34"/>
  <c r="Q118" i="34"/>
  <c r="R118" i="34"/>
  <c r="S98" i="34"/>
  <c r="Q98" i="34"/>
  <c r="R98" i="34"/>
  <c r="Q105" i="34"/>
  <c r="R105" i="34"/>
  <c r="S105" i="34"/>
  <c r="S330" i="34"/>
  <c r="T330" i="34"/>
  <c r="Q330" i="34"/>
  <c r="U330" i="34"/>
  <c r="R330" i="34"/>
  <c r="V330" i="34"/>
  <c r="Q80" i="34"/>
  <c r="R80" i="34"/>
  <c r="S80" i="34"/>
  <c r="R120" i="34"/>
  <c r="S120" i="34"/>
  <c r="Q120" i="34"/>
  <c r="Q100" i="34"/>
  <c r="R100" i="34"/>
  <c r="S100" i="34"/>
  <c r="R107" i="34"/>
  <c r="S107" i="34"/>
  <c r="Q107" i="34"/>
  <c r="R331" i="34"/>
  <c r="V331" i="34"/>
  <c r="S331" i="34"/>
  <c r="T331" i="34"/>
  <c r="Q331" i="34"/>
  <c r="U331" i="34"/>
  <c r="Q85" i="34"/>
  <c r="R85" i="34"/>
  <c r="S85" i="34"/>
  <c r="Q169" i="34"/>
  <c r="R169" i="34"/>
  <c r="S169" i="34"/>
  <c r="Q116" i="34"/>
  <c r="S116" i="34"/>
  <c r="R116" i="34"/>
  <c r="S94" i="34"/>
  <c r="Q94" i="34"/>
  <c r="R94" i="34"/>
  <c r="Q97" i="34"/>
  <c r="R97" i="34"/>
  <c r="S97" i="34"/>
  <c r="S86" i="34"/>
  <c r="Q86" i="34"/>
  <c r="R86" i="34"/>
  <c r="Q170" i="34"/>
  <c r="R170" i="34"/>
  <c r="S170" i="34"/>
  <c r="S117" i="34"/>
  <c r="Q117" i="34"/>
  <c r="R117" i="34"/>
  <c r="Q96" i="34"/>
  <c r="R96" i="34"/>
  <c r="S96" i="34"/>
  <c r="S114" i="34"/>
  <c r="Q114" i="34"/>
  <c r="R114" i="34"/>
  <c r="R103" i="34"/>
  <c r="S103" i="34"/>
  <c r="Q103" i="34"/>
  <c r="S322" i="34"/>
  <c r="T322" i="34"/>
  <c r="Q322" i="34"/>
  <c r="U322" i="34"/>
  <c r="R322" i="34"/>
  <c r="V322" i="34"/>
  <c r="R83" i="34"/>
  <c r="S83" i="34"/>
  <c r="Q83" i="34"/>
  <c r="S167" i="34"/>
  <c r="Q167" i="34"/>
  <c r="R167" i="34"/>
  <c r="S106" i="34"/>
  <c r="Q106" i="34"/>
  <c r="R106" i="34"/>
  <c r="R115" i="34"/>
  <c r="S115" i="34"/>
  <c r="Q115" i="34"/>
  <c r="T321" i="34"/>
  <c r="Q321" i="34"/>
  <c r="U321" i="34"/>
  <c r="R321" i="34"/>
  <c r="V321" i="34"/>
  <c r="S321" i="34"/>
  <c r="Q84" i="34"/>
  <c r="R84" i="34"/>
  <c r="S84" i="34"/>
  <c r="R168" i="34"/>
  <c r="S168" i="34"/>
  <c r="Q168" i="34"/>
  <c r="Q108" i="34"/>
  <c r="R108" i="34"/>
  <c r="S108" i="34"/>
  <c r="Q109" i="34"/>
  <c r="R109" i="34"/>
  <c r="S109" i="34"/>
  <c r="Q112" i="34"/>
  <c r="R112" i="34"/>
  <c r="S112" i="34"/>
  <c r="R99" i="34"/>
  <c r="S99" i="34"/>
  <c r="Q99" i="34"/>
  <c r="Q320" i="34"/>
  <c r="U320" i="34"/>
  <c r="R320" i="34"/>
  <c r="V320" i="34"/>
  <c r="S320" i="34"/>
  <c r="T320" i="34"/>
  <c r="Q81" i="34"/>
  <c r="R81" i="34"/>
  <c r="S81" i="34"/>
  <c r="Q121" i="34"/>
  <c r="R121" i="34"/>
  <c r="S121" i="34"/>
  <c r="S102" i="34"/>
  <c r="Q102" i="34"/>
  <c r="R102" i="34"/>
  <c r="R111" i="34"/>
  <c r="S111" i="34"/>
  <c r="Q111" i="34"/>
  <c r="Q113" i="34"/>
  <c r="R113" i="34"/>
  <c r="S113" i="34"/>
  <c r="S82" i="34"/>
  <c r="Q82" i="34"/>
  <c r="R82" i="34"/>
  <c r="Q166" i="34"/>
  <c r="R166" i="34"/>
  <c r="S166" i="34"/>
  <c r="Q104" i="34"/>
  <c r="R104" i="34"/>
  <c r="S104" i="34"/>
  <c r="Q93" i="34"/>
  <c r="R93" i="34"/>
  <c r="S93" i="34"/>
  <c r="B19" i="56"/>
  <c r="D19" i="56" s="1"/>
  <c r="F17" i="56"/>
  <c r="F19" i="56"/>
  <c r="B21" i="56"/>
  <c r="D21" i="56" s="1"/>
  <c r="G22" i="56"/>
  <c r="A9" i="56"/>
  <c r="F18" i="56"/>
  <c r="G23" i="56"/>
  <c r="B20" i="56"/>
  <c r="D20" i="56" s="1"/>
  <c r="G8" i="56"/>
  <c r="G21" i="56"/>
  <c r="F23" i="56"/>
  <c r="H23" i="56" s="1"/>
  <c r="B17" i="56"/>
  <c r="D17" i="56" s="1"/>
  <c r="G19" i="56"/>
  <c r="F22" i="56"/>
  <c r="H22" i="56" s="1"/>
  <c r="G7" i="56"/>
  <c r="G18" i="56"/>
  <c r="F21" i="56"/>
  <c r="H21" i="56" s="1"/>
  <c r="D6" i="56"/>
  <c r="F28" i="56" s="1"/>
  <c r="G17" i="56"/>
  <c r="F20" i="56"/>
  <c r="H20" i="56" s="1"/>
  <c r="B23" i="56"/>
  <c r="A23" i="56" s="1"/>
  <c r="B18" i="56"/>
  <c r="D18" i="56" s="1"/>
  <c r="G20" i="56"/>
  <c r="K25" i="52"/>
  <c r="L25" i="52"/>
  <c r="M25" i="52"/>
  <c r="N25" i="52"/>
  <c r="H27" i="52"/>
  <c r="J27" i="52"/>
  <c r="I27" i="52"/>
  <c r="G27" i="52"/>
  <c r="L37" i="63"/>
  <c r="M37" i="63"/>
  <c r="N37" i="63"/>
  <c r="O37" i="63"/>
  <c r="N38" i="63"/>
  <c r="O38" i="63"/>
  <c r="L38" i="63"/>
  <c r="M38" i="63"/>
  <c r="O36" i="63"/>
  <c r="N36" i="63"/>
  <c r="M36" i="63"/>
  <c r="L36" i="63"/>
  <c r="A110" i="34"/>
  <c r="A95" i="34"/>
  <c r="A101" i="34"/>
  <c r="A171" i="34"/>
  <c r="A118" i="34"/>
  <c r="A98" i="34"/>
  <c r="A105" i="34"/>
  <c r="A330" i="34"/>
  <c r="A80" i="34"/>
  <c r="A120" i="34"/>
  <c r="A100" i="34"/>
  <c r="A107" i="34"/>
  <c r="A331" i="34"/>
  <c r="A85" i="34"/>
  <c r="A169" i="34"/>
  <c r="A116" i="34"/>
  <c r="A94" i="34"/>
  <c r="A97" i="34"/>
  <c r="A86" i="34"/>
  <c r="A170" i="34"/>
  <c r="A117" i="34"/>
  <c r="A96" i="34"/>
  <c r="A114" i="34"/>
  <c r="A103" i="34"/>
  <c r="A322" i="34"/>
  <c r="A83" i="34"/>
  <c r="A167" i="34"/>
  <c r="A106" i="34"/>
  <c r="A115" i="34"/>
  <c r="A321" i="34"/>
  <c r="A84" i="34"/>
  <c r="A168" i="34"/>
  <c r="A108" i="34"/>
  <c r="A109" i="34"/>
  <c r="A112" i="34"/>
  <c r="A99" i="34"/>
  <c r="A320" i="34"/>
  <c r="A81" i="34"/>
  <c r="A121" i="34"/>
  <c r="A102" i="34"/>
  <c r="A111" i="34"/>
  <c r="A113" i="34"/>
  <c r="A82" i="34"/>
  <c r="A166" i="34"/>
  <c r="A104" i="34"/>
  <c r="A93" i="34"/>
  <c r="H71" i="60"/>
  <c r="I70" i="60"/>
  <c r="H70" i="60"/>
  <c r="J70" i="60"/>
  <c r="I71" i="60"/>
  <c r="J71" i="60"/>
  <c r="K71" i="60"/>
  <c r="K70" i="60"/>
  <c r="L72" i="60"/>
  <c r="N29" i="60"/>
  <c r="N9" i="60"/>
  <c r="J68" i="60"/>
  <c r="H69" i="60"/>
  <c r="K68" i="60"/>
  <c r="I69" i="60"/>
  <c r="J69" i="60"/>
  <c r="H68" i="60"/>
  <c r="K69" i="60"/>
  <c r="I68" i="60"/>
  <c r="I49" i="60"/>
  <c r="K49" i="60"/>
  <c r="J49" i="60"/>
  <c r="H49" i="60"/>
  <c r="J33" i="14"/>
  <c r="I33" i="14"/>
  <c r="C33" i="69"/>
  <c r="E33" i="69"/>
  <c r="F33" i="69"/>
  <c r="J33" i="69"/>
  <c r="C25" i="69"/>
  <c r="F25" i="69"/>
  <c r="E25" i="69"/>
  <c r="J25" i="69"/>
  <c r="C17" i="69"/>
  <c r="F17" i="69"/>
  <c r="E17" i="69"/>
  <c r="J17" i="69"/>
  <c r="E34" i="69"/>
  <c r="C34" i="69"/>
  <c r="J34" i="69"/>
  <c r="F34" i="69"/>
  <c r="E26" i="69"/>
  <c r="J26" i="69"/>
  <c r="C26" i="69"/>
  <c r="F26" i="69"/>
  <c r="E18" i="69"/>
  <c r="J18" i="69"/>
  <c r="C18" i="69"/>
  <c r="F18" i="69"/>
  <c r="C39" i="69"/>
  <c r="F39" i="69"/>
  <c r="E39" i="69"/>
  <c r="J39" i="69"/>
  <c r="C31" i="69"/>
  <c r="F31" i="69"/>
  <c r="E31" i="69"/>
  <c r="J31" i="69"/>
  <c r="C23" i="69"/>
  <c r="E23" i="69"/>
  <c r="F23" i="69"/>
  <c r="J23" i="69"/>
  <c r="C15" i="69"/>
  <c r="F15" i="69"/>
  <c r="E15" i="69"/>
  <c r="J15" i="69"/>
  <c r="E40" i="69"/>
  <c r="J40" i="69"/>
  <c r="C40" i="69"/>
  <c r="F40" i="69"/>
  <c r="E32" i="69"/>
  <c r="C32" i="69"/>
  <c r="J32" i="69"/>
  <c r="F32" i="69"/>
  <c r="E24" i="69"/>
  <c r="C24" i="69"/>
  <c r="J24" i="69"/>
  <c r="F24" i="69"/>
  <c r="E16" i="69"/>
  <c r="C16" i="69"/>
  <c r="J16" i="69"/>
  <c r="F16" i="69"/>
  <c r="C37" i="69"/>
  <c r="E37" i="69"/>
  <c r="F37" i="69"/>
  <c r="J37" i="69"/>
  <c r="C29" i="69"/>
  <c r="F29" i="69"/>
  <c r="E29" i="69"/>
  <c r="J29" i="69"/>
  <c r="C21" i="69"/>
  <c r="F21" i="69"/>
  <c r="E21" i="69"/>
  <c r="J21" i="69"/>
  <c r="E38" i="69"/>
  <c r="J38" i="69"/>
  <c r="C38" i="69"/>
  <c r="F38" i="69"/>
  <c r="E30" i="69"/>
  <c r="C30" i="69"/>
  <c r="J30" i="69"/>
  <c r="F30" i="69"/>
  <c r="E22" i="69"/>
  <c r="C22" i="69"/>
  <c r="J22" i="69"/>
  <c r="F22" i="69"/>
  <c r="E14" i="69"/>
  <c r="C14" i="69"/>
  <c r="J14" i="69"/>
  <c r="F14" i="69"/>
  <c r="C35" i="69"/>
  <c r="F35" i="69"/>
  <c r="E35" i="69"/>
  <c r="J35" i="69"/>
  <c r="C27" i="69"/>
  <c r="E27" i="69"/>
  <c r="F27" i="69"/>
  <c r="J27" i="69"/>
  <c r="C19" i="69"/>
  <c r="F19" i="69"/>
  <c r="E19" i="69"/>
  <c r="J19" i="69"/>
  <c r="E36" i="69"/>
  <c r="J36" i="69"/>
  <c r="C36" i="69"/>
  <c r="F36" i="69"/>
  <c r="E28" i="69"/>
  <c r="C28" i="69"/>
  <c r="J28" i="69"/>
  <c r="F28" i="69"/>
  <c r="E20" i="69"/>
  <c r="C20" i="69"/>
  <c r="J20" i="69"/>
  <c r="F20" i="69"/>
  <c r="L52" i="60"/>
  <c r="H47" i="60"/>
  <c r="I47" i="60"/>
  <c r="H48" i="60"/>
  <c r="I48" i="60"/>
  <c r="J47" i="60"/>
  <c r="K47" i="60"/>
  <c r="J48" i="60"/>
  <c r="K48" i="60"/>
  <c r="O44" i="63"/>
  <c r="N49" i="63"/>
  <c r="M50" i="63"/>
  <c r="O43" i="63"/>
  <c r="E37" i="47"/>
  <c r="G34" i="47"/>
  <c r="I14" i="14"/>
  <c r="G47" i="47"/>
  <c r="F20" i="47"/>
  <c r="G26" i="47"/>
  <c r="C45" i="47"/>
  <c r="D29" i="47"/>
  <c r="J189" i="60"/>
  <c r="I188" i="60"/>
  <c r="K186" i="60"/>
  <c r="K185" i="60"/>
  <c r="I189" i="60"/>
  <c r="K187" i="60"/>
  <c r="J186" i="60"/>
  <c r="J185" i="60"/>
  <c r="K188" i="60"/>
  <c r="J187" i="60"/>
  <c r="I186" i="60"/>
  <c r="N186" i="60" s="1"/>
  <c r="P186" i="60" s="1"/>
  <c r="I185" i="60"/>
  <c r="K189" i="60"/>
  <c r="J188" i="60"/>
  <c r="I187" i="60"/>
  <c r="G90" i="60"/>
  <c r="K217" i="60"/>
  <c r="J216" i="60"/>
  <c r="I215" i="60"/>
  <c r="H214" i="60"/>
  <c r="H213" i="60"/>
  <c r="K212" i="60"/>
  <c r="J217" i="60"/>
  <c r="I216" i="60"/>
  <c r="H215" i="60"/>
  <c r="K214" i="60"/>
  <c r="K213" i="60"/>
  <c r="J212" i="60"/>
  <c r="I217" i="60"/>
  <c r="H216" i="60"/>
  <c r="K215" i="60"/>
  <c r="J214" i="60"/>
  <c r="J213" i="60"/>
  <c r="I212" i="60"/>
  <c r="H217" i="60"/>
  <c r="K216" i="60"/>
  <c r="J215" i="60"/>
  <c r="I214" i="60"/>
  <c r="I213" i="60"/>
  <c r="H212" i="60"/>
  <c r="G139" i="60"/>
  <c r="B63" i="55"/>
  <c r="A62" i="55"/>
  <c r="I243" i="60"/>
  <c r="K242" i="60"/>
  <c r="K241" i="60"/>
  <c r="J240" i="60"/>
  <c r="I239" i="60"/>
  <c r="I238" i="60"/>
  <c r="H243" i="60"/>
  <c r="J242" i="60"/>
  <c r="J241" i="60"/>
  <c r="I240" i="60"/>
  <c r="H239" i="60"/>
  <c r="H238" i="60"/>
  <c r="K243" i="60"/>
  <c r="I242" i="60"/>
  <c r="I241" i="60"/>
  <c r="H240" i="60"/>
  <c r="K239" i="60"/>
  <c r="K238" i="60"/>
  <c r="J243" i="60"/>
  <c r="H242" i="60"/>
  <c r="H241" i="60"/>
  <c r="K240" i="60"/>
  <c r="J239" i="60"/>
  <c r="J238" i="60"/>
  <c r="N185" i="60"/>
  <c r="G191" i="60"/>
  <c r="G219" i="60"/>
  <c r="J161" i="60"/>
  <c r="J160" i="60"/>
  <c r="I159" i="60"/>
  <c r="I158" i="60"/>
  <c r="I161" i="60"/>
  <c r="I160" i="60"/>
  <c r="H159" i="60"/>
  <c r="H158" i="60"/>
  <c r="H161" i="60"/>
  <c r="H160" i="60"/>
  <c r="K159" i="60"/>
  <c r="K158" i="60"/>
  <c r="K161" i="60"/>
  <c r="K160" i="60"/>
  <c r="J159" i="60"/>
  <c r="J158" i="60"/>
  <c r="I110" i="60"/>
  <c r="H109" i="60"/>
  <c r="K108" i="60"/>
  <c r="K107" i="60"/>
  <c r="H110" i="60"/>
  <c r="K109" i="60"/>
  <c r="J108" i="60"/>
  <c r="J107" i="60"/>
  <c r="K110" i="60"/>
  <c r="J109" i="60"/>
  <c r="I108" i="60"/>
  <c r="I107" i="60"/>
  <c r="J110" i="60"/>
  <c r="I109" i="60"/>
  <c r="H108" i="60"/>
  <c r="N108" i="60" s="1"/>
  <c r="P108" i="60" s="1"/>
  <c r="H107" i="60"/>
  <c r="N107" i="60" s="1"/>
  <c r="G270" i="60"/>
  <c r="G163" i="60"/>
  <c r="G112" i="60"/>
  <c r="K88" i="60"/>
  <c r="K87" i="60"/>
  <c r="J88" i="60"/>
  <c r="J87" i="60"/>
  <c r="I88" i="60"/>
  <c r="I87" i="60"/>
  <c r="H88" i="60"/>
  <c r="H87" i="60"/>
  <c r="J138" i="60"/>
  <c r="H137" i="60"/>
  <c r="K136" i="60"/>
  <c r="K135" i="60"/>
  <c r="I138" i="60"/>
  <c r="K137" i="60"/>
  <c r="J136" i="60"/>
  <c r="J135" i="60"/>
  <c r="H138" i="60"/>
  <c r="J137" i="60"/>
  <c r="I136" i="60"/>
  <c r="I135" i="60"/>
  <c r="K138" i="60"/>
  <c r="I137" i="60"/>
  <c r="H136" i="60"/>
  <c r="N136" i="60" s="1"/>
  <c r="P136" i="60" s="1"/>
  <c r="H135" i="60"/>
  <c r="N135" i="60" s="1"/>
  <c r="J268" i="60"/>
  <c r="I267" i="60"/>
  <c r="I266" i="60"/>
  <c r="H265" i="60"/>
  <c r="K264" i="60"/>
  <c r="K263" i="60"/>
  <c r="I268" i="60"/>
  <c r="H267" i="60"/>
  <c r="H266" i="60"/>
  <c r="K265" i="60"/>
  <c r="J264" i="60"/>
  <c r="J263" i="60"/>
  <c r="H268" i="60"/>
  <c r="K267" i="60"/>
  <c r="K266" i="60"/>
  <c r="J265" i="60"/>
  <c r="I264" i="60"/>
  <c r="I263" i="60"/>
  <c r="K268" i="60"/>
  <c r="J267" i="60"/>
  <c r="J266" i="60"/>
  <c r="I265" i="60"/>
  <c r="H264" i="60"/>
  <c r="H263" i="60"/>
  <c r="A14" i="55"/>
  <c r="N7" i="60"/>
  <c r="P7" i="60" s="1"/>
  <c r="N30" i="60"/>
  <c r="B12" i="61"/>
  <c r="D13" i="61"/>
  <c r="D14" i="61" s="1"/>
  <c r="G13" i="61"/>
  <c r="G14" i="61" s="1"/>
  <c r="F13" i="61"/>
  <c r="F14" i="61" s="1"/>
  <c r="E13" i="61"/>
  <c r="E14" i="61" s="1"/>
  <c r="N8" i="60"/>
  <c r="P8" i="60" s="1"/>
  <c r="L43" i="63"/>
  <c r="O40" i="63"/>
  <c r="N40" i="63"/>
  <c r="M17" i="52"/>
  <c r="F36" i="47"/>
  <c r="G15" i="47"/>
  <c r="G18" i="47"/>
  <c r="E33" i="47"/>
  <c r="A46" i="47"/>
  <c r="C29" i="47"/>
  <c r="G42" i="47"/>
  <c r="G23" i="47"/>
  <c r="F39" i="47"/>
  <c r="H25" i="57"/>
  <c r="H30" i="57"/>
  <c r="F31" i="47"/>
  <c r="F48" i="47"/>
  <c r="F32" i="47"/>
  <c r="F16" i="47"/>
  <c r="G46" i="47"/>
  <c r="G30" i="47"/>
  <c r="B38" i="47"/>
  <c r="C43" i="47"/>
  <c r="F23" i="47"/>
  <c r="A22" i="47"/>
  <c r="C32" i="47"/>
  <c r="C41" i="47"/>
  <c r="F24" i="47"/>
  <c r="G27" i="47"/>
  <c r="D39" i="47"/>
  <c r="C22" i="47"/>
  <c r="C23" i="47"/>
  <c r="E50" i="47"/>
  <c r="O39" i="63"/>
  <c r="O45" i="63"/>
  <c r="O49" i="63"/>
  <c r="N44" i="63"/>
  <c r="M44" i="63"/>
  <c r="L49" i="63"/>
  <c r="H19" i="57"/>
  <c r="H21" i="57"/>
  <c r="H29" i="57"/>
  <c r="H40" i="14"/>
  <c r="B48" i="47"/>
  <c r="B44" i="47"/>
  <c r="E39" i="47"/>
  <c r="B36" i="47"/>
  <c r="B32" i="47"/>
  <c r="E27" i="47"/>
  <c r="E23" i="47"/>
  <c r="B20" i="47"/>
  <c r="D15" i="47"/>
  <c r="D36" i="47"/>
  <c r="D24" i="47"/>
  <c r="F49" i="47"/>
  <c r="C46" i="47"/>
  <c r="C42" i="47"/>
  <c r="F37" i="47"/>
  <c r="F33" i="47"/>
  <c r="C30" i="47"/>
  <c r="F25" i="47"/>
  <c r="F21" i="47"/>
  <c r="F17" i="47"/>
  <c r="G31" i="47"/>
  <c r="B22" i="47"/>
  <c r="F50" i="47"/>
  <c r="B46" i="47"/>
  <c r="B42" i="47"/>
  <c r="D32" i="47"/>
  <c r="B18" i="47"/>
  <c r="B35" i="47"/>
  <c r="D21" i="47"/>
  <c r="C40" i="47"/>
  <c r="E18" i="47"/>
  <c r="G44" i="47"/>
  <c r="C20" i="47"/>
  <c r="D25" i="47"/>
  <c r="E47" i="47"/>
  <c r="A43" i="47"/>
  <c r="A39" i="47"/>
  <c r="A35" i="47"/>
  <c r="D30" i="47"/>
  <c r="A27" i="47"/>
  <c r="A23" i="47"/>
  <c r="D18" i="47"/>
  <c r="F42" i="47"/>
  <c r="F34" i="47"/>
  <c r="A21" i="47"/>
  <c r="B49" i="47"/>
  <c r="B45" i="47"/>
  <c r="E40" i="47"/>
  <c r="B37" i="47"/>
  <c r="B33" i="47"/>
  <c r="E28" i="47"/>
  <c r="E24" i="47"/>
  <c r="B21" i="47"/>
  <c r="E16" i="47"/>
  <c r="B30" i="47"/>
  <c r="F18" i="47"/>
  <c r="E49" i="47"/>
  <c r="E45" i="47"/>
  <c r="G39" i="47"/>
  <c r="F26" i="47"/>
  <c r="D16" i="47"/>
  <c r="G32" i="47"/>
  <c r="A34" i="47"/>
  <c r="E15" i="47"/>
  <c r="E38" i="47"/>
  <c r="D17" i="47"/>
  <c r="G45" i="47"/>
  <c r="G41" i="47"/>
  <c r="D38" i="47"/>
  <c r="G33" i="47"/>
  <c r="G29" i="47"/>
  <c r="G25" i="47"/>
  <c r="C21" i="47"/>
  <c r="G17" i="47"/>
  <c r="E41" i="47"/>
  <c r="E29" i="47"/>
  <c r="E17" i="47"/>
  <c r="E48" i="47"/>
  <c r="A44" i="47"/>
  <c r="A40" i="47"/>
  <c r="A36" i="47"/>
  <c r="D31" i="47"/>
  <c r="A28" i="47"/>
  <c r="A24" i="47"/>
  <c r="D19" i="47"/>
  <c r="C15" i="47"/>
  <c r="D28" i="47"/>
  <c r="B15" i="47"/>
  <c r="D48" i="47"/>
  <c r="A45" i="47"/>
  <c r="A37" i="47"/>
  <c r="A25" i="47"/>
  <c r="C44" i="47"/>
  <c r="A26" i="47"/>
  <c r="B31" i="47"/>
  <c r="L47" i="63"/>
  <c r="N47" i="63"/>
  <c r="E19" i="47"/>
  <c r="F19" i="47"/>
  <c r="G49" i="47"/>
  <c r="D46" i="47"/>
  <c r="E43" i="47"/>
  <c r="F40" i="47"/>
  <c r="C37" i="47"/>
  <c r="D34" i="47"/>
  <c r="E31" i="47"/>
  <c r="B28" i="47"/>
  <c r="C25" i="47"/>
  <c r="D22" i="47"/>
  <c r="A19" i="47"/>
  <c r="B16" i="47"/>
  <c r="D40" i="47"/>
  <c r="C31" i="47"/>
  <c r="F22" i="47"/>
  <c r="G50" i="47"/>
  <c r="D47" i="47"/>
  <c r="E44" i="47"/>
  <c r="F41" i="47"/>
  <c r="C38" i="47"/>
  <c r="D35" i="47"/>
  <c r="E32" i="47"/>
  <c r="B29" i="47"/>
  <c r="C26" i="47"/>
  <c r="D23" i="47"/>
  <c r="A20" i="47"/>
  <c r="B17" i="47"/>
  <c r="G35" i="47"/>
  <c r="E25" i="47"/>
  <c r="A17" i="47"/>
  <c r="B50" i="47"/>
  <c r="C47" i="47"/>
  <c r="G43" i="47"/>
  <c r="F38" i="47"/>
  <c r="F30" i="47"/>
  <c r="G19" i="47"/>
  <c r="A42" i="47"/>
  <c r="E30" i="47"/>
  <c r="G16" i="47"/>
  <c r="B43" i="47"/>
  <c r="F27" i="47"/>
  <c r="D41" i="47"/>
  <c r="E26" i="47"/>
  <c r="A38" i="47"/>
  <c r="C49" i="47"/>
  <c r="A47" i="47"/>
  <c r="F44" i="47"/>
  <c r="D42" i="47"/>
  <c r="B40" i="47"/>
  <c r="G37" i="47"/>
  <c r="E35" i="47"/>
  <c r="C33" i="47"/>
  <c r="A31" i="47"/>
  <c r="F28" i="47"/>
  <c r="D26" i="47"/>
  <c r="B24" i="47"/>
  <c r="G21" i="47"/>
  <c r="C17" i="47"/>
  <c r="C39" i="47"/>
  <c r="A33" i="47"/>
  <c r="B26" i="47"/>
  <c r="C19" i="47"/>
  <c r="C50" i="47"/>
  <c r="A48" i="47"/>
  <c r="F45" i="47"/>
  <c r="D43" i="47"/>
  <c r="B41" i="47"/>
  <c r="G38" i="47"/>
  <c r="E36" i="47"/>
  <c r="C34" i="47"/>
  <c r="A32" i="47"/>
  <c r="F29" i="47"/>
  <c r="D27" i="47"/>
  <c r="B25" i="47"/>
  <c r="G22" i="47"/>
  <c r="E20" i="47"/>
  <c r="C18" i="47"/>
  <c r="A16" i="47"/>
  <c r="B34" i="47"/>
  <c r="C27" i="47"/>
  <c r="D20" i="47"/>
  <c r="A49" i="47"/>
  <c r="F46" i="47"/>
  <c r="D44" i="47"/>
  <c r="A41" i="47"/>
  <c r="C35" i="47"/>
  <c r="A29" i="47"/>
  <c r="E21" i="47"/>
  <c r="E46" i="47"/>
  <c r="D37" i="47"/>
  <c r="C28" i="47"/>
  <c r="B19" i="47"/>
  <c r="D49" i="47"/>
  <c r="G36" i="47"/>
  <c r="G24" i="47"/>
  <c r="D50" i="47"/>
  <c r="F47" i="47"/>
  <c r="F35" i="47"/>
  <c r="B23" i="47"/>
  <c r="F43" i="47"/>
  <c r="O47" i="63"/>
  <c r="N17" i="52"/>
  <c r="A14" i="58"/>
  <c r="A15" i="58" s="1"/>
  <c r="A16" i="58" s="1"/>
  <c r="A17" i="58" s="1"/>
  <c r="A18" i="58" s="1"/>
  <c r="A19" i="58" s="1"/>
  <c r="A20" i="58" s="1"/>
  <c r="L17" i="52"/>
  <c r="K17" i="52"/>
  <c r="O50" i="63"/>
  <c r="M46" i="63"/>
  <c r="N41" i="63"/>
  <c r="O41" i="63"/>
  <c r="O46" i="63"/>
  <c r="N50" i="63"/>
  <c r="N46" i="63"/>
  <c r="M40" i="63"/>
  <c r="L41" i="63"/>
  <c r="N43" i="63"/>
  <c r="O17" i="63"/>
  <c r="L17" i="63"/>
  <c r="N17" i="63"/>
  <c r="N45" i="63"/>
  <c r="F24" i="58"/>
  <c r="A27" i="58"/>
  <c r="J14" i="14"/>
  <c r="G32" i="58"/>
  <c r="G40" i="14"/>
  <c r="J52" i="63"/>
  <c r="K52" i="63"/>
  <c r="H52" i="63"/>
  <c r="I52" i="63"/>
  <c r="O42" i="63"/>
  <c r="N42" i="63"/>
  <c r="A29" i="58"/>
  <c r="O48" i="63"/>
  <c r="N48" i="63"/>
  <c r="M42" i="63"/>
  <c r="A26" i="58"/>
  <c r="L45" i="63"/>
  <c r="A21" i="58"/>
  <c r="M17" i="63"/>
  <c r="M48" i="63"/>
  <c r="N39" i="63"/>
  <c r="L39" i="63"/>
  <c r="C36" i="47"/>
  <c r="G48" i="47"/>
  <c r="A18" i="47"/>
  <c r="C24" i="47"/>
  <c r="A30" i="47"/>
  <c r="E42" i="47"/>
  <c r="C48" i="47"/>
  <c r="C16" i="47"/>
  <c r="E22" i="47"/>
  <c r="G28" i="47"/>
  <c r="E34" i="47"/>
  <c r="G40" i="47"/>
  <c r="B47" i="47"/>
  <c r="A15" i="47"/>
  <c r="G20" i="47"/>
  <c r="A50" i="47"/>
  <c r="B27" i="47"/>
  <c r="D33" i="47"/>
  <c r="B39" i="47"/>
  <c r="D45" i="47"/>
  <c r="H32" i="58"/>
  <c r="I14" i="58"/>
  <c r="I15" i="58" s="1"/>
  <c r="I16" i="58" s="1"/>
  <c r="I17" i="58" s="1"/>
  <c r="I18" i="58" s="1"/>
  <c r="I19" i="58" s="1"/>
  <c r="I20" i="58" s="1"/>
  <c r="F20" i="58"/>
  <c r="F28" i="58"/>
  <c r="A23" i="58"/>
  <c r="J27" i="57"/>
  <c r="F14" i="58"/>
  <c r="A25" i="58"/>
  <c r="A22" i="58"/>
  <c r="A30" i="58"/>
  <c r="E5" i="58"/>
  <c r="K21" i="57"/>
  <c r="J22" i="57"/>
  <c r="K23" i="57"/>
  <c r="H27" i="57"/>
  <c r="K22" i="57"/>
  <c r="H15" i="57"/>
  <c r="J14" i="57"/>
  <c r="J28" i="57"/>
  <c r="J19" i="57"/>
  <c r="J30" i="57"/>
  <c r="J29" i="57"/>
  <c r="H26" i="57"/>
  <c r="J18" i="57"/>
  <c r="K17" i="62"/>
  <c r="A15" i="57"/>
  <c r="A16" i="57" s="1"/>
  <c r="A17" i="57" s="1"/>
  <c r="A18" i="57" s="1"/>
  <c r="A19" i="57" s="1"/>
  <c r="A20" i="57" s="1"/>
  <c r="G32" i="57"/>
  <c r="J24" i="57"/>
  <c r="I32" i="57"/>
  <c r="H14" i="57"/>
  <c r="J25" i="57"/>
  <c r="H22" i="57"/>
  <c r="J15" i="57"/>
  <c r="H20" i="57"/>
  <c r="K14" i="57"/>
  <c r="K15" i="57" s="1"/>
  <c r="K16" i="57" s="1"/>
  <c r="K17" i="57" s="1"/>
  <c r="K18" i="57" s="1"/>
  <c r="K19" i="57" s="1"/>
  <c r="K20" i="57" s="1"/>
  <c r="K26" i="57"/>
  <c r="H17" i="57"/>
  <c r="J23" i="57"/>
  <c r="J26" i="57"/>
  <c r="H24" i="57"/>
  <c r="J20" i="57"/>
  <c r="K25" i="57"/>
  <c r="J16" i="57"/>
  <c r="J21" i="57"/>
  <c r="H28" i="57"/>
  <c r="K50" i="55"/>
  <c r="K73" i="55"/>
  <c r="K24" i="57"/>
  <c r="K27" i="57"/>
  <c r="K30" i="57"/>
  <c r="J17" i="57"/>
  <c r="H23" i="57"/>
  <c r="H16" i="57"/>
  <c r="K28" i="57"/>
  <c r="H18" i="57"/>
  <c r="K58" i="55"/>
  <c r="L29" i="57"/>
  <c r="K29" i="57"/>
  <c r="M17" i="62"/>
  <c r="M34" i="45"/>
  <c r="O34" i="45"/>
  <c r="B13" i="61"/>
  <c r="J15" i="14" l="1"/>
  <c r="I15" i="14"/>
  <c r="H17" i="56"/>
  <c r="H18" i="56"/>
  <c r="H19" i="56"/>
  <c r="A17" i="56"/>
  <c r="A18" i="56" s="1"/>
  <c r="A19" i="56" s="1"/>
  <c r="A20" i="56" s="1"/>
  <c r="A21" i="56" s="1"/>
  <c r="A22" i="56" s="1"/>
  <c r="D23" i="56"/>
  <c r="E19" i="43"/>
  <c r="E18" i="43"/>
  <c r="E17" i="43"/>
  <c r="E20" i="43"/>
  <c r="E22" i="43"/>
  <c r="E21" i="43"/>
  <c r="N70" i="60"/>
  <c r="P70" i="60" s="1"/>
  <c r="N71" i="60"/>
  <c r="P71" i="60" s="1"/>
  <c r="F12" i="43"/>
  <c r="A101" i="42"/>
  <c r="H104" i="42"/>
  <c r="H102" i="42"/>
  <c r="G104" i="42"/>
  <c r="G102" i="42"/>
  <c r="F104" i="42"/>
  <c r="F102" i="42"/>
  <c r="E104" i="42"/>
  <c r="I104" i="42" s="1"/>
  <c r="E102" i="42"/>
  <c r="D104" i="42"/>
  <c r="D102" i="42"/>
  <c r="C104" i="42"/>
  <c r="C102" i="42"/>
  <c r="B104" i="42"/>
  <c r="B102" i="42"/>
  <c r="A104" i="42"/>
  <c r="A102" i="42"/>
  <c r="H103" i="42"/>
  <c r="H101" i="42"/>
  <c r="G103" i="42"/>
  <c r="G101" i="42"/>
  <c r="F103" i="42"/>
  <c r="F101" i="42"/>
  <c r="E103" i="42"/>
  <c r="E101" i="42"/>
  <c r="D103" i="42"/>
  <c r="D101" i="42"/>
  <c r="C103" i="42"/>
  <c r="C101" i="42"/>
  <c r="B103" i="42"/>
  <c r="B101" i="42"/>
  <c r="A103" i="42"/>
  <c r="N69" i="60"/>
  <c r="P69" i="60" s="1"/>
  <c r="N48" i="60"/>
  <c r="N49" i="60"/>
  <c r="P49" i="60" s="1"/>
  <c r="F68" i="60" s="1"/>
  <c r="G68" i="60" s="1"/>
  <c r="I41" i="14"/>
  <c r="E41" i="69"/>
  <c r="N41" i="69"/>
  <c r="N158" i="60"/>
  <c r="A83" i="43"/>
  <c r="E83" i="43"/>
  <c r="C84" i="43"/>
  <c r="D83" i="43"/>
  <c r="B83" i="43"/>
  <c r="F83" i="43"/>
  <c r="D84" i="43"/>
  <c r="A84" i="43"/>
  <c r="C83" i="43"/>
  <c r="G83" i="43"/>
  <c r="F84" i="43"/>
  <c r="E84" i="43"/>
  <c r="B84" i="43"/>
  <c r="G84" i="43"/>
  <c r="F15" i="43"/>
  <c r="A53" i="43"/>
  <c r="F75" i="43"/>
  <c r="E66" i="43"/>
  <c r="D57" i="43"/>
  <c r="C77" i="43"/>
  <c r="B68" i="43"/>
  <c r="A59" i="43"/>
  <c r="D79" i="43"/>
  <c r="C70" i="43"/>
  <c r="B61" i="43"/>
  <c r="B82" i="43"/>
  <c r="A73" i="43"/>
  <c r="G63" i="43"/>
  <c r="F54" i="43"/>
  <c r="B75" i="43"/>
  <c r="A66" i="43"/>
  <c r="G56" i="43"/>
  <c r="F76" i="43"/>
  <c r="E67" i="43"/>
  <c r="D58" i="43"/>
  <c r="G78" i="43"/>
  <c r="F69" i="43"/>
  <c r="E60" i="43"/>
  <c r="E81" i="43"/>
  <c r="D72" i="43"/>
  <c r="C63" i="43"/>
  <c r="B54" i="43"/>
  <c r="G76" i="43"/>
  <c r="F67" i="43"/>
  <c r="E58" i="43"/>
  <c r="D78" i="43"/>
  <c r="C69" i="43"/>
  <c r="B60" i="43"/>
  <c r="E80" i="43"/>
  <c r="D71" i="43"/>
  <c r="C62" i="43"/>
  <c r="B53" i="43"/>
  <c r="B74" i="43"/>
  <c r="A65" i="43"/>
  <c r="G55" i="43"/>
  <c r="E78" i="43"/>
  <c r="D69" i="43"/>
  <c r="C60" i="43"/>
  <c r="B80" i="43"/>
  <c r="A71" i="43"/>
  <c r="G61" i="43"/>
  <c r="G82" i="43"/>
  <c r="B73" i="43"/>
  <c r="A64" i="43"/>
  <c r="G54" i="43"/>
  <c r="G75" i="43"/>
  <c r="F66" i="43"/>
  <c r="E57" i="43"/>
  <c r="E82" i="43"/>
  <c r="D73" i="43"/>
  <c r="C64" i="43"/>
  <c r="B55" i="43"/>
  <c r="A75" i="43"/>
  <c r="G65" i="43"/>
  <c r="F56" i="43"/>
  <c r="B77" i="43"/>
  <c r="A68" i="43"/>
  <c r="G58" i="43"/>
  <c r="G79" i="43"/>
  <c r="F70" i="43"/>
  <c r="E61" i="43"/>
  <c r="A82" i="43"/>
  <c r="G72" i="43"/>
  <c r="F63" i="43"/>
  <c r="E54" i="43"/>
  <c r="D74" i="43"/>
  <c r="C65" i="43"/>
  <c r="B56" i="43"/>
  <c r="E76" i="43"/>
  <c r="D67" i="43"/>
  <c r="C58" i="43"/>
  <c r="C79" i="43"/>
  <c r="B70" i="43"/>
  <c r="A61" i="43"/>
  <c r="D82" i="43"/>
  <c r="E74" i="43"/>
  <c r="D65" i="43"/>
  <c r="C56" i="43"/>
  <c r="B76" i="43"/>
  <c r="A67" i="43"/>
  <c r="G57" i="43"/>
  <c r="C78" i="43"/>
  <c r="B69" i="43"/>
  <c r="A60" i="43"/>
  <c r="A81" i="43"/>
  <c r="G71" i="43"/>
  <c r="F62" i="43"/>
  <c r="E53" i="43"/>
  <c r="C76" i="43"/>
  <c r="B67" i="43"/>
  <c r="A58" i="43"/>
  <c r="G77" i="43"/>
  <c r="F68" i="43"/>
  <c r="E59" i="43"/>
  <c r="A80" i="43"/>
  <c r="G70" i="43"/>
  <c r="F61" i="43"/>
  <c r="C82" i="43"/>
  <c r="E73" i="43"/>
  <c r="D64" i="43"/>
  <c r="C55" i="43"/>
  <c r="C80" i="43"/>
  <c r="B71" i="43"/>
  <c r="A62" i="43"/>
  <c r="G81" i="43"/>
  <c r="F72" i="43"/>
  <c r="E63" i="43"/>
  <c r="D54" i="43"/>
  <c r="G74" i="43"/>
  <c r="F65" i="43"/>
  <c r="E56" i="43"/>
  <c r="E77" i="43"/>
  <c r="D68" i="43"/>
  <c r="C59" i="43"/>
  <c r="F79" i="43"/>
  <c r="E70" i="43"/>
  <c r="D61" i="43"/>
  <c r="C81" i="43"/>
  <c r="B72" i="43"/>
  <c r="A63" i="43"/>
  <c r="G53" i="43"/>
  <c r="C74" i="43"/>
  <c r="B65" i="43"/>
  <c r="A56" i="43"/>
  <c r="A77" i="43"/>
  <c r="G67" i="43"/>
  <c r="F58" i="43"/>
  <c r="D81" i="43"/>
  <c r="C72" i="43"/>
  <c r="B63" i="43"/>
  <c r="A54" i="43"/>
  <c r="G73" i="43"/>
  <c r="F64" i="43"/>
  <c r="E55" i="43"/>
  <c r="A76" i="43"/>
  <c r="G66" i="43"/>
  <c r="F57" i="43"/>
  <c r="F78" i="43"/>
  <c r="E69" i="43"/>
  <c r="D60" i="43"/>
  <c r="F82" i="43"/>
  <c r="A74" i="43"/>
  <c r="G64" i="43"/>
  <c r="F55" i="43"/>
  <c r="E75" i="43"/>
  <c r="D66" i="43"/>
  <c r="C57" i="43"/>
  <c r="F77" i="43"/>
  <c r="E68" i="43"/>
  <c r="D59" i="43"/>
  <c r="D80" i="43"/>
  <c r="C71" i="43"/>
  <c r="B62" i="43"/>
  <c r="A78" i="43"/>
  <c r="G68" i="43"/>
  <c r="F59" i="43"/>
  <c r="E79" i="43"/>
  <c r="D70" i="43"/>
  <c r="C61" i="43"/>
  <c r="F81" i="43"/>
  <c r="E72" i="43"/>
  <c r="D63" i="43"/>
  <c r="C54" i="43"/>
  <c r="C75" i="43"/>
  <c r="B66" i="43"/>
  <c r="A57" i="43"/>
  <c r="D77" i="43"/>
  <c r="C68" i="43"/>
  <c r="B59" i="43"/>
  <c r="A79" i="43"/>
  <c r="G69" i="43"/>
  <c r="F60" i="43"/>
  <c r="B81" i="43"/>
  <c r="A72" i="43"/>
  <c r="G62" i="43"/>
  <c r="F53" i="43"/>
  <c r="F74" i="43"/>
  <c r="E65" i="43"/>
  <c r="D56" i="43"/>
  <c r="B79" i="43"/>
  <c r="A70" i="43"/>
  <c r="G60" i="43"/>
  <c r="F80" i="43"/>
  <c r="E71" i="43"/>
  <c r="D62" i="43"/>
  <c r="C53" i="43"/>
  <c r="F73" i="43"/>
  <c r="E64" i="43"/>
  <c r="D55" i="43"/>
  <c r="D76" i="43"/>
  <c r="C67" i="43"/>
  <c r="B58" i="43"/>
  <c r="G80" i="43"/>
  <c r="F71" i="43"/>
  <c r="E62" i="43"/>
  <c r="D53" i="43"/>
  <c r="C73" i="43"/>
  <c r="B64" i="43"/>
  <c r="A55" i="43"/>
  <c r="D75" i="43"/>
  <c r="C66" i="43"/>
  <c r="B57" i="43"/>
  <c r="B78" i="43"/>
  <c r="A69" i="43"/>
  <c r="G59" i="43"/>
  <c r="G42" i="43"/>
  <c r="G44" i="43"/>
  <c r="F21" i="43"/>
  <c r="G32" i="43"/>
  <c r="F46" i="43"/>
  <c r="G16" i="43"/>
  <c r="G31" i="43"/>
  <c r="F47" i="43"/>
  <c r="G15" i="43"/>
  <c r="F19" i="43"/>
  <c r="G14" i="43"/>
  <c r="G20" i="43"/>
  <c r="F42" i="43"/>
  <c r="G13" i="43"/>
  <c r="G51" i="43"/>
  <c r="G29" i="43"/>
  <c r="G49" i="43"/>
  <c r="F16" i="43"/>
  <c r="F17" i="43"/>
  <c r="H5" i="39"/>
  <c r="M16" i="39" s="1"/>
  <c r="F13" i="43"/>
  <c r="F45" i="43"/>
  <c r="G25" i="43"/>
  <c r="F36" i="43"/>
  <c r="F23" i="43"/>
  <c r="F33" i="43"/>
  <c r="F24" i="43"/>
  <c r="F29" i="43"/>
  <c r="G39" i="43"/>
  <c r="F34" i="43"/>
  <c r="G36" i="43"/>
  <c r="F30" i="43"/>
  <c r="F52" i="43"/>
  <c r="G27" i="43"/>
  <c r="G37" i="43"/>
  <c r="G28" i="43"/>
  <c r="G33" i="43"/>
  <c r="G23" i="43"/>
  <c r="F50" i="43"/>
  <c r="G35" i="43"/>
  <c r="G43" i="43"/>
  <c r="F22" i="43"/>
  <c r="G34" i="43"/>
  <c r="F14" i="43"/>
  <c r="F37" i="43"/>
  <c r="G24" i="43"/>
  <c r="G47" i="43"/>
  <c r="F27" i="43"/>
  <c r="G30" i="43"/>
  <c r="G21" i="43"/>
  <c r="G19" i="43"/>
  <c r="G12" i="43"/>
  <c r="G26" i="43"/>
  <c r="G17" i="43"/>
  <c r="G48" i="43"/>
  <c r="F28" i="43"/>
  <c r="F51" i="43"/>
  <c r="G22" i="43"/>
  <c r="G45" i="43"/>
  <c r="F25" i="43"/>
  <c r="F48" i="43"/>
  <c r="G18" i="43"/>
  <c r="G41" i="43"/>
  <c r="G40" i="43"/>
  <c r="F20" i="43"/>
  <c r="F43" i="43"/>
  <c r="G46" i="43"/>
  <c r="F26" i="43"/>
  <c r="F49" i="43"/>
  <c r="F31" i="43"/>
  <c r="F40" i="43"/>
  <c r="G50" i="43"/>
  <c r="F39" i="43"/>
  <c r="F44" i="43"/>
  <c r="F35" i="43"/>
  <c r="G38" i="43"/>
  <c r="F18" i="43"/>
  <c r="F41" i="43"/>
  <c r="G52" i="43"/>
  <c r="F32" i="43"/>
  <c r="D11" i="49"/>
  <c r="H11" i="49"/>
  <c r="E11" i="49"/>
  <c r="B11" i="49"/>
  <c r="F11" i="49"/>
  <c r="C11" i="49"/>
  <c r="G11" i="49"/>
  <c r="P48" i="60"/>
  <c r="N212" i="60"/>
  <c r="P212" i="60" s="1"/>
  <c r="N216" i="60"/>
  <c r="P216" i="60" s="1"/>
  <c r="N264" i="60"/>
  <c r="P264" i="60" s="1"/>
  <c r="N88" i="60"/>
  <c r="P88" i="60" s="1"/>
  <c r="K18" i="52"/>
  <c r="F11" i="48"/>
  <c r="D12" i="48"/>
  <c r="F14" i="48"/>
  <c r="H16" i="48"/>
  <c r="BW16" i="48" s="1"/>
  <c r="C19" i="48"/>
  <c r="E21" i="48"/>
  <c r="G23" i="48"/>
  <c r="T23" i="48" s="1"/>
  <c r="B26" i="48"/>
  <c r="D28" i="48"/>
  <c r="F30" i="48"/>
  <c r="H32" i="48"/>
  <c r="S32" i="48" s="1"/>
  <c r="C35" i="48"/>
  <c r="E37" i="48"/>
  <c r="E12" i="48"/>
  <c r="G14" i="48"/>
  <c r="T14" i="48" s="1"/>
  <c r="B17" i="48"/>
  <c r="D19" i="48"/>
  <c r="F21" i="48"/>
  <c r="H23" i="48"/>
  <c r="K23" i="48" s="1"/>
  <c r="C26" i="48"/>
  <c r="E28" i="48"/>
  <c r="G30" i="48"/>
  <c r="L30" i="48" s="1"/>
  <c r="B33" i="48"/>
  <c r="D35" i="48"/>
  <c r="F37" i="48"/>
  <c r="G13" i="48"/>
  <c r="L13" i="48" s="1"/>
  <c r="B16" i="48"/>
  <c r="D18" i="48"/>
  <c r="F20" i="48"/>
  <c r="H22" i="48"/>
  <c r="BW22" i="48" s="1"/>
  <c r="C25" i="48"/>
  <c r="E27" i="48"/>
  <c r="G29" i="48"/>
  <c r="AX29" i="48" s="1"/>
  <c r="B32" i="48"/>
  <c r="D34" i="48"/>
  <c r="F36" i="48"/>
  <c r="H38" i="48"/>
  <c r="BQ38" i="48" s="1"/>
  <c r="H13" i="48"/>
  <c r="S13" i="48" s="1"/>
  <c r="C16" i="48"/>
  <c r="E18" i="48"/>
  <c r="G20" i="48"/>
  <c r="CN20" i="48" s="1"/>
  <c r="B23" i="48"/>
  <c r="D25" i="48"/>
  <c r="F27" i="48"/>
  <c r="H29" i="48"/>
  <c r="DA29" i="48" s="1"/>
  <c r="C32" i="48"/>
  <c r="E34" i="48"/>
  <c r="G36" i="48"/>
  <c r="AX36" i="48" s="1"/>
  <c r="H12" i="48"/>
  <c r="M12" i="48" s="1"/>
  <c r="C15" i="48"/>
  <c r="E17" i="48"/>
  <c r="G19" i="48"/>
  <c r="AJ19" i="48" s="1"/>
  <c r="B22" i="48"/>
  <c r="D24" i="48"/>
  <c r="F26" i="48"/>
  <c r="H28" i="48"/>
  <c r="AE28" i="48" s="1"/>
  <c r="C31" i="48"/>
  <c r="E33" i="48"/>
  <c r="G35" i="48"/>
  <c r="L35" i="48" s="1"/>
  <c r="B38" i="48"/>
  <c r="B13" i="48"/>
  <c r="D15" i="48"/>
  <c r="F17" i="48"/>
  <c r="H19" i="48"/>
  <c r="AI19" i="48" s="1"/>
  <c r="C22" i="48"/>
  <c r="E24" i="48"/>
  <c r="G26" i="48"/>
  <c r="P26" i="48" s="1"/>
  <c r="B29" i="48"/>
  <c r="D31" i="48"/>
  <c r="F33" i="48"/>
  <c r="H35" i="48"/>
  <c r="AI35" i="48" s="1"/>
  <c r="C38" i="48"/>
  <c r="B12" i="48"/>
  <c r="D14" i="48"/>
  <c r="F16" i="48"/>
  <c r="H18" i="48"/>
  <c r="K18" i="48" s="1"/>
  <c r="C21" i="48"/>
  <c r="E23" i="48"/>
  <c r="G25" i="48"/>
  <c r="AN25" i="48" s="1"/>
  <c r="B28" i="48"/>
  <c r="D30" i="48"/>
  <c r="F32" i="48"/>
  <c r="H34" i="48"/>
  <c r="K34" i="48" s="1"/>
  <c r="C37" i="48"/>
  <c r="C12" i="48"/>
  <c r="E14" i="48"/>
  <c r="G16" i="48"/>
  <c r="L16" i="48" s="1"/>
  <c r="B19" i="48"/>
  <c r="D21" i="48"/>
  <c r="F23" i="48"/>
  <c r="H25" i="48"/>
  <c r="AI25" i="48" s="1"/>
  <c r="C28" i="48"/>
  <c r="E30" i="48"/>
  <c r="G32" i="48"/>
  <c r="AT32" i="48" s="1"/>
  <c r="B35" i="48"/>
  <c r="D37" i="48"/>
  <c r="E13" i="48"/>
  <c r="G15" i="48"/>
  <c r="T15" i="48" s="1"/>
  <c r="B18" i="48"/>
  <c r="D20" i="48"/>
  <c r="F22" i="48"/>
  <c r="H24" i="48"/>
  <c r="O24" i="48" s="1"/>
  <c r="C27" i="48"/>
  <c r="E29" i="48"/>
  <c r="G31" i="48"/>
  <c r="J31" i="48" s="1"/>
  <c r="B34" i="48"/>
  <c r="D36" i="48"/>
  <c r="F38" i="48"/>
  <c r="F13" i="48"/>
  <c r="H15" i="48"/>
  <c r="AE15" i="48" s="1"/>
  <c r="C18" i="48"/>
  <c r="E20" i="48"/>
  <c r="G22" i="48"/>
  <c r="CJ22" i="48" s="1"/>
  <c r="B25" i="48"/>
  <c r="D27" i="48"/>
  <c r="F29" i="48"/>
  <c r="H31" i="48"/>
  <c r="M31" i="48" s="1"/>
  <c r="C34" i="48"/>
  <c r="E36" i="48"/>
  <c r="G38" i="48"/>
  <c r="AP38" i="48" s="1"/>
  <c r="F12" i="48"/>
  <c r="H14" i="48"/>
  <c r="BW14" i="48" s="1"/>
  <c r="C17" i="48"/>
  <c r="E19" i="48"/>
  <c r="G21" i="48"/>
  <c r="P21" i="48" s="1"/>
  <c r="B24" i="48"/>
  <c r="D26" i="48"/>
  <c r="F28" i="48"/>
  <c r="AQ28" i="48" s="1"/>
  <c r="H30" i="48"/>
  <c r="AI30" i="48" s="1"/>
  <c r="C33" i="48"/>
  <c r="E35" i="48"/>
  <c r="G37" i="48"/>
  <c r="CR37" i="48" s="1"/>
  <c r="G12" i="48"/>
  <c r="BN12" i="48" s="1"/>
  <c r="B15" i="48"/>
  <c r="D17" i="48"/>
  <c r="F19" i="48"/>
  <c r="H21" i="48"/>
  <c r="CI21" i="48" s="1"/>
  <c r="C24" i="48"/>
  <c r="E26" i="48"/>
  <c r="G28" i="48"/>
  <c r="AF28" i="48" s="1"/>
  <c r="B31" i="48"/>
  <c r="D33" i="48"/>
  <c r="F35" i="48"/>
  <c r="AQ35" i="48" s="1"/>
  <c r="H37" i="48"/>
  <c r="CY37" i="48" s="1"/>
  <c r="B14" i="48"/>
  <c r="D16" i="48"/>
  <c r="F18" i="48"/>
  <c r="H20" i="48"/>
  <c r="AE20" i="48" s="1"/>
  <c r="C23" i="48"/>
  <c r="E25" i="48"/>
  <c r="G27" i="48"/>
  <c r="L27" i="48" s="1"/>
  <c r="B30" i="48"/>
  <c r="D32" i="48"/>
  <c r="F34" i="48"/>
  <c r="H36" i="48"/>
  <c r="BW36" i="48" s="1"/>
  <c r="C14" i="48"/>
  <c r="E16" i="48"/>
  <c r="G18" i="48"/>
  <c r="P18" i="48" s="1"/>
  <c r="B21" i="48"/>
  <c r="D23" i="48"/>
  <c r="F25" i="48"/>
  <c r="H27" i="48"/>
  <c r="S27" i="48" s="1"/>
  <c r="C30" i="48"/>
  <c r="E32" i="48"/>
  <c r="G34" i="48"/>
  <c r="AT34" i="48" s="1"/>
  <c r="B37" i="48"/>
  <c r="C13" i="48"/>
  <c r="E15" i="48"/>
  <c r="G17" i="48"/>
  <c r="BV17" i="48" s="1"/>
  <c r="B20" i="48"/>
  <c r="D22" i="48"/>
  <c r="F24" i="48"/>
  <c r="H26" i="48"/>
  <c r="BW26" i="48" s="1"/>
  <c r="C29" i="48"/>
  <c r="E31" i="48"/>
  <c r="G33" i="48"/>
  <c r="AB33" i="48" s="1"/>
  <c r="B36" i="48"/>
  <c r="D38" i="48"/>
  <c r="D13" i="48"/>
  <c r="F15" i="48"/>
  <c r="H17" i="48"/>
  <c r="K17" i="48" s="1"/>
  <c r="C20" i="48"/>
  <c r="E22" i="48"/>
  <c r="G24" i="48"/>
  <c r="B27" i="48"/>
  <c r="D29" i="48"/>
  <c r="F31" i="48"/>
  <c r="H33" i="48"/>
  <c r="W33" i="48" s="1"/>
  <c r="C36" i="48"/>
  <c r="E38" i="48"/>
  <c r="K25" i="48"/>
  <c r="E11" i="48"/>
  <c r="B11" i="48"/>
  <c r="C11" i="48"/>
  <c r="G11" i="48"/>
  <c r="D11" i="48"/>
  <c r="H11" i="48"/>
  <c r="N217" i="60"/>
  <c r="P217" i="60" s="1"/>
  <c r="N263" i="60"/>
  <c r="P263" i="60" s="1"/>
  <c r="N87" i="60"/>
  <c r="N187" i="60"/>
  <c r="P187" i="60" s="1"/>
  <c r="P135" i="60"/>
  <c r="P107" i="60"/>
  <c r="N110" i="60"/>
  <c r="P110" i="60" s="1"/>
  <c r="N161" i="60"/>
  <c r="P161" i="60" s="1"/>
  <c r="P185" i="60"/>
  <c r="B64" i="55"/>
  <c r="A63" i="55"/>
  <c r="N137" i="60"/>
  <c r="P137" i="60" s="1"/>
  <c r="A15" i="55"/>
  <c r="N268" i="60"/>
  <c r="P268" i="60" s="1"/>
  <c r="N266" i="60"/>
  <c r="P266" i="60" s="1"/>
  <c r="N138" i="60"/>
  <c r="P138" i="60" s="1"/>
  <c r="P158" i="60"/>
  <c r="N159" i="60"/>
  <c r="P159" i="60" s="1"/>
  <c r="N215" i="60"/>
  <c r="P215" i="60" s="1"/>
  <c r="N213" i="60"/>
  <c r="P213" i="60" s="1"/>
  <c r="N188" i="60"/>
  <c r="P188" i="60" s="1"/>
  <c r="N267" i="60"/>
  <c r="P267" i="60" s="1"/>
  <c r="N265" i="60"/>
  <c r="P265" i="60" s="1"/>
  <c r="N109" i="60"/>
  <c r="P109" i="60" s="1"/>
  <c r="N160" i="60"/>
  <c r="P160" i="60" s="1"/>
  <c r="N214" i="60"/>
  <c r="P214" i="60" s="1"/>
  <c r="N189" i="60"/>
  <c r="P189" i="60" s="1"/>
  <c r="P29" i="60"/>
  <c r="F47" i="60" s="1"/>
  <c r="G47" i="60" s="1"/>
  <c r="N47" i="60" s="1"/>
  <c r="N32" i="60"/>
  <c r="N11" i="60"/>
  <c r="P9" i="60"/>
  <c r="B14" i="61"/>
  <c r="L18" i="52"/>
  <c r="O18" i="63"/>
  <c r="M18" i="52"/>
  <c r="N18" i="52"/>
  <c r="I13" i="42"/>
  <c r="L28" i="52"/>
  <c r="M28" i="52"/>
  <c r="K28" i="52"/>
  <c r="L18" i="63"/>
  <c r="N18" i="63"/>
  <c r="J41" i="14"/>
  <c r="N53" i="63"/>
  <c r="L53" i="63"/>
  <c r="I32" i="58"/>
  <c r="M53" i="63"/>
  <c r="O53" i="63"/>
  <c r="N28" i="52"/>
  <c r="M18" i="63"/>
  <c r="G51" i="47"/>
  <c r="B21" i="42"/>
  <c r="C51" i="43"/>
  <c r="A49" i="43"/>
  <c r="D44" i="43"/>
  <c r="B42" i="43"/>
  <c r="E37" i="43"/>
  <c r="E42" i="43"/>
  <c r="E39" i="43"/>
  <c r="D34" i="43"/>
  <c r="B32" i="43"/>
  <c r="E27" i="43"/>
  <c r="C25" i="43"/>
  <c r="A23" i="43"/>
  <c r="D18" i="43"/>
  <c r="B16" i="43"/>
  <c r="D51" i="43"/>
  <c r="D47" i="43"/>
  <c r="B43" i="43"/>
  <c r="B39" i="43"/>
  <c r="E32" i="43"/>
  <c r="E29" i="43"/>
  <c r="E26" i="43"/>
  <c r="D23" i="43"/>
  <c r="D20" i="43"/>
  <c r="D17" i="43"/>
  <c r="C14" i="43"/>
  <c r="E38" i="43"/>
  <c r="C35" i="43"/>
  <c r="C32" i="43"/>
  <c r="B29" i="43"/>
  <c r="B26" i="43"/>
  <c r="B23" i="43"/>
  <c r="A20" i="43"/>
  <c r="A17" i="43"/>
  <c r="A14" i="43"/>
  <c r="D45" i="43"/>
  <c r="D41" i="43"/>
  <c r="D37" i="43"/>
  <c r="C34" i="43"/>
  <c r="C31" i="43"/>
  <c r="C28" i="43"/>
  <c r="B25" i="43"/>
  <c r="B22" i="43"/>
  <c r="B19" i="43"/>
  <c r="A16" i="43"/>
  <c r="A13" i="43"/>
  <c r="B49" i="43"/>
  <c r="A34" i="43"/>
  <c r="A40" i="43"/>
  <c r="B27" i="43"/>
  <c r="A47" i="43"/>
  <c r="D32" i="43"/>
  <c r="C20" i="43"/>
  <c r="E25" i="43"/>
  <c r="D13" i="43"/>
  <c r="D48" i="43"/>
  <c r="B46" i="43"/>
  <c r="E41" i="43"/>
  <c r="C39" i="43"/>
  <c r="A51" i="43"/>
  <c r="A48" i="43"/>
  <c r="B36" i="43"/>
  <c r="E31" i="43"/>
  <c r="C29" i="43"/>
  <c r="A27" i="43"/>
  <c r="D22" i="43"/>
  <c r="B20" i="43"/>
  <c r="E15" i="43"/>
  <c r="C13" i="43"/>
  <c r="D50" i="43"/>
  <c r="C46" i="43"/>
  <c r="C42" i="43"/>
  <c r="C38" i="43"/>
  <c r="E16" i="43"/>
  <c r="E13" i="43"/>
  <c r="E34" i="43"/>
  <c r="D31" i="43"/>
  <c r="D28" i="43"/>
  <c r="D25" i="43"/>
  <c r="C22" i="43"/>
  <c r="C19" i="43"/>
  <c r="C16" i="43"/>
  <c r="B13" i="43"/>
  <c r="E48" i="43"/>
  <c r="E44" i="43"/>
  <c r="E40" i="43"/>
  <c r="E36" i="43"/>
  <c r="E33" i="43"/>
  <c r="E30" i="43"/>
  <c r="D27" i="43"/>
  <c r="D24" i="43"/>
  <c r="D21" i="43"/>
  <c r="C18" i="43"/>
  <c r="C15" i="43"/>
  <c r="C12" i="43"/>
  <c r="B45" i="43"/>
  <c r="B52" i="43"/>
  <c r="C36" i="43"/>
  <c r="A24" i="43"/>
  <c r="A43" i="43"/>
  <c r="D29" i="43"/>
  <c r="B17" i="43"/>
  <c r="A50" i="43"/>
  <c r="D52" i="43"/>
  <c r="B50" i="43"/>
  <c r="E45" i="43"/>
  <c r="C43" i="43"/>
  <c r="A41" i="43"/>
  <c r="C50" i="43"/>
  <c r="B47" i="43"/>
  <c r="B44" i="43"/>
  <c r="B41" i="43"/>
  <c r="A38" i="43"/>
  <c r="E35" i="43"/>
  <c r="C33" i="43"/>
  <c r="A31" i="43"/>
  <c r="D26" i="43"/>
  <c r="B24" i="43"/>
  <c r="C17" i="43"/>
  <c r="A15" i="43"/>
  <c r="C49" i="43"/>
  <c r="E49" i="43"/>
  <c r="C47" i="43"/>
  <c r="A45" i="43"/>
  <c r="D40" i="43"/>
  <c r="B38" i="43"/>
  <c r="E52" i="43"/>
  <c r="D49" i="43"/>
  <c r="D46" i="43"/>
  <c r="D43" i="43"/>
  <c r="C40" i="43"/>
  <c r="C37" i="43"/>
  <c r="A35" i="43"/>
  <c r="D30" i="43"/>
  <c r="B28" i="43"/>
  <c r="E23" i="43"/>
  <c r="C21" i="43"/>
  <c r="A19" i="43"/>
  <c r="D14" i="43"/>
  <c r="B12" i="43"/>
  <c r="C52" i="43"/>
  <c r="C48" i="43"/>
  <c r="C44" i="43"/>
  <c r="B40" i="43"/>
  <c r="D36" i="43"/>
  <c r="D33" i="43"/>
  <c r="C30" i="43"/>
  <c r="C27" i="43"/>
  <c r="C24" i="43"/>
  <c r="B21" i="43"/>
  <c r="B18" i="43"/>
  <c r="B15" i="43"/>
  <c r="A12" i="43"/>
  <c r="A89" i="43" s="1"/>
  <c r="A52" i="43"/>
  <c r="A36" i="43"/>
  <c r="A33" i="43"/>
  <c r="A30" i="43"/>
  <c r="E50" i="43"/>
  <c r="E46" i="43"/>
  <c r="D42" i="43"/>
  <c r="D38" i="43"/>
  <c r="B35" i="43"/>
  <c r="A32" i="43"/>
  <c r="A29" i="43"/>
  <c r="A26" i="43"/>
  <c r="A37" i="43"/>
  <c r="E12" i="43"/>
  <c r="A44" i="43"/>
  <c r="B30" i="43"/>
  <c r="A18" i="43"/>
  <c r="B51" i="43"/>
  <c r="D35" i="43"/>
  <c r="C23" i="43"/>
  <c r="A42" i="43"/>
  <c r="E28" i="43"/>
  <c r="D16" i="43"/>
  <c r="C45" i="43"/>
  <c r="B31" i="43"/>
  <c r="E24" i="43"/>
  <c r="D12" i="43"/>
  <c r="E43" i="43"/>
  <c r="A21" i="43"/>
  <c r="A39" i="43"/>
  <c r="C41" i="43"/>
  <c r="A28" i="43"/>
  <c r="D39" i="43"/>
  <c r="E14" i="43"/>
  <c r="C26" i="43"/>
  <c r="A46" i="43"/>
  <c r="B37" i="43"/>
  <c r="A25" i="43"/>
  <c r="E51" i="43"/>
  <c r="B48" i="43"/>
  <c r="B14" i="43"/>
  <c r="B34" i="43"/>
  <c r="A22" i="43"/>
  <c r="D15" i="43"/>
  <c r="E47" i="43"/>
  <c r="B33" i="43"/>
  <c r="D19" i="43"/>
  <c r="H11" i="50"/>
  <c r="F11" i="51"/>
  <c r="D11" i="50"/>
  <c r="F11" i="50"/>
  <c r="D11" i="51"/>
  <c r="C11" i="51"/>
  <c r="E11" i="51"/>
  <c r="H11" i="51"/>
  <c r="C11" i="50"/>
  <c r="G11" i="51"/>
  <c r="G11" i="50"/>
  <c r="B11" i="50"/>
  <c r="E11" i="50"/>
  <c r="B11" i="51"/>
  <c r="A16" i="42"/>
  <c r="H99" i="42"/>
  <c r="H97" i="42"/>
  <c r="H95" i="42"/>
  <c r="H93" i="42"/>
  <c r="H91" i="42"/>
  <c r="H89" i="42"/>
  <c r="H87" i="42"/>
  <c r="H85" i="42"/>
  <c r="H83" i="42"/>
  <c r="H81" i="42"/>
  <c r="H79" i="42"/>
  <c r="H77" i="42"/>
  <c r="H75" i="42"/>
  <c r="H73" i="42"/>
  <c r="H71" i="42"/>
  <c r="H69" i="42"/>
  <c r="H67" i="42"/>
  <c r="H65" i="42"/>
  <c r="H63" i="42"/>
  <c r="H61" i="42"/>
  <c r="H59" i="42"/>
  <c r="H57" i="42"/>
  <c r="H55" i="42"/>
  <c r="H53" i="42"/>
  <c r="H51" i="42"/>
  <c r="H49" i="42"/>
  <c r="H47" i="42"/>
  <c r="H45" i="42"/>
  <c r="H43" i="42"/>
  <c r="H41" i="42"/>
  <c r="H39" i="42"/>
  <c r="H37" i="42"/>
  <c r="H35" i="42"/>
  <c r="H33" i="42"/>
  <c r="H31" i="42"/>
  <c r="H29" i="42"/>
  <c r="H27" i="42"/>
  <c r="H25" i="42"/>
  <c r="H23" i="42"/>
  <c r="H21" i="42"/>
  <c r="H19" i="42"/>
  <c r="H17" i="42"/>
  <c r="A100" i="42"/>
  <c r="C97" i="42"/>
  <c r="F94" i="42"/>
  <c r="A92" i="42"/>
  <c r="C89" i="42"/>
  <c r="F86" i="42"/>
  <c r="A84" i="42"/>
  <c r="C81" i="42"/>
  <c r="F78" i="42"/>
  <c r="A76" i="42"/>
  <c r="C73" i="42"/>
  <c r="F70" i="42"/>
  <c r="A68" i="42"/>
  <c r="C65" i="42"/>
  <c r="F62" i="42"/>
  <c r="A60" i="42"/>
  <c r="C57" i="42"/>
  <c r="F54" i="42"/>
  <c r="A52" i="42"/>
  <c r="F99" i="42"/>
  <c r="A97" i="42"/>
  <c r="C94" i="42"/>
  <c r="F91" i="42"/>
  <c r="E18" i="42"/>
  <c r="H98" i="42"/>
  <c r="D96" i="42"/>
  <c r="D93" i="42"/>
  <c r="H90" i="42"/>
  <c r="D88" i="42"/>
  <c r="D85" i="42"/>
  <c r="H82" i="42"/>
  <c r="D80" i="42"/>
  <c r="D77" i="42"/>
  <c r="H74" i="42"/>
  <c r="D72" i="42"/>
  <c r="D69" i="42"/>
  <c r="H66" i="42"/>
  <c r="D64" i="42"/>
  <c r="D61" i="42"/>
  <c r="H58" i="42"/>
  <c r="D56" i="42"/>
  <c r="D53" i="42"/>
  <c r="H50" i="42"/>
  <c r="D48" i="42"/>
  <c r="D45" i="42"/>
  <c r="H42" i="42"/>
  <c r="D40" i="42"/>
  <c r="D37" i="42"/>
  <c r="H34" i="42"/>
  <c r="D32" i="42"/>
  <c r="D29" i="42"/>
  <c r="H26" i="42"/>
  <c r="D24" i="42"/>
  <c r="D21" i="42"/>
  <c r="H18" i="42"/>
  <c r="F100" i="42"/>
  <c r="F96" i="42"/>
  <c r="C93" i="42"/>
  <c r="A90" i="42"/>
  <c r="A86" i="42"/>
  <c r="F82" i="42"/>
  <c r="C79" i="42"/>
  <c r="C75" i="42"/>
  <c r="A72" i="42"/>
  <c r="F68" i="42"/>
  <c r="F64" i="42"/>
  <c r="C61" i="42"/>
  <c r="A58" i="42"/>
  <c r="A54" i="42"/>
  <c r="F50" i="42"/>
  <c r="F97" i="42"/>
  <c r="F93" i="42"/>
  <c r="C90" i="42"/>
  <c r="F87" i="42"/>
  <c r="A85" i="42"/>
  <c r="C82" i="42"/>
  <c r="F79" i="42"/>
  <c r="A77" i="42"/>
  <c r="C74" i="42"/>
  <c r="F71" i="42"/>
  <c r="A69" i="42"/>
  <c r="C66" i="42"/>
  <c r="F63" i="42"/>
  <c r="A61" i="42"/>
  <c r="C58" i="42"/>
  <c r="F55" i="42"/>
  <c r="G100" i="42"/>
  <c r="B98" i="42"/>
  <c r="E95" i="42"/>
  <c r="G92" i="42"/>
  <c r="B90" i="42"/>
  <c r="E87" i="42"/>
  <c r="G84" i="42"/>
  <c r="B82" i="42"/>
  <c r="E79" i="42"/>
  <c r="G76" i="42"/>
  <c r="B74" i="42"/>
  <c r="E71" i="42"/>
  <c r="G68" i="42"/>
  <c r="B66" i="42"/>
  <c r="E63" i="42"/>
  <c r="G60" i="42"/>
  <c r="B58" i="42"/>
  <c r="E55" i="42"/>
  <c r="G52" i="42"/>
  <c r="B50" i="42"/>
  <c r="G91" i="42"/>
  <c r="B81" i="42"/>
  <c r="E70" i="42"/>
  <c r="G59" i="42"/>
  <c r="B51" i="42"/>
  <c r="A48" i="42"/>
  <c r="C45" i="42"/>
  <c r="F42" i="42"/>
  <c r="A40" i="42"/>
  <c r="C37" i="42"/>
  <c r="F34" i="42"/>
  <c r="A32" i="42"/>
  <c r="C29" i="42"/>
  <c r="F26" i="42"/>
  <c r="A24" i="42"/>
  <c r="C21" i="42"/>
  <c r="F18" i="42"/>
  <c r="B16" i="42"/>
  <c r="B14" i="42"/>
  <c r="B91" i="42"/>
  <c r="E80" i="42"/>
  <c r="G69" i="42"/>
  <c r="B59" i="42"/>
  <c r="A51" i="42"/>
  <c r="G47" i="42"/>
  <c r="B45" i="42"/>
  <c r="E42" i="42"/>
  <c r="G39" i="42"/>
  <c r="B37" i="42"/>
  <c r="E34" i="42"/>
  <c r="G31" i="42"/>
  <c r="B29" i="42"/>
  <c r="E26" i="42"/>
  <c r="G23" i="42"/>
  <c r="B93" i="42"/>
  <c r="E82" i="42"/>
  <c r="G71" i="42"/>
  <c r="B61" i="42"/>
  <c r="G51" i="42"/>
  <c r="C48" i="42"/>
  <c r="F45" i="42"/>
  <c r="A43" i="42"/>
  <c r="C40" i="42"/>
  <c r="F37" i="42"/>
  <c r="A35" i="42"/>
  <c r="C32" i="42"/>
  <c r="F29" i="42"/>
  <c r="A27" i="42"/>
  <c r="C24" i="42"/>
  <c r="F21" i="42"/>
  <c r="A19" i="42"/>
  <c r="D16" i="42"/>
  <c r="D14" i="42"/>
  <c r="E92" i="42"/>
  <c r="G81" i="42"/>
  <c r="B71" i="42"/>
  <c r="E60" i="42"/>
  <c r="F51" i="42"/>
  <c r="B48" i="42"/>
  <c r="E45" i="42"/>
  <c r="G42" i="42"/>
  <c r="B40" i="42"/>
  <c r="E37" i="42"/>
  <c r="G34" i="42"/>
  <c r="B32" i="42"/>
  <c r="E29" i="42"/>
  <c r="G26" i="42"/>
  <c r="B24" i="42"/>
  <c r="E21" i="42"/>
  <c r="G18" i="42"/>
  <c r="C16" i="42"/>
  <c r="C14" i="42"/>
  <c r="B19" i="42"/>
  <c r="G19" i="42"/>
  <c r="H100" i="42"/>
  <c r="D98" i="42"/>
  <c r="D95" i="42"/>
  <c r="H92" i="42"/>
  <c r="D90" i="42"/>
  <c r="D87" i="42"/>
  <c r="H84" i="42"/>
  <c r="D82" i="42"/>
  <c r="D79" i="42"/>
  <c r="H76" i="42"/>
  <c r="D74" i="42"/>
  <c r="D71" i="42"/>
  <c r="H68" i="42"/>
  <c r="D66" i="42"/>
  <c r="D63" i="42"/>
  <c r="H60" i="42"/>
  <c r="D58" i="42"/>
  <c r="D55" i="42"/>
  <c r="H52" i="42"/>
  <c r="D50" i="42"/>
  <c r="D47" i="42"/>
  <c r="H44" i="42"/>
  <c r="D42" i="42"/>
  <c r="D39" i="42"/>
  <c r="H36" i="42"/>
  <c r="D34" i="42"/>
  <c r="D31" i="42"/>
  <c r="H28" i="42"/>
  <c r="D26" i="42"/>
  <c r="D23" i="42"/>
  <c r="H20" i="42"/>
  <c r="D18" i="42"/>
  <c r="C99" i="42"/>
  <c r="A96" i="42"/>
  <c r="F92" i="42"/>
  <c r="F88" i="42"/>
  <c r="C85" i="42"/>
  <c r="A82" i="42"/>
  <c r="A78" i="42"/>
  <c r="F74" i="42"/>
  <c r="C71" i="42"/>
  <c r="C67" i="42"/>
  <c r="A64" i="42"/>
  <c r="F60" i="42"/>
  <c r="F56" i="42"/>
  <c r="C53" i="42"/>
  <c r="C100" i="42"/>
  <c r="C96" i="42"/>
  <c r="A93" i="42"/>
  <c r="F89" i="42"/>
  <c r="A87" i="42"/>
  <c r="C84" i="42"/>
  <c r="F81" i="42"/>
  <c r="A79" i="42"/>
  <c r="C76" i="42"/>
  <c r="F73" i="42"/>
  <c r="A71" i="42"/>
  <c r="C68" i="42"/>
  <c r="F65" i="42"/>
  <c r="A63" i="42"/>
  <c r="C60" i="42"/>
  <c r="F57" i="42"/>
  <c r="A55" i="42"/>
  <c r="B100" i="42"/>
  <c r="E97" i="42"/>
  <c r="G94" i="42"/>
  <c r="B92" i="42"/>
  <c r="E89" i="42"/>
  <c r="G86" i="42"/>
  <c r="B84" i="42"/>
  <c r="E81" i="42"/>
  <c r="G78" i="42"/>
  <c r="B76" i="42"/>
  <c r="E73" i="42"/>
  <c r="G70" i="42"/>
  <c r="B68" i="42"/>
  <c r="E65" i="42"/>
  <c r="G62" i="42"/>
  <c r="B60" i="42"/>
  <c r="E57" i="42"/>
  <c r="G54" i="42"/>
  <c r="B52" i="42"/>
  <c r="G99" i="42"/>
  <c r="B89" i="42"/>
  <c r="E78" i="42"/>
  <c r="G67" i="42"/>
  <c r="B57" i="42"/>
  <c r="A50" i="42"/>
  <c r="C47" i="42"/>
  <c r="F44" i="42"/>
  <c r="A42" i="42"/>
  <c r="C39" i="42"/>
  <c r="F36" i="42"/>
  <c r="A34" i="42"/>
  <c r="C31" i="42"/>
  <c r="F28" i="42"/>
  <c r="A26" i="42"/>
  <c r="C23" i="42"/>
  <c r="F20" i="42"/>
  <c r="A18" i="42"/>
  <c r="F15" i="42"/>
  <c r="B99" i="42"/>
  <c r="E88" i="42"/>
  <c r="G77" i="42"/>
  <c r="B67" i="42"/>
  <c r="E56" i="42"/>
  <c r="G49" i="42"/>
  <c r="B47" i="42"/>
  <c r="E44" i="42"/>
  <c r="G41" i="42"/>
  <c r="B39" i="42"/>
  <c r="E36" i="42"/>
  <c r="G33" i="42"/>
  <c r="B31" i="42"/>
  <c r="E28" i="42"/>
  <c r="G25" i="42"/>
  <c r="B23" i="42"/>
  <c r="E90" i="42"/>
  <c r="G79" i="42"/>
  <c r="B69" i="42"/>
  <c r="E58" i="42"/>
  <c r="E50" i="42"/>
  <c r="F47" i="42"/>
  <c r="A45" i="42"/>
  <c r="C42" i="42"/>
  <c r="F39" i="42"/>
  <c r="A37" i="42"/>
  <c r="C34" i="42"/>
  <c r="F31" i="42"/>
  <c r="A29" i="42"/>
  <c r="C26" i="42"/>
  <c r="F23" i="42"/>
  <c r="A21" i="42"/>
  <c r="C18" i="42"/>
  <c r="H15" i="42"/>
  <c r="E100" i="42"/>
  <c r="G89" i="42"/>
  <c r="B79" i="42"/>
  <c r="E68" i="42"/>
  <c r="G57" i="42"/>
  <c r="C50" i="42"/>
  <c r="E47" i="42"/>
  <c r="G44" i="42"/>
  <c r="B42" i="42"/>
  <c r="E39" i="42"/>
  <c r="G36" i="42"/>
  <c r="B34" i="42"/>
  <c r="E31" i="42"/>
  <c r="G28" i="42"/>
  <c r="B26" i="42"/>
  <c r="E23" i="42"/>
  <c r="G20" i="42"/>
  <c r="B18" i="42"/>
  <c r="G15" i="42"/>
  <c r="G21" i="42"/>
  <c r="E22" i="42"/>
  <c r="E15" i="42"/>
  <c r="D100" i="42"/>
  <c r="D97" i="42"/>
  <c r="H94" i="42"/>
  <c r="D92" i="42"/>
  <c r="D89" i="42"/>
  <c r="H86" i="42"/>
  <c r="D84" i="42"/>
  <c r="D81" i="42"/>
  <c r="H78" i="42"/>
  <c r="D76" i="42"/>
  <c r="D73" i="42"/>
  <c r="H70" i="42"/>
  <c r="D68" i="42"/>
  <c r="D65" i="42"/>
  <c r="H62" i="42"/>
  <c r="D60" i="42"/>
  <c r="D57" i="42"/>
  <c r="H54" i="42"/>
  <c r="D52" i="42"/>
  <c r="D49" i="42"/>
  <c r="H46" i="42"/>
  <c r="D44" i="42"/>
  <c r="D41" i="42"/>
  <c r="H38" i="42"/>
  <c r="D36" i="42"/>
  <c r="D33" i="42"/>
  <c r="H30" i="42"/>
  <c r="D28" i="42"/>
  <c r="D25" i="42"/>
  <c r="H22" i="42"/>
  <c r="D20" i="42"/>
  <c r="D17" i="42"/>
  <c r="F98" i="42"/>
  <c r="C95" i="42"/>
  <c r="C91" i="42"/>
  <c r="A88" i="42"/>
  <c r="F84" i="42"/>
  <c r="F80" i="42"/>
  <c r="C77" i="42"/>
  <c r="A74" i="42"/>
  <c r="A70" i="42"/>
  <c r="F66" i="42"/>
  <c r="C63" i="42"/>
  <c r="C59" i="42"/>
  <c r="A56" i="42"/>
  <c r="F52" i="42"/>
  <c r="A99" i="42"/>
  <c r="F95" i="42"/>
  <c r="C92" i="42"/>
  <c r="A89" i="42"/>
  <c r="C86" i="42"/>
  <c r="F83" i="42"/>
  <c r="A81" i="42"/>
  <c r="C78" i="42"/>
  <c r="F75" i="42"/>
  <c r="A73" i="42"/>
  <c r="C70" i="42"/>
  <c r="F67" i="42"/>
  <c r="A65" i="42"/>
  <c r="C62" i="42"/>
  <c r="F59" i="42"/>
  <c r="A57" i="42"/>
  <c r="C54" i="42"/>
  <c r="E99" i="42"/>
  <c r="G96" i="42"/>
  <c r="B94" i="42"/>
  <c r="E91" i="42"/>
  <c r="G88" i="42"/>
  <c r="B86" i="42"/>
  <c r="E83" i="42"/>
  <c r="G80" i="42"/>
  <c r="B78" i="42"/>
  <c r="E75" i="42"/>
  <c r="G72" i="42"/>
  <c r="B70" i="42"/>
  <c r="E67" i="42"/>
  <c r="G64" i="42"/>
  <c r="B62" i="42"/>
  <c r="E59" i="42"/>
  <c r="G56" i="42"/>
  <c r="B54" i="42"/>
  <c r="E51" i="42"/>
  <c r="B97" i="42"/>
  <c r="E86" i="42"/>
  <c r="G75" i="42"/>
  <c r="B65" i="42"/>
  <c r="E54" i="42"/>
  <c r="C49" i="42"/>
  <c r="F46" i="42"/>
  <c r="A44" i="42"/>
  <c r="C41" i="42"/>
  <c r="F38" i="42"/>
  <c r="A36" i="42"/>
  <c r="C33" i="42"/>
  <c r="F30" i="42"/>
  <c r="A28" i="42"/>
  <c r="C25" i="42"/>
  <c r="F22" i="42"/>
  <c r="A20" i="42"/>
  <c r="C17" i="42"/>
  <c r="B15" i="42"/>
  <c r="E96" i="42"/>
  <c r="G85" i="42"/>
  <c r="B75" i="42"/>
  <c r="E64" i="42"/>
  <c r="G53" i="42"/>
  <c r="B49" i="42"/>
  <c r="E46" i="42"/>
  <c r="G43" i="42"/>
  <c r="B41" i="42"/>
  <c r="E38" i="42"/>
  <c r="G35" i="42"/>
  <c r="B33" i="42"/>
  <c r="E30" i="42"/>
  <c r="G27" i="42"/>
  <c r="B25" i="42"/>
  <c r="E98" i="42"/>
  <c r="G87" i="42"/>
  <c r="B77" i="42"/>
  <c r="E66" i="42"/>
  <c r="G55" i="42"/>
  <c r="F49" i="42"/>
  <c r="A47" i="42"/>
  <c r="C44" i="42"/>
  <c r="F41" i="42"/>
  <c r="A39" i="42"/>
  <c r="C36" i="42"/>
  <c r="F33" i="42"/>
  <c r="A31" i="42"/>
  <c r="C28" i="42"/>
  <c r="F25" i="42"/>
  <c r="A23" i="42"/>
  <c r="C20" i="42"/>
  <c r="F17" i="42"/>
  <c r="D15" i="42"/>
  <c r="G97" i="42"/>
  <c r="B87" i="42"/>
  <c r="E76" i="42"/>
  <c r="G65" i="42"/>
  <c r="B55" i="42"/>
  <c r="E49" i="42"/>
  <c r="G46" i="42"/>
  <c r="B44" i="42"/>
  <c r="E41" i="42"/>
  <c r="G38" i="42"/>
  <c r="B36" i="42"/>
  <c r="E33" i="42"/>
  <c r="G30" i="42"/>
  <c r="B28" i="42"/>
  <c r="E25" i="42"/>
  <c r="G22" i="42"/>
  <c r="B20" i="42"/>
  <c r="E17" i="42"/>
  <c r="C15" i="42"/>
  <c r="E14" i="42"/>
  <c r="A15" i="42"/>
  <c r="G17" i="42"/>
  <c r="A14" i="42"/>
  <c r="A110" i="42" s="1"/>
  <c r="D99" i="42"/>
  <c r="H96" i="42"/>
  <c r="D94" i="42"/>
  <c r="D91" i="42"/>
  <c r="H88" i="42"/>
  <c r="D86" i="42"/>
  <c r="D83" i="42"/>
  <c r="H80" i="42"/>
  <c r="D78" i="42"/>
  <c r="D75" i="42"/>
  <c r="H72" i="42"/>
  <c r="D70" i="42"/>
  <c r="D67" i="42"/>
  <c r="H64" i="42"/>
  <c r="D62" i="42"/>
  <c r="D59" i="42"/>
  <c r="H56" i="42"/>
  <c r="D54" i="42"/>
  <c r="D51" i="42"/>
  <c r="H48" i="42"/>
  <c r="D46" i="42"/>
  <c r="D43" i="42"/>
  <c r="H40" i="42"/>
  <c r="D38" i="42"/>
  <c r="D35" i="42"/>
  <c r="H32" i="42"/>
  <c r="D30" i="42"/>
  <c r="D27" i="42"/>
  <c r="H24" i="42"/>
  <c r="D22" i="42"/>
  <c r="D19" i="42"/>
  <c r="H16" i="42"/>
  <c r="A98" i="42"/>
  <c r="A94" i="42"/>
  <c r="F90" i="42"/>
  <c r="C87" i="42"/>
  <c r="C83" i="42"/>
  <c r="A80" i="42"/>
  <c r="F76" i="42"/>
  <c r="F72" i="42"/>
  <c r="C69" i="42"/>
  <c r="A66" i="42"/>
  <c r="A62" i="42"/>
  <c r="F58" i="42"/>
  <c r="C55" i="42"/>
  <c r="C51" i="42"/>
  <c r="C98" i="42"/>
  <c r="A95" i="42"/>
  <c r="A91" i="42"/>
  <c r="C88" i="42"/>
  <c r="F85" i="42"/>
  <c r="A83" i="42"/>
  <c r="C80" i="42"/>
  <c r="F77" i="42"/>
  <c r="A75" i="42"/>
  <c r="C72" i="42"/>
  <c r="F69" i="42"/>
  <c r="A67" i="42"/>
  <c r="C64" i="42"/>
  <c r="F61" i="42"/>
  <c r="A59" i="42"/>
  <c r="C56" i="42"/>
  <c r="F53" i="42"/>
  <c r="G98" i="42"/>
  <c r="B96" i="42"/>
  <c r="E93" i="42"/>
  <c r="G90" i="42"/>
  <c r="B88" i="42"/>
  <c r="E85" i="42"/>
  <c r="G82" i="42"/>
  <c r="B80" i="42"/>
  <c r="E77" i="42"/>
  <c r="G74" i="42"/>
  <c r="B72" i="42"/>
  <c r="E69" i="42"/>
  <c r="G66" i="42"/>
  <c r="B64" i="42"/>
  <c r="E61" i="42"/>
  <c r="G58" i="42"/>
  <c r="B56" i="42"/>
  <c r="E53" i="42"/>
  <c r="G50" i="42"/>
  <c r="E94" i="42"/>
  <c r="G83" i="42"/>
  <c r="B73" i="42"/>
  <c r="E62" i="42"/>
  <c r="E52" i="42"/>
  <c r="F48" i="42"/>
  <c r="A46" i="42"/>
  <c r="C43" i="42"/>
  <c r="F40" i="42"/>
  <c r="A38" i="42"/>
  <c r="C35" i="42"/>
  <c r="F32" i="42"/>
  <c r="A30" i="42"/>
  <c r="C27" i="42"/>
  <c r="F24" i="42"/>
  <c r="A22" i="42"/>
  <c r="C19" i="42"/>
  <c r="F16" i="42"/>
  <c r="F14" i="42"/>
  <c r="G93" i="42"/>
  <c r="B83" i="42"/>
  <c r="E72" i="42"/>
  <c r="G61" i="42"/>
  <c r="C52" i="42"/>
  <c r="E48" i="42"/>
  <c r="G45" i="42"/>
  <c r="B43" i="42"/>
  <c r="E40" i="42"/>
  <c r="G37" i="42"/>
  <c r="B35" i="42"/>
  <c r="E32" i="42"/>
  <c r="G29" i="42"/>
  <c r="B27" i="42"/>
  <c r="E24" i="42"/>
  <c r="G95" i="42"/>
  <c r="B85" i="42"/>
  <c r="E74" i="42"/>
  <c r="G63" i="42"/>
  <c r="B53" i="42"/>
  <c r="A49" i="42"/>
  <c r="C46" i="42"/>
  <c r="F43" i="42"/>
  <c r="A41" i="42"/>
  <c r="C38" i="42"/>
  <c r="F35" i="42"/>
  <c r="A33" i="42"/>
  <c r="C30" i="42"/>
  <c r="F27" i="42"/>
  <c r="A25" i="42"/>
  <c r="C22" i="42"/>
  <c r="F19" i="42"/>
  <c r="A17" i="42"/>
  <c r="H14" i="42"/>
  <c r="B95" i="42"/>
  <c r="E84" i="42"/>
  <c r="G73" i="42"/>
  <c r="B63" i="42"/>
  <c r="A53" i="42"/>
  <c r="G48" i="42"/>
  <c r="B46" i="42"/>
  <c r="E43" i="42"/>
  <c r="G40" i="42"/>
  <c r="B38" i="42"/>
  <c r="E35" i="42"/>
  <c r="G32" i="42"/>
  <c r="B30" i="42"/>
  <c r="E27" i="42"/>
  <c r="G24" i="42"/>
  <c r="B22" i="42"/>
  <c r="E19" i="42"/>
  <c r="G16" i="42"/>
  <c r="G14" i="42"/>
  <c r="E16" i="42"/>
  <c r="B17" i="42"/>
  <c r="E20" i="42"/>
  <c r="M8" i="39"/>
  <c r="C10" i="39"/>
  <c r="C15" i="39"/>
  <c r="C12" i="39"/>
  <c r="K32" i="57"/>
  <c r="J32" i="57"/>
  <c r="L14" i="57"/>
  <c r="L15" i="57" s="1"/>
  <c r="L16" i="57" s="1"/>
  <c r="L17" i="57" s="1"/>
  <c r="L18" i="57" s="1"/>
  <c r="L19" i="57" s="1"/>
  <c r="L20" i="57" s="1"/>
  <c r="H32" i="57"/>
  <c r="H24" i="56" l="1"/>
  <c r="I16" i="14"/>
  <c r="J16" i="14"/>
  <c r="M19" i="52"/>
  <c r="N19" i="52"/>
  <c r="L19" i="52"/>
  <c r="K19" i="52"/>
  <c r="N90" i="60"/>
  <c r="X14" i="48"/>
  <c r="BS32" i="48"/>
  <c r="BF23" i="48"/>
  <c r="V23" i="48"/>
  <c r="CT14" i="48"/>
  <c r="CP23" i="48"/>
  <c r="CU32" i="48"/>
  <c r="G72" i="60"/>
  <c r="N68" i="60"/>
  <c r="P68" i="60" s="1"/>
  <c r="BH23" i="48"/>
  <c r="CN23" i="48"/>
  <c r="X23" i="48"/>
  <c r="CG32" i="48"/>
  <c r="AW32" i="48"/>
  <c r="J14" i="48"/>
  <c r="CY23" i="48"/>
  <c r="BZ23" i="48"/>
  <c r="AP23" i="48"/>
  <c r="AT23" i="48"/>
  <c r="BX23" i="48"/>
  <c r="AN23" i="48"/>
  <c r="BV23" i="48"/>
  <c r="AC32" i="48"/>
  <c r="AG32" i="48"/>
  <c r="CA32" i="48"/>
  <c r="W32" i="48"/>
  <c r="BD14" i="48"/>
  <c r="BN14" i="48"/>
  <c r="AK23" i="48"/>
  <c r="S23" i="48"/>
  <c r="AH13" i="48"/>
  <c r="CX23" i="48"/>
  <c r="CH23" i="48"/>
  <c r="BP23" i="48"/>
  <c r="AZ23" i="48"/>
  <c r="AH23" i="48"/>
  <c r="N23" i="48"/>
  <c r="CV23" i="48"/>
  <c r="CF23" i="48"/>
  <c r="BN23" i="48"/>
  <c r="AX23" i="48"/>
  <c r="AF23" i="48"/>
  <c r="P23" i="48"/>
  <c r="CS32" i="48"/>
  <c r="BC32" i="48"/>
  <c r="CW32" i="48"/>
  <c r="BG32" i="48"/>
  <c r="Q32" i="48"/>
  <c r="CI32" i="48"/>
  <c r="BI32" i="48"/>
  <c r="AE32" i="48"/>
  <c r="K32" i="48"/>
  <c r="BZ14" i="48"/>
  <c r="AD14" i="48"/>
  <c r="CN14" i="48"/>
  <c r="AR14" i="48"/>
  <c r="BY23" i="48"/>
  <c r="CS23" i="48"/>
  <c r="BM23" i="48"/>
  <c r="BM35" i="48"/>
  <c r="CT23" i="48"/>
  <c r="CD23" i="48"/>
  <c r="BL23" i="48"/>
  <c r="AV23" i="48"/>
  <c r="Z23" i="48"/>
  <c r="J23" i="48"/>
  <c r="CR23" i="48"/>
  <c r="CB23" i="48"/>
  <c r="BJ23" i="48"/>
  <c r="AR23" i="48"/>
  <c r="AB23" i="48"/>
  <c r="L23" i="48"/>
  <c r="CK32" i="48"/>
  <c r="AK32" i="48"/>
  <c r="CO32" i="48"/>
  <c r="AY32" i="48"/>
  <c r="CY32" i="48"/>
  <c r="CE32" i="48"/>
  <c r="BA32" i="48"/>
  <c r="AA32" i="48"/>
  <c r="BW32" i="48"/>
  <c r="BL14" i="48"/>
  <c r="V14" i="48"/>
  <c r="CB14" i="48"/>
  <c r="AF14" i="48"/>
  <c r="DA23" i="48"/>
  <c r="AC23" i="48"/>
  <c r="AM23" i="48"/>
  <c r="CE34" i="48"/>
  <c r="CL23" i="48"/>
  <c r="BT23" i="48"/>
  <c r="BD23" i="48"/>
  <c r="AL23" i="48"/>
  <c r="R23" i="48"/>
  <c r="CZ23" i="48"/>
  <c r="CJ23" i="48"/>
  <c r="BR23" i="48"/>
  <c r="BB23" i="48"/>
  <c r="AJ23" i="48"/>
  <c r="DA32" i="48"/>
  <c r="BK32" i="48"/>
  <c r="U32" i="48"/>
  <c r="BO32" i="48"/>
  <c r="Y32" i="48"/>
  <c r="CQ32" i="48"/>
  <c r="BQ32" i="48"/>
  <c r="AM32" i="48"/>
  <c r="O32" i="48"/>
  <c r="CL14" i="48"/>
  <c r="AP14" i="48"/>
  <c r="CV14" i="48"/>
  <c r="BF14" i="48"/>
  <c r="L14" i="48"/>
  <c r="BO23" i="48"/>
  <c r="CI23" i="48"/>
  <c r="W19" i="48"/>
  <c r="CW16" i="48"/>
  <c r="Z35" i="48"/>
  <c r="AJ26" i="48"/>
  <c r="BJ25" i="48"/>
  <c r="BF16" i="48"/>
  <c r="T35" i="48"/>
  <c r="AP26" i="48"/>
  <c r="CK35" i="48"/>
  <c r="AZ25" i="48"/>
  <c r="AS34" i="48"/>
  <c r="BP16" i="48"/>
  <c r="DA25" i="48"/>
  <c r="BM32" i="48"/>
  <c r="CT30" i="48"/>
  <c r="BM22" i="48"/>
  <c r="CW18" i="48"/>
  <c r="V35" i="48"/>
  <c r="AN35" i="48"/>
  <c r="AD26" i="48"/>
  <c r="CF26" i="48"/>
  <c r="CG35" i="48"/>
  <c r="BW35" i="48"/>
  <c r="O35" i="48"/>
  <c r="CP25" i="48"/>
  <c r="AT25" i="48"/>
  <c r="P25" i="48"/>
  <c r="AY34" i="48"/>
  <c r="AI34" i="48"/>
  <c r="V16" i="48"/>
  <c r="CW25" i="48"/>
  <c r="CE25" i="48"/>
  <c r="CP14" i="48"/>
  <c r="CD14" i="48"/>
  <c r="BT14" i="48"/>
  <c r="BH14" i="48"/>
  <c r="AV14" i="48"/>
  <c r="AL14" i="48"/>
  <c r="Z14" i="48"/>
  <c r="N14" i="48"/>
  <c r="BV14" i="48"/>
  <c r="CR14" i="48"/>
  <c r="CF14" i="48"/>
  <c r="BX14" i="48"/>
  <c r="BJ14" i="48"/>
  <c r="AX14" i="48"/>
  <c r="AN14" i="48"/>
  <c r="AB14" i="48"/>
  <c r="P14" i="48"/>
  <c r="AT14" i="48"/>
  <c r="BG23" i="48"/>
  <c r="CK23" i="48"/>
  <c r="U23" i="48"/>
  <c r="AY23" i="48"/>
  <c r="CC23" i="48"/>
  <c r="M23" i="48"/>
  <c r="CU23" i="48"/>
  <c r="CE23" i="48"/>
  <c r="BI23" i="48"/>
  <c r="AI23" i="48"/>
  <c r="BP35" i="48"/>
  <c r="CD35" i="48"/>
  <c r="CF35" i="48"/>
  <c r="BX35" i="48"/>
  <c r="CD26" i="48"/>
  <c r="CH26" i="48"/>
  <c r="CZ26" i="48"/>
  <c r="BJ26" i="48"/>
  <c r="AG35" i="48"/>
  <c r="AS35" i="48"/>
  <c r="CI35" i="48"/>
  <c r="CT25" i="48"/>
  <c r="Z25" i="48"/>
  <c r="CF25" i="48"/>
  <c r="CK34" i="48"/>
  <c r="CO34" i="48"/>
  <c r="AU34" i="48"/>
  <c r="BI34" i="48"/>
  <c r="AP16" i="48"/>
  <c r="CB16" i="48"/>
  <c r="AJ16" i="48"/>
  <c r="BG25" i="48"/>
  <c r="BW25" i="48"/>
  <c r="BI25" i="48"/>
  <c r="CL16" i="48"/>
  <c r="CZ16" i="48"/>
  <c r="BK25" i="48"/>
  <c r="O25" i="48"/>
  <c r="AE25" i="48"/>
  <c r="BA25" i="48"/>
  <c r="BQ25" i="48"/>
  <c r="CI25" i="48"/>
  <c r="CY25" i="48"/>
  <c r="AK25" i="48"/>
  <c r="CC25" i="48"/>
  <c r="Y25" i="48"/>
  <c r="AS25" i="48"/>
  <c r="CG25" i="48"/>
  <c r="AG25" i="48"/>
  <c r="P16" i="48"/>
  <c r="AF16" i="48"/>
  <c r="AX16" i="48"/>
  <c r="BN16" i="48"/>
  <c r="CF16" i="48"/>
  <c r="CV16" i="48"/>
  <c r="N16" i="48"/>
  <c r="AD16" i="48"/>
  <c r="AV16" i="48"/>
  <c r="BL16" i="48"/>
  <c r="CD16" i="48"/>
  <c r="CT16" i="48"/>
  <c r="O34" i="48"/>
  <c r="AE34" i="48"/>
  <c r="BA34" i="48"/>
  <c r="BQ34" i="48"/>
  <c r="CI34" i="48"/>
  <c r="CY34" i="48"/>
  <c r="AG34" i="48"/>
  <c r="BO34" i="48"/>
  <c r="CW34" i="48"/>
  <c r="AK34" i="48"/>
  <c r="BS34" i="48"/>
  <c r="DA34" i="48"/>
  <c r="T25" i="48"/>
  <c r="AJ25" i="48"/>
  <c r="BB25" i="48"/>
  <c r="BR25" i="48"/>
  <c r="CJ25" i="48"/>
  <c r="CZ25" i="48"/>
  <c r="R25" i="48"/>
  <c r="AL25" i="48"/>
  <c r="BD25" i="48"/>
  <c r="CL25" i="48"/>
  <c r="BZ25" i="48"/>
  <c r="W35" i="48"/>
  <c r="AM35" i="48"/>
  <c r="BI35" i="48"/>
  <c r="CA35" i="48"/>
  <c r="CQ35" i="48"/>
  <c r="AU35" i="48"/>
  <c r="AK35" i="48"/>
  <c r="BS35" i="48"/>
  <c r="DA35" i="48"/>
  <c r="AO35" i="48"/>
  <c r="BY35" i="48"/>
  <c r="AT26" i="48"/>
  <c r="X26" i="48"/>
  <c r="AN26" i="48"/>
  <c r="BF26" i="48"/>
  <c r="BX26" i="48"/>
  <c r="CN26" i="48"/>
  <c r="BV26" i="48"/>
  <c r="AH26" i="48"/>
  <c r="BP26" i="48"/>
  <c r="CX26" i="48"/>
  <c r="AL26" i="48"/>
  <c r="BT26" i="48"/>
  <c r="AB35" i="48"/>
  <c r="BB35" i="48"/>
  <c r="CB35" i="48"/>
  <c r="BV35" i="48"/>
  <c r="BF35" i="48"/>
  <c r="CZ35" i="48"/>
  <c r="AL35" i="48"/>
  <c r="BT35" i="48"/>
  <c r="J35" i="48"/>
  <c r="AP35" i="48"/>
  <c r="BZ35" i="48"/>
  <c r="O23" i="48"/>
  <c r="AE23" i="48"/>
  <c r="BA23" i="48"/>
  <c r="BQ23" i="48"/>
  <c r="CX35" i="48"/>
  <c r="BH35" i="48"/>
  <c r="R35" i="48"/>
  <c r="BL35" i="48"/>
  <c r="N35" i="48"/>
  <c r="BR35" i="48"/>
  <c r="CV35" i="48"/>
  <c r="BN35" i="48"/>
  <c r="AF35" i="48"/>
  <c r="BL26" i="48"/>
  <c r="V26" i="48"/>
  <c r="BZ26" i="48"/>
  <c r="Z26" i="48"/>
  <c r="CV26" i="48"/>
  <c r="CB26" i="48"/>
  <c r="BB26" i="48"/>
  <c r="AF26" i="48"/>
  <c r="L26" i="48"/>
  <c r="BO35" i="48"/>
  <c r="Y35" i="48"/>
  <c r="CC35" i="48"/>
  <c r="AC35" i="48"/>
  <c r="CY35" i="48"/>
  <c r="CE35" i="48"/>
  <c r="BE35" i="48"/>
  <c r="AE35" i="48"/>
  <c r="K35" i="48"/>
  <c r="CH25" i="48"/>
  <c r="CD25" i="48"/>
  <c r="AV25" i="48"/>
  <c r="V25" i="48"/>
  <c r="CV25" i="48"/>
  <c r="CB25" i="48"/>
  <c r="BF25" i="48"/>
  <c r="AF25" i="48"/>
  <c r="L25" i="48"/>
  <c r="CC34" i="48"/>
  <c r="AC34" i="48"/>
  <c r="CG34" i="48"/>
  <c r="AO34" i="48"/>
  <c r="CU34" i="48"/>
  <c r="CA34" i="48"/>
  <c r="BE34" i="48"/>
  <c r="AA34" i="48"/>
  <c r="BW34" i="48"/>
  <c r="CH16" i="48"/>
  <c r="BH16" i="48"/>
  <c r="AL16" i="48"/>
  <c r="R16" i="48"/>
  <c r="CR16" i="48"/>
  <c r="BX16" i="48"/>
  <c r="BB16" i="48"/>
  <c r="AB16" i="48"/>
  <c r="AT16" i="48"/>
  <c r="CO25" i="48"/>
  <c r="AC25" i="48"/>
  <c r="CS25" i="48"/>
  <c r="BC25" i="48"/>
  <c r="CU25" i="48"/>
  <c r="CA25" i="48"/>
  <c r="BE25" i="48"/>
  <c r="AA25" i="48"/>
  <c r="AO23" i="48"/>
  <c r="BS23" i="48"/>
  <c r="CW23" i="48"/>
  <c r="AG23" i="48"/>
  <c r="BK23" i="48"/>
  <c r="AU23" i="48"/>
  <c r="CQ23" i="48"/>
  <c r="CA23" i="48"/>
  <c r="BE23" i="48"/>
  <c r="AA23" i="48"/>
  <c r="CP35" i="48"/>
  <c r="AZ35" i="48"/>
  <c r="CT35" i="48"/>
  <c r="BD35" i="48"/>
  <c r="AT35" i="48"/>
  <c r="AX35" i="48"/>
  <c r="CR35" i="48"/>
  <c r="BJ35" i="48"/>
  <c r="X35" i="48"/>
  <c r="CT26" i="48"/>
  <c r="BD26" i="48"/>
  <c r="N26" i="48"/>
  <c r="BH26" i="48"/>
  <c r="R26" i="48"/>
  <c r="CR26" i="48"/>
  <c r="BR26" i="48"/>
  <c r="AX26" i="48"/>
  <c r="AB26" i="48"/>
  <c r="CW35" i="48"/>
  <c r="BG35" i="48"/>
  <c r="Q35" i="48"/>
  <c r="BK35" i="48"/>
  <c r="U35" i="48"/>
  <c r="CU35" i="48"/>
  <c r="BU35" i="48"/>
  <c r="BA35" i="48"/>
  <c r="AA35" i="48"/>
  <c r="BP25" i="48"/>
  <c r="BT25" i="48"/>
  <c r="AP25" i="48"/>
  <c r="N25" i="48"/>
  <c r="CR25" i="48"/>
  <c r="BX25" i="48"/>
  <c r="AX25" i="48"/>
  <c r="AB25" i="48"/>
  <c r="BV25" i="48"/>
  <c r="BK34" i="48"/>
  <c r="U34" i="48"/>
  <c r="BY34" i="48"/>
  <c r="Y34" i="48"/>
  <c r="CQ34" i="48"/>
  <c r="BU34" i="48"/>
  <c r="AW34" i="48"/>
  <c r="W34" i="48"/>
  <c r="CX16" i="48"/>
  <c r="BZ16" i="48"/>
  <c r="BD16" i="48"/>
  <c r="AH16" i="48"/>
  <c r="J16" i="48"/>
  <c r="CN16" i="48"/>
  <c r="BR16" i="48"/>
  <c r="AR16" i="48"/>
  <c r="X16" i="48"/>
  <c r="AY25" i="48"/>
  <c r="BY25" i="48"/>
  <c r="M25" i="48"/>
  <c r="CK25" i="48"/>
  <c r="U25" i="48"/>
  <c r="CQ25" i="48"/>
  <c r="BU25" i="48"/>
  <c r="AW25" i="48"/>
  <c r="W25" i="48"/>
  <c r="CC32" i="48"/>
  <c r="AS32" i="48"/>
  <c r="M32" i="48"/>
  <c r="BY32" i="48"/>
  <c r="AO32" i="48"/>
  <c r="AU32" i="48"/>
  <c r="CM32" i="48"/>
  <c r="BU32" i="48"/>
  <c r="BE32" i="48"/>
  <c r="AI32" i="48"/>
  <c r="CX14" i="48"/>
  <c r="CH14" i="48"/>
  <c r="BP14" i="48"/>
  <c r="AZ14" i="48"/>
  <c r="AH14" i="48"/>
  <c r="R14" i="48"/>
  <c r="CZ14" i="48"/>
  <c r="CJ14" i="48"/>
  <c r="BR14" i="48"/>
  <c r="BB14" i="48"/>
  <c r="AJ14" i="48"/>
  <c r="CO23" i="48"/>
  <c r="Y23" i="48"/>
  <c r="BC23" i="48"/>
  <c r="CG23" i="48"/>
  <c r="Q23" i="48"/>
  <c r="AS23" i="48"/>
  <c r="BW23" i="48"/>
  <c r="CM23" i="48"/>
  <c r="BU23" i="48"/>
  <c r="AW23" i="48"/>
  <c r="W23" i="48"/>
  <c r="CH35" i="48"/>
  <c r="AH35" i="48"/>
  <c r="CL35" i="48"/>
  <c r="AV35" i="48"/>
  <c r="CN35" i="48"/>
  <c r="AJ35" i="48"/>
  <c r="CJ35" i="48"/>
  <c r="AR35" i="48"/>
  <c r="P35" i="48"/>
  <c r="CL26" i="48"/>
  <c r="AV26" i="48"/>
  <c r="CP26" i="48"/>
  <c r="AZ26" i="48"/>
  <c r="J26" i="48"/>
  <c r="CJ26" i="48"/>
  <c r="BN26" i="48"/>
  <c r="AR26" i="48"/>
  <c r="T26" i="48"/>
  <c r="CO35" i="48"/>
  <c r="AY35" i="48"/>
  <c r="CS35" i="48"/>
  <c r="BC35" i="48"/>
  <c r="M35" i="48"/>
  <c r="CM35" i="48"/>
  <c r="BQ35" i="48"/>
  <c r="AW35" i="48"/>
  <c r="S35" i="48"/>
  <c r="CX25" i="48"/>
  <c r="BH25" i="48"/>
  <c r="BL25" i="48"/>
  <c r="AH25" i="48"/>
  <c r="J25" i="48"/>
  <c r="CN25" i="48"/>
  <c r="BN25" i="48"/>
  <c r="AR25" i="48"/>
  <c r="X25" i="48"/>
  <c r="CS34" i="48"/>
  <c r="BC34" i="48"/>
  <c r="M34" i="48"/>
  <c r="BG34" i="48"/>
  <c r="Q34" i="48"/>
  <c r="CM34" i="48"/>
  <c r="BM34" i="48"/>
  <c r="AM34" i="48"/>
  <c r="S34" i="48"/>
  <c r="CP16" i="48"/>
  <c r="BT16" i="48"/>
  <c r="AZ16" i="48"/>
  <c r="Z16" i="48"/>
  <c r="BV16" i="48"/>
  <c r="CJ16" i="48"/>
  <c r="BJ16" i="48"/>
  <c r="AN16" i="48"/>
  <c r="T16" i="48"/>
  <c r="Q25" i="48"/>
  <c r="BO25" i="48"/>
  <c r="AO25" i="48"/>
  <c r="BS25" i="48"/>
  <c r="AU25" i="48"/>
  <c r="CM25" i="48"/>
  <c r="BM25" i="48"/>
  <c r="AM25" i="48"/>
  <c r="S25" i="48"/>
  <c r="CX13" i="48"/>
  <c r="M22" i="48"/>
  <c r="BO24" i="48"/>
  <c r="BH30" i="48"/>
  <c r="BR13" i="48"/>
  <c r="BN30" i="48"/>
  <c r="CK22" i="48"/>
  <c r="CP15" i="48"/>
  <c r="BF20" i="48"/>
  <c r="BM12" i="48"/>
  <c r="V29" i="48"/>
  <c r="CS31" i="48"/>
  <c r="G86" i="43"/>
  <c r="CL19" i="48"/>
  <c r="BW18" i="48"/>
  <c r="CY16" i="48"/>
  <c r="BF19" i="48"/>
  <c r="BB36" i="48"/>
  <c r="AO28" i="48"/>
  <c r="CG19" i="48"/>
  <c r="AD30" i="48"/>
  <c r="CZ30" i="48"/>
  <c r="AF30" i="48"/>
  <c r="BP13" i="48"/>
  <c r="CZ13" i="48"/>
  <c r="AJ13" i="48"/>
  <c r="AY22" i="48"/>
  <c r="CU22" i="48"/>
  <c r="AA22" i="48"/>
  <c r="BW13" i="48"/>
  <c r="AP32" i="48"/>
  <c r="BF15" i="48"/>
  <c r="CP30" i="48"/>
  <c r="CF30" i="48"/>
  <c r="P30" i="48"/>
  <c r="AZ13" i="48"/>
  <c r="CJ13" i="48"/>
  <c r="T13" i="48"/>
  <c r="CC22" i="48"/>
  <c r="CE22" i="48"/>
  <c r="K22" i="48"/>
  <c r="AM13" i="48"/>
  <c r="P32" i="48"/>
  <c r="AS24" i="48"/>
  <c r="CU14" i="48"/>
  <c r="BL30" i="48"/>
  <c r="Z30" i="48"/>
  <c r="AX30" i="48"/>
  <c r="CH13" i="48"/>
  <c r="R13" i="48"/>
  <c r="BB13" i="48"/>
  <c r="U22" i="48"/>
  <c r="AO22" i="48"/>
  <c r="AW22" i="48"/>
  <c r="BY13" i="48"/>
  <c r="CD32" i="48"/>
  <c r="V15" i="48"/>
  <c r="BW15" i="48"/>
  <c r="CC16" i="48"/>
  <c r="BQ16" i="48"/>
  <c r="BT36" i="48"/>
  <c r="CF36" i="48"/>
  <c r="BD19" i="48"/>
  <c r="X19" i="48"/>
  <c r="CM28" i="48"/>
  <c r="AS19" i="48"/>
  <c r="AS18" i="48"/>
  <c r="CB37" i="48"/>
  <c r="BG16" i="48"/>
  <c r="AI16" i="48"/>
  <c r="CX36" i="48"/>
  <c r="AB36" i="48"/>
  <c r="V19" i="48"/>
  <c r="CC28" i="48"/>
  <c r="BE28" i="48"/>
  <c r="CM19" i="48"/>
  <c r="CA18" i="48"/>
  <c r="AK16" i="48"/>
  <c r="AH36" i="48"/>
  <c r="CN19" i="48"/>
  <c r="M28" i="48"/>
  <c r="S28" i="48"/>
  <c r="Y19" i="48"/>
  <c r="BE19" i="48"/>
  <c r="AM18" i="48"/>
  <c r="AG20" i="48"/>
  <c r="X38" i="48"/>
  <c r="M18" i="48"/>
  <c r="AD35" i="48"/>
  <c r="AB29" i="48"/>
  <c r="AC29" i="48"/>
  <c r="N31" i="48"/>
  <c r="Q38" i="48"/>
  <c r="CX29" i="48"/>
  <c r="AE38" i="48"/>
  <c r="CL20" i="48"/>
  <c r="BZ22" i="48"/>
  <c r="AK30" i="48"/>
  <c r="BH29" i="48"/>
  <c r="CR29" i="48"/>
  <c r="CO38" i="48"/>
  <c r="AK38" i="48"/>
  <c r="BD20" i="48"/>
  <c r="X20" i="48"/>
  <c r="CA29" i="48"/>
  <c r="CW12" i="48"/>
  <c r="W12" i="48"/>
  <c r="BN31" i="48"/>
  <c r="AD22" i="48"/>
  <c r="BQ31" i="48"/>
  <c r="AV21" i="48"/>
  <c r="AY30" i="48"/>
  <c r="R29" i="48"/>
  <c r="BR29" i="48"/>
  <c r="CS38" i="48"/>
  <c r="CQ38" i="48"/>
  <c r="V20" i="48"/>
  <c r="BY29" i="48"/>
  <c r="AA29" i="48"/>
  <c r="BG12" i="48"/>
  <c r="CX31" i="48"/>
  <c r="T31" i="48"/>
  <c r="AR22" i="48"/>
  <c r="S31" i="48"/>
  <c r="CZ21" i="48"/>
  <c r="CE30" i="48"/>
  <c r="BL29" i="48"/>
  <c r="M38" i="48"/>
  <c r="CO31" i="48"/>
  <c r="BJ21" i="48"/>
  <c r="AQ34" i="48"/>
  <c r="AQ23" i="48"/>
  <c r="AQ32" i="48"/>
  <c r="AQ25" i="48"/>
  <c r="CD30" i="48"/>
  <c r="AV30" i="48"/>
  <c r="N30" i="48"/>
  <c r="BZ30" i="48"/>
  <c r="AP30" i="48"/>
  <c r="J30" i="48"/>
  <c r="CN30" i="48"/>
  <c r="BX30" i="48"/>
  <c r="BF30" i="48"/>
  <c r="AN30" i="48"/>
  <c r="X30" i="48"/>
  <c r="CR30" i="48"/>
  <c r="CP13" i="48"/>
  <c r="BZ13" i="48"/>
  <c r="BH13" i="48"/>
  <c r="AP13" i="48"/>
  <c r="Z13" i="48"/>
  <c r="J13" i="48"/>
  <c r="CR13" i="48"/>
  <c r="CB13" i="48"/>
  <c r="BJ13" i="48"/>
  <c r="AR13" i="48"/>
  <c r="AB13" i="48"/>
  <c r="BV13" i="48"/>
  <c r="BC22" i="48"/>
  <c r="CG22" i="48"/>
  <c r="Q22" i="48"/>
  <c r="AS22" i="48"/>
  <c r="BY22" i="48"/>
  <c r="AU22" i="48"/>
  <c r="CM22" i="48"/>
  <c r="BU22" i="48"/>
  <c r="BE22" i="48"/>
  <c r="AI22" i="48"/>
  <c r="S22" i="48"/>
  <c r="AO13" i="48"/>
  <c r="BU13" i="48"/>
  <c r="N32" i="48"/>
  <c r="CB32" i="48"/>
  <c r="BJ32" i="48"/>
  <c r="BH15" i="48"/>
  <c r="CN15" i="48"/>
  <c r="X15" i="48"/>
  <c r="DA24" i="48"/>
  <c r="BE24" i="48"/>
  <c r="BY15" i="48"/>
  <c r="AM15" i="48"/>
  <c r="AN18" i="48"/>
  <c r="BT30" i="48"/>
  <c r="AL30" i="48"/>
  <c r="CX30" i="48"/>
  <c r="BP30" i="48"/>
  <c r="AH30" i="48"/>
  <c r="BV30" i="48"/>
  <c r="CJ30" i="48"/>
  <c r="BR30" i="48"/>
  <c r="BB30" i="48"/>
  <c r="AJ30" i="48"/>
  <c r="T30" i="48"/>
  <c r="AT30" i="48"/>
  <c r="CL13" i="48"/>
  <c r="BT13" i="48"/>
  <c r="BD13" i="48"/>
  <c r="AL13" i="48"/>
  <c r="V13" i="48"/>
  <c r="AT13" i="48"/>
  <c r="CN13" i="48"/>
  <c r="BX13" i="48"/>
  <c r="BF13" i="48"/>
  <c r="AN13" i="48"/>
  <c r="X13" i="48"/>
  <c r="DA22" i="48"/>
  <c r="AK22" i="48"/>
  <c r="BO22" i="48"/>
  <c r="CS22" i="48"/>
  <c r="AC22" i="48"/>
  <c r="BG22" i="48"/>
  <c r="CY22" i="48"/>
  <c r="CI22" i="48"/>
  <c r="BQ22" i="48"/>
  <c r="BA22" i="48"/>
  <c r="AE22" i="48"/>
  <c r="O22" i="48"/>
  <c r="CS13" i="48"/>
  <c r="Y13" i="48"/>
  <c r="BE13" i="48"/>
  <c r="BZ32" i="48"/>
  <c r="AJ32" i="48"/>
  <c r="AF32" i="48"/>
  <c r="AP15" i="48"/>
  <c r="BX15" i="48"/>
  <c r="BV15" i="48"/>
  <c r="AK24" i="48"/>
  <c r="W24" i="48"/>
  <c r="AO15" i="48"/>
  <c r="BO14" i="48"/>
  <c r="BG37" i="48"/>
  <c r="AU27" i="48"/>
  <c r="CL30" i="48"/>
  <c r="BD30" i="48"/>
  <c r="V30" i="48"/>
  <c r="CH30" i="48"/>
  <c r="AZ30" i="48"/>
  <c r="R30" i="48"/>
  <c r="CV30" i="48"/>
  <c r="CB30" i="48"/>
  <c r="BJ30" i="48"/>
  <c r="AR30" i="48"/>
  <c r="AB30" i="48"/>
  <c r="CT13" i="48"/>
  <c r="CD13" i="48"/>
  <c r="BL13" i="48"/>
  <c r="AV13" i="48"/>
  <c r="AD13" i="48"/>
  <c r="N13" i="48"/>
  <c r="CV13" i="48"/>
  <c r="CF13" i="48"/>
  <c r="BN13" i="48"/>
  <c r="AX13" i="48"/>
  <c r="AF13" i="48"/>
  <c r="BS22" i="48"/>
  <c r="CW22" i="48"/>
  <c r="AG22" i="48"/>
  <c r="BK22" i="48"/>
  <c r="CO22" i="48"/>
  <c r="Y22" i="48"/>
  <c r="CQ22" i="48"/>
  <c r="CA22" i="48"/>
  <c r="BI22" i="48"/>
  <c r="AM22" i="48"/>
  <c r="W22" i="48"/>
  <c r="BG13" i="48"/>
  <c r="CM13" i="48"/>
  <c r="W13" i="48"/>
  <c r="AV32" i="48"/>
  <c r="J32" i="48"/>
  <c r="CN32" i="48"/>
  <c r="BZ15" i="48"/>
  <c r="AT15" i="48"/>
  <c r="AN15" i="48"/>
  <c r="BY24" i="48"/>
  <c r="CM24" i="48"/>
  <c r="AU15" i="48"/>
  <c r="BU15" i="48"/>
  <c r="AE14" i="48"/>
  <c r="CD18" i="48"/>
  <c r="AQ22" i="48"/>
  <c r="DA13" i="48"/>
  <c r="CK13" i="48"/>
  <c r="BO13" i="48"/>
  <c r="AY13" i="48"/>
  <c r="AG13" i="48"/>
  <c r="Q13" i="48"/>
  <c r="CU13" i="48"/>
  <c r="CE13" i="48"/>
  <c r="BM13" i="48"/>
  <c r="AW13" i="48"/>
  <c r="AE13" i="48"/>
  <c r="O13" i="48"/>
  <c r="CT32" i="48"/>
  <c r="BL32" i="48"/>
  <c r="AD32" i="48"/>
  <c r="CP32" i="48"/>
  <c r="BH32" i="48"/>
  <c r="Z32" i="48"/>
  <c r="CV32" i="48"/>
  <c r="BB32" i="48"/>
  <c r="X32" i="48"/>
  <c r="CZ32" i="48"/>
  <c r="BX32" i="48"/>
  <c r="AX32" i="48"/>
  <c r="CX15" i="48"/>
  <c r="CH15" i="48"/>
  <c r="BP15" i="48"/>
  <c r="AZ15" i="48"/>
  <c r="AH15" i="48"/>
  <c r="N15" i="48"/>
  <c r="CV15" i="48"/>
  <c r="CF15" i="48"/>
  <c r="BN15" i="48"/>
  <c r="AX15" i="48"/>
  <c r="AF15" i="48"/>
  <c r="P15" i="48"/>
  <c r="CC24" i="48"/>
  <c r="M24" i="48"/>
  <c r="AO24" i="48"/>
  <c r="BS24" i="48"/>
  <c r="CW24" i="48"/>
  <c r="AU24" i="48"/>
  <c r="BU24" i="48"/>
  <c r="AM24" i="48"/>
  <c r="BW24" i="48"/>
  <c r="CO15" i="48"/>
  <c r="BG15" i="48"/>
  <c r="Y15" i="48"/>
  <c r="CM15" i="48"/>
  <c r="BE15" i="48"/>
  <c r="W15" i="48"/>
  <c r="CW14" i="48"/>
  <c r="AG14" i="48"/>
  <c r="BM14" i="48"/>
  <c r="CP21" i="48"/>
  <c r="BV18" i="48"/>
  <c r="AO27" i="48"/>
  <c r="AQ27" i="48"/>
  <c r="AD15" i="48"/>
  <c r="AD23" i="48"/>
  <c r="CW13" i="48"/>
  <c r="CC13" i="48"/>
  <c r="BK13" i="48"/>
  <c r="AS13" i="48"/>
  <c r="AC13" i="48"/>
  <c r="M13" i="48"/>
  <c r="CQ13" i="48"/>
  <c r="CA13" i="48"/>
  <c r="BI13" i="48"/>
  <c r="AQ13" i="48"/>
  <c r="AA13" i="48"/>
  <c r="K13" i="48"/>
  <c r="CL32" i="48"/>
  <c r="BD32" i="48"/>
  <c r="V32" i="48"/>
  <c r="CH32" i="48"/>
  <c r="AZ32" i="48"/>
  <c r="R32" i="48"/>
  <c r="CJ32" i="48"/>
  <c r="AR32" i="48"/>
  <c r="T32" i="48"/>
  <c r="CR32" i="48"/>
  <c r="BR32" i="48"/>
  <c r="AN32" i="48"/>
  <c r="CT15" i="48"/>
  <c r="CD15" i="48"/>
  <c r="BL15" i="48"/>
  <c r="AV15" i="48"/>
  <c r="Z15" i="48"/>
  <c r="J15" i="48"/>
  <c r="CR15" i="48"/>
  <c r="CB15" i="48"/>
  <c r="BJ15" i="48"/>
  <c r="AR15" i="48"/>
  <c r="AB15" i="48"/>
  <c r="L15" i="48"/>
  <c r="BK24" i="48"/>
  <c r="CO24" i="48"/>
  <c r="Y24" i="48"/>
  <c r="BC24" i="48"/>
  <c r="CG24" i="48"/>
  <c r="CU24" i="48"/>
  <c r="BM24" i="48"/>
  <c r="AE24" i="48"/>
  <c r="CG15" i="48"/>
  <c r="AY15" i="48"/>
  <c r="Q15" i="48"/>
  <c r="CE15" i="48"/>
  <c r="AW15" i="48"/>
  <c r="O15" i="48"/>
  <c r="CG14" i="48"/>
  <c r="Q14" i="48"/>
  <c r="AW14" i="48"/>
  <c r="BX18" i="48"/>
  <c r="BS27" i="48"/>
  <c r="K27" i="48"/>
  <c r="AU13" i="48"/>
  <c r="CO13" i="48"/>
  <c r="BS13" i="48"/>
  <c r="BC13" i="48"/>
  <c r="AK13" i="48"/>
  <c r="U13" i="48"/>
  <c r="CY13" i="48"/>
  <c r="CI13" i="48"/>
  <c r="BQ13" i="48"/>
  <c r="BA13" i="48"/>
  <c r="AI13" i="48"/>
  <c r="BT32" i="48"/>
  <c r="AL32" i="48"/>
  <c r="CX32" i="48"/>
  <c r="BP32" i="48"/>
  <c r="AH32" i="48"/>
  <c r="BV32" i="48"/>
  <c r="BN32" i="48"/>
  <c r="AB32" i="48"/>
  <c r="L32" i="48"/>
  <c r="CF32" i="48"/>
  <c r="BF32" i="48"/>
  <c r="CL15" i="48"/>
  <c r="BT15" i="48"/>
  <c r="BD15" i="48"/>
  <c r="AL15" i="48"/>
  <c r="R15" i="48"/>
  <c r="CZ15" i="48"/>
  <c r="CJ15" i="48"/>
  <c r="BR15" i="48"/>
  <c r="BB15" i="48"/>
  <c r="AJ15" i="48"/>
  <c r="CS24" i="48"/>
  <c r="AC24" i="48"/>
  <c r="BG24" i="48"/>
  <c r="CK24" i="48"/>
  <c r="U24" i="48"/>
  <c r="AG24" i="48"/>
  <c r="CE24" i="48"/>
  <c r="AW24" i="48"/>
  <c r="CW15" i="48"/>
  <c r="BO15" i="48"/>
  <c r="AG15" i="48"/>
  <c r="CU15" i="48"/>
  <c r="BM15" i="48"/>
  <c r="AY14" i="48"/>
  <c r="CE14" i="48"/>
  <c r="O14" i="48"/>
  <c r="AV18" i="48"/>
  <c r="AT18" i="48"/>
  <c r="CA27" i="48"/>
  <c r="CG13" i="48"/>
  <c r="BH37" i="48"/>
  <c r="R28" i="48"/>
  <c r="BA37" i="48"/>
  <c r="CT18" i="48"/>
  <c r="BL18" i="48"/>
  <c r="V18" i="48"/>
  <c r="CN18" i="48"/>
  <c r="BF18" i="48"/>
  <c r="X18" i="48"/>
  <c r="BY27" i="48"/>
  <c r="DA27" i="48"/>
  <c r="AK27" i="48"/>
  <c r="CQ27" i="48"/>
  <c r="BI27" i="48"/>
  <c r="AA27" i="48"/>
  <c r="K36" i="48"/>
  <c r="X27" i="48"/>
  <c r="J27" i="48"/>
  <c r="AL27" i="48"/>
  <c r="CN27" i="48"/>
  <c r="BZ27" i="48"/>
  <c r="BF27" i="48"/>
  <c r="O21" i="48"/>
  <c r="BA21" i="48"/>
  <c r="AK21" i="48"/>
  <c r="Q21" i="48"/>
  <c r="BQ21" i="48"/>
  <c r="BY21" i="48"/>
  <c r="S21" i="48"/>
  <c r="CY21" i="48"/>
  <c r="CG21" i="48"/>
  <c r="L12" i="48"/>
  <c r="AX12" i="48"/>
  <c r="N12" i="48"/>
  <c r="CD12" i="48"/>
  <c r="AF12" i="48"/>
  <c r="AD12" i="48"/>
  <c r="CF12" i="48"/>
  <c r="BL12" i="48"/>
  <c r="BW30" i="48"/>
  <c r="W30" i="48"/>
  <c r="AM30" i="48"/>
  <c r="BE30" i="48"/>
  <c r="BU30" i="48"/>
  <c r="CM30" i="48"/>
  <c r="AU30" i="48"/>
  <c r="AO30" i="48"/>
  <c r="BY30" i="48"/>
  <c r="M30" i="48"/>
  <c r="AS30" i="48"/>
  <c r="CC30" i="48"/>
  <c r="S30" i="48"/>
  <c r="AQ30" i="48"/>
  <c r="BM30" i="48"/>
  <c r="CI30" i="48"/>
  <c r="Q30" i="48"/>
  <c r="BG30" i="48"/>
  <c r="CW30" i="48"/>
  <c r="BC30" i="48"/>
  <c r="CS30" i="48"/>
  <c r="K30" i="48"/>
  <c r="AE30" i="48"/>
  <c r="BA30" i="48"/>
  <c r="CA30" i="48"/>
  <c r="CU30" i="48"/>
  <c r="AG30" i="48"/>
  <c r="CG30" i="48"/>
  <c r="AC30" i="48"/>
  <c r="BS30" i="48"/>
  <c r="BV21" i="48"/>
  <c r="X21" i="48"/>
  <c r="AN21" i="48"/>
  <c r="BF21" i="48"/>
  <c r="BX21" i="48"/>
  <c r="CN21" i="48"/>
  <c r="AT21" i="48"/>
  <c r="V21" i="48"/>
  <c r="AL21" i="48"/>
  <c r="BD21" i="48"/>
  <c r="BT21" i="48"/>
  <c r="CL21" i="48"/>
  <c r="T21" i="48"/>
  <c r="AR21" i="48"/>
  <c r="BN21" i="48"/>
  <c r="CJ21" i="48"/>
  <c r="J21" i="48"/>
  <c r="AD21" i="48"/>
  <c r="AZ21" i="48"/>
  <c r="BZ21" i="48"/>
  <c r="CT21" i="48"/>
  <c r="L21" i="48"/>
  <c r="AF21" i="48"/>
  <c r="BB21" i="48"/>
  <c r="CB21" i="48"/>
  <c r="CV21" i="48"/>
  <c r="R21" i="48"/>
  <c r="AP21" i="48"/>
  <c r="BL21" i="48"/>
  <c r="CH21" i="48"/>
  <c r="W31" i="48"/>
  <c r="AM31" i="48"/>
  <c r="BI31" i="48"/>
  <c r="CA31" i="48"/>
  <c r="CQ31" i="48"/>
  <c r="AU31" i="48"/>
  <c r="AK31" i="48"/>
  <c r="BS31" i="48"/>
  <c r="DA31" i="48"/>
  <c r="AO31" i="48"/>
  <c r="BY31" i="48"/>
  <c r="O31" i="48"/>
  <c r="AI31" i="48"/>
  <c r="BM31" i="48"/>
  <c r="CI31" i="48"/>
  <c r="BW31" i="48"/>
  <c r="AS31" i="48"/>
  <c r="CK31" i="48"/>
  <c r="AG31" i="48"/>
  <c r="CG31" i="48"/>
  <c r="AA31" i="48"/>
  <c r="BA31" i="48"/>
  <c r="BU31" i="48"/>
  <c r="CU31" i="48"/>
  <c r="U31" i="48"/>
  <c r="BK31" i="48"/>
  <c r="Q31" i="48"/>
  <c r="BG31" i="48"/>
  <c r="CW31" i="48"/>
  <c r="AT22" i="48"/>
  <c r="X22" i="48"/>
  <c r="AN22" i="48"/>
  <c r="BF22" i="48"/>
  <c r="BX22" i="48"/>
  <c r="CN22" i="48"/>
  <c r="BV22" i="48"/>
  <c r="V22" i="48"/>
  <c r="AL22" i="48"/>
  <c r="BD22" i="48"/>
  <c r="BT22" i="48"/>
  <c r="CL22" i="48"/>
  <c r="P22" i="48"/>
  <c r="AJ22" i="48"/>
  <c r="BJ22" i="48"/>
  <c r="CF22" i="48"/>
  <c r="CZ22" i="48"/>
  <c r="Z22" i="48"/>
  <c r="AV22" i="48"/>
  <c r="BP22" i="48"/>
  <c r="CP22" i="48"/>
  <c r="AB22" i="48"/>
  <c r="AX22" i="48"/>
  <c r="BR22" i="48"/>
  <c r="CR22" i="48"/>
  <c r="N22" i="48"/>
  <c r="AH22" i="48"/>
  <c r="BH22" i="48"/>
  <c r="CD22" i="48"/>
  <c r="CX22" i="48"/>
  <c r="BV31" i="48"/>
  <c r="X31" i="48"/>
  <c r="AN31" i="48"/>
  <c r="BF31" i="48"/>
  <c r="BX31" i="48"/>
  <c r="CN31" i="48"/>
  <c r="AT31" i="48"/>
  <c r="AV31" i="48"/>
  <c r="CD31" i="48"/>
  <c r="R31" i="48"/>
  <c r="AZ31" i="48"/>
  <c r="CH31" i="48"/>
  <c r="P31" i="48"/>
  <c r="AJ31" i="48"/>
  <c r="BJ31" i="48"/>
  <c r="CF31" i="48"/>
  <c r="CZ31" i="48"/>
  <c r="BD31" i="48"/>
  <c r="CT31" i="48"/>
  <c r="AP31" i="48"/>
  <c r="CP31" i="48"/>
  <c r="AB31" i="48"/>
  <c r="AX31" i="48"/>
  <c r="BR31" i="48"/>
  <c r="CR31" i="48"/>
  <c r="V31" i="48"/>
  <c r="BT31" i="48"/>
  <c r="Z31" i="48"/>
  <c r="BP31" i="48"/>
  <c r="S12" i="48"/>
  <c r="AI12" i="48"/>
  <c r="BA12" i="48"/>
  <c r="BQ12" i="48"/>
  <c r="CI12" i="48"/>
  <c r="CY12" i="48"/>
  <c r="U12" i="48"/>
  <c r="AK12" i="48"/>
  <c r="BC12" i="48"/>
  <c r="BS12" i="48"/>
  <c r="CK12" i="48"/>
  <c r="DA12" i="48"/>
  <c r="BW12" i="48"/>
  <c r="AA12" i="48"/>
  <c r="AW12" i="48"/>
  <c r="BU12" i="48"/>
  <c r="CQ12" i="48"/>
  <c r="Q12" i="48"/>
  <c r="AO12" i="48"/>
  <c r="BK12" i="48"/>
  <c r="CG12" i="48"/>
  <c r="O12" i="48"/>
  <c r="AM12" i="48"/>
  <c r="BI12" i="48"/>
  <c r="CE12" i="48"/>
  <c r="AU12" i="48"/>
  <c r="AC12" i="48"/>
  <c r="AY12" i="48"/>
  <c r="BY12" i="48"/>
  <c r="CS12" i="48"/>
  <c r="O29" i="48"/>
  <c r="AE29" i="48"/>
  <c r="BA29" i="48"/>
  <c r="BQ29" i="48"/>
  <c r="CI29" i="48"/>
  <c r="CY29" i="48"/>
  <c r="U29" i="48"/>
  <c r="BC29" i="48"/>
  <c r="W29" i="48"/>
  <c r="AW29" i="48"/>
  <c r="BU29" i="48"/>
  <c r="CQ29" i="48"/>
  <c r="M29" i="48"/>
  <c r="BK29" i="48"/>
  <c r="CS29" i="48"/>
  <c r="AG29" i="48"/>
  <c r="BO29" i="48"/>
  <c r="CW29" i="48"/>
  <c r="K29" i="48"/>
  <c r="AI29" i="48"/>
  <c r="BI29" i="48"/>
  <c r="CE29" i="48"/>
  <c r="BW29" i="48"/>
  <c r="AK29" i="48"/>
  <c r="CC29" i="48"/>
  <c r="Q29" i="48"/>
  <c r="AY29" i="48"/>
  <c r="CG29" i="48"/>
  <c r="T20" i="48"/>
  <c r="AJ20" i="48"/>
  <c r="BB20" i="48"/>
  <c r="BR20" i="48"/>
  <c r="CJ20" i="48"/>
  <c r="CZ20" i="48"/>
  <c r="R20" i="48"/>
  <c r="AH20" i="48"/>
  <c r="AZ20" i="48"/>
  <c r="BP20" i="48"/>
  <c r="CH20" i="48"/>
  <c r="CX20" i="48"/>
  <c r="L20" i="48"/>
  <c r="AB20" i="48"/>
  <c r="AR20" i="48"/>
  <c r="BJ20" i="48"/>
  <c r="CB20" i="48"/>
  <c r="CR20" i="48"/>
  <c r="J20" i="48"/>
  <c r="Z20" i="48"/>
  <c r="AP20" i="48"/>
  <c r="BH20" i="48"/>
  <c r="BZ20" i="48"/>
  <c r="CP20" i="48"/>
  <c r="S38" i="48"/>
  <c r="AI38" i="48"/>
  <c r="BE38" i="48"/>
  <c r="BU38" i="48"/>
  <c r="CM38" i="48"/>
  <c r="AU38" i="48"/>
  <c r="BS38" i="48"/>
  <c r="AG38" i="48"/>
  <c r="CW38" i="48"/>
  <c r="BK38" i="48"/>
  <c r="AO38" i="48"/>
  <c r="K38" i="48"/>
  <c r="AA38" i="48"/>
  <c r="AW38" i="48"/>
  <c r="BM38" i="48"/>
  <c r="BV29" i="48"/>
  <c r="X29" i="48"/>
  <c r="AN29" i="48"/>
  <c r="BF29" i="48"/>
  <c r="BX29" i="48"/>
  <c r="CN29" i="48"/>
  <c r="AT29" i="48"/>
  <c r="AL29" i="48"/>
  <c r="BT29" i="48"/>
  <c r="J29" i="48"/>
  <c r="AP29" i="48"/>
  <c r="BZ29" i="48"/>
  <c r="P13" i="48"/>
  <c r="CP29" i="48"/>
  <c r="AZ29" i="48"/>
  <c r="CT29" i="48"/>
  <c r="BD29" i="48"/>
  <c r="N29" i="48"/>
  <c r="CJ29" i="48"/>
  <c r="BN29" i="48"/>
  <c r="AR29" i="48"/>
  <c r="T29" i="48"/>
  <c r="BY38" i="48"/>
  <c r="CC38" i="48"/>
  <c r="CG38" i="48"/>
  <c r="DA38" i="48"/>
  <c r="U38" i="48"/>
  <c r="CI38" i="48"/>
  <c r="BI38" i="48"/>
  <c r="W38" i="48"/>
  <c r="CD20" i="48"/>
  <c r="AV20" i="48"/>
  <c r="N20" i="48"/>
  <c r="CF20" i="48"/>
  <c r="AX20" i="48"/>
  <c r="P20" i="48"/>
  <c r="BG29" i="48"/>
  <c r="CK29" i="48"/>
  <c r="AU29" i="48"/>
  <c r="BM29" i="48"/>
  <c r="S29" i="48"/>
  <c r="CO12" i="48"/>
  <c r="AS12" i="48"/>
  <c r="CU12" i="48"/>
  <c r="BE12" i="48"/>
  <c r="K12" i="48"/>
  <c r="BZ31" i="48"/>
  <c r="CL31" i="48"/>
  <c r="CV31" i="48"/>
  <c r="BB31" i="48"/>
  <c r="L31" i="48"/>
  <c r="BL22" i="48"/>
  <c r="R22" i="48"/>
  <c r="CB22" i="48"/>
  <c r="AF22" i="48"/>
  <c r="BO31" i="48"/>
  <c r="CC31" i="48"/>
  <c r="CY31" i="48"/>
  <c r="BE31" i="48"/>
  <c r="K31" i="48"/>
  <c r="CD21" i="48"/>
  <c r="AH21" i="48"/>
  <c r="CR21" i="48"/>
  <c r="AX21" i="48"/>
  <c r="DA30" i="48"/>
  <c r="U30" i="48"/>
  <c r="Y30" i="48"/>
  <c r="BQ30" i="48"/>
  <c r="AA30" i="48"/>
  <c r="CT12" i="48"/>
  <c r="P12" i="48"/>
  <c r="AI21" i="48"/>
  <c r="CH29" i="48"/>
  <c r="AH29" i="48"/>
  <c r="CL29" i="48"/>
  <c r="AV29" i="48"/>
  <c r="CZ29" i="48"/>
  <c r="CF29" i="48"/>
  <c r="BJ29" i="48"/>
  <c r="AJ29" i="48"/>
  <c r="P29" i="48"/>
  <c r="BG38" i="48"/>
  <c r="AS38" i="48"/>
  <c r="BO38" i="48"/>
  <c r="CK38" i="48"/>
  <c r="CY38" i="48"/>
  <c r="CE38" i="48"/>
  <c r="BA38" i="48"/>
  <c r="O38" i="48"/>
  <c r="BT20" i="48"/>
  <c r="AL20" i="48"/>
  <c r="BV20" i="48"/>
  <c r="BX20" i="48"/>
  <c r="AN20" i="48"/>
  <c r="AT20" i="48"/>
  <c r="AO29" i="48"/>
  <c r="BS29" i="48"/>
  <c r="CU29" i="48"/>
  <c r="BE29" i="48"/>
  <c r="CC12" i="48"/>
  <c r="AG12" i="48"/>
  <c r="CM12" i="48"/>
  <c r="AQ12" i="48"/>
  <c r="BH31" i="48"/>
  <c r="BL31" i="48"/>
  <c r="CJ31" i="48"/>
  <c r="AR31" i="48"/>
  <c r="CT22" i="48"/>
  <c r="AZ22" i="48"/>
  <c r="J22" i="48"/>
  <c r="BN22" i="48"/>
  <c r="T22" i="48"/>
  <c r="AY31" i="48"/>
  <c r="BC31" i="48"/>
  <c r="CM31" i="48"/>
  <c r="AW31" i="48"/>
  <c r="BP21" i="48"/>
  <c r="Z21" i="48"/>
  <c r="CF21" i="48"/>
  <c r="AJ21" i="48"/>
  <c r="CK30" i="48"/>
  <c r="CO30" i="48"/>
  <c r="CY30" i="48"/>
  <c r="BI30" i="48"/>
  <c r="O30" i="48"/>
  <c r="AV12" i="48"/>
  <c r="AS21" i="48"/>
  <c r="O17" i="48"/>
  <c r="AQ31" i="48"/>
  <c r="BP29" i="48"/>
  <c r="Z29" i="48"/>
  <c r="CD29" i="48"/>
  <c r="AD29" i="48"/>
  <c r="CV29" i="48"/>
  <c r="CB29" i="48"/>
  <c r="BB29" i="48"/>
  <c r="AF29" i="48"/>
  <c r="L29" i="48"/>
  <c r="Y38" i="48"/>
  <c r="AC38" i="48"/>
  <c r="AY38" i="48"/>
  <c r="BC38" i="48"/>
  <c r="CU38" i="48"/>
  <c r="CA38" i="48"/>
  <c r="AM38" i="48"/>
  <c r="BW38" i="48"/>
  <c r="CT20" i="48"/>
  <c r="BL20" i="48"/>
  <c r="AD20" i="48"/>
  <c r="CV20" i="48"/>
  <c r="BN20" i="48"/>
  <c r="AF20" i="48"/>
  <c r="CO29" i="48"/>
  <c r="Y29" i="48"/>
  <c r="AS29" i="48"/>
  <c r="CM29" i="48"/>
  <c r="AM29" i="48"/>
  <c r="BO12" i="48"/>
  <c r="Y12" i="48"/>
  <c r="CA12" i="48"/>
  <c r="AE12" i="48"/>
  <c r="AH31" i="48"/>
  <c r="AL31" i="48"/>
  <c r="CB31" i="48"/>
  <c r="AF31" i="48"/>
  <c r="CH22" i="48"/>
  <c r="AP22" i="48"/>
  <c r="CV22" i="48"/>
  <c r="BB22" i="48"/>
  <c r="L22" i="48"/>
  <c r="Y31" i="48"/>
  <c r="AC31" i="48"/>
  <c r="CE31" i="48"/>
  <c r="AE31" i="48"/>
  <c r="CX21" i="48"/>
  <c r="BH21" i="48"/>
  <c r="N21" i="48"/>
  <c r="BR21" i="48"/>
  <c r="AB21" i="48"/>
  <c r="BK30" i="48"/>
  <c r="BO30" i="48"/>
  <c r="CQ30" i="48"/>
  <c r="AW30" i="48"/>
  <c r="CV12" i="48"/>
  <c r="DA21" i="48"/>
  <c r="AQ29" i="48"/>
  <c r="AQ38" i="48"/>
  <c r="CG36" i="48"/>
  <c r="CO16" i="48"/>
  <c r="BS16" i="48"/>
  <c r="AS16" i="48"/>
  <c r="U16" i="48"/>
  <c r="CI16" i="48"/>
  <c r="BA16" i="48"/>
  <c r="S16" i="48"/>
  <c r="AL36" i="48"/>
  <c r="BP36" i="48"/>
  <c r="BV36" i="48"/>
  <c r="CZ36" i="48"/>
  <c r="BF36" i="48"/>
  <c r="AT36" i="48"/>
  <c r="BT19" i="48"/>
  <c r="AL19" i="48"/>
  <c r="AT19" i="48"/>
  <c r="BX19" i="48"/>
  <c r="AN19" i="48"/>
  <c r="BV19" i="48"/>
  <c r="AS28" i="48"/>
  <c r="BY28" i="48"/>
  <c r="AU28" i="48"/>
  <c r="BU28" i="48"/>
  <c r="AI28" i="48"/>
  <c r="CO19" i="48"/>
  <c r="BC19" i="48"/>
  <c r="Q19" i="48"/>
  <c r="BW19" i="48"/>
  <c r="BU19" i="48"/>
  <c r="AM19" i="48"/>
  <c r="BS18" i="48"/>
  <c r="AG18" i="48"/>
  <c r="BG18" i="48"/>
  <c r="CQ18" i="48"/>
  <c r="BI18" i="48"/>
  <c r="W18" i="48"/>
  <c r="BL38" i="48"/>
  <c r="BZ38" i="48"/>
  <c r="AL37" i="48"/>
  <c r="BD28" i="48"/>
  <c r="AX28" i="48"/>
  <c r="U37" i="48"/>
  <c r="M20" i="48"/>
  <c r="AW20" i="48"/>
  <c r="DA16" i="48"/>
  <c r="CK16" i="48"/>
  <c r="BK16" i="48"/>
  <c r="AO16" i="48"/>
  <c r="AU16" i="48"/>
  <c r="BU16" i="48"/>
  <c r="AM16" i="48"/>
  <c r="CT36" i="48"/>
  <c r="AD36" i="48"/>
  <c r="BH36" i="48"/>
  <c r="CR36" i="48"/>
  <c r="CV36" i="48"/>
  <c r="CX19" i="48"/>
  <c r="BP19" i="48"/>
  <c r="AH19" i="48"/>
  <c r="CZ19" i="48"/>
  <c r="BR19" i="48"/>
  <c r="DA28" i="48"/>
  <c r="AK28" i="48"/>
  <c r="BO28" i="48"/>
  <c r="CY28" i="48"/>
  <c r="BQ28" i="48"/>
  <c r="BY19" i="48"/>
  <c r="AK19" i="48"/>
  <c r="CS19" i="48"/>
  <c r="CY19" i="48"/>
  <c r="BQ19" i="48"/>
  <c r="U18" i="48"/>
  <c r="BK18" i="48"/>
  <c r="Q18" i="48"/>
  <c r="CE18" i="48"/>
  <c r="AW18" i="48"/>
  <c r="AD38" i="48"/>
  <c r="V28" i="48"/>
  <c r="AO20" i="48"/>
  <c r="L33" i="48"/>
  <c r="CL33" i="48"/>
  <c r="BW20" i="48"/>
  <c r="BM20" i="48"/>
  <c r="CW20" i="48"/>
  <c r="CC20" i="48"/>
  <c r="O20" i="48"/>
  <c r="CE20" i="48"/>
  <c r="BS20" i="48"/>
  <c r="K37" i="48"/>
  <c r="BQ37" i="48"/>
  <c r="BC37" i="48"/>
  <c r="CO37" i="48"/>
  <c r="S37" i="48"/>
  <c r="CI37" i="48"/>
  <c r="CK37" i="48"/>
  <c r="AT28" i="48"/>
  <c r="BN28" i="48"/>
  <c r="AZ28" i="48"/>
  <c r="CL28" i="48"/>
  <c r="P28" i="48"/>
  <c r="CF28" i="48"/>
  <c r="CH28" i="48"/>
  <c r="P37" i="48"/>
  <c r="L37" i="48"/>
  <c r="BT37" i="48"/>
  <c r="CP37" i="48"/>
  <c r="AF37" i="48"/>
  <c r="BB37" i="48"/>
  <c r="CT37" i="48"/>
  <c r="AT38" i="48"/>
  <c r="L38" i="48"/>
  <c r="BF38" i="48"/>
  <c r="CT38" i="48"/>
  <c r="J38" i="48"/>
  <c r="AR38" i="48"/>
  <c r="CN38" i="48"/>
  <c r="O18" i="48"/>
  <c r="AE18" i="48"/>
  <c r="BA18" i="48"/>
  <c r="BQ18" i="48"/>
  <c r="CI18" i="48"/>
  <c r="CY18" i="48"/>
  <c r="Y18" i="48"/>
  <c r="CO18" i="48"/>
  <c r="CC18" i="48"/>
  <c r="BO18" i="48"/>
  <c r="AK18" i="48"/>
  <c r="DA18" i="48"/>
  <c r="S18" i="48"/>
  <c r="AI18" i="48"/>
  <c r="BE18" i="48"/>
  <c r="BU18" i="48"/>
  <c r="CM18" i="48"/>
  <c r="AU18" i="48"/>
  <c r="AO18" i="48"/>
  <c r="AC18" i="48"/>
  <c r="CS18" i="48"/>
  <c r="CG18" i="48"/>
  <c r="BC18" i="48"/>
  <c r="K19" i="48"/>
  <c r="AA19" i="48"/>
  <c r="AQ19" i="48"/>
  <c r="BI19" i="48"/>
  <c r="CA19" i="48"/>
  <c r="CQ19" i="48"/>
  <c r="AU19" i="48"/>
  <c r="BK19" i="48"/>
  <c r="AG19" i="48"/>
  <c r="CW19" i="48"/>
  <c r="BS19" i="48"/>
  <c r="AO19" i="48"/>
  <c r="O19" i="48"/>
  <c r="AE19" i="48"/>
  <c r="AW19" i="48"/>
  <c r="BM19" i="48"/>
  <c r="CE19" i="48"/>
  <c r="CU19" i="48"/>
  <c r="M19" i="48"/>
  <c r="CC19" i="48"/>
  <c r="AY19" i="48"/>
  <c r="U19" i="48"/>
  <c r="CK19" i="48"/>
  <c r="BG19" i="48"/>
  <c r="BW28" i="48"/>
  <c r="W28" i="48"/>
  <c r="AM28" i="48"/>
  <c r="BI28" i="48"/>
  <c r="CA28" i="48"/>
  <c r="CQ28" i="48"/>
  <c r="Q28" i="48"/>
  <c r="AY28" i="48"/>
  <c r="CG28" i="48"/>
  <c r="U28" i="48"/>
  <c r="BC28" i="48"/>
  <c r="CK28" i="48"/>
  <c r="K28" i="48"/>
  <c r="AA28" i="48"/>
  <c r="AW28" i="48"/>
  <c r="BM28" i="48"/>
  <c r="CE28" i="48"/>
  <c r="CU28" i="48"/>
  <c r="Y28" i="48"/>
  <c r="BG28" i="48"/>
  <c r="CO28" i="48"/>
  <c r="AC28" i="48"/>
  <c r="BK28" i="48"/>
  <c r="CS28" i="48"/>
  <c r="L19" i="48"/>
  <c r="AB19" i="48"/>
  <c r="AR19" i="48"/>
  <c r="BJ19" i="48"/>
  <c r="CB19" i="48"/>
  <c r="CR19" i="48"/>
  <c r="J19" i="48"/>
  <c r="Z19" i="48"/>
  <c r="AP19" i="48"/>
  <c r="BH19" i="48"/>
  <c r="BZ19" i="48"/>
  <c r="CP19" i="48"/>
  <c r="P19" i="48"/>
  <c r="AF19" i="48"/>
  <c r="AX19" i="48"/>
  <c r="BN19" i="48"/>
  <c r="CF19" i="48"/>
  <c r="CV19" i="48"/>
  <c r="N19" i="48"/>
  <c r="AD19" i="48"/>
  <c r="AV19" i="48"/>
  <c r="BL19" i="48"/>
  <c r="CD19" i="48"/>
  <c r="CT19" i="48"/>
  <c r="L36" i="48"/>
  <c r="AJ36" i="48"/>
  <c r="BJ36" i="48"/>
  <c r="CJ36" i="48"/>
  <c r="T36" i="48"/>
  <c r="BN36" i="48"/>
  <c r="J36" i="48"/>
  <c r="AP36" i="48"/>
  <c r="BZ36" i="48"/>
  <c r="N36" i="48"/>
  <c r="AV36" i="48"/>
  <c r="CD36" i="48"/>
  <c r="P36" i="48"/>
  <c r="AN36" i="48"/>
  <c r="BR36" i="48"/>
  <c r="CN36" i="48"/>
  <c r="AF36" i="48"/>
  <c r="CB36" i="48"/>
  <c r="R36" i="48"/>
  <c r="AZ36" i="48"/>
  <c r="CH36" i="48"/>
  <c r="V36" i="48"/>
  <c r="BD36" i="48"/>
  <c r="CL36" i="48"/>
  <c r="K16" i="48"/>
  <c r="AA16" i="48"/>
  <c r="AQ16" i="48"/>
  <c r="BI16" i="48"/>
  <c r="CA16" i="48"/>
  <c r="CQ16" i="48"/>
  <c r="M16" i="48"/>
  <c r="AC16" i="48"/>
  <c r="O16" i="48"/>
  <c r="AE16" i="48"/>
  <c r="AW16" i="48"/>
  <c r="BM16" i="48"/>
  <c r="CE16" i="48"/>
  <c r="CU16" i="48"/>
  <c r="Q16" i="48"/>
  <c r="AG16" i="48"/>
  <c r="AY16" i="48"/>
  <c r="BO16" i="48"/>
  <c r="CG16" i="48"/>
  <c r="CS16" i="48"/>
  <c r="BY16" i="48"/>
  <c r="BC16" i="48"/>
  <c r="Y16" i="48"/>
  <c r="CM16" i="48"/>
  <c r="BE16" i="48"/>
  <c r="W16" i="48"/>
  <c r="BL36" i="48"/>
  <c r="CP36" i="48"/>
  <c r="Z36" i="48"/>
  <c r="AR36" i="48"/>
  <c r="BX36" i="48"/>
  <c r="X36" i="48"/>
  <c r="CH19" i="48"/>
  <c r="AZ19" i="48"/>
  <c r="R19" i="48"/>
  <c r="CJ19" i="48"/>
  <c r="BB19" i="48"/>
  <c r="T19" i="48"/>
  <c r="BS28" i="48"/>
  <c r="CW28" i="48"/>
  <c r="AG28" i="48"/>
  <c r="CI28" i="48"/>
  <c r="BA28" i="48"/>
  <c r="O28" i="48"/>
  <c r="DA19" i="48"/>
  <c r="BO19" i="48"/>
  <c r="AC19" i="48"/>
  <c r="CI19" i="48"/>
  <c r="BA19" i="48"/>
  <c r="S19" i="48"/>
  <c r="CK18" i="48"/>
  <c r="AY18" i="48"/>
  <c r="BY18" i="48"/>
  <c r="CU18" i="48"/>
  <c r="BM18" i="48"/>
  <c r="AA18" i="48"/>
  <c r="CB38" i="48"/>
  <c r="Z37" i="48"/>
  <c r="BF37" i="48"/>
  <c r="CV28" i="48"/>
  <c r="Y37" i="48"/>
  <c r="AI37" i="48"/>
  <c r="CU20" i="48"/>
  <c r="AQ18" i="48"/>
  <c r="BJ17" i="48"/>
  <c r="CD38" i="48"/>
  <c r="AV38" i="48"/>
  <c r="N38" i="48"/>
  <c r="BX38" i="48"/>
  <c r="AN38" i="48"/>
  <c r="CR38" i="48"/>
  <c r="BJ38" i="48"/>
  <c r="AB38" i="48"/>
  <c r="CP38" i="48"/>
  <c r="BH38" i="48"/>
  <c r="Z38" i="48"/>
  <c r="CO14" i="48"/>
  <c r="BY14" i="48"/>
  <c r="BG14" i="48"/>
  <c r="AO14" i="48"/>
  <c r="Y14" i="48"/>
  <c r="AU14" i="48"/>
  <c r="CM14" i="48"/>
  <c r="BU14" i="48"/>
  <c r="BE14" i="48"/>
  <c r="AM14" i="48"/>
  <c r="W14" i="48"/>
  <c r="BZ37" i="48"/>
  <c r="AP37" i="48"/>
  <c r="J37" i="48"/>
  <c r="CL37" i="48"/>
  <c r="BD37" i="48"/>
  <c r="V37" i="48"/>
  <c r="CF37" i="48"/>
  <c r="AB37" i="48"/>
  <c r="CN37" i="48"/>
  <c r="BR37" i="48"/>
  <c r="AR37" i="48"/>
  <c r="BT28" i="48"/>
  <c r="AL28" i="48"/>
  <c r="CX28" i="48"/>
  <c r="BP28" i="48"/>
  <c r="AH28" i="48"/>
  <c r="BV28" i="48"/>
  <c r="CN28" i="48"/>
  <c r="BX28" i="48"/>
  <c r="BF28" i="48"/>
  <c r="AN28" i="48"/>
  <c r="X28" i="48"/>
  <c r="BY37" i="48"/>
  <c r="AO37" i="48"/>
  <c r="CS37" i="48"/>
  <c r="BS37" i="48"/>
  <c r="AK37" i="48"/>
  <c r="AU37" i="48"/>
  <c r="CQ37" i="48"/>
  <c r="CA37" i="48"/>
  <c r="BI37" i="48"/>
  <c r="AQ37" i="48"/>
  <c r="AA37" i="48"/>
  <c r="AS20" i="48"/>
  <c r="BY20" i="48"/>
  <c r="DA20" i="48"/>
  <c r="AK20" i="48"/>
  <c r="BO20" i="48"/>
  <c r="AU20" i="48"/>
  <c r="CM20" i="48"/>
  <c r="BU20" i="48"/>
  <c r="BE20" i="48"/>
  <c r="AM20" i="48"/>
  <c r="W20" i="48"/>
  <c r="CL18" i="48"/>
  <c r="BT18" i="48"/>
  <c r="BD18" i="48"/>
  <c r="AL18" i="48"/>
  <c r="N18" i="48"/>
  <c r="CV18" i="48"/>
  <c r="CF18" i="48"/>
  <c r="BN18" i="48"/>
  <c r="AX18" i="48"/>
  <c r="AF18" i="48"/>
  <c r="CO27" i="48"/>
  <c r="BG27" i="48"/>
  <c r="Y27" i="48"/>
  <c r="CK27" i="48"/>
  <c r="BC27" i="48"/>
  <c r="U27" i="48"/>
  <c r="CY27" i="48"/>
  <c r="CI27" i="48"/>
  <c r="BQ27" i="48"/>
  <c r="BA27" i="48"/>
  <c r="AI27" i="48"/>
  <c r="AJ33" i="48"/>
  <c r="CL12" i="48"/>
  <c r="BT12" i="48"/>
  <c r="BD12" i="48"/>
  <c r="AL12" i="48"/>
  <c r="V12" i="48"/>
  <c r="BV12" i="48"/>
  <c r="CN12" i="48"/>
  <c r="BX12" i="48"/>
  <c r="BF12" i="48"/>
  <c r="AN12" i="48"/>
  <c r="X12" i="48"/>
  <c r="AT12" i="48"/>
  <c r="AY21" i="48"/>
  <c r="CC21" i="48"/>
  <c r="M21" i="48"/>
  <c r="AO21" i="48"/>
  <c r="BS21" i="48"/>
  <c r="AU21" i="48"/>
  <c r="CQ21" i="48"/>
  <c r="CA21" i="48"/>
  <c r="BI21" i="48"/>
  <c r="AQ21" i="48"/>
  <c r="AA21" i="48"/>
  <c r="K21" i="48"/>
  <c r="AP27" i="48"/>
  <c r="BT27" i="48"/>
  <c r="AT27" i="48"/>
  <c r="BX27" i="48"/>
  <c r="AN27" i="48"/>
  <c r="BV27" i="48"/>
  <c r="CA36" i="48"/>
  <c r="CP27" i="48"/>
  <c r="BH27" i="48"/>
  <c r="Z27" i="48"/>
  <c r="CL27" i="48"/>
  <c r="BD27" i="48"/>
  <c r="V27" i="48"/>
  <c r="CV27" i="48"/>
  <c r="CF27" i="48"/>
  <c r="BN27" i="48"/>
  <c r="AX27" i="48"/>
  <c r="AF27" i="48"/>
  <c r="P27" i="48"/>
  <c r="BC36" i="48"/>
  <c r="Q36" i="48"/>
  <c r="AQ36" i="48"/>
  <c r="CZ34" i="48"/>
  <c r="AV34" i="48"/>
  <c r="BB34" i="48"/>
  <c r="BH34" i="48"/>
  <c r="CV34" i="48"/>
  <c r="CP17" i="48"/>
  <c r="AD18" i="48"/>
  <c r="CX12" i="48"/>
  <c r="CP12" i="48"/>
  <c r="CH12" i="48"/>
  <c r="BZ12" i="48"/>
  <c r="BP12" i="48"/>
  <c r="BH12" i="48"/>
  <c r="AZ12" i="48"/>
  <c r="AP12" i="48"/>
  <c r="AH12" i="48"/>
  <c r="Z12" i="48"/>
  <c r="R12" i="48"/>
  <c r="J12" i="48"/>
  <c r="CZ12" i="48"/>
  <c r="CR12" i="48"/>
  <c r="CJ12" i="48"/>
  <c r="CB12" i="48"/>
  <c r="BR12" i="48"/>
  <c r="BJ12" i="48"/>
  <c r="BB12" i="48"/>
  <c r="AR12" i="48"/>
  <c r="AJ12" i="48"/>
  <c r="AB12" i="48"/>
  <c r="T12" i="48"/>
  <c r="CW21" i="48"/>
  <c r="BO21" i="48"/>
  <c r="AG21" i="48"/>
  <c r="CS21" i="48"/>
  <c r="BK21" i="48"/>
  <c r="AC21" i="48"/>
  <c r="CO21" i="48"/>
  <c r="BG21" i="48"/>
  <c r="Y21" i="48"/>
  <c r="CK21" i="48"/>
  <c r="BC21" i="48"/>
  <c r="U21" i="48"/>
  <c r="BW21" i="48"/>
  <c r="CU21" i="48"/>
  <c r="CM21" i="48"/>
  <c r="CE21" i="48"/>
  <c r="BU21" i="48"/>
  <c r="BM21" i="48"/>
  <c r="BE21" i="48"/>
  <c r="AW21" i="48"/>
  <c r="AM21" i="48"/>
  <c r="AE21" i="48"/>
  <c r="W21" i="48"/>
  <c r="CX27" i="48"/>
  <c r="CH27" i="48"/>
  <c r="BP27" i="48"/>
  <c r="AZ27" i="48"/>
  <c r="AH27" i="48"/>
  <c r="R27" i="48"/>
  <c r="CT27" i="48"/>
  <c r="CD27" i="48"/>
  <c r="BL27" i="48"/>
  <c r="AV27" i="48"/>
  <c r="AD27" i="48"/>
  <c r="N27" i="48"/>
  <c r="CZ27" i="48"/>
  <c r="CR27" i="48"/>
  <c r="CJ27" i="48"/>
  <c r="CB27" i="48"/>
  <c r="BR27" i="48"/>
  <c r="BJ27" i="48"/>
  <c r="BB27" i="48"/>
  <c r="AR27" i="48"/>
  <c r="AJ27" i="48"/>
  <c r="AB27" i="48"/>
  <c r="T27" i="48"/>
  <c r="CK36" i="48"/>
  <c r="U36" i="48"/>
  <c r="AY36" i="48"/>
  <c r="CQ36" i="48"/>
  <c r="BI36" i="48"/>
  <c r="AA36" i="48"/>
  <c r="CD34" i="48"/>
  <c r="CP34" i="48"/>
  <c r="Z34" i="48"/>
  <c r="AX34" i="48"/>
  <c r="BX34" i="48"/>
  <c r="AB34" i="48"/>
  <c r="Z17" i="48"/>
  <c r="BH33" i="48"/>
  <c r="V33" i="48"/>
  <c r="CF33" i="48"/>
  <c r="BH17" i="48"/>
  <c r="CR17" i="48"/>
  <c r="AB17" i="48"/>
  <c r="DA36" i="48"/>
  <c r="BS36" i="48"/>
  <c r="AK36" i="48"/>
  <c r="CW36" i="48"/>
  <c r="BO36" i="48"/>
  <c r="AG36" i="48"/>
  <c r="CY36" i="48"/>
  <c r="CI36" i="48"/>
  <c r="BQ36" i="48"/>
  <c r="BA36" i="48"/>
  <c r="AI36" i="48"/>
  <c r="S36" i="48"/>
  <c r="CT34" i="48"/>
  <c r="BL34" i="48"/>
  <c r="N34" i="48"/>
  <c r="BZ34" i="48"/>
  <c r="AP34" i="48"/>
  <c r="J34" i="48"/>
  <c r="CB34" i="48"/>
  <c r="X34" i="48"/>
  <c r="CJ34" i="48"/>
  <c r="BJ34" i="48"/>
  <c r="AJ34" i="48"/>
  <c r="P34" i="48"/>
  <c r="BZ17" i="48"/>
  <c r="AP17" i="48"/>
  <c r="J17" i="48"/>
  <c r="CB17" i="48"/>
  <c r="AR17" i="48"/>
  <c r="L17" i="48"/>
  <c r="CX17" i="48"/>
  <c r="CH17" i="48"/>
  <c r="BP17" i="48"/>
  <c r="AZ17" i="48"/>
  <c r="AH17" i="48"/>
  <c r="R17" i="48"/>
  <c r="CZ17" i="48"/>
  <c r="CJ17" i="48"/>
  <c r="BR17" i="48"/>
  <c r="BB17" i="48"/>
  <c r="AJ17" i="48"/>
  <c r="T17" i="48"/>
  <c r="BO26" i="48"/>
  <c r="DA26" i="48"/>
  <c r="BQ26" i="48"/>
  <c r="AK26" i="48"/>
  <c r="CY26" i="48"/>
  <c r="AI26" i="48"/>
  <c r="BS26" i="48"/>
  <c r="CW26" i="48"/>
  <c r="AG26" i="48"/>
  <c r="CI26" i="48"/>
  <c r="BA26" i="48"/>
  <c r="S26" i="48"/>
  <c r="CK26" i="48"/>
  <c r="BC26" i="48"/>
  <c r="U26" i="48"/>
  <c r="CG26" i="48"/>
  <c r="AY26" i="48"/>
  <c r="Q26" i="48"/>
  <c r="CQ26" i="48"/>
  <c r="CA26" i="48"/>
  <c r="BI26" i="48"/>
  <c r="AQ26" i="48"/>
  <c r="AA26" i="48"/>
  <c r="K26" i="48"/>
  <c r="CP33" i="48"/>
  <c r="Z33" i="48"/>
  <c r="BD33" i="48"/>
  <c r="CB33" i="48"/>
  <c r="CZ33" i="48"/>
  <c r="BB33" i="48"/>
  <c r="AY17" i="48"/>
  <c r="CE17" i="48"/>
  <c r="CG17" i="48"/>
  <c r="Q17" i="48"/>
  <c r="AW17" i="48"/>
  <c r="CW17" i="48"/>
  <c r="BO17" i="48"/>
  <c r="AG17" i="48"/>
  <c r="CU17" i="48"/>
  <c r="BM17" i="48"/>
  <c r="AE17" i="48"/>
  <c r="AU17" i="48"/>
  <c r="CO17" i="48"/>
  <c r="BY17" i="48"/>
  <c r="BG17" i="48"/>
  <c r="AO17" i="48"/>
  <c r="Y17" i="48"/>
  <c r="BW17" i="48"/>
  <c r="CM17" i="48"/>
  <c r="BU17" i="48"/>
  <c r="BE17" i="48"/>
  <c r="AM17" i="48"/>
  <c r="W17" i="48"/>
  <c r="BZ33" i="48"/>
  <c r="AP33" i="48"/>
  <c r="J33" i="48"/>
  <c r="BT33" i="48"/>
  <c r="AL33" i="48"/>
  <c r="AT33" i="48"/>
  <c r="BF33" i="48"/>
  <c r="P33" i="48"/>
  <c r="CR33" i="48"/>
  <c r="BR33" i="48"/>
  <c r="AN33" i="48"/>
  <c r="AD34" i="48"/>
  <c r="T24" i="48"/>
  <c r="AL24" i="48"/>
  <c r="T33" i="48"/>
  <c r="AF33" i="48"/>
  <c r="AX33" i="48"/>
  <c r="BJ33" i="48"/>
  <c r="BX33" i="48"/>
  <c r="CJ33" i="48"/>
  <c r="CV33" i="48"/>
  <c r="BV33" i="48"/>
  <c r="X33" i="48"/>
  <c r="AR33" i="48"/>
  <c r="BN33" i="48"/>
  <c r="CN33" i="48"/>
  <c r="N33" i="48"/>
  <c r="AD33" i="48"/>
  <c r="AV33" i="48"/>
  <c r="BL33" i="48"/>
  <c r="CD33" i="48"/>
  <c r="CT33" i="48"/>
  <c r="R33" i="48"/>
  <c r="AH33" i="48"/>
  <c r="AZ33" i="48"/>
  <c r="BP33" i="48"/>
  <c r="CH33" i="48"/>
  <c r="CX33" i="48"/>
  <c r="O27" i="48"/>
  <c r="W27" i="48"/>
  <c r="AE27" i="48"/>
  <c r="AM27" i="48"/>
  <c r="AW27" i="48"/>
  <c r="BE27" i="48"/>
  <c r="BM27" i="48"/>
  <c r="BU27" i="48"/>
  <c r="CE27" i="48"/>
  <c r="CM27" i="48"/>
  <c r="CU27" i="48"/>
  <c r="BW27" i="48"/>
  <c r="M27" i="48"/>
  <c r="AC27" i="48"/>
  <c r="AS27" i="48"/>
  <c r="BK27" i="48"/>
  <c r="CC27" i="48"/>
  <c r="CS27" i="48"/>
  <c r="Q27" i="48"/>
  <c r="AG27" i="48"/>
  <c r="AY27" i="48"/>
  <c r="BO27" i="48"/>
  <c r="CG27" i="48"/>
  <c r="CW27" i="48"/>
  <c r="L18" i="48"/>
  <c r="T18" i="48"/>
  <c r="AB18" i="48"/>
  <c r="AJ18" i="48"/>
  <c r="AR18" i="48"/>
  <c r="BB18" i="48"/>
  <c r="BJ18" i="48"/>
  <c r="BR18" i="48"/>
  <c r="CB18" i="48"/>
  <c r="CJ18" i="48"/>
  <c r="CR18" i="48"/>
  <c r="CZ18" i="48"/>
  <c r="J18" i="48"/>
  <c r="R18" i="48"/>
  <c r="Z18" i="48"/>
  <c r="AH18" i="48"/>
  <c r="AP18" i="48"/>
  <c r="AZ18" i="48"/>
  <c r="BH18" i="48"/>
  <c r="BP18" i="48"/>
  <c r="BZ18" i="48"/>
  <c r="CH18" i="48"/>
  <c r="CP18" i="48"/>
  <c r="CX18" i="48"/>
  <c r="K20" i="48"/>
  <c r="S20" i="48"/>
  <c r="AA20" i="48"/>
  <c r="AI20" i="48"/>
  <c r="AQ20" i="48"/>
  <c r="BA20" i="48"/>
  <c r="BI20" i="48"/>
  <c r="BQ20" i="48"/>
  <c r="CA20" i="48"/>
  <c r="CI20" i="48"/>
  <c r="CQ20" i="48"/>
  <c r="CY20" i="48"/>
  <c r="Q20" i="48"/>
  <c r="AY20" i="48"/>
  <c r="CG20" i="48"/>
  <c r="U20" i="48"/>
  <c r="BC20" i="48"/>
  <c r="CK20" i="48"/>
  <c r="Y20" i="48"/>
  <c r="BG20" i="48"/>
  <c r="CO20" i="48"/>
  <c r="AC20" i="48"/>
  <c r="BK20" i="48"/>
  <c r="CS20" i="48"/>
  <c r="O37" i="48"/>
  <c r="W37" i="48"/>
  <c r="AE37" i="48"/>
  <c r="AM37" i="48"/>
  <c r="AW37" i="48"/>
  <c r="BE37" i="48"/>
  <c r="BM37" i="48"/>
  <c r="BU37" i="48"/>
  <c r="CE37" i="48"/>
  <c r="CM37" i="48"/>
  <c r="CU37" i="48"/>
  <c r="BW37" i="48"/>
  <c r="M37" i="48"/>
  <c r="AC37" i="48"/>
  <c r="AS37" i="48"/>
  <c r="BK37" i="48"/>
  <c r="CC37" i="48"/>
  <c r="CW37" i="48"/>
  <c r="Q37" i="48"/>
  <c r="AG37" i="48"/>
  <c r="AY37" i="48"/>
  <c r="BO37" i="48"/>
  <c r="CG37" i="48"/>
  <c r="DA37" i="48"/>
  <c r="L28" i="48"/>
  <c r="T28" i="48"/>
  <c r="AB28" i="48"/>
  <c r="AJ28" i="48"/>
  <c r="AR28" i="48"/>
  <c r="BB28" i="48"/>
  <c r="BJ28" i="48"/>
  <c r="BR28" i="48"/>
  <c r="CB28" i="48"/>
  <c r="CJ28" i="48"/>
  <c r="CR28" i="48"/>
  <c r="CZ28" i="48"/>
  <c r="J28" i="48"/>
  <c r="Z28" i="48"/>
  <c r="AP28" i="48"/>
  <c r="BH28" i="48"/>
  <c r="BZ28" i="48"/>
  <c r="CP28" i="48"/>
  <c r="N28" i="48"/>
  <c r="AD28" i="48"/>
  <c r="AV28" i="48"/>
  <c r="BL28" i="48"/>
  <c r="CD28" i="48"/>
  <c r="CT28" i="48"/>
  <c r="X37" i="48"/>
  <c r="AJ37" i="48"/>
  <c r="AX37" i="48"/>
  <c r="BJ37" i="48"/>
  <c r="BX37" i="48"/>
  <c r="CJ37" i="48"/>
  <c r="BV37" i="48"/>
  <c r="T37" i="48"/>
  <c r="AN37" i="48"/>
  <c r="BN37" i="48"/>
  <c r="AT37" i="48"/>
  <c r="N37" i="48"/>
  <c r="AD37" i="48"/>
  <c r="AV37" i="48"/>
  <c r="BL37" i="48"/>
  <c r="CD37" i="48"/>
  <c r="CX37" i="48"/>
  <c r="CZ37" i="48"/>
  <c r="R37" i="48"/>
  <c r="AH37" i="48"/>
  <c r="AZ37" i="48"/>
  <c r="BP37" i="48"/>
  <c r="CH37" i="48"/>
  <c r="CV37" i="48"/>
  <c r="K14" i="48"/>
  <c r="S14" i="48"/>
  <c r="AA14" i="48"/>
  <c r="AI14" i="48"/>
  <c r="AQ14" i="48"/>
  <c r="BA14" i="48"/>
  <c r="BI14" i="48"/>
  <c r="BQ14" i="48"/>
  <c r="CA14" i="48"/>
  <c r="CI14" i="48"/>
  <c r="CQ14" i="48"/>
  <c r="CY14" i="48"/>
  <c r="M14" i="48"/>
  <c r="U14" i="48"/>
  <c r="AC14" i="48"/>
  <c r="AK14" i="48"/>
  <c r="AS14" i="48"/>
  <c r="BC14" i="48"/>
  <c r="BK14" i="48"/>
  <c r="BS14" i="48"/>
  <c r="CC14" i="48"/>
  <c r="CK14" i="48"/>
  <c r="CS14" i="48"/>
  <c r="DA14" i="48"/>
  <c r="BV38" i="48"/>
  <c r="P38" i="48"/>
  <c r="AF38" i="48"/>
  <c r="AX38" i="48"/>
  <c r="BN38" i="48"/>
  <c r="CF38" i="48"/>
  <c r="CV38" i="48"/>
  <c r="V38" i="48"/>
  <c r="AL38" i="48"/>
  <c r="BD38" i="48"/>
  <c r="BT38" i="48"/>
  <c r="CL38" i="48"/>
  <c r="R38" i="48"/>
  <c r="AH38" i="48"/>
  <c r="AZ38" i="48"/>
  <c r="BP38" i="48"/>
  <c r="CH38" i="48"/>
  <c r="CX38" i="48"/>
  <c r="T38" i="48"/>
  <c r="AJ38" i="48"/>
  <c r="BB38" i="48"/>
  <c r="BR38" i="48"/>
  <c r="CJ38" i="48"/>
  <c r="CZ38" i="48"/>
  <c r="K15" i="48"/>
  <c r="S15" i="48"/>
  <c r="AA15" i="48"/>
  <c r="AI15" i="48"/>
  <c r="AQ15" i="48"/>
  <c r="BA15" i="48"/>
  <c r="BI15" i="48"/>
  <c r="BQ15" i="48"/>
  <c r="CA15" i="48"/>
  <c r="CI15" i="48"/>
  <c r="CQ15" i="48"/>
  <c r="CY15" i="48"/>
  <c r="M15" i="48"/>
  <c r="U15" i="48"/>
  <c r="AC15" i="48"/>
  <c r="AK15" i="48"/>
  <c r="AS15" i="48"/>
  <c r="BC15" i="48"/>
  <c r="BK15" i="48"/>
  <c r="BS15" i="48"/>
  <c r="CC15" i="48"/>
  <c r="CK15" i="48"/>
  <c r="CS15" i="48"/>
  <c r="DA15" i="48"/>
  <c r="K24" i="48"/>
  <c r="S24" i="48"/>
  <c r="AA24" i="48"/>
  <c r="AI24" i="48"/>
  <c r="AQ24" i="48"/>
  <c r="BA24" i="48"/>
  <c r="BI24" i="48"/>
  <c r="BQ24" i="48"/>
  <c r="CA24" i="48"/>
  <c r="CI24" i="48"/>
  <c r="CQ24" i="48"/>
  <c r="CY24" i="48"/>
  <c r="Q24" i="48"/>
  <c r="AY24" i="48"/>
  <c r="BZ24" i="48"/>
  <c r="AR24" i="48"/>
  <c r="BT24" i="48"/>
  <c r="Z24" i="48"/>
  <c r="AB24" i="48"/>
  <c r="BH24" i="48"/>
  <c r="CB24" i="48"/>
  <c r="J24" i="48"/>
  <c r="AD25" i="48"/>
  <c r="CS36" i="48"/>
  <c r="CC36" i="48"/>
  <c r="BK36" i="48"/>
  <c r="AS36" i="48"/>
  <c r="AC36" i="48"/>
  <c r="M36" i="48"/>
  <c r="CO36" i="48"/>
  <c r="BY36" i="48"/>
  <c r="BG36" i="48"/>
  <c r="AO36" i="48"/>
  <c r="Y36" i="48"/>
  <c r="AU36" i="48"/>
  <c r="CU36" i="48"/>
  <c r="CM36" i="48"/>
  <c r="CE36" i="48"/>
  <c r="BU36" i="48"/>
  <c r="BM36" i="48"/>
  <c r="BE36" i="48"/>
  <c r="AW36" i="48"/>
  <c r="AM36" i="48"/>
  <c r="AE36" i="48"/>
  <c r="W36" i="48"/>
  <c r="O36" i="48"/>
  <c r="CL34" i="48"/>
  <c r="BT34" i="48"/>
  <c r="BD34" i="48"/>
  <c r="AL34" i="48"/>
  <c r="V34" i="48"/>
  <c r="CX34" i="48"/>
  <c r="CH34" i="48"/>
  <c r="BP34" i="48"/>
  <c r="AZ34" i="48"/>
  <c r="AH34" i="48"/>
  <c r="R34" i="48"/>
  <c r="BV34" i="48"/>
  <c r="CN34" i="48"/>
  <c r="BN34" i="48"/>
  <c r="AN34" i="48"/>
  <c r="L34" i="48"/>
  <c r="CR34" i="48"/>
  <c r="CF34" i="48"/>
  <c r="BR34" i="48"/>
  <c r="BF34" i="48"/>
  <c r="AR34" i="48"/>
  <c r="AF34" i="48"/>
  <c r="T34" i="48"/>
  <c r="CT17" i="48"/>
  <c r="CL17" i="48"/>
  <c r="CD17" i="48"/>
  <c r="BT17" i="48"/>
  <c r="BL17" i="48"/>
  <c r="BD17" i="48"/>
  <c r="AV17" i="48"/>
  <c r="AL17" i="48"/>
  <c r="AD17" i="48"/>
  <c r="V17" i="48"/>
  <c r="N17" i="48"/>
  <c r="AT17" i="48"/>
  <c r="CV17" i="48"/>
  <c r="CN17" i="48"/>
  <c r="CF17" i="48"/>
  <c r="BX17" i="48"/>
  <c r="BN17" i="48"/>
  <c r="BF17" i="48"/>
  <c r="AX17" i="48"/>
  <c r="AN17" i="48"/>
  <c r="AF17" i="48"/>
  <c r="X17" i="48"/>
  <c r="P17" i="48"/>
  <c r="CS26" i="48"/>
  <c r="CC26" i="48"/>
  <c r="BK26" i="48"/>
  <c r="AS26" i="48"/>
  <c r="AC26" i="48"/>
  <c r="M26" i="48"/>
  <c r="CO26" i="48"/>
  <c r="BY26" i="48"/>
  <c r="BG26" i="48"/>
  <c r="AO26" i="48"/>
  <c r="Y26" i="48"/>
  <c r="AU26" i="48"/>
  <c r="CU26" i="48"/>
  <c r="CM26" i="48"/>
  <c r="CE26" i="48"/>
  <c r="BU26" i="48"/>
  <c r="BM26" i="48"/>
  <c r="BE26" i="48"/>
  <c r="AW26" i="48"/>
  <c r="AM26" i="48"/>
  <c r="AE26" i="48"/>
  <c r="W26" i="48"/>
  <c r="O26" i="48"/>
  <c r="DA17" i="48"/>
  <c r="CS17" i="48"/>
  <c r="CK17" i="48"/>
  <c r="CC17" i="48"/>
  <c r="BS17" i="48"/>
  <c r="BK17" i="48"/>
  <c r="BC17" i="48"/>
  <c r="AS17" i="48"/>
  <c r="AK17" i="48"/>
  <c r="AC17" i="48"/>
  <c r="U17" i="48"/>
  <c r="M17" i="48"/>
  <c r="CY17" i="48"/>
  <c r="CQ17" i="48"/>
  <c r="CI17" i="48"/>
  <c r="CA17" i="48"/>
  <c r="BQ17" i="48"/>
  <c r="BI17" i="48"/>
  <c r="BA17" i="48"/>
  <c r="AQ17" i="48"/>
  <c r="AI17" i="48"/>
  <c r="AA17" i="48"/>
  <c r="S17" i="48"/>
  <c r="CZ11" i="49"/>
  <c r="N11" i="49"/>
  <c r="N52" i="49" s="1"/>
  <c r="V11" i="49"/>
  <c r="V52" i="49" s="1"/>
  <c r="AD11" i="49"/>
  <c r="AD52" i="49" s="1"/>
  <c r="AL11" i="49"/>
  <c r="AL52" i="49" s="1"/>
  <c r="AT11" i="49"/>
  <c r="BB11" i="49"/>
  <c r="BB52" i="49" s="1"/>
  <c r="BJ11" i="49"/>
  <c r="BJ52" i="49" s="1"/>
  <c r="BR11" i="49"/>
  <c r="BR52" i="49" s="1"/>
  <c r="BZ11" i="49"/>
  <c r="BZ52" i="49" s="1"/>
  <c r="CH11" i="49"/>
  <c r="CP11" i="49"/>
  <c r="CP52" i="49" s="1"/>
  <c r="F43" i="49" s="1"/>
  <c r="CX11" i="49"/>
  <c r="CX52" i="49" s="1"/>
  <c r="P11" i="49"/>
  <c r="P52" i="49" s="1"/>
  <c r="X11" i="49"/>
  <c r="X52" i="49" s="1"/>
  <c r="AF11" i="49"/>
  <c r="AF52" i="49" s="1"/>
  <c r="AN11" i="49"/>
  <c r="AV11" i="49"/>
  <c r="AV52" i="49" s="1"/>
  <c r="BD11" i="49"/>
  <c r="BD52" i="49" s="1"/>
  <c r="BL11" i="49"/>
  <c r="BL52" i="49" s="1"/>
  <c r="BT11" i="49"/>
  <c r="BT52" i="49" s="1"/>
  <c r="CB11" i="49"/>
  <c r="CB52" i="49" s="1"/>
  <c r="CJ11" i="49"/>
  <c r="CJ52" i="49" s="1"/>
  <c r="CR11" i="49"/>
  <c r="CR52" i="49" s="1"/>
  <c r="F44" i="49" s="1"/>
  <c r="J11" i="49"/>
  <c r="J52" i="49" s="1"/>
  <c r="R11" i="49"/>
  <c r="R52" i="49" s="1"/>
  <c r="Z11" i="49"/>
  <c r="Z52" i="49" s="1"/>
  <c r="AH11" i="49"/>
  <c r="AH52" i="49" s="1"/>
  <c r="AP11" i="49"/>
  <c r="AP52" i="49" s="1"/>
  <c r="AX11" i="49"/>
  <c r="BF11" i="49"/>
  <c r="BF52" i="49" s="1"/>
  <c r="BN11" i="49"/>
  <c r="BN52" i="49" s="1"/>
  <c r="BV11" i="49"/>
  <c r="BV52" i="49" s="1"/>
  <c r="CD11" i="49"/>
  <c r="CL11" i="49"/>
  <c r="CL52" i="49" s="1"/>
  <c r="F41" i="49" s="1"/>
  <c r="CT11" i="49"/>
  <c r="L11" i="49"/>
  <c r="L52" i="49" s="1"/>
  <c r="T11" i="49"/>
  <c r="AB11" i="49"/>
  <c r="AB52" i="49" s="1"/>
  <c r="AJ11" i="49"/>
  <c r="AJ52" i="49" s="1"/>
  <c r="AR11" i="49"/>
  <c r="AR52" i="49" s="1"/>
  <c r="AZ11" i="49"/>
  <c r="BH11" i="49"/>
  <c r="BH52" i="49" s="1"/>
  <c r="BP11" i="49"/>
  <c r="BP52" i="49" s="1"/>
  <c r="BX11" i="49"/>
  <c r="BX52" i="49" s="1"/>
  <c r="CF11" i="49"/>
  <c r="CN11" i="49"/>
  <c r="CN52" i="49" s="1"/>
  <c r="F42" i="49" s="1"/>
  <c r="CV11" i="49"/>
  <c r="CV52" i="49" s="1"/>
  <c r="F50" i="49" s="1"/>
  <c r="A11" i="49" a="1"/>
  <c r="A11" i="49" s="1"/>
  <c r="I11" i="49" s="1"/>
  <c r="A50" i="49" a="1"/>
  <c r="A50" i="49" s="1"/>
  <c r="I50" i="49" s="1"/>
  <c r="A48" i="49" a="1"/>
  <c r="A48" i="49" s="1"/>
  <c r="I48" i="49" s="1"/>
  <c r="A46" i="49" a="1"/>
  <c r="A46" i="49" s="1"/>
  <c r="I46" i="49" s="1"/>
  <c r="A44" i="49" a="1"/>
  <c r="A44" i="49" s="1"/>
  <c r="I44" i="49" s="1"/>
  <c r="A42" i="49" a="1"/>
  <c r="A42" i="49" s="1"/>
  <c r="I42" i="49" s="1"/>
  <c r="A40" i="49" a="1"/>
  <c r="A40" i="49" s="1"/>
  <c r="I40" i="49" s="1"/>
  <c r="A49" i="49" a="1"/>
  <c r="A49" i="49" s="1"/>
  <c r="I49" i="49" s="1"/>
  <c r="A47" i="49" a="1"/>
  <c r="A47" i="49" s="1"/>
  <c r="I47" i="49" s="1"/>
  <c r="A45" i="49" a="1"/>
  <c r="A45" i="49" s="1"/>
  <c r="I45" i="49" s="1"/>
  <c r="A43" i="49" a="1"/>
  <c r="A43" i="49" s="1"/>
  <c r="I43" i="49" s="1"/>
  <c r="A41" i="49" a="1"/>
  <c r="A41" i="49" s="1"/>
  <c r="I41" i="49" s="1"/>
  <c r="DA11" i="49"/>
  <c r="O11" i="49"/>
  <c r="O52" i="49" s="1"/>
  <c r="W11" i="49"/>
  <c r="W52" i="49" s="1"/>
  <c r="AE11" i="49"/>
  <c r="AE52" i="49" s="1"/>
  <c r="AM11" i="49"/>
  <c r="AM52" i="49" s="1"/>
  <c r="AU11" i="49"/>
  <c r="AU52" i="49" s="1"/>
  <c r="BC11" i="49"/>
  <c r="BC52" i="49" s="1"/>
  <c r="BK11" i="49"/>
  <c r="BK52" i="49" s="1"/>
  <c r="BS11" i="49"/>
  <c r="BS52" i="49" s="1"/>
  <c r="CA11" i="49"/>
  <c r="CA52" i="49" s="1"/>
  <c r="CI11" i="49"/>
  <c r="CI52" i="49" s="1"/>
  <c r="F46" i="49" s="1"/>
  <c r="CQ11" i="49"/>
  <c r="CY11" i="49"/>
  <c r="CY52" i="49" s="1"/>
  <c r="M11" i="49"/>
  <c r="M52" i="49" s="1"/>
  <c r="U11" i="49"/>
  <c r="U52" i="49" s="1"/>
  <c r="AC11" i="49"/>
  <c r="AC52" i="49" s="1"/>
  <c r="AK11" i="49"/>
  <c r="AK52" i="49" s="1"/>
  <c r="AS11" i="49"/>
  <c r="BA11" i="49"/>
  <c r="BI11" i="49"/>
  <c r="BI52" i="49" s="1"/>
  <c r="BQ11" i="49"/>
  <c r="BQ52" i="49" s="1"/>
  <c r="BY11" i="49"/>
  <c r="BY52" i="49" s="1"/>
  <c r="CG11" i="49"/>
  <c r="CG52" i="49" s="1"/>
  <c r="F48" i="49" s="1"/>
  <c r="CO11" i="49"/>
  <c r="CW11" i="49"/>
  <c r="K11" i="49"/>
  <c r="K52" i="49" s="1"/>
  <c r="S11" i="49"/>
  <c r="AA11" i="49"/>
  <c r="AA52" i="49" s="1"/>
  <c r="AI11" i="49"/>
  <c r="AI52" i="49" s="1"/>
  <c r="AQ11" i="49"/>
  <c r="AY11" i="49"/>
  <c r="AY52" i="49" s="1"/>
  <c r="F40" i="49" s="1"/>
  <c r="BG11" i="49"/>
  <c r="BG52" i="49" s="1"/>
  <c r="BO11" i="49"/>
  <c r="BO52" i="49" s="1"/>
  <c r="BW11" i="49"/>
  <c r="BW52" i="49" s="1"/>
  <c r="CE11" i="49"/>
  <c r="CE52" i="49" s="1"/>
  <c r="F47" i="49" s="1"/>
  <c r="CM11" i="49"/>
  <c r="CU11" i="49"/>
  <c r="CU52" i="49" s="1"/>
  <c r="F49" i="49" s="1"/>
  <c r="Q11" i="49"/>
  <c r="Q52" i="49" s="1"/>
  <c r="Y11" i="49"/>
  <c r="Y52" i="49" s="1"/>
  <c r="AG11" i="49"/>
  <c r="AG52" i="49" s="1"/>
  <c r="AO11" i="49"/>
  <c r="AO52" i="49" s="1"/>
  <c r="AW11" i="49"/>
  <c r="BE11" i="49"/>
  <c r="BE52" i="49" s="1"/>
  <c r="BM11" i="49"/>
  <c r="BM52" i="49" s="1"/>
  <c r="BU11" i="49"/>
  <c r="BU52" i="49" s="1"/>
  <c r="CC11" i="49"/>
  <c r="CC52" i="49" s="1"/>
  <c r="CK11" i="49"/>
  <c r="CK52" i="49" s="1"/>
  <c r="CS11" i="49"/>
  <c r="AE33" i="48"/>
  <c r="A50" i="51" a="1"/>
  <c r="A50" i="51" s="1"/>
  <c r="I50" i="51" s="1"/>
  <c r="A46" i="51" a="1"/>
  <c r="A46" i="51" s="1"/>
  <c r="I46" i="51" s="1"/>
  <c r="A42" i="51" a="1"/>
  <c r="A42" i="51" s="1"/>
  <c r="I42" i="51" s="1"/>
  <c r="A49" i="51" a="1"/>
  <c r="A49" i="51" s="1"/>
  <c r="I49" i="51" s="1"/>
  <c r="A45" i="51" a="1"/>
  <c r="A45" i="51" s="1"/>
  <c r="I45" i="51" s="1"/>
  <c r="A41" i="51" a="1"/>
  <c r="A41" i="51" s="1"/>
  <c r="I41" i="51" s="1"/>
  <c r="A48" i="51" a="1"/>
  <c r="A48" i="51" s="1"/>
  <c r="I48" i="51" s="1"/>
  <c r="A44" i="51" a="1"/>
  <c r="A44" i="51" s="1"/>
  <c r="I44" i="51" s="1"/>
  <c r="A40" i="51" a="1"/>
  <c r="A40" i="51" s="1"/>
  <c r="I40" i="51" s="1"/>
  <c r="A47" i="51" a="1"/>
  <c r="A47" i="51" s="1"/>
  <c r="I47" i="51" s="1"/>
  <c r="A43" i="51" a="1"/>
  <c r="A43" i="51" s="1"/>
  <c r="I43" i="51" s="1"/>
  <c r="O33" i="48"/>
  <c r="A47" i="50" a="1"/>
  <c r="A47" i="50" s="1"/>
  <c r="I47" i="50" s="1"/>
  <c r="A43" i="50" a="1"/>
  <c r="A43" i="50" s="1"/>
  <c r="I43" i="50" s="1"/>
  <c r="A50" i="50" a="1"/>
  <c r="A50" i="50" s="1"/>
  <c r="I50" i="50" s="1"/>
  <c r="A46" i="50" a="1"/>
  <c r="A46" i="50" s="1"/>
  <c r="I46" i="50" s="1"/>
  <c r="A42" i="50" a="1"/>
  <c r="A42" i="50" s="1"/>
  <c r="I42" i="50" s="1"/>
  <c r="A49" i="50" a="1"/>
  <c r="A49" i="50" s="1"/>
  <c r="I49" i="50" s="1"/>
  <c r="A45" i="50" a="1"/>
  <c r="A45" i="50" s="1"/>
  <c r="I45" i="50" s="1"/>
  <c r="A41" i="50" a="1"/>
  <c r="A41" i="50" s="1"/>
  <c r="I41" i="50" s="1"/>
  <c r="A48" i="50" a="1"/>
  <c r="A48" i="50" s="1"/>
  <c r="I48" i="50" s="1"/>
  <c r="A44" i="50" a="1"/>
  <c r="A44" i="50" s="1"/>
  <c r="I44" i="50" s="1"/>
  <c r="A40" i="50" a="1"/>
  <c r="A40" i="50" s="1"/>
  <c r="I40" i="50" s="1"/>
  <c r="CP24" i="48"/>
  <c r="AP24" i="48"/>
  <c r="CR24" i="48"/>
  <c r="L24" i="48"/>
  <c r="CL24" i="48"/>
  <c r="BD24" i="48"/>
  <c r="V24" i="48"/>
  <c r="BJ24" i="48"/>
  <c r="Q33" i="48"/>
  <c r="AS33" i="48"/>
  <c r="CU33" i="48"/>
  <c r="AD31" i="48"/>
  <c r="CG33" i="48"/>
  <c r="CE33" i="48"/>
  <c r="CC33" i="48"/>
  <c r="BM33" i="48"/>
  <c r="AY33" i="48"/>
  <c r="M33" i="48"/>
  <c r="AW33" i="48"/>
  <c r="CT24" i="48"/>
  <c r="CD24" i="48"/>
  <c r="BL24" i="48"/>
  <c r="AV24" i="48"/>
  <c r="AD24" i="48"/>
  <c r="N24" i="48"/>
  <c r="CV24" i="48"/>
  <c r="CF24" i="48"/>
  <c r="BN24" i="48"/>
  <c r="AX24" i="48"/>
  <c r="AF24" i="48"/>
  <c r="P24" i="48"/>
  <c r="CO33" i="48"/>
  <c r="BG33" i="48"/>
  <c r="Y33" i="48"/>
  <c r="CK33" i="48"/>
  <c r="BC33" i="48"/>
  <c r="U33" i="48"/>
  <c r="CY33" i="48"/>
  <c r="CI33" i="48"/>
  <c r="BQ33" i="48"/>
  <c r="BA33" i="48"/>
  <c r="AI33" i="48"/>
  <c r="S33" i="48"/>
  <c r="BV24" i="48"/>
  <c r="CN24" i="48"/>
  <c r="BX24" i="48"/>
  <c r="BF24" i="48"/>
  <c r="AN24" i="48"/>
  <c r="X24" i="48"/>
  <c r="AT24" i="48"/>
  <c r="BY33" i="48"/>
  <c r="AO33" i="48"/>
  <c r="DA33" i="48"/>
  <c r="BS33" i="48"/>
  <c r="AK33" i="48"/>
  <c r="AU33" i="48"/>
  <c r="CQ33" i="48"/>
  <c r="CA33" i="48"/>
  <c r="BI33" i="48"/>
  <c r="AQ33" i="48"/>
  <c r="AA33" i="48"/>
  <c r="K33" i="48"/>
  <c r="CX24" i="48"/>
  <c r="CH24" i="48"/>
  <c r="BP24" i="48"/>
  <c r="AZ24" i="48"/>
  <c r="AH24" i="48"/>
  <c r="R24" i="48"/>
  <c r="CZ24" i="48"/>
  <c r="CJ24" i="48"/>
  <c r="BR24" i="48"/>
  <c r="BB24" i="48"/>
  <c r="AJ24" i="48"/>
  <c r="CW33" i="48"/>
  <c r="BO33" i="48"/>
  <c r="AG33" i="48"/>
  <c r="CS33" i="48"/>
  <c r="BK33" i="48"/>
  <c r="AC33" i="48"/>
  <c r="BW33" i="48"/>
  <c r="CM33" i="48"/>
  <c r="BU33" i="48"/>
  <c r="BE33" i="48"/>
  <c r="AM33" i="48"/>
  <c r="DA11" i="51"/>
  <c r="CW11" i="51"/>
  <c r="CS11" i="51"/>
  <c r="CO11" i="51"/>
  <c r="CK11" i="51"/>
  <c r="CK52" i="51" s="1"/>
  <c r="CG11" i="51"/>
  <c r="CG52" i="51" s="1"/>
  <c r="F48" i="51" s="1"/>
  <c r="CC11" i="51"/>
  <c r="CC52" i="51" s="1"/>
  <c r="BY11" i="51"/>
  <c r="BY52" i="51" s="1"/>
  <c r="BU11" i="51"/>
  <c r="BU52" i="51" s="1"/>
  <c r="BQ11" i="51"/>
  <c r="BQ52" i="51" s="1"/>
  <c r="BM11" i="51"/>
  <c r="BM52" i="51" s="1"/>
  <c r="BI11" i="51"/>
  <c r="BI52" i="51" s="1"/>
  <c r="BE11" i="51"/>
  <c r="BE52" i="51" s="1"/>
  <c r="BA11" i="51"/>
  <c r="AW11" i="51"/>
  <c r="AS11" i="51"/>
  <c r="AO11" i="51"/>
  <c r="AO52" i="51" s="1"/>
  <c r="AK11" i="51"/>
  <c r="AK52" i="51" s="1"/>
  <c r="AG11" i="51"/>
  <c r="AG52" i="51" s="1"/>
  <c r="AC11" i="51"/>
  <c r="AC52" i="51" s="1"/>
  <c r="Y11" i="51"/>
  <c r="Y52" i="51" s="1"/>
  <c r="U11" i="51"/>
  <c r="U52" i="51" s="1"/>
  <c r="Q11" i="51"/>
  <c r="Q52" i="51" s="1"/>
  <c r="M11" i="51"/>
  <c r="M52" i="51" s="1"/>
  <c r="CY11" i="51"/>
  <c r="CY52" i="51" s="1"/>
  <c r="CU11" i="51"/>
  <c r="CU52" i="51" s="1"/>
  <c r="F49" i="51" s="1"/>
  <c r="CQ11" i="51"/>
  <c r="CM11" i="51"/>
  <c r="CI11" i="51"/>
  <c r="CI52" i="51" s="1"/>
  <c r="F46" i="51" s="1"/>
  <c r="CE11" i="51"/>
  <c r="CE52" i="51" s="1"/>
  <c r="F47" i="51" s="1"/>
  <c r="CA11" i="51"/>
  <c r="CA52" i="51" s="1"/>
  <c r="BW11" i="51"/>
  <c r="BW52" i="51" s="1"/>
  <c r="BS11" i="51"/>
  <c r="BS52" i="51" s="1"/>
  <c r="BO11" i="51"/>
  <c r="BO52" i="51" s="1"/>
  <c r="BK11" i="51"/>
  <c r="BK52" i="51" s="1"/>
  <c r="BG11" i="51"/>
  <c r="BG52" i="51" s="1"/>
  <c r="BC11" i="51"/>
  <c r="BC52" i="51" s="1"/>
  <c r="AY11" i="51"/>
  <c r="AY52" i="51" s="1"/>
  <c r="F40" i="51" s="1"/>
  <c r="AU11" i="51"/>
  <c r="AU52" i="51" s="1"/>
  <c r="AQ11" i="51"/>
  <c r="AM11" i="51"/>
  <c r="AM52" i="51" s="1"/>
  <c r="AI11" i="51"/>
  <c r="AI52" i="51" s="1"/>
  <c r="AE11" i="51"/>
  <c r="AE52" i="51" s="1"/>
  <c r="AA11" i="51"/>
  <c r="AA52" i="51" s="1"/>
  <c r="W11" i="51"/>
  <c r="W52" i="51" s="1"/>
  <c r="S11" i="51"/>
  <c r="O11" i="51"/>
  <c r="O52" i="51" s="1"/>
  <c r="K11" i="51"/>
  <c r="K52" i="51" s="1"/>
  <c r="CZ11" i="51"/>
  <c r="CV11" i="51"/>
  <c r="CV52" i="51" s="1"/>
  <c r="F50" i="51" s="1"/>
  <c r="CR11" i="51"/>
  <c r="CR52" i="51" s="1"/>
  <c r="F44" i="51" s="1"/>
  <c r="CN11" i="51"/>
  <c r="CN52" i="51" s="1"/>
  <c r="F42" i="51" s="1"/>
  <c r="CJ11" i="51"/>
  <c r="CJ52" i="51" s="1"/>
  <c r="CF11" i="51"/>
  <c r="CB11" i="51"/>
  <c r="CB52" i="51" s="1"/>
  <c r="BX11" i="51"/>
  <c r="BX52" i="51" s="1"/>
  <c r="BT11" i="51"/>
  <c r="BT52" i="51" s="1"/>
  <c r="BP11" i="51"/>
  <c r="BP52" i="51" s="1"/>
  <c r="BL11" i="51"/>
  <c r="BL52" i="51" s="1"/>
  <c r="BH11" i="51"/>
  <c r="BH52" i="51" s="1"/>
  <c r="BD11" i="51"/>
  <c r="BD52" i="51" s="1"/>
  <c r="AZ11" i="51"/>
  <c r="AV11" i="51"/>
  <c r="AV52" i="51" s="1"/>
  <c r="AR11" i="51"/>
  <c r="AR52" i="51" s="1"/>
  <c r="AN11" i="51"/>
  <c r="AJ11" i="51"/>
  <c r="AJ52" i="51" s="1"/>
  <c r="AF11" i="51"/>
  <c r="AF52" i="51" s="1"/>
  <c r="AB11" i="51"/>
  <c r="AB52" i="51" s="1"/>
  <c r="X11" i="51"/>
  <c r="X52" i="51" s="1"/>
  <c r="T11" i="51"/>
  <c r="P11" i="51"/>
  <c r="P52" i="51" s="1"/>
  <c r="L11" i="51"/>
  <c r="L52" i="51" s="1"/>
  <c r="CX11" i="51"/>
  <c r="CX52" i="51" s="1"/>
  <c r="CT11" i="51"/>
  <c r="CP11" i="51"/>
  <c r="CP52" i="51" s="1"/>
  <c r="F43" i="51" s="1"/>
  <c r="CL11" i="51"/>
  <c r="CL52" i="51" s="1"/>
  <c r="F41" i="51" s="1"/>
  <c r="CH11" i="51"/>
  <c r="CD11" i="51"/>
  <c r="BZ11" i="51"/>
  <c r="BZ52" i="51" s="1"/>
  <c r="BV11" i="51"/>
  <c r="BV52" i="51" s="1"/>
  <c r="BR11" i="51"/>
  <c r="BR52" i="51" s="1"/>
  <c r="BN11" i="51"/>
  <c r="BN52" i="51" s="1"/>
  <c r="BJ11" i="51"/>
  <c r="BJ52" i="51" s="1"/>
  <c r="BF11" i="51"/>
  <c r="BF52" i="51" s="1"/>
  <c r="BB11" i="51"/>
  <c r="BB52" i="51" s="1"/>
  <c r="AX11" i="51"/>
  <c r="AT11" i="51"/>
  <c r="AP11" i="51"/>
  <c r="AP52" i="51" s="1"/>
  <c r="AL11" i="51"/>
  <c r="AL52" i="51" s="1"/>
  <c r="AH11" i="51"/>
  <c r="AH52" i="51" s="1"/>
  <c r="AD11" i="51"/>
  <c r="AD52" i="51" s="1"/>
  <c r="Z11" i="51"/>
  <c r="Z52" i="51" s="1"/>
  <c r="V11" i="51"/>
  <c r="V52" i="51" s="1"/>
  <c r="R11" i="51"/>
  <c r="R52" i="51" s="1"/>
  <c r="N11" i="51"/>
  <c r="N52" i="51" s="1"/>
  <c r="J11" i="51"/>
  <c r="J52" i="51" s="1"/>
  <c r="CZ11" i="50"/>
  <c r="CV11" i="50"/>
  <c r="CV52" i="50" s="1"/>
  <c r="F50" i="50" s="1"/>
  <c r="CR11" i="50"/>
  <c r="CR52" i="50" s="1"/>
  <c r="F44" i="50" s="1"/>
  <c r="CN11" i="50"/>
  <c r="CN52" i="50" s="1"/>
  <c r="F42" i="50" s="1"/>
  <c r="CJ11" i="50"/>
  <c r="CJ52" i="50" s="1"/>
  <c r="CF11" i="50"/>
  <c r="CB11" i="50"/>
  <c r="CB52" i="50" s="1"/>
  <c r="BX11" i="50"/>
  <c r="BX52" i="50" s="1"/>
  <c r="BT11" i="50"/>
  <c r="BT52" i="50" s="1"/>
  <c r="BP11" i="50"/>
  <c r="BP52" i="50" s="1"/>
  <c r="BL11" i="50"/>
  <c r="BL52" i="50" s="1"/>
  <c r="BH11" i="50"/>
  <c r="BH52" i="50" s="1"/>
  <c r="BD11" i="50"/>
  <c r="BD52" i="50" s="1"/>
  <c r="AZ11" i="50"/>
  <c r="AV11" i="50"/>
  <c r="AV52" i="50" s="1"/>
  <c r="AR11" i="50"/>
  <c r="AR52" i="50" s="1"/>
  <c r="AN11" i="50"/>
  <c r="AJ11" i="50"/>
  <c r="AJ52" i="50" s="1"/>
  <c r="AF11" i="50"/>
  <c r="AF52" i="50" s="1"/>
  <c r="AB11" i="50"/>
  <c r="AB52" i="50" s="1"/>
  <c r="X11" i="50"/>
  <c r="X52" i="50" s="1"/>
  <c r="T11" i="50"/>
  <c r="P11" i="50"/>
  <c r="P52" i="50" s="1"/>
  <c r="L11" i="50"/>
  <c r="L52" i="50" s="1"/>
  <c r="CX11" i="50"/>
  <c r="CX52" i="50" s="1"/>
  <c r="CT11" i="50"/>
  <c r="CP11" i="50"/>
  <c r="CP52" i="50" s="1"/>
  <c r="F43" i="50" s="1"/>
  <c r="CL11" i="50"/>
  <c r="CL52" i="50" s="1"/>
  <c r="F41" i="50" s="1"/>
  <c r="CH11" i="50"/>
  <c r="CD11" i="50"/>
  <c r="BZ11" i="50"/>
  <c r="BZ52" i="50" s="1"/>
  <c r="BV11" i="50"/>
  <c r="BV52" i="50" s="1"/>
  <c r="BR11" i="50"/>
  <c r="BR52" i="50" s="1"/>
  <c r="BN11" i="50"/>
  <c r="BN52" i="50" s="1"/>
  <c r="BJ11" i="50"/>
  <c r="BJ52" i="50" s="1"/>
  <c r="BF11" i="50"/>
  <c r="BF52" i="50" s="1"/>
  <c r="BB11" i="50"/>
  <c r="BB52" i="50" s="1"/>
  <c r="AX11" i="50"/>
  <c r="AT11" i="50"/>
  <c r="AP11" i="50"/>
  <c r="AP52" i="50" s="1"/>
  <c r="AL11" i="50"/>
  <c r="AL52" i="50" s="1"/>
  <c r="AH11" i="50"/>
  <c r="AH52" i="50" s="1"/>
  <c r="AD11" i="50"/>
  <c r="AD52" i="50" s="1"/>
  <c r="Z11" i="50"/>
  <c r="Z52" i="50" s="1"/>
  <c r="V11" i="50"/>
  <c r="V52" i="50" s="1"/>
  <c r="R11" i="50"/>
  <c r="R52" i="50" s="1"/>
  <c r="N11" i="50"/>
  <c r="N52" i="50" s="1"/>
  <c r="J11" i="50"/>
  <c r="J52" i="50" s="1"/>
  <c r="DA11" i="50"/>
  <c r="CW11" i="50"/>
  <c r="CS11" i="50"/>
  <c r="CO11" i="50"/>
  <c r="CK11" i="50"/>
  <c r="CK52" i="50" s="1"/>
  <c r="CG11" i="50"/>
  <c r="CG52" i="50" s="1"/>
  <c r="F48" i="50" s="1"/>
  <c r="CC11" i="50"/>
  <c r="CC52" i="50" s="1"/>
  <c r="BY11" i="50"/>
  <c r="BY52" i="50" s="1"/>
  <c r="BU11" i="50"/>
  <c r="BU52" i="50" s="1"/>
  <c r="BQ11" i="50"/>
  <c r="BQ52" i="50" s="1"/>
  <c r="BM11" i="50"/>
  <c r="BM52" i="50" s="1"/>
  <c r="BI11" i="50"/>
  <c r="BI52" i="50" s="1"/>
  <c r="BE11" i="50"/>
  <c r="BE52" i="50" s="1"/>
  <c r="BA11" i="50"/>
  <c r="AW11" i="50"/>
  <c r="AS11" i="50"/>
  <c r="AO11" i="50"/>
  <c r="AO52" i="50" s="1"/>
  <c r="AK11" i="50"/>
  <c r="AK52" i="50" s="1"/>
  <c r="AG11" i="50"/>
  <c r="AG52" i="50" s="1"/>
  <c r="AC11" i="50"/>
  <c r="AC52" i="50" s="1"/>
  <c r="Y11" i="50"/>
  <c r="Y52" i="50" s="1"/>
  <c r="U11" i="50"/>
  <c r="U52" i="50" s="1"/>
  <c r="Q11" i="50"/>
  <c r="Q52" i="50" s="1"/>
  <c r="M11" i="50"/>
  <c r="M52" i="50" s="1"/>
  <c r="CY11" i="50"/>
  <c r="CY52" i="50" s="1"/>
  <c r="CU11" i="50"/>
  <c r="CU52" i="50" s="1"/>
  <c r="F49" i="50" s="1"/>
  <c r="CQ11" i="50"/>
  <c r="CM11" i="50"/>
  <c r="CI11" i="50"/>
  <c r="CI52" i="50" s="1"/>
  <c r="F46" i="50" s="1"/>
  <c r="CE11" i="50"/>
  <c r="CE52" i="50" s="1"/>
  <c r="F47" i="50" s="1"/>
  <c r="CA11" i="50"/>
  <c r="CA52" i="50" s="1"/>
  <c r="BW11" i="50"/>
  <c r="BW52" i="50" s="1"/>
  <c r="BS11" i="50"/>
  <c r="BS52" i="50" s="1"/>
  <c r="BO11" i="50"/>
  <c r="BO52" i="50" s="1"/>
  <c r="BK11" i="50"/>
  <c r="BK52" i="50" s="1"/>
  <c r="BG11" i="50"/>
  <c r="BG52" i="50" s="1"/>
  <c r="BC11" i="50"/>
  <c r="BC52" i="50" s="1"/>
  <c r="AY11" i="50"/>
  <c r="AY52" i="50" s="1"/>
  <c r="F40" i="50" s="1"/>
  <c r="AU11" i="50"/>
  <c r="AU52" i="50" s="1"/>
  <c r="AQ11" i="50"/>
  <c r="AM11" i="50"/>
  <c r="AM52" i="50" s="1"/>
  <c r="AI11" i="50"/>
  <c r="AI52" i="50" s="1"/>
  <c r="AE11" i="50"/>
  <c r="AE52" i="50" s="1"/>
  <c r="AA11" i="50"/>
  <c r="AA52" i="50" s="1"/>
  <c r="W11" i="50"/>
  <c r="W52" i="50" s="1"/>
  <c r="S11" i="50"/>
  <c r="O11" i="50"/>
  <c r="O52" i="50" s="1"/>
  <c r="K11" i="50"/>
  <c r="K52" i="50" s="1"/>
  <c r="L19" i="63"/>
  <c r="M19" i="63"/>
  <c r="O19" i="63"/>
  <c r="A38" i="48" a="1"/>
  <c r="A38" i="48" s="1"/>
  <c r="I38" i="48" s="1"/>
  <c r="A34" i="48" a="1"/>
  <c r="A34" i="48" s="1"/>
  <c r="I34" i="48" s="1"/>
  <c r="A30" i="48" a="1"/>
  <c r="A30" i="48" s="1"/>
  <c r="I30" i="48" s="1"/>
  <c r="A26" i="48" a="1"/>
  <c r="A26" i="48" s="1"/>
  <c r="I26" i="48" s="1"/>
  <c r="A22" i="48" a="1"/>
  <c r="A22" i="48" s="1"/>
  <c r="I22" i="48" s="1"/>
  <c r="A18" i="48" a="1"/>
  <c r="A18" i="48" s="1"/>
  <c r="I18" i="48" s="1"/>
  <c r="A14" i="48" a="1"/>
  <c r="A14" i="48" s="1"/>
  <c r="I14" i="48" s="1"/>
  <c r="A37" i="48" a="1"/>
  <c r="A37" i="48" s="1"/>
  <c r="I37" i="48" s="1"/>
  <c r="A33" i="48" a="1"/>
  <c r="A33" i="48" s="1"/>
  <c r="I33" i="48" s="1"/>
  <c r="A29" i="48" a="1"/>
  <c r="A29" i="48" s="1"/>
  <c r="I29" i="48" s="1"/>
  <c r="A25" i="48" a="1"/>
  <c r="A25" i="48" s="1"/>
  <c r="I25" i="48" s="1"/>
  <c r="A21" i="48" a="1"/>
  <c r="A21" i="48" s="1"/>
  <c r="I21" i="48" s="1"/>
  <c r="A17" i="48" a="1"/>
  <c r="A17" i="48" s="1"/>
  <c r="I17" i="48" s="1"/>
  <c r="A13" i="48" a="1"/>
  <c r="A13" i="48" s="1"/>
  <c r="I13" i="48" s="1"/>
  <c r="A36" i="48" a="1"/>
  <c r="A36" i="48" s="1"/>
  <c r="I36" i="48" s="1"/>
  <c r="A32" i="48" a="1"/>
  <c r="A32" i="48" s="1"/>
  <c r="I32" i="48" s="1"/>
  <c r="A28" i="48" a="1"/>
  <c r="A28" i="48" s="1"/>
  <c r="I28" i="48" s="1"/>
  <c r="A24" i="48" a="1"/>
  <c r="A24" i="48" s="1"/>
  <c r="I24" i="48" s="1"/>
  <c r="A20" i="48" a="1"/>
  <c r="A20" i="48" s="1"/>
  <c r="I20" i="48" s="1"/>
  <c r="A16" i="48" a="1"/>
  <c r="A16" i="48" s="1"/>
  <c r="I16" i="48" s="1"/>
  <c r="A12" i="48" a="1"/>
  <c r="A12" i="48" s="1"/>
  <c r="I12" i="48" s="1"/>
  <c r="A35" i="48" a="1"/>
  <c r="A35" i="48" s="1"/>
  <c r="I35" i="48" s="1"/>
  <c r="A31" i="48" a="1"/>
  <c r="A31" i="48" s="1"/>
  <c r="I31" i="48" s="1"/>
  <c r="A27" i="48" a="1"/>
  <c r="A27" i="48" s="1"/>
  <c r="I27" i="48" s="1"/>
  <c r="A23" i="48" a="1"/>
  <c r="A23" i="48" s="1"/>
  <c r="I23" i="48" s="1"/>
  <c r="A19" i="48" a="1"/>
  <c r="A19" i="48" s="1"/>
  <c r="I19" i="48" s="1"/>
  <c r="A15" i="48" a="1"/>
  <c r="A15" i="48" s="1"/>
  <c r="I15" i="48" s="1"/>
  <c r="CZ11" i="48"/>
  <c r="AT11" i="48"/>
  <c r="P11" i="48"/>
  <c r="AF11" i="48"/>
  <c r="AV11" i="48"/>
  <c r="BL11" i="48"/>
  <c r="CD11" i="48"/>
  <c r="CT11" i="48"/>
  <c r="V11" i="48"/>
  <c r="AL11" i="48"/>
  <c r="BF11" i="48"/>
  <c r="BX11" i="48"/>
  <c r="CN11" i="48"/>
  <c r="AJ11" i="48"/>
  <c r="BP11" i="48"/>
  <c r="CH11" i="48"/>
  <c r="CX11" i="48"/>
  <c r="Z11" i="48"/>
  <c r="BJ11" i="48"/>
  <c r="CB11" i="48"/>
  <c r="AN11" i="48"/>
  <c r="BD11" i="48"/>
  <c r="CL11" i="48"/>
  <c r="N11" i="48"/>
  <c r="AX11" i="48"/>
  <c r="CF11" i="48"/>
  <c r="BV11" i="48"/>
  <c r="L11" i="48"/>
  <c r="AB11" i="48"/>
  <c r="AR11" i="48"/>
  <c r="BH11" i="48"/>
  <c r="BZ11" i="48"/>
  <c r="CP11" i="48"/>
  <c r="R11" i="48"/>
  <c r="AH11" i="48"/>
  <c r="BB11" i="48"/>
  <c r="BR11" i="48"/>
  <c r="CJ11" i="48"/>
  <c r="T11" i="48"/>
  <c r="AZ11" i="48"/>
  <c r="J11" i="48"/>
  <c r="AP11" i="48"/>
  <c r="CR11" i="48"/>
  <c r="X11" i="48"/>
  <c r="BT11" i="48"/>
  <c r="AD11" i="48"/>
  <c r="BN11" i="48"/>
  <c r="CV11" i="48"/>
  <c r="A11" i="48" a="1"/>
  <c r="A11" i="48" s="1"/>
  <c r="I11" i="48" s="1"/>
  <c r="A41" i="48" a="1"/>
  <c r="A41" i="48" s="1"/>
  <c r="I41" i="48" s="1"/>
  <c r="A44" i="48" a="1"/>
  <c r="A44" i="48" s="1"/>
  <c r="I44" i="48" s="1"/>
  <c r="A47" i="48" a="1"/>
  <c r="A47" i="48" s="1"/>
  <c r="I47" i="48" s="1"/>
  <c r="A39" i="48" a="1"/>
  <c r="A39" i="48" s="1"/>
  <c r="I39" i="48" s="1"/>
  <c r="A42" i="48" a="1"/>
  <c r="A42" i="48" s="1"/>
  <c r="I42" i="48" s="1"/>
  <c r="A45" i="48" a="1"/>
  <c r="A45" i="48" s="1"/>
  <c r="I45" i="48" s="1"/>
  <c r="A48" i="48" a="1"/>
  <c r="A48" i="48" s="1"/>
  <c r="I48" i="48" s="1"/>
  <c r="A40" i="48" a="1"/>
  <c r="A40" i="48" s="1"/>
  <c r="I40" i="48" s="1"/>
  <c r="A43" i="48" a="1"/>
  <c r="A43" i="48" s="1"/>
  <c r="I43" i="48" s="1"/>
  <c r="A46" i="48" a="1"/>
  <c r="A46" i="48" s="1"/>
  <c r="I46" i="48" s="1"/>
  <c r="DA11" i="48"/>
  <c r="BW11" i="48"/>
  <c r="U11" i="48"/>
  <c r="AK11" i="48"/>
  <c r="BA11" i="48"/>
  <c r="BQ11" i="48"/>
  <c r="CI11" i="48"/>
  <c r="CY11" i="48"/>
  <c r="O11" i="48"/>
  <c r="AE11" i="48"/>
  <c r="AY11" i="48"/>
  <c r="BO11" i="48"/>
  <c r="CG11" i="48"/>
  <c r="CW11" i="48"/>
  <c r="AO11" i="48"/>
  <c r="BU11" i="48"/>
  <c r="CM11" i="48"/>
  <c r="S11" i="48"/>
  <c r="CK11" i="48"/>
  <c r="M11" i="48"/>
  <c r="CA11" i="48"/>
  <c r="W11" i="48"/>
  <c r="BG11" i="48"/>
  <c r="CO11" i="48"/>
  <c r="AU11" i="48"/>
  <c r="Q11" i="48"/>
  <c r="AG11" i="48"/>
  <c r="AW11" i="48"/>
  <c r="BM11" i="48"/>
  <c r="CE11" i="48"/>
  <c r="CU11" i="48"/>
  <c r="K11" i="48"/>
  <c r="AA11" i="48"/>
  <c r="AQ11" i="48"/>
  <c r="BK11" i="48"/>
  <c r="CC11" i="48"/>
  <c r="CS11" i="48"/>
  <c r="Y11" i="48"/>
  <c r="BE11" i="48"/>
  <c r="AI11" i="48"/>
  <c r="BC11" i="48"/>
  <c r="BS11" i="48"/>
  <c r="AC11" i="48"/>
  <c r="AS11" i="48"/>
  <c r="BI11" i="48"/>
  <c r="CQ11" i="48"/>
  <c r="AM11" i="48"/>
  <c r="BY11" i="48"/>
  <c r="P87" i="60"/>
  <c r="A16" i="55"/>
  <c r="B65" i="55"/>
  <c r="A64" i="55"/>
  <c r="N72" i="60"/>
  <c r="N139" i="60"/>
  <c r="N219" i="60"/>
  <c r="N191" i="60"/>
  <c r="N112" i="60"/>
  <c r="N270" i="60"/>
  <c r="N163" i="60"/>
  <c r="G52" i="60"/>
  <c r="N19" i="63"/>
  <c r="A11" i="50" a="1"/>
  <c r="A11" i="50" s="1"/>
  <c r="I11" i="50" s="1"/>
  <c r="A50" i="48" a="1"/>
  <c r="A50" i="48" s="1"/>
  <c r="I50" i="48" s="1"/>
  <c r="A49" i="48" a="1"/>
  <c r="A49" i="48" s="1"/>
  <c r="I49" i="48" s="1"/>
  <c r="G106" i="42"/>
  <c r="I14" i="42"/>
  <c r="I15" i="42" s="1"/>
  <c r="I16" i="42" s="1"/>
  <c r="I17" i="42" s="1"/>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I52" i="42" s="1"/>
  <c r="I53" i="42" s="1"/>
  <c r="I54" i="42" s="1"/>
  <c r="I55" i="42" s="1"/>
  <c r="I56" i="42" s="1"/>
  <c r="I57" i="42" s="1"/>
  <c r="I58" i="42" s="1"/>
  <c r="I59" i="42" s="1"/>
  <c r="I60" i="42" s="1"/>
  <c r="I61" i="42" s="1"/>
  <c r="I62" i="42" s="1"/>
  <c r="I63" i="42" s="1"/>
  <c r="I64" i="42" s="1"/>
  <c r="I65" i="42" s="1"/>
  <c r="I66" i="42" s="1"/>
  <c r="I67" i="42" s="1"/>
  <c r="I68" i="42" s="1"/>
  <c r="I69" i="42" s="1"/>
  <c r="I70" i="42" s="1"/>
  <c r="I71" i="42" s="1"/>
  <c r="I72" i="42" s="1"/>
  <c r="I73" i="42" s="1"/>
  <c r="I74" i="42" s="1"/>
  <c r="I75" i="42" s="1"/>
  <c r="I76" i="42" s="1"/>
  <c r="I77" i="42" s="1"/>
  <c r="I78" i="42" s="1"/>
  <c r="I79" i="42" s="1"/>
  <c r="I80" i="42" s="1"/>
  <c r="I81" i="42" s="1"/>
  <c r="I82" i="42" s="1"/>
  <c r="I83" i="42" s="1"/>
  <c r="I84" i="42" s="1"/>
  <c r="I85" i="42" s="1"/>
  <c r="I86" i="42" s="1"/>
  <c r="I87" i="42" s="1"/>
  <c r="I88" i="42" s="1"/>
  <c r="I89" i="42" s="1"/>
  <c r="I90" i="42" s="1"/>
  <c r="I91" i="42" s="1"/>
  <c r="I92" i="42" s="1"/>
  <c r="I93" i="42" s="1"/>
  <c r="I94" i="42" s="1"/>
  <c r="I95" i="42" s="1"/>
  <c r="I96" i="42" s="1"/>
  <c r="I97" i="42" s="1"/>
  <c r="I98" i="42" s="1"/>
  <c r="I99" i="42" s="1"/>
  <c r="I100" i="42" s="1"/>
  <c r="I101" i="42" s="1"/>
  <c r="I102" i="42" s="1"/>
  <c r="I103" i="42" s="1"/>
  <c r="E121" i="42"/>
  <c r="A11" i="51" a="1"/>
  <c r="A11" i="51" s="1"/>
  <c r="I11" i="51" s="1"/>
  <c r="H106" i="42"/>
  <c r="L32" i="57"/>
  <c r="A26" i="56"/>
  <c r="K20" i="52" l="1"/>
  <c r="L20" i="52"/>
  <c r="M20" i="52"/>
  <c r="M21" i="52" s="1"/>
  <c r="N20" i="52"/>
  <c r="N21" i="52" s="1"/>
  <c r="O20" i="63"/>
  <c r="DA49" i="49"/>
  <c r="CT49" i="49"/>
  <c r="DA47" i="49"/>
  <c r="CD47" i="49"/>
  <c r="CD52" i="49" s="1"/>
  <c r="CF48" i="49"/>
  <c r="CF52" i="49" s="1"/>
  <c r="DA48" i="49"/>
  <c r="DA46" i="49"/>
  <c r="CH46" i="49"/>
  <c r="CZ50" i="49"/>
  <c r="CW50" i="49"/>
  <c r="CZ42" i="49"/>
  <c r="CO42" i="49"/>
  <c r="CO52" i="49" s="1"/>
  <c r="CM41" i="49"/>
  <c r="CM52" i="49" s="1"/>
  <c r="CZ41" i="49"/>
  <c r="CZ44" i="49"/>
  <c r="CS44" i="49"/>
  <c r="CS52" i="49" s="1"/>
  <c r="CQ43" i="49"/>
  <c r="CQ52" i="49" s="1"/>
  <c r="CZ43" i="49"/>
  <c r="DA46" i="51"/>
  <c r="CH46" i="51"/>
  <c r="CH52" i="51" s="1"/>
  <c r="CM41" i="51"/>
  <c r="CM52" i="51" s="1"/>
  <c r="CZ41" i="51"/>
  <c r="CZ42" i="51"/>
  <c r="CO42" i="51"/>
  <c r="CO52" i="51" s="1"/>
  <c r="CQ43" i="51"/>
  <c r="CQ52" i="51" s="1"/>
  <c r="CZ43" i="51"/>
  <c r="CZ44" i="51"/>
  <c r="CS44" i="51"/>
  <c r="CS52" i="51" s="1"/>
  <c r="S40" i="51"/>
  <c r="S52" i="51" s="1"/>
  <c r="AX40" i="51"/>
  <c r="AX52" i="51" s="1"/>
  <c r="CZ50" i="51"/>
  <c r="CW50" i="51"/>
  <c r="CW52" i="51" s="1"/>
  <c r="DA47" i="51"/>
  <c r="CD47" i="51"/>
  <c r="CD52" i="51" s="1"/>
  <c r="DA49" i="51"/>
  <c r="CT49" i="51"/>
  <c r="CT52" i="51" s="1"/>
  <c r="CF48" i="51"/>
  <c r="CF52" i="51" s="1"/>
  <c r="DA48" i="51"/>
  <c r="S40" i="50"/>
  <c r="S52" i="50" s="1"/>
  <c r="AX40" i="50"/>
  <c r="AX52" i="50" s="1"/>
  <c r="DA46" i="50"/>
  <c r="CH46" i="50"/>
  <c r="CH52" i="50" s="1"/>
  <c r="CM41" i="50"/>
  <c r="CM52" i="50" s="1"/>
  <c r="CZ41" i="50"/>
  <c r="CZ42" i="50"/>
  <c r="CO42" i="50"/>
  <c r="CO52" i="50" s="1"/>
  <c r="CQ43" i="50"/>
  <c r="CQ52" i="50" s="1"/>
  <c r="CZ43" i="50"/>
  <c r="CZ44" i="50"/>
  <c r="CS44" i="50"/>
  <c r="CS52" i="50" s="1"/>
  <c r="DA47" i="50"/>
  <c r="CD47" i="50"/>
  <c r="CD52" i="50" s="1"/>
  <c r="DA49" i="50"/>
  <c r="CT49" i="50"/>
  <c r="CT52" i="50" s="1"/>
  <c r="CF48" i="50"/>
  <c r="CF52" i="50" s="1"/>
  <c r="DA48" i="50"/>
  <c r="CZ50" i="50"/>
  <c r="CW50" i="50"/>
  <c r="CW52" i="50" s="1"/>
  <c r="S40" i="49"/>
  <c r="S52" i="49" s="1"/>
  <c r="AX40" i="49"/>
  <c r="AX52" i="49" s="1"/>
  <c r="L20" i="63"/>
  <c r="M20" i="63"/>
  <c r="BI52" i="48"/>
  <c r="BI54" i="48" s="1"/>
  <c r="BI54" i="49" s="1"/>
  <c r="BI54" i="50" s="1"/>
  <c r="BI54" i="51" s="1"/>
  <c r="BC52" i="48"/>
  <c r="AA52" i="48"/>
  <c r="AA54" i="48" s="1"/>
  <c r="AA54" i="49" s="1"/>
  <c r="AA54" i="50" s="1"/>
  <c r="AA54" i="51" s="1"/>
  <c r="BM52" i="48"/>
  <c r="BM54" i="48" s="1"/>
  <c r="BM54" i="49" s="1"/>
  <c r="BM54" i="50" s="1"/>
  <c r="BM54" i="51" s="1"/>
  <c r="AU52" i="48"/>
  <c r="AU54" i="48" s="1"/>
  <c r="AU54" i="49" s="1"/>
  <c r="AU54" i="50" s="1"/>
  <c r="AU54" i="51" s="1"/>
  <c r="CA52" i="48"/>
  <c r="CA54" i="48" s="1"/>
  <c r="CA54" i="49" s="1"/>
  <c r="CA54" i="50" s="1"/>
  <c r="CA54" i="51" s="1"/>
  <c r="CG52" i="48"/>
  <c r="CG54" i="48" s="1"/>
  <c r="CG54" i="49" s="1"/>
  <c r="CG54" i="50" s="1"/>
  <c r="CG54" i="51" s="1"/>
  <c r="BA52" i="48"/>
  <c r="BA54" i="48" s="1"/>
  <c r="CV52" i="48"/>
  <c r="F50" i="48" s="1"/>
  <c r="X52" i="48"/>
  <c r="X54" i="48" s="1"/>
  <c r="X54" i="49" s="1"/>
  <c r="X54" i="50" s="1"/>
  <c r="X54" i="51" s="1"/>
  <c r="AZ52" i="48"/>
  <c r="BB52" i="48"/>
  <c r="BZ52" i="48"/>
  <c r="BZ54" i="48" s="1"/>
  <c r="BZ54" i="49" s="1"/>
  <c r="BZ54" i="50" s="1"/>
  <c r="BZ54" i="51" s="1"/>
  <c r="CB52" i="48"/>
  <c r="CB54" i="48" s="1"/>
  <c r="CB54" i="49" s="1"/>
  <c r="CB54" i="50" s="1"/>
  <c r="CB54" i="51" s="1"/>
  <c r="BX52" i="48"/>
  <c r="BX54" i="48" s="1"/>
  <c r="BX54" i="49" s="1"/>
  <c r="BX54" i="50" s="1"/>
  <c r="BX54" i="51" s="1"/>
  <c r="AF52" i="48"/>
  <c r="AF54" i="48" s="1"/>
  <c r="AF54" i="49" s="1"/>
  <c r="AF54" i="50" s="1"/>
  <c r="AF54" i="51" s="1"/>
  <c r="BY52" i="48"/>
  <c r="AS52" i="48"/>
  <c r="AS54" i="48" s="1"/>
  <c r="AI52" i="48"/>
  <c r="CC52" i="48"/>
  <c r="CC54" i="48" s="1"/>
  <c r="CC54" i="49" s="1"/>
  <c r="CC54" i="50" s="1"/>
  <c r="CC54" i="51" s="1"/>
  <c r="BU52" i="48"/>
  <c r="BO52" i="48"/>
  <c r="BO54" i="48" s="1"/>
  <c r="BO54" i="49" s="1"/>
  <c r="BO54" i="50" s="1"/>
  <c r="BO54" i="51" s="1"/>
  <c r="CY52" i="48"/>
  <c r="CY54" i="48" s="1"/>
  <c r="CY54" i="49" s="1"/>
  <c r="CY54" i="50" s="1"/>
  <c r="CY54" i="51" s="1"/>
  <c r="AK52" i="48"/>
  <c r="AK54" i="48" s="1"/>
  <c r="AK54" i="49" s="1"/>
  <c r="AK54" i="50" s="1"/>
  <c r="AK54" i="51" s="1"/>
  <c r="BN52" i="48"/>
  <c r="T52" i="48"/>
  <c r="T54" i="48" s="1"/>
  <c r="AH52" i="48"/>
  <c r="AH54" i="48" s="1"/>
  <c r="AH54" i="49" s="1"/>
  <c r="AH54" i="50" s="1"/>
  <c r="AH54" i="51" s="1"/>
  <c r="BH52" i="48"/>
  <c r="BV52" i="48"/>
  <c r="BV54" i="48" s="1"/>
  <c r="BV54" i="49" s="1"/>
  <c r="BV54" i="50" s="1"/>
  <c r="BV54" i="51" s="1"/>
  <c r="CL52" i="48"/>
  <c r="F41" i="48" s="1"/>
  <c r="BJ52" i="48"/>
  <c r="BP52" i="48"/>
  <c r="BF52" i="48"/>
  <c r="BF54" i="48" s="1"/>
  <c r="BF54" i="49" s="1"/>
  <c r="BF54" i="50" s="1"/>
  <c r="BF54" i="51" s="1"/>
  <c r="P52" i="48"/>
  <c r="P54" i="48" s="1"/>
  <c r="P54" i="49" s="1"/>
  <c r="P54" i="50" s="1"/>
  <c r="P54" i="51" s="1"/>
  <c r="AM52" i="48"/>
  <c r="AM54" i="48" s="1"/>
  <c r="AM54" i="49" s="1"/>
  <c r="AM54" i="50" s="1"/>
  <c r="AM54" i="51" s="1"/>
  <c r="AC52" i="48"/>
  <c r="AC54" i="48" s="1"/>
  <c r="AC54" i="49" s="1"/>
  <c r="AC54" i="50" s="1"/>
  <c r="AC54" i="51" s="1"/>
  <c r="BE52" i="48"/>
  <c r="BE54" i="48" s="1"/>
  <c r="BE54" i="49" s="1"/>
  <c r="BE54" i="50" s="1"/>
  <c r="BE54" i="51" s="1"/>
  <c r="BK52" i="48"/>
  <c r="BK54" i="48" s="1"/>
  <c r="BK54" i="49" s="1"/>
  <c r="BK54" i="50" s="1"/>
  <c r="BK54" i="51" s="1"/>
  <c r="CU52" i="48"/>
  <c r="F49" i="48" s="1"/>
  <c r="AG52" i="48"/>
  <c r="BG52" i="48"/>
  <c r="CK52" i="48"/>
  <c r="CK54" i="48" s="1"/>
  <c r="CK54" i="49" s="1"/>
  <c r="CK54" i="50" s="1"/>
  <c r="CK54" i="51" s="1"/>
  <c r="AO52" i="48"/>
  <c r="AO54" i="48" s="1"/>
  <c r="AO54" i="49" s="1"/>
  <c r="AO54" i="50" s="1"/>
  <c r="AO54" i="51" s="1"/>
  <c r="AY52" i="48"/>
  <c r="AY54" i="48" s="1"/>
  <c r="AY54" i="49" s="1"/>
  <c r="AY54" i="50" s="1"/>
  <c r="AY54" i="51" s="1"/>
  <c r="CI52" i="48"/>
  <c r="F46" i="48" s="1"/>
  <c r="AD52" i="48"/>
  <c r="AD54" i="48" s="1"/>
  <c r="AD54" i="49" s="1"/>
  <c r="AD54" i="50" s="1"/>
  <c r="AD54" i="51" s="1"/>
  <c r="AP52" i="48"/>
  <c r="AP54" i="48" s="1"/>
  <c r="AP54" i="49" s="1"/>
  <c r="AP54" i="50" s="1"/>
  <c r="AP54" i="51" s="1"/>
  <c r="CJ52" i="48"/>
  <c r="CJ54" i="48" s="1"/>
  <c r="CJ54" i="49" s="1"/>
  <c r="CJ54" i="50" s="1"/>
  <c r="CJ54" i="51" s="1"/>
  <c r="AR52" i="48"/>
  <c r="BD52" i="48"/>
  <c r="BD54" i="48" s="1"/>
  <c r="BD54" i="49" s="1"/>
  <c r="BD54" i="50" s="1"/>
  <c r="BD54" i="51" s="1"/>
  <c r="Z52" i="48"/>
  <c r="Z54" i="48" s="1"/>
  <c r="Z54" i="49" s="1"/>
  <c r="Z54" i="50" s="1"/>
  <c r="Z54" i="51" s="1"/>
  <c r="AJ52" i="48"/>
  <c r="AJ54" i="48" s="1"/>
  <c r="AJ54" i="49" s="1"/>
  <c r="AJ54" i="50" s="1"/>
  <c r="AJ54" i="51" s="1"/>
  <c r="AL52" i="48"/>
  <c r="AL54" i="48" s="1"/>
  <c r="AL54" i="49" s="1"/>
  <c r="AL54" i="50" s="1"/>
  <c r="AL54" i="51" s="1"/>
  <c r="BL52" i="48"/>
  <c r="AT52" i="48"/>
  <c r="Y52" i="48"/>
  <c r="AQ52" i="48"/>
  <c r="AQ54" i="48" s="1"/>
  <c r="CE52" i="48"/>
  <c r="F47" i="48" s="1"/>
  <c r="W52" i="48"/>
  <c r="W54" i="48" s="1"/>
  <c r="W54" i="49" s="1"/>
  <c r="W54" i="50" s="1"/>
  <c r="W54" i="51" s="1"/>
  <c r="AE52" i="48"/>
  <c r="BQ52" i="48"/>
  <c r="BQ54" i="48" s="1"/>
  <c r="BQ54" i="49" s="1"/>
  <c r="BQ54" i="50" s="1"/>
  <c r="BQ54" i="51" s="1"/>
  <c r="BW52" i="48"/>
  <c r="BT52" i="48"/>
  <c r="BT54" i="48" s="1"/>
  <c r="BT54" i="49" s="1"/>
  <c r="BT54" i="50" s="1"/>
  <c r="BT54" i="51" s="1"/>
  <c r="BR52" i="48"/>
  <c r="BR54" i="48" s="1"/>
  <c r="BR54" i="49" s="1"/>
  <c r="BR54" i="50" s="1"/>
  <c r="BR54" i="51" s="1"/>
  <c r="AB52" i="48"/>
  <c r="AB54" i="48" s="1"/>
  <c r="AB54" i="49" s="1"/>
  <c r="AB54" i="50" s="1"/>
  <c r="AB54" i="51" s="1"/>
  <c r="AN52" i="48"/>
  <c r="CX52" i="48"/>
  <c r="V52" i="48"/>
  <c r="V54" i="48" s="1"/>
  <c r="V54" i="49" s="1"/>
  <c r="V54" i="50" s="1"/>
  <c r="V54" i="51" s="1"/>
  <c r="B66" i="55"/>
  <c r="A65" i="55"/>
  <c r="A17" i="55"/>
  <c r="P47" i="60"/>
  <c r="N52" i="60"/>
  <c r="N20" i="63"/>
  <c r="AT52" i="51"/>
  <c r="T52" i="49"/>
  <c r="AQ52" i="49"/>
  <c r="AN52" i="50"/>
  <c r="AS52" i="50"/>
  <c r="AW52" i="50"/>
  <c r="AW52" i="51"/>
  <c r="AS52" i="51"/>
  <c r="AN52" i="51"/>
  <c r="AQ52" i="50"/>
  <c r="T52" i="50"/>
  <c r="AS52" i="49"/>
  <c r="AT52" i="50"/>
  <c r="T52" i="51"/>
  <c r="AQ52" i="51"/>
  <c r="I107" i="42"/>
  <c r="L21" i="63" l="1"/>
  <c r="L21" i="52"/>
  <c r="L22" i="52" s="1"/>
  <c r="K21" i="52"/>
  <c r="K22" i="52" s="1"/>
  <c r="BG53" i="48"/>
  <c r="BG10" i="49" s="1"/>
  <c r="O21" i="63"/>
  <c r="DA52" i="51"/>
  <c r="CZ52" i="51"/>
  <c r="DA52" i="50"/>
  <c r="CZ52" i="50"/>
  <c r="M21" i="63"/>
  <c r="CZ52" i="49"/>
  <c r="CH52" i="49"/>
  <c r="CW52" i="49"/>
  <c r="CT52" i="49"/>
  <c r="CV54" i="48"/>
  <c r="CV54" i="49" s="1"/>
  <c r="CV54" i="50" s="1"/>
  <c r="CV54" i="51" s="1"/>
  <c r="BI53" i="48"/>
  <c r="CC53" i="48"/>
  <c r="AU53" i="48"/>
  <c r="BH53" i="48"/>
  <c r="AN53" i="48"/>
  <c r="BY53" i="48"/>
  <c r="AR53" i="48"/>
  <c r="CB53" i="48"/>
  <c r="BG54" i="48"/>
  <c r="BG54" i="49" s="1"/>
  <c r="BG54" i="50" s="1"/>
  <c r="BG54" i="51" s="1"/>
  <c r="BF53" i="48"/>
  <c r="Y53" i="48"/>
  <c r="BC53" i="48"/>
  <c r="BV53" i="48"/>
  <c r="BB54" i="48"/>
  <c r="BB54" i="49" s="1"/>
  <c r="BB54" i="50" s="1"/>
  <c r="BB54" i="51" s="1"/>
  <c r="BM53" i="48"/>
  <c r="CE54" i="48"/>
  <c r="CE54" i="49" s="1"/>
  <c r="CE54" i="50" s="1"/>
  <c r="CE54" i="51" s="1"/>
  <c r="AT53" i="48"/>
  <c r="CI54" i="48"/>
  <c r="CI54" i="49" s="1"/>
  <c r="CI54" i="50" s="1"/>
  <c r="CI54" i="51" s="1"/>
  <c r="AT54" i="48"/>
  <c r="BA53" i="48"/>
  <c r="BN53" i="48"/>
  <c r="CK53" i="48"/>
  <c r="BD53" i="48"/>
  <c r="AZ54" i="48"/>
  <c r="BE53" i="48"/>
  <c r="AZ53" i="48"/>
  <c r="BL53" i="48"/>
  <c r="AQ53" i="48"/>
  <c r="BO53" i="48"/>
  <c r="BX53" i="48"/>
  <c r="BB53" i="48"/>
  <c r="CL54" i="48"/>
  <c r="CL54" i="49" s="1"/>
  <c r="CL54" i="50" s="1"/>
  <c r="CL54" i="51" s="1"/>
  <c r="BY54" i="48"/>
  <c r="BY54" i="49" s="1"/>
  <c r="BY54" i="50" s="1"/>
  <c r="BY54" i="51" s="1"/>
  <c r="BZ53" i="48"/>
  <c r="CA53" i="48"/>
  <c r="CY53" i="48"/>
  <c r="CJ53" i="48"/>
  <c r="BC54" i="48"/>
  <c r="BC54" i="49" s="1"/>
  <c r="BC54" i="50" s="1"/>
  <c r="BC54" i="51" s="1"/>
  <c r="BW53" i="48"/>
  <c r="BW54" i="48"/>
  <c r="BW54" i="49" s="1"/>
  <c r="BW54" i="50" s="1"/>
  <c r="BW54" i="51" s="1"/>
  <c r="AB53" i="48"/>
  <c r="BK53" i="48"/>
  <c r="AJ53" i="48"/>
  <c r="AF53" i="48"/>
  <c r="F48" i="48"/>
  <c r="CF48" i="48" s="1"/>
  <c r="CF52" i="48" s="1"/>
  <c r="X53" i="48"/>
  <c r="Y54" i="48"/>
  <c r="Y54" i="49" s="1"/>
  <c r="Y54" i="50" s="1"/>
  <c r="Y54" i="51" s="1"/>
  <c r="W53" i="48"/>
  <c r="AO53" i="48"/>
  <c r="AM53" i="48"/>
  <c r="BJ53" i="48"/>
  <c r="AK53" i="48"/>
  <c r="AS53" i="48"/>
  <c r="AN54" i="48"/>
  <c r="AE53" i="48"/>
  <c r="AL53" i="48"/>
  <c r="AH53" i="48"/>
  <c r="AA53" i="48"/>
  <c r="AD53" i="48"/>
  <c r="AG53" i="48"/>
  <c r="V53" i="48"/>
  <c r="AR54" i="48"/>
  <c r="AR54" i="49" s="1"/>
  <c r="AR54" i="50" s="1"/>
  <c r="AR54" i="51" s="1"/>
  <c r="CU54" i="48"/>
  <c r="CU54" i="49" s="1"/>
  <c r="CU54" i="50" s="1"/>
  <c r="CU54" i="51" s="1"/>
  <c r="BJ54" i="48"/>
  <c r="BJ54" i="49" s="1"/>
  <c r="BJ54" i="50" s="1"/>
  <c r="BJ54" i="51" s="1"/>
  <c r="Z53" i="48"/>
  <c r="BP53" i="48"/>
  <c r="BU53" i="48"/>
  <c r="AI53" i="48"/>
  <c r="CX54" i="48"/>
  <c r="CX54" i="49" s="1"/>
  <c r="CX54" i="50" s="1"/>
  <c r="CX54" i="51" s="1"/>
  <c r="AE54" i="48"/>
  <c r="AE54" i="49" s="1"/>
  <c r="AE54" i="50" s="1"/>
  <c r="AE54" i="51" s="1"/>
  <c r="BL54" i="48"/>
  <c r="BL54" i="49" s="1"/>
  <c r="BL54" i="50" s="1"/>
  <c r="BL54" i="51" s="1"/>
  <c r="AP53" i="48"/>
  <c r="F40" i="48"/>
  <c r="AX40" i="48" s="1"/>
  <c r="AX52" i="48" s="1"/>
  <c r="AG54" i="48"/>
  <c r="AG54" i="49" s="1"/>
  <c r="AG54" i="50" s="1"/>
  <c r="AG54" i="51" s="1"/>
  <c r="AC53" i="48"/>
  <c r="BP54" i="48"/>
  <c r="BP54" i="49" s="1"/>
  <c r="BP54" i="50" s="1"/>
  <c r="BP54" i="51" s="1"/>
  <c r="CX53" i="48"/>
  <c r="BH54" i="48"/>
  <c r="BH54" i="49" s="1"/>
  <c r="BH54" i="50" s="1"/>
  <c r="BH54" i="51" s="1"/>
  <c r="BN54" i="48"/>
  <c r="BN54" i="49" s="1"/>
  <c r="BN54" i="50" s="1"/>
  <c r="BN54" i="51" s="1"/>
  <c r="BU54" i="48"/>
  <c r="BU54" i="49" s="1"/>
  <c r="BU54" i="50" s="1"/>
  <c r="BU54" i="51" s="1"/>
  <c r="AI54" i="48"/>
  <c r="AI54" i="49" s="1"/>
  <c r="AI54" i="50" s="1"/>
  <c r="AI54" i="51" s="1"/>
  <c r="BT53" i="48"/>
  <c r="BQ53" i="48"/>
  <c r="DA47" i="48"/>
  <c r="CD47" i="48"/>
  <c r="CD52" i="48" s="1"/>
  <c r="DA46" i="48"/>
  <c r="CH46" i="48"/>
  <c r="CH52" i="48" s="1"/>
  <c r="CM41" i="48"/>
  <c r="CM52" i="48" s="1"/>
  <c r="CZ41" i="48"/>
  <c r="CZ50" i="48"/>
  <c r="CW50" i="48"/>
  <c r="CW52" i="48" s="1"/>
  <c r="DA49" i="48"/>
  <c r="CT49" i="48"/>
  <c r="CT52" i="48" s="1"/>
  <c r="N21" i="63"/>
  <c r="N22" i="63" s="1"/>
  <c r="A18" i="55"/>
  <c r="B67" i="55"/>
  <c r="A66" i="55"/>
  <c r="AZ52" i="50"/>
  <c r="AN52" i="49"/>
  <c r="AZ52" i="51"/>
  <c r="BA52" i="51"/>
  <c r="AW52" i="49"/>
  <c r="AZ52" i="49"/>
  <c r="BA52" i="50"/>
  <c r="AT52" i="49"/>
  <c r="A67" i="55" l="1"/>
  <c r="B68" i="55"/>
  <c r="M22" i="52"/>
  <c r="M23" i="52" s="1"/>
  <c r="N22" i="52"/>
  <c r="N23" i="52" s="1"/>
  <c r="O22" i="63"/>
  <c r="M22" i="63"/>
  <c r="BQ10" i="49"/>
  <c r="AC10" i="49"/>
  <c r="BU10" i="49"/>
  <c r="AD10" i="49"/>
  <c r="AE10" i="49"/>
  <c r="BJ10" i="49"/>
  <c r="AJ10" i="49"/>
  <c r="BW10" i="49"/>
  <c r="CA10" i="49"/>
  <c r="BB10" i="49"/>
  <c r="BL10" i="49"/>
  <c r="BD10" i="49"/>
  <c r="AT10" i="49"/>
  <c r="BV10" i="49"/>
  <c r="CC10" i="49"/>
  <c r="BT10" i="49"/>
  <c r="BP10" i="49"/>
  <c r="BP53" i="49" s="1"/>
  <c r="AA10" i="49"/>
  <c r="AM10" i="49"/>
  <c r="X10" i="49"/>
  <c r="BK10" i="49"/>
  <c r="BZ10" i="49"/>
  <c r="BX10" i="49"/>
  <c r="AZ10" i="49"/>
  <c r="BA10" i="49"/>
  <c r="BC10" i="49"/>
  <c r="CB10" i="49"/>
  <c r="CB53" i="49" s="1"/>
  <c r="AN10" i="49"/>
  <c r="BI10" i="49"/>
  <c r="CX10" i="49"/>
  <c r="Z10" i="49"/>
  <c r="V10" i="49"/>
  <c r="AH10" i="49"/>
  <c r="AS10" i="49"/>
  <c r="AO10" i="49"/>
  <c r="AB10" i="49"/>
  <c r="CJ10" i="49"/>
  <c r="BO10" i="49"/>
  <c r="BE10" i="49"/>
  <c r="CK10" i="49"/>
  <c r="BM10" i="49"/>
  <c r="Y10" i="49"/>
  <c r="AR10" i="49"/>
  <c r="BH10" i="49"/>
  <c r="AP10" i="49"/>
  <c r="AI10" i="49"/>
  <c r="AG10" i="49"/>
  <c r="AL10" i="49"/>
  <c r="AK10" i="49"/>
  <c r="W10" i="49"/>
  <c r="AF10" i="49"/>
  <c r="AF53" i="49" s="1"/>
  <c r="CY10" i="49"/>
  <c r="AQ10" i="49"/>
  <c r="BN10" i="49"/>
  <c r="BN53" i="49" s="1"/>
  <c r="BF10" i="49"/>
  <c r="BF53" i="49" s="1"/>
  <c r="BY10" i="49"/>
  <c r="AU10" i="49"/>
  <c r="DA52" i="49"/>
  <c r="L22" i="63"/>
  <c r="L23" i="63" s="1"/>
  <c r="DA48" i="48"/>
  <c r="DA52" i="48" s="1"/>
  <c r="S40" i="48"/>
  <c r="S52" i="48" s="1"/>
  <c r="CF54" i="48"/>
  <c r="CF54" i="49" s="1"/>
  <c r="CF54" i="50" s="1"/>
  <c r="CF54" i="51" s="1"/>
  <c r="CF53" i="48"/>
  <c r="CG53" i="48"/>
  <c r="CD53" i="48"/>
  <c r="CD54" i="48"/>
  <c r="CD54" i="49" s="1"/>
  <c r="CD54" i="50" s="1"/>
  <c r="CD54" i="51" s="1"/>
  <c r="CE53" i="48"/>
  <c r="AX54" i="48"/>
  <c r="AX54" i="49" s="1"/>
  <c r="AX54" i="50" s="1"/>
  <c r="AX54" i="51" s="1"/>
  <c r="AX53" i="48"/>
  <c r="AY53" i="48"/>
  <c r="CM53" i="48"/>
  <c r="CM54" i="48"/>
  <c r="CM54" i="49" s="1"/>
  <c r="CM54" i="50" s="1"/>
  <c r="CM54" i="51" s="1"/>
  <c r="CL53" i="48"/>
  <c r="CT53" i="48"/>
  <c r="CT54" i="48"/>
  <c r="CT54" i="49" s="1"/>
  <c r="CT54" i="50" s="1"/>
  <c r="CT54" i="51" s="1"/>
  <c r="CU53" i="48"/>
  <c r="CW53" i="48"/>
  <c r="CW54" i="48"/>
  <c r="CW54" i="49" s="1"/>
  <c r="CW54" i="50" s="1"/>
  <c r="CW54" i="51" s="1"/>
  <c r="CV53" i="48"/>
  <c r="CH53" i="48"/>
  <c r="CH54" i="48"/>
  <c r="CH54" i="49" s="1"/>
  <c r="CH54" i="50" s="1"/>
  <c r="CH54" i="51" s="1"/>
  <c r="CI53" i="48"/>
  <c r="A19" i="55"/>
  <c r="AQ54" i="49"/>
  <c r="AQ54" i="50" s="1"/>
  <c r="AQ54" i="51" s="1"/>
  <c r="BA52" i="49"/>
  <c r="T54" i="49"/>
  <c r="T54" i="50" s="1"/>
  <c r="T54" i="51" s="1"/>
  <c r="AN54" i="49"/>
  <c r="AN54" i="50" s="1"/>
  <c r="AN54" i="51" s="1"/>
  <c r="AT54" i="49"/>
  <c r="AT54" i="50" s="1"/>
  <c r="AT54" i="51" s="1"/>
  <c r="AS54" i="49"/>
  <c r="AS54" i="50" s="1"/>
  <c r="AS54" i="51" s="1"/>
  <c r="A68" i="55" l="1"/>
  <c r="B69" i="55"/>
  <c r="L23" i="52"/>
  <c r="L24" i="52" s="1"/>
  <c r="K23" i="52"/>
  <c r="K24" i="52" s="1"/>
  <c r="AK53" i="49"/>
  <c r="BC53" i="49"/>
  <c r="BC10" i="50" s="1"/>
  <c r="CY53" i="49"/>
  <c r="CY10" i="50" s="1"/>
  <c r="AB53" i="49"/>
  <c r="AB10" i="50" s="1"/>
  <c r="M23" i="63"/>
  <c r="O23" i="63"/>
  <c r="AG53" i="49"/>
  <c r="AG10" i="50" s="1"/>
  <c r="AI53" i="49"/>
  <c r="AI10" i="50" s="1"/>
  <c r="AH53" i="49"/>
  <c r="AH10" i="50" s="1"/>
  <c r="BH53" i="49"/>
  <c r="BH10" i="50" s="1"/>
  <c r="CK53" i="49"/>
  <c r="CK10" i="50" s="1"/>
  <c r="BZ53" i="49"/>
  <c r="BZ10" i="50" s="1"/>
  <c r="AA53" i="49"/>
  <c r="AA10" i="50" s="1"/>
  <c r="AD53" i="49"/>
  <c r="AD10" i="50" s="1"/>
  <c r="CC53" i="49"/>
  <c r="CC10" i="50" s="1"/>
  <c r="BM53" i="49"/>
  <c r="BM10" i="50" s="1"/>
  <c r="AJ53" i="49"/>
  <c r="AJ10" i="50" s="1"/>
  <c r="BY53" i="49"/>
  <c r="BY10" i="50" s="1"/>
  <c r="AM53" i="49"/>
  <c r="AM10" i="50" s="1"/>
  <c r="BT53" i="49"/>
  <c r="BT10" i="50" s="1"/>
  <c r="V53" i="49"/>
  <c r="V10" i="50" s="1"/>
  <c r="X53" i="49"/>
  <c r="X10" i="50" s="1"/>
  <c r="BE53" i="49"/>
  <c r="BE10" i="50" s="1"/>
  <c r="W53" i="49"/>
  <c r="W10" i="50" s="1"/>
  <c r="Y53" i="49"/>
  <c r="Y10" i="50" s="1"/>
  <c r="AL53" i="49"/>
  <c r="AL10" i="50" s="1"/>
  <c r="BG53" i="49"/>
  <c r="BG10" i="50" s="1"/>
  <c r="BP10" i="50"/>
  <c r="AK10" i="50"/>
  <c r="BF10" i="50"/>
  <c r="CB10" i="50"/>
  <c r="BN10" i="50"/>
  <c r="AF10" i="50"/>
  <c r="BV53" i="49"/>
  <c r="Z53" i="49"/>
  <c r="BK53" i="49"/>
  <c r="AC53" i="49"/>
  <c r="AE53" i="49"/>
  <c r="BU53" i="49"/>
  <c r="CW10" i="49"/>
  <c r="AX10" i="49"/>
  <c r="CH10" i="49"/>
  <c r="CG10" i="49"/>
  <c r="CV10" i="49"/>
  <c r="CM10" i="49"/>
  <c r="CE10" i="49"/>
  <c r="CF10" i="49"/>
  <c r="CL10" i="49"/>
  <c r="CD10" i="49"/>
  <c r="CU10" i="49"/>
  <c r="CI10" i="49"/>
  <c r="CT10" i="49"/>
  <c r="AY10" i="49"/>
  <c r="AY53" i="49" s="1"/>
  <c r="BO53" i="49"/>
  <c r="CX53" i="49"/>
  <c r="BD53" i="49"/>
  <c r="BB53" i="49"/>
  <c r="BW53" i="49"/>
  <c r="BJ53" i="49"/>
  <c r="CJ53" i="49"/>
  <c r="BI53" i="49"/>
  <c r="BX53" i="49"/>
  <c r="BL53" i="49"/>
  <c r="CA53" i="49"/>
  <c r="BQ53" i="49"/>
  <c r="N23" i="63"/>
  <c r="N24" i="63" s="1"/>
  <c r="S54" i="48"/>
  <c r="S54" i="49" s="1"/>
  <c r="S54" i="50" s="1"/>
  <c r="S54" i="51" s="1"/>
  <c r="DA54" i="48"/>
  <c r="DA54" i="49" s="1"/>
  <c r="DA54" i="50" s="1"/>
  <c r="DA54" i="51" s="1"/>
  <c r="BA54" i="49"/>
  <c r="BA54" i="50" s="1"/>
  <c r="BA54" i="51" s="1"/>
  <c r="AZ54" i="49"/>
  <c r="AZ54" i="50" s="1"/>
  <c r="AZ54" i="51" s="1"/>
  <c r="AR53" i="49"/>
  <c r="AO53" i="49"/>
  <c r="AQ53" i="49"/>
  <c r="AU53" i="49"/>
  <c r="AT53" i="49"/>
  <c r="AP53" i="49"/>
  <c r="AS53" i="49"/>
  <c r="AN53" i="49"/>
  <c r="A69" i="55" l="1"/>
  <c r="B70" i="55"/>
  <c r="A70" i="55" s="1"/>
  <c r="M24" i="52"/>
  <c r="N24" i="52"/>
  <c r="CV53" i="49"/>
  <c r="CV10" i="50" s="1"/>
  <c r="CF53" i="49"/>
  <c r="CF10" i="50" s="1"/>
  <c r="O24" i="63"/>
  <c r="M24" i="63"/>
  <c r="AI53" i="50"/>
  <c r="AI10" i="51" s="1"/>
  <c r="AX53" i="49"/>
  <c r="AX10" i="50" s="1"/>
  <c r="AH53" i="50"/>
  <c r="AH10" i="51" s="1"/>
  <c r="CB53" i="50"/>
  <c r="CB10" i="51" s="1"/>
  <c r="V53" i="50"/>
  <c r="V10" i="51" s="1"/>
  <c r="X53" i="50"/>
  <c r="X10" i="51" s="1"/>
  <c r="BG53" i="50"/>
  <c r="BG10" i="51" s="1"/>
  <c r="BF53" i="50"/>
  <c r="BF10" i="51" s="1"/>
  <c r="AK53" i="50"/>
  <c r="AK10" i="51" s="1"/>
  <c r="Y53" i="50"/>
  <c r="Y10" i="51" s="1"/>
  <c r="CC53" i="50"/>
  <c r="CC10" i="51" s="1"/>
  <c r="AJ53" i="50"/>
  <c r="AJ10" i="51" s="1"/>
  <c r="AF53" i="50"/>
  <c r="AF10" i="51" s="1"/>
  <c r="AL53" i="50"/>
  <c r="AL10" i="51" s="1"/>
  <c r="AM53" i="50"/>
  <c r="AM10" i="51" s="1"/>
  <c r="W53" i="50"/>
  <c r="W10" i="51" s="1"/>
  <c r="AG53" i="50"/>
  <c r="AG10" i="51" s="1"/>
  <c r="CI53" i="49"/>
  <c r="CI10" i="50" s="1"/>
  <c r="AN10" i="50"/>
  <c r="AP10" i="50"/>
  <c r="AO10" i="50"/>
  <c r="BL10" i="50"/>
  <c r="BM53" i="50" s="1"/>
  <c r="BM10" i="51" s="1"/>
  <c r="BJ10" i="50"/>
  <c r="CX10" i="50"/>
  <c r="CY53" i="50" s="1"/>
  <c r="CY10" i="51" s="1"/>
  <c r="AC10" i="50"/>
  <c r="AU10" i="50"/>
  <c r="AT10" i="50"/>
  <c r="AR10" i="50"/>
  <c r="BX10" i="50"/>
  <c r="BX53" i="50" s="1"/>
  <c r="BX10" i="51" s="1"/>
  <c r="BW10" i="50"/>
  <c r="BO10" i="50"/>
  <c r="BN53" i="50" s="1"/>
  <c r="BN10" i="51" s="1"/>
  <c r="BU10" i="50"/>
  <c r="BU53" i="50" s="1"/>
  <c r="BU10" i="51" s="1"/>
  <c r="BK10" i="50"/>
  <c r="BQ10" i="50"/>
  <c r="BP53" i="50" s="1"/>
  <c r="BP10" i="51" s="1"/>
  <c r="BI10" i="50"/>
  <c r="BI53" i="50" s="1"/>
  <c r="BI10" i="51" s="1"/>
  <c r="BB10" i="50"/>
  <c r="BB53" i="50" s="1"/>
  <c r="BB10" i="51" s="1"/>
  <c r="AY10" i="50"/>
  <c r="Z10" i="50"/>
  <c r="AS10" i="50"/>
  <c r="AQ10" i="50"/>
  <c r="CA10" i="50"/>
  <c r="CA53" i="50" s="1"/>
  <c r="CA10" i="51" s="1"/>
  <c r="CJ10" i="50"/>
  <c r="CK53" i="50" s="1"/>
  <c r="CK10" i="51" s="1"/>
  <c r="BD10" i="50"/>
  <c r="BE53" i="50" s="1"/>
  <c r="BE10" i="51" s="1"/>
  <c r="CT53" i="49"/>
  <c r="AE10" i="50"/>
  <c r="BV10" i="50"/>
  <c r="CM53" i="49"/>
  <c r="CD53" i="49"/>
  <c r="CE53" i="49"/>
  <c r="CL53" i="49"/>
  <c r="CG53" i="49"/>
  <c r="CU53" i="49"/>
  <c r="CH53" i="49"/>
  <c r="CW53" i="49"/>
  <c r="L24" i="63"/>
  <c r="L25" i="63" s="1"/>
  <c r="BA53" i="49"/>
  <c r="AZ53" i="49"/>
  <c r="Y53" i="51" l="1"/>
  <c r="BY53" i="50"/>
  <c r="BY10" i="51" s="1"/>
  <c r="BX53" i="51" s="1"/>
  <c r="BT53" i="50"/>
  <c r="BT10" i="51" s="1"/>
  <c r="BT53" i="51" s="1"/>
  <c r="AI53" i="51"/>
  <c r="BK53" i="50"/>
  <c r="BK10" i="51" s="1"/>
  <c r="M25" i="63"/>
  <c r="O25" i="63"/>
  <c r="BL53" i="50"/>
  <c r="BL10" i="51" s="1"/>
  <c r="BL53" i="51" s="1"/>
  <c r="AQ53" i="50"/>
  <c r="AQ10" i="51" s="1"/>
  <c r="AP53" i="50"/>
  <c r="AP10" i="51" s="1"/>
  <c r="BC53" i="50"/>
  <c r="BC10" i="51" s="1"/>
  <c r="BC53" i="51" s="1"/>
  <c r="BQ53" i="50"/>
  <c r="BQ10" i="51" s="1"/>
  <c r="BQ53" i="51" s="1"/>
  <c r="AY53" i="50"/>
  <c r="AY10" i="51" s="1"/>
  <c r="AH53" i="51"/>
  <c r="AX53" i="50"/>
  <c r="AX10" i="51" s="1"/>
  <c r="AJ53" i="51"/>
  <c r="W53" i="51"/>
  <c r="BH53" i="50"/>
  <c r="BH10" i="51" s="1"/>
  <c r="BI53" i="51" s="1"/>
  <c r="BO53" i="50"/>
  <c r="BO10" i="51" s="1"/>
  <c r="BO53" i="51" s="1"/>
  <c r="BZ53" i="50"/>
  <c r="BZ10" i="51" s="1"/>
  <c r="CA53" i="51" s="1"/>
  <c r="V53" i="51"/>
  <c r="BG53" i="51"/>
  <c r="X53" i="51"/>
  <c r="CC53" i="51"/>
  <c r="AG53" i="51"/>
  <c r="CX53" i="50"/>
  <c r="CX10" i="51" s="1"/>
  <c r="CX53" i="51" s="1"/>
  <c r="AS53" i="50"/>
  <c r="AS10" i="51" s="1"/>
  <c r="AF53" i="51"/>
  <c r="CB53" i="51"/>
  <c r="AR53" i="50"/>
  <c r="AR10" i="51" s="1"/>
  <c r="AK53" i="51"/>
  <c r="AU53" i="50"/>
  <c r="AU10" i="51" s="1"/>
  <c r="AO53" i="50"/>
  <c r="AO10" i="51" s="1"/>
  <c r="BF53" i="51"/>
  <c r="AT53" i="50"/>
  <c r="AT10" i="51" s="1"/>
  <c r="AN53" i="50"/>
  <c r="AN10" i="51" s="1"/>
  <c r="BV53" i="50"/>
  <c r="BV10" i="51" s="1"/>
  <c r="CJ53" i="50"/>
  <c r="CJ10" i="51" s="1"/>
  <c r="CJ53" i="51" s="1"/>
  <c r="BB53" i="51"/>
  <c r="AL53" i="51"/>
  <c r="AM53" i="51"/>
  <c r="CH10" i="50"/>
  <c r="CI53" i="50" s="1"/>
  <c r="CI10" i="51" s="1"/>
  <c r="BD53" i="50"/>
  <c r="BD10" i="51" s="1"/>
  <c r="BD53" i="51" s="1"/>
  <c r="AD53" i="50"/>
  <c r="AD10" i="51" s="1"/>
  <c r="AE53" i="50"/>
  <c r="AE10" i="51" s="1"/>
  <c r="CU10" i="50"/>
  <c r="CE10" i="50"/>
  <c r="CM10" i="50"/>
  <c r="AB53" i="50"/>
  <c r="AB10" i="51" s="1"/>
  <c r="AC53" i="50"/>
  <c r="AC10" i="51" s="1"/>
  <c r="CG10" i="50"/>
  <c r="CF53" i="50" s="1"/>
  <c r="CF10" i="51" s="1"/>
  <c r="AZ10" i="50"/>
  <c r="BA10" i="50"/>
  <c r="CW10" i="50"/>
  <c r="CL10" i="50"/>
  <c r="CD10" i="50"/>
  <c r="CT10" i="50"/>
  <c r="Z53" i="50"/>
  <c r="Z10" i="51" s="1"/>
  <c r="AA53" i="50"/>
  <c r="AA10" i="51" s="1"/>
  <c r="BW53" i="50"/>
  <c r="BW10" i="51" s="1"/>
  <c r="BJ53" i="50"/>
  <c r="BJ10" i="51" s="1"/>
  <c r="CH53" i="50"/>
  <c r="CH10" i="51" s="1"/>
  <c r="CH53" i="51" s="1"/>
  <c r="N25" i="63"/>
  <c r="N26" i="63" s="1"/>
  <c r="BY53" i="51" l="1"/>
  <c r="BZ53" i="51"/>
  <c r="BM53" i="51"/>
  <c r="BP53" i="51"/>
  <c r="BU53" i="51"/>
  <c r="AY53" i="51"/>
  <c r="AX53" i="51"/>
  <c r="O26" i="63"/>
  <c r="BK53" i="51"/>
  <c r="BN53" i="51"/>
  <c r="M26" i="63"/>
  <c r="AQ53" i="51"/>
  <c r="AU53" i="51"/>
  <c r="AP53" i="51"/>
  <c r="AR53" i="51"/>
  <c r="CY53" i="51"/>
  <c r="BH53" i="51"/>
  <c r="AT53" i="51"/>
  <c r="AO53" i="51"/>
  <c r="AS53" i="51"/>
  <c r="AN53" i="51"/>
  <c r="BV53" i="51"/>
  <c r="CT53" i="50"/>
  <c r="CT10" i="51" s="1"/>
  <c r="CL53" i="50"/>
  <c r="CL10" i="51" s="1"/>
  <c r="BA53" i="50"/>
  <c r="BA10" i="51" s="1"/>
  <c r="CK53" i="51"/>
  <c r="AB53" i="51"/>
  <c r="CG53" i="50"/>
  <c r="CG10" i="51" s="1"/>
  <c r="CG53" i="51" s="1"/>
  <c r="AZ53" i="50"/>
  <c r="AZ10" i="51" s="1"/>
  <c r="AE53" i="51"/>
  <c r="Z53" i="51"/>
  <c r="CD53" i="50"/>
  <c r="CD10" i="51" s="1"/>
  <c r="AA53" i="51"/>
  <c r="AD53" i="51"/>
  <c r="BJ53" i="51"/>
  <c r="BW53" i="51"/>
  <c r="AC53" i="51"/>
  <c r="BE53" i="51"/>
  <c r="CI53" i="51"/>
  <c r="CF53" i="51"/>
  <c r="CV53" i="50"/>
  <c r="CV10" i="51" s="1"/>
  <c r="CW53" i="50"/>
  <c r="CW10" i="51" s="1"/>
  <c r="CE53" i="50"/>
  <c r="CE10" i="51" s="1"/>
  <c r="CM53" i="50"/>
  <c r="CM10" i="51" s="1"/>
  <c r="CU53" i="50"/>
  <c r="CU10" i="51" s="1"/>
  <c r="L26" i="63"/>
  <c r="L27" i="63" s="1"/>
  <c r="F15" i="47"/>
  <c r="F51" i="47" s="1"/>
  <c r="I52" i="47" s="1"/>
  <c r="M27" i="63" l="1"/>
  <c r="O27" i="63"/>
  <c r="BA53" i="51"/>
  <c r="AZ53" i="51"/>
  <c r="CT53" i="51"/>
  <c r="CL53" i="51"/>
  <c r="CD53" i="51"/>
  <c r="CV53" i="51"/>
  <c r="CU53" i="51"/>
  <c r="CE53" i="51"/>
  <c r="CM53" i="51"/>
  <c r="CW53" i="51"/>
  <c r="N27" i="63"/>
  <c r="N28" i="63" s="1"/>
  <c r="H52" i="47"/>
  <c r="H15" i="47"/>
  <c r="I15" i="47"/>
  <c r="O28" i="63" l="1"/>
  <c r="M28" i="63"/>
  <c r="L28" i="63"/>
  <c r="L29" i="63" s="1"/>
  <c r="I16" i="47"/>
  <c r="H16" i="47"/>
  <c r="O29" i="63" l="1"/>
  <c r="M29" i="63"/>
  <c r="N29" i="63"/>
  <c r="N30" i="63" s="1"/>
  <c r="H17" i="47"/>
  <c r="I17" i="47"/>
  <c r="O30" i="63" l="1"/>
  <c r="M30" i="63"/>
  <c r="L30" i="63"/>
  <c r="L31" i="63" s="1"/>
  <c r="I18" i="47"/>
  <c r="H18" i="47"/>
  <c r="M31" i="63" l="1"/>
  <c r="O31" i="63"/>
  <c r="N31" i="63"/>
  <c r="N32" i="63" s="1"/>
  <c r="H19" i="47"/>
  <c r="I19" i="47"/>
  <c r="O32" i="63" l="1"/>
  <c r="L32" i="63"/>
  <c r="L33" i="63" s="1"/>
  <c r="M32" i="63"/>
  <c r="I20" i="47"/>
  <c r="H20" i="47"/>
  <c r="M451" i="34"/>
  <c r="M33" i="63" l="1"/>
  <c r="I31" i="14"/>
  <c r="N33" i="63"/>
  <c r="N34" i="63" s="1"/>
  <c r="O33" i="63"/>
  <c r="O34" i="63" s="1"/>
  <c r="H21" i="47"/>
  <c r="F38" i="43"/>
  <c r="F86" i="43" s="1"/>
  <c r="H11" i="43"/>
  <c r="H12" i="43" s="1"/>
  <c r="H13" i="43" s="1"/>
  <c r="H14" i="43" s="1"/>
  <c r="H15" i="43" s="1"/>
  <c r="H16" i="43" s="1"/>
  <c r="H17" i="43" s="1"/>
  <c r="H18" i="43" s="1"/>
  <c r="H19" i="43" s="1"/>
  <c r="H20" i="43" s="1"/>
  <c r="H21" i="43" s="1"/>
  <c r="H22" i="43" s="1"/>
  <c r="H23" i="43" s="1"/>
  <c r="H24" i="43" s="1"/>
  <c r="H25" i="43" s="1"/>
  <c r="H26" i="43" s="1"/>
  <c r="H27" i="43" s="1"/>
  <c r="H28" i="43" s="1"/>
  <c r="H29" i="43" s="1"/>
  <c r="H30" i="43" s="1"/>
  <c r="H31" i="43" s="1"/>
  <c r="H32" i="43" s="1"/>
  <c r="H33" i="43" s="1"/>
  <c r="H34" i="43" s="1"/>
  <c r="H35" i="43" s="1"/>
  <c r="H36" i="43" s="1"/>
  <c r="H37" i="43" s="1"/>
  <c r="U52" i="48"/>
  <c r="I21" i="47"/>
  <c r="I22" i="47" s="1"/>
  <c r="F71" i="15" a="1"/>
  <c r="F71" i="15" s="1"/>
  <c r="J38" i="55" a="1"/>
  <c r="J38" i="55" s="1"/>
  <c r="F57" i="15" a="1"/>
  <c r="F57" i="15" s="1"/>
  <c r="E57" i="15" a="1"/>
  <c r="E57" i="15" s="1"/>
  <c r="E25" i="15" l="1" a="1"/>
  <c r="E25" i="15" s="1"/>
  <c r="H37" i="55" a="1"/>
  <c r="H37" i="55" s="1"/>
  <c r="J39" i="55" a="1"/>
  <c r="J39" i="55" s="1"/>
  <c r="J35" i="55" a="1"/>
  <c r="J35" i="55" s="1"/>
  <c r="H38" i="55" a="1"/>
  <c r="H38" i="55" s="1"/>
  <c r="L38" i="55" s="1"/>
  <c r="J40" i="55" a="1"/>
  <c r="J40" i="55" s="1"/>
  <c r="J36" i="55" a="1"/>
  <c r="J36" i="55" s="1"/>
  <c r="H39" i="55" a="1"/>
  <c r="H39" i="55" s="1"/>
  <c r="H35" i="55" a="1"/>
  <c r="H35" i="55" s="1"/>
  <c r="J37" i="55" a="1"/>
  <c r="J37" i="55" s="1"/>
  <c r="H40" i="55" a="1"/>
  <c r="H40" i="55" s="1"/>
  <c r="H36" i="55" a="1"/>
  <c r="H36" i="55" s="1"/>
  <c r="E28" i="12" a="1"/>
  <c r="E28" i="12" s="1"/>
  <c r="F28" i="12" a="1"/>
  <c r="F28" i="12" s="1"/>
  <c r="J69" i="55" a="1"/>
  <c r="J69" i="55" s="1"/>
  <c r="H68" i="55" a="1"/>
  <c r="H68" i="55" s="1"/>
  <c r="H69" i="55" a="1"/>
  <c r="H69" i="55" s="1"/>
  <c r="J68" i="55" a="1"/>
  <c r="J68" i="55" s="1"/>
  <c r="H70" i="55" a="1"/>
  <c r="H70" i="55" s="1"/>
  <c r="H71" i="55" a="1"/>
  <c r="H71" i="55" s="1"/>
  <c r="J70" i="55" a="1"/>
  <c r="J70" i="55" s="1"/>
  <c r="J71" i="55" a="1"/>
  <c r="J71" i="55" s="1"/>
  <c r="E27" i="12" a="1"/>
  <c r="E27" i="12" s="1"/>
  <c r="F27" i="12" a="1"/>
  <c r="F27" i="12" s="1"/>
  <c r="E15" i="12" a="1"/>
  <c r="E15" i="12" s="1"/>
  <c r="F15" i="12" a="1"/>
  <c r="F15" i="12" s="1"/>
  <c r="E18" i="12" a="1"/>
  <c r="E18" i="12" s="1"/>
  <c r="F18" i="12" a="1"/>
  <c r="F18" i="12" s="1"/>
  <c r="J31" i="14"/>
  <c r="J32" i="14" s="1"/>
  <c r="F66" i="15" a="1"/>
  <c r="F66" i="15" s="1"/>
  <c r="F14" i="12" a="1"/>
  <c r="F14" i="12" s="1"/>
  <c r="J21" i="55" a="1"/>
  <c r="J21" i="55" s="1"/>
  <c r="H21" i="55" a="1"/>
  <c r="H21" i="55" s="1"/>
  <c r="E14" i="12" a="1"/>
  <c r="E14" i="12" s="1"/>
  <c r="M34" i="63"/>
  <c r="M35" i="63" s="1"/>
  <c r="L34" i="63"/>
  <c r="L35" i="63" s="1"/>
  <c r="E66" i="15" a="1"/>
  <c r="E66" i="15" s="1"/>
  <c r="D13" i="39"/>
  <c r="J27" i="45" a="1"/>
  <c r="J27" i="45" s="1"/>
  <c r="J32" i="45" a="1"/>
  <c r="J32" i="45" s="1"/>
  <c r="L30" i="45" a="1"/>
  <c r="L30" i="45" s="1"/>
  <c r="J31" i="45" a="1"/>
  <c r="J31" i="45" s="1"/>
  <c r="L27" i="45" a="1"/>
  <c r="L27" i="45" s="1"/>
  <c r="J30" i="45" a="1"/>
  <c r="J30" i="45" s="1"/>
  <c r="L31" i="45" a="1"/>
  <c r="L31" i="45" s="1"/>
  <c r="J29" i="45" a="1"/>
  <c r="J29" i="45" s="1"/>
  <c r="L29" i="45" a="1"/>
  <c r="L29" i="45" s="1"/>
  <c r="J28" i="45" a="1"/>
  <c r="J28" i="45" s="1"/>
  <c r="L28" i="45" a="1"/>
  <c r="L28" i="45" s="1"/>
  <c r="L32" i="45" a="1"/>
  <c r="L32" i="45" s="1"/>
  <c r="J15" i="62" a="1"/>
  <c r="J15" i="62" s="1"/>
  <c r="J14" i="62" a="1"/>
  <c r="J14" i="62" s="1"/>
  <c r="J13" i="62" a="1"/>
  <c r="J13" i="62" s="1"/>
  <c r="J12" i="62" a="1"/>
  <c r="J12" i="62" s="1"/>
  <c r="H15" i="62" a="1"/>
  <c r="H15" i="62" s="1"/>
  <c r="L15" i="62" s="1"/>
  <c r="H14" i="62" a="1"/>
  <c r="H14" i="62" s="1"/>
  <c r="H13" i="62" a="1"/>
  <c r="H13" i="62" s="1"/>
  <c r="H12" i="62" a="1"/>
  <c r="H12" i="62" s="1"/>
  <c r="L12" i="62" s="1"/>
  <c r="E25" i="12" a="1"/>
  <c r="E25" i="12" s="1"/>
  <c r="F25" i="12" a="1"/>
  <c r="F25" i="12" s="1"/>
  <c r="U54" i="48"/>
  <c r="U54" i="49" s="1"/>
  <c r="U54" i="50" s="1"/>
  <c r="U54" i="51" s="1"/>
  <c r="U53" i="48"/>
  <c r="T53" i="48"/>
  <c r="AV52" i="48"/>
  <c r="AV54" i="48" s="1"/>
  <c r="AV54" i="49" s="1"/>
  <c r="AV54" i="50" s="1"/>
  <c r="AV54" i="51" s="1"/>
  <c r="AW52" i="48"/>
  <c r="BS52" i="48"/>
  <c r="H38" i="43"/>
  <c r="H39" i="43" s="1"/>
  <c r="H40" i="43" s="1"/>
  <c r="H41" i="43" s="1"/>
  <c r="H42" i="43" s="1"/>
  <c r="H43" i="43" s="1"/>
  <c r="H44" i="43" s="1"/>
  <c r="H45" i="43" s="1"/>
  <c r="H46" i="43" s="1"/>
  <c r="H47" i="43" s="1"/>
  <c r="H48" i="43" s="1"/>
  <c r="H49" i="43" s="1"/>
  <c r="H50" i="43" s="1"/>
  <c r="H51" i="43" s="1"/>
  <c r="H52" i="43" s="1"/>
  <c r="H53" i="43" s="1"/>
  <c r="H54" i="43" s="1"/>
  <c r="H55" i="43" s="1"/>
  <c r="H56" i="43" s="1"/>
  <c r="H57" i="43" s="1"/>
  <c r="H58" i="43" s="1"/>
  <c r="H59" i="43" s="1"/>
  <c r="H60" i="43" s="1"/>
  <c r="H61" i="43" s="1"/>
  <c r="H62" i="43" s="1"/>
  <c r="H63" i="43" s="1"/>
  <c r="H64" i="43" s="1"/>
  <c r="H65" i="43" s="1"/>
  <c r="H66" i="43" s="1"/>
  <c r="H67" i="43" s="1"/>
  <c r="H68" i="43" s="1"/>
  <c r="H69" i="43" s="1"/>
  <c r="H70" i="43" s="1"/>
  <c r="H71" i="43" s="1"/>
  <c r="H72" i="43" s="1"/>
  <c r="H73" i="43" s="1"/>
  <c r="H74" i="43" s="1"/>
  <c r="H75" i="43" s="1"/>
  <c r="H76" i="43" s="1"/>
  <c r="H77" i="43" s="1"/>
  <c r="H78" i="43" s="1"/>
  <c r="H79" i="43" s="1"/>
  <c r="H80" i="43" s="1"/>
  <c r="H81" i="43" s="1"/>
  <c r="H82" i="43" s="1"/>
  <c r="H83" i="43" s="1"/>
  <c r="H84" i="43" s="1"/>
  <c r="J10" i="45" a="1"/>
  <c r="J10" i="45" s="1"/>
  <c r="F26" i="12" a="1"/>
  <c r="F26" i="12" s="1"/>
  <c r="H30" i="55" a="1"/>
  <c r="H30" i="55" s="1"/>
  <c r="E11" i="12" a="1"/>
  <c r="E11" i="12" s="1"/>
  <c r="H25" i="55" a="1"/>
  <c r="H25" i="55" s="1"/>
  <c r="F6" i="12" a="1"/>
  <c r="F6" i="12" s="1"/>
  <c r="L15" i="45" a="1"/>
  <c r="L15" i="45" s="1"/>
  <c r="E16" i="12" a="1"/>
  <c r="E16" i="12" s="1"/>
  <c r="E40" i="15" a="1"/>
  <c r="E40" i="15" s="1"/>
  <c r="E12" i="12" a="1"/>
  <c r="E12" i="12" s="1"/>
  <c r="E70" i="15" a="1"/>
  <c r="E70" i="15" s="1"/>
  <c r="E41" i="15" a="1"/>
  <c r="E41" i="15" s="1"/>
  <c r="H9" i="62" a="1"/>
  <c r="H9" i="62" s="1"/>
  <c r="H53" i="55" a="1"/>
  <c r="H53" i="55" s="1"/>
  <c r="F7" i="12" a="1"/>
  <c r="F7" i="12" s="1"/>
  <c r="E49" i="15" a="1"/>
  <c r="E49" i="15" s="1"/>
  <c r="L8" i="45" a="1"/>
  <c r="L8" i="45" s="1"/>
  <c r="J24" i="45" a="1"/>
  <c r="J24" i="45" s="1"/>
  <c r="L16" i="45" a="1"/>
  <c r="L16" i="45" s="1"/>
  <c r="J11" i="62" a="1"/>
  <c r="J11" i="62" s="1"/>
  <c r="E51" i="15" a="1"/>
  <c r="E51" i="15" s="1"/>
  <c r="E13" i="15" a="1"/>
  <c r="E13" i="15" s="1"/>
  <c r="H64" i="55" a="1"/>
  <c r="H64" i="55" s="1"/>
  <c r="H11" i="62" a="1"/>
  <c r="H11" i="62" s="1"/>
  <c r="E15" i="15" a="1"/>
  <c r="E15" i="15" s="1"/>
  <c r="H19" i="62" s="1"/>
  <c r="H10" i="62" a="1"/>
  <c r="H10" i="62" s="1"/>
  <c r="E64" i="15" a="1"/>
  <c r="E64" i="15" s="1"/>
  <c r="H14" i="55" a="1"/>
  <c r="H14" i="55" s="1"/>
  <c r="H48" i="55" a="1"/>
  <c r="H48" i="55" s="1"/>
  <c r="H67" i="55" a="1"/>
  <c r="H67" i="55" s="1"/>
  <c r="J8" i="62" a="1"/>
  <c r="J8" i="62" s="1"/>
  <c r="E46" i="15" a="1"/>
  <c r="E46" i="15" s="1"/>
  <c r="H63" i="55" a="1"/>
  <c r="H63" i="55" s="1"/>
  <c r="L10" i="45" a="1"/>
  <c r="L10" i="45" s="1"/>
  <c r="L26" i="45" a="1"/>
  <c r="L26" i="45" s="1"/>
  <c r="E28" i="15" a="1"/>
  <c r="E28" i="15" s="1"/>
  <c r="F9" i="12" a="1"/>
  <c r="F9" i="12" s="1"/>
  <c r="F34" i="15" a="1"/>
  <c r="F34" i="15" s="1"/>
  <c r="E17" i="12" a="1"/>
  <c r="E17" i="12" s="1"/>
  <c r="J26" i="45" a="1"/>
  <c r="J26" i="45" s="1"/>
  <c r="J19" i="45" a="1"/>
  <c r="J19" i="45" s="1"/>
  <c r="E71" i="15" a="1"/>
  <c r="E71" i="15" s="1"/>
  <c r="I71" i="15" s="1"/>
  <c r="J6" i="45" a="1"/>
  <c r="J6" i="45" s="1"/>
  <c r="F48" i="15" a="1"/>
  <c r="F48" i="15" s="1"/>
  <c r="E20" i="12" a="1"/>
  <c r="E20" i="12" s="1"/>
  <c r="J18" i="45" a="1"/>
  <c r="J18" i="45" s="1"/>
  <c r="J25" i="45" a="1"/>
  <c r="J25" i="45" s="1"/>
  <c r="E36" i="15" a="1"/>
  <c r="E36" i="15" s="1"/>
  <c r="E37" i="15" s="1"/>
  <c r="J23" i="45" a="1"/>
  <c r="J23" i="45" s="1"/>
  <c r="E5" i="12" a="1"/>
  <c r="E5" i="12" s="1"/>
  <c r="F59" i="15" a="1"/>
  <c r="F59" i="15" s="1"/>
  <c r="J60" i="55" a="1"/>
  <c r="J60" i="55" s="1"/>
  <c r="E65" i="15" a="1"/>
  <c r="E65" i="15" s="1"/>
  <c r="F46" i="15" a="1"/>
  <c r="F46" i="15" s="1"/>
  <c r="L19" i="45" a="1"/>
  <c r="L19" i="45" s="1"/>
  <c r="E13" i="12" a="1"/>
  <c r="E13" i="12" s="1"/>
  <c r="E7" i="12" a="1"/>
  <c r="E7" i="12" s="1"/>
  <c r="J7" i="45" a="1"/>
  <c r="J7" i="45" s="1"/>
  <c r="L11" i="45" a="1"/>
  <c r="L11" i="45" s="1"/>
  <c r="E59" i="15" a="1"/>
  <c r="E59" i="15" s="1"/>
  <c r="J14" i="45" a="1"/>
  <c r="J14" i="45" s="1"/>
  <c r="J9" i="62" a="1"/>
  <c r="J9" i="62" s="1"/>
  <c r="E33" i="15" a="1"/>
  <c r="E33" i="15" s="1"/>
  <c r="F13" i="15" a="1"/>
  <c r="F13" i="15" s="1"/>
  <c r="E69" i="15" a="1"/>
  <c r="E69" i="15" s="1"/>
  <c r="E34" i="15" a="1"/>
  <c r="E34" i="15" s="1"/>
  <c r="E21" i="12" a="1"/>
  <c r="E21" i="12" s="1"/>
  <c r="L13" i="45" a="1"/>
  <c r="L13" i="45" s="1"/>
  <c r="F20" i="12" a="1"/>
  <c r="F20" i="12" s="1"/>
  <c r="E12" i="15" a="1"/>
  <c r="E12" i="15" s="1"/>
  <c r="F33" i="15" a="1"/>
  <c r="F33" i="15" s="1"/>
  <c r="L20" i="45" a="1"/>
  <c r="L20" i="45" s="1"/>
  <c r="E22" i="15" a="1"/>
  <c r="E22" i="15" s="1"/>
  <c r="H51" i="55" s="1"/>
  <c r="H62" i="55" a="1"/>
  <c r="H62" i="55" s="1"/>
  <c r="H19" i="55" a="1"/>
  <c r="H19" i="55" s="1"/>
  <c r="F21" i="12" a="1"/>
  <c r="F21" i="12" s="1"/>
  <c r="E67" i="15" a="1"/>
  <c r="E67" i="15" s="1"/>
  <c r="J31" i="55" a="1"/>
  <c r="J31" i="55" s="1"/>
  <c r="H86" i="43"/>
  <c r="H87" i="43" s="1"/>
  <c r="F29" i="15" a="1"/>
  <c r="F29" i="15" s="1"/>
  <c r="E6" i="12" a="1"/>
  <c r="E6" i="12" s="1"/>
  <c r="J21" i="45" a="1"/>
  <c r="J21" i="45" s="1"/>
  <c r="F28" i="15" a="1"/>
  <c r="F28" i="15" s="1"/>
  <c r="H12" i="55" a="1"/>
  <c r="H12" i="55" s="1"/>
  <c r="L25" i="45" a="1"/>
  <c r="L25" i="45" s="1"/>
  <c r="H8" i="62" a="1"/>
  <c r="H8" i="62" s="1"/>
  <c r="E26" i="15" a="1"/>
  <c r="E26" i="15" s="1"/>
  <c r="H74" i="55" s="1"/>
  <c r="F24" i="15" a="1"/>
  <c r="F24" i="15" s="1"/>
  <c r="J9" i="45" a="1"/>
  <c r="J9" i="45" s="1"/>
  <c r="F52" i="15" a="1"/>
  <c r="F52" i="15" s="1"/>
  <c r="J52" i="55" a="1"/>
  <c r="J52" i="55" s="1"/>
  <c r="E22" i="12" a="1"/>
  <c r="E22" i="12" s="1"/>
  <c r="H5" i="62" a="1"/>
  <c r="H5" i="62" s="1"/>
  <c r="F17" i="12" a="1"/>
  <c r="F17" i="12" s="1"/>
  <c r="E4" i="12" a="1"/>
  <c r="E4" i="12" s="1"/>
  <c r="F56" i="15" a="1"/>
  <c r="F56" i="15" s="1"/>
  <c r="F58" i="15" s="1"/>
  <c r="L17" i="45" a="1"/>
  <c r="L17" i="45" s="1"/>
  <c r="E31" i="15" a="1"/>
  <c r="E31" i="15" s="1"/>
  <c r="E32" i="15" s="1"/>
  <c r="J13" i="45" a="1"/>
  <c r="J13" i="45" s="1"/>
  <c r="F19" i="12" a="1"/>
  <c r="F19" i="12" s="1"/>
  <c r="F12" i="12" a="1"/>
  <c r="F12" i="12" s="1"/>
  <c r="J10" i="62" a="1"/>
  <c r="J10" i="62" s="1"/>
  <c r="L24" i="45" a="1"/>
  <c r="L24" i="45" s="1"/>
  <c r="E20" i="15" a="1"/>
  <c r="E20" i="15" s="1"/>
  <c r="H18" i="55" a="1"/>
  <c r="H18" i="55" s="1"/>
  <c r="J5" i="45" a="1"/>
  <c r="J5" i="45" s="1"/>
  <c r="J15" i="45" a="1"/>
  <c r="J15" i="45" s="1"/>
  <c r="J20" i="45" a="1"/>
  <c r="J20" i="45" s="1"/>
  <c r="E10" i="12" a="1"/>
  <c r="E10" i="12" s="1"/>
  <c r="F51" i="15" a="1"/>
  <c r="F51" i="15" s="1"/>
  <c r="H51" i="15" s="1"/>
  <c r="F24" i="12" a="1"/>
  <c r="F24" i="12" s="1"/>
  <c r="J16" i="45" a="1"/>
  <c r="J16" i="45" s="1"/>
  <c r="F20" i="15" a="1"/>
  <c r="F20" i="15" s="1"/>
  <c r="E48" i="15" a="1"/>
  <c r="E48" i="15" s="1"/>
  <c r="E27" i="15" a="1"/>
  <c r="E27" i="15" s="1"/>
  <c r="F41" i="15" a="1"/>
  <c r="F41" i="15" s="1"/>
  <c r="F42" i="15" s="1"/>
  <c r="F5" i="12" a="1"/>
  <c r="F5" i="12" s="1"/>
  <c r="H23" i="55" a="1"/>
  <c r="H23" i="55" s="1"/>
  <c r="H34" i="55" a="1"/>
  <c r="H34" i="55" s="1"/>
  <c r="H65" i="55" a="1"/>
  <c r="H65" i="55" s="1"/>
  <c r="H32" i="55" a="1"/>
  <c r="H32" i="55" s="1"/>
  <c r="E19" i="12" a="1"/>
  <c r="E19" i="12" s="1"/>
  <c r="F27" i="15" a="1"/>
  <c r="F27" i="15" s="1"/>
  <c r="J11" i="45" a="1"/>
  <c r="J11" i="45" s="1"/>
  <c r="L18" i="45" a="1"/>
  <c r="L18" i="45" s="1"/>
  <c r="H66" i="55" a="1"/>
  <c r="H66" i="55" s="1"/>
  <c r="F31" i="15" a="1"/>
  <c r="F31" i="15" s="1"/>
  <c r="H52" i="55" a="1"/>
  <c r="H52" i="55" s="1"/>
  <c r="F10" i="12" a="1"/>
  <c r="F10" i="12" s="1"/>
  <c r="L14" i="45" a="1"/>
  <c r="L14" i="45" s="1"/>
  <c r="H54" i="55" a="1"/>
  <c r="H54" i="55" s="1"/>
  <c r="H16" i="55" a="1"/>
  <c r="H16" i="55" s="1"/>
  <c r="F54" i="15" a="1"/>
  <c r="F54" i="15" s="1"/>
  <c r="F55" i="15" s="1"/>
  <c r="E21" i="15" a="1"/>
  <c r="E21" i="15" s="1"/>
  <c r="H59" i="55" s="1"/>
  <c r="F23" i="12" a="1"/>
  <c r="F23" i="12" s="1"/>
  <c r="F4" i="12" a="1"/>
  <c r="F4" i="12" s="1"/>
  <c r="F22" i="15" a="1"/>
  <c r="F22" i="15" s="1"/>
  <c r="E39" i="15" a="1"/>
  <c r="E39" i="15" s="1"/>
  <c r="F16" i="15" a="1"/>
  <c r="F16" i="15" s="1"/>
  <c r="H13" i="55" a="1"/>
  <c r="H13" i="55" s="1"/>
  <c r="H6" i="62" a="1"/>
  <c r="H6" i="62" s="1"/>
  <c r="F11" i="12" a="1"/>
  <c r="F11" i="12" s="1"/>
  <c r="H60" i="55" a="1"/>
  <c r="H60" i="55" s="1"/>
  <c r="F47" i="15" a="1"/>
  <c r="F47" i="15" s="1"/>
  <c r="H61" i="55" a="1"/>
  <c r="H61" i="55" s="1"/>
  <c r="J5" i="62" a="1"/>
  <c r="J5" i="62" s="1"/>
  <c r="H28" i="55" a="1"/>
  <c r="H28" i="55" s="1"/>
  <c r="J22" i="45" a="1"/>
  <c r="J22" i="45" s="1"/>
  <c r="H15" i="55" a="1"/>
  <c r="H15" i="55" s="1"/>
  <c r="H26" i="55" a="1"/>
  <c r="H26" i="55" s="1"/>
  <c r="E16" i="15" a="1"/>
  <c r="E16" i="15" s="1"/>
  <c r="E17" i="15" s="1"/>
  <c r="E60" i="15" a="1"/>
  <c r="E60" i="15" s="1"/>
  <c r="F13" i="12" a="1"/>
  <c r="F13" i="12" s="1"/>
  <c r="L21" i="45" a="1"/>
  <c r="L21" i="45" s="1"/>
  <c r="F16" i="12" a="1"/>
  <c r="F16" i="12" s="1"/>
  <c r="F25" i="15" a="1"/>
  <c r="F25" i="15" s="1"/>
  <c r="H33" i="55" a="1"/>
  <c r="H33" i="55" s="1"/>
  <c r="F18" i="15" a="1"/>
  <c r="F18" i="15" s="1"/>
  <c r="F19" i="15" s="1"/>
  <c r="F40" i="15" a="1"/>
  <c r="F40" i="15" s="1"/>
  <c r="F44" i="15" a="1"/>
  <c r="F44" i="15" s="1"/>
  <c r="F45" i="15" s="1"/>
  <c r="F22" i="12" a="1"/>
  <c r="F22" i="12" s="1"/>
  <c r="H22" i="47"/>
  <c r="H23" i="47" s="1"/>
  <c r="J33" i="55" a="1"/>
  <c r="J33" i="55" s="1"/>
  <c r="L22" i="45" a="1"/>
  <c r="L22" i="45" s="1"/>
  <c r="E68" i="15" a="1"/>
  <c r="E68" i="15" s="1"/>
  <c r="J24" i="55" a="1"/>
  <c r="J24" i="55" s="1"/>
  <c r="E29" i="15" a="1"/>
  <c r="E29" i="15" s="1"/>
  <c r="L6" i="45" a="1"/>
  <c r="L6" i="45" s="1"/>
  <c r="F60" i="15" a="1"/>
  <c r="F60" i="15" s="1"/>
  <c r="F38" i="15" a="1"/>
  <c r="F38" i="15" s="1"/>
  <c r="F56" i="12" s="1"/>
  <c r="F21" i="15" a="1"/>
  <c r="F21" i="15" s="1"/>
  <c r="J59" i="55" s="1"/>
  <c r="F15" i="15" a="1"/>
  <c r="F15" i="15" s="1"/>
  <c r="J62" i="55" a="1"/>
  <c r="J62" i="55" s="1"/>
  <c r="H27" i="55" a="1"/>
  <c r="H27" i="55" s="1"/>
  <c r="L12" i="45" a="1"/>
  <c r="L12" i="45" s="1"/>
  <c r="J12" i="55" a="1"/>
  <c r="J12" i="55" s="1"/>
  <c r="E8" i="12" a="1"/>
  <c r="E8" i="12" s="1"/>
  <c r="F68" i="15" a="1"/>
  <c r="F68" i="15" s="1"/>
  <c r="F39" i="15" a="1"/>
  <c r="F39" i="15" s="1"/>
  <c r="E44" i="15" a="1"/>
  <c r="E44" i="15" s="1"/>
  <c r="E45" i="15" s="1"/>
  <c r="L5" i="45" a="1"/>
  <c r="L5" i="45" s="1"/>
  <c r="H31" i="55" a="1"/>
  <c r="H31" i="55" s="1"/>
  <c r="E54" i="15" a="1"/>
  <c r="E54" i="15" s="1"/>
  <c r="H55" i="55" a="1"/>
  <c r="H55" i="55" s="1"/>
  <c r="E47" i="15" a="1"/>
  <c r="E47" i="15" s="1"/>
  <c r="F36" i="15" a="1"/>
  <c r="F36" i="15" s="1"/>
  <c r="J66" i="55" a="1"/>
  <c r="J66" i="55" s="1"/>
  <c r="F65" i="15" a="1"/>
  <c r="F65" i="15" s="1"/>
  <c r="F26" i="15" a="1"/>
  <c r="F26" i="15" s="1"/>
  <c r="F63" i="15" a="1"/>
  <c r="F63" i="15" s="1"/>
  <c r="J64" i="55" a="1"/>
  <c r="J64" i="55" s="1"/>
  <c r="F12" i="15" a="1"/>
  <c r="F12" i="15" s="1"/>
  <c r="J7" i="62" a="1"/>
  <c r="J7" i="62" s="1"/>
  <c r="J65" i="55" a="1"/>
  <c r="J65" i="55" s="1"/>
  <c r="J15" i="55" a="1"/>
  <c r="J15" i="55" s="1"/>
  <c r="J48" i="55" a="1"/>
  <c r="J48" i="55" s="1"/>
  <c r="J56" i="55" a="1"/>
  <c r="J56" i="55" s="1"/>
  <c r="F69" i="15" a="1"/>
  <c r="F69" i="15" s="1"/>
  <c r="H57" i="15"/>
  <c r="J20" i="55" a="1"/>
  <c r="J20" i="55" s="1"/>
  <c r="F64" i="15" a="1"/>
  <c r="F64" i="15" s="1"/>
  <c r="J13" i="55" a="1"/>
  <c r="J13" i="55" s="1"/>
  <c r="J32" i="55" a="1"/>
  <c r="J32" i="55" s="1"/>
  <c r="F70" i="15" a="1"/>
  <c r="F70" i="15" s="1"/>
  <c r="J30" i="55" a="1"/>
  <c r="J30" i="55" s="1"/>
  <c r="J34" i="55" a="1"/>
  <c r="J34" i="55" s="1"/>
  <c r="J55" i="55" a="1"/>
  <c r="J55" i="55" s="1"/>
  <c r="J18" i="55" a="1"/>
  <c r="J18" i="55" s="1"/>
  <c r="E52" i="15" a="1"/>
  <c r="E52" i="15" s="1"/>
  <c r="H24" i="55" a="1"/>
  <c r="H24" i="55" s="1"/>
  <c r="J63" i="55" a="1"/>
  <c r="J63" i="55" s="1"/>
  <c r="J14" i="55" a="1"/>
  <c r="J14" i="55" s="1"/>
  <c r="J54" i="55" a="1"/>
  <c r="J54" i="55" s="1"/>
  <c r="J28" i="55" a="1"/>
  <c r="J28" i="55" s="1"/>
  <c r="J6" i="62" a="1"/>
  <c r="J6" i="62" s="1"/>
  <c r="H20" i="55" a="1"/>
  <c r="H20" i="55" s="1"/>
  <c r="H29" i="55" a="1"/>
  <c r="H29" i="55" s="1"/>
  <c r="L7" i="45" a="1"/>
  <c r="L7" i="45" s="1"/>
  <c r="J17" i="45" a="1"/>
  <c r="J17" i="45" s="1"/>
  <c r="E63" i="15" a="1"/>
  <c r="E63" i="15" s="1"/>
  <c r="G57" i="15"/>
  <c r="H7" i="62" a="1"/>
  <c r="H7" i="62" s="1"/>
  <c r="E26" i="12" a="1"/>
  <c r="E26" i="12" s="1"/>
  <c r="E24" i="12" a="1"/>
  <c r="E24" i="12" s="1"/>
  <c r="E9" i="12" a="1"/>
  <c r="E9" i="12" s="1"/>
  <c r="F49" i="15" a="1"/>
  <c r="F49" i="15" s="1"/>
  <c r="E56" i="15" a="1"/>
  <c r="E56" i="15" s="1"/>
  <c r="J12" i="45" a="1"/>
  <c r="J12" i="45" s="1"/>
  <c r="J53" i="55" a="1"/>
  <c r="J53" i="55" s="1"/>
  <c r="J16" i="55" a="1"/>
  <c r="J16" i="55" s="1"/>
  <c r="J61" i="55" a="1"/>
  <c r="J61" i="55" s="1"/>
  <c r="J23" i="55" a="1"/>
  <c r="J23" i="55" s="1"/>
  <c r="J29" i="55" a="1"/>
  <c r="J29" i="55" s="1"/>
  <c r="F8" i="12" a="1"/>
  <c r="F8" i="12" s="1"/>
  <c r="H22" i="55" a="1"/>
  <c r="H22" i="55" s="1"/>
  <c r="L23" i="45" a="1"/>
  <c r="L23" i="45" s="1"/>
  <c r="E38" i="15" a="1"/>
  <c r="E38" i="15" s="1"/>
  <c r="H17" i="55" a="1"/>
  <c r="H17" i="55" s="1"/>
  <c r="E18" i="15" a="1"/>
  <c r="E18" i="15" s="1"/>
  <c r="J19" i="55" a="1"/>
  <c r="J19" i="55" s="1"/>
  <c r="J25" i="55" a="1"/>
  <c r="J25" i="55" s="1"/>
  <c r="J22" i="55" a="1"/>
  <c r="J22" i="55" s="1"/>
  <c r="F67" i="15" a="1"/>
  <c r="F67" i="15" s="1"/>
  <c r="J17" i="55" a="1"/>
  <c r="J17" i="55" s="1"/>
  <c r="J27" i="55" a="1"/>
  <c r="J27" i="55" s="1"/>
  <c r="E24" i="15" a="1"/>
  <c r="E24" i="15" s="1"/>
  <c r="J26" i="55" a="1"/>
  <c r="J26" i="55" s="1"/>
  <c r="J67" i="55" a="1"/>
  <c r="J67" i="55" s="1"/>
  <c r="J8" i="45" a="1"/>
  <c r="J8" i="45" s="1"/>
  <c r="H56" i="55" a="1"/>
  <c r="H56" i="55" s="1"/>
  <c r="E23" i="12" a="1"/>
  <c r="E23" i="12" s="1"/>
  <c r="L9" i="45" a="1"/>
  <c r="L9" i="45" s="1"/>
  <c r="C14" i="39"/>
  <c r="N24" i="45" l="1"/>
  <c r="P27" i="45"/>
  <c r="L36" i="55"/>
  <c r="L39" i="55"/>
  <c r="L40" i="55"/>
  <c r="L35" i="55"/>
  <c r="L37" i="55"/>
  <c r="L69" i="55"/>
  <c r="L14" i="62"/>
  <c r="G22" i="12"/>
  <c r="G28" i="12"/>
  <c r="H28" i="12"/>
  <c r="I70" i="15"/>
  <c r="G24" i="15"/>
  <c r="L71" i="55"/>
  <c r="L68" i="55"/>
  <c r="L70" i="55"/>
  <c r="H27" i="12"/>
  <c r="G27" i="12"/>
  <c r="G15" i="12"/>
  <c r="H15" i="12"/>
  <c r="G18" i="12"/>
  <c r="H18" i="12"/>
  <c r="I32" i="14"/>
  <c r="I66" i="15"/>
  <c r="G14" i="12"/>
  <c r="L21" i="55"/>
  <c r="H14" i="12"/>
  <c r="N35" i="63"/>
  <c r="O35" i="63"/>
  <c r="G56" i="15"/>
  <c r="G58" i="15" s="1"/>
  <c r="I67" i="15"/>
  <c r="L25" i="55"/>
  <c r="L12" i="55"/>
  <c r="E35" i="15"/>
  <c r="G43" i="12"/>
  <c r="G12" i="15"/>
  <c r="H28" i="15"/>
  <c r="G40" i="15"/>
  <c r="N11" i="45"/>
  <c r="H43" i="12"/>
  <c r="F61" i="15"/>
  <c r="F62" i="15" s="1"/>
  <c r="G46" i="15"/>
  <c r="L13" i="62"/>
  <c r="L48" i="55"/>
  <c r="G15" i="15"/>
  <c r="P31" i="45"/>
  <c r="L63" i="55"/>
  <c r="H13" i="12"/>
  <c r="P32" i="45"/>
  <c r="G48" i="15"/>
  <c r="N28" i="45"/>
  <c r="N30" i="45"/>
  <c r="P29" i="45"/>
  <c r="P28" i="45"/>
  <c r="P30" i="45"/>
  <c r="N32" i="45"/>
  <c r="N27" i="45"/>
  <c r="N29" i="45"/>
  <c r="N31" i="45"/>
  <c r="H7" i="12"/>
  <c r="L8" i="62"/>
  <c r="H25" i="12"/>
  <c r="G31" i="15"/>
  <c r="G32" i="15" s="1"/>
  <c r="N12" i="62"/>
  <c r="N13" i="62"/>
  <c r="N14" i="62"/>
  <c r="N15" i="62"/>
  <c r="G25" i="12"/>
  <c r="H19" i="12"/>
  <c r="P25" i="45"/>
  <c r="N10" i="45"/>
  <c r="P10" i="45"/>
  <c r="U10" i="49"/>
  <c r="T10" i="49"/>
  <c r="I23" i="47"/>
  <c r="I24" i="47" s="1"/>
  <c r="L53" i="55"/>
  <c r="L11" i="62"/>
  <c r="G26" i="12"/>
  <c r="H22" i="15"/>
  <c r="N8" i="45"/>
  <c r="H46" i="15"/>
  <c r="L27" i="55"/>
  <c r="H38" i="15"/>
  <c r="L16" i="55"/>
  <c r="L65" i="55"/>
  <c r="G17" i="12"/>
  <c r="G11" i="12"/>
  <c r="H5" i="12"/>
  <c r="H12" i="12"/>
  <c r="H40" i="15"/>
  <c r="P7" i="45"/>
  <c r="AV53" i="48"/>
  <c r="L13" i="55"/>
  <c r="N26" i="45"/>
  <c r="G41" i="15"/>
  <c r="G42" i="15" s="1"/>
  <c r="P19" i="45"/>
  <c r="G6" i="12"/>
  <c r="P9" i="45"/>
  <c r="G21" i="15"/>
  <c r="L59" i="55" s="1"/>
  <c r="H13" i="15"/>
  <c r="AW54" i="48"/>
  <c r="AW54" i="49" s="1"/>
  <c r="AW54" i="50" s="1"/>
  <c r="AW54" i="51" s="1"/>
  <c r="AW53" i="48"/>
  <c r="J52" i="48"/>
  <c r="J54" i="48" s="1"/>
  <c r="J54" i="49" s="1"/>
  <c r="J54" i="50" s="1"/>
  <c r="J54" i="51" s="1"/>
  <c r="CR52" i="48"/>
  <c r="F44" i="48" s="1"/>
  <c r="CZ44" i="48" s="1"/>
  <c r="H25" i="15"/>
  <c r="H27" i="15"/>
  <c r="G20" i="15"/>
  <c r="G33" i="15"/>
  <c r="I59" i="15"/>
  <c r="N20" i="45"/>
  <c r="H20" i="12"/>
  <c r="H34" i="15"/>
  <c r="N8" i="62"/>
  <c r="N15" i="45"/>
  <c r="H21" i="15"/>
  <c r="P20" i="45"/>
  <c r="CP52" i="48"/>
  <c r="F43" i="48" s="1"/>
  <c r="N5" i="45"/>
  <c r="G52" i="15"/>
  <c r="BS54" i="48"/>
  <c r="BS54" i="49" s="1"/>
  <c r="BS54" i="50" s="1"/>
  <c r="BS54" i="51" s="1"/>
  <c r="BR53" i="48"/>
  <c r="BS53" i="48"/>
  <c r="P23" i="45"/>
  <c r="L30" i="55"/>
  <c r="I64" i="15"/>
  <c r="I65" i="15"/>
  <c r="N14" i="45"/>
  <c r="H10" i="12"/>
  <c r="G10" i="15"/>
  <c r="G11" i="15" s="1"/>
  <c r="G51" i="15"/>
  <c r="F35" i="15"/>
  <c r="F53" i="15"/>
  <c r="L64" i="55"/>
  <c r="G16" i="12"/>
  <c r="G28" i="15"/>
  <c r="L19" i="55"/>
  <c r="G34" i="15"/>
  <c r="G7" i="12"/>
  <c r="H31" i="15"/>
  <c r="H32" i="15" s="1"/>
  <c r="P15" i="45"/>
  <c r="P13" i="45"/>
  <c r="N9" i="62"/>
  <c r="H11" i="12"/>
  <c r="P14" i="45"/>
  <c r="P11" i="45"/>
  <c r="N10" i="62"/>
  <c r="E14" i="15"/>
  <c r="N16" i="45"/>
  <c r="H6" i="12"/>
  <c r="F11" i="15"/>
  <c r="E23" i="15"/>
  <c r="L61" i="55"/>
  <c r="H49" i="15"/>
  <c r="H41" i="15"/>
  <c r="H42" i="15" s="1"/>
  <c r="E42" i="15"/>
  <c r="E43" i="15" s="1"/>
  <c r="G5" i="12"/>
  <c r="K52" i="48"/>
  <c r="K54" i="48" s="1"/>
  <c r="K54" i="49" s="1"/>
  <c r="K54" i="50" s="1"/>
  <c r="K54" i="51" s="1"/>
  <c r="L62" i="55"/>
  <c r="F23" i="15"/>
  <c r="G9" i="12"/>
  <c r="L10" i="62"/>
  <c r="G13" i="15"/>
  <c r="H10" i="15"/>
  <c r="H11" i="15" s="1"/>
  <c r="L66" i="55"/>
  <c r="P16" i="45"/>
  <c r="G27" i="15"/>
  <c r="G4" i="12"/>
  <c r="N11" i="62"/>
  <c r="G16" i="15"/>
  <c r="G17" i="15" s="1"/>
  <c r="L15" i="55"/>
  <c r="H44" i="15"/>
  <c r="H16" i="15"/>
  <c r="H17" i="15" s="1"/>
  <c r="F32" i="15"/>
  <c r="H4" i="12"/>
  <c r="I69" i="15"/>
  <c r="E30" i="15"/>
  <c r="H17" i="12"/>
  <c r="F17" i="15"/>
  <c r="N13" i="45"/>
  <c r="G22" i="15"/>
  <c r="L51" i="55" s="1"/>
  <c r="N18" i="45"/>
  <c r="L9" i="62"/>
  <c r="G12" i="12"/>
  <c r="G23" i="12"/>
  <c r="F30" i="15"/>
  <c r="G24" i="12"/>
  <c r="L14" i="55"/>
  <c r="G26" i="15"/>
  <c r="L74" i="55" s="1"/>
  <c r="H8" i="12"/>
  <c r="P24" i="45"/>
  <c r="H33" i="15"/>
  <c r="L28" i="55"/>
  <c r="L24" i="55"/>
  <c r="G19" i="12"/>
  <c r="CN52" i="48"/>
  <c r="CN54" i="48" s="1"/>
  <c r="CN54" i="49" s="1"/>
  <c r="CN54" i="50" s="1"/>
  <c r="CN54" i="51" s="1"/>
  <c r="N12" i="45"/>
  <c r="H16" i="12"/>
  <c r="G44" i="15"/>
  <c r="F43" i="15"/>
  <c r="H15" i="15"/>
  <c r="H47" i="15"/>
  <c r="P26" i="45"/>
  <c r="G25" i="15"/>
  <c r="L20" i="55"/>
  <c r="F14" i="15"/>
  <c r="H12" i="15"/>
  <c r="J19" i="62"/>
  <c r="L55" i="55"/>
  <c r="P22" i="45"/>
  <c r="G10" i="12"/>
  <c r="N5" i="62"/>
  <c r="P21" i="45"/>
  <c r="H29" i="15"/>
  <c r="H21" i="12"/>
  <c r="E61" i="15"/>
  <c r="L7" i="62"/>
  <c r="N17" i="45"/>
  <c r="L18" i="55"/>
  <c r="J51" i="55"/>
  <c r="P18" i="45"/>
  <c r="N6" i="45"/>
  <c r="L56" i="55"/>
  <c r="N6" i="62"/>
  <c r="L32" i="55"/>
  <c r="H20" i="15"/>
  <c r="N25" i="45"/>
  <c r="G54" i="15"/>
  <c r="N22" i="45"/>
  <c r="L60" i="55"/>
  <c r="H58" i="55"/>
  <c r="G59" i="55" s="1"/>
  <c r="L52" i="55"/>
  <c r="G47" i="15"/>
  <c r="E50" i="15"/>
  <c r="H54" i="15"/>
  <c r="E55" i="15"/>
  <c r="G55" i="15" s="1"/>
  <c r="L5" i="62"/>
  <c r="H36" i="15"/>
  <c r="L31" i="55"/>
  <c r="I68" i="15"/>
  <c r="L23" i="55"/>
  <c r="H73" i="55"/>
  <c r="G74" i="55" s="1"/>
  <c r="L34" i="55"/>
  <c r="L26" i="55"/>
  <c r="L54" i="55"/>
  <c r="G39" i="15"/>
  <c r="H39" i="15"/>
  <c r="G21" i="12"/>
  <c r="G13" i="12"/>
  <c r="N19" i="45"/>
  <c r="G29" i="15"/>
  <c r="I63" i="15"/>
  <c r="N21" i="45"/>
  <c r="G20" i="12"/>
  <c r="H48" i="15"/>
  <c r="L33" i="55"/>
  <c r="H26" i="12"/>
  <c r="H45" i="15"/>
  <c r="H22" i="12"/>
  <c r="P6" i="45"/>
  <c r="I60" i="15"/>
  <c r="P5" i="45"/>
  <c r="F50" i="15"/>
  <c r="M52" i="48"/>
  <c r="M54" i="48" s="1"/>
  <c r="M54" i="49" s="1"/>
  <c r="M54" i="50" s="1"/>
  <c r="M54" i="51" s="1"/>
  <c r="F37" i="15"/>
  <c r="H37" i="15" s="1"/>
  <c r="H56" i="15"/>
  <c r="H58" i="15" s="1"/>
  <c r="J74" i="55"/>
  <c r="H26" i="15"/>
  <c r="G36" i="15"/>
  <c r="N52" i="48"/>
  <c r="N54" i="48" s="1"/>
  <c r="N54" i="49" s="1"/>
  <c r="N54" i="50" s="1"/>
  <c r="N54" i="51" s="1"/>
  <c r="R52" i="48"/>
  <c r="S53" i="48" s="1"/>
  <c r="Q52" i="48"/>
  <c r="P53" i="48" s="1"/>
  <c r="L52" i="48"/>
  <c r="O52" i="48"/>
  <c r="E53" i="15"/>
  <c r="P17" i="45"/>
  <c r="J73" i="55"/>
  <c r="L6" i="62"/>
  <c r="N7" i="45"/>
  <c r="H52" i="15"/>
  <c r="H53" i="15" s="1"/>
  <c r="P35" i="45" s="1"/>
  <c r="J50" i="55"/>
  <c r="E19" i="15"/>
  <c r="G19" i="15" s="1"/>
  <c r="G18" i="15"/>
  <c r="H18" i="15"/>
  <c r="E54" i="12"/>
  <c r="G49" i="15"/>
  <c r="H24" i="15"/>
  <c r="N7" i="62"/>
  <c r="P12" i="45"/>
  <c r="P8" i="45"/>
  <c r="L17" i="55"/>
  <c r="L29" i="55"/>
  <c r="L34" i="45"/>
  <c r="J58" i="55"/>
  <c r="I59" i="55" s="1"/>
  <c r="H9" i="12"/>
  <c r="F54" i="12"/>
  <c r="F58" i="12" s="1"/>
  <c r="E56" i="12"/>
  <c r="G38" i="15"/>
  <c r="H23" i="12"/>
  <c r="H50" i="55"/>
  <c r="G51" i="55" s="1"/>
  <c r="G45" i="15"/>
  <c r="E58" i="15"/>
  <c r="J34" i="45"/>
  <c r="G8" i="12"/>
  <c r="L67" i="55"/>
  <c r="L22" i="55"/>
  <c r="H17" i="62"/>
  <c r="H21" i="62" s="1"/>
  <c r="N9" i="45"/>
  <c r="N23" i="45"/>
  <c r="H24" i="12"/>
  <c r="J17" i="62"/>
  <c r="F72" i="15" l="1"/>
  <c r="G14" i="15"/>
  <c r="I61" i="15"/>
  <c r="J34" i="14"/>
  <c r="G53" i="15"/>
  <c r="H30" i="15"/>
  <c r="G43" i="15"/>
  <c r="U53" i="49"/>
  <c r="U10" i="50" s="1"/>
  <c r="T53" i="49"/>
  <c r="T10" i="50" s="1"/>
  <c r="BR10" i="49"/>
  <c r="AW10" i="49"/>
  <c r="P10" i="49"/>
  <c r="S10" i="49"/>
  <c r="BS10" i="49"/>
  <c r="AV10" i="49"/>
  <c r="AV53" i="49" s="1"/>
  <c r="H24" i="47"/>
  <c r="H25" i="47" s="1"/>
  <c r="H14" i="15"/>
  <c r="G30" i="15"/>
  <c r="G35" i="15"/>
  <c r="I51" i="55"/>
  <c r="H23" i="15"/>
  <c r="G37" i="15"/>
  <c r="E62" i="15"/>
  <c r="I62" i="15" s="1"/>
  <c r="CS44" i="48"/>
  <c r="CS52" i="48" s="1"/>
  <c r="CS54" i="48" s="1"/>
  <c r="CS54" i="49" s="1"/>
  <c r="CS54" i="50" s="1"/>
  <c r="CS54" i="51" s="1"/>
  <c r="CR54" i="48"/>
  <c r="CR54" i="49" s="1"/>
  <c r="CR54" i="50" s="1"/>
  <c r="CR54" i="51" s="1"/>
  <c r="H35" i="15"/>
  <c r="CP54" i="48"/>
  <c r="CP54" i="49" s="1"/>
  <c r="CP54" i="50" s="1"/>
  <c r="CP54" i="51" s="1"/>
  <c r="H43" i="15"/>
  <c r="F42" i="48"/>
  <c r="CZ42" i="48" s="1"/>
  <c r="G50" i="15"/>
  <c r="H55" i="15"/>
  <c r="G23" i="15"/>
  <c r="L73" i="55"/>
  <c r="K74" i="55" s="1"/>
  <c r="H50" i="15"/>
  <c r="K53" i="48"/>
  <c r="J53" i="48"/>
  <c r="L17" i="62"/>
  <c r="L53" i="48"/>
  <c r="J21" i="62"/>
  <c r="L58" i="55"/>
  <c r="K59" i="55" s="1"/>
  <c r="N17" i="62"/>
  <c r="I74" i="55"/>
  <c r="N53" i="48"/>
  <c r="R53" i="48"/>
  <c r="Q54" i="48"/>
  <c r="Q54" i="49" s="1"/>
  <c r="Q54" i="50" s="1"/>
  <c r="Q54" i="51" s="1"/>
  <c r="Q53" i="48"/>
  <c r="R54" i="48"/>
  <c r="R54" i="49" s="1"/>
  <c r="R54" i="50" s="1"/>
  <c r="R54" i="51" s="1"/>
  <c r="L54" i="48"/>
  <c r="L54" i="49" s="1"/>
  <c r="L54" i="50" s="1"/>
  <c r="L54" i="51" s="1"/>
  <c r="O54" i="48"/>
  <c r="O54" i="49" s="1"/>
  <c r="O54" i="50" s="1"/>
  <c r="O54" i="51" s="1"/>
  <c r="O53" i="48"/>
  <c r="M53" i="48"/>
  <c r="CQ43" i="48"/>
  <c r="CQ52" i="48" s="1"/>
  <c r="CZ43" i="48"/>
  <c r="H19" i="15"/>
  <c r="L50" i="55"/>
  <c r="K51" i="55" s="1"/>
  <c r="G54" i="12"/>
  <c r="N34" i="45"/>
  <c r="P34" i="45"/>
  <c r="P36" i="45" s="1"/>
  <c r="H54" i="12"/>
  <c r="E58" i="12"/>
  <c r="E72" i="15" l="1"/>
  <c r="E74" i="15" s="1"/>
  <c r="G72" i="15"/>
  <c r="H72" i="15"/>
  <c r="BS53" i="49"/>
  <c r="BS10" i="50" s="1"/>
  <c r="I34" i="14"/>
  <c r="I35" i="14" s="1"/>
  <c r="CZ52" i="48"/>
  <c r="CZ53" i="48" s="1"/>
  <c r="CZ10" i="49" s="1"/>
  <c r="U53" i="50"/>
  <c r="U10" i="51" s="1"/>
  <c r="T53" i="50"/>
  <c r="T10" i="51" s="1"/>
  <c r="AW53" i="49"/>
  <c r="AW10" i="50" s="1"/>
  <c r="AV10" i="50"/>
  <c r="L10" i="49"/>
  <c r="M10" i="49"/>
  <c r="N10" i="49"/>
  <c r="J10" i="49"/>
  <c r="O10" i="49"/>
  <c r="Q10" i="49"/>
  <c r="Q53" i="49" s="1"/>
  <c r="R10" i="49"/>
  <c r="S53" i="49" s="1"/>
  <c r="K10" i="49"/>
  <c r="BR53" i="49"/>
  <c r="I25" i="47"/>
  <c r="I26" i="47" s="1"/>
  <c r="CS53" i="48"/>
  <c r="CR53" i="48"/>
  <c r="CO42" i="48"/>
  <c r="CO52" i="48" s="1"/>
  <c r="CO53" i="48" s="1"/>
  <c r="CQ53" i="48"/>
  <c r="CQ54" i="48"/>
  <c r="CQ54" i="49" s="1"/>
  <c r="CQ54" i="50" s="1"/>
  <c r="CQ54" i="51" s="1"/>
  <c r="CP53" i="48"/>
  <c r="CZ54" i="48" l="1"/>
  <c r="CZ54" i="49" s="1"/>
  <c r="CZ54" i="50" s="1"/>
  <c r="CZ54" i="51" s="1"/>
  <c r="DA53" i="48"/>
  <c r="DA10" i="49" s="1"/>
  <c r="DA53" i="49" s="1"/>
  <c r="J35" i="14"/>
  <c r="J36" i="14" s="1"/>
  <c r="O53" i="49"/>
  <c r="O10" i="50" s="1"/>
  <c r="U53" i="51"/>
  <c r="T53" i="51"/>
  <c r="H74" i="15"/>
  <c r="N53" i="49"/>
  <c r="N10" i="50" s="1"/>
  <c r="M53" i="49"/>
  <c r="M10" i="50" s="1"/>
  <c r="AV53" i="50"/>
  <c r="AV10" i="51" s="1"/>
  <c r="L53" i="49"/>
  <c r="L10" i="50" s="1"/>
  <c r="BR10" i="50"/>
  <c r="BS53" i="50" s="1"/>
  <c r="BS10" i="51" s="1"/>
  <c r="Q10" i="50"/>
  <c r="S10" i="50"/>
  <c r="K53" i="49"/>
  <c r="AW53" i="50"/>
  <c r="AW10" i="51" s="1"/>
  <c r="R53" i="49"/>
  <c r="J53" i="49"/>
  <c r="P53" i="49"/>
  <c r="CR10" i="49"/>
  <c r="CP10" i="49"/>
  <c r="CS10" i="49"/>
  <c r="CQ10" i="49"/>
  <c r="CO10" i="49"/>
  <c r="H26" i="47"/>
  <c r="H27" i="47" s="1"/>
  <c r="CO54" i="48"/>
  <c r="CO54" i="49" s="1"/>
  <c r="CO54" i="50" s="1"/>
  <c r="CO54" i="51" s="1"/>
  <c r="CN53" i="48"/>
  <c r="I36" i="14" l="1"/>
  <c r="I37" i="14" s="1"/>
  <c r="L53" i="50"/>
  <c r="L10" i="51" s="1"/>
  <c r="N53" i="50"/>
  <c r="N10" i="51" s="1"/>
  <c r="CP53" i="49"/>
  <c r="CP10" i="50" s="1"/>
  <c r="O53" i="50"/>
  <c r="O10" i="51" s="1"/>
  <c r="CZ53" i="49"/>
  <c r="CZ10" i="50" s="1"/>
  <c r="M53" i="50"/>
  <c r="M10" i="51" s="1"/>
  <c r="CS53" i="49"/>
  <c r="CS10" i="50" s="1"/>
  <c r="BR53" i="50"/>
  <c r="BR10" i="51" s="1"/>
  <c r="BR53" i="51" s="1"/>
  <c r="P10" i="50"/>
  <c r="J10" i="50"/>
  <c r="K10" i="50"/>
  <c r="R10" i="50"/>
  <c r="CQ53" i="49"/>
  <c r="DA10" i="50"/>
  <c r="AV53" i="51"/>
  <c r="AW53" i="51"/>
  <c r="CR53" i="49"/>
  <c r="CN10" i="49"/>
  <c r="CN53" i="49" s="1"/>
  <c r="I27" i="47"/>
  <c r="I28" i="47" s="1"/>
  <c r="J37" i="14" l="1"/>
  <c r="J38" i="14" s="1"/>
  <c r="L53" i="51"/>
  <c r="O53" i="51"/>
  <c r="M53" i="51"/>
  <c r="N53" i="51"/>
  <c r="BS53" i="51"/>
  <c r="DA53" i="50"/>
  <c r="DA10" i="51" s="1"/>
  <c r="K53" i="50"/>
  <c r="K10" i="51" s="1"/>
  <c r="CZ53" i="50"/>
  <c r="CZ10" i="51" s="1"/>
  <c r="CR10" i="50"/>
  <c r="CS53" i="50" s="1"/>
  <c r="CS10" i="51" s="1"/>
  <c r="CQ10" i="50"/>
  <c r="CN10" i="50"/>
  <c r="S53" i="50"/>
  <c r="S10" i="51" s="1"/>
  <c r="R53" i="50"/>
  <c r="R10" i="51" s="1"/>
  <c r="J53" i="50"/>
  <c r="J10" i="51" s="1"/>
  <c r="P53" i="50"/>
  <c r="Q53" i="50"/>
  <c r="Q10" i="51" s="1"/>
  <c r="CO53" i="49"/>
  <c r="H28" i="47"/>
  <c r="H29" i="47" s="1"/>
  <c r="I38" i="14" l="1"/>
  <c r="CZ53" i="51"/>
  <c r="S53" i="51"/>
  <c r="DA53" i="51"/>
  <c r="R53" i="51"/>
  <c r="P10" i="51"/>
  <c r="Q53" i="51" s="1"/>
  <c r="J53" i="51"/>
  <c r="K53" i="51"/>
  <c r="CR53" i="50"/>
  <c r="CR10" i="51" s="1"/>
  <c r="CR53" i="51" s="1"/>
  <c r="CQ53" i="50"/>
  <c r="CQ10" i="51" s="1"/>
  <c r="CP53" i="50"/>
  <c r="CP10" i="51" s="1"/>
  <c r="CO10" i="50"/>
  <c r="CN53" i="50" s="1"/>
  <c r="CN10" i="51" s="1"/>
  <c r="I29" i="47"/>
  <c r="I30" i="47" s="1"/>
  <c r="CP53" i="51" l="1"/>
  <c r="P53" i="51"/>
  <c r="CS53" i="51"/>
  <c r="CQ53" i="51"/>
  <c r="CO53" i="50"/>
  <c r="CO10" i="51" s="1"/>
  <c r="CO53" i="51" s="1"/>
  <c r="H30" i="47"/>
  <c r="H31" i="47" s="1"/>
  <c r="CN53" i="51" l="1"/>
  <c r="I31" i="47"/>
  <c r="I32" i="47" s="1"/>
  <c r="H32" i="47" l="1"/>
  <c r="H33" i="47" s="1"/>
  <c r="I33" i="47" l="1"/>
  <c r="I34" i="47" s="1"/>
  <c r="H34" i="47" l="1"/>
  <c r="H35" i="47" s="1"/>
  <c r="I35" i="47" l="1"/>
  <c r="I36" i="47" s="1"/>
  <c r="H36" i="47" l="1"/>
  <c r="H37" i="47" s="1"/>
  <c r="I37" i="47" l="1"/>
  <c r="I38" i="47" s="1"/>
  <c r="H38" i="47" l="1"/>
  <c r="H39" i="47" s="1"/>
  <c r="I39" i="47" l="1"/>
  <c r="I40" i="47" s="1"/>
  <c r="H40" i="47" l="1"/>
  <c r="H41" i="47" s="1"/>
  <c r="I41" i="47" l="1"/>
  <c r="I42" i="47" s="1"/>
  <c r="H42" i="47" l="1"/>
  <c r="H43" i="47" s="1"/>
  <c r="I43" i="47" l="1"/>
  <c r="I44" i="47" s="1"/>
  <c r="H44" i="47" l="1"/>
  <c r="H45" i="47" s="1"/>
  <c r="I45" i="47" l="1"/>
  <c r="I46" i="47" s="1"/>
  <c r="H46" i="47" l="1"/>
  <c r="H47" i="47" s="1"/>
  <c r="I47" i="47" l="1"/>
  <c r="I48" i="47" s="1"/>
  <c r="H48" i="47" l="1"/>
  <c r="H49" i="47" s="1"/>
  <c r="I49" i="47" l="1"/>
  <c r="I50" i="47" s="1"/>
  <c r="H50" i="47" l="1"/>
</calcChain>
</file>

<file path=xl/sharedStrings.xml><?xml version="1.0" encoding="utf-8"?>
<sst xmlns="http://schemas.openxmlformats.org/spreadsheetml/2006/main" count="10898" uniqueCount="1741">
  <si>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</si>
  <si>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</si>
  <si>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</si>
  <si>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</si>
  <si>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</si>
  <si>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</si>
  <si>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</si>
  <si>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</si>
  <si>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</si>
  <si>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</si>
  <si>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</si>
  <si>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</si>
  <si>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</si>
  <si>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</si>
  <si>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</si>
  <si>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</si>
  <si>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</si>
  <si>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</si>
  <si>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</si>
  <si>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</si>
  <si>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</si>
  <si>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</si>
  <si>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</si>
  <si>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</si>
  <si>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</si>
  <si>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</si>
  <si>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</si>
  <si>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</si>
  <si>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</si>
  <si>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</si>
  <si>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</si>
  <si>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</si>
  <si>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</si>
  <si>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</si>
  <si>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</si>
  <si>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</si>
  <si>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</si>
  <si>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</si>
  <si>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</si>
  <si>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</si>
  <si>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</si>
  <si>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</si>
  <si>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</si>
  <si>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</si>
  <si>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</si>
  <si>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</si>
  <si>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</si>
  <si>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</si>
  <si>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</si>
  <si>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</si>
  <si>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</si>
  <si>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</si>
  <si>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</si>
  <si>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</si>
  <si>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</si>
  <si>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</si>
  <si>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</si>
  <si>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</si>
  <si>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</si>
  <si>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</si>
  <si>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</si>
  <si>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</si>
  <si>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</si>
  <si>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</si>
  <si>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</si>
  <si>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</si>
  <si>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</si>
  <si>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</si>
  <si>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</si>
  <si>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</si>
  <si>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</si>
  <si>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</si>
  <si>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</si>
  <si>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</si>
  <si>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</si>
  <si>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</si>
  <si>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</si>
  <si>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</si>
  <si>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</si>
  <si>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</si>
  <si>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</si>
  <si>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</si>
  <si>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</si>
  <si>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</si>
  <si>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</si>
  <si>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</si>
  <si>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</si>
  <si>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</si>
  <si>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</si>
  <si>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</si>
  <si>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</si>
  <si>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</si>
  <si>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</si>
  <si>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</si>
  <si>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</si>
  <si>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</si>
  <si>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</si>
  <si>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</si>
  <si>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</si>
  <si>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</si>
  <si>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</si>
  <si>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</si>
  <si>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</si>
  <si>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</si>
  <si>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</si>
  <si>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</si>
  <si>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</si>
  <si>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</si>
  <si>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</si>
  <si>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</si>
  <si>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</si>
  <si>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</si>
  <si>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</si>
  <si>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</si>
  <si>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</si>
  <si>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</si>
  <si>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</si>
  <si>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</si>
  <si>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</si>
  <si>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</si>
  <si>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</si>
  <si>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</si>
  <si>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</si>
  <si>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</si>
  <si>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</si>
  <si>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</si>
  <si>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</si>
  <si>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</si>
  <si>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</si>
  <si>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</si>
  <si>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</si>
  <si>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</si>
  <si>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</si>
  <si>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</si>
  <si>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</si>
  <si>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</si>
  <si>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</si>
  <si>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</si>
  <si>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</si>
  <si>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</si>
  <si>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</si>
  <si>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</si>
  <si>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</si>
  <si>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</si>
  <si>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</si>
  <si>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</si>
  <si>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</si>
  <si>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</si>
  <si>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</si>
  <si>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</si>
  <si>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</si>
  <si>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</si>
  <si>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</si>
  <si>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</si>
  <si>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</si>
  <si>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</si>
  <si>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</si>
  <si>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</si>
  <si>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</si>
  <si>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</si>
  <si>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</si>
  <si>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</si>
  <si>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</si>
  <si>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</si>
  <si>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</si>
  <si>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</si>
  <si>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Nơi mở tài khoản giao dịch: Ngân Hàng Eximbank Quận 4</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</si>
  <si>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</si>
  <si>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</si>
  <si>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</si>
  <si>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</si>
  <si>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</si>
  <si>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</si>
  <si>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</si>
  <si>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</si>
  <si>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</si>
  <si>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</si>
  <si>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</si>
  <si>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</si>
  <si>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</si>
  <si>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</si>
  <si>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</si>
  <si>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</si>
  <si>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</si>
  <si>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</si>
  <si>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</si>
  <si>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</si>
  <si>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</si>
  <si>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</si>
  <si>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</si>
  <si>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</si>
  <si>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</si>
  <si>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</si>
  <si>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</si>
  <si>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</si>
  <si>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</si>
  <si>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</si>
  <si>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</si>
  <si>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</si>
  <si>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</si>
  <si>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</si>
  <si>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</si>
  <si>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</si>
  <si>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</si>
  <si>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</si>
  <si>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</si>
  <si>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</si>
  <si>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</si>
  <si>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</si>
  <si>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</si>
  <si>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</si>
  <si>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</si>
  <si>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</si>
  <si>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</si>
  <si>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</si>
  <si>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</si>
  <si>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</si>
  <si>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</si>
  <si>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</si>
  <si>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</si>
  <si>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</si>
  <si>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</si>
  <si>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</si>
  <si>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</si>
  <si>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</si>
  <si>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</si>
  <si>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</si>
  <si>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</si>
  <si>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</si>
  <si>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</si>
  <si>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</si>
  <si>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</si>
  <si>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</si>
  <si>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</si>
  <si>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</si>
  <si>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</si>
  <si>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</si>
  <si>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</si>
  <si>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</si>
  <si>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</si>
  <si>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</si>
  <si>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</si>
  <si>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</si>
  <si>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</si>
  <si>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</si>
  <si>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</si>
  <si>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</si>
  <si>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</si>
  <si>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</si>
  <si>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</si>
  <si>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</si>
  <si>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</si>
  <si>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</si>
  <si>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</si>
  <si>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</si>
  <si>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</si>
  <si>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</si>
  <si>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</si>
  <si>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</si>
  <si>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</si>
  <si>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</si>
  <si>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</si>
  <si>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</si>
  <si>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</si>
  <si>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</si>
  <si>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</si>
  <si>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</si>
  <si>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</si>
  <si>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</si>
  <si>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</si>
  <si>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</si>
  <si>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</si>
  <si>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</si>
  <si>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</si>
  <si>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</si>
  <si>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</si>
  <si>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</si>
  <si>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</si>
  <si>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</si>
  <si>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</si>
  <si>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</si>
  <si>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</si>
  <si>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</si>
  <si>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</si>
  <si>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</si>
  <si>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</si>
  <si>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</si>
  <si>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</si>
  <si>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</si>
  <si>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</si>
  <si>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</si>
  <si>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</si>
  <si>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</si>
  <si>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</si>
  <si>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</si>
  <si>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</si>
  <si>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</si>
  <si>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</si>
  <si>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</si>
  <si>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</si>
  <si>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</si>
  <si>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</si>
  <si>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</si>
  <si>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</si>
  <si>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</si>
  <si>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</si>
  <si>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</si>
  <si>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</si>
  <si>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</si>
  <si>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</si>
  <si>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</si>
  <si>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</si>
  <si>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</si>
  <si>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</si>
  <si>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</si>
  <si>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</si>
  <si>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</si>
  <si>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</si>
  <si>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</si>
  <si>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</si>
  <si>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</si>
  <si>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</si>
  <si>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</si>
  <si>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</si>
  <si>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</si>
  <si>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</si>
  <si>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</si>
  <si>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</si>
  <si>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</si>
  <si>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</si>
  <si>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</si>
  <si>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</si>
  <si>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</si>
  <si>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</si>
  <si>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</si>
  <si>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</si>
  <si>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</si>
  <si>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</si>
  <si>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</si>
  <si>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</si>
  <si>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</si>
  <si>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</si>
  <si>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</si>
  <si>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</si>
  <si>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</si>
  <si>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</si>
  <si>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</si>
  <si>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</si>
  <si>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</si>
  <si>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</si>
  <si>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</si>
  <si>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</si>
  <si>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</si>
  <si>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</si>
  <si>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</si>
  <si>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</si>
  <si>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</si>
  <si>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</si>
  <si>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</si>
  <si>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</si>
  <si>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</si>
  <si>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</si>
  <si>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</si>
  <si>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</si>
  <si>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</si>
  <si>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</si>
  <si>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</si>
  <si>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</si>
  <si>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</si>
  <si>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</si>
  <si>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</si>
  <si>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</si>
  <si>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</si>
  <si>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</si>
  <si>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</si>
  <si>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</si>
  <si>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</si>
  <si>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</si>
  <si>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</si>
  <si>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</si>
  <si>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</si>
  <si>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</si>
  <si>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</si>
  <si>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</si>
  <si>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</si>
  <si>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</si>
  <si>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</si>
  <si>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</si>
  <si>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</si>
  <si>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</si>
  <si>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</si>
  <si>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</si>
  <si>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</si>
  <si>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</si>
  <si>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</si>
  <si>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</si>
  <si>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</si>
  <si>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</si>
  <si>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</si>
  <si>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</si>
  <si>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</si>
  <si>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</si>
  <si>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</si>
  <si>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</si>
  <si>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</si>
  <si>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</si>
  <si>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</si>
  <si>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</si>
  <si>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</si>
  <si>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</si>
  <si>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</si>
  <si>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</si>
  <si>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</si>
  <si>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Nguyễn Văn Hải</t>
  </si>
  <si>
    <t>Nguyễn Văn Lắm</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</si>
  <si>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</si>
  <si>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</si>
  <si>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</si>
  <si>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</si>
  <si>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</si>
  <si>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</si>
  <si>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</si>
  <si>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</si>
  <si>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</si>
  <si>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</si>
  <si>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</si>
  <si>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Trần Thị Lang</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</si>
  <si>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</si>
  <si>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</si>
  <si>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</si>
  <si>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</si>
  <si>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</si>
  <si>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</si>
  <si>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</si>
  <si>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</si>
  <si>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</si>
  <si>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</si>
  <si>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</si>
  <si>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</si>
  <si>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</si>
  <si>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</si>
  <si>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</si>
  <si>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</si>
  <si>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</si>
  <si>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</si>
  <si>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</si>
  <si>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</si>
  <si>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</si>
  <si>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</si>
  <si>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</si>
  <si>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</si>
  <si>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</si>
  <si>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</si>
  <si>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</si>
  <si>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</si>
  <si>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</si>
  <si>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</si>
  <si>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</si>
  <si>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</si>
  <si>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</si>
  <si>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</si>
  <si>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</si>
  <si>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</si>
  <si>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</si>
  <si>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</si>
  <si>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</si>
  <si>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</si>
  <si>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</si>
  <si>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</si>
  <si>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</si>
  <si>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</si>
  <si>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</si>
  <si>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</si>
  <si>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</si>
  <si>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</si>
  <si>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</si>
  <si>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</si>
  <si>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</si>
  <si>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</si>
  <si>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</si>
  <si>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</si>
  <si>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</si>
  <si>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</si>
  <si>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</si>
  <si>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</si>
  <si>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</si>
  <si>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</si>
  <si>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</si>
  <si>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</si>
  <si>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</si>
  <si>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</si>
  <si>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</si>
  <si>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</si>
  <si>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</si>
  <si>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</si>
  <si>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</si>
  <si>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</si>
  <si>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</si>
  <si>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</si>
  <si>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</si>
  <si>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</si>
  <si>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</si>
  <si>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</si>
  <si>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</si>
  <si>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</si>
  <si>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</si>
  <si>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</si>
  <si>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</si>
  <si>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</si>
  <si>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</si>
  <si>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</si>
  <si>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</si>
  <si>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</si>
  <si>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</si>
  <si>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</si>
  <si>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</si>
  <si>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</si>
  <si>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</si>
  <si>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</si>
  <si>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</si>
  <si>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</si>
  <si>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</si>
  <si>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</si>
  <si>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</si>
  <si>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</si>
  <si>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</si>
  <si>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</si>
  <si>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</si>
  <si>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</si>
  <si>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</si>
  <si>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</si>
  <si>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</si>
  <si>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</si>
  <si>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</si>
  <si>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</si>
  <si>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</si>
  <si>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</si>
  <si>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</si>
  <si>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</si>
  <si>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</si>
  <si>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</si>
  <si>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</si>
  <si>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</si>
  <si>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</si>
  <si>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</si>
  <si>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</si>
  <si>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</si>
  <si>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</si>
  <si>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</si>
  <si>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</si>
  <si>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</si>
  <si>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</si>
  <si>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</si>
  <si>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</si>
  <si>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</si>
  <si>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</si>
  <si>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</si>
  <si>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</si>
  <si>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</si>
  <si>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</si>
  <si>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</si>
  <si>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</si>
  <si>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</si>
  <si>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</si>
  <si>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</si>
  <si>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</si>
  <si>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</si>
  <si>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</si>
  <si>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</si>
  <si>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</si>
  <si>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</si>
  <si>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</si>
  <si>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</si>
  <si>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</si>
  <si>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</si>
  <si>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</si>
  <si>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</si>
  <si>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</si>
  <si>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</si>
  <si>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</si>
  <si>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</si>
  <si>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</si>
  <si>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</si>
  <si>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Cá bò khô tẩm TP - TK 300700813730</t>
  </si>
  <si>
    <t>Ghẹ khô tẩm TP - TK 300700188740</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</si>
  <si>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</si>
  <si>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</si>
  <si>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</si>
  <si>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</si>
  <si>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</si>
  <si>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</si>
  <si>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</si>
  <si>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</si>
  <si>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</si>
  <si>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</si>
  <si>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</si>
  <si>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</si>
  <si>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</si>
  <si>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</si>
  <si>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</si>
  <si>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</si>
  <si>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</si>
  <si>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</si>
  <si>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</si>
  <si>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</si>
  <si>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</si>
  <si>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JINTATSU FOODSTUFF CO., LTD</t>
  </si>
  <si>
    <t>CUULONG TRADING CORPORATION</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</si>
  <si>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</si>
  <si>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</si>
  <si>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</si>
  <si>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</si>
  <si>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</si>
  <si>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</si>
  <si>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</si>
  <si>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</si>
  <si>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</si>
  <si>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</si>
  <si>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</si>
  <si>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</si>
  <si>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</si>
  <si>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</si>
  <si>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</si>
  <si>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</si>
  <si>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</si>
  <si>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</si>
  <si>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</si>
  <si>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</si>
  <si>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</si>
  <si>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</si>
  <si>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</si>
  <si>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</si>
  <si>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</si>
  <si>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</si>
  <si>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</si>
  <si>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</si>
  <si>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</si>
  <si>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</si>
  <si>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</si>
  <si>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</si>
  <si>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</si>
  <si>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</si>
  <si>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</si>
  <si>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</si>
  <si>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</si>
  <si>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</si>
  <si>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</si>
  <si>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</si>
  <si>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</si>
  <si>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</si>
  <si>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</si>
  <si>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</si>
  <si>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</si>
  <si>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</si>
  <si>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</si>
  <si>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</si>
  <si>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</si>
  <si>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</si>
  <si>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</si>
  <si>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</si>
  <si>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</si>
  <si>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</si>
  <si>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</si>
  <si>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</si>
  <si>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</si>
  <si>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</si>
  <si>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</si>
  <si>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</si>
  <si>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</si>
  <si>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</si>
  <si>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</si>
  <si>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</si>
  <si>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</si>
  <si>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</si>
  <si>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</si>
  <si>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</si>
  <si>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</si>
  <si>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</si>
  <si>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</si>
  <si>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</si>
  <si>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</si>
  <si>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</si>
  <si>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</si>
  <si>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</si>
  <si>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</si>
  <si>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</si>
  <si>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</si>
  <si>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</si>
  <si>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</si>
  <si>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</si>
  <si>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</si>
  <si>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</si>
  <si>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</si>
  <si>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</si>
  <si>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</si>
  <si>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</si>
  <si>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</si>
  <si>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</si>
  <si>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</si>
  <si>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</si>
  <si>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</si>
  <si>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</si>
  <si>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</si>
  <si>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</si>
  <si>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</si>
  <si>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</si>
  <si>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</si>
  <si>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</si>
  <si>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</si>
  <si>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</si>
  <si>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</si>
  <si>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</si>
  <si>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</si>
  <si>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</si>
  <si>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</si>
  <si>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Q11 - Bán ngoại tệ chuyển TK VND</t>
  </si>
  <si>
    <t>Q4 - Bán NT chuyển TK VND</t>
  </si>
  <si>
    <t>Q4 - Lãi suất chiết khấu</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</si>
  <si>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</si>
  <si>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</si>
  <si>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</si>
  <si>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</si>
  <si>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</si>
  <si>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</si>
  <si>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</si>
  <si>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</si>
  <si>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</si>
  <si>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</si>
  <si>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</si>
  <si>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</si>
  <si>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</si>
  <si>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</si>
  <si>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</si>
  <si>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</si>
  <si>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</si>
  <si>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</si>
  <si>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</si>
  <si>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</si>
  <si>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</si>
  <si>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</si>
  <si>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</si>
  <si>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</si>
  <si>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</si>
  <si>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</si>
  <si>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</si>
  <si>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</si>
  <si>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</si>
  <si>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</si>
  <si>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</si>
  <si>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</si>
  <si>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</si>
  <si>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</si>
  <si>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</si>
  <si>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</si>
  <si>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</si>
  <si>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</si>
  <si>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tất toán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</si>
  <si>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</si>
  <si>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</si>
  <si>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</si>
  <si>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</si>
  <si>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</si>
  <si>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</si>
  <si>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</si>
  <si>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</si>
  <si>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</si>
  <si>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</si>
  <si>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</si>
  <si>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</si>
  <si>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</si>
  <si>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</si>
  <si>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</si>
  <si>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</si>
  <si>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</si>
  <si>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</si>
  <si>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</si>
  <si>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</si>
  <si>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</si>
  <si>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</si>
  <si>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</si>
  <si>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</si>
  <si>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</si>
  <si>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</si>
  <si>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</si>
  <si>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</si>
  <si>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</si>
  <si>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</si>
  <si>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</si>
  <si>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</si>
  <si>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</si>
  <si>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</si>
  <si>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</si>
  <si>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</si>
  <si>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</si>
  <si>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</si>
  <si>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</si>
  <si>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</si>
  <si>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</si>
  <si>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</si>
  <si>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</si>
  <si>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</si>
  <si>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</si>
  <si>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</si>
  <si>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</si>
  <si>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</si>
  <si>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</si>
  <si>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Thanh toán lương T01/2016</t>
  </si>
  <si>
    <t>0079421; 0085054;0185911;0269450; 0267238; 0270328; 0277475;0277466; 0303032; 0301646; 0346682; 0439405</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</si>
  <si>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</si>
  <si>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</si>
  <si>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</si>
  <si>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</si>
  <si>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</si>
  <si>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</si>
  <si>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</si>
  <si>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</si>
  <si>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</si>
  <si>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</si>
  <si>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</si>
  <si>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</si>
  <si>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</si>
  <si>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</si>
  <si>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</si>
  <si>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</si>
  <si>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</si>
  <si>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</si>
  <si>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</si>
  <si>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</si>
  <si>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</si>
  <si>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</si>
  <si>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</si>
  <si>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</si>
  <si>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</si>
  <si>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</si>
  <si>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</si>
  <si>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</si>
  <si>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</si>
  <si>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</si>
  <si>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</si>
  <si>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</si>
  <si>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</si>
  <si>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</si>
  <si>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</si>
  <si>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</si>
  <si>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</si>
  <si>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</si>
  <si>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</si>
  <si>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</si>
  <si>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</si>
  <si>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</si>
  <si>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</si>
  <si>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</si>
  <si>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</si>
  <si>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</si>
  <si>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</si>
  <si>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</si>
  <si>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Cty TNH Sagawwa Việt Nam</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</si>
  <si>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</si>
  <si>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</si>
  <si>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</si>
  <si>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</si>
  <si>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</si>
  <si>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</si>
  <si>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</si>
  <si>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</si>
  <si>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</si>
  <si>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</si>
  <si>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</si>
  <si>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</si>
  <si>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</si>
  <si>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</si>
  <si>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</si>
  <si>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</si>
  <si>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</si>
  <si>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</si>
  <si>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</si>
  <si>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</si>
  <si>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</si>
  <si>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</si>
  <si>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</si>
  <si>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</si>
  <si>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</si>
  <si>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</si>
  <si>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</si>
  <si>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</si>
  <si>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</si>
  <si>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</si>
  <si>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</si>
  <si>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</si>
  <si>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</si>
  <si>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</si>
  <si>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</si>
  <si>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</si>
  <si>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</si>
  <si>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</si>
  <si>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</si>
  <si>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</si>
  <si>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</si>
  <si>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</si>
  <si>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</si>
  <si>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</si>
  <si>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</si>
  <si>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</si>
  <si>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</si>
  <si>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</si>
  <si>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</si>
  <si>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</si>
  <si>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</si>
  <si>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</si>
  <si>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</si>
  <si>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</si>
  <si>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</si>
  <si>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</si>
  <si>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</si>
  <si>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</si>
  <si>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</si>
  <si>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</si>
  <si>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</si>
  <si>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</si>
  <si>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</si>
  <si>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</si>
  <si>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</si>
  <si>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</si>
  <si>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</si>
  <si>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</si>
  <si>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</si>
  <si>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</si>
  <si>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</si>
  <si>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</si>
  <si>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</si>
  <si>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</si>
  <si>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</si>
  <si>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</si>
  <si>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</si>
  <si>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</si>
  <si>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</si>
  <si>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</si>
  <si>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</si>
  <si>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</si>
  <si>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</si>
  <si>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</si>
  <si>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</si>
  <si>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</si>
  <si>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</si>
  <si>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</si>
  <si>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</si>
  <si>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</si>
  <si>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</si>
  <si>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</si>
  <si>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</si>
  <si>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</si>
  <si>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</si>
  <si>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</si>
  <si>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</si>
  <si>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</si>
  <si>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</si>
  <si>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</si>
  <si>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</si>
  <si>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</si>
  <si>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</si>
  <si>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</si>
  <si>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</si>
  <si>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</si>
  <si>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</si>
  <si>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</si>
  <si>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</si>
  <si>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</si>
  <si>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</si>
  <si>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</si>
  <si>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</si>
  <si>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</si>
  <si>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</si>
  <si>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</si>
  <si>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</si>
  <si>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</si>
  <si>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</si>
  <si>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</si>
  <si>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</si>
  <si>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</si>
  <si>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</si>
  <si>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</si>
  <si>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</si>
  <si>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</si>
  <si>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</si>
  <si>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</si>
  <si>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</si>
  <si>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</si>
  <si>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</si>
  <si>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</si>
  <si>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</si>
  <si>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</si>
  <si>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</si>
  <si>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</si>
  <si>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</si>
  <si>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</si>
  <si>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</si>
  <si>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</si>
  <si>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</si>
  <si>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</si>
  <si>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</si>
  <si>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</si>
  <si>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</si>
  <si>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</si>
  <si>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</si>
  <si>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X01/TP</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</si>
  <si>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</si>
  <si>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</si>
  <si>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</si>
  <si>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</si>
  <si>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</si>
  <si>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</si>
  <si>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</si>
  <si>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</si>
  <si>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</si>
  <si>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</si>
  <si>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</si>
  <si>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</si>
  <si>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</si>
  <si>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</si>
  <si>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</si>
  <si>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</si>
  <si>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</si>
  <si>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</si>
  <si>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</si>
  <si>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</si>
  <si>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</si>
  <si>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</si>
  <si>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</si>
  <si>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</si>
  <si>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</si>
  <si>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</si>
  <si>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</si>
  <si>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</si>
  <si>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</si>
  <si>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</si>
  <si>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</si>
  <si>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</si>
  <si>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</si>
  <si>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</si>
  <si>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</si>
  <si>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</si>
  <si>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</si>
  <si>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</si>
  <si>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</si>
  <si>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</si>
  <si>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</si>
  <si>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</si>
  <si>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</si>
  <si>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</si>
  <si>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</si>
  <si>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</si>
  <si>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</si>
  <si>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</si>
  <si>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</si>
  <si>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Ứng vốn - TV</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</si>
  <si>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</si>
  <si>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</si>
  <si>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</si>
  <si>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</si>
  <si>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</si>
  <si>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</si>
  <si>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</si>
  <si>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</si>
  <si>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</si>
  <si>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</si>
  <si>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</si>
  <si>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</si>
  <si>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</si>
  <si>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</si>
  <si>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</si>
  <si>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</si>
  <si>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</si>
  <si>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</si>
  <si>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</si>
  <si>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</si>
  <si>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</si>
  <si>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</si>
  <si>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</si>
  <si>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</si>
  <si>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</si>
  <si>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</si>
  <si>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</si>
  <si>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</si>
  <si>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</si>
  <si>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</si>
  <si>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</si>
  <si>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</si>
  <si>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</si>
  <si>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</si>
  <si>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</si>
  <si>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</si>
  <si>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</si>
  <si>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</si>
  <si>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</si>
  <si>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</si>
  <si>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</si>
  <si>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</si>
  <si>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</si>
  <si>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</si>
  <si>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</si>
  <si>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</si>
  <si>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</si>
  <si>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</si>
  <si>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</si>
  <si>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</si>
  <si>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</si>
  <si>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</si>
  <si>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</si>
  <si>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</si>
  <si>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</si>
  <si>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</si>
  <si>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</si>
  <si>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</si>
  <si>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</si>
  <si>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 xml:space="preserve">Tổng Công Ty CP Bưu Chính Viettel </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</si>
  <si>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</si>
  <si>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</si>
  <si>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</si>
  <si>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</si>
  <si>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</si>
  <si>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</si>
  <si>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</si>
  <si>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</si>
  <si>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</si>
  <si>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</si>
  <si>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</si>
  <si>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</si>
  <si>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</si>
  <si>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</si>
  <si>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</si>
  <si>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</si>
  <si>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</si>
  <si>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</si>
  <si>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</si>
  <si>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</si>
  <si>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</si>
  <si>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</si>
  <si>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</si>
  <si>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</si>
  <si>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</si>
  <si>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</si>
  <si>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</si>
  <si>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</si>
  <si>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</si>
  <si>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</si>
  <si>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</si>
  <si>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</si>
  <si>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</si>
  <si>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</si>
  <si>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</si>
  <si>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</si>
  <si>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</si>
  <si>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</si>
  <si>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</si>
  <si>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</si>
  <si>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</si>
  <si>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</si>
  <si>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</si>
  <si>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</si>
  <si>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</si>
  <si>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</si>
  <si>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</si>
  <si>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</si>
  <si>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</si>
  <si>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</si>
  <si>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</si>
  <si>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</si>
  <si>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</si>
  <si>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</si>
  <si>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</si>
  <si>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</si>
  <si>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</si>
  <si>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</si>
  <si>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</si>
  <si>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</si>
  <si>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</si>
  <si>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</si>
  <si>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</si>
  <si>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</si>
  <si>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</si>
  <si>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</si>
  <si>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</si>
  <si>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</si>
  <si>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</si>
  <si>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</si>
  <si>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</si>
  <si>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</si>
  <si>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</si>
  <si>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</si>
  <si>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</si>
  <si>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</si>
  <si>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</si>
  <si>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</si>
  <si>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</si>
  <si>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</si>
  <si>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</si>
  <si>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</si>
  <si>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</si>
  <si>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</si>
  <si>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Bán NT chuyển TK VND</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</si>
  <si>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</si>
  <si>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</si>
  <si>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</si>
  <si>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</si>
  <si>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</si>
  <si>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</si>
  <si>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</si>
  <si>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</si>
  <si>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</si>
  <si>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</si>
  <si>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</si>
  <si>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</si>
  <si>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</si>
  <si>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</si>
  <si>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</si>
  <si>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</si>
  <si>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</si>
  <si>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</si>
  <si>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</si>
  <si>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</si>
  <si>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</si>
  <si>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</si>
  <si>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</si>
  <si>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</si>
  <si>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</si>
  <si>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</si>
  <si>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</si>
  <si>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</si>
  <si>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</si>
  <si>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</si>
  <si>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</si>
  <si>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</si>
  <si>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</si>
  <si>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</si>
  <si>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</si>
  <si>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</si>
  <si>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</si>
  <si>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</si>
  <si>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</si>
  <si>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</si>
  <si>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</si>
  <si>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</si>
  <si>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</si>
  <si>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</si>
  <si>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</si>
  <si>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</si>
  <si>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</si>
  <si>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</si>
  <si>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</si>
  <si>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</si>
  <si>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</si>
  <si>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</si>
  <si>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</si>
  <si>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</si>
  <si>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</si>
  <si>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</si>
  <si>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</si>
  <si>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</si>
  <si>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</si>
  <si>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</si>
  <si>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</si>
  <si>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</si>
  <si>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</si>
  <si>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</si>
  <si>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</si>
  <si>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</si>
  <si>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</si>
  <si>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</si>
  <si>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</si>
  <si>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</si>
  <si>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</si>
  <si>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</si>
  <si>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</si>
  <si>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</si>
  <si>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</si>
  <si>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</si>
  <si>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</si>
  <si>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</si>
  <si>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</si>
  <si>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</si>
  <si>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</si>
  <si>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</si>
  <si>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</si>
  <si>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</si>
  <si>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</si>
  <si>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</si>
  <si>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</si>
  <si>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</si>
  <si>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</si>
  <si>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</si>
  <si>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</si>
  <si>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</si>
  <si>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</si>
  <si>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</si>
  <si>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</si>
  <si>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</si>
  <si>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</si>
  <si>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</si>
  <si>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</si>
  <si>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</si>
  <si>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</si>
  <si>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</si>
  <si>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</si>
  <si>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</si>
  <si>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</si>
  <si>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</si>
  <si>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</si>
  <si>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</si>
  <si>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</si>
  <si>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</si>
  <si>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</si>
  <si>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</si>
  <si>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</si>
  <si>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</si>
  <si>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</si>
  <si>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</si>
  <si>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</si>
  <si>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</si>
  <si>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</si>
  <si>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</si>
  <si>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</si>
  <si>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</si>
  <si>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</si>
  <si>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</si>
  <si>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</si>
  <si>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</si>
  <si>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</si>
  <si>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</si>
  <si>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</si>
  <si>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</si>
  <si>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</si>
  <si>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</si>
  <si>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</si>
  <si>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</si>
  <si>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</si>
  <si>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</si>
  <si>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</si>
  <si>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</si>
  <si>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</si>
  <si>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</si>
  <si>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</si>
  <si>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</si>
  <si>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</si>
  <si>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</si>
  <si>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</si>
  <si>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</si>
  <si>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</si>
  <si>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</si>
  <si>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</si>
  <si>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</si>
  <si>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</si>
  <si>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</si>
  <si>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</si>
  <si>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</si>
  <si>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</si>
  <si>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</si>
  <si>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</si>
  <si>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</si>
  <si>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</si>
  <si>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</si>
  <si>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</si>
  <si>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</si>
  <si>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</si>
  <si>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</si>
  <si>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</si>
  <si>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</si>
  <si>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</si>
  <si>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</si>
  <si>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</si>
  <si>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</si>
  <si>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</si>
  <si>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</si>
  <si>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</si>
  <si>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</si>
  <si>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</si>
  <si>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</si>
  <si>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</si>
  <si>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</si>
  <si>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K/C lãi ( lỗ ) SXKD - Quý II</t>
  </si>
  <si>
    <t>K/C lãi ( lỗ ) SXKD  - Quý III</t>
  </si>
  <si>
    <t>K/C lãi ( lỗ ) SXKD  - Quý IV</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</si>
  <si>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</si>
  <si>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</si>
  <si>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</si>
  <si>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</si>
  <si>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</si>
  <si>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</si>
  <si>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</si>
  <si>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</si>
  <si>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</si>
  <si>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</si>
  <si>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</si>
  <si>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</si>
  <si>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</si>
  <si>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</si>
  <si>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</si>
  <si>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</si>
  <si>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</si>
  <si>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</si>
  <si>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</si>
  <si>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</si>
  <si>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</si>
  <si>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</si>
  <si>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</si>
  <si>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</si>
  <si>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</si>
  <si>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</si>
  <si>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</si>
  <si>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</si>
  <si>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</si>
  <si>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</si>
  <si>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</si>
  <si>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</si>
  <si>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</si>
  <si>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</si>
  <si>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</si>
  <si>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</si>
  <si>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</si>
  <si>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</si>
  <si>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</si>
  <si>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</si>
  <si>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</si>
  <si>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</si>
  <si>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</si>
  <si>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</si>
  <si>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</si>
  <si>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</si>
  <si>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</si>
  <si>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</si>
  <si>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</si>
  <si>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</si>
  <si>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</si>
  <si>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</si>
  <si>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</si>
  <si>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</si>
  <si>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</si>
  <si>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</si>
  <si>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</si>
  <si>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</si>
  <si>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</si>
  <si>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</si>
  <si>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</si>
  <si>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</si>
  <si>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</si>
  <si>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</si>
  <si>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</si>
  <si>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</si>
  <si>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</si>
  <si>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</si>
  <si>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</si>
  <si>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</si>
  <si>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</si>
  <si>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</si>
  <si>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</si>
  <si>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</si>
  <si>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</si>
  <si>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</si>
  <si>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</si>
  <si>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</si>
  <si>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</si>
  <si>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</si>
  <si>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BHXH Long An</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</si>
  <si>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</si>
  <si>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</si>
  <si>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</si>
  <si>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</si>
  <si>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</si>
  <si>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</si>
  <si>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</si>
  <si>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</si>
  <si>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</si>
  <si>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</si>
  <si>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</si>
  <si>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</si>
  <si>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</si>
  <si>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</si>
  <si>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</si>
  <si>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</si>
  <si>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</si>
  <si>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</si>
  <si>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</si>
  <si>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</si>
  <si>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</si>
  <si>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</si>
  <si>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</si>
  <si>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</si>
  <si>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</si>
  <si>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</si>
  <si>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</si>
  <si>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</si>
  <si>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</si>
  <si>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</si>
  <si>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</si>
  <si>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</si>
  <si>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</si>
  <si>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</si>
  <si>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</si>
  <si>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</si>
  <si>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</si>
  <si>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</si>
  <si>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</si>
  <si>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</si>
  <si>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</si>
  <si>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</si>
  <si>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</si>
  <si>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</si>
  <si>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</si>
  <si>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</si>
  <si>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</si>
  <si>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</si>
  <si>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</si>
  <si>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</si>
  <si>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</si>
  <si>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</si>
  <si>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</si>
  <si>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</si>
  <si>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</si>
  <si>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</si>
  <si>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</si>
  <si>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</si>
  <si>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</si>
  <si>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</si>
  <si>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</si>
  <si>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</si>
  <si>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</si>
  <si>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</si>
  <si>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</si>
  <si>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</si>
  <si>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</si>
  <si>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</si>
  <si>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</si>
  <si>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</si>
  <si>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</si>
  <si>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</si>
  <si>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</si>
  <si>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</si>
  <si>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</si>
  <si>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</si>
  <si>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</si>
  <si>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</si>
  <si>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</si>
  <si>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</si>
  <si>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</si>
  <si>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</si>
  <si>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</si>
  <si>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</si>
  <si>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</si>
  <si>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</si>
  <si>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</si>
  <si>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</si>
  <si>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</si>
  <si>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</si>
  <si>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</si>
  <si>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</si>
  <si>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</si>
  <si>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</si>
  <si>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</si>
  <si>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</si>
  <si>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</si>
  <si>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</si>
  <si>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</si>
  <si>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</si>
  <si>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</si>
  <si>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</si>
  <si>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</si>
  <si>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</si>
  <si>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</si>
  <si>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</si>
  <si>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</si>
  <si>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</si>
  <si>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</si>
  <si>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</si>
  <si>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</si>
  <si>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</si>
  <si>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</si>
  <si>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</si>
  <si>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T08</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</si>
  <si>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</si>
  <si>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</si>
  <si>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</si>
  <si>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</si>
  <si>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</si>
  <si>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</si>
  <si>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</si>
  <si>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</si>
  <si>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</si>
  <si>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</si>
  <si>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</si>
  <si>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</si>
  <si>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</si>
  <si>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</si>
  <si>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</si>
  <si>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</si>
  <si>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</si>
  <si>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</si>
  <si>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</si>
  <si>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</si>
  <si>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</si>
  <si>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</si>
  <si>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</si>
  <si>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</si>
  <si>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</si>
  <si>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</si>
  <si>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</si>
  <si>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</si>
  <si>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</si>
  <si>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</si>
  <si>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</si>
  <si>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</si>
  <si>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</si>
  <si>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</si>
  <si>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</si>
  <si>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</si>
  <si>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</si>
  <si>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</si>
  <si>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</si>
  <si>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</si>
  <si>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</si>
  <si>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</si>
  <si>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</si>
  <si>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</si>
  <si>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</si>
  <si>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</si>
  <si>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</si>
  <si>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</si>
  <si>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</si>
  <si>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</si>
  <si>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</si>
  <si>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</si>
  <si>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</si>
  <si>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</si>
  <si>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</si>
  <si>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</si>
  <si>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</si>
  <si>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</si>
  <si>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</si>
  <si>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</si>
  <si>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</si>
  <si>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</si>
  <si>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</si>
  <si>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</si>
  <si>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</si>
  <si>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</si>
  <si>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</si>
  <si>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</si>
  <si>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</si>
  <si>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</si>
  <si>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</si>
  <si>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</si>
  <si>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Thùng carton 46.5x34.5x16.5</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</si>
  <si>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</si>
  <si>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</si>
  <si>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</si>
  <si>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</si>
  <si>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</si>
  <si>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</si>
  <si>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</si>
  <si>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</si>
  <si>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</si>
  <si>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</si>
  <si>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</si>
  <si>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</si>
  <si>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</si>
  <si>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</si>
  <si>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</si>
  <si>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Trả lãi KU 1015LDS201000102</t>
  </si>
  <si>
    <t>Trả lãi KU 1015LDS201100376</t>
  </si>
  <si>
    <t>Trả lãi KU 1015LDS201100377</t>
  </si>
  <si>
    <t>Trả lãi KU 1015LDS201100378</t>
  </si>
  <si>
    <t xml:space="preserve">Hoàn vốn </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</si>
  <si>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</si>
  <si>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</si>
  <si>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</si>
  <si>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</si>
  <si>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</si>
  <si>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</si>
  <si>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</si>
  <si>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</si>
  <si>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</si>
  <si>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Thanh toán nhờ thu</t>
  </si>
  <si>
    <t>0000047</t>
  </si>
  <si>
    <t>Cty TNHH SX TM Ánh Dương Vina</t>
  </si>
  <si>
    <t>Chuyển khoản thu nợ</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</si>
  <si>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</si>
  <si>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</si>
  <si>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</si>
  <si>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</si>
  <si>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</si>
  <si>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</si>
  <si>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</si>
  <si>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</si>
  <si>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</si>
  <si>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Q4,Q11</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</si>
  <si>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</si>
  <si>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</si>
  <si>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</si>
  <si>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</si>
  <si>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</si>
  <si>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</si>
  <si>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</si>
  <si>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</si>
  <si>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</si>
  <si>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</si>
  <si>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</si>
  <si>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</si>
  <si>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</si>
  <si>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</si>
  <si>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</si>
  <si>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</si>
  <si>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</si>
  <si>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</si>
  <si>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</si>
  <si>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</si>
  <si>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</si>
  <si>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</si>
  <si>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</si>
  <si>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</si>
  <si>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</si>
  <si>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</si>
  <si>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</si>
  <si>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</si>
  <si>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</si>
  <si>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</si>
  <si>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</si>
  <si>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</si>
  <si>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</si>
  <si>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</si>
  <si>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</si>
  <si>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</si>
  <si>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</si>
  <si>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</si>
  <si>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</si>
  <si>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</si>
  <si>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
  </si>
  <si>
    <t>THU</t>
  </si>
  <si>
    <t>Vay PV</t>
  </si>
  <si>
    <t>VAY KU</t>
  </si>
  <si>
    <t>Nộp tm vào tk</t>
  </si>
  <si>
    <t>CHI</t>
  </si>
  <si>
    <t>Chi tiền mua NL</t>
  </si>
  <si>
    <t>thanh toán lương</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</si>
</sst>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05">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5" tint="0.39997558519241921"/>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2">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4" fillId="0" borderId="0"/>
  </cellStyleXfs>
  <cellXfs count="1475">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1" fillId="0" borderId="16" xfId="76" quotePrefix="1" applyNumberFormat="1" applyFont="1" applyFill="1" applyBorder="1" applyAlignment="1">
      <alignment horizontal="center" vertical="center"/>
    </xf>
    <xf numFmtId="164" fontId="23" fillId="0" borderId="26" xfId="74" applyNumberFormat="1" applyFont="1" applyBorder="1"/>
    <xf numFmtId="164" fontId="23" fillId="0" borderId="27" xfId="74" applyNumberFormat="1" applyFont="1" applyBorder="1"/>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1" fillId="0" borderId="16" xfId="76" applyNumberFormat="1" applyFont="1" applyFill="1" applyBorder="1" applyAlignment="1">
      <alignment horizontal="center" vertical="center"/>
    </xf>
    <xf numFmtId="164" fontId="51" fillId="0" borderId="16" xfId="76" applyNumberFormat="1" applyFont="1" applyFill="1" applyBorder="1" applyAlignment="1">
      <alignment horizontal="left" vertical="center"/>
    </xf>
    <xf numFmtId="49" fontId="51" fillId="0" borderId="16" xfId="76" applyNumberFormat="1" applyFont="1" applyFill="1" applyBorder="1" applyAlignment="1">
      <alignment horizontal="left" vertical="center"/>
    </xf>
    <xf numFmtId="164" fontId="51"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4"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14" fontId="33" fillId="0" borderId="0" xfId="87" applyNumberFormat="1" applyFont="1" applyAlignment="1">
      <alignment vertical="center"/>
    </xf>
    <xf numFmtId="0" fontId="68" fillId="29" borderId="0" xfId="87" applyFont="1" applyFill="1" applyAlignment="1">
      <alignment horizontal="center" vertical="center"/>
    </xf>
    <xf numFmtId="0" fontId="69"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2" fillId="29" borderId="2" xfId="87" applyNumberFormat="1"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14" fontId="73" fillId="29" borderId="2" xfId="87" applyNumberFormat="1" applyFont="1" applyFill="1" applyBorder="1" applyAlignment="1">
      <alignment vertical="center" wrapText="1"/>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164" fontId="73" fillId="29" borderId="2" xfId="87" applyNumberFormat="1"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4"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14" fontId="75" fillId="0" borderId="0" xfId="87" applyNumberFormat="1"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7"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7"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51" fillId="0" borderId="16" xfId="90" quotePrefix="1" applyNumberFormat="1" applyFont="1" applyFill="1" applyBorder="1" applyAlignment="1">
      <alignment horizontal="center" vertical="center"/>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50"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0" fillId="0" borderId="0" xfId="0" applyFont="1" applyFill="1" applyAlignment="1">
      <alignment wrapText="1"/>
    </xf>
    <xf numFmtId="0" fontId="52" fillId="0" borderId="0" xfId="0" applyFont="1" applyFill="1"/>
    <xf numFmtId="0" fontId="3" fillId="0" borderId="0" xfId="0" applyFont="1" applyFill="1"/>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79" fillId="0" borderId="0" xfId="0" applyFont="1" applyAlignment="1">
      <alignment horizontal="center"/>
    </xf>
    <xf numFmtId="164" fontId="79"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80" fillId="0" borderId="0" xfId="77" applyFont="1" applyAlignment="1">
      <alignment horizontal="center" vertical="center"/>
    </xf>
    <xf numFmtId="0" fontId="82"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2" xfId="76" applyFont="1" applyFill="1" applyBorder="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1"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1" fillId="0" borderId="16" xfId="29" applyNumberFormat="1" applyFont="1" applyFill="1" applyBorder="1" applyAlignment="1">
      <alignment horizontal="left" vertical="center"/>
    </xf>
    <xf numFmtId="0" fontId="33" fillId="0" borderId="0" xfId="87" applyFont="1" applyAlignment="1">
      <alignment horizontal="right" vertical="center"/>
    </xf>
    <xf numFmtId="0" fontId="83" fillId="0" borderId="0" xfId="87" applyFont="1" applyAlignment="1">
      <alignment vertical="center"/>
    </xf>
    <xf numFmtId="49" fontId="34" fillId="0" borderId="2" xfId="76" applyNumberFormat="1" applyFont="1" applyFill="1" applyBorder="1" applyAlignment="1">
      <alignment horizontal="center"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164" fontId="43" fillId="0" borderId="26"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4"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3" fillId="29" borderId="0" xfId="97" applyFont="1" applyFill="1" applyAlignment="1">
      <alignment vertical="center"/>
    </xf>
    <xf numFmtId="0" fontId="68" fillId="29" borderId="0" xfId="97" applyFont="1" applyFill="1" applyAlignment="1">
      <alignment horizontal="center" vertical="center" wrapText="1"/>
    </xf>
    <xf numFmtId="0" fontId="33" fillId="0" borderId="0" xfId="97" applyFont="1" applyAlignment="1">
      <alignment vertical="center"/>
    </xf>
    <xf numFmtId="164" fontId="85" fillId="0" borderId="0" xfId="54" applyNumberFormat="1" applyFont="1" applyAlignment="1">
      <alignment horizontal="center" vertical="center" wrapText="1"/>
    </xf>
    <xf numFmtId="0" fontId="73" fillId="29" borderId="0" xfId="97" applyFont="1" applyFill="1" applyAlignment="1">
      <alignment horizontal="left" vertical="center"/>
    </xf>
    <xf numFmtId="0" fontId="68" fillId="29" borderId="0" xfId="97" applyFont="1" applyFill="1" applyAlignment="1">
      <alignment horizontal="left" vertical="center" wrapText="1"/>
    </xf>
    <xf numFmtId="164" fontId="86" fillId="0" borderId="0" xfId="54" applyNumberFormat="1" applyFont="1" applyAlignment="1">
      <alignment vertical="center" wrapText="1"/>
    </xf>
    <xf numFmtId="164" fontId="86"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3" fillId="0" borderId="0" xfId="98" applyFont="1" applyAlignment="1">
      <alignment vertical="center"/>
    </xf>
    <xf numFmtId="0" fontId="82" fillId="0" borderId="0" xfId="0" applyFont="1" applyAlignment="1">
      <alignment vertical="center"/>
    </xf>
    <xf numFmtId="0" fontId="87" fillId="0" borderId="0" xfId="0" applyFont="1" applyAlignment="1">
      <alignment vertical="center"/>
    </xf>
    <xf numFmtId="0" fontId="34" fillId="0" borderId="0" xfId="0" applyFont="1" applyAlignment="1">
      <alignment vertical="center"/>
    </xf>
    <xf numFmtId="0" fontId="86"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6"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6"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8" fillId="0" borderId="16" xfId="0" applyFont="1" applyFill="1" applyBorder="1" applyAlignment="1">
      <alignment vertical="center"/>
    </xf>
    <xf numFmtId="0" fontId="88" fillId="0" borderId="16" xfId="0" applyFont="1" applyFill="1" applyBorder="1" applyAlignment="1">
      <alignment horizontal="center" vertical="center"/>
    </xf>
    <xf numFmtId="164" fontId="88" fillId="0" borderId="16" xfId="29" applyNumberFormat="1" applyFont="1" applyFill="1" applyBorder="1" applyAlignment="1">
      <alignment vertical="center"/>
    </xf>
    <xf numFmtId="164" fontId="88" fillId="0" borderId="16" xfId="29" applyNumberFormat="1" applyFont="1" applyBorder="1" applyAlignment="1">
      <alignment vertical="center"/>
    </xf>
    <xf numFmtId="0" fontId="41" fillId="0" borderId="0" xfId="0" applyFont="1" applyAlignment="1">
      <alignment vertical="center"/>
    </xf>
    <xf numFmtId="3" fontId="34" fillId="0" borderId="42" xfId="0" applyNumberFormat="1" applyFont="1" applyBorder="1" applyAlignment="1">
      <alignment horizontal="center"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0" fontId="34" fillId="0" borderId="21" xfId="99" applyFont="1" applyBorder="1" applyAlignment="1">
      <alignment horizontal="center"/>
    </xf>
    <xf numFmtId="173" fontId="34" fillId="0" borderId="21" xfId="29" applyNumberFormat="1" applyFont="1" applyBorder="1" applyAlignment="1">
      <alignment horizontal="center" vertical="center"/>
    </xf>
    <xf numFmtId="0" fontId="34" fillId="0" borderId="16" xfId="99" applyFont="1" applyBorder="1" applyAlignment="1">
      <alignment horizont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19" xfId="0" applyNumberFormat="1"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7" fillId="0" borderId="0" xfId="80" applyFont="1" applyAlignment="1" applyProtection="1">
      <alignment horizontal="left" vertical="center"/>
      <protection hidden="1"/>
    </xf>
    <xf numFmtId="0" fontId="77"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2" fillId="0" borderId="0" xfId="100" applyFont="1" applyAlignment="1">
      <alignment vertical="center"/>
    </xf>
    <xf numFmtId="164" fontId="75" fillId="0" borderId="0" xfId="29" applyNumberFormat="1" applyFont="1" applyAlignment="1">
      <alignment vertical="center"/>
    </xf>
    <xf numFmtId="0" fontId="93"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79" fillId="0" borderId="0" xfId="100" applyFont="1" applyAlignment="1">
      <alignment horizontal="center" vertical="center"/>
    </xf>
    <xf numFmtId="43" fontId="75" fillId="0" borderId="0" xfId="29" applyFont="1" applyAlignment="1">
      <alignment vertical="center"/>
    </xf>
    <xf numFmtId="164" fontId="79" fillId="0" borderId="0" xfId="29" applyNumberFormat="1" applyFont="1" applyAlignment="1">
      <alignment horizontal="center" vertical="center"/>
    </xf>
    <xf numFmtId="174" fontId="75" fillId="0" borderId="0" xfId="100" applyNumberFormat="1"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5"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6" fillId="0" borderId="23" xfId="101" applyFont="1" applyFill="1" applyBorder="1"/>
    <xf numFmtId="175" fontId="96" fillId="0" borderId="23" xfId="29" applyNumberFormat="1" applyFont="1" applyBorder="1"/>
    <xf numFmtId="164" fontId="34" fillId="0" borderId="23" xfId="29" applyNumberFormat="1" applyFont="1" applyFill="1" applyBorder="1"/>
    <xf numFmtId="164" fontId="96" fillId="0" borderId="23" xfId="29" applyNumberFormat="1" applyFont="1" applyFill="1" applyBorder="1"/>
    <xf numFmtId="164" fontId="96" fillId="29" borderId="23" xfId="29" applyNumberFormat="1" applyFont="1" applyFill="1" applyBorder="1" applyAlignment="1">
      <alignment horizontal="right"/>
    </xf>
    <xf numFmtId="164" fontId="34" fillId="0" borderId="16" xfId="29" applyNumberFormat="1" applyFont="1" applyBorder="1"/>
    <xf numFmtId="164" fontId="96" fillId="0" borderId="23" xfId="29" applyNumberFormat="1" applyFont="1" applyBorder="1" applyAlignment="1"/>
    <xf numFmtId="43" fontId="96" fillId="0" borderId="23" xfId="29" applyFont="1" applyFill="1" applyBorder="1"/>
    <xf numFmtId="164" fontId="34" fillId="0" borderId="0" xfId="29" applyNumberFormat="1" applyFont="1" applyFill="1" applyBorder="1" applyAlignment="1">
      <alignment horizontal="left"/>
    </xf>
    <xf numFmtId="0" fontId="96"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6" fillId="0" borderId="19" xfId="101" applyFont="1" applyFill="1" applyBorder="1"/>
    <xf numFmtId="175" fontId="96" fillId="0" borderId="19" xfId="29" applyNumberFormat="1" applyFont="1" applyBorder="1"/>
    <xf numFmtId="164" fontId="96" fillId="0" borderId="19" xfId="29" applyNumberFormat="1" applyFont="1" applyFill="1" applyBorder="1"/>
    <xf numFmtId="164" fontId="96" fillId="29" borderId="19" xfId="29" applyNumberFormat="1" applyFont="1" applyFill="1" applyBorder="1" applyAlignment="1">
      <alignment horizontal="right"/>
    </xf>
    <xf numFmtId="164" fontId="96"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6"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6"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16" xfId="95" applyFont="1" applyBorder="1" applyAlignment="1">
      <alignment horizontal="left" vertic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3" fontId="34" fillId="0" borderId="21"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88" fillId="0" borderId="16" xfId="90" applyNumberFormat="1" applyFont="1" applyFill="1" applyBorder="1" applyAlignment="1">
      <alignment horizontal="center" vertical="center"/>
    </xf>
    <xf numFmtId="164" fontId="88" fillId="0" borderId="16" xfId="90" applyNumberFormat="1" applyFont="1" applyFill="1" applyBorder="1" applyAlignment="1">
      <alignment horizontal="left" vertical="center"/>
    </xf>
    <xf numFmtId="164" fontId="88"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0" applyNumberFormat="1" applyFont="1" applyFill="1" applyBorder="1" applyAlignment="1">
      <alignment vertical="center"/>
    </xf>
    <xf numFmtId="14" fontId="97" fillId="0" borderId="16" xfId="54" applyNumberFormat="1" applyFont="1" applyFill="1" applyBorder="1" applyAlignment="1">
      <alignment horizontal="center" vertical="center"/>
    </xf>
    <xf numFmtId="164" fontId="97" fillId="0" borderId="16" xfId="54" applyNumberFormat="1" applyFont="1" applyFill="1" applyBorder="1" applyAlignment="1">
      <alignment horizontal="left" vertical="center"/>
    </xf>
    <xf numFmtId="0" fontId="88" fillId="0" borderId="16" xfId="90"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95" fillId="0" borderId="16" xfId="54" quotePrefix="1" applyNumberFormat="1" applyFont="1" applyFill="1" applyBorder="1" applyAlignment="1">
      <alignment horizontal="center" vertical="center"/>
    </xf>
    <xf numFmtId="164" fontId="97" fillId="0" borderId="16" xfId="0" applyNumberFormat="1" applyFont="1" applyFill="1" applyBorder="1" applyAlignment="1">
      <alignment vertical="center"/>
    </xf>
    <xf numFmtId="0" fontId="97" fillId="0" borderId="16" xfId="54" quotePrefix="1" applyNumberFormat="1" applyFont="1" applyFill="1" applyBorder="1" applyAlignment="1">
      <alignment horizontal="center" vertical="center"/>
    </xf>
    <xf numFmtId="1" fontId="97" fillId="0" borderId="16" xfId="54" quotePrefix="1" applyNumberFormat="1" applyFont="1" applyFill="1" applyBorder="1" applyAlignment="1">
      <alignment horizontal="center" vertical="center"/>
    </xf>
    <xf numFmtId="1" fontId="97"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164" fontId="34" fillId="0" borderId="21" xfId="74" applyNumberFormat="1" applyFont="1" applyBorder="1" applyAlignment="1">
      <alignment horizontal="center" vertical="center"/>
    </xf>
    <xf numFmtId="43" fontId="34" fillId="0" borderId="21" xfId="74" applyFont="1" applyBorder="1" applyAlignment="1">
      <alignment horizontal="center"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6"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3" fillId="29" borderId="2" xfId="29" applyFont="1" applyFill="1" applyBorder="1" applyAlignment="1">
      <alignment vertical="center" wrapText="1"/>
    </xf>
    <xf numFmtId="43" fontId="34" fillId="0" borderId="16" xfId="29" applyFont="1" applyFill="1" applyBorder="1" applyAlignment="1">
      <alignment vertical="center" wrapText="1"/>
    </xf>
    <xf numFmtId="43" fontId="71" fillId="29" borderId="2" xfId="29" applyFont="1" applyFill="1" applyBorder="1" applyAlignment="1">
      <alignment vertical="center" wrapText="1"/>
    </xf>
    <xf numFmtId="164" fontId="73" fillId="29" borderId="2" xfId="29" applyNumberFormat="1" applyFont="1" applyFill="1" applyBorder="1" applyAlignment="1">
      <alignment vertical="center" wrapText="1"/>
    </xf>
    <xf numFmtId="164" fontId="34" fillId="0" borderId="16" xfId="29" applyNumberFormat="1" applyFont="1" applyFill="1" applyBorder="1" applyAlignment="1">
      <alignment horizontal="righ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43" fontId="49" fillId="0" borderId="16" xfId="29"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8" fillId="0" borderId="16" xfId="76" applyNumberFormat="1" applyFont="1" applyFill="1" applyBorder="1" applyAlignment="1">
      <alignment horizontal="left" vertical="center"/>
    </xf>
    <xf numFmtId="164" fontId="88" fillId="0" borderId="16" xfId="29" applyNumberFormat="1" applyFont="1" applyFill="1" applyBorder="1" applyAlignment="1">
      <alignment horizontal="left" vertical="center"/>
    </xf>
    <xf numFmtId="43" fontId="88" fillId="0" borderId="16" xfId="29" applyFont="1" applyFill="1" applyBorder="1" applyAlignment="1">
      <alignment horizontal="left" vertical="center"/>
    </xf>
    <xf numFmtId="43" fontId="88" fillId="0" borderId="16" xfId="29" applyNumberFormat="1" applyFont="1" applyFill="1" applyBorder="1" applyAlignment="1">
      <alignment horizontal="left" vertical="center"/>
    </xf>
    <xf numFmtId="14" fontId="88"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8" fillId="0" borderId="16" xfId="0" quotePrefix="1" applyNumberFormat="1" applyFont="1" applyFill="1" applyBorder="1" applyAlignment="1">
      <alignment horizontal="left" vertical="center"/>
    </xf>
    <xf numFmtId="164" fontId="88" fillId="0" borderId="16" xfId="76" quotePrefix="1" applyNumberFormat="1" applyFont="1" applyFill="1" applyBorder="1" applyAlignment="1">
      <alignment horizontal="left" vertical="center"/>
    </xf>
    <xf numFmtId="164" fontId="95"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1" fillId="0" borderId="16" xfId="46" applyFont="1" applyFill="1" applyBorder="1" applyAlignment="1">
      <alignment vertical="center"/>
    </xf>
    <xf numFmtId="164" fontId="51" fillId="0" borderId="16" xfId="29" applyNumberFormat="1" applyFont="1" applyFill="1" applyBorder="1" applyAlignment="1">
      <alignment vertical="center"/>
    </xf>
    <xf numFmtId="43" fontId="51" fillId="0" borderId="16" xfId="29"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35" fillId="0" borderId="42" xfId="53" applyFont="1" applyBorder="1" applyAlignment="1">
      <alignment vertical="center"/>
    </xf>
    <xf numFmtId="43" fontId="34" fillId="0" borderId="42" xfId="74" applyFont="1" applyBorder="1" applyAlignment="1">
      <alignment vertical="center"/>
    </xf>
    <xf numFmtId="164" fontId="34" fillId="0" borderId="42" xfId="74" applyNumberFormat="1" applyFont="1" applyBorder="1" applyAlignment="1">
      <alignment vertical="center"/>
    </xf>
    <xf numFmtId="43" fontId="34" fillId="0" borderId="42" xfId="74" applyFont="1" applyBorder="1" applyAlignment="1">
      <alignment horizontal="center" vertical="center"/>
    </xf>
    <xf numFmtId="164" fontId="34" fillId="0" borderId="42" xfId="74" applyNumberFormat="1" applyFont="1" applyBorder="1" applyAlignment="1">
      <alignment horizontal="center" vertical="center"/>
    </xf>
    <xf numFmtId="3" fontId="34" fillId="0" borderId="21" xfId="46" applyFont="1" applyBorder="1" applyAlignment="1">
      <alignment vertical="center" wrapText="1"/>
    </xf>
    <xf numFmtId="43" fontId="34" fillId="0" borderId="21" xfId="74" applyFont="1" applyBorder="1" applyAlignment="1">
      <alignment vertical="center"/>
    </xf>
    <xf numFmtId="164" fontId="34" fillId="0" borderId="21" xfId="74" applyNumberFormat="1"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1"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8" fillId="0" borderId="2" xfId="95" applyFont="1" applyBorder="1" applyAlignment="1">
      <alignment horizontal="center" vertical="center"/>
    </xf>
    <xf numFmtId="164" fontId="98" fillId="0" borderId="2" xfId="96" applyNumberFormat="1" applyFont="1" applyBorder="1" applyAlignment="1">
      <alignment horizontal="center" vertical="center"/>
    </xf>
    <xf numFmtId="0" fontId="98"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7"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6" fillId="0" borderId="0" xfId="96" applyNumberFormat="1" applyFont="1" applyBorder="1" applyAlignment="1">
      <alignment vertical="center"/>
    </xf>
    <xf numFmtId="0" fontId="77" fillId="0" borderId="0" xfId="95" applyFont="1" applyAlignment="1">
      <alignment vertical="center"/>
    </xf>
    <xf numFmtId="0" fontId="77" fillId="0" borderId="0" xfId="95" applyFont="1" applyAlignment="1">
      <alignment horizontal="center" vertical="center"/>
    </xf>
    <xf numFmtId="164" fontId="99" fillId="0" borderId="0" xfId="96" applyNumberFormat="1" applyFont="1" applyBorder="1" applyAlignment="1">
      <alignment vertical="center"/>
    </xf>
    <xf numFmtId="164" fontId="77"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8" fillId="0" borderId="16" xfId="95" applyFont="1" applyBorder="1" applyAlignment="1">
      <alignment horizontal="center" vertical="center"/>
    </xf>
    <xf numFmtId="0" fontId="34" fillId="0" borderId="16" xfId="95" applyFont="1" applyBorder="1" applyAlignment="1">
      <alignment horizontal="center" vertical="center"/>
    </xf>
    <xf numFmtId="0" fontId="98" fillId="0" borderId="21" xfId="95" applyFont="1" applyBorder="1" applyAlignment="1">
      <alignment horizontal="center" vertical="center"/>
    </xf>
    <xf numFmtId="0" fontId="98" fillId="0" borderId="21" xfId="95" applyFont="1" applyBorder="1" applyAlignment="1">
      <alignment horizontal="left" vertical="center"/>
    </xf>
    <xf numFmtId="0" fontId="98"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8"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8"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7" fillId="0" borderId="0" xfId="95" applyFont="1" applyAlignment="1">
      <alignment horizontal="center" vertical="center"/>
    </xf>
    <xf numFmtId="0" fontId="86" fillId="0" borderId="0" xfId="95" applyFont="1" applyAlignment="1">
      <alignment vertical="center"/>
    </xf>
    <xf numFmtId="0" fontId="100" fillId="0" borderId="0" xfId="95" applyFont="1" applyAlignment="1">
      <alignment vertical="center"/>
    </xf>
    <xf numFmtId="0" fontId="85" fillId="0" borderId="0" xfId="95" applyFont="1" applyAlignment="1">
      <alignment vertical="center" wrapText="1"/>
    </xf>
    <xf numFmtId="0" fontId="101" fillId="0" borderId="0" xfId="95" applyFont="1" applyAlignment="1">
      <alignment vertical="center"/>
    </xf>
    <xf numFmtId="0" fontId="102"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3" fillId="0" borderId="0" xfId="95" applyFont="1" applyAlignment="1">
      <alignment vertical="center"/>
    </xf>
    <xf numFmtId="0" fontId="92"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9" fillId="0" borderId="0" xfId="29" applyNumberFormat="1" applyFont="1" applyAlignment="1">
      <alignment vertical="center"/>
    </xf>
    <xf numFmtId="41" fontId="89"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60" fillId="0" borderId="0" xfId="95" applyFont="1" applyAlignment="1">
      <alignment horizontal="center" vertical="center"/>
    </xf>
    <xf numFmtId="164" fontId="60" fillId="0" borderId="0" xfId="96" applyNumberFormat="1" applyFont="1" applyAlignment="1">
      <alignment horizontal="center" vertical="center"/>
    </xf>
    <xf numFmtId="164" fontId="60"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60" fillId="0" borderId="0" xfId="0" applyFont="1" applyAlignment="1" applyProtection="1">
      <alignment horizontal="center"/>
      <protection hidden="1"/>
    </xf>
    <xf numFmtId="0" fontId="79" fillId="0" borderId="0" xfId="95" applyFont="1" applyAlignment="1">
      <alignment horizontal="center" vertical="center"/>
    </xf>
    <xf numFmtId="164" fontId="79"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0" fontId="88" fillId="0" borderId="16" xfId="77" applyNumberFormat="1" applyFont="1" applyFill="1" applyBorder="1" applyAlignment="1">
      <alignment horizontal="center" vertical="center"/>
    </xf>
    <xf numFmtId="164" fontId="88" fillId="0" borderId="16" xfId="77" applyNumberFormat="1" applyFont="1" applyFill="1" applyBorder="1" applyAlignment="1">
      <alignment vertical="center"/>
    </xf>
    <xf numFmtId="0" fontId="88" fillId="0" borderId="16" xfId="76" quotePrefix="1" applyNumberFormat="1" applyFont="1" applyFill="1" applyBorder="1" applyAlignment="1">
      <alignment horizontal="center" vertical="center"/>
    </xf>
    <xf numFmtId="0" fontId="104" fillId="0" borderId="0" xfId="0" applyFont="1" applyFill="1"/>
    <xf numFmtId="0" fontId="77"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2" fillId="0" borderId="0" xfId="100" applyFont="1" applyAlignment="1">
      <alignment vertical="center" wrapText="1"/>
    </xf>
    <xf numFmtId="0" fontId="75"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6" fillId="0" borderId="0" xfId="29" applyNumberFormat="1" applyFont="1" applyAlignment="1">
      <alignment vertical="center" wrapText="1"/>
    </xf>
    <xf numFmtId="164" fontId="75" fillId="0" borderId="0" xfId="100" applyNumberFormat="1" applyFont="1" applyAlignment="1">
      <alignment vertical="center" wrapText="1"/>
    </xf>
    <xf numFmtId="43" fontId="75" fillId="0" borderId="0" xfId="29" applyFont="1" applyAlignment="1">
      <alignment horizontal="center" vertical="center" wrapText="1"/>
    </xf>
    <xf numFmtId="0" fontId="0" fillId="0" borderId="0" xfId="0" applyAlignment="1">
      <alignment wrapText="1"/>
    </xf>
    <xf numFmtId="0" fontId="51" fillId="0" borderId="16" xfId="0" applyFont="1" applyFill="1" applyBorder="1" applyAlignment="1">
      <alignment horizontal="center"/>
    </xf>
    <xf numFmtId="0" fontId="51" fillId="0" borderId="16" xfId="77" applyNumberFormat="1" applyFont="1" applyFill="1" applyBorder="1" applyAlignment="1">
      <alignment horizontal="center" vertical="center"/>
    </xf>
    <xf numFmtId="14" fontId="51" fillId="0" borderId="16" xfId="90" applyNumberFormat="1" applyFont="1" applyFill="1" applyBorder="1" applyAlignment="1">
      <alignment horizontal="center" vertical="center"/>
    </xf>
    <xf numFmtId="164" fontId="51" fillId="0" borderId="16" xfId="90" quotePrefix="1" applyNumberFormat="1" applyFont="1" applyFill="1" applyBorder="1" applyAlignment="1">
      <alignment horizontal="left" vertical="center"/>
    </xf>
    <xf numFmtId="49" fontId="51" fillId="0" borderId="16" xfId="90" applyNumberFormat="1" applyFont="1" applyFill="1" applyBorder="1" applyAlignment="1">
      <alignment horizontal="left" vertical="center"/>
    </xf>
    <xf numFmtId="0" fontId="3" fillId="0" borderId="0" xfId="0" applyFont="1" applyFill="1" applyAlignment="1"/>
    <xf numFmtId="164" fontId="34" fillId="0" borderId="0" xfId="87" applyNumberFormat="1" applyFont="1" applyFill="1" applyAlignment="1">
      <alignment vertical="center"/>
    </xf>
    <xf numFmtId="164" fontId="51"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1"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0" fontId="88" fillId="0" borderId="16" xfId="0" applyFont="1" applyFill="1" applyBorder="1" applyAlignment="1">
      <alignment horizontal="center"/>
    </xf>
    <xf numFmtId="0" fontId="104" fillId="0" borderId="0" xfId="0" applyFont="1" applyFill="1" applyAlignment="1"/>
    <xf numFmtId="0" fontId="34" fillId="25" borderId="16" xfId="0" applyFont="1" applyFill="1" applyBorder="1" applyAlignment="1">
      <alignment horizontal="center"/>
    </xf>
    <xf numFmtId="0" fontId="49" fillId="25" borderId="16" xfId="77" applyNumberFormat="1" applyFont="1" applyFill="1" applyBorder="1" applyAlignment="1">
      <alignment horizontal="center" vertical="center"/>
    </xf>
    <xf numFmtId="14" fontId="49" fillId="25" borderId="16" xfId="76" applyNumberFormat="1" applyFont="1" applyFill="1" applyBorder="1" applyAlignment="1">
      <alignment horizontal="center" vertical="center"/>
    </xf>
    <xf numFmtId="164" fontId="49" fillId="25" borderId="16" xfId="76" applyNumberFormat="1" applyFont="1" applyFill="1" applyBorder="1" applyAlignment="1">
      <alignment horizontal="left" vertical="center"/>
    </xf>
    <xf numFmtId="164" fontId="49" fillId="25" borderId="16" xfId="29" applyNumberFormat="1" applyFont="1" applyFill="1" applyBorder="1" applyAlignment="1">
      <alignment horizontal="left" vertical="center"/>
    </xf>
    <xf numFmtId="43" fontId="49" fillId="25" borderId="16" xfId="29" applyFont="1" applyFill="1" applyBorder="1" applyAlignment="1">
      <alignment horizontal="left" vertical="center"/>
    </xf>
    <xf numFmtId="164" fontId="49" fillId="25" borderId="16" xfId="77" applyNumberFormat="1" applyFont="1" applyFill="1" applyBorder="1" applyAlignment="1">
      <alignment vertical="center"/>
    </xf>
    <xf numFmtId="0" fontId="49" fillId="25" borderId="16" xfId="76" quotePrefix="1" applyNumberFormat="1" applyFont="1" applyFill="1" applyBorder="1" applyAlignment="1">
      <alignment horizontal="center" vertical="center"/>
    </xf>
    <xf numFmtId="164" fontId="49" fillId="25" borderId="16" xfId="76" quotePrefix="1" applyNumberFormat="1" applyFont="1" applyFill="1" applyBorder="1" applyAlignment="1">
      <alignment horizontal="left" vertical="center"/>
    </xf>
    <xf numFmtId="0" fontId="50" fillId="25" borderId="0" xfId="0" applyFont="1" applyFill="1"/>
    <xf numFmtId="0" fontId="34" fillId="0" borderId="16" xfId="53" applyFont="1" applyBorder="1" applyAlignment="1">
      <alignment vertical="center"/>
    </xf>
    <xf numFmtId="0" fontId="49" fillId="0" borderId="16" xfId="0" applyFont="1" applyFill="1" applyBorder="1" applyAlignment="1">
      <alignment horizontal="center"/>
    </xf>
    <xf numFmtId="0" fontId="34" fillId="0" borderId="2" xfId="76" applyFont="1" applyFill="1" applyBorder="1" applyAlignment="1">
      <alignment horizontal="center" vertical="center" wrapText="1"/>
    </xf>
    <xf numFmtId="14" fontId="34" fillId="25" borderId="16" xfId="76" applyNumberFormat="1" applyFont="1" applyFill="1" applyBorder="1" applyAlignment="1">
      <alignment horizontal="center" vertical="center"/>
    </xf>
    <xf numFmtId="164" fontId="34" fillId="25" borderId="16" xfId="76" applyNumberFormat="1" applyFont="1" applyFill="1" applyBorder="1" applyAlignment="1">
      <alignment horizontal="left" vertical="center"/>
    </xf>
    <xf numFmtId="49" fontId="34" fillId="25" borderId="16" xfId="76" applyNumberFormat="1" applyFont="1" applyFill="1" applyBorder="1" applyAlignment="1">
      <alignment horizontal="left" vertical="center"/>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0" fontId="3" fillId="25" borderId="0" xfId="0" applyFont="1" applyFill="1"/>
    <xf numFmtId="164" fontId="34" fillId="0" borderId="16" xfId="77" quotePrefix="1" applyNumberFormat="1" applyFont="1" applyFill="1" applyBorder="1" applyAlignment="1">
      <alignment vertical="center"/>
    </xf>
    <xf numFmtId="14" fontId="34" fillId="25" borderId="16" xfId="90" applyNumberFormat="1" applyFont="1" applyFill="1" applyBorder="1" applyAlignment="1">
      <alignment horizontal="center" vertical="center"/>
    </xf>
    <xf numFmtId="0" fontId="0" fillId="25" borderId="0" xfId="0" applyFill="1"/>
    <xf numFmtId="164" fontId="34" fillId="25" borderId="16" xfId="77" quotePrefix="1" applyNumberFormat="1" applyFont="1" applyFill="1" applyBorder="1" applyAlignment="1">
      <alignment vertical="center"/>
    </xf>
    <xf numFmtId="0" fontId="34" fillId="35" borderId="16" xfId="0" applyFont="1" applyFill="1" applyBorder="1" applyAlignment="1">
      <alignment horizontal="center"/>
    </xf>
    <xf numFmtId="0" fontId="34" fillId="35" borderId="16" xfId="77" applyNumberFormat="1" applyFont="1" applyFill="1" applyBorder="1" applyAlignment="1">
      <alignment horizontal="center" vertical="center"/>
    </xf>
    <xf numFmtId="14" fontId="34" fillId="35" borderId="16" xfId="76" applyNumberFormat="1" applyFont="1" applyFill="1" applyBorder="1" applyAlignment="1">
      <alignment horizontal="center" vertical="center"/>
    </xf>
    <xf numFmtId="164" fontId="34" fillId="35" borderId="16" xfId="76" applyNumberFormat="1" applyFont="1" applyFill="1" applyBorder="1" applyAlignment="1">
      <alignment horizontal="left" vertical="center"/>
    </xf>
    <xf numFmtId="164" fontId="34" fillId="35" borderId="16" xfId="29" applyNumberFormat="1" applyFont="1" applyFill="1" applyBorder="1" applyAlignment="1">
      <alignment horizontal="left" vertical="center"/>
    </xf>
    <xf numFmtId="43" fontId="34" fillId="35" borderId="16" xfId="29" applyFont="1" applyFill="1" applyBorder="1" applyAlignment="1">
      <alignment horizontal="left" vertical="center"/>
    </xf>
    <xf numFmtId="164" fontId="34" fillId="35" borderId="16" xfId="77" applyNumberFormat="1" applyFont="1" applyFill="1" applyBorder="1" applyAlignment="1">
      <alignment vertical="center"/>
    </xf>
    <xf numFmtId="0" fontId="34" fillId="35" borderId="16" xfId="76" quotePrefix="1" applyNumberFormat="1" applyFont="1" applyFill="1" applyBorder="1" applyAlignment="1">
      <alignment horizontal="center" vertical="center"/>
    </xf>
    <xf numFmtId="0" fontId="49" fillId="35" borderId="16" xfId="76" quotePrefix="1" applyNumberFormat="1" applyFont="1" applyFill="1" applyBorder="1" applyAlignment="1">
      <alignment horizontal="center" vertical="center"/>
    </xf>
    <xf numFmtId="0" fontId="0" fillId="35" borderId="0" xfId="0" applyFill="1"/>
    <xf numFmtId="3" fontId="51" fillId="0" borderId="16" xfId="46" applyFont="1" applyBorder="1" applyAlignment="1">
      <alignment vertical="center"/>
    </xf>
    <xf numFmtId="0" fontId="34" fillId="25" borderId="16" xfId="77" applyNumberFormat="1" applyFont="1" applyFill="1" applyBorder="1" applyAlignment="1">
      <alignment horizontal="center" vertical="center"/>
    </xf>
    <xf numFmtId="49" fontId="34" fillId="35" borderId="16" xfId="76" applyNumberFormat="1" applyFont="1" applyFill="1" applyBorder="1" applyAlignment="1">
      <alignment horizontal="left" vertical="center"/>
    </xf>
    <xf numFmtId="14" fontId="34" fillId="35" borderId="16" xfId="90" applyNumberFormat="1" applyFont="1" applyFill="1" applyBorder="1" applyAlignment="1">
      <alignment horizontal="center" vertical="center"/>
    </xf>
    <xf numFmtId="49" fontId="34" fillId="35" borderId="16" xfId="90" applyNumberFormat="1" applyFont="1" applyFill="1" applyBorder="1" applyAlignment="1">
      <alignment horizontal="left" vertical="center"/>
    </xf>
    <xf numFmtId="164" fontId="34" fillId="35" borderId="16" xfId="90" applyNumberFormat="1" applyFont="1" applyFill="1" applyBorder="1" applyAlignment="1">
      <alignment horizontal="left" vertical="center"/>
    </xf>
    <xf numFmtId="0" fontId="34" fillId="35" borderId="16" xfId="90" quotePrefix="1" applyNumberFormat="1" applyFont="1" applyFill="1" applyBorder="1" applyAlignment="1">
      <alignment horizontal="center" vertical="center"/>
    </xf>
    <xf numFmtId="0" fontId="49" fillId="35" borderId="16" xfId="90" quotePrefix="1" applyNumberFormat="1" applyFont="1" applyFill="1" applyBorder="1" applyAlignment="1">
      <alignment horizontal="center" vertical="center"/>
    </xf>
    <xf numFmtId="164" fontId="51" fillId="0" borderId="16" xfId="90" applyNumberFormat="1" applyFont="1" applyFill="1" applyBorder="1" applyAlignment="1">
      <alignment horizontal="left" vertical="center"/>
    </xf>
    <xf numFmtId="164" fontId="51" fillId="0" borderId="16" xfId="29" quotePrefix="1" applyNumberFormat="1" applyFont="1" applyFill="1" applyBorder="1" applyAlignment="1">
      <alignment horizontal="left" vertical="center"/>
    </xf>
    <xf numFmtId="49" fontId="34" fillId="0" borderId="16" xfId="90" quotePrefix="1" applyNumberFormat="1" applyFont="1" applyFill="1" applyBorder="1" applyAlignment="1">
      <alignment horizontal="left" vertical="center"/>
    </xf>
    <xf numFmtId="0" fontId="52" fillId="0" borderId="0" xfId="0" applyFont="1" applyFill="1" applyAlignment="1"/>
    <xf numFmtId="164" fontId="49" fillId="0" borderId="16" xfId="90" applyNumberFormat="1" applyFont="1" applyFill="1" applyBorder="1" applyAlignment="1">
      <alignment horizontal="left" vertical="center"/>
    </xf>
    <xf numFmtId="14" fontId="51" fillId="0" borderId="16" xfId="54" applyNumberFormat="1" applyFont="1" applyFill="1" applyBorder="1" applyAlignment="1">
      <alignment horizontal="center" vertical="center"/>
    </xf>
    <xf numFmtId="164" fontId="51" fillId="0" borderId="16" xfId="54" applyNumberFormat="1" applyFont="1" applyFill="1" applyBorder="1" applyAlignment="1">
      <alignment horizontal="left" vertical="center"/>
    </xf>
    <xf numFmtId="164" fontId="51" fillId="0" borderId="16" xfId="0" applyNumberFormat="1" applyFont="1" applyFill="1" applyBorder="1" applyAlignment="1">
      <alignment vertical="center"/>
    </xf>
    <xf numFmtId="0" fontId="51" fillId="0" borderId="16" xfId="54" quotePrefix="1" applyNumberFormat="1" applyFont="1" applyFill="1" applyBorder="1" applyAlignment="1">
      <alignment horizontal="center" vertical="center"/>
    </xf>
    <xf numFmtId="0" fontId="51" fillId="0" borderId="23" xfId="54" quotePrefix="1" applyNumberFormat="1" applyFont="1" applyFill="1" applyBorder="1" applyAlignment="1">
      <alignment horizontal="center"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45" fillId="0" borderId="0" xfId="76" applyFont="1" applyFill="1" applyAlignment="1">
      <alignment horizontal="center" vertical="center"/>
    </xf>
    <xf numFmtId="0" fontId="36" fillId="0" borderId="0" xfId="76" applyFont="1" applyFill="1" applyAlignment="1">
      <alignment horizontal="center" vertical="center"/>
    </xf>
    <xf numFmtId="0" fontId="34" fillId="0" borderId="5"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8"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60"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71" fillId="29" borderId="36" xfId="87" applyFont="1" applyFill="1" applyBorder="1" applyAlignment="1">
      <alignment horizontal="center" vertical="center" wrapText="1"/>
    </xf>
    <xf numFmtId="0" fontId="71" fillId="29" borderId="38" xfId="87" applyFont="1" applyFill="1" applyBorder="1" applyAlignment="1">
      <alignment horizontal="center" vertical="center" wrapText="1"/>
    </xf>
    <xf numFmtId="0" fontId="33" fillId="0" borderId="0" xfId="87" applyFont="1" applyAlignment="1">
      <alignment horizontal="center" vertical="center"/>
    </xf>
    <xf numFmtId="14" fontId="71" fillId="29" borderId="17" xfId="87" applyNumberFormat="1" applyFont="1" applyFill="1" applyBorder="1" applyAlignment="1">
      <alignment horizontal="center" vertical="center" wrapText="1"/>
    </xf>
    <xf numFmtId="14" fontId="71"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70" fillId="0" borderId="0" xfId="87" applyFont="1" applyAlignment="1">
      <alignment horizontal="center" vertical="center" wrapText="1"/>
    </xf>
    <xf numFmtId="0" fontId="39" fillId="21" borderId="2" xfId="34" applyFont="1" applyBorder="1" applyAlignment="1">
      <alignment horizontal="center" vertical="center" wrapText="1"/>
    </xf>
    <xf numFmtId="0" fontId="38" fillId="0" borderId="22" xfId="58" applyFont="1" applyBorder="1" applyAlignment="1">
      <alignment horizontal="center" vertical="center"/>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2"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9"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60"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91"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9"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9" fillId="0" borderId="0" xfId="78" applyFont="1" applyAlignment="1">
      <alignment horizontal="center" vertical="center"/>
    </xf>
    <xf numFmtId="0" fontId="89"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7"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7" fillId="0" borderId="0" xfId="95" applyFont="1" applyAlignment="1">
      <alignment horizontal="center" vertical="center"/>
    </xf>
    <xf numFmtId="0" fontId="81"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KSC%20-%2016%20-%20new%20-%206th.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User%201/Downloads/152%20-%20155%20-%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10">
          <cell r="A10" t="str">
            <v>1111</v>
          </cell>
        </row>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SC-I"/>
      <sheetName val="SC-II"/>
      <sheetName val="SC-III"/>
      <sheetName val="SC-IV"/>
      <sheetName val="CTTK"/>
      <sheetName val="IN-TC"/>
      <sheetName val="111"/>
      <sheetName val="112"/>
      <sheetName val="131"/>
      <sheetName val="131-CT"/>
      <sheetName val="331"/>
      <sheetName val="331-CT"/>
      <sheetName val="341"/>
      <sheetName val="341-CT"/>
      <sheetName val="411"/>
      <sheetName val="NXT"/>
      <sheetName val="IN-NX"/>
      <sheetName val="152-CT"/>
      <sheetName val="TK"/>
      <sheetName val="BK-NL"/>
      <sheetName val="BTGT"/>
      <sheetName val="THEGT"/>
      <sheetName val="SO-TS"/>
      <sheetName val="THE-TS"/>
      <sheetName val="Sheet2"/>
    </sheetNames>
    <sheetDataSet>
      <sheetData sheetId="0"/>
      <sheetData sheetId="1">
        <row r="7">
          <cell r="X7" t="str">
            <v>1388</v>
          </cell>
        </row>
        <row r="1394">
          <cell r="D1394" t="str">
            <v>CTGS</v>
          </cell>
          <cell r="F1394" t="str">
            <v>Q11 - Chênh lệch tỷ giá vay</v>
          </cell>
          <cell r="H1394" t="str">
            <v>KU 1015LDS201502514</v>
          </cell>
          <cell r="N1394" t="str">
            <v>3412</v>
          </cell>
          <cell r="O1394" t="str">
            <v>515</v>
          </cell>
        </row>
        <row r="1395">
          <cell r="D1395" t="str">
            <v>CTGS</v>
          </cell>
          <cell r="F1395" t="str">
            <v>Q11 - Chênh lệch tỷ giá vay</v>
          </cell>
          <cell r="H1395" t="str">
            <v>KU 1015LDS201502531</v>
          </cell>
          <cell r="N1395" t="str">
            <v>3412</v>
          </cell>
          <cell r="O1395" t="str">
            <v>515</v>
          </cell>
        </row>
        <row r="1398">
          <cell r="D1398" t="str">
            <v>CTGS</v>
          </cell>
          <cell r="N1398" t="str">
            <v>3412</v>
          </cell>
          <cell r="O1398" t="str">
            <v>515</v>
          </cell>
        </row>
        <row r="1423">
          <cell r="D1423" t="str">
            <v>NK</v>
          </cell>
          <cell r="F1423" t="str">
            <v>Ghẹ NL</v>
          </cell>
          <cell r="H1423" t="str">
            <v>Nguyễn Thanh Hoàng</v>
          </cell>
          <cell r="N1423" t="str">
            <v>1521</v>
          </cell>
          <cell r="O1423" t="str">
            <v>331</v>
          </cell>
        </row>
        <row r="1424">
          <cell r="D1424" t="str">
            <v>NL/N01</v>
          </cell>
          <cell r="F1424" t="str">
            <v>Cá bò NL</v>
          </cell>
          <cell r="H1424" t="str">
            <v>Võ Thị Bảy</v>
          </cell>
          <cell r="N1424" t="str">
            <v>1521</v>
          </cell>
          <cell r="O1424" t="str">
            <v>331</v>
          </cell>
        </row>
        <row r="1425">
          <cell r="D1425" t="str">
            <v>NL/N02</v>
          </cell>
          <cell r="F1425" t="str">
            <v>Cá bò NL</v>
          </cell>
          <cell r="H1425" t="str">
            <v>Võ Văn Bá</v>
          </cell>
          <cell r="N1425" t="str">
            <v>1521</v>
          </cell>
          <cell r="O1425" t="str">
            <v>331</v>
          </cell>
        </row>
        <row r="1426">
          <cell r="D1426" t="str">
            <v>NL/N03</v>
          </cell>
          <cell r="F1426" t="str">
            <v>Cá bò NL</v>
          </cell>
          <cell r="H1426" t="str">
            <v>Nguyễn Thanh Vân</v>
          </cell>
          <cell r="N1426" t="str">
            <v>1521</v>
          </cell>
          <cell r="O1426" t="str">
            <v>331</v>
          </cell>
        </row>
        <row r="1427">
          <cell r="D1427" t="str">
            <v>NL/N04</v>
          </cell>
          <cell r="F1427" t="str">
            <v>Cá bò NL</v>
          </cell>
          <cell r="H1427" t="str">
            <v>Võ Văn Bá</v>
          </cell>
          <cell r="N1427" t="str">
            <v>1521</v>
          </cell>
          <cell r="O1427" t="str">
            <v>331</v>
          </cell>
        </row>
        <row r="1428">
          <cell r="D1428" t="str">
            <v>NL/N05</v>
          </cell>
          <cell r="F1428" t="str">
            <v>Cá bò NL</v>
          </cell>
          <cell r="H1428" t="str">
            <v>Nguyễn Thanh Vinh</v>
          </cell>
          <cell r="N1428" t="str">
            <v>1521</v>
          </cell>
          <cell r="O1428" t="str">
            <v>331</v>
          </cell>
        </row>
        <row r="1429">
          <cell r="D1429" t="str">
            <v>NL/N06</v>
          </cell>
          <cell r="F1429" t="str">
            <v>Cá bò NL</v>
          </cell>
          <cell r="H1429" t="str">
            <v>Hồ Thị Mỹ</v>
          </cell>
          <cell r="N1429" t="str">
            <v>1521</v>
          </cell>
          <cell r="O1429" t="str">
            <v>331</v>
          </cell>
        </row>
        <row r="1430">
          <cell r="D1430" t="str">
            <v>NL/N06</v>
          </cell>
          <cell r="F1430" t="str">
            <v>Cá bò NL</v>
          </cell>
          <cell r="H1430" t="str">
            <v>Võ Thị Bảy</v>
          </cell>
          <cell r="N1430" t="str">
            <v>1521</v>
          </cell>
          <cell r="O1430" t="str">
            <v>331</v>
          </cell>
        </row>
        <row r="1431">
          <cell r="D1431" t="str">
            <v>NL/N06</v>
          </cell>
          <cell r="F1431" t="str">
            <v>Cá bò NL</v>
          </cell>
          <cell r="H1431" t="str">
            <v>Võ Văn Bá</v>
          </cell>
          <cell r="N1431" t="str">
            <v>1521</v>
          </cell>
          <cell r="O1431" t="str">
            <v>331</v>
          </cell>
        </row>
        <row r="1432">
          <cell r="D1432" t="str">
            <v>NL/N06</v>
          </cell>
          <cell r="F1432" t="str">
            <v>Cá bò NL</v>
          </cell>
          <cell r="H1432" t="str">
            <v>Nguyễn Thanh Vân</v>
          </cell>
          <cell r="N1432" t="str">
            <v>1521</v>
          </cell>
          <cell r="O1432" t="str">
            <v>331</v>
          </cell>
        </row>
        <row r="1433">
          <cell r="D1433" t="str">
            <v>NL/N06</v>
          </cell>
          <cell r="F1433" t="str">
            <v>Cá bò NL</v>
          </cell>
          <cell r="H1433" t="str">
            <v>Võ Văn Bá</v>
          </cell>
          <cell r="N1433" t="str">
            <v>1521</v>
          </cell>
          <cell r="O1433" t="str">
            <v>331</v>
          </cell>
        </row>
        <row r="1442">
          <cell r="D1442" t="str">
            <v>NL/X04</v>
          </cell>
          <cell r="F1442" t="str">
            <v>Ghẹ NL</v>
          </cell>
          <cell r="H1442" t="str">
            <v>Xuất SX</v>
          </cell>
          <cell r="N1442" t="str">
            <v>154</v>
          </cell>
          <cell r="O1442" t="str">
            <v>1521</v>
          </cell>
        </row>
        <row r="1443">
          <cell r="D1443" t="str">
            <v>NL/X04</v>
          </cell>
          <cell r="F1443" t="str">
            <v>Cá bò NL</v>
          </cell>
          <cell r="H1443" t="str">
            <v>Xuất SX</v>
          </cell>
          <cell r="N1443" t="str">
            <v>154</v>
          </cell>
          <cell r="O1443" t="str">
            <v>1521</v>
          </cell>
        </row>
        <row r="1444">
          <cell r="D1444" t="str">
            <v>TP/N01</v>
          </cell>
          <cell r="F1444" t="str">
            <v>Ghẹ khô tẩm TP</v>
          </cell>
          <cell r="H1444" t="str">
            <v>Bộ phận SX</v>
          </cell>
          <cell r="N1444" t="str">
            <v>155</v>
          </cell>
          <cell r="O1444" t="str">
            <v>154</v>
          </cell>
        </row>
        <row r="1445">
          <cell r="D1445" t="str">
            <v>TP/N01</v>
          </cell>
          <cell r="F1445" t="str">
            <v>Cá bò khô tẩm TP</v>
          </cell>
          <cell r="H1445" t="str">
            <v>Bộ phận SX</v>
          </cell>
          <cell r="N1445" t="str">
            <v>155</v>
          </cell>
          <cell r="O1445" t="str">
            <v>154</v>
          </cell>
        </row>
        <row r="1446">
          <cell r="D1446" t="str">
            <v>TP/X01</v>
          </cell>
          <cell r="F1446" t="str">
            <v>Ghẹ khô tẩm TP</v>
          </cell>
          <cell r="H1446" t="str">
            <v>MICHANG COMMERCIAL</v>
          </cell>
          <cell r="N1446" t="str">
            <v>632</v>
          </cell>
          <cell r="O1446" t="str">
            <v>155</v>
          </cell>
        </row>
        <row r="1447">
          <cell r="D1447" t="str">
            <v>TP/X01</v>
          </cell>
          <cell r="F1447" t="str">
            <v>Cá bò khô tẩm TP</v>
          </cell>
          <cell r="H1447" t="str">
            <v>TOKAI DENPUN</v>
          </cell>
          <cell r="N1447" t="str">
            <v>632</v>
          </cell>
          <cell r="O1447" t="str">
            <v>155</v>
          </cell>
        </row>
        <row r="1448">
          <cell r="D1448" t="str">
            <v>TP/X01</v>
          </cell>
          <cell r="F1448" t="str">
            <v>Mực TP</v>
          </cell>
          <cell r="H1448" t="str">
            <v>HYUNDAFOOD</v>
          </cell>
          <cell r="N1448" t="str">
            <v>632</v>
          </cell>
          <cell r="O1448" t="str">
            <v>155</v>
          </cell>
        </row>
      </sheetData>
      <sheetData sheetId="2"/>
      <sheetData sheetId="3"/>
      <sheetData sheetId="4"/>
      <sheetData sheetId="5"/>
      <sheetData sheetId="6"/>
      <sheetData sheetId="7">
        <row r="4">
          <cell r="S4">
            <v>2</v>
          </cell>
        </row>
      </sheetData>
      <sheetData sheetId="8">
        <row r="11">
          <cell r="L11">
            <v>1</v>
          </cell>
        </row>
      </sheetData>
      <sheetData sheetId="9">
        <row r="6">
          <cell r="I6" t="str">
            <v>1121</v>
          </cell>
        </row>
        <row r="9">
          <cell r="K9">
            <v>6</v>
          </cell>
          <cell r="M9" t="str">
            <v>Q11</v>
          </cell>
        </row>
      </sheetData>
      <sheetData sheetId="10"/>
      <sheetData sheetId="11">
        <row r="9">
          <cell r="H9" t="str">
            <v>MICHANG COMMERCIAL</v>
          </cell>
        </row>
      </sheetData>
      <sheetData sheetId="12"/>
      <sheetData sheetId="13">
        <row r="7">
          <cell r="E7" t="str">
            <v>Cty TNHH MTV Muối Tân Thành</v>
          </cell>
        </row>
      </sheetData>
      <sheetData sheetId="14"/>
      <sheetData sheetId="15">
        <row r="9">
          <cell r="H9" t="str">
            <v xml:space="preserve">KU 1015LDS201000102 </v>
          </cell>
        </row>
      </sheetData>
      <sheetData sheetId="16"/>
      <sheetData sheetId="17"/>
      <sheetData sheetId="18">
        <row r="5">
          <cell r="J5">
            <v>1</v>
          </cell>
        </row>
        <row r="7">
          <cell r="D7" t="str">
            <v>VL/X01</v>
          </cell>
        </row>
      </sheetData>
      <sheetData sheetId="19">
        <row r="8">
          <cell r="J8" t="str">
            <v>Thùng carton 30x20x15</v>
          </cell>
        </row>
      </sheetData>
      <sheetData sheetId="20">
        <row r="7">
          <cell r="E7" t="str">
            <v>Đường</v>
          </cell>
        </row>
      </sheetData>
      <sheetData sheetId="21">
        <row r="11">
          <cell r="M11">
            <v>2</v>
          </cell>
        </row>
      </sheetData>
      <sheetData sheetId="22"/>
      <sheetData sheetId="23"/>
      <sheetData sheetId="24"/>
      <sheetData sheetId="25"/>
      <sheetData sheetId="2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XT"/>
      <sheetName val="IN-NX"/>
      <sheetName val="TH"/>
      <sheetName val="SO CT"/>
      <sheetName val="THE KHO"/>
      <sheetName val="BANG KE NL"/>
      <sheetName val="BTGT"/>
      <sheetName val="THEGT"/>
    </sheetNames>
    <sheetDataSet>
      <sheetData sheetId="0">
        <row r="61">
          <cell r="Q61" t="str">
            <v>Khô cá cơm TP</v>
          </cell>
          <cell r="S61">
            <v>4.5</v>
          </cell>
        </row>
        <row r="62">
          <cell r="Q62" t="str">
            <v>Khô cá ngân TP</v>
          </cell>
          <cell r="S62">
            <v>5</v>
          </cell>
        </row>
        <row r="63">
          <cell r="Q63" t="str">
            <v>Khô cá chỉ vàng TP</v>
          </cell>
          <cell r="S63">
            <v>5</v>
          </cell>
        </row>
        <row r="64">
          <cell r="Q64" t="str">
            <v>Cá đù TP</v>
          </cell>
          <cell r="S64">
            <v>5</v>
          </cell>
        </row>
        <row r="65">
          <cell r="Q65" t="str">
            <v>Mực TP</v>
          </cell>
        </row>
        <row r="66">
          <cell r="Q66" t="str">
            <v>Cá mai tẩm TP</v>
          </cell>
          <cell r="S66">
            <v>8</v>
          </cell>
        </row>
        <row r="67">
          <cell r="Q67" t="str">
            <v>Khô cá mai TP</v>
          </cell>
          <cell r="S67">
            <v>9</v>
          </cell>
        </row>
        <row r="68">
          <cell r="Q68" t="str">
            <v>Ghẹ khô 8kg/thùng TP</v>
          </cell>
          <cell r="S68">
            <v>8</v>
          </cell>
        </row>
        <row r="69">
          <cell r="Q69" t="str">
            <v>Ghẹ khô tẩm TP</v>
          </cell>
          <cell r="S69">
            <v>8</v>
          </cell>
        </row>
        <row r="70">
          <cell r="Q70" t="str">
            <v>Cá chỉ vàng (12kg/bó) (40g)</v>
          </cell>
          <cell r="S70">
            <v>5</v>
          </cell>
        </row>
        <row r="71">
          <cell r="Q71" t="str">
            <v>Cá chỉ vàng (10.8kg/bó) (90g)</v>
          </cell>
          <cell r="S71">
            <v>5</v>
          </cell>
        </row>
        <row r="72">
          <cell r="Q72" t="str">
            <v>Cá chỉ vàng (10kg/bó) (1kg)</v>
          </cell>
          <cell r="S72">
            <v>5</v>
          </cell>
        </row>
        <row r="73">
          <cell r="Q73" t="str">
            <v>Cá cơm (9kg/bó) (25g)</v>
          </cell>
          <cell r="S73">
            <v>4.5</v>
          </cell>
        </row>
        <row r="74">
          <cell r="Q74" t="str">
            <v>Cá cơm (10kg/bó) (1kg)</v>
          </cell>
          <cell r="S74">
            <v>4.5</v>
          </cell>
        </row>
        <row r="75">
          <cell r="Q75" t="str">
            <v>Cá bò khô tẩm TP</v>
          </cell>
          <cell r="S75">
            <v>11</v>
          </cell>
        </row>
        <row r="76">
          <cell r="Q76" t="str">
            <v>Cá bò khô tẩm B TP</v>
          </cell>
          <cell r="S76">
            <v>11</v>
          </cell>
        </row>
        <row r="77">
          <cell r="Q77" t="str">
            <v>Cá nục TP</v>
          </cell>
          <cell r="S77">
            <v>4.4000000000000004</v>
          </cell>
        </row>
        <row r="78">
          <cell r="Q78" t="str">
            <v>Khô cá cơm B TP</v>
          </cell>
          <cell r="S78">
            <v>4.5</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78"/>
  <sheetViews>
    <sheetView topLeftCell="A8" workbookViewId="0">
      <pane xSplit="2" ySplit="2" topLeftCell="C10" activePane="bottomRight" state="frozen"/>
      <selection activeCell="D43" sqref="D43"/>
      <selection pane="topRight" activeCell="D43" sqref="D43"/>
      <selection pane="bottomLeft" activeCell="D43" sqref="D43"/>
      <selection pane="bottomRight" activeCell="E10" sqref="E10:F10"/>
    </sheetView>
  </sheetViews>
  <sheetFormatPr defaultColWidth="8" defaultRowHeight="13.5"/>
  <cols>
    <col min="1" max="1" width="7.42578125" style="33" customWidth="1"/>
    <col min="2" max="2" width="31.85546875" style="33" customWidth="1"/>
    <col min="3" max="4" width="13.5703125" style="32" customWidth="1"/>
    <col min="5" max="5" width="15.140625" style="33" customWidth="1"/>
    <col min="6" max="6" width="17.28515625" style="33" customWidth="1"/>
    <col min="7" max="7" width="13.85546875" style="33" customWidth="1"/>
    <col min="8" max="8" width="14.7109375"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5" spans="1:12" ht="15.75">
      <c r="A5" s="34" t="s">
        <v>54</v>
      </c>
      <c r="B5" s="34"/>
      <c r="C5" s="35"/>
      <c r="D5" s="35"/>
      <c r="E5" s="34"/>
      <c r="F5" s="34"/>
      <c r="G5" s="34"/>
      <c r="H5" s="34"/>
    </row>
    <row r="6" spans="1:12" ht="15.75">
      <c r="A6" s="36" t="s">
        <v>55</v>
      </c>
      <c r="B6" s="34"/>
      <c r="C6" s="35"/>
      <c r="D6" s="35"/>
      <c r="E6" s="34"/>
      <c r="F6" s="34"/>
      <c r="G6" s="34"/>
      <c r="H6" s="34"/>
    </row>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43">
        <v>27726168300</v>
      </c>
      <c r="F10" s="43">
        <v>22869987668</v>
      </c>
      <c r="G10" s="44">
        <f>MAX(C10+E10-D10-F10,0)</f>
        <v>8561219727</v>
      </c>
      <c r="H10" s="44">
        <f>MAX(D10+F10-E10-C10,0)</f>
        <v>0</v>
      </c>
      <c r="I10" s="43">
        <v>30551270000</v>
      </c>
      <c r="K10" s="45"/>
      <c r="L10" s="45"/>
    </row>
    <row r="11" spans="1:12" s="32" customFormat="1">
      <c r="A11" s="46" t="s">
        <v>18</v>
      </c>
      <c r="B11" s="47" t="s">
        <v>65</v>
      </c>
      <c r="C11" s="48">
        <v>3705039095</v>
      </c>
      <c r="D11" s="48">
        <v>0</v>
      </c>
      <c r="E11" s="48">
        <f>E10</f>
        <v>27726168300</v>
      </c>
      <c r="F11" s="48">
        <f>F10</f>
        <v>22869987668</v>
      </c>
      <c r="G11" s="48">
        <f>G10</f>
        <v>8561219727</v>
      </c>
      <c r="H11" s="48">
        <f>H10</f>
        <v>0</v>
      </c>
    </row>
    <row r="12" spans="1:12" s="32" customFormat="1">
      <c r="A12" s="49" t="s">
        <v>26</v>
      </c>
      <c r="B12" s="42" t="s">
        <v>66</v>
      </c>
      <c r="C12" s="43">
        <v>19829295</v>
      </c>
      <c r="D12" s="43">
        <v>0</v>
      </c>
      <c r="E12" s="43">
        <f t="array" ref="E12">SUM(IF(A12=KHN,TH))</f>
        <v>59246927009</v>
      </c>
      <c r="F12" s="43">
        <f t="array" ref="F12">SUM(IF(A12=KHC,TH))</f>
        <v>59255231843</v>
      </c>
      <c r="G12" s="44">
        <f>MAX(C12+E12-D12-F12,0)</f>
        <v>11524461</v>
      </c>
      <c r="H12" s="44">
        <f>MAX(D12+F12-E12-C12,0)</f>
        <v>0</v>
      </c>
      <c r="K12" s="45"/>
      <c r="L12" s="45"/>
    </row>
    <row r="13" spans="1:12" s="32" customFormat="1">
      <c r="A13" s="49" t="s">
        <v>267</v>
      </c>
      <c r="B13" s="42" t="s">
        <v>268</v>
      </c>
      <c r="C13" s="43">
        <v>2236796790</v>
      </c>
      <c r="D13" s="43">
        <v>0</v>
      </c>
      <c r="E13" s="43">
        <f t="array" ref="E13">SUM(IF(A13=KHN,TH))</f>
        <v>69617819958.399994</v>
      </c>
      <c r="F13" s="43">
        <f t="array" ref="F13">SUM(IF(A13=KHC,TH))</f>
        <v>71662456808</v>
      </c>
      <c r="G13" s="44">
        <f>MAX(C13+E13-D13-F13,0)</f>
        <v>192159940.3999939</v>
      </c>
      <c r="H13" s="44">
        <f>MAX(D13+F13-E13-C13,0)</f>
        <v>0</v>
      </c>
      <c r="K13" s="45"/>
      <c r="L13" s="45"/>
    </row>
    <row r="14" spans="1:12" s="32" customFormat="1">
      <c r="A14" s="46" t="s">
        <v>67</v>
      </c>
      <c r="B14" s="47" t="s">
        <v>68</v>
      </c>
      <c r="C14" s="48">
        <v>2256626085</v>
      </c>
      <c r="D14" s="48">
        <v>0</v>
      </c>
      <c r="E14" s="48">
        <f>E12+E13</f>
        <v>128864746967.39999</v>
      </c>
      <c r="F14" s="48">
        <f>F12+F13</f>
        <v>130917688651</v>
      </c>
      <c r="G14" s="48">
        <f>G12+G13</f>
        <v>203684401.3999939</v>
      </c>
      <c r="H14" s="48">
        <f>H12+H13</f>
        <v>0</v>
      </c>
    </row>
    <row r="15" spans="1:12" s="32" customFormat="1">
      <c r="A15" s="46" t="s">
        <v>591</v>
      </c>
      <c r="B15" s="47" t="s">
        <v>875</v>
      </c>
      <c r="C15" s="48">
        <v>3343381600</v>
      </c>
      <c r="D15" s="48">
        <v>0</v>
      </c>
      <c r="E15" s="87">
        <f t="array" ref="E15">SUM(IF(A15=KHN,TH))</f>
        <v>18180722032</v>
      </c>
      <c r="F15" s="87">
        <f t="array" ref="F15">SUM(IF(A15=KHC,TH))</f>
        <v>20050463576</v>
      </c>
      <c r="G15" s="48">
        <f>MAX(C15+E15-D15-F15,0)</f>
        <v>1473640056</v>
      </c>
      <c r="H15" s="48">
        <f>MAX(D15+F15-E15-C15,0)</f>
        <v>0</v>
      </c>
    </row>
    <row r="16" spans="1:12" s="32" customFormat="1">
      <c r="A16" s="49" t="s">
        <v>9</v>
      </c>
      <c r="B16" s="42" t="s">
        <v>69</v>
      </c>
      <c r="C16" s="43">
        <v>162420936</v>
      </c>
      <c r="D16" s="43">
        <v>0</v>
      </c>
      <c r="E16" s="43">
        <f t="array" ref="E16">SUM(IF(A16=KHN,TH))</f>
        <v>184177765</v>
      </c>
      <c r="F16" s="43">
        <f t="array" ref="F16">SUM(IF(A16=KHC,TH))</f>
        <v>321425772</v>
      </c>
      <c r="G16" s="44">
        <f>MAX(C16+E16-D16-F16,0)</f>
        <v>25172929</v>
      </c>
      <c r="H16" s="44">
        <f>MAX(D16+F16-E16-C16,0)</f>
        <v>0</v>
      </c>
    </row>
    <row r="17" spans="1:9" s="32" customFormat="1">
      <c r="A17" s="46" t="s">
        <v>70</v>
      </c>
      <c r="B17" s="47" t="s">
        <v>71</v>
      </c>
      <c r="C17" s="48">
        <v>162420936</v>
      </c>
      <c r="D17" s="48">
        <v>0</v>
      </c>
      <c r="E17" s="48">
        <f>E16</f>
        <v>184177765</v>
      </c>
      <c r="F17" s="48">
        <f>F16</f>
        <v>321425772</v>
      </c>
      <c r="G17" s="48">
        <f>G16</f>
        <v>25172929</v>
      </c>
      <c r="H17" s="48">
        <f>H16</f>
        <v>0</v>
      </c>
    </row>
    <row r="18" spans="1:9" s="32" customFormat="1">
      <c r="A18" s="49" t="s">
        <v>72</v>
      </c>
      <c r="B18" s="42" t="s">
        <v>73</v>
      </c>
      <c r="C18" s="43">
        <v>1500000000</v>
      </c>
      <c r="D18" s="43">
        <v>0</v>
      </c>
      <c r="E18" s="43">
        <f t="array" ref="E18">SUM(IF(A18=KHN,TH))</f>
        <v>7566158412</v>
      </c>
      <c r="F18" s="43">
        <f t="array" ref="F18">SUM(IF(A18=KHC,TH))</f>
        <v>167000000</v>
      </c>
      <c r="G18" s="44">
        <f t="shared" ref="G18:G41" si="0">MAX(C18+E18-D18-F18,0)</f>
        <v>8899158412</v>
      </c>
      <c r="H18" s="44">
        <f t="shared" ref="H18:H41" si="1">MAX(D18+F18-E18-C18,0)</f>
        <v>0</v>
      </c>
    </row>
    <row r="19" spans="1:9" s="32" customFormat="1">
      <c r="A19" s="46" t="s">
        <v>74</v>
      </c>
      <c r="B19" s="47" t="s">
        <v>75</v>
      </c>
      <c r="C19" s="48">
        <v>1500000000</v>
      </c>
      <c r="D19" s="48">
        <v>0</v>
      </c>
      <c r="E19" s="48">
        <f>E18</f>
        <v>7566158412</v>
      </c>
      <c r="F19" s="48">
        <f>F18</f>
        <v>167000000</v>
      </c>
      <c r="G19" s="48">
        <f t="shared" si="0"/>
        <v>8899158412</v>
      </c>
      <c r="H19" s="48">
        <f t="shared" si="1"/>
        <v>0</v>
      </c>
    </row>
    <row r="20" spans="1:9" s="32" customFormat="1">
      <c r="A20" s="46" t="s">
        <v>273</v>
      </c>
      <c r="B20" s="47" t="s">
        <v>274</v>
      </c>
      <c r="C20" s="48"/>
      <c r="D20" s="48">
        <v>0</v>
      </c>
      <c r="E20" s="87">
        <f t="array" ref="E20">SUM(IF(A20=KHN,TH))</f>
        <v>3700000000</v>
      </c>
      <c r="F20" s="87">
        <f t="array" ref="F20">SUM(IF(A20=KHC,TH))</f>
        <v>3656600000</v>
      </c>
      <c r="G20" s="48">
        <f t="shared" si="0"/>
        <v>43400000</v>
      </c>
      <c r="H20" s="48">
        <f t="shared" si="1"/>
        <v>0</v>
      </c>
    </row>
    <row r="21" spans="1:9" s="32" customFormat="1">
      <c r="A21" s="49" t="s">
        <v>275</v>
      </c>
      <c r="B21" s="42" t="s">
        <v>276</v>
      </c>
      <c r="C21" s="43">
        <v>2772400000</v>
      </c>
      <c r="D21" s="43">
        <v>0</v>
      </c>
      <c r="E21" s="43">
        <f t="array" ref="E21">SUM(IF(A21=KHN,TH))</f>
        <v>7287164000</v>
      </c>
      <c r="F21" s="43">
        <f t="array" ref="F21">SUM(IF(A21=KHC,TH))</f>
        <v>10059564000</v>
      </c>
      <c r="G21" s="44">
        <f t="shared" si="0"/>
        <v>0</v>
      </c>
      <c r="H21" s="44">
        <f t="shared" si="1"/>
        <v>0</v>
      </c>
    </row>
    <row r="22" spans="1:9" s="32" customFormat="1">
      <c r="A22" s="49" t="s">
        <v>277</v>
      </c>
      <c r="B22" s="42" t="s">
        <v>278</v>
      </c>
      <c r="C22" s="43">
        <v>526519887</v>
      </c>
      <c r="D22" s="43">
        <v>0</v>
      </c>
      <c r="E22" s="43">
        <f t="array" ref="E22">SUM(IF(A22=KHN,TH))</f>
        <v>604390404</v>
      </c>
      <c r="F22" s="43">
        <f t="array" ref="F22">SUM(IF(A22=KHC,TH))</f>
        <v>228252002</v>
      </c>
      <c r="G22" s="43">
        <f t="shared" si="0"/>
        <v>902658289</v>
      </c>
      <c r="H22" s="43">
        <f t="shared" si="1"/>
        <v>0</v>
      </c>
    </row>
    <row r="23" spans="1:9" s="32" customFormat="1">
      <c r="A23" s="46" t="s">
        <v>279</v>
      </c>
      <c r="B23" s="47" t="s">
        <v>280</v>
      </c>
      <c r="C23" s="48">
        <f>C21+C22</f>
        <v>3298919887</v>
      </c>
      <c r="D23" s="48">
        <f>D21+D22</f>
        <v>0</v>
      </c>
      <c r="E23" s="48">
        <f>E21+E22</f>
        <v>7891554404</v>
      </c>
      <c r="F23" s="48">
        <f>F21+F22</f>
        <v>10287816002</v>
      </c>
      <c r="G23" s="48">
        <f t="shared" si="0"/>
        <v>902658289</v>
      </c>
      <c r="H23" s="48">
        <f t="shared" si="1"/>
        <v>0</v>
      </c>
    </row>
    <row r="24" spans="1:9" s="32" customFormat="1">
      <c r="A24" s="46" t="s">
        <v>281</v>
      </c>
      <c r="B24" s="47" t="s">
        <v>282</v>
      </c>
      <c r="C24" s="48"/>
      <c r="D24" s="48">
        <v>0</v>
      </c>
      <c r="E24" s="87">
        <f t="array" ref="E24">SUM(IF(A24=KHN,TH))</f>
        <v>0</v>
      </c>
      <c r="F24" s="87">
        <f t="array" ref="F24">SUM(IF(A24=KHC,TH))</f>
        <v>0</v>
      </c>
      <c r="G24" s="48">
        <f t="shared" si="0"/>
        <v>0</v>
      </c>
      <c r="H24" s="48">
        <f t="shared" si="1"/>
        <v>0</v>
      </c>
    </row>
    <row r="25" spans="1:9" s="32" customFormat="1">
      <c r="A25" s="46" t="s">
        <v>283</v>
      </c>
      <c r="B25" s="47" t="s">
        <v>284</v>
      </c>
      <c r="C25" s="48"/>
      <c r="D25" s="48">
        <v>0</v>
      </c>
      <c r="E25" s="87">
        <f t="array" ref="E25">SUM(IF(A25=KHN,TH))</f>
        <v>19492306372</v>
      </c>
      <c r="F25" s="87">
        <f t="array" ref="F25">SUM(IF(A25=KHC,TH))</f>
        <v>19492306372</v>
      </c>
      <c r="G25" s="48">
        <f t="shared" si="0"/>
        <v>0</v>
      </c>
      <c r="H25" s="48">
        <f t="shared" si="1"/>
        <v>0</v>
      </c>
      <c r="I25" s="32">
        <v>13343240648</v>
      </c>
    </row>
    <row r="26" spans="1:9" s="32" customFormat="1">
      <c r="A26" s="46" t="s">
        <v>285</v>
      </c>
      <c r="B26" s="47" t="s">
        <v>286</v>
      </c>
      <c r="C26" s="48">
        <v>9386323824</v>
      </c>
      <c r="D26" s="48">
        <v>0</v>
      </c>
      <c r="E26" s="87">
        <f t="array" ref="E26">SUM(IF(A26=KHN,TH))</f>
        <v>19492306372</v>
      </c>
      <c r="F26" s="87">
        <f t="array" ref="F26">SUM(IF(A26=KHC,TH))</f>
        <v>23533149424</v>
      </c>
      <c r="G26" s="48">
        <f t="shared" si="0"/>
        <v>5345480772</v>
      </c>
      <c r="H26" s="48">
        <f t="shared" si="1"/>
        <v>0</v>
      </c>
    </row>
    <row r="27" spans="1:9" s="32" customFormat="1">
      <c r="A27" s="459" t="s">
        <v>287</v>
      </c>
      <c r="B27" s="460" t="s">
        <v>288</v>
      </c>
      <c r="C27" s="461">
        <v>7490743648</v>
      </c>
      <c r="D27" s="461">
        <v>0</v>
      </c>
      <c r="E27" s="43">
        <f t="array" ref="E27">SUM(IF(A27=KHN,TH))</f>
        <v>0</v>
      </c>
      <c r="F27" s="43">
        <f t="array" ref="F27">SUM(IF(A27=KHC,TH))</f>
        <v>0</v>
      </c>
      <c r="G27" s="461">
        <f t="shared" si="0"/>
        <v>7490743648</v>
      </c>
      <c r="H27" s="461">
        <f t="shared" si="1"/>
        <v>0</v>
      </c>
    </row>
    <row r="28" spans="1:9" s="32" customFormat="1">
      <c r="A28" s="462" t="s">
        <v>289</v>
      </c>
      <c r="B28" s="463" t="s">
        <v>290</v>
      </c>
      <c r="C28" s="464">
        <v>3807898863</v>
      </c>
      <c r="D28" s="464">
        <v>0</v>
      </c>
      <c r="E28" s="43">
        <f t="array" ref="E28">SUM(IF(A28=KHN,TH))</f>
        <v>0</v>
      </c>
      <c r="F28" s="43">
        <f t="array" ref="F28">SUM(IF(A28=KHC,TH))</f>
        <v>0</v>
      </c>
      <c r="G28" s="464">
        <f t="shared" si="0"/>
        <v>3807898863</v>
      </c>
      <c r="H28" s="464">
        <f t="shared" si="1"/>
        <v>0</v>
      </c>
    </row>
    <row r="29" spans="1:9" s="32" customFormat="1">
      <c r="A29" s="462" t="s">
        <v>291</v>
      </c>
      <c r="B29" s="463" t="s">
        <v>292</v>
      </c>
      <c r="C29" s="464">
        <v>3790918485</v>
      </c>
      <c r="D29" s="464">
        <v>0</v>
      </c>
      <c r="E29" s="43">
        <f t="array" ref="E29">SUM(IF(A29=KHN,TH))</f>
        <v>0</v>
      </c>
      <c r="F29" s="43">
        <f t="array" ref="F29">SUM(IF(A29=KHC,TH))</f>
        <v>0</v>
      </c>
      <c r="G29" s="464">
        <f t="shared" si="0"/>
        <v>3790918485</v>
      </c>
      <c r="H29" s="464">
        <f t="shared" si="1"/>
        <v>0</v>
      </c>
    </row>
    <row r="30" spans="1:9" s="32" customFormat="1">
      <c r="A30" s="46" t="s">
        <v>293</v>
      </c>
      <c r="B30" s="47" t="s">
        <v>294</v>
      </c>
      <c r="C30" s="48">
        <v>15089560996</v>
      </c>
      <c r="D30" s="48">
        <v>0</v>
      </c>
      <c r="E30" s="48">
        <f>SUM(E27:E29)</f>
        <v>0</v>
      </c>
      <c r="F30" s="48">
        <f>SUM(F27:F29)</f>
        <v>0</v>
      </c>
      <c r="G30" s="48">
        <f>SUM(G27:G29)</f>
        <v>15089560996</v>
      </c>
      <c r="H30" s="48">
        <f>SUM(H27:H29)</f>
        <v>0</v>
      </c>
    </row>
    <row r="31" spans="1:9" s="32" customFormat="1">
      <c r="A31" s="462" t="s">
        <v>867</v>
      </c>
      <c r="B31" s="463" t="s">
        <v>868</v>
      </c>
      <c r="C31" s="464">
        <v>5405781300</v>
      </c>
      <c r="D31" s="464">
        <v>0</v>
      </c>
      <c r="E31" s="43">
        <f t="array" ref="E31">SUM(IF(A31=KHN,TH))</f>
        <v>0</v>
      </c>
      <c r="F31" s="43">
        <f t="array" ref="F31">SUM(IF(A31=KHC,TH))</f>
        <v>0</v>
      </c>
      <c r="G31" s="464">
        <f>MAX(C31+E31-D31-F31,0)</f>
        <v>5405781300</v>
      </c>
      <c r="H31" s="464">
        <f>MAX(D31+F31-E31-C31,0)</f>
        <v>0</v>
      </c>
    </row>
    <row r="32" spans="1:9" s="32" customFormat="1">
      <c r="A32" s="50" t="s">
        <v>869</v>
      </c>
      <c r="B32" s="47" t="s">
        <v>870</v>
      </c>
      <c r="C32" s="48">
        <f t="shared" ref="C32:H32" si="2">C31</f>
        <v>5405781300</v>
      </c>
      <c r="D32" s="48">
        <f t="shared" si="2"/>
        <v>0</v>
      </c>
      <c r="E32" s="48">
        <f t="shared" si="2"/>
        <v>0</v>
      </c>
      <c r="F32" s="48">
        <f t="shared" si="2"/>
        <v>0</v>
      </c>
      <c r="G32" s="48">
        <f t="shared" si="2"/>
        <v>5405781300</v>
      </c>
      <c r="H32" s="48">
        <f t="shared" si="2"/>
        <v>0</v>
      </c>
    </row>
    <row r="33" spans="1:8" s="32" customFormat="1">
      <c r="A33" s="49" t="s">
        <v>593</v>
      </c>
      <c r="B33" s="42" t="s">
        <v>871</v>
      </c>
      <c r="C33" s="43">
        <v>0</v>
      </c>
      <c r="D33" s="43">
        <v>9132359256</v>
      </c>
      <c r="E33" s="43">
        <f t="array" ref="E33">SUM(IF(A33=KHN,TH))</f>
        <v>0</v>
      </c>
      <c r="F33" s="43">
        <f t="array" ref="F33">SUM(IF(A33=KHC,TH))</f>
        <v>442526932</v>
      </c>
      <c r="G33" s="43">
        <f>MAX(C33+E33-D33-F33,0)</f>
        <v>0</v>
      </c>
      <c r="H33" s="43">
        <f>MAX(D33+F33-E33-C33,0)</f>
        <v>9574886188</v>
      </c>
    </row>
    <row r="34" spans="1:8" s="32" customFormat="1">
      <c r="A34" s="41" t="s">
        <v>592</v>
      </c>
      <c r="B34" s="42" t="s">
        <v>872</v>
      </c>
      <c r="C34" s="43">
        <v>0</v>
      </c>
      <c r="D34" s="43">
        <v>600642360</v>
      </c>
      <c r="E34" s="43">
        <f t="array" ref="E34">SUM(IF(A34=KHN,TH))</f>
        <v>0</v>
      </c>
      <c r="F34" s="43">
        <f t="array" ref="F34">SUM(IF(A34=KHC,TH))</f>
        <v>237005678</v>
      </c>
      <c r="G34" s="43">
        <f>MAX(C34+E34-D34-F34,0)</f>
        <v>0</v>
      </c>
      <c r="H34" s="43">
        <f>MAX(D34+F34-E34-C34,0)</f>
        <v>837648038</v>
      </c>
    </row>
    <row r="35" spans="1:8" s="32" customFormat="1" ht="12.75" customHeight="1">
      <c r="A35" s="46" t="s">
        <v>873</v>
      </c>
      <c r="B35" s="47" t="s">
        <v>874</v>
      </c>
      <c r="C35" s="48">
        <f t="shared" ref="C35:H35" si="3">C33+C34</f>
        <v>0</v>
      </c>
      <c r="D35" s="48">
        <f t="shared" si="3"/>
        <v>9733001616</v>
      </c>
      <c r="E35" s="48">
        <f t="shared" si="3"/>
        <v>0</v>
      </c>
      <c r="F35" s="48">
        <f t="shared" si="3"/>
        <v>679532610</v>
      </c>
      <c r="G35" s="48">
        <f t="shared" si="3"/>
        <v>0</v>
      </c>
      <c r="H35" s="48">
        <f t="shared" si="3"/>
        <v>10412534226</v>
      </c>
    </row>
    <row r="36" spans="1:8" s="32" customFormat="1">
      <c r="A36" s="41" t="s">
        <v>162</v>
      </c>
      <c r="B36" s="42" t="s">
        <v>163</v>
      </c>
      <c r="C36" s="43"/>
      <c r="D36" s="43">
        <v>0</v>
      </c>
      <c r="E36" s="43">
        <f t="array" ref="E36">SUM(IF(A36=KHN,TH))</f>
        <v>279617893</v>
      </c>
      <c r="F36" s="43">
        <f t="array" ref="F36">SUM(IF(A36=KHC,TH))</f>
        <v>0</v>
      </c>
      <c r="G36" s="44">
        <f t="shared" si="0"/>
        <v>279617893</v>
      </c>
      <c r="H36" s="44">
        <f t="shared" si="1"/>
        <v>0</v>
      </c>
    </row>
    <row r="37" spans="1:8" s="32" customFormat="1">
      <c r="A37" s="50" t="s">
        <v>227</v>
      </c>
      <c r="B37" s="47" t="s">
        <v>164</v>
      </c>
      <c r="C37" s="48"/>
      <c r="D37" s="48">
        <v>0</v>
      </c>
      <c r="E37" s="48">
        <f>E36</f>
        <v>279617893</v>
      </c>
      <c r="F37" s="48">
        <f>F36</f>
        <v>0</v>
      </c>
      <c r="G37" s="48">
        <f t="shared" si="0"/>
        <v>279617893</v>
      </c>
      <c r="H37" s="48">
        <f t="shared" si="1"/>
        <v>0</v>
      </c>
    </row>
    <row r="38" spans="1:8" s="32" customFormat="1">
      <c r="A38" s="46" t="s">
        <v>8</v>
      </c>
      <c r="B38" s="47" t="s">
        <v>76</v>
      </c>
      <c r="C38" s="48">
        <v>0</v>
      </c>
      <c r="D38" s="48">
        <v>476953252</v>
      </c>
      <c r="E38" s="87">
        <f t="array" ref="E38">SUM(IF(A38=KHN,TH))</f>
        <v>10436261635</v>
      </c>
      <c r="F38" s="87">
        <f t="array" ref="F38">SUM(IF(A38=KHC,TH))</f>
        <v>8918999583</v>
      </c>
      <c r="G38" s="48">
        <f t="shared" si="0"/>
        <v>1040308800</v>
      </c>
      <c r="H38" s="48">
        <f t="shared" si="1"/>
        <v>0</v>
      </c>
    </row>
    <row r="39" spans="1:8" s="32" customFormat="1">
      <c r="A39" s="49" t="s">
        <v>77</v>
      </c>
      <c r="B39" s="42" t="s">
        <v>78</v>
      </c>
      <c r="C39" s="43">
        <v>0</v>
      </c>
      <c r="D39" s="43">
        <v>3313435</v>
      </c>
      <c r="E39" s="43">
        <f t="array" ref="E39">SUM(IF(A39=KHN,TH))</f>
        <v>13069999</v>
      </c>
      <c r="F39" s="43">
        <f t="array" ref="F39">SUM(IF(A39=KHC,TH))</f>
        <v>0</v>
      </c>
      <c r="G39" s="43">
        <f t="shared" si="0"/>
        <v>9756564</v>
      </c>
      <c r="H39" s="43">
        <f t="shared" si="1"/>
        <v>0</v>
      </c>
    </row>
    <row r="40" spans="1:8" s="32" customFormat="1">
      <c r="A40" s="49" t="s">
        <v>864</v>
      </c>
      <c r="B40" s="42" t="s">
        <v>865</v>
      </c>
      <c r="C40" s="43">
        <v>3389804</v>
      </c>
      <c r="D40" s="43">
        <v>0</v>
      </c>
      <c r="E40" s="43">
        <f t="array" ref="E40">SUM(IF(A40=KHN,TH))</f>
        <v>0</v>
      </c>
      <c r="F40" s="43">
        <f t="array" ref="F40">SUM(IF(A40=KHC,TH))</f>
        <v>0</v>
      </c>
      <c r="G40" s="43">
        <f t="shared" si="0"/>
        <v>3389804</v>
      </c>
      <c r="H40" s="43">
        <f t="shared" si="1"/>
        <v>0</v>
      </c>
    </row>
    <row r="41" spans="1:8" s="32" customFormat="1">
      <c r="A41" s="52" t="s">
        <v>79</v>
      </c>
      <c r="B41" s="53" t="s">
        <v>80</v>
      </c>
      <c r="C41" s="51">
        <v>0</v>
      </c>
      <c r="D41" s="51">
        <v>0</v>
      </c>
      <c r="E41" s="51">
        <f t="array" ref="E41">SUM(IF(A41=KHN,TH))</f>
        <v>2000000</v>
      </c>
      <c r="F41" s="51">
        <f t="array" ref="F41">SUM(IF(A41=KHC,TH))</f>
        <v>2000000</v>
      </c>
      <c r="G41" s="51">
        <f t="shared" si="0"/>
        <v>0</v>
      </c>
      <c r="H41" s="51">
        <f t="shared" si="1"/>
        <v>0</v>
      </c>
    </row>
    <row r="42" spans="1:8" s="32" customFormat="1">
      <c r="A42" s="49" t="s">
        <v>20</v>
      </c>
      <c r="B42" s="42" t="s">
        <v>81</v>
      </c>
      <c r="C42" s="43">
        <v>0</v>
      </c>
      <c r="D42" s="43">
        <v>0</v>
      </c>
      <c r="E42" s="43">
        <f>E41</f>
        <v>2000000</v>
      </c>
      <c r="F42" s="43">
        <f>F41</f>
        <v>2000000</v>
      </c>
      <c r="G42" s="43">
        <f>G41</f>
        <v>0</v>
      </c>
      <c r="H42" s="43">
        <f>H41</f>
        <v>0</v>
      </c>
    </row>
    <row r="43" spans="1:8" s="32" customFormat="1">
      <c r="A43" s="46" t="s">
        <v>82</v>
      </c>
      <c r="B43" s="47" t="s">
        <v>83</v>
      </c>
      <c r="C43" s="48">
        <f t="shared" ref="C43:H43" si="4">C39+C42+C40</f>
        <v>3389804</v>
      </c>
      <c r="D43" s="48">
        <f t="shared" si="4"/>
        <v>3313435</v>
      </c>
      <c r="E43" s="48">
        <f t="shared" si="4"/>
        <v>15069999</v>
      </c>
      <c r="F43" s="48">
        <f t="shared" si="4"/>
        <v>2000000</v>
      </c>
      <c r="G43" s="48">
        <f t="shared" si="4"/>
        <v>13146368</v>
      </c>
      <c r="H43" s="48">
        <f t="shared" si="4"/>
        <v>0</v>
      </c>
    </row>
    <row r="44" spans="1:8" s="32" customFormat="1">
      <c r="A44" s="49" t="s">
        <v>595</v>
      </c>
      <c r="B44" s="42" t="s">
        <v>861</v>
      </c>
      <c r="C44" s="43">
        <v>0</v>
      </c>
      <c r="D44" s="43">
        <v>0</v>
      </c>
      <c r="E44" s="43">
        <f t="array" ref="E44">SUM(IF(A44=KHN,TH))</f>
        <v>1123057569</v>
      </c>
      <c r="F44" s="43">
        <f t="array" ref="F44">SUM(IF(A44=KHC,TH))</f>
        <v>1123057569</v>
      </c>
      <c r="G44" s="43">
        <f t="shared" ref="G44:G49" si="5">MAX(C44+E44-D44-F44,0)</f>
        <v>0</v>
      </c>
      <c r="H44" s="43">
        <f t="shared" ref="H44:H49" si="6">MAX(D44+F44-E44-C44,0)</f>
        <v>0</v>
      </c>
    </row>
    <row r="45" spans="1:8" s="32" customFormat="1">
      <c r="A45" s="46" t="s">
        <v>862</v>
      </c>
      <c r="B45" s="47" t="s">
        <v>863</v>
      </c>
      <c r="C45" s="48">
        <v>0</v>
      </c>
      <c r="D45" s="48">
        <v>0</v>
      </c>
      <c r="E45" s="48">
        <f>E44</f>
        <v>1123057569</v>
      </c>
      <c r="F45" s="48">
        <f>F44</f>
        <v>1123057569</v>
      </c>
      <c r="G45" s="48">
        <f t="shared" si="5"/>
        <v>0</v>
      </c>
      <c r="H45" s="48">
        <f t="shared" si="6"/>
        <v>0</v>
      </c>
    </row>
    <row r="46" spans="1:8" s="32" customFormat="1" ht="12.75" customHeight="1">
      <c r="A46" s="41" t="s">
        <v>596</v>
      </c>
      <c r="B46" s="42" t="s">
        <v>858</v>
      </c>
      <c r="C46" s="43">
        <v>0</v>
      </c>
      <c r="D46" s="43">
        <v>40272309</v>
      </c>
      <c r="E46" s="43">
        <f t="array" ref="E46">SUM(IF(A46=KHN,TH))</f>
        <v>162666115</v>
      </c>
      <c r="F46" s="43">
        <f t="array" ref="F46">SUM(IF(A46=KHC,TH))</f>
        <v>576734134</v>
      </c>
      <c r="G46" s="43">
        <f t="shared" si="5"/>
        <v>0</v>
      </c>
      <c r="H46" s="43">
        <f t="shared" si="6"/>
        <v>454340328</v>
      </c>
    </row>
    <row r="47" spans="1:8" s="32" customFormat="1">
      <c r="A47" s="49" t="s">
        <v>597</v>
      </c>
      <c r="B47" s="42" t="s">
        <v>859</v>
      </c>
      <c r="C47" s="43">
        <v>0</v>
      </c>
      <c r="D47" s="43">
        <v>6403142</v>
      </c>
      <c r="E47" s="43">
        <f t="array" ref="E47">SUM(IF(A47=KHN,TH))</f>
        <v>19101465</v>
      </c>
      <c r="F47" s="43">
        <f t="array" ref="F47">SUM(IF(A47=KHC,TH))</f>
        <v>195322590</v>
      </c>
      <c r="G47" s="43">
        <f t="shared" si="5"/>
        <v>0</v>
      </c>
      <c r="H47" s="43">
        <f t="shared" si="6"/>
        <v>182624267</v>
      </c>
    </row>
    <row r="48" spans="1:8" s="32" customFormat="1">
      <c r="A48" s="41" t="s">
        <v>598</v>
      </c>
      <c r="B48" s="42" t="s">
        <v>860</v>
      </c>
      <c r="C48" s="43">
        <v>0</v>
      </c>
      <c r="D48" s="43">
        <v>2761373</v>
      </c>
      <c r="E48" s="43">
        <f t="array" ref="E48">SUM(IF(A48=KHN,TH))</f>
        <v>8232420</v>
      </c>
      <c r="F48" s="43">
        <f t="array" ref="F48">SUM(IF(A48=KHC,TH))</f>
        <v>285174027</v>
      </c>
      <c r="G48" s="43">
        <f t="shared" si="5"/>
        <v>0</v>
      </c>
      <c r="H48" s="43">
        <f t="shared" si="6"/>
        <v>279702980</v>
      </c>
    </row>
    <row r="49" spans="1:9" s="32" customFormat="1">
      <c r="A49" s="49" t="s">
        <v>19</v>
      </c>
      <c r="B49" s="42" t="s">
        <v>84</v>
      </c>
      <c r="C49" s="43">
        <v>0</v>
      </c>
      <c r="D49" s="43">
        <v>0</v>
      </c>
      <c r="E49" s="43">
        <f t="array" ref="E49">SUM(IF(A49=KHN,TH))</f>
        <v>60629476</v>
      </c>
      <c r="F49" s="43">
        <f t="array" ref="F49">SUM(IF(A49=KHC,TH))</f>
        <v>60629476</v>
      </c>
      <c r="G49" s="43">
        <f t="shared" si="5"/>
        <v>0</v>
      </c>
      <c r="H49" s="43">
        <f t="shared" si="6"/>
        <v>0</v>
      </c>
    </row>
    <row r="50" spans="1:9" s="32" customFormat="1">
      <c r="A50" s="46" t="s">
        <v>85</v>
      </c>
      <c r="B50" s="47" t="s">
        <v>86</v>
      </c>
      <c r="C50" s="48">
        <f t="shared" ref="C50:H50" si="7">SUM(C46:C49)</f>
        <v>0</v>
      </c>
      <c r="D50" s="48">
        <f t="shared" si="7"/>
        <v>49436824</v>
      </c>
      <c r="E50" s="48">
        <f t="shared" si="7"/>
        <v>250629476</v>
      </c>
      <c r="F50" s="48">
        <f t="shared" si="7"/>
        <v>1117860227</v>
      </c>
      <c r="G50" s="48">
        <f t="shared" si="7"/>
        <v>0</v>
      </c>
      <c r="H50" s="48">
        <f t="shared" si="7"/>
        <v>916667575</v>
      </c>
    </row>
    <row r="51" spans="1:9" s="32" customFormat="1">
      <c r="A51" s="41" t="s">
        <v>87</v>
      </c>
      <c r="B51" s="42" t="s">
        <v>262</v>
      </c>
      <c r="C51" s="44">
        <v>0</v>
      </c>
      <c r="D51" s="44">
        <v>2169121879</v>
      </c>
      <c r="E51" s="44">
        <f t="array" ref="E51">SUM(IF(A51=KHN,TH))</f>
        <v>4425187279</v>
      </c>
      <c r="F51" s="44">
        <f t="array" ref="F51">SUM(IF(A51=KHC,TH))</f>
        <v>19670531287</v>
      </c>
      <c r="G51" s="44">
        <f>MAX(C51+E51-D51-F51,0)</f>
        <v>0</v>
      </c>
      <c r="H51" s="44">
        <f>MAX(D51+F51-E51-C51,0)</f>
        <v>17414465887</v>
      </c>
    </row>
    <row r="52" spans="1:9" s="32" customFormat="1">
      <c r="A52" s="41" t="s">
        <v>261</v>
      </c>
      <c r="B52" s="42" t="s">
        <v>263</v>
      </c>
      <c r="C52" s="43">
        <v>0</v>
      </c>
      <c r="D52" s="43">
        <v>21202920500</v>
      </c>
      <c r="E52" s="43">
        <f t="array" ref="E52">SUM(IF(A52=KHN,TH))</f>
        <v>28876370759</v>
      </c>
      <c r="F52" s="43">
        <f t="array" ref="F52">SUM(IF(A52=KHC,TH))</f>
        <v>15897054000</v>
      </c>
      <c r="G52" s="43">
        <f>MAX(C52+E52-D52-F52,0)</f>
        <v>0</v>
      </c>
      <c r="H52" s="43">
        <f>MAX(D52+F52-E52-C52,0)</f>
        <v>8223603741</v>
      </c>
    </row>
    <row r="53" spans="1:9" s="32" customFormat="1">
      <c r="A53" s="50" t="s">
        <v>42</v>
      </c>
      <c r="B53" s="47" t="s">
        <v>88</v>
      </c>
      <c r="C53" s="48">
        <f t="shared" ref="C53:H53" si="8">SUM(C51:C52)</f>
        <v>0</v>
      </c>
      <c r="D53" s="48">
        <f t="shared" si="8"/>
        <v>23372042379</v>
      </c>
      <c r="E53" s="48">
        <f t="shared" si="8"/>
        <v>33301558038</v>
      </c>
      <c r="F53" s="48">
        <f t="shared" si="8"/>
        <v>35567585287</v>
      </c>
      <c r="G53" s="48">
        <f t="shared" si="8"/>
        <v>0</v>
      </c>
      <c r="H53" s="48">
        <f t="shared" si="8"/>
        <v>25638069628</v>
      </c>
    </row>
    <row r="54" spans="1:9" s="32" customFormat="1">
      <c r="A54" s="49" t="s">
        <v>27</v>
      </c>
      <c r="B54" s="42" t="s">
        <v>89</v>
      </c>
      <c r="C54" s="43">
        <v>0</v>
      </c>
      <c r="D54" s="43">
        <v>10000000000</v>
      </c>
      <c r="E54" s="43">
        <f t="array" ref="E54">SUM(IF(A54=KHN,TH))</f>
        <v>0</v>
      </c>
      <c r="F54" s="43">
        <f t="array" ref="F54">SUM(IF(A54=KHC,TH))</f>
        <v>0</v>
      </c>
      <c r="G54" s="44">
        <f>MAX(C54+E54-D54-F54,0)</f>
        <v>0</v>
      </c>
      <c r="H54" s="44">
        <f>MAX(D54+F54-E54-C54,0)</f>
        <v>10000000000</v>
      </c>
    </row>
    <row r="55" spans="1:9" s="32" customFormat="1">
      <c r="A55" s="46" t="s">
        <v>90</v>
      </c>
      <c r="B55" s="47" t="s">
        <v>91</v>
      </c>
      <c r="C55" s="48">
        <v>0</v>
      </c>
      <c r="D55" s="48">
        <f>D54</f>
        <v>10000000000</v>
      </c>
      <c r="E55" s="48">
        <f>E54</f>
        <v>0</v>
      </c>
      <c r="F55" s="48">
        <f>F54</f>
        <v>0</v>
      </c>
      <c r="G55" s="48">
        <f>MAX(C55+E55-D55-F55,0)</f>
        <v>0</v>
      </c>
      <c r="H55" s="48">
        <f>MAX(D55+F55-E55-C55,0)</f>
        <v>10000000000</v>
      </c>
    </row>
    <row r="56" spans="1:9" s="32" customFormat="1">
      <c r="A56" s="41" t="s">
        <v>92</v>
      </c>
      <c r="B56" s="42" t="s">
        <v>93</v>
      </c>
      <c r="C56" s="43"/>
      <c r="D56" s="43">
        <v>486535137</v>
      </c>
      <c r="E56" s="43">
        <f t="array" ref="E56">SUM(IF(A56=KHN,TH))</f>
        <v>2520000</v>
      </c>
      <c r="F56" s="43">
        <f t="array" ref="F56">SUM(IF(A56=KHC,TH))</f>
        <v>43230883.000000477</v>
      </c>
      <c r="G56" s="44">
        <f>MAX(C56+E56-D56-F56,0)</f>
        <v>0</v>
      </c>
      <c r="H56" s="44">
        <f>MAX(D56+F56-E56-C56,0)</f>
        <v>527246020.00000048</v>
      </c>
    </row>
    <row r="57" spans="1:9" s="32" customFormat="1">
      <c r="A57" s="49" t="s">
        <v>94</v>
      </c>
      <c r="B57" s="42" t="s">
        <v>95</v>
      </c>
      <c r="C57" s="43"/>
      <c r="D57" s="43">
        <v>30160884.000000477</v>
      </c>
      <c r="E57" s="43">
        <f t="array" ref="E57">SUM(IF(A57=TH!$N$10:$N$1491,TH!$M$10:$M$1491))</f>
        <v>241848389.59999987</v>
      </c>
      <c r="F57" s="43">
        <f t="array" ref="F57">SUM(IF(A57=TH!$O$10:$O$1491,TH!$M$10:$M$1491))</f>
        <v>0</v>
      </c>
      <c r="G57" s="43">
        <f>MAX(C57+E57-D57-F57,0)</f>
        <v>211687505.5999994</v>
      </c>
      <c r="H57" s="43">
        <f>MAX(D57+F57-E57-C57,0)</f>
        <v>0</v>
      </c>
    </row>
    <row r="58" spans="1:9" s="32" customFormat="1">
      <c r="A58" s="46" t="s">
        <v>96</v>
      </c>
      <c r="B58" s="47" t="s">
        <v>97</v>
      </c>
      <c r="C58" s="48"/>
      <c r="D58" s="48">
        <v>516696021.00000048</v>
      </c>
      <c r="E58" s="48">
        <f>E57+E56</f>
        <v>244368389.59999987</v>
      </c>
      <c r="F58" s="48">
        <f>F57+F56</f>
        <v>43230883.000000477</v>
      </c>
      <c r="G58" s="48">
        <f>G57+G56</f>
        <v>211687505.5999994</v>
      </c>
      <c r="H58" s="48">
        <f>H57+H56</f>
        <v>527246020.00000048</v>
      </c>
    </row>
    <row r="59" spans="1:9" s="32" customFormat="1" ht="12.75" customHeight="1">
      <c r="A59" s="465" t="s">
        <v>297</v>
      </c>
      <c r="B59" s="466" t="s">
        <v>298</v>
      </c>
      <c r="C59" s="467"/>
      <c r="D59" s="467"/>
      <c r="E59" s="468">
        <f t="array" ref="E59">SUM(IF(A59=KHN,TH))</f>
        <v>0</v>
      </c>
      <c r="F59" s="468">
        <f t="array" ref="F59">SUM(IF(A59=KHC,TH))</f>
        <v>0</v>
      </c>
      <c r="G59" s="467"/>
      <c r="H59" s="467"/>
      <c r="I59" s="32">
        <f>E59-F59</f>
        <v>0</v>
      </c>
    </row>
    <row r="60" spans="1:9" s="32" customFormat="1">
      <c r="A60" s="465" t="s">
        <v>299</v>
      </c>
      <c r="B60" s="466" t="s">
        <v>300</v>
      </c>
      <c r="C60" s="467"/>
      <c r="D60" s="467"/>
      <c r="E60" s="468">
        <f t="array" ref="E60">SUM(IF(A60=KHN,TH))</f>
        <v>18162726405</v>
      </c>
      <c r="F60" s="468">
        <f t="array" ref="F60">SUM(IF(A60=KHC,TH))</f>
        <v>18162726405</v>
      </c>
      <c r="G60" s="467"/>
      <c r="H60" s="467"/>
      <c r="I60" s="32">
        <f>E60-F60</f>
        <v>0</v>
      </c>
    </row>
    <row r="61" spans="1:9" s="32" customFormat="1">
      <c r="A61" s="41" t="s">
        <v>301</v>
      </c>
      <c r="B61" s="42" t="s">
        <v>302</v>
      </c>
      <c r="C61" s="43"/>
      <c r="D61" s="43"/>
      <c r="E61" s="43">
        <f>E59+E60</f>
        <v>18162726405</v>
      </c>
      <c r="F61" s="43">
        <f>F59+F60</f>
        <v>18162726405</v>
      </c>
      <c r="G61" s="43"/>
      <c r="H61" s="43"/>
      <c r="I61" s="32">
        <f>E61-F61</f>
        <v>0</v>
      </c>
    </row>
    <row r="62" spans="1:9" s="32" customFormat="1">
      <c r="A62" s="46" t="s">
        <v>303</v>
      </c>
      <c r="B62" s="47" t="s">
        <v>304</v>
      </c>
      <c r="C62" s="48"/>
      <c r="D62" s="48"/>
      <c r="E62" s="48">
        <f>E61</f>
        <v>18162726405</v>
      </c>
      <c r="F62" s="48">
        <f>F61</f>
        <v>18162726405</v>
      </c>
      <c r="G62" s="48"/>
      <c r="H62" s="48"/>
      <c r="I62" s="32">
        <f>E62-F62</f>
        <v>0</v>
      </c>
    </row>
    <row r="63" spans="1:9" s="32" customFormat="1">
      <c r="A63" s="46" t="s">
        <v>43</v>
      </c>
      <c r="B63" s="47" t="s">
        <v>98</v>
      </c>
      <c r="C63" s="48"/>
      <c r="D63" s="48"/>
      <c r="E63" s="87">
        <f t="array" ref="E63">SUM(IF(A63=KHN,TH))</f>
        <v>211518871.40000087</v>
      </c>
      <c r="F63" s="87">
        <f t="array" ref="F63">SUM(IF(A63=KHC,TH))</f>
        <v>211518871.40000087</v>
      </c>
      <c r="G63" s="48"/>
      <c r="H63" s="48"/>
      <c r="I63" s="32">
        <f t="shared" ref="I63:I71" si="9">E63-F63</f>
        <v>0</v>
      </c>
    </row>
    <row r="64" spans="1:9" s="32" customFormat="1" ht="12.75" customHeight="1">
      <c r="A64" s="46" t="s">
        <v>295</v>
      </c>
      <c r="B64" s="47" t="s">
        <v>296</v>
      </c>
      <c r="C64" s="48"/>
      <c r="D64" s="48"/>
      <c r="E64" s="87">
        <f t="array" ref="E64">SUM(IF(A64=KHN,TH))</f>
        <v>16768802128</v>
      </c>
      <c r="F64" s="87">
        <f t="array" ref="F64">SUM(IF(A64=KHC,TH))</f>
        <v>16768802128</v>
      </c>
      <c r="G64" s="48"/>
      <c r="H64" s="48"/>
      <c r="I64" s="32">
        <f t="shared" si="9"/>
        <v>0</v>
      </c>
    </row>
    <row r="65" spans="1:9" s="32" customFormat="1" ht="12.75" customHeight="1">
      <c r="A65" s="46" t="s">
        <v>99</v>
      </c>
      <c r="B65" s="47" t="s">
        <v>100</v>
      </c>
      <c r="C65" s="48"/>
      <c r="D65" s="48"/>
      <c r="E65" s="87">
        <f t="array" ref="E65">SUM(IF(A65=KHN,TH))</f>
        <v>615585976</v>
      </c>
      <c r="F65" s="87">
        <f t="array" ref="F65">SUM(IF(A65=KHC,TH))</f>
        <v>615585976</v>
      </c>
      <c r="G65" s="48"/>
      <c r="H65" s="48"/>
      <c r="I65" s="32">
        <f t="shared" si="9"/>
        <v>0</v>
      </c>
    </row>
    <row r="66" spans="1:9" s="32" customFormat="1" ht="12.75" customHeight="1">
      <c r="A66" s="50" t="s">
        <v>594</v>
      </c>
      <c r="B66" s="47" t="s">
        <v>1366</v>
      </c>
      <c r="C66" s="48"/>
      <c r="D66" s="48"/>
      <c r="E66" s="87">
        <f t="array" ref="E66">SUM(IF(A66=KHN,TH))</f>
        <v>585145287</v>
      </c>
      <c r="F66" s="87">
        <f t="array" ref="F66">SUM(IF(A66=KHC,TH))</f>
        <v>585145287</v>
      </c>
      <c r="G66" s="48"/>
      <c r="H66" s="48"/>
      <c r="I66" s="32">
        <f>E66-F66</f>
        <v>0</v>
      </c>
    </row>
    <row r="67" spans="1:9" s="32" customFormat="1" ht="12.75" customHeight="1">
      <c r="A67" s="46" t="s">
        <v>101</v>
      </c>
      <c r="B67" s="47" t="s">
        <v>102</v>
      </c>
      <c r="C67" s="48"/>
      <c r="D67" s="48"/>
      <c r="E67" s="87">
        <f t="array" ref="E67">SUM(IF(A67=KHN,TH))</f>
        <v>615958287</v>
      </c>
      <c r="F67" s="87">
        <f t="array" ref="F67">SUM(IF(A67=KHC,TH))</f>
        <v>615958287</v>
      </c>
      <c r="G67" s="48"/>
      <c r="H67" s="48"/>
      <c r="I67" s="32">
        <f t="shared" si="9"/>
        <v>0</v>
      </c>
    </row>
    <row r="68" spans="1:9" s="32" customFormat="1" ht="12.75" customHeight="1">
      <c r="A68" s="50" t="s">
        <v>103</v>
      </c>
      <c r="B68" s="47" t="s">
        <v>104</v>
      </c>
      <c r="C68" s="48"/>
      <c r="D68" s="48"/>
      <c r="E68" s="87">
        <f t="array" ref="E68">SUM(IF(A68=KHN,TH))</f>
        <v>0</v>
      </c>
      <c r="F68" s="87">
        <f t="array" ref="F68">SUM(IF(A68=KHC,TH))</f>
        <v>0</v>
      </c>
      <c r="G68" s="48"/>
      <c r="H68" s="48"/>
      <c r="I68" s="32">
        <f t="shared" si="9"/>
        <v>0</v>
      </c>
    </row>
    <row r="69" spans="1:9" s="32" customFormat="1" ht="12.75" customHeight="1">
      <c r="A69" s="46" t="s">
        <v>105</v>
      </c>
      <c r="B69" s="47" t="s">
        <v>106</v>
      </c>
      <c r="C69" s="48"/>
      <c r="D69" s="48"/>
      <c r="E69" s="87">
        <f t="array" ref="E69">SUM(IF(A69=KHN,TH))</f>
        <v>441104</v>
      </c>
      <c r="F69" s="87">
        <f t="array" ref="F69">SUM(IF(A69=KHC,TH))</f>
        <v>441104</v>
      </c>
      <c r="G69" s="48"/>
      <c r="H69" s="48"/>
      <c r="I69" s="32">
        <f t="shared" si="9"/>
        <v>0</v>
      </c>
    </row>
    <row r="70" spans="1:9" s="32" customFormat="1" ht="12.75" customHeight="1">
      <c r="A70" s="50" t="s">
        <v>107</v>
      </c>
      <c r="B70" s="47" t="s">
        <v>108</v>
      </c>
      <c r="C70" s="48"/>
      <c r="D70" s="48"/>
      <c r="E70" s="87">
        <f t="array" ref="E70">SUM(IF(A70=KHN,TH))</f>
        <v>0</v>
      </c>
      <c r="F70" s="87">
        <f t="array" ref="F70">SUM(IF(A70=KHC,TH))</f>
        <v>0</v>
      </c>
      <c r="G70" s="48"/>
      <c r="H70" s="48"/>
      <c r="I70" s="32">
        <f t="shared" si="9"/>
        <v>0</v>
      </c>
    </row>
    <row r="71" spans="1:9" s="32" customFormat="1">
      <c r="A71" s="46" t="s">
        <v>109</v>
      </c>
      <c r="B71" s="47" t="s">
        <v>110</v>
      </c>
      <c r="C71" s="48"/>
      <c r="D71" s="48"/>
      <c r="E71" s="88">
        <f t="array" ref="E71">SUM(IF(A71=KHN,TH))</f>
        <v>18585932782</v>
      </c>
      <c r="F71" s="88">
        <f t="array" ref="F71">SUM(IF(A71=TH!$O$10:$O$1491,TH!$M$10:$M$1491))</f>
        <v>18585932782</v>
      </c>
      <c r="G71" s="48"/>
      <c r="H71" s="48"/>
      <c r="I71" s="32">
        <f t="shared" si="9"/>
        <v>0</v>
      </c>
    </row>
    <row r="72" spans="1:9" s="32" customFormat="1">
      <c r="A72" s="54" t="s">
        <v>111</v>
      </c>
      <c r="B72" s="54"/>
      <c r="C72" s="54">
        <f t="shared" ref="C72:H72" si="10">C11+C14+C15+C17+C19+C20+C23+C24+C25+C26+C30+C32+C35+C37+C38+C43+C45+C50+C53+C55+C58+C62+C63+C64+C65+C67+C68+C69+C70+C71+C66</f>
        <v>44151443527</v>
      </c>
      <c r="D72" s="54">
        <f t="shared" si="10"/>
        <v>44151443527</v>
      </c>
      <c r="E72" s="54">
        <f>E11+E14+E15+E17+E19+E20+E23+E24+E25+E26+E30+E32+E35+E37+E38+E43+E45+E50+E53+E55+E58+E62+E63+E64+E65+E67+E68+E69+E70+E71+E66</f>
        <v>334294814464.40002</v>
      </c>
      <c r="F72" s="54">
        <f>F11+F14+F15+F17+F19+F20+F23+F24+F25+F26+F30+F32+F35+F37+F38+F43+F45+F50+F53+F55+F58+F62+F63+F64+F65+F67+F68+F69+F70+F71+F66</f>
        <v>334294814464.40002</v>
      </c>
      <c r="G72" s="54">
        <f t="shared" si="10"/>
        <v>47494517448.999992</v>
      </c>
      <c r="H72" s="54">
        <f t="shared" si="10"/>
        <v>47494517449</v>
      </c>
    </row>
    <row r="73" spans="1:9">
      <c r="E73" s="55"/>
      <c r="F73" s="56"/>
    </row>
    <row r="74" spans="1:9">
      <c r="C74" s="32">
        <f>[1]CDPS!$G$69</f>
        <v>44151443527</v>
      </c>
      <c r="D74" s="32">
        <f>[1]CDPS!$G$69</f>
        <v>44151443527</v>
      </c>
      <c r="E74" s="56">
        <f>E72-F72</f>
        <v>0</v>
      </c>
      <c r="H74" s="56">
        <f>G72-H72</f>
        <v>0</v>
      </c>
    </row>
    <row r="75" spans="1:9">
      <c r="C75" s="32">
        <f>C72-C74</f>
        <v>0</v>
      </c>
      <c r="D75" s="32">
        <f>D72-D74</f>
        <v>0</v>
      </c>
      <c r="E75" s="57"/>
      <c r="F75" s="57"/>
    </row>
    <row r="76" spans="1:9">
      <c r="E76" s="57"/>
      <c r="F76" s="57"/>
    </row>
    <row r="78" spans="1:9">
      <c r="E78" s="54">
        <v>332119916164.40002</v>
      </c>
      <c r="F78" s="54">
        <v>329294814464.40002</v>
      </c>
    </row>
  </sheetData>
  <pageMargins left="0" right="0" top="0.36" bottom="0.65" header="0.32" footer="0.24"/>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9" tint="-0.249977111117893"/>
  </sheetPr>
  <dimension ref="A1:XEO1504"/>
  <sheetViews>
    <sheetView topLeftCell="D7" workbookViewId="0">
      <pane ySplit="3" topLeftCell="A1248" activePane="bottomLeft" state="frozen"/>
      <selection activeCell="A7" sqref="A7"/>
      <selection pane="bottomLeft" activeCell="D1433" sqref="A1433:XFD1433"/>
    </sheetView>
  </sheetViews>
  <sheetFormatPr defaultRowHeight="12.75"/>
  <cols>
    <col min="1" max="1" width="4.5703125" style="343" customWidth="1"/>
    <col min="2" max="2" width="4.85546875" style="333" customWidth="1"/>
    <col min="3" max="3" width="9.140625" style="333" customWidth="1"/>
    <col min="4" max="4" width="6.85546875" style="333" customWidth="1"/>
    <col min="5" max="5" width="9.140625" style="333" customWidth="1"/>
    <col min="6" max="6" width="32.7109375" style="333" customWidth="1"/>
    <col min="7" max="7" width="14.85546875" style="999" customWidth="1"/>
    <col min="8" max="8" width="40.7109375" style="358" customWidth="1"/>
    <col min="9" max="10" width="7.7109375" style="358" customWidth="1"/>
    <col min="11" max="11" width="10" style="358" customWidth="1"/>
    <col min="12" max="12" width="7.28515625" style="358" customWidth="1"/>
    <col min="13" max="13" width="13.140625" style="333" customWidth="1"/>
    <col min="14" max="15" width="7" style="333" customWidth="1"/>
    <col min="16" max="16" width="4.42578125" style="333" hidden="1" customWidth="1"/>
    <col min="17" max="19" width="2.7109375" style="333" hidden="1" customWidth="1"/>
    <col min="20" max="22" width="2.5703125" style="333" hidden="1" customWidth="1"/>
    <col min="23" max="25" width="4.42578125" style="333" hidden="1" customWidth="1"/>
    <col min="26" max="26" width="4.140625" style="333" hidden="1" customWidth="1"/>
    <col min="27" max="30" width="2.7109375" style="333" hidden="1" customWidth="1"/>
    <col min="31" max="31" width="9.140625" style="333" customWidth="1"/>
    <col min="32" max="16384" width="9.140625" style="333"/>
  </cols>
  <sheetData>
    <row r="1" spans="1:30">
      <c r="B1" s="58"/>
      <c r="C1" s="58" t="s">
        <v>121</v>
      </c>
      <c r="D1" s="59"/>
      <c r="E1" s="59"/>
      <c r="F1" s="60"/>
      <c r="G1" s="989"/>
      <c r="H1" s="92"/>
      <c r="I1" s="92"/>
      <c r="J1" s="92"/>
      <c r="K1" s="92"/>
      <c r="L1" s="92"/>
      <c r="M1" s="71"/>
      <c r="N1" s="61"/>
      <c r="O1" s="61"/>
      <c r="P1" s="61"/>
      <c r="Q1" s="61"/>
      <c r="R1" s="61"/>
      <c r="S1" s="61"/>
      <c r="T1" s="61"/>
      <c r="U1" s="61"/>
      <c r="V1" s="61"/>
      <c r="W1" s="61"/>
      <c r="X1" s="61"/>
      <c r="Y1" s="61"/>
      <c r="AA1" s="61"/>
      <c r="AB1" s="61"/>
      <c r="AC1" s="61"/>
      <c r="AD1" s="61"/>
    </row>
    <row r="2" spans="1:30">
      <c r="B2" s="58"/>
      <c r="C2" s="58" t="s">
        <v>122</v>
      </c>
      <c r="D2" s="59"/>
      <c r="E2" s="59"/>
      <c r="F2" s="59"/>
      <c r="G2" s="989"/>
      <c r="H2" s="93"/>
      <c r="I2" s="93"/>
      <c r="J2" s="93"/>
      <c r="K2" s="93"/>
      <c r="L2" s="93"/>
      <c r="M2" s="71"/>
      <c r="N2" s="61"/>
      <c r="O2" s="61"/>
      <c r="P2" s="61"/>
      <c r="Q2" s="61"/>
      <c r="R2" s="61"/>
      <c r="S2" s="61"/>
      <c r="T2" s="61"/>
      <c r="U2" s="61"/>
      <c r="V2" s="61"/>
      <c r="W2" s="61"/>
      <c r="X2" s="61"/>
      <c r="Y2" s="61"/>
      <c r="AA2" s="61"/>
      <c r="AB2" s="61"/>
      <c r="AC2" s="61"/>
      <c r="AD2" s="61"/>
    </row>
    <row r="3" spans="1:30">
      <c r="B3" s="59"/>
      <c r="C3" s="59"/>
      <c r="D3" s="59"/>
      <c r="E3" s="59"/>
      <c r="F3" s="59"/>
      <c r="G3" s="989"/>
      <c r="H3" s="93"/>
      <c r="I3" s="93"/>
      <c r="J3" s="93"/>
      <c r="K3" s="93"/>
      <c r="L3" s="93"/>
      <c r="M3" s="70"/>
      <c r="N3" s="62"/>
      <c r="O3" s="62"/>
      <c r="P3" s="62"/>
      <c r="Q3" s="62"/>
      <c r="R3" s="62"/>
      <c r="S3" s="62"/>
      <c r="T3" s="62"/>
      <c r="U3" s="62"/>
      <c r="V3" s="62"/>
      <c r="W3" s="62"/>
      <c r="X3" s="62"/>
      <c r="Y3" s="62"/>
      <c r="AA3" s="62"/>
      <c r="AB3" s="62"/>
      <c r="AC3" s="62"/>
      <c r="AD3" s="62"/>
    </row>
    <row r="4" spans="1:30" ht="22.5">
      <c r="B4" s="71"/>
      <c r="C4" s="1252" t="s">
        <v>112</v>
      </c>
      <c r="D4" s="1252"/>
      <c r="E4" s="1252"/>
      <c r="F4" s="1252"/>
      <c r="G4" s="1252"/>
      <c r="H4" s="1252"/>
      <c r="I4" s="1252"/>
      <c r="J4" s="1252"/>
      <c r="K4" s="1252"/>
      <c r="L4" s="1252"/>
      <c r="M4" s="1252"/>
      <c r="N4" s="1252"/>
      <c r="O4" s="1252"/>
    </row>
    <row r="5" spans="1:30" ht="14.25">
      <c r="B5" s="71"/>
      <c r="C5" s="1253"/>
      <c r="D5" s="1253"/>
      <c r="E5" s="1253"/>
      <c r="F5" s="1253"/>
      <c r="G5" s="1253"/>
      <c r="H5" s="1253"/>
      <c r="I5" s="1253"/>
      <c r="J5" s="1253"/>
      <c r="K5" s="1253"/>
      <c r="L5" s="1253"/>
      <c r="M5" s="1253"/>
      <c r="N5" s="1253"/>
      <c r="O5" s="1253"/>
    </row>
    <row r="6" spans="1:30">
      <c r="B6" s="71"/>
      <c r="C6" s="71"/>
      <c r="D6" s="71"/>
      <c r="E6" s="71"/>
      <c r="F6" s="71"/>
      <c r="G6" s="58"/>
      <c r="H6" s="72"/>
      <c r="I6" s="72"/>
      <c r="J6" s="72"/>
      <c r="K6" s="72"/>
      <c r="L6" s="72"/>
      <c r="M6" s="71"/>
      <c r="N6" s="61"/>
      <c r="O6" s="61"/>
      <c r="P6" s="61"/>
      <c r="Q6" s="61"/>
      <c r="R6" s="61"/>
      <c r="S6" s="61"/>
      <c r="T6" s="61"/>
      <c r="U6" s="61"/>
      <c r="V6" s="61"/>
      <c r="W6" s="61"/>
      <c r="X6" s="61"/>
      <c r="Y6" s="61"/>
      <c r="AA6" s="61"/>
      <c r="AB6" s="61"/>
      <c r="AC6" s="61"/>
      <c r="AD6" s="61"/>
    </row>
    <row r="7" spans="1:30" ht="24.75" customHeight="1">
      <c r="A7" s="1232" t="s">
        <v>141</v>
      </c>
      <c r="B7" s="1234" t="s">
        <v>123</v>
      </c>
      <c r="C7" s="1237" t="s">
        <v>22</v>
      </c>
      <c r="D7" s="1254" t="s">
        <v>1</v>
      </c>
      <c r="E7" s="1255"/>
      <c r="F7" s="1237" t="s">
        <v>0</v>
      </c>
      <c r="G7" s="1257" t="s">
        <v>140</v>
      </c>
      <c r="H7" s="1236" t="s">
        <v>47</v>
      </c>
      <c r="I7" s="1250" t="s">
        <v>580</v>
      </c>
      <c r="J7" s="1251"/>
      <c r="K7" s="1237" t="s">
        <v>266</v>
      </c>
      <c r="L7" s="1237"/>
      <c r="M7" s="1237" t="s">
        <v>265</v>
      </c>
      <c r="N7" s="1256" t="s">
        <v>114</v>
      </c>
      <c r="O7" s="1256"/>
      <c r="P7" s="1242" t="s">
        <v>8</v>
      </c>
      <c r="Q7" s="1244" t="s">
        <v>63</v>
      </c>
      <c r="R7" s="1245"/>
      <c r="S7" s="1246"/>
      <c r="T7" s="1244" t="s">
        <v>67</v>
      </c>
      <c r="U7" s="1245"/>
      <c r="V7" s="1246"/>
      <c r="W7" s="1242" t="s">
        <v>42</v>
      </c>
      <c r="X7" s="1240" t="str">
        <f>CTTK!$E$7</f>
        <v>1388</v>
      </c>
      <c r="Y7" s="1240" t="s">
        <v>591</v>
      </c>
      <c r="Z7" s="1238" t="s">
        <v>226</v>
      </c>
      <c r="AA7" s="1244" t="s">
        <v>279</v>
      </c>
      <c r="AB7" s="1245"/>
      <c r="AC7" s="1245"/>
      <c r="AD7" s="1246"/>
    </row>
    <row r="8" spans="1:30" ht="24.75" customHeight="1">
      <c r="A8" s="1233"/>
      <c r="B8" s="1235"/>
      <c r="C8" s="1237"/>
      <c r="D8" s="340" t="s">
        <v>17</v>
      </c>
      <c r="E8" s="339" t="s">
        <v>34</v>
      </c>
      <c r="F8" s="1237"/>
      <c r="G8" s="1258"/>
      <c r="H8" s="1236"/>
      <c r="I8" s="455" t="s">
        <v>471</v>
      </c>
      <c r="J8" s="455" t="s">
        <v>472</v>
      </c>
      <c r="K8" s="1191" t="s">
        <v>272</v>
      </c>
      <c r="L8" s="433" t="s">
        <v>270</v>
      </c>
      <c r="M8" s="1237"/>
      <c r="N8" s="341" t="s">
        <v>24</v>
      </c>
      <c r="O8" s="341" t="s">
        <v>25</v>
      </c>
      <c r="P8" s="1243"/>
      <c r="Q8" s="1247"/>
      <c r="R8" s="1248"/>
      <c r="S8" s="1249"/>
      <c r="T8" s="1247"/>
      <c r="U8" s="1248"/>
      <c r="V8" s="1249"/>
      <c r="W8" s="1243"/>
      <c r="X8" s="1241"/>
      <c r="Y8" s="1241"/>
      <c r="Z8" s="1239"/>
      <c r="AA8" s="1247"/>
      <c r="AB8" s="1248"/>
      <c r="AC8" s="1248"/>
      <c r="AD8" s="1249"/>
    </row>
    <row r="9" spans="1:30">
      <c r="A9" s="344">
        <v>1</v>
      </c>
      <c r="B9" s="345">
        <v>2</v>
      </c>
      <c r="C9" s="345">
        <v>3</v>
      </c>
      <c r="D9" s="345">
        <v>4</v>
      </c>
      <c r="E9" s="345">
        <v>5</v>
      </c>
      <c r="F9" s="345">
        <v>6</v>
      </c>
      <c r="G9" s="990">
        <v>7</v>
      </c>
      <c r="H9" s="345">
        <v>8</v>
      </c>
      <c r="I9" s="346">
        <v>9</v>
      </c>
      <c r="J9" s="345">
        <v>10</v>
      </c>
      <c r="K9" s="346">
        <v>11</v>
      </c>
      <c r="L9" s="345">
        <v>12</v>
      </c>
      <c r="M9" s="346">
        <v>13</v>
      </c>
      <c r="N9" s="345">
        <v>14</v>
      </c>
      <c r="O9" s="346">
        <v>15</v>
      </c>
      <c r="P9" s="345">
        <v>16</v>
      </c>
      <c r="Q9" s="346">
        <v>17</v>
      </c>
      <c r="R9" s="345">
        <v>18</v>
      </c>
      <c r="S9" s="346">
        <v>19</v>
      </c>
      <c r="T9" s="345">
        <v>20</v>
      </c>
      <c r="U9" s="345"/>
      <c r="V9" s="345"/>
      <c r="W9" s="345">
        <v>26</v>
      </c>
      <c r="X9" s="346">
        <v>27</v>
      </c>
      <c r="Y9" s="346"/>
      <c r="Z9" s="345">
        <v>24</v>
      </c>
      <c r="AA9" s="345">
        <v>19</v>
      </c>
      <c r="AB9" s="345">
        <v>20</v>
      </c>
      <c r="AC9" s="345"/>
      <c r="AD9" s="345">
        <v>21</v>
      </c>
    </row>
    <row r="10" spans="1:30" s="347" customFormat="1" ht="15.75" hidden="1" customHeight="1">
      <c r="A10" s="342" t="str">
        <f>IF(B10&lt;&gt;"",IF(AND(B10='IN-TC'!$S$4,OR(TH!N10="1111",TH!O10="1111")),TH!D10,""),"")</f>
        <v/>
      </c>
      <c r="B10" s="63">
        <f t="shared" ref="B10:B15" si="0">IF(C10&lt;&gt;"",MONTH(C10),"")</f>
        <v>1</v>
      </c>
      <c r="C10" s="81">
        <f>E10</f>
        <v>42400</v>
      </c>
      <c r="D10" s="81" t="s">
        <v>115</v>
      </c>
      <c r="E10" s="81">
        <v>42400</v>
      </c>
      <c r="F10" s="82" t="s">
        <v>214</v>
      </c>
      <c r="G10" s="82"/>
      <c r="H10" s="83"/>
      <c r="I10" s="444"/>
      <c r="J10" s="444"/>
      <c r="K10" s="435"/>
      <c r="L10" s="444"/>
      <c r="M10" s="84">
        <f>CDPS!D57</f>
        <v>30160884.000000477</v>
      </c>
      <c r="N10" s="85" t="s">
        <v>94</v>
      </c>
      <c r="O10" s="85" t="s">
        <v>92</v>
      </c>
      <c r="P10" s="85" t="str">
        <f>IF(AND('331-CT'!$E$7=TH!H10,OR(N10="331",O10="331")),"x","")</f>
        <v/>
      </c>
      <c r="Q10" s="85" t="str">
        <f>IF(AND(B10='111'!$L$11,OR($N10=$Q$7,$O10=$Q$7)),"x","")</f>
        <v/>
      </c>
      <c r="R10" s="85" t="str">
        <f>IF(AND($N10=$Q$7,$B10&lt;'111'!$L$11),"x","")</f>
        <v/>
      </c>
      <c r="S10" s="85" t="str">
        <f>IF(AND($O10=$Q$7,$B10&lt;'111'!$L$11),"x","")</f>
        <v/>
      </c>
      <c r="T10" s="85" t="str">
        <f>IF(ISERROR(FIND('112'!$M$9,G10,1)),"",IF((AND(FIND('112'!$M$9,G10,1)&gt;=1,B10='112'!$K$9,OR($N10='112'!$I$6,$O10='112'!$I$6))),"x",""))</f>
        <v/>
      </c>
      <c r="U10" s="85" t="str">
        <f>IF(ISERROR(FIND('112'!$M$9,G10,1)),"",IF((AND(LEFT(G10,2)=LEFT('112'!$M$9,2),B10&lt;'112'!$K$9,$N10='112'!$I$6)),"x",""))</f>
        <v/>
      </c>
      <c r="V10" s="85" t="str">
        <f>IF(ISERROR(FIND('112'!$M$9,G10,1)),"",IF((AND(RIGHT(G10,2)=RIGHT('112'!$M$9,2),B10&lt;'112'!$K$9,$O10='112'!$I$6)),"x",""))</f>
        <v/>
      </c>
      <c r="W10" s="85" t="str">
        <f>IF(AND('341-CT'!$H$9=H10,OR(LEFT(N10,3)=$W$7,LEFT(O10,3)=$W$7)),"x","")</f>
        <v/>
      </c>
      <c r="X10" s="85" t="str">
        <f>IF(OR(TH!N10=TH!$X$7,O10=TH!$X$7),"x","")</f>
        <v/>
      </c>
      <c r="Y10" s="85" t="str">
        <f>IF(AND(OR(N10="131",O10="131"),H10='131-CT'!$H$9),"x","")</f>
        <v/>
      </c>
      <c r="Z10" s="85"/>
      <c r="AA10" s="85" t="str">
        <f>IF(AND(MONTH(E10)='IN-NX'!$J$5,'IN-NX'!$D$7=D10),"x","")</f>
        <v/>
      </c>
      <c r="AB10" s="85" t="str">
        <f>IF(AND(OR(LEFT(TH!N10,2)="15",LEFT(TH!O10,2)="15"),'152-CT'!$J$8=TH!F10),"x","")</f>
        <v/>
      </c>
      <c r="AC10" s="85" t="str">
        <f>IF(AND(OR(LEFT(TH!N10,2)="15",LEFT(TH!O10,2)="15"),TK!$E$7=TH!F10),"x","")</f>
        <v/>
      </c>
      <c r="AD10" s="85" t="str">
        <f>IF(AND(N10="1521",MONTH(C10)='BK-NL'!$M$11),"x","")</f>
        <v/>
      </c>
    </row>
    <row r="11" spans="1:30" s="347" customFormat="1" ht="15.75" hidden="1" customHeight="1">
      <c r="A11" s="342" t="str">
        <f>IF(B11&lt;&gt;"",IF(AND(B11='IN-TC'!$S$4,OR(TH!N11="1111",TH!O11="1111")),TH!D11,""),"")</f>
        <v/>
      </c>
      <c r="B11" s="63">
        <f t="shared" si="0"/>
        <v>1</v>
      </c>
      <c r="C11" s="81">
        <f t="shared" ref="C11:C20" si="1">E11</f>
        <v>42400</v>
      </c>
      <c r="D11" s="81" t="s">
        <v>115</v>
      </c>
      <c r="E11" s="81">
        <v>42400</v>
      </c>
      <c r="F11" s="82" t="s">
        <v>935</v>
      </c>
      <c r="G11" s="82"/>
      <c r="H11" s="83"/>
      <c r="I11" s="444"/>
      <c r="J11" s="444"/>
      <c r="K11" s="435"/>
      <c r="L11" s="444"/>
      <c r="M11" s="84">
        <f>SUMIF(KHC,N11,TH)</f>
        <v>0</v>
      </c>
      <c r="N11" s="89" t="s">
        <v>940</v>
      </c>
      <c r="O11" s="85" t="s">
        <v>9</v>
      </c>
      <c r="P11" s="85" t="str">
        <f>IF(AND('331-CT'!$E$7=TH!H11,OR(N11="331",O11="331")),"x","")</f>
        <v/>
      </c>
      <c r="Q11" s="85" t="str">
        <f>IF(AND(B11='111'!$L$11,OR($N11=$Q$7,$O11=$Q$7)),"x","")</f>
        <v/>
      </c>
      <c r="R11" s="85" t="str">
        <f>IF(AND($N11=$Q$7,$B11&lt;'111'!$L$11),"x","")</f>
        <v/>
      </c>
      <c r="S11" s="85" t="str">
        <f>IF(AND($O11=$Q$7,$B11&lt;'111'!$L$11),"x","")</f>
        <v/>
      </c>
      <c r="T11" s="85" t="str">
        <f>IF(ISERROR(FIND('112'!$M$9,G11,1)),"",IF((AND(FIND('112'!$M$9,G11,1)&gt;=1,B11='112'!$K$9,OR($N11='112'!$I$6,$O11='112'!$I$6))),"x",""))</f>
        <v/>
      </c>
      <c r="U11" s="85" t="str">
        <f>IF(ISERROR(FIND('112'!$M$9,G11,1)),"",IF((AND(LEFT(G11,2)=LEFT('112'!$M$9,2),B11&lt;'112'!$K$9,$N11='112'!$I$6)),"x",""))</f>
        <v/>
      </c>
      <c r="V11" s="85" t="str">
        <f>IF(ISERROR(FIND('112'!$M$9,G11,1)),"",IF((AND(RIGHT(G11,2)=RIGHT('112'!$M$9,2),B11&lt;'112'!$K$9,$O11='112'!$I$6)),"x",""))</f>
        <v/>
      </c>
      <c r="W11" s="85" t="str">
        <f>IF(AND('341-CT'!$H$9=H11,OR(LEFT(N11,3)=$W$7,LEFT(O11,3)=$W$7)),"x","")</f>
        <v/>
      </c>
      <c r="X11" s="85" t="str">
        <f>IF(OR(TH!N11=TH!$X$7,O11=TH!$X$7),"x","")</f>
        <v/>
      </c>
      <c r="Y11" s="85" t="str">
        <f>IF(AND(OR(N11="131",O11="131"),H11='131-CT'!$H$9),"x","")</f>
        <v/>
      </c>
      <c r="Z11" s="85"/>
      <c r="AA11" s="85" t="str">
        <f>IF(AND(MONTH(E11)='IN-NX'!$J$5,'IN-NX'!$D$7=D11),"x","")</f>
        <v/>
      </c>
      <c r="AB11" s="85" t="str">
        <f>IF(AND(OR(LEFT(TH!N11,2)="15",LEFT(TH!O11,2)="15"),'152-CT'!$J$8=TH!F11),"x","")</f>
        <v/>
      </c>
      <c r="AC11" s="85" t="str">
        <f>IF(AND(OR(LEFT(TH!N11,2)="15",LEFT(TH!O11,2)="15"),TK!$E$7=TH!F11),"x","")</f>
        <v/>
      </c>
      <c r="AD11" s="85" t="str">
        <f>IF(AND(N11="1521",MONTH(C11)='BK-NL'!$M$11),"x","")</f>
        <v/>
      </c>
    </row>
    <row r="12" spans="1:30" s="347" customFormat="1" ht="15.75" hidden="1" customHeight="1">
      <c r="A12" s="342" t="str">
        <f>IF(B12&lt;&gt;"",IF(AND(B12='IN-TC'!$S$4,OR(TH!N12="1111",TH!O12="1111")),TH!D12,""),"")</f>
        <v/>
      </c>
      <c r="B12" s="63">
        <f t="shared" si="0"/>
        <v>1</v>
      </c>
      <c r="C12" s="81">
        <f t="shared" si="1"/>
        <v>42400</v>
      </c>
      <c r="D12" s="81" t="s">
        <v>115</v>
      </c>
      <c r="E12" s="81">
        <v>42400</v>
      </c>
      <c r="F12" s="82" t="s">
        <v>936</v>
      </c>
      <c r="G12" s="82"/>
      <c r="H12" s="83"/>
      <c r="I12" s="444"/>
      <c r="J12" s="444"/>
      <c r="K12" s="435"/>
      <c r="L12" s="444"/>
      <c r="M12" s="84">
        <f>SUMIF(KHN,O12,TH)</f>
        <v>16768802128</v>
      </c>
      <c r="N12" s="89" t="s">
        <v>109</v>
      </c>
      <c r="O12" s="85" t="s">
        <v>295</v>
      </c>
      <c r="P12" s="85" t="str">
        <f>IF(AND('331-CT'!$E$7=TH!H12,OR(N12="331",O12="331")),"x","")</f>
        <v/>
      </c>
      <c r="Q12" s="85" t="str">
        <f>IF(AND(B12='111'!$L$11,OR($N12=$Q$7,$O12=$Q$7)),"x","")</f>
        <v/>
      </c>
      <c r="R12" s="85" t="str">
        <f>IF(AND($N12=$Q$7,$B12&lt;'111'!$L$11),"x","")</f>
        <v/>
      </c>
      <c r="S12" s="85" t="str">
        <f>IF(AND($O12=$Q$7,$B12&lt;'111'!$L$11),"x","")</f>
        <v/>
      </c>
      <c r="T12" s="85" t="str">
        <f>IF(ISERROR(FIND('112'!$M$9,G12,1)),"",IF((AND(FIND('112'!$M$9,G12,1)&gt;=1,B12='112'!$K$9,OR($N12='112'!$I$6,$O12='112'!$I$6))),"x",""))</f>
        <v/>
      </c>
      <c r="U12" s="85" t="str">
        <f>IF(ISERROR(FIND('112'!$M$9,G12,1)),"",IF((AND(LEFT(G12,2)=LEFT('112'!$M$9,2),B12&lt;'112'!$K$9,$N12='112'!$I$6)),"x",""))</f>
        <v/>
      </c>
      <c r="V12" s="85" t="str">
        <f>IF(ISERROR(FIND('112'!$M$9,G12,1)),"",IF((AND(RIGHT(G12,2)=RIGHT('112'!$M$9,2),B12&lt;'112'!$K$9,$O12='112'!$I$6)),"x",""))</f>
        <v/>
      </c>
      <c r="W12" s="85" t="str">
        <f>IF(AND('341-CT'!$H$9=H12,OR(LEFT(N12,3)=$W$7,LEFT(O12,3)=$W$7)),"x","")</f>
        <v/>
      </c>
      <c r="X12" s="85" t="str">
        <f>IF(OR(TH!N12=TH!$X$7,O12=TH!$X$7),"x","")</f>
        <v/>
      </c>
      <c r="Y12" s="85" t="str">
        <f>IF(AND(OR(N12="131",O12="131"),H12='131-CT'!$H$9),"x","")</f>
        <v/>
      </c>
      <c r="Z12" s="85"/>
      <c r="AA12" s="85" t="str">
        <f>IF(AND(MONTH(E12)='IN-NX'!$J$5,'IN-NX'!$D$7=D12),"x","")</f>
        <v/>
      </c>
      <c r="AB12" s="85" t="str">
        <f>IF(AND(OR(LEFT(TH!N12,2)="15",LEFT(TH!O12,2)="15"),'152-CT'!$J$8=TH!F12),"x","")</f>
        <v/>
      </c>
      <c r="AC12" s="85" t="str">
        <f>IF(AND(OR(LEFT(TH!N12,2)="15",LEFT(TH!O12,2)="15"),TK!$E$7=TH!F12),"x","")</f>
        <v/>
      </c>
      <c r="AD12" s="85" t="str">
        <f>IF(AND(N12="1521",MONTH(C12)='BK-NL'!$M$11),"x","")</f>
        <v/>
      </c>
    </row>
    <row r="13" spans="1:30" s="347" customFormat="1" ht="15.75" hidden="1" customHeight="1">
      <c r="A13" s="342" t="str">
        <f>IF(B13&lt;&gt;"",IF(AND(B13='IN-TC'!$S$4,OR(TH!N13="1111",TH!O13="1111")),TH!D13,""),"")</f>
        <v/>
      </c>
      <c r="B13" s="63">
        <f t="shared" si="0"/>
        <v>1</v>
      </c>
      <c r="C13" s="81">
        <f t="shared" si="1"/>
        <v>42400</v>
      </c>
      <c r="D13" s="81" t="s">
        <v>115</v>
      </c>
      <c r="E13" s="81">
        <v>42400</v>
      </c>
      <c r="F13" s="82" t="s">
        <v>116</v>
      </c>
      <c r="G13" s="82"/>
      <c r="H13" s="90"/>
      <c r="I13" s="445"/>
      <c r="J13" s="445"/>
      <c r="K13" s="436"/>
      <c r="L13" s="445"/>
      <c r="M13" s="84">
        <f>SUMIF(KHN,O13,TH)</f>
        <v>615585976</v>
      </c>
      <c r="N13" s="85" t="s">
        <v>109</v>
      </c>
      <c r="O13" s="85" t="s">
        <v>99</v>
      </c>
      <c r="P13" s="85" t="str">
        <f>IF(AND('331-CT'!$E$7=TH!H13,OR(N13="331",O13="331")),"x","")</f>
        <v/>
      </c>
      <c r="Q13" s="85" t="str">
        <f>IF(AND(B13='111'!$L$11,OR($N13=$Q$7,$O13=$Q$7)),"x","")</f>
        <v/>
      </c>
      <c r="R13" s="85" t="str">
        <f>IF(AND($N13=$Q$7,$B13&lt;'111'!$L$11),"x","")</f>
        <v/>
      </c>
      <c r="S13" s="85" t="str">
        <f>IF(AND($O13=$Q$7,$B13&lt;'111'!$L$11),"x","")</f>
        <v/>
      </c>
      <c r="T13" s="85" t="str">
        <f>IF(ISERROR(FIND('112'!$M$9,G13,1)),"",IF((AND(FIND('112'!$M$9,G13,1)&gt;=1,B13='112'!$K$9,OR($N13='112'!$I$6,$O13='112'!$I$6))),"x",""))</f>
        <v/>
      </c>
      <c r="U13" s="85" t="str">
        <f>IF(ISERROR(FIND('112'!$M$9,G13,1)),"",IF((AND(LEFT(G13,2)=LEFT('112'!$M$9,2),B13&lt;'112'!$K$9,$N13='112'!$I$6)),"x",""))</f>
        <v/>
      </c>
      <c r="V13" s="85" t="str">
        <f>IF(ISERROR(FIND('112'!$M$9,G13,1)),"",IF((AND(RIGHT(G13,2)=RIGHT('112'!$M$9,2),B13&lt;'112'!$K$9,$O13='112'!$I$6)),"x",""))</f>
        <v/>
      </c>
      <c r="W13" s="85" t="str">
        <f>IF(AND('341-CT'!$H$9=H13,OR(LEFT(N13,3)=$W$7,LEFT(O13,3)=$W$7)),"x","")</f>
        <v/>
      </c>
      <c r="X13" s="85" t="str">
        <f>IF(OR(TH!N13=TH!$X$7,O13=TH!$X$7),"x","")</f>
        <v/>
      </c>
      <c r="Y13" s="85" t="str">
        <f>IF(AND(OR(N13="131",O13="131"),H13='131-CT'!$H$9),"x","")</f>
        <v/>
      </c>
      <c r="Z13" s="85"/>
      <c r="AA13" s="85" t="str">
        <f>IF(AND(MONTH(E13)='IN-NX'!$J$5,'IN-NX'!$D$7=D13),"x","")</f>
        <v/>
      </c>
      <c r="AB13" s="85" t="str">
        <f>IF(AND(OR(LEFT(TH!N13,2)="15",LEFT(TH!O13,2)="15"),'152-CT'!$J$8=TH!F13),"x","")</f>
        <v/>
      </c>
      <c r="AC13" s="85" t="str">
        <f>IF(AND(OR(LEFT(TH!N13,2)="15",LEFT(TH!O13,2)="15"),TK!$E$7=TH!F13),"x","")</f>
        <v/>
      </c>
      <c r="AD13" s="85" t="str">
        <f>IF(AND(N13="1521",MONTH(C13)='BK-NL'!$M$11),"x","")</f>
        <v/>
      </c>
    </row>
    <row r="14" spans="1:30" s="347" customFormat="1" ht="15.75" hidden="1" customHeight="1">
      <c r="A14" s="342" t="str">
        <f>IF(B14&lt;&gt;"",IF(AND(B14='IN-TC'!$S$4,OR(TH!N14="1111",TH!O14="1111")),TH!D14,""),"")</f>
        <v/>
      </c>
      <c r="B14" s="63">
        <f t="shared" si="0"/>
        <v>1</v>
      </c>
      <c r="C14" s="81">
        <f t="shared" si="1"/>
        <v>42400</v>
      </c>
      <c r="D14" s="81" t="s">
        <v>115</v>
      </c>
      <c r="E14" s="81">
        <v>42400</v>
      </c>
      <c r="F14" s="82" t="s">
        <v>937</v>
      </c>
      <c r="G14" s="82"/>
      <c r="H14" s="83"/>
      <c r="I14" s="444"/>
      <c r="J14" s="444"/>
      <c r="K14" s="435"/>
      <c r="L14" s="444"/>
      <c r="M14" s="84">
        <f>SUMIF(KHN,O14,TH)</f>
        <v>585145287</v>
      </c>
      <c r="N14" s="85" t="s">
        <v>109</v>
      </c>
      <c r="O14" s="85" t="s">
        <v>594</v>
      </c>
      <c r="P14" s="85" t="str">
        <f>IF(AND('331-CT'!$E$7=TH!H14,OR(N14="331",O14="331")),"x","")</f>
        <v/>
      </c>
      <c r="Q14" s="85" t="str">
        <f>IF(AND(B14='111'!$L$11,OR($N14=$Q$7,$O14=$Q$7)),"x","")</f>
        <v/>
      </c>
      <c r="R14" s="85" t="str">
        <f>IF(AND($N14=$Q$7,$B14&lt;'111'!$L$11),"x","")</f>
        <v/>
      </c>
      <c r="S14" s="85" t="str">
        <f>IF(AND($O14=$Q$7,$B14&lt;'111'!$L$11),"x","")</f>
        <v/>
      </c>
      <c r="T14" s="85" t="str">
        <f>IF(ISERROR(FIND('112'!$M$9,G14,1)),"",IF((AND(FIND('112'!$M$9,G14,1)&gt;=1,B14='112'!$K$9,OR($N14='112'!$I$6,$O14='112'!$I$6))),"x",""))</f>
        <v/>
      </c>
      <c r="U14" s="85" t="str">
        <f>IF(ISERROR(FIND('112'!$M$9,G14,1)),"",IF((AND(LEFT(G14,2)=LEFT('112'!$M$9,2),B14&lt;'112'!$K$9,$N14='112'!$I$6)),"x",""))</f>
        <v/>
      </c>
      <c r="V14" s="85" t="str">
        <f>IF(ISERROR(FIND('112'!$M$9,G14,1)),"",IF((AND(RIGHT(G14,2)=RIGHT('112'!$M$9,2),B14&lt;'112'!$K$9,$O14='112'!$I$6)),"x",""))</f>
        <v/>
      </c>
      <c r="W14" s="85" t="str">
        <f>IF(AND('341-CT'!$H$9=H14,OR(LEFT(N14,3)=$W$7,LEFT(O14,3)=$W$7)),"x","")</f>
        <v/>
      </c>
      <c r="X14" s="85" t="str">
        <f>IF(OR(TH!N14=TH!$X$7,O14=TH!$X$7),"x","")</f>
        <v/>
      </c>
      <c r="Y14" s="85" t="str">
        <f>IF(AND(OR(N14="131",O14="131"),H14='131-CT'!$H$9),"x","")</f>
        <v/>
      </c>
      <c r="Z14" s="85"/>
      <c r="AA14" s="85" t="str">
        <f>IF(AND(MONTH(E14)='IN-NX'!$J$5,'IN-NX'!$D$7=D14),"x","")</f>
        <v/>
      </c>
      <c r="AB14" s="85" t="str">
        <f>IF(AND(OR(LEFT(TH!N14,2)="15",LEFT(TH!O14,2)="15"),'152-CT'!$J$8=TH!F14),"x","")</f>
        <v/>
      </c>
      <c r="AC14" s="85" t="str">
        <f>IF(AND(OR(LEFT(TH!N14,2)="15",LEFT(TH!O14,2)="15"),TK!$E$7=TH!F14),"x","")</f>
        <v/>
      </c>
      <c r="AD14" s="85" t="str">
        <f>IF(AND(N14="1521",MONTH(C14)='BK-NL'!$M$11),"x","")</f>
        <v/>
      </c>
    </row>
    <row r="15" spans="1:30" s="347" customFormat="1" ht="15.75" hidden="1" customHeight="1">
      <c r="A15" s="342" t="str">
        <f>IF(B15&lt;&gt;"",IF(AND(B15='IN-TC'!$S$4,OR(TH!N15="1111",TH!O15="1111")),TH!D15,""),"")</f>
        <v/>
      </c>
      <c r="B15" s="63">
        <f t="shared" si="0"/>
        <v>1</v>
      </c>
      <c r="C15" s="81">
        <f t="shared" si="1"/>
        <v>42400</v>
      </c>
      <c r="D15" s="81" t="s">
        <v>115</v>
      </c>
      <c r="E15" s="81">
        <v>42400</v>
      </c>
      <c r="F15" s="82" t="s">
        <v>117</v>
      </c>
      <c r="G15" s="82"/>
      <c r="H15" s="83"/>
      <c r="I15" s="444"/>
      <c r="J15" s="444"/>
      <c r="K15" s="435"/>
      <c r="L15" s="444"/>
      <c r="M15" s="84">
        <f>SUMIF(KHN,O15,TH)</f>
        <v>615958287</v>
      </c>
      <c r="N15" s="85" t="s">
        <v>109</v>
      </c>
      <c r="O15" s="85" t="s">
        <v>101</v>
      </c>
      <c r="P15" s="85" t="str">
        <f>IF(AND('331-CT'!$E$7=TH!H15,OR(N15="331",O15="331")),"x","")</f>
        <v/>
      </c>
      <c r="Q15" s="85" t="str">
        <f>IF(AND(B15='111'!$L$11,OR($N15=$Q$7,$O15=$Q$7)),"x","")</f>
        <v/>
      </c>
      <c r="R15" s="85" t="str">
        <f>IF(AND($N15=$Q$7,$B15&lt;'111'!$L$11),"x","")</f>
        <v/>
      </c>
      <c r="S15" s="85" t="str">
        <f>IF(AND($O15=$Q$7,$B15&lt;'111'!$L$11),"x","")</f>
        <v/>
      </c>
      <c r="T15" s="85" t="str">
        <f>IF(ISERROR(FIND('112'!$M$9,G15,1)),"",IF((AND(FIND('112'!$M$9,G15,1)&gt;=1,B15='112'!$K$9,OR($N15='112'!$I$6,$O15='112'!$I$6))),"x",""))</f>
        <v/>
      </c>
      <c r="U15" s="85" t="str">
        <f>IF(ISERROR(FIND('112'!$M$9,G15,1)),"",IF((AND(LEFT(G15,2)=LEFT('112'!$M$9,2),B15&lt;'112'!$K$9,$N15='112'!$I$6)),"x",""))</f>
        <v/>
      </c>
      <c r="V15" s="85" t="str">
        <f>IF(ISERROR(FIND('112'!$M$9,G15,1)),"",IF((AND(RIGHT(G15,2)=RIGHT('112'!$M$9,2),B15&lt;'112'!$K$9,$O15='112'!$I$6)),"x",""))</f>
        <v/>
      </c>
      <c r="W15" s="85" t="str">
        <f>IF(AND('341-CT'!$H$9=H15,OR(LEFT(N15,3)=$W$7,LEFT(O15,3)=$W$7)),"x","")</f>
        <v/>
      </c>
      <c r="X15" s="85" t="str">
        <f>IF(OR(TH!N15=TH!$X$7,O15=TH!$X$7),"x","")</f>
        <v/>
      </c>
      <c r="Y15" s="85" t="str">
        <f>IF(AND(OR(N15="131",O15="131"),H15='131-CT'!$H$9),"x","")</f>
        <v/>
      </c>
      <c r="Z15" s="85"/>
      <c r="AA15" s="85" t="str">
        <f>IF(AND(MONTH(E15)='IN-NX'!$J$5,'IN-NX'!$D$7=D15),"x","")</f>
        <v/>
      </c>
      <c r="AB15" s="85" t="str">
        <f>IF(AND(OR(LEFT(TH!N15,2)="15",LEFT(TH!O15,2)="15"),'152-CT'!$J$8=TH!F15),"x","")</f>
        <v/>
      </c>
      <c r="AC15" s="85" t="str">
        <f>IF(AND(OR(LEFT(TH!N15,2)="15",LEFT(TH!O15,2)="15"),TK!$E$7=TH!F15),"x","")</f>
        <v/>
      </c>
      <c r="AD15" s="85" t="str">
        <f>IF(AND(N15="1521",MONTH(C15)='BK-NL'!$M$11),"x","")</f>
        <v/>
      </c>
    </row>
    <row r="16" spans="1:30" s="347" customFormat="1" ht="15.75" hidden="1" customHeight="1">
      <c r="A16" s="342" t="str">
        <f>IF(B16&lt;&gt;"",IF(AND(B16='IN-TC'!$S$4,OR(TH!N16="1111",TH!O16="1111")),TH!D16,""),"")</f>
        <v/>
      </c>
      <c r="B16" s="63">
        <f t="shared" ref="B16:B86" si="2">IF(C16&lt;&gt;"",MONTH(C16),"")</f>
        <v>1</v>
      </c>
      <c r="C16" s="81">
        <f t="shared" si="1"/>
        <v>42400</v>
      </c>
      <c r="D16" s="81" t="s">
        <v>115</v>
      </c>
      <c r="E16" s="81">
        <v>42400</v>
      </c>
      <c r="F16" s="82" t="s">
        <v>118</v>
      </c>
      <c r="G16" s="82"/>
      <c r="H16" s="83"/>
      <c r="I16" s="444"/>
      <c r="J16" s="444"/>
      <c r="K16" s="435"/>
      <c r="L16" s="444"/>
      <c r="M16" s="84">
        <f>SUMIF(KHC,N16,TH)</f>
        <v>211518871.40000087</v>
      </c>
      <c r="N16" s="89" t="s">
        <v>43</v>
      </c>
      <c r="O16" s="85" t="s">
        <v>109</v>
      </c>
      <c r="P16" s="85" t="str">
        <f>IF(AND('331-CT'!$E$7=TH!H16,OR(N16="331",O16="331")),"x","")</f>
        <v/>
      </c>
      <c r="Q16" s="85" t="str">
        <f>IF(AND(B16='111'!$L$11,OR($N16=$Q$7,$O16=$Q$7)),"x","")</f>
        <v/>
      </c>
      <c r="R16" s="85" t="str">
        <f>IF(AND($N16=$Q$7,$B16&lt;'111'!$L$11),"x","")</f>
        <v/>
      </c>
      <c r="S16" s="85" t="str">
        <f>IF(AND($O16=$Q$7,$B16&lt;'111'!$L$11),"x","")</f>
        <v/>
      </c>
      <c r="T16" s="85" t="str">
        <f>IF(ISERROR(FIND('112'!$M$9,G16,1)),"",IF((AND(FIND('112'!$M$9,G16,1)&gt;=1,B16='112'!$K$9,OR($N16='112'!$I$6,$O16='112'!$I$6))),"x",""))</f>
        <v/>
      </c>
      <c r="U16" s="85" t="str">
        <f>IF(ISERROR(FIND('112'!$M$9,G16,1)),"",IF((AND(LEFT(G16,2)=LEFT('112'!$M$9,2),B16&lt;'112'!$K$9,$N16='112'!$I$6)),"x",""))</f>
        <v/>
      </c>
      <c r="V16" s="85" t="str">
        <f>IF(ISERROR(FIND('112'!$M$9,G16,1)),"",IF((AND(RIGHT(G16,2)=RIGHT('112'!$M$9,2),B16&lt;'112'!$K$9,$O16='112'!$I$6)),"x",""))</f>
        <v/>
      </c>
      <c r="W16" s="85" t="str">
        <f>IF(AND('341-CT'!$H$9=H16,OR(LEFT(N16,3)=$W$7,LEFT(O16,3)=$W$7)),"x","")</f>
        <v/>
      </c>
      <c r="X16" s="85" t="str">
        <f>IF(OR(TH!N16=TH!$X$7,O16=TH!$X$7),"x","")</f>
        <v/>
      </c>
      <c r="Y16" s="85" t="str">
        <f>IF(AND(OR(N16="131",O16="131"),H16='131-CT'!$H$9),"x","")</f>
        <v/>
      </c>
      <c r="Z16" s="85"/>
      <c r="AA16" s="85" t="str">
        <f>IF(AND(MONTH(E16)='IN-NX'!$J$5,'IN-NX'!$D$7=D16),"x","")</f>
        <v/>
      </c>
      <c r="AB16" s="85" t="str">
        <f>IF(AND(OR(LEFT(TH!N16,2)="15",LEFT(TH!O16,2)="15"),'152-CT'!$J$8=TH!F16),"x","")</f>
        <v/>
      </c>
      <c r="AC16" s="85" t="str">
        <f>IF(AND(OR(LEFT(TH!N16,2)="15",LEFT(TH!O16,2)="15"),TK!$E$7=TH!F16),"x","")</f>
        <v/>
      </c>
      <c r="AD16" s="85" t="str">
        <f>IF(AND(N16="1521",MONTH(C16)='BK-NL'!$M$11),"x","")</f>
        <v/>
      </c>
    </row>
    <row r="17" spans="1:30" s="347" customFormat="1" ht="15.75" hidden="1" customHeight="1">
      <c r="A17" s="342" t="str">
        <f>IF(B17&lt;&gt;"",IF(AND(B17='IN-TC'!$S$4,OR(TH!N17="1111",TH!O17="1111")),TH!D17,""),"")</f>
        <v/>
      </c>
      <c r="B17" s="63">
        <f t="shared" si="2"/>
        <v>1</v>
      </c>
      <c r="C17" s="81">
        <f t="shared" si="1"/>
        <v>42400</v>
      </c>
      <c r="D17" s="81" t="s">
        <v>115</v>
      </c>
      <c r="E17" s="81">
        <v>42400</v>
      </c>
      <c r="F17" s="82" t="s">
        <v>938</v>
      </c>
      <c r="G17" s="82"/>
      <c r="H17" s="90"/>
      <c r="I17" s="445"/>
      <c r="J17" s="445"/>
      <c r="K17" s="436"/>
      <c r="L17" s="445"/>
      <c r="M17" s="84">
        <f>SUMIF(KHC,N17,TH)</f>
        <v>0</v>
      </c>
      <c r="N17" s="85" t="s">
        <v>297</v>
      </c>
      <c r="O17" s="85" t="s">
        <v>109</v>
      </c>
      <c r="P17" s="85" t="str">
        <f>IF(AND('331-CT'!$E$7=TH!H17,OR(N17="331",O17="331")),"x","")</f>
        <v/>
      </c>
      <c r="Q17" s="85" t="str">
        <f>IF(AND(B17='111'!$L$11,OR($N17=$Q$7,$O17=$Q$7)),"x","")</f>
        <v/>
      </c>
      <c r="R17" s="85" t="str">
        <f>IF(AND($N17=$Q$7,$B17&lt;'111'!$L$11),"x","")</f>
        <v/>
      </c>
      <c r="S17" s="85" t="str">
        <f>IF(AND($O17=$Q$7,$B17&lt;'111'!$L$11),"x","")</f>
        <v/>
      </c>
      <c r="T17" s="85" t="str">
        <f>IF(ISERROR(FIND('112'!$M$9,G17,1)),"",IF((AND(FIND('112'!$M$9,G17,1)&gt;=1,B17='112'!$K$9,OR($N17='112'!$I$6,$O17='112'!$I$6))),"x",""))</f>
        <v/>
      </c>
      <c r="U17" s="85" t="str">
        <f>IF(ISERROR(FIND('112'!$M$9,G17,1)),"",IF((AND(LEFT(G17,2)=LEFT('112'!$M$9,2),B17&lt;'112'!$K$9,$N17='112'!$I$6)),"x",""))</f>
        <v/>
      </c>
      <c r="V17" s="85" t="str">
        <f>IF(ISERROR(FIND('112'!$M$9,G17,1)),"",IF((AND(RIGHT(G17,2)=RIGHT('112'!$M$9,2),B17&lt;'112'!$K$9,$O17='112'!$I$6)),"x",""))</f>
        <v/>
      </c>
      <c r="W17" s="85" t="str">
        <f>IF(AND('341-CT'!$H$9=H17,OR(LEFT(N17,3)=$W$7,LEFT(O17,3)=$W$7)),"x","")</f>
        <v/>
      </c>
      <c r="X17" s="85" t="str">
        <f>IF(OR(TH!N17=TH!$X$7,O17=TH!$X$7),"x","")</f>
        <v/>
      </c>
      <c r="Y17" s="85" t="str">
        <f>IF(AND(OR(N17="131",O17="131"),H17='131-CT'!$H$9),"x","")</f>
        <v/>
      </c>
      <c r="Z17" s="85"/>
      <c r="AA17" s="85" t="str">
        <f>IF(AND(MONTH(E17)='IN-NX'!$J$5,'IN-NX'!$D$7=D17),"x","")</f>
        <v/>
      </c>
      <c r="AB17" s="85" t="str">
        <f>IF(AND(OR(LEFT(TH!N17,2)="15",LEFT(TH!O17,2)="15"),'152-CT'!$J$8=TH!F17),"x","")</f>
        <v/>
      </c>
      <c r="AC17" s="85" t="str">
        <f>IF(AND(OR(LEFT(TH!N17,2)="15",LEFT(TH!O17,2)="15"),TK!$E$7=TH!F17),"x","")</f>
        <v/>
      </c>
      <c r="AD17" s="85" t="str">
        <f>IF(AND(N17="1521",MONTH(C17)='BK-NL'!$M$11),"x","")</f>
        <v/>
      </c>
    </row>
    <row r="18" spans="1:30" s="347" customFormat="1" ht="15.75" hidden="1" customHeight="1">
      <c r="A18" s="342" t="str">
        <f>IF(B18&lt;&gt;"",IF(AND(B18='IN-TC'!$S$4,OR(TH!N18="1111",TH!O18="1111")),TH!D18,""),"")</f>
        <v/>
      </c>
      <c r="B18" s="63">
        <f t="shared" si="2"/>
        <v>1</v>
      </c>
      <c r="C18" s="81">
        <f t="shared" si="1"/>
        <v>42400</v>
      </c>
      <c r="D18" s="81" t="s">
        <v>115</v>
      </c>
      <c r="E18" s="81">
        <v>42400</v>
      </c>
      <c r="F18" s="82" t="s">
        <v>939</v>
      </c>
      <c r="G18" s="82"/>
      <c r="H18" s="83"/>
      <c r="I18" s="444"/>
      <c r="J18" s="444"/>
      <c r="K18" s="435"/>
      <c r="L18" s="444"/>
      <c r="M18" s="84">
        <f>SUMIF(KHC,N18,TH)</f>
        <v>18162726405</v>
      </c>
      <c r="N18" s="85" t="s">
        <v>299</v>
      </c>
      <c r="O18" s="85" t="s">
        <v>109</v>
      </c>
      <c r="P18" s="85" t="str">
        <f>IF(AND('331-CT'!$E$7=TH!H18,OR(N18="331",O18="331")),"x","")</f>
        <v/>
      </c>
      <c r="Q18" s="85" t="str">
        <f>IF(AND(B18='111'!$L$11,OR($N18=$Q$7,$O18=$Q$7)),"x","")</f>
        <v/>
      </c>
      <c r="R18" s="85" t="str">
        <f>IF(AND($N18=$Q$7,$B18&lt;'111'!$L$11),"x","")</f>
        <v/>
      </c>
      <c r="S18" s="85" t="str">
        <f>IF(AND($O18=$Q$7,$B18&lt;'111'!$L$11),"x","")</f>
        <v/>
      </c>
      <c r="T18" s="85" t="str">
        <f>IF(ISERROR(FIND('112'!$M$9,G18,1)),"",IF((AND(FIND('112'!$M$9,G18,1)&gt;=1,B18='112'!$K$9,OR($N18='112'!$I$6,$O18='112'!$I$6))),"x",""))</f>
        <v/>
      </c>
      <c r="U18" s="85" t="str">
        <f>IF(ISERROR(FIND('112'!$M$9,G18,1)),"",IF((AND(LEFT(G18,2)=LEFT('112'!$M$9,2),B18&lt;'112'!$K$9,$N18='112'!$I$6)),"x",""))</f>
        <v/>
      </c>
      <c r="V18" s="85" t="str">
        <f>IF(ISERROR(FIND('112'!$M$9,G18,1)),"",IF((AND(RIGHT(G18,2)=RIGHT('112'!$M$9,2),B18&lt;'112'!$K$9,$O18='112'!$I$6)),"x",""))</f>
        <v/>
      </c>
      <c r="W18" s="85" t="str">
        <f>IF(AND('341-CT'!$H$9=H18,OR(LEFT(N18,3)=$W$7,LEFT(O18,3)=$W$7)),"x","")</f>
        <v/>
      </c>
      <c r="X18" s="85" t="str">
        <f>IF(OR(TH!N18=TH!$X$7,O18=TH!$X$7),"x","")</f>
        <v/>
      </c>
      <c r="Y18" s="85" t="str">
        <f>IF(AND(OR(N18="131",O18="131"),H18='131-CT'!$H$9),"x","")</f>
        <v/>
      </c>
      <c r="Z18" s="85"/>
      <c r="AA18" s="85" t="str">
        <f>IF(AND(MONTH(E18)='IN-NX'!$J$5,'IN-NX'!$D$7=D18),"x","")</f>
        <v/>
      </c>
      <c r="AB18" s="85" t="str">
        <f>IF(AND(OR(LEFT(TH!N18,2)="15",LEFT(TH!O18,2)="15"),'152-CT'!$J$8=TH!F18),"x","")</f>
        <v/>
      </c>
      <c r="AC18" s="85" t="str">
        <f>IF(AND(OR(LEFT(TH!N18,2)="15",LEFT(TH!O18,2)="15"),TK!$E$7=TH!F18),"x","")</f>
        <v/>
      </c>
      <c r="AD18" s="85" t="str">
        <f>IF(AND(N18="1521",MONTH(C18)='BK-NL'!$M$11),"x","")</f>
        <v/>
      </c>
    </row>
    <row r="19" spans="1:30" s="347" customFormat="1" ht="15.75" hidden="1" customHeight="1">
      <c r="A19" s="342" t="str">
        <f>IF(B19&lt;&gt;"",IF(AND(B19='IN-TC'!$S$4,OR(TH!N19="1111",TH!O19="1111")),TH!D19,""),"")</f>
        <v/>
      </c>
      <c r="B19" s="63">
        <f t="shared" si="2"/>
        <v>1</v>
      </c>
      <c r="C19" s="81">
        <f t="shared" si="1"/>
        <v>42400</v>
      </c>
      <c r="D19" s="81" t="s">
        <v>115</v>
      </c>
      <c r="E19" s="81">
        <v>42400</v>
      </c>
      <c r="F19" s="82" t="s">
        <v>119</v>
      </c>
      <c r="G19" s="82"/>
      <c r="H19" s="83"/>
      <c r="I19" s="444"/>
      <c r="J19" s="444"/>
      <c r="K19" s="435"/>
      <c r="L19" s="444"/>
      <c r="M19" s="84">
        <f>SUMIF(KHC,N19,TH)</f>
        <v>0</v>
      </c>
      <c r="N19" s="85" t="s">
        <v>103</v>
      </c>
      <c r="O19" s="85" t="s">
        <v>109</v>
      </c>
      <c r="P19" s="85" t="str">
        <f>IF(AND('331-CT'!$E$7=TH!H19,OR(N19="331",O19="331")),"x","")</f>
        <v/>
      </c>
      <c r="Q19" s="85" t="str">
        <f>IF(AND(B19='111'!$L$11,OR($N19=$Q$7,$O19=$Q$7)),"x","")</f>
        <v/>
      </c>
      <c r="R19" s="85" t="str">
        <f>IF(AND($N19=$Q$7,$B19&lt;'111'!$L$11),"x","")</f>
        <v/>
      </c>
      <c r="S19" s="85" t="str">
        <f>IF(AND($O19=$Q$7,$B19&lt;'111'!$L$11),"x","")</f>
        <v/>
      </c>
      <c r="T19" s="85" t="str">
        <f>IF(ISERROR(FIND('112'!$M$9,G19,1)),"",IF((AND(FIND('112'!$M$9,G19,1)&gt;=1,B19='112'!$K$9,OR($N19='112'!$I$6,$O19='112'!$I$6))),"x",""))</f>
        <v/>
      </c>
      <c r="U19" s="85" t="str">
        <f>IF(ISERROR(FIND('112'!$M$9,G19,1)),"",IF((AND(LEFT(G19,2)=LEFT('112'!$M$9,2),B19&lt;'112'!$K$9,$N19='112'!$I$6)),"x",""))</f>
        <v/>
      </c>
      <c r="V19" s="85" t="str">
        <f>IF(ISERROR(FIND('112'!$M$9,G19,1)),"",IF((AND(RIGHT(G19,2)=RIGHT('112'!$M$9,2),B19&lt;'112'!$K$9,$O19='112'!$I$6)),"x",""))</f>
        <v/>
      </c>
      <c r="W19" s="85" t="str">
        <f>IF(AND('341-CT'!$H$9=H19,OR(LEFT(N19,3)=$W$7,LEFT(O19,3)=$W$7)),"x","")</f>
        <v/>
      </c>
      <c r="X19" s="85" t="str">
        <f>IF(OR(TH!N19=TH!$X$7,O19=TH!$X$7),"x","")</f>
        <v/>
      </c>
      <c r="Y19" s="85" t="str">
        <f>IF(AND(OR(N19="131",O19="131"),H19='131-CT'!$H$9),"x","")</f>
        <v/>
      </c>
      <c r="Z19" s="85"/>
      <c r="AA19" s="85" t="str">
        <f>IF(AND(MONTH(E19)='IN-NX'!$J$5,'IN-NX'!$D$7=D19),"x","")</f>
        <v/>
      </c>
      <c r="AB19" s="85" t="str">
        <f>IF(AND(OR(LEFT(TH!N19,2)="15",LEFT(TH!O19,2)="15"),'152-CT'!$J$8=TH!F19),"x","")</f>
        <v/>
      </c>
      <c r="AC19" s="85" t="str">
        <f>IF(AND(OR(LEFT(TH!N19,2)="15",LEFT(TH!O19,2)="15"),TK!$E$7=TH!F19),"x","")</f>
        <v/>
      </c>
      <c r="AD19" s="85" t="str">
        <f>IF(AND(N19="1521",MONTH(C19)='BK-NL'!$M$11),"x","")</f>
        <v/>
      </c>
    </row>
    <row r="20" spans="1:30" s="347" customFormat="1" ht="15.75" hidden="1" customHeight="1">
      <c r="A20" s="342" t="str">
        <f>IF(B20&lt;&gt;"",IF(AND(B20='IN-TC'!$S$4,OR(TH!N20="1111",TH!O20="1111")),TH!D20,""),"")</f>
        <v/>
      </c>
      <c r="B20" s="63">
        <f t="shared" si="2"/>
        <v>1</v>
      </c>
      <c r="C20" s="81">
        <f t="shared" si="1"/>
        <v>42400</v>
      </c>
      <c r="D20" s="81" t="s">
        <v>115</v>
      </c>
      <c r="E20" s="81">
        <v>42400</v>
      </c>
      <c r="F20" s="82" t="s">
        <v>120</v>
      </c>
      <c r="G20" s="82"/>
      <c r="H20" s="83"/>
      <c r="I20" s="444"/>
      <c r="J20" s="444"/>
      <c r="K20" s="435"/>
      <c r="L20" s="444"/>
      <c r="M20" s="84">
        <f>SUMIF(KHN,O20,TH)</f>
        <v>441104</v>
      </c>
      <c r="N20" s="89" t="s">
        <v>109</v>
      </c>
      <c r="O20" s="85" t="s">
        <v>105</v>
      </c>
      <c r="P20" s="85" t="str">
        <f>IF(AND('331-CT'!$E$7=TH!H20,OR(N20="331",O20="331")),"x","")</f>
        <v/>
      </c>
      <c r="Q20" s="85" t="str">
        <f>IF(AND(B20='111'!$L$11,OR($N20=$Q$7,$O20=$Q$7)),"x","")</f>
        <v/>
      </c>
      <c r="R20" s="85" t="str">
        <f>IF(AND($N20=$Q$7,$B20&lt;'111'!$L$11),"x","")</f>
        <v/>
      </c>
      <c r="S20" s="85" t="str">
        <f>IF(AND($O20=$Q$7,$B20&lt;'111'!$L$11),"x","")</f>
        <v/>
      </c>
      <c r="T20" s="85" t="str">
        <f>IF(ISERROR(FIND('112'!$M$9,G20,1)),"",IF((AND(FIND('112'!$M$9,G20,1)&gt;=1,B20='112'!$K$9,OR($N20='112'!$I$6,$O20='112'!$I$6))),"x",""))</f>
        <v/>
      </c>
      <c r="U20" s="85" t="str">
        <f>IF(ISERROR(FIND('112'!$M$9,G20,1)),"",IF((AND(LEFT(G20,2)=LEFT('112'!$M$9,2),B20&lt;'112'!$K$9,$N20='112'!$I$6)),"x",""))</f>
        <v/>
      </c>
      <c r="V20" s="85" t="str">
        <f>IF(ISERROR(FIND('112'!$M$9,G20,1)),"",IF((AND(RIGHT(G20,2)=RIGHT('112'!$M$9,2),B20&lt;'112'!$K$9,$O20='112'!$I$6)),"x",""))</f>
        <v/>
      </c>
      <c r="W20" s="85" t="str">
        <f>IF(AND('341-CT'!$H$9=H20,OR(LEFT(N20,3)=$W$7,LEFT(O20,3)=$W$7)),"x","")</f>
        <v/>
      </c>
      <c r="X20" s="85" t="str">
        <f>IF(OR(TH!N20=TH!$X$7,O20=TH!$X$7),"x","")</f>
        <v/>
      </c>
      <c r="Y20" s="85" t="str">
        <f>IF(AND(OR(N20="131",O20="131"),H20='131-CT'!$H$9),"x","")</f>
        <v/>
      </c>
      <c r="Z20" s="85"/>
      <c r="AA20" s="85" t="str">
        <f>IF(AND(MONTH(E20)='IN-NX'!$J$5,'IN-NX'!$D$7=D20),"x","")</f>
        <v/>
      </c>
      <c r="AB20" s="85" t="str">
        <f>IF(AND(OR(LEFT(TH!N20,2)="15",LEFT(TH!O20,2)="15"),'152-CT'!$J$8=TH!F20),"x","")</f>
        <v/>
      </c>
      <c r="AC20" s="85" t="str">
        <f>IF(AND(OR(LEFT(TH!N20,2)="15",LEFT(TH!O20,2)="15"),TK!$E$7=TH!F20),"x","")</f>
        <v/>
      </c>
      <c r="AD20" s="85" t="str">
        <f>IF(AND(N20="1521",MONTH(C20)='BK-NL'!$M$11),"x","")</f>
        <v/>
      </c>
    </row>
    <row r="21" spans="1:30" s="347" customFormat="1" ht="15.75" hidden="1" customHeight="1">
      <c r="A21" s="342" t="str">
        <f>IF(B21&lt;&gt;"",IF(AND(B21='IN-TC'!$S$4,OR(TH!N21="1111",TH!O21="1111")),TH!D21,""),"")</f>
        <v/>
      </c>
      <c r="B21" s="63">
        <f>IF(C21&lt;&gt;"",MONTH(C21),"")</f>
        <v>1</v>
      </c>
      <c r="C21" s="81">
        <f>E21</f>
        <v>42400</v>
      </c>
      <c r="D21" s="81" t="s">
        <v>115</v>
      </c>
      <c r="E21" s="81">
        <v>42400</v>
      </c>
      <c r="F21" s="82" t="s">
        <v>1377</v>
      </c>
      <c r="G21" s="82"/>
      <c r="H21" s="83"/>
      <c r="I21" s="444"/>
      <c r="J21" s="444"/>
      <c r="K21" s="435"/>
      <c r="L21" s="444"/>
      <c r="M21" s="84">
        <f>83335133.5999994+128352372</f>
        <v>211687505.5999994</v>
      </c>
      <c r="N21" s="89" t="s">
        <v>94</v>
      </c>
      <c r="O21" s="85" t="s">
        <v>109</v>
      </c>
      <c r="P21" s="85" t="str">
        <f>IF(AND('331-CT'!$E$7=TH!H21,OR(N21="331",O21="331")),"x","")</f>
        <v/>
      </c>
      <c r="Q21" s="85" t="str">
        <f>IF(AND(B21='111'!$L$11,OR($N21=$Q$7,$O21=$Q$7)),"x","")</f>
        <v/>
      </c>
      <c r="R21" s="85" t="str">
        <f>IF(AND($N21=$Q$7,$B21&lt;'111'!$L$11),"x","")</f>
        <v/>
      </c>
      <c r="S21" s="85" t="str">
        <f>IF(AND($O21=$Q$7,$B21&lt;'111'!$L$11),"x","")</f>
        <v/>
      </c>
      <c r="T21" s="85" t="str">
        <f>IF(ISERROR(FIND('112'!$M$9,G21,1)),"",IF((AND(FIND('112'!$M$9,G21,1)&gt;=1,B21='112'!$K$9,OR($N21='112'!$I$6,$O21='112'!$I$6))),"x",""))</f>
        <v/>
      </c>
      <c r="U21" s="85" t="str">
        <f>IF(ISERROR(FIND('112'!$M$9,G21,1)),"",IF((AND(LEFT(G21,2)=LEFT('112'!$M$9,2),B21&lt;'112'!$K$9,$N21='112'!$I$6)),"x",""))</f>
        <v/>
      </c>
      <c r="V21" s="85" t="str">
        <f>IF(ISERROR(FIND('112'!$M$9,G21,1)),"",IF((AND(RIGHT(G21,2)=RIGHT('112'!$M$9,2),B21&lt;'112'!$K$9,$O21='112'!$I$6)),"x",""))</f>
        <v/>
      </c>
      <c r="W21" s="85" t="str">
        <f>IF(AND('341-CT'!$H$9=H21,OR(LEFT(N21,3)=$W$7,LEFT(O21,3)=$W$7)),"x","")</f>
        <v/>
      </c>
      <c r="X21" s="85" t="str">
        <f>IF(OR(TH!N21=TH!$X$7,O21=TH!$X$7),"x","")</f>
        <v/>
      </c>
      <c r="Y21" s="85" t="str">
        <f>IF(AND(OR(N21="131",O21="131"),H21='131-CT'!$H$9),"x","")</f>
        <v/>
      </c>
      <c r="Z21" s="85"/>
      <c r="AA21" s="85" t="str">
        <f>IF(AND(MONTH(E21)='IN-NX'!$J$5,'IN-NX'!$D$7=D21),"x","")</f>
        <v/>
      </c>
      <c r="AB21" s="85" t="str">
        <f>IF(AND(OR(LEFT(TH!N21,2)="15",LEFT(TH!O21,2)="15"),'152-CT'!$J$8=TH!F21),"x","")</f>
        <v/>
      </c>
      <c r="AC21" s="85" t="str">
        <f>IF(AND(OR(LEFT(TH!N21,2)="15",LEFT(TH!O21,2)="15"),TK!$E$7=TH!F21),"x","")</f>
        <v/>
      </c>
      <c r="AD21" s="85" t="str">
        <f>IF(AND(N21="1521",MONTH(C21)='BK-NL'!$M$11),"x","")</f>
        <v/>
      </c>
    </row>
    <row r="22" spans="1:30" s="347" customFormat="1" ht="15.75" hidden="1" customHeight="1">
      <c r="A22" s="342" t="str">
        <f>IF(B22&lt;&gt;"",IF(AND(B22='IN-TC'!$S$4,OR(TH!N22="1111",TH!O22="1111")),TH!D22,""),"")</f>
        <v/>
      </c>
      <c r="B22" s="63">
        <f>IF(C22&lt;&gt;"",MONTH(C22),"")</f>
        <v>1</v>
      </c>
      <c r="C22" s="81">
        <f>E22</f>
        <v>42400</v>
      </c>
      <c r="D22" s="81" t="s">
        <v>115</v>
      </c>
      <c r="E22" s="81">
        <v>42400</v>
      </c>
      <c r="F22" s="82" t="s">
        <v>1378</v>
      </c>
      <c r="G22" s="82"/>
      <c r="H22" s="83"/>
      <c r="I22" s="444"/>
      <c r="J22" s="444"/>
      <c r="K22" s="435"/>
      <c r="L22" s="444"/>
      <c r="M22" s="84"/>
      <c r="N22" s="89" t="s">
        <v>94</v>
      </c>
      <c r="O22" s="85" t="s">
        <v>109</v>
      </c>
      <c r="P22" s="85" t="str">
        <f>IF(AND('331-CT'!$E$7=TH!H22,OR(N22="331",O22="331")),"x","")</f>
        <v/>
      </c>
      <c r="Q22" s="85" t="str">
        <f>IF(AND(B22='111'!$L$11,OR($N22=$Q$7,$O22=$Q$7)),"x","")</f>
        <v/>
      </c>
      <c r="R22" s="85" t="str">
        <f>IF(AND($N22=$Q$7,$B22&lt;'111'!$L$11),"x","")</f>
        <v/>
      </c>
      <c r="S22" s="85" t="str">
        <f>IF(AND($O22=$Q$7,$B22&lt;'111'!$L$11),"x","")</f>
        <v/>
      </c>
      <c r="T22" s="85" t="str">
        <f>IF(ISERROR(FIND('112'!$M$9,G22,1)),"",IF((AND(FIND('112'!$M$9,G22,1)&gt;=1,B22='112'!$K$9,OR($N22='112'!$I$6,$O22='112'!$I$6))),"x",""))</f>
        <v/>
      </c>
      <c r="U22" s="85" t="str">
        <f>IF(ISERROR(FIND('112'!$M$9,G22,1)),"",IF((AND(LEFT(G22,2)=LEFT('112'!$M$9,2),B22&lt;'112'!$K$9,$N22='112'!$I$6)),"x",""))</f>
        <v/>
      </c>
      <c r="V22" s="85" t="str">
        <f>IF(ISERROR(FIND('112'!$M$9,G22,1)),"",IF((AND(RIGHT(G22,2)=RIGHT('112'!$M$9,2),B22&lt;'112'!$K$9,$O22='112'!$I$6)),"x",""))</f>
        <v/>
      </c>
      <c r="W22" s="85" t="str">
        <f>IF(AND('341-CT'!$H$9=H22,OR(LEFT(N22,3)=$W$7,LEFT(O22,3)=$W$7)),"x","")</f>
        <v/>
      </c>
      <c r="X22" s="85" t="str">
        <f>IF(OR(TH!N22=TH!$X$7,O22=TH!$X$7),"x","")</f>
        <v/>
      </c>
      <c r="Y22" s="85" t="str">
        <f>IF(AND(OR(N22="131",O22="131"),H22='131-CT'!$H$9),"x","")</f>
        <v/>
      </c>
      <c r="Z22" s="85"/>
      <c r="AA22" s="85" t="str">
        <f>IF(AND(MONTH(E22)='IN-NX'!$J$5,'IN-NX'!$D$7=D22),"x","")</f>
        <v/>
      </c>
      <c r="AB22" s="85" t="str">
        <f>IF(AND(OR(LEFT(TH!N22,2)="15",LEFT(TH!O22,2)="15"),'152-CT'!$J$8=TH!F22),"x","")</f>
        <v/>
      </c>
      <c r="AC22" s="85" t="str">
        <f>IF(AND(OR(LEFT(TH!N22,2)="15",LEFT(TH!O22,2)="15"),TK!$E$7=TH!F22),"x","")</f>
        <v/>
      </c>
      <c r="AD22" s="85" t="str">
        <f>IF(AND(N22="1521",MONTH(C22)='BK-NL'!$M$11),"x","")</f>
        <v/>
      </c>
    </row>
    <row r="23" spans="1:30" s="347" customFormat="1" ht="15.75" hidden="1" customHeight="1">
      <c r="A23" s="342" t="str">
        <f>IF(B23&lt;&gt;"",IF(AND(B23='IN-TC'!$S$4,OR(TH!N23="1111",TH!O23="1111")),TH!D23,""),"")</f>
        <v/>
      </c>
      <c r="B23" s="63">
        <f>IF(C23&lt;&gt;"",MONTH(C23),"")</f>
        <v>1</v>
      </c>
      <c r="C23" s="81">
        <f>E23</f>
        <v>42400</v>
      </c>
      <c r="D23" s="81" t="s">
        <v>115</v>
      </c>
      <c r="E23" s="81">
        <v>42400</v>
      </c>
      <c r="F23" s="82" t="s">
        <v>1379</v>
      </c>
      <c r="G23" s="82"/>
      <c r="H23" s="83"/>
      <c r="I23" s="444"/>
      <c r="J23" s="444"/>
      <c r="K23" s="435"/>
      <c r="L23" s="444"/>
      <c r="M23" s="84"/>
      <c r="N23" s="89" t="s">
        <v>94</v>
      </c>
      <c r="O23" s="85" t="s">
        <v>109</v>
      </c>
      <c r="P23" s="85" t="str">
        <f>IF(AND('331-CT'!$E$7=TH!H23,OR(N23="331",O23="331")),"x","")</f>
        <v/>
      </c>
      <c r="Q23" s="85" t="str">
        <f>IF(AND(B23='111'!$L$11,OR($N23=$Q$7,$O23=$Q$7)),"x","")</f>
        <v/>
      </c>
      <c r="R23" s="85" t="str">
        <f>IF(AND($N23=$Q$7,$B23&lt;'111'!$L$11),"x","")</f>
        <v/>
      </c>
      <c r="S23" s="85" t="str">
        <f>IF(AND($O23=$Q$7,$B23&lt;'111'!$L$11),"x","")</f>
        <v/>
      </c>
      <c r="T23" s="85" t="str">
        <f>IF(ISERROR(FIND('112'!$M$9,G23,1)),"",IF((AND(FIND('112'!$M$9,G23,1)&gt;=1,B23='112'!$K$9,OR($N23='112'!$I$6,$O23='112'!$I$6))),"x",""))</f>
        <v/>
      </c>
      <c r="U23" s="85" t="str">
        <f>IF(ISERROR(FIND('112'!$M$9,G23,1)),"",IF((AND(LEFT(G23,2)=LEFT('112'!$M$9,2),B23&lt;'112'!$K$9,$N23='112'!$I$6)),"x",""))</f>
        <v/>
      </c>
      <c r="V23" s="85" t="str">
        <f>IF(ISERROR(FIND('112'!$M$9,G23,1)),"",IF((AND(RIGHT(G23,2)=RIGHT('112'!$M$9,2),B23&lt;'112'!$K$9,$O23='112'!$I$6)),"x",""))</f>
        <v/>
      </c>
      <c r="W23" s="85" t="str">
        <f>IF(AND('341-CT'!$H$9=H23,OR(LEFT(N23,3)=$W$7,LEFT(O23,3)=$W$7)),"x","")</f>
        <v/>
      </c>
      <c r="X23" s="85" t="str">
        <f>IF(OR(TH!N23=TH!$X$7,O23=TH!$X$7),"x","")</f>
        <v/>
      </c>
      <c r="Y23" s="85" t="str">
        <f>IF(AND(OR(N23="131",O23="131"),H23='131-CT'!$H$9),"x","")</f>
        <v/>
      </c>
      <c r="Z23" s="85"/>
      <c r="AA23" s="85" t="str">
        <f>IF(AND(MONTH(E23)='IN-NX'!$J$5,'IN-NX'!$D$7=D23),"x","")</f>
        <v/>
      </c>
      <c r="AB23" s="85" t="str">
        <f>IF(AND(OR(LEFT(TH!N23,2)="15",LEFT(TH!O23,2)="15"),'152-CT'!$J$8=TH!F23),"x","")</f>
        <v/>
      </c>
      <c r="AC23" s="85" t="str">
        <f>IF(AND(OR(LEFT(TH!N23,2)="15",LEFT(TH!O23,2)="15"),TK!$E$7=TH!F23),"x","")</f>
        <v/>
      </c>
      <c r="AD23" s="85" t="str">
        <f>IF(AND(N23="1521",MONTH(C23)='BK-NL'!$M$11),"x","")</f>
        <v/>
      </c>
    </row>
    <row r="24" spans="1:30" s="347" customFormat="1" ht="15.75" hidden="1" customHeight="1">
      <c r="A24" s="342" t="str">
        <f>IF(B24&lt;&gt;"",IF(AND(B24='IN-TC'!$S$4,OR(TH!N24="1111",TH!O24="1111")),TH!D24,""),"")</f>
        <v/>
      </c>
      <c r="B24" s="63">
        <f>IF(C24&lt;&gt;"",MONTH(C24),"")</f>
        <v>1</v>
      </c>
      <c r="C24" s="81">
        <f>E24</f>
        <v>42400</v>
      </c>
      <c r="D24" s="81" t="s">
        <v>115</v>
      </c>
      <c r="E24" s="81">
        <v>42400</v>
      </c>
      <c r="F24" s="82" t="s">
        <v>1380</v>
      </c>
      <c r="G24" s="82"/>
      <c r="H24" s="83"/>
      <c r="I24" s="444"/>
      <c r="J24" s="444"/>
      <c r="K24" s="435"/>
      <c r="L24" s="444"/>
      <c r="M24" s="84"/>
      <c r="N24" s="89" t="s">
        <v>94</v>
      </c>
      <c r="O24" s="85" t="s">
        <v>109</v>
      </c>
      <c r="P24" s="85" t="str">
        <f>IF(AND('331-CT'!$E$7=TH!H24,OR(N24="331",O24="331")),"x","")</f>
        <v/>
      </c>
      <c r="Q24" s="85" t="str">
        <f>IF(AND(B24='111'!$L$11,OR($N24=$Q$7,$O24=$Q$7)),"x","")</f>
        <v/>
      </c>
      <c r="R24" s="85" t="str">
        <f>IF(AND($N24=$Q$7,$B24&lt;'111'!$L$11),"x","")</f>
        <v/>
      </c>
      <c r="S24" s="85" t="str">
        <f>IF(AND($O24=$Q$7,$B24&lt;'111'!$L$11),"x","")</f>
        <v/>
      </c>
      <c r="T24" s="85" t="str">
        <f>IF(ISERROR(FIND('112'!$M$9,G24,1)),"",IF((AND(FIND('112'!$M$9,G24,1)&gt;=1,B24='112'!$K$9,OR($N24='112'!$I$6,$O24='112'!$I$6))),"x",""))</f>
        <v/>
      </c>
      <c r="U24" s="85" t="str">
        <f>IF(ISERROR(FIND('112'!$M$9,G24,1)),"",IF((AND(LEFT(G24,2)=LEFT('112'!$M$9,2),B24&lt;'112'!$K$9,$N24='112'!$I$6)),"x",""))</f>
        <v/>
      </c>
      <c r="V24" s="85" t="str">
        <f>IF(ISERROR(FIND('112'!$M$9,G24,1)),"",IF((AND(RIGHT(G24,2)=RIGHT('112'!$M$9,2),B24&lt;'112'!$K$9,$O24='112'!$I$6)),"x",""))</f>
        <v/>
      </c>
      <c r="W24" s="85" t="str">
        <f>IF(AND('341-CT'!$H$9=H24,OR(LEFT(N24,3)=$W$7,LEFT(O24,3)=$W$7)),"x","")</f>
        <v/>
      </c>
      <c r="X24" s="85" t="str">
        <f>IF(OR(TH!N24=TH!$X$7,O24=TH!$X$7),"x","")</f>
        <v/>
      </c>
      <c r="Y24" s="85" t="str">
        <f>IF(AND(OR(N24="131",O24="131"),H24='131-CT'!$H$9),"x","")</f>
        <v/>
      </c>
      <c r="Z24" s="85"/>
      <c r="AA24" s="85" t="str">
        <f>IF(AND(MONTH(E24)='IN-NX'!$J$5,'IN-NX'!$D$7=D24),"x","")</f>
        <v/>
      </c>
      <c r="AB24" s="85" t="str">
        <f>IF(AND(OR(LEFT(TH!N24,2)="15",LEFT(TH!O24,2)="15"),'152-CT'!$J$8=TH!F24),"x","")</f>
        <v/>
      </c>
      <c r="AC24" s="85" t="str">
        <f>IF(AND(OR(LEFT(TH!N24,2)="15",LEFT(TH!O24,2)="15"),TK!$E$7=TH!F24),"x","")</f>
        <v/>
      </c>
      <c r="AD24" s="85" t="str">
        <f>IF(AND(N24="1521",MONTH(C24)='BK-NL'!$M$11),"x","")</f>
        <v/>
      </c>
    </row>
    <row r="25" spans="1:30" s="347" customFormat="1" ht="15.75" hidden="1" customHeight="1">
      <c r="A25" s="342" t="str">
        <f>IF(B25&lt;&gt;"",IF(AND(B25='IN-TC'!$S$4,OR(TH!N25="1111",TH!O25="1111")),TH!D25,""),"")</f>
        <v/>
      </c>
      <c r="B25" s="63">
        <f t="shared" si="2"/>
        <v>1</v>
      </c>
      <c r="C25" s="878">
        <v>42400</v>
      </c>
      <c r="D25" s="878" t="s">
        <v>585</v>
      </c>
      <c r="E25" s="878">
        <f t="shared" ref="E25:E34" si="3">C25</f>
        <v>42400</v>
      </c>
      <c r="F25" s="879" t="s">
        <v>1324</v>
      </c>
      <c r="G25" s="879"/>
      <c r="H25" s="74"/>
      <c r="I25" s="446"/>
      <c r="J25" s="446"/>
      <c r="K25" s="437"/>
      <c r="L25" s="446"/>
      <c r="M25" s="880">
        <v>10010706</v>
      </c>
      <c r="N25" s="884" t="s">
        <v>283</v>
      </c>
      <c r="O25" s="885" t="s">
        <v>592</v>
      </c>
      <c r="P25" s="85" t="str">
        <f>IF(AND('331-CT'!$E$7=TH!H25,OR(N25="331",O25="331")),"x","")</f>
        <v/>
      </c>
      <c r="Q25" s="85" t="str">
        <f>IF(AND(B25='111'!$L$11,OR($N25=$Q$7,$O25=$Q$7)),"x","")</f>
        <v/>
      </c>
      <c r="R25" s="85" t="str">
        <f>IF(AND($N25=$Q$7,$B25&lt;'111'!$L$11),"x","")</f>
        <v/>
      </c>
      <c r="S25" s="85" t="str">
        <f>IF(AND($O25=$Q$7,$B25&lt;'111'!$L$11),"x","")</f>
        <v/>
      </c>
      <c r="T25" s="85" t="str">
        <f>IF(ISERROR(FIND('112'!$M$9,G25,1)),"",IF((AND(FIND('112'!$M$9,G25,1)&gt;=1,B25='112'!$K$9,OR($N25='112'!$I$6,$O25='112'!$I$6))),"x",""))</f>
        <v/>
      </c>
      <c r="U25" s="85" t="str">
        <f>IF(ISERROR(FIND('112'!$M$9,G25,1)),"",IF((AND(LEFT(G25,2)=LEFT('112'!$M$9,2),B25&lt;'112'!$K$9,$N25='112'!$I$6)),"x",""))</f>
        <v/>
      </c>
      <c r="V25" s="85" t="str">
        <f>IF(ISERROR(FIND('112'!$M$9,G25,1)),"",IF((AND(RIGHT(G25,2)=RIGHT('112'!$M$9,2),B25&lt;'112'!$K$9,$O25='112'!$I$6)),"x",""))</f>
        <v/>
      </c>
      <c r="W25" s="85" t="str">
        <f>IF(AND('341-CT'!$H$9=H25,OR(LEFT(N25,3)=$W$7,LEFT(O25,3)=$W$7)),"x","")</f>
        <v/>
      </c>
      <c r="X25" s="85" t="str">
        <f>IF(OR(TH!N25=TH!$X$7,O25=TH!$X$7),"x","")</f>
        <v/>
      </c>
      <c r="Y25" s="85" t="str">
        <f>IF(AND(OR(N25="131",O25="131"),H25='131-CT'!$H$9),"x","")</f>
        <v/>
      </c>
      <c r="Z25" s="85"/>
      <c r="AA25" s="85" t="str">
        <f>IF(AND(MONTH(E25)='IN-NX'!$J$5,'IN-NX'!$D$7=D25),"x","")</f>
        <v/>
      </c>
      <c r="AB25" s="85" t="str">
        <f>IF(AND(OR(LEFT(TH!N25,2)="15",LEFT(TH!O25,2)="15"),'152-CT'!$J$8=TH!F25),"x","")</f>
        <v/>
      </c>
      <c r="AC25" s="85" t="str">
        <f>IF(AND(OR(LEFT(TH!N25,2)="15",LEFT(TH!O25,2)="15"),TK!$E$7=TH!F25),"x","")</f>
        <v/>
      </c>
      <c r="AD25" s="85" t="str">
        <f>IF(AND(N25="1521",MONTH(C25)='BK-NL'!$M$11),"x","")</f>
        <v/>
      </c>
    </row>
    <row r="26" spans="1:30" s="347" customFormat="1" ht="15.75" hidden="1" customHeight="1">
      <c r="A26" s="342" t="str">
        <f>IF(B26&lt;&gt;"",IF(AND(B26='IN-TC'!$S$4,OR(TH!N26="1111",TH!O26="1111")),TH!D26,""),"")</f>
        <v/>
      </c>
      <c r="B26" s="63">
        <f t="shared" si="2"/>
        <v>1</v>
      </c>
      <c r="C26" s="878">
        <v>42400</v>
      </c>
      <c r="D26" s="878" t="s">
        <v>585</v>
      </c>
      <c r="E26" s="878">
        <f t="shared" si="3"/>
        <v>42400</v>
      </c>
      <c r="F26" s="879" t="s">
        <v>1325</v>
      </c>
      <c r="G26" s="993"/>
      <c r="H26" s="73"/>
      <c r="I26" s="447"/>
      <c r="J26" s="447"/>
      <c r="K26" s="438"/>
      <c r="L26" s="447"/>
      <c r="M26" s="880">
        <v>3671167</v>
      </c>
      <c r="N26" s="886" t="s">
        <v>101</v>
      </c>
      <c r="O26" s="886" t="s">
        <v>593</v>
      </c>
      <c r="P26" s="85" t="str">
        <f>IF(AND('331-CT'!$E$7=TH!H26,OR(N26="331",O26="331")),"x","")</f>
        <v/>
      </c>
      <c r="Q26" s="85" t="str">
        <f>IF(AND(B26='111'!$L$11,OR($N26=$Q$7,$O26=$Q$7)),"x","")</f>
        <v/>
      </c>
      <c r="R26" s="85" t="str">
        <f>IF(AND($N26=$Q$7,$B26&lt;'111'!$L$11),"x","")</f>
        <v/>
      </c>
      <c r="S26" s="85" t="str">
        <f>IF(AND($O26=$Q$7,$B26&lt;'111'!$L$11),"x","")</f>
        <v/>
      </c>
      <c r="T26" s="85" t="str">
        <f>IF(ISERROR(FIND('112'!$M$9,G26,1)),"",IF((AND(FIND('112'!$M$9,G26,1)&gt;=1,B26='112'!$K$9,OR($N26='112'!$I$6,$O26='112'!$I$6))),"x",""))</f>
        <v/>
      </c>
      <c r="U26" s="85" t="str">
        <f>IF(ISERROR(FIND('112'!$M$9,G26,1)),"",IF((AND(LEFT(G26,2)=LEFT('112'!$M$9,2),B26&lt;'112'!$K$9,$N26='112'!$I$6)),"x",""))</f>
        <v/>
      </c>
      <c r="V26" s="85" t="str">
        <f>IF(ISERROR(FIND('112'!$M$9,G26,1)),"",IF((AND(RIGHT(G26,2)=RIGHT('112'!$M$9,2),B26&lt;'112'!$K$9,$O26='112'!$I$6)),"x",""))</f>
        <v/>
      </c>
      <c r="W26" s="85" t="str">
        <f>IF(AND('341-CT'!$H$9=H26,OR(LEFT(N26,3)=$W$7,LEFT(O26,3)=$W$7)),"x","")</f>
        <v/>
      </c>
      <c r="X26" s="85" t="str">
        <f>IF(OR(TH!N26=TH!$X$7,O26=TH!$X$7),"x","")</f>
        <v/>
      </c>
      <c r="Y26" s="85" t="str">
        <f>IF(AND(OR(N26="131",O26="131"),H26='131-CT'!$H$9),"x","")</f>
        <v/>
      </c>
      <c r="Z26" s="85"/>
      <c r="AA26" s="85" t="str">
        <f>IF(AND(MONTH(E26)='IN-NX'!$J$5,'IN-NX'!$D$7=D26),"x","")</f>
        <v/>
      </c>
      <c r="AB26" s="85" t="str">
        <f>IF(AND(OR(LEFT(TH!N26,2)="15",LEFT(TH!O26,2)="15"),'152-CT'!$J$8=TH!F26),"x","")</f>
        <v/>
      </c>
      <c r="AC26" s="85" t="str">
        <f>IF(AND(OR(LEFT(TH!N26,2)="15",LEFT(TH!O26,2)="15"),TK!$E$7=TH!F26),"x","")</f>
        <v/>
      </c>
      <c r="AD26" s="85" t="str">
        <f>IF(AND(N26="1521",MONTH(C26)='BK-NL'!$M$11),"x","")</f>
        <v/>
      </c>
    </row>
    <row r="27" spans="1:30" s="347" customFormat="1" ht="15.75" hidden="1" customHeight="1">
      <c r="A27" s="342" t="str">
        <f>IF(B27&lt;&gt;"",IF(AND(B27='IN-TC'!$S$4,OR(TH!N27="1111",TH!O27="1111")),TH!D27,""),"")</f>
        <v/>
      </c>
      <c r="B27" s="63">
        <f t="shared" si="2"/>
        <v>1</v>
      </c>
      <c r="C27" s="878">
        <v>42400</v>
      </c>
      <c r="D27" s="878" t="s">
        <v>585</v>
      </c>
      <c r="E27" s="878">
        <f t="shared" si="3"/>
        <v>42400</v>
      </c>
      <c r="F27" s="879" t="s">
        <v>1325</v>
      </c>
      <c r="G27" s="879"/>
      <c r="H27" s="73"/>
      <c r="I27" s="447"/>
      <c r="J27" s="447"/>
      <c r="K27" s="438"/>
      <c r="L27" s="447"/>
      <c r="M27" s="880">
        <v>47128136</v>
      </c>
      <c r="N27" s="886" t="s">
        <v>283</v>
      </c>
      <c r="O27" s="886" t="s">
        <v>593</v>
      </c>
      <c r="P27" s="85" t="str">
        <f>IF(AND('331-CT'!$E$7=TH!H27,OR(N27="331",O27="331")),"x","")</f>
        <v/>
      </c>
      <c r="Q27" s="85" t="str">
        <f>IF(AND(B27='111'!$L$11,OR($N27=$Q$7,$O27=$Q$7)),"x","")</f>
        <v/>
      </c>
      <c r="R27" s="85" t="str">
        <f>IF(AND($N27=$Q$7,$B27&lt;'111'!$L$11),"x","")</f>
        <v/>
      </c>
      <c r="S27" s="85" t="str">
        <f>IF(AND($O27=$Q$7,$B27&lt;'111'!$L$11),"x","")</f>
        <v/>
      </c>
      <c r="T27" s="85" t="str">
        <f>IF(ISERROR(FIND('112'!$M$9,G27,1)),"",IF((AND(FIND('112'!$M$9,G27,1)&gt;=1,B27='112'!$K$9,OR($N27='112'!$I$6,$O27='112'!$I$6))),"x",""))</f>
        <v/>
      </c>
      <c r="U27" s="85" t="str">
        <f>IF(ISERROR(FIND('112'!$M$9,G27,1)),"",IF((AND(LEFT(G27,2)=LEFT('112'!$M$9,2),B27&lt;'112'!$K$9,$N27='112'!$I$6)),"x",""))</f>
        <v/>
      </c>
      <c r="V27" s="85" t="str">
        <f>IF(ISERROR(FIND('112'!$M$9,G27,1)),"",IF((AND(RIGHT(G27,2)=RIGHT('112'!$M$9,2),B27&lt;'112'!$K$9,$O27='112'!$I$6)),"x",""))</f>
        <v/>
      </c>
      <c r="W27" s="85" t="str">
        <f>IF(AND('341-CT'!$H$9=H27,OR(LEFT(N27,3)=$W$7,LEFT(O27,3)=$W$7)),"x","")</f>
        <v/>
      </c>
      <c r="X27" s="85" t="str">
        <f>IF(OR(TH!N27=TH!$X$7,O27=TH!$X$7),"x","")</f>
        <v/>
      </c>
      <c r="Y27" s="85" t="str">
        <f>IF(AND(OR(N27="131",O27="131"),H27='131-CT'!$H$9),"x","")</f>
        <v/>
      </c>
      <c r="Z27" s="85"/>
      <c r="AA27" s="85" t="str">
        <f>IF(AND(MONTH(E27)='IN-NX'!$J$5,'IN-NX'!$D$7=D27),"x","")</f>
        <v/>
      </c>
      <c r="AB27" s="85" t="str">
        <f>IF(AND(OR(LEFT(TH!N27,2)="15",LEFT(TH!O27,2)="15"),'152-CT'!$J$8=TH!F27),"x","")</f>
        <v/>
      </c>
      <c r="AC27" s="85" t="str">
        <f>IF(AND(OR(LEFT(TH!N27,2)="15",LEFT(TH!O27,2)="15"),TK!$E$7=TH!F27),"x","")</f>
        <v/>
      </c>
      <c r="AD27" s="85" t="str">
        <f>IF(AND(N27="1521",MONTH(C27)='BK-NL'!$M$11),"x","")</f>
        <v/>
      </c>
    </row>
    <row r="28" spans="1:30" s="347" customFormat="1" ht="15.75" hidden="1" customHeight="1">
      <c r="A28" s="342" t="str">
        <f>IF(B28&lt;&gt;"",IF(AND(B28='IN-TC'!$S$4,OR(TH!N28="1111",TH!O28="1111")),TH!D28,""),"")</f>
        <v/>
      </c>
      <c r="B28" s="63">
        <f t="shared" si="2"/>
        <v>2</v>
      </c>
      <c r="C28" s="878">
        <v>42429</v>
      </c>
      <c r="D28" s="878" t="s">
        <v>585</v>
      </c>
      <c r="E28" s="878">
        <f t="shared" si="3"/>
        <v>42429</v>
      </c>
      <c r="F28" s="879" t="s">
        <v>1324</v>
      </c>
      <c r="G28" s="879"/>
      <c r="H28" s="74"/>
      <c r="I28" s="446"/>
      <c r="J28" s="446"/>
      <c r="K28" s="437"/>
      <c r="L28" s="446"/>
      <c r="M28" s="880">
        <v>10010706</v>
      </c>
      <c r="N28" s="884" t="s">
        <v>283</v>
      </c>
      <c r="O28" s="885" t="s">
        <v>592</v>
      </c>
      <c r="P28" s="85" t="str">
        <f>IF(AND('331-CT'!$E$7=TH!H28,OR(N28="331",O28="331")),"x","")</f>
        <v/>
      </c>
      <c r="Q28" s="85" t="str">
        <f>IF(AND(B28='111'!$L$11,OR($N28=$Q$7,$O28=$Q$7)),"x","")</f>
        <v/>
      </c>
      <c r="R28" s="85" t="str">
        <f>IF(AND($N28=$Q$7,$B28&lt;'111'!$L$11),"x","")</f>
        <v/>
      </c>
      <c r="S28" s="85" t="str">
        <f>IF(AND($O28=$Q$7,$B28&lt;'111'!$L$11),"x","")</f>
        <v/>
      </c>
      <c r="T28" s="85" t="str">
        <f>IF(ISERROR(FIND('112'!$M$9,G28,1)),"",IF((AND(FIND('112'!$M$9,G28,1)&gt;=1,B28='112'!$K$9,OR($N28='112'!$I$6,$O28='112'!$I$6))),"x",""))</f>
        <v/>
      </c>
      <c r="U28" s="85" t="str">
        <f>IF(ISERROR(FIND('112'!$M$9,G28,1)),"",IF((AND(LEFT(G28,2)=LEFT('112'!$M$9,2),B28&lt;'112'!$K$9,$N28='112'!$I$6)),"x",""))</f>
        <v/>
      </c>
      <c r="V28" s="85" t="str">
        <f>IF(ISERROR(FIND('112'!$M$9,G28,1)),"",IF((AND(RIGHT(G28,2)=RIGHT('112'!$M$9,2),B28&lt;'112'!$K$9,$O28='112'!$I$6)),"x",""))</f>
        <v/>
      </c>
      <c r="W28" s="85" t="str">
        <f>IF(AND('341-CT'!$H$9=H28,OR(LEFT(N28,3)=$W$7,LEFT(O28,3)=$W$7)),"x","")</f>
        <v/>
      </c>
      <c r="X28" s="85" t="str">
        <f>IF(OR(TH!N28=TH!$X$7,O28=TH!$X$7),"x","")</f>
        <v/>
      </c>
      <c r="Y28" s="85" t="str">
        <f>IF(AND(OR(N28="131",O28="131"),H28='131-CT'!$H$9),"x","")</f>
        <v/>
      </c>
      <c r="Z28" s="85"/>
      <c r="AA28" s="85" t="str">
        <f>IF(AND(MONTH(E28)='IN-NX'!$J$5,'IN-NX'!$D$7=D28),"x","")</f>
        <v/>
      </c>
      <c r="AB28" s="85" t="str">
        <f>IF(AND(OR(LEFT(TH!N28,2)="15",LEFT(TH!O28,2)="15"),'152-CT'!$J$8=TH!F28),"x","")</f>
        <v/>
      </c>
      <c r="AC28" s="85" t="str">
        <f>IF(AND(OR(LEFT(TH!N28,2)="15",LEFT(TH!O28,2)="15"),TK!$E$7=TH!F28),"x","")</f>
        <v/>
      </c>
      <c r="AD28" s="85" t="str">
        <f>IF(AND(N28="1521",MONTH(C28)='BK-NL'!$M$11),"x","")</f>
        <v/>
      </c>
    </row>
    <row r="29" spans="1:30" s="347" customFormat="1" ht="15.75" hidden="1" customHeight="1">
      <c r="A29" s="342" t="str">
        <f>IF(B29&lt;&gt;"",IF(AND(B29='IN-TC'!$S$4,OR(TH!N29="1111",TH!O29="1111")),TH!D29,""),"")</f>
        <v/>
      </c>
      <c r="B29" s="63">
        <f t="shared" si="2"/>
        <v>2</v>
      </c>
      <c r="C29" s="878">
        <v>42429</v>
      </c>
      <c r="D29" s="878" t="s">
        <v>585</v>
      </c>
      <c r="E29" s="878">
        <f t="shared" si="3"/>
        <v>42429</v>
      </c>
      <c r="F29" s="879" t="s">
        <v>1325</v>
      </c>
      <c r="G29" s="993"/>
      <c r="H29" s="73"/>
      <c r="I29" s="447"/>
      <c r="J29" s="447"/>
      <c r="K29" s="438"/>
      <c r="L29" s="447"/>
      <c r="M29" s="880">
        <v>3671167</v>
      </c>
      <c r="N29" s="886" t="s">
        <v>101</v>
      </c>
      <c r="O29" s="886" t="s">
        <v>593</v>
      </c>
      <c r="P29" s="85" t="str">
        <f>IF(AND('331-CT'!$E$7=TH!H29,OR(N29="331",O29="331")),"x","")</f>
        <v/>
      </c>
      <c r="Q29" s="85" t="str">
        <f>IF(AND(B29='111'!$L$11,OR($N29=$Q$7,$O29=$Q$7)),"x","")</f>
        <v/>
      </c>
      <c r="R29" s="85" t="str">
        <f>IF(AND($N29=$Q$7,$B29&lt;'111'!$L$11),"x","")</f>
        <v/>
      </c>
      <c r="S29" s="85" t="str">
        <f>IF(AND($O29=$Q$7,$B29&lt;'111'!$L$11),"x","")</f>
        <v/>
      </c>
      <c r="T29" s="85" t="str">
        <f>IF(ISERROR(FIND('112'!$M$9,G29,1)),"",IF((AND(FIND('112'!$M$9,G29,1)&gt;=1,B29='112'!$K$9,OR($N29='112'!$I$6,$O29='112'!$I$6))),"x",""))</f>
        <v/>
      </c>
      <c r="U29" s="85" t="str">
        <f>IF(ISERROR(FIND('112'!$M$9,G29,1)),"",IF((AND(LEFT(G29,2)=LEFT('112'!$M$9,2),B29&lt;'112'!$K$9,$N29='112'!$I$6)),"x",""))</f>
        <v/>
      </c>
      <c r="V29" s="85" t="str">
        <f>IF(ISERROR(FIND('112'!$M$9,G29,1)),"",IF((AND(RIGHT(G29,2)=RIGHT('112'!$M$9,2),B29&lt;'112'!$K$9,$O29='112'!$I$6)),"x",""))</f>
        <v/>
      </c>
      <c r="W29" s="85" t="str">
        <f>IF(AND('341-CT'!$H$9=H29,OR(LEFT(N29,3)=$W$7,LEFT(O29,3)=$W$7)),"x","")</f>
        <v/>
      </c>
      <c r="X29" s="85" t="str">
        <f>IF(OR(TH!N29=TH!$X$7,O29=TH!$X$7),"x","")</f>
        <v/>
      </c>
      <c r="Y29" s="85" t="str">
        <f>IF(AND(OR(N29="131",O29="131"),H29='131-CT'!$H$9),"x","")</f>
        <v/>
      </c>
      <c r="Z29" s="85"/>
      <c r="AA29" s="85" t="str">
        <f>IF(AND(MONTH(E29)='IN-NX'!$J$5,'IN-NX'!$D$7=D29),"x","")</f>
        <v/>
      </c>
      <c r="AB29" s="85" t="str">
        <f>IF(AND(OR(LEFT(TH!N29,2)="15",LEFT(TH!O29,2)="15"),'152-CT'!$J$8=TH!F29),"x","")</f>
        <v/>
      </c>
      <c r="AC29" s="85" t="str">
        <f>IF(AND(OR(LEFT(TH!N29,2)="15",LEFT(TH!O29,2)="15"),TK!$E$7=TH!F29),"x","")</f>
        <v/>
      </c>
      <c r="AD29" s="85" t="str">
        <f>IF(AND(N29="1521",MONTH(C29)='BK-NL'!$M$11),"x","")</f>
        <v/>
      </c>
    </row>
    <row r="30" spans="1:30" s="347" customFormat="1" ht="15.75" hidden="1" customHeight="1">
      <c r="A30" s="342" t="str">
        <f>IF(B30&lt;&gt;"",IF(AND(B30='IN-TC'!$S$4,OR(TH!N30="1111",TH!O30="1111")),TH!D30,""),"")</f>
        <v/>
      </c>
      <c r="B30" s="63">
        <f t="shared" si="2"/>
        <v>2</v>
      </c>
      <c r="C30" s="878">
        <v>42429</v>
      </c>
      <c r="D30" s="878" t="s">
        <v>585</v>
      </c>
      <c r="E30" s="878">
        <f t="shared" si="3"/>
        <v>42429</v>
      </c>
      <c r="F30" s="879" t="s">
        <v>1325</v>
      </c>
      <c r="G30" s="879"/>
      <c r="H30" s="73"/>
      <c r="I30" s="447"/>
      <c r="J30" s="447"/>
      <c r="K30" s="438"/>
      <c r="L30" s="447"/>
      <c r="M30" s="880">
        <v>47128136</v>
      </c>
      <c r="N30" s="886" t="s">
        <v>283</v>
      </c>
      <c r="O30" s="886" t="s">
        <v>593</v>
      </c>
      <c r="P30" s="85" t="str">
        <f>IF(AND('331-CT'!$E$7=TH!H30,OR(N30="331",O30="331")),"x","")</f>
        <v/>
      </c>
      <c r="Q30" s="85" t="str">
        <f>IF(AND(B30='111'!$L$11,OR($N30=$Q$7,$O30=$Q$7)),"x","")</f>
        <v/>
      </c>
      <c r="R30" s="85" t="str">
        <f>IF(AND($N30=$Q$7,$B30&lt;'111'!$L$11),"x","")</f>
        <v/>
      </c>
      <c r="S30" s="85" t="str">
        <f>IF(AND($O30=$Q$7,$B30&lt;'111'!$L$11),"x","")</f>
        <v/>
      </c>
      <c r="T30" s="85" t="str">
        <f>IF(ISERROR(FIND('112'!$M$9,G30,1)),"",IF((AND(FIND('112'!$M$9,G30,1)&gt;=1,B30='112'!$K$9,OR($N30='112'!$I$6,$O30='112'!$I$6))),"x",""))</f>
        <v/>
      </c>
      <c r="U30" s="85" t="str">
        <f>IF(ISERROR(FIND('112'!$M$9,G30,1)),"",IF((AND(LEFT(G30,2)=LEFT('112'!$M$9,2),B30&lt;'112'!$K$9,$N30='112'!$I$6)),"x",""))</f>
        <v/>
      </c>
      <c r="V30" s="85" t="str">
        <f>IF(ISERROR(FIND('112'!$M$9,G30,1)),"",IF((AND(RIGHT(G30,2)=RIGHT('112'!$M$9,2),B30&lt;'112'!$K$9,$O30='112'!$I$6)),"x",""))</f>
        <v/>
      </c>
      <c r="W30" s="85" t="str">
        <f>IF(AND('341-CT'!$H$9=H30,OR(LEFT(N30,3)=$W$7,LEFT(O30,3)=$W$7)),"x","")</f>
        <v/>
      </c>
      <c r="X30" s="85" t="str">
        <f>IF(OR(TH!N30=TH!$X$7,O30=TH!$X$7),"x","")</f>
        <v/>
      </c>
      <c r="Y30" s="85" t="str">
        <f>IF(AND(OR(N30="131",O30="131"),H30='131-CT'!$H$9),"x","")</f>
        <v/>
      </c>
      <c r="Z30" s="85"/>
      <c r="AA30" s="85" t="str">
        <f>IF(AND(MONTH(E30)='IN-NX'!$J$5,'IN-NX'!$D$7=D30),"x","")</f>
        <v/>
      </c>
      <c r="AB30" s="85" t="str">
        <f>IF(AND(OR(LEFT(TH!N30,2)="15",LEFT(TH!O30,2)="15"),'152-CT'!$J$8=TH!F30),"x","")</f>
        <v/>
      </c>
      <c r="AC30" s="85" t="str">
        <f>IF(AND(OR(LEFT(TH!N30,2)="15",LEFT(TH!O30,2)="15"),TK!$E$7=TH!F30),"x","")</f>
        <v/>
      </c>
      <c r="AD30" s="85" t="str">
        <f>IF(AND(N30="1521",MONTH(C30)='BK-NL'!$M$11),"x","")</f>
        <v/>
      </c>
    </row>
    <row r="31" spans="1:30" s="347" customFormat="1" ht="15.75" hidden="1" customHeight="1">
      <c r="A31" s="342" t="str">
        <f>IF(B31&lt;&gt;"",IF(AND(B31='IN-TC'!$S$4,OR(TH!N31="1111",TH!O31="1111")),TH!D31,""),"")</f>
        <v/>
      </c>
      <c r="B31" s="63">
        <f t="shared" si="2"/>
        <v>3</v>
      </c>
      <c r="C31" s="878">
        <v>42460</v>
      </c>
      <c r="D31" s="878" t="s">
        <v>585</v>
      </c>
      <c r="E31" s="878">
        <f t="shared" si="3"/>
        <v>42460</v>
      </c>
      <c r="F31" s="879" t="s">
        <v>1324</v>
      </c>
      <c r="G31" s="879"/>
      <c r="H31" s="74"/>
      <c r="I31" s="446"/>
      <c r="J31" s="446"/>
      <c r="K31" s="437"/>
      <c r="L31" s="446"/>
      <c r="M31" s="880">
        <v>10010706</v>
      </c>
      <c r="N31" s="884" t="s">
        <v>283</v>
      </c>
      <c r="O31" s="885" t="s">
        <v>592</v>
      </c>
      <c r="P31" s="85" t="str">
        <f>IF(AND('331-CT'!$E$7=TH!H31,OR(N31="331",O31="331")),"x","")</f>
        <v/>
      </c>
      <c r="Q31" s="85" t="str">
        <f>IF(AND(B31='111'!$L$11,OR($N31=$Q$7,$O31=$Q$7)),"x","")</f>
        <v/>
      </c>
      <c r="R31" s="85" t="str">
        <f>IF(AND($N31=$Q$7,$B31&lt;'111'!$L$11),"x","")</f>
        <v/>
      </c>
      <c r="S31" s="85" t="str">
        <f>IF(AND($O31=$Q$7,$B31&lt;'111'!$L$11),"x","")</f>
        <v/>
      </c>
      <c r="T31" s="85" t="str">
        <f>IF(ISERROR(FIND('112'!$M$9,G31,1)),"",IF((AND(FIND('112'!$M$9,G31,1)&gt;=1,B31='112'!$K$9,OR($N31='112'!$I$6,$O31='112'!$I$6))),"x",""))</f>
        <v/>
      </c>
      <c r="U31" s="85" t="str">
        <f>IF(ISERROR(FIND('112'!$M$9,G31,1)),"",IF((AND(LEFT(G31,2)=LEFT('112'!$M$9,2),B31&lt;'112'!$K$9,$N31='112'!$I$6)),"x",""))</f>
        <v/>
      </c>
      <c r="V31" s="85" t="str">
        <f>IF(ISERROR(FIND('112'!$M$9,G31,1)),"",IF((AND(RIGHT(G31,2)=RIGHT('112'!$M$9,2),B31&lt;'112'!$K$9,$O31='112'!$I$6)),"x",""))</f>
        <v/>
      </c>
      <c r="W31" s="85" t="str">
        <f>IF(AND('341-CT'!$H$9=H31,OR(LEFT(N31,3)=$W$7,LEFT(O31,3)=$W$7)),"x","")</f>
        <v/>
      </c>
      <c r="X31" s="85" t="str">
        <f>IF(OR(TH!N31=TH!$X$7,O31=TH!$X$7),"x","")</f>
        <v/>
      </c>
      <c r="Y31" s="85" t="str">
        <f>IF(AND(OR(N31="131",O31="131"),H31='131-CT'!$H$9),"x","")</f>
        <v/>
      </c>
      <c r="Z31" s="85"/>
      <c r="AA31" s="85" t="str">
        <f>IF(AND(MONTH(E31)='IN-NX'!$J$5,'IN-NX'!$D$7=D31),"x","")</f>
        <v/>
      </c>
      <c r="AB31" s="85" t="str">
        <f>IF(AND(OR(LEFT(TH!N31,2)="15",LEFT(TH!O31,2)="15"),'152-CT'!$J$8=TH!F31),"x","")</f>
        <v/>
      </c>
      <c r="AC31" s="85" t="str">
        <f>IF(AND(OR(LEFT(TH!N31,2)="15",LEFT(TH!O31,2)="15"),TK!$E$7=TH!F31),"x","")</f>
        <v/>
      </c>
      <c r="AD31" s="85" t="str">
        <f>IF(AND(N31="1521",MONTH(C31)='BK-NL'!$M$11),"x","")</f>
        <v/>
      </c>
    </row>
    <row r="32" spans="1:30" s="347" customFormat="1" ht="15.75" hidden="1" customHeight="1">
      <c r="A32" s="342" t="str">
        <f>IF(B32&lt;&gt;"",IF(AND(B32='IN-TC'!$S$4,OR(TH!N32="1111",TH!O32="1111")),TH!D32,""),"")</f>
        <v/>
      </c>
      <c r="B32" s="63">
        <f t="shared" si="2"/>
        <v>3</v>
      </c>
      <c r="C32" s="878">
        <v>42460</v>
      </c>
      <c r="D32" s="878" t="s">
        <v>585</v>
      </c>
      <c r="E32" s="878">
        <f t="shared" si="3"/>
        <v>42460</v>
      </c>
      <c r="F32" s="879" t="s">
        <v>1325</v>
      </c>
      <c r="G32" s="993"/>
      <c r="H32" s="73"/>
      <c r="I32" s="447"/>
      <c r="J32" s="447"/>
      <c r="K32" s="438"/>
      <c r="L32" s="447"/>
      <c r="M32" s="880">
        <v>3671167</v>
      </c>
      <c r="N32" s="886" t="s">
        <v>101</v>
      </c>
      <c r="O32" s="886" t="s">
        <v>593</v>
      </c>
      <c r="P32" s="85" t="str">
        <f>IF(AND('331-CT'!$E$7=TH!H32,OR(N32="331",O32="331")),"x","")</f>
        <v/>
      </c>
      <c r="Q32" s="85" t="str">
        <f>IF(AND(B32='111'!$L$11,OR($N32=$Q$7,$O32=$Q$7)),"x","")</f>
        <v/>
      </c>
      <c r="R32" s="85" t="str">
        <f>IF(AND($N32=$Q$7,$B32&lt;'111'!$L$11),"x","")</f>
        <v/>
      </c>
      <c r="S32" s="85" t="str">
        <f>IF(AND($O32=$Q$7,$B32&lt;'111'!$L$11),"x","")</f>
        <v/>
      </c>
      <c r="T32" s="85" t="str">
        <f>IF(ISERROR(FIND('112'!$M$9,G32,1)),"",IF((AND(FIND('112'!$M$9,G32,1)&gt;=1,B32='112'!$K$9,OR($N32='112'!$I$6,$O32='112'!$I$6))),"x",""))</f>
        <v/>
      </c>
      <c r="U32" s="85" t="str">
        <f>IF(ISERROR(FIND('112'!$M$9,G32,1)),"",IF((AND(LEFT(G32,2)=LEFT('112'!$M$9,2),B32&lt;'112'!$K$9,$N32='112'!$I$6)),"x",""))</f>
        <v/>
      </c>
      <c r="V32" s="85" t="str">
        <f>IF(ISERROR(FIND('112'!$M$9,G32,1)),"",IF((AND(RIGHT(G32,2)=RIGHT('112'!$M$9,2),B32&lt;'112'!$K$9,$O32='112'!$I$6)),"x",""))</f>
        <v/>
      </c>
      <c r="W32" s="85" t="str">
        <f>IF(AND('341-CT'!$H$9=H32,OR(LEFT(N32,3)=$W$7,LEFT(O32,3)=$W$7)),"x","")</f>
        <v/>
      </c>
      <c r="X32" s="85" t="str">
        <f>IF(OR(TH!N32=TH!$X$7,O32=TH!$X$7),"x","")</f>
        <v/>
      </c>
      <c r="Y32" s="85" t="str">
        <f>IF(AND(OR(N32="131",O32="131"),H32='131-CT'!$H$9),"x","")</f>
        <v/>
      </c>
      <c r="Z32" s="85"/>
      <c r="AA32" s="85" t="str">
        <f>IF(AND(MONTH(E32)='IN-NX'!$J$5,'IN-NX'!$D$7=D32),"x","")</f>
        <v/>
      </c>
      <c r="AB32" s="85" t="str">
        <f>IF(AND(OR(LEFT(TH!N32,2)="15",LEFT(TH!O32,2)="15"),'152-CT'!$J$8=TH!F32),"x","")</f>
        <v/>
      </c>
      <c r="AC32" s="85" t="str">
        <f>IF(AND(OR(LEFT(TH!N32,2)="15",LEFT(TH!O32,2)="15"),TK!$E$7=TH!F32),"x","")</f>
        <v/>
      </c>
      <c r="AD32" s="85" t="str">
        <f>IF(AND(N32="1521",MONTH(C32)='BK-NL'!$M$11),"x","")</f>
        <v/>
      </c>
    </row>
    <row r="33" spans="1:30" s="347" customFormat="1" ht="15.75" hidden="1" customHeight="1">
      <c r="A33" s="342" t="str">
        <f>IF(B33&lt;&gt;"",IF(AND(B33='IN-TC'!$S$4,OR(TH!N33="1111",TH!O33="1111")),TH!D33,""),"")</f>
        <v/>
      </c>
      <c r="B33" s="63">
        <f t="shared" si="2"/>
        <v>3</v>
      </c>
      <c r="C33" s="878">
        <v>42460</v>
      </c>
      <c r="D33" s="878" t="s">
        <v>585</v>
      </c>
      <c r="E33" s="878">
        <f t="shared" si="3"/>
        <v>42460</v>
      </c>
      <c r="F33" s="879" t="s">
        <v>1325</v>
      </c>
      <c r="G33" s="879"/>
      <c r="H33" s="73"/>
      <c r="I33" s="447"/>
      <c r="J33" s="447"/>
      <c r="K33" s="438"/>
      <c r="L33" s="447"/>
      <c r="M33" s="880">
        <v>47128136</v>
      </c>
      <c r="N33" s="886" t="s">
        <v>283</v>
      </c>
      <c r="O33" s="886" t="s">
        <v>593</v>
      </c>
      <c r="P33" s="85" t="str">
        <f>IF(AND('331-CT'!$E$7=TH!H33,OR(N33="331",O33="331")),"x","")</f>
        <v/>
      </c>
      <c r="Q33" s="85" t="str">
        <f>IF(AND(B33='111'!$L$11,OR($N33=$Q$7,$O33=$Q$7)),"x","")</f>
        <v/>
      </c>
      <c r="R33" s="85" t="str">
        <f>IF(AND($N33=$Q$7,$B33&lt;'111'!$L$11),"x","")</f>
        <v/>
      </c>
      <c r="S33" s="85" t="str">
        <f>IF(AND($O33=$Q$7,$B33&lt;'111'!$L$11),"x","")</f>
        <v/>
      </c>
      <c r="T33" s="85" t="str">
        <f>IF(ISERROR(FIND('112'!$M$9,G33,1)),"",IF((AND(FIND('112'!$M$9,G33,1)&gt;=1,B33='112'!$K$9,OR($N33='112'!$I$6,$O33='112'!$I$6))),"x",""))</f>
        <v/>
      </c>
      <c r="U33" s="85" t="str">
        <f>IF(ISERROR(FIND('112'!$M$9,G33,1)),"",IF((AND(LEFT(G33,2)=LEFT('112'!$M$9,2),B33&lt;'112'!$K$9,$N33='112'!$I$6)),"x",""))</f>
        <v/>
      </c>
      <c r="V33" s="85" t="str">
        <f>IF(ISERROR(FIND('112'!$M$9,G33,1)),"",IF((AND(RIGHT(G33,2)=RIGHT('112'!$M$9,2),B33&lt;'112'!$K$9,$O33='112'!$I$6)),"x",""))</f>
        <v/>
      </c>
      <c r="W33" s="85" t="str">
        <f>IF(AND('341-CT'!$H$9=H33,OR(LEFT(N33,3)=$W$7,LEFT(O33,3)=$W$7)),"x","")</f>
        <v/>
      </c>
      <c r="X33" s="85" t="str">
        <f>IF(OR(TH!N33=TH!$X$7,O33=TH!$X$7),"x","")</f>
        <v/>
      </c>
      <c r="Y33" s="85" t="str">
        <f>IF(AND(OR(N33="131",O33="131"),H33='131-CT'!$H$9),"x","")</f>
        <v/>
      </c>
      <c r="Z33" s="85"/>
      <c r="AA33" s="85" t="str">
        <f>IF(AND(MONTH(E33)='IN-NX'!$J$5,'IN-NX'!$D$7=D33),"x","")</f>
        <v/>
      </c>
      <c r="AB33" s="85" t="str">
        <f>IF(AND(OR(LEFT(TH!N33,2)="15",LEFT(TH!O33,2)="15"),'152-CT'!$J$8=TH!F33),"x","")</f>
        <v/>
      </c>
      <c r="AC33" s="85" t="str">
        <f>IF(AND(OR(LEFT(TH!N33,2)="15",LEFT(TH!O33,2)="15"),TK!$E$7=TH!F33),"x","")</f>
        <v/>
      </c>
      <c r="AD33" s="85" t="str">
        <f>IF(AND(N33="1521",MONTH(C33)='BK-NL'!$M$11),"x","")</f>
        <v/>
      </c>
    </row>
    <row r="34" spans="1:30" s="347" customFormat="1" ht="15.75" hidden="1" customHeight="1">
      <c r="A34" s="342" t="str">
        <f>IF(B34&lt;&gt;"",IF(AND(B34='IN-TC'!$S$4,OR(TH!N34="1111",TH!O34="1111")),TH!D34,""),"")</f>
        <v/>
      </c>
      <c r="B34" s="63">
        <f t="shared" si="2"/>
        <v>1</v>
      </c>
      <c r="C34" s="881">
        <v>42400</v>
      </c>
      <c r="D34" s="881" t="s">
        <v>585</v>
      </c>
      <c r="E34" s="881">
        <f t="shared" si="3"/>
        <v>42400</v>
      </c>
      <c r="F34" s="882" t="s">
        <v>1337</v>
      </c>
      <c r="G34" s="278">
        <v>37369000</v>
      </c>
      <c r="H34" s="322"/>
      <c r="I34" s="446"/>
      <c r="J34" s="446"/>
      <c r="K34" s="437"/>
      <c r="L34" s="446"/>
      <c r="M34" s="887">
        <v>36456640</v>
      </c>
      <c r="N34" s="888" t="s">
        <v>594</v>
      </c>
      <c r="O34" s="888" t="s">
        <v>595</v>
      </c>
      <c r="P34" s="85" t="str">
        <f>IF(AND('331-CT'!$E$7=TH!H34,OR(N34="331",O34="331")),"x","")</f>
        <v/>
      </c>
      <c r="Q34" s="85" t="str">
        <f>IF(AND(B34='111'!$L$11,OR($N34=$Q$7,$O34=$Q$7)),"x","")</f>
        <v/>
      </c>
      <c r="R34" s="85" t="str">
        <f>IF(AND($N34=$Q$7,$B34&lt;'111'!$L$11),"x","")</f>
        <v/>
      </c>
      <c r="S34" s="85" t="str">
        <f>IF(AND($O34=$Q$7,$B34&lt;'111'!$L$11),"x","")</f>
        <v/>
      </c>
      <c r="T34" s="85" t="str">
        <f>IF(ISERROR(FIND('112'!$M$9,G34,1)),"",IF((AND(FIND('112'!$M$9,G34,1)&gt;=1,B34='112'!$K$9,OR($N34='112'!$I$6,$O34='112'!$I$6))),"x",""))</f>
        <v/>
      </c>
      <c r="U34" s="85" t="str">
        <f>IF(ISERROR(FIND('112'!$M$9,G34,1)),"",IF((AND(LEFT(G34,2)=LEFT('112'!$M$9,2),B34&lt;'112'!$K$9,$N34='112'!$I$6)),"x",""))</f>
        <v/>
      </c>
      <c r="V34" s="85" t="str">
        <f>IF(ISERROR(FIND('112'!$M$9,G34,1)),"",IF((AND(RIGHT(G34,2)=RIGHT('112'!$M$9,2),B34&lt;'112'!$K$9,$O34='112'!$I$6)),"x",""))</f>
        <v/>
      </c>
      <c r="W34" s="85" t="str">
        <f>IF(AND('341-CT'!$H$9=H34,OR(LEFT(N34,3)=$W$7,LEFT(O34,3)=$W$7)),"x","")</f>
        <v/>
      </c>
      <c r="X34" s="85" t="str">
        <f>IF(OR(TH!N34=TH!$X$7,O34=TH!$X$7),"x","")</f>
        <v/>
      </c>
      <c r="Y34" s="85" t="str">
        <f>IF(AND(OR(N34="131",O34="131"),H34='131-CT'!$H$9),"x","")</f>
        <v/>
      </c>
      <c r="Z34" s="85"/>
      <c r="AA34" s="85" t="str">
        <f>IF(AND(MONTH(E34)='IN-NX'!$J$5,'IN-NX'!$D$7=D34),"x","")</f>
        <v/>
      </c>
      <c r="AB34" s="85" t="str">
        <f>IF(AND(OR(LEFT(TH!N34,2)="15",LEFT(TH!O34,2)="15"),'152-CT'!$J$8=TH!F34),"x","")</f>
        <v/>
      </c>
      <c r="AC34" s="85" t="str">
        <f>IF(AND(OR(LEFT(TH!N34,2)="15",LEFT(TH!O34,2)="15"),TK!$E$7=TH!F34),"x","")</f>
        <v/>
      </c>
      <c r="AD34" s="85" t="str">
        <f>IF(AND(N34="1521",MONTH(C34)='BK-NL'!$M$11),"x","")</f>
        <v/>
      </c>
    </row>
    <row r="35" spans="1:30" s="347" customFormat="1" ht="15.75" hidden="1" customHeight="1">
      <c r="A35" s="342" t="str">
        <f>IF(B35&lt;&gt;"",IF(AND(B35='IN-TC'!$S$4,OR(TH!N35="1111",TH!O35="1111")),TH!D35,""),"")</f>
        <v/>
      </c>
      <c r="B35" s="63">
        <f t="shared" si="2"/>
        <v>1</v>
      </c>
      <c r="C35" s="881">
        <v>42400</v>
      </c>
      <c r="D35" s="881" t="s">
        <v>585</v>
      </c>
      <c r="E35" s="881">
        <f t="shared" ref="E35:E47" si="4">C35</f>
        <v>42400</v>
      </c>
      <c r="F35" s="882" t="s">
        <v>1338</v>
      </c>
      <c r="G35" s="278">
        <v>111683000</v>
      </c>
      <c r="H35" s="322"/>
      <c r="I35" s="446"/>
      <c r="J35" s="446"/>
      <c r="K35" s="437"/>
      <c r="L35" s="446"/>
      <c r="M35" s="887">
        <v>119802600</v>
      </c>
      <c r="N35" s="888" t="s">
        <v>283</v>
      </c>
      <c r="O35" s="888" t="s">
        <v>595</v>
      </c>
      <c r="P35" s="85" t="str">
        <f>IF(AND('331-CT'!$E$7=TH!H35,OR(N35="331",O35="331")),"x","")</f>
        <v/>
      </c>
      <c r="Q35" s="85" t="str">
        <f>IF(AND(B35='111'!$L$11,OR($N35=$Q$7,$O35=$Q$7)),"x","")</f>
        <v/>
      </c>
      <c r="R35" s="85" t="str">
        <f>IF(AND($N35=$Q$7,$B35&lt;'111'!$L$11),"x","")</f>
        <v/>
      </c>
      <c r="S35" s="85" t="str">
        <f>IF(AND($O35=$Q$7,$B35&lt;'111'!$L$11),"x","")</f>
        <v/>
      </c>
      <c r="T35" s="85" t="str">
        <f>IF(ISERROR(FIND('112'!$M$9,G35,1)),"",IF((AND(FIND('112'!$M$9,G35,1)&gt;=1,B35='112'!$K$9,OR($N35='112'!$I$6,$O35='112'!$I$6))),"x",""))</f>
        <v/>
      </c>
      <c r="U35" s="85" t="str">
        <f>IF(ISERROR(FIND('112'!$M$9,G35,1)),"",IF((AND(LEFT(G35,2)=LEFT('112'!$M$9,2),B35&lt;'112'!$K$9,$N35='112'!$I$6)),"x",""))</f>
        <v/>
      </c>
      <c r="V35" s="85" t="str">
        <f>IF(ISERROR(FIND('112'!$M$9,G35,1)),"",IF((AND(RIGHT(G35,2)=RIGHT('112'!$M$9,2),B35&lt;'112'!$K$9,$O35='112'!$I$6)),"x",""))</f>
        <v/>
      </c>
      <c r="W35" s="85" t="str">
        <f>IF(AND('341-CT'!$H$9=H35,OR(LEFT(N35,3)=$W$7,LEFT(O35,3)=$W$7)),"x","")</f>
        <v/>
      </c>
      <c r="X35" s="85" t="str">
        <f>IF(OR(TH!N35=TH!$X$7,O35=TH!$X$7),"x","")</f>
        <v/>
      </c>
      <c r="Y35" s="85" t="str">
        <f>IF(AND(OR(N35="131",O35="131"),H35='131-CT'!$H$9),"x","")</f>
        <v/>
      </c>
      <c r="Z35" s="85"/>
      <c r="AA35" s="85" t="str">
        <f>IF(AND(MONTH(E35)='IN-NX'!$J$5,'IN-NX'!$D$7=D35),"x","")</f>
        <v/>
      </c>
      <c r="AB35" s="85" t="str">
        <f>IF(AND(OR(LEFT(TH!N35,2)="15",LEFT(TH!O35,2)="15"),'152-CT'!$J$8=TH!F35),"x","")</f>
        <v/>
      </c>
      <c r="AC35" s="85" t="str">
        <f>IF(AND(OR(LEFT(TH!N35,2)="15",LEFT(TH!O35,2)="15"),TK!$E$7=TH!F35),"x","")</f>
        <v/>
      </c>
      <c r="AD35" s="85" t="str">
        <f>IF(AND(N35="1521",MONTH(C35)='BK-NL'!$M$11),"x","")</f>
        <v/>
      </c>
    </row>
    <row r="36" spans="1:30" s="347" customFormat="1" ht="15.75" hidden="1" customHeight="1">
      <c r="A36" s="342" t="str">
        <f>IF(B36&lt;&gt;"",IF(AND(B36='IN-TC'!$S$4,OR(TH!N36="1111",TH!O36="1111")),TH!D36,""),"")</f>
        <v/>
      </c>
      <c r="B36" s="63">
        <f t="shared" si="2"/>
        <v>1</v>
      </c>
      <c r="C36" s="881">
        <v>42400</v>
      </c>
      <c r="D36" s="881" t="s">
        <v>585</v>
      </c>
      <c r="E36" s="881">
        <f t="shared" si="4"/>
        <v>42400</v>
      </c>
      <c r="F36" s="882" t="s">
        <v>1339</v>
      </c>
      <c r="G36" s="988" t="s">
        <v>586</v>
      </c>
      <c r="H36" s="322"/>
      <c r="I36" s="446"/>
      <c r="J36" s="446"/>
      <c r="K36" s="437"/>
      <c r="L36" s="446"/>
      <c r="M36" s="887">
        <f>G34*$G36</f>
        <v>2989520</v>
      </c>
      <c r="N36" s="888" t="s">
        <v>595</v>
      </c>
      <c r="O36" s="888" t="s">
        <v>596</v>
      </c>
      <c r="P36" s="85" t="str">
        <f>IF(AND('331-CT'!$E$7=TH!H36,OR(N36="331",O36="331")),"x","")</f>
        <v/>
      </c>
      <c r="Q36" s="85" t="str">
        <f>IF(AND(B36='111'!$L$11,OR($N36=$Q$7,$O36=$Q$7)),"x","")</f>
        <v/>
      </c>
      <c r="R36" s="85" t="str">
        <f>IF(AND($N36=$Q$7,$B36&lt;'111'!$L$11),"x","")</f>
        <v/>
      </c>
      <c r="S36" s="85" t="str">
        <f>IF(AND($O36=$Q$7,$B36&lt;'111'!$L$11),"x","")</f>
        <v/>
      </c>
      <c r="T36" s="85" t="str">
        <f>IF(ISERROR(FIND('112'!$M$9,G36,1)),"",IF((AND(FIND('112'!$M$9,G36,1)&gt;=1,B36='112'!$K$9,OR($N36='112'!$I$6,$O36='112'!$I$6))),"x",""))</f>
        <v/>
      </c>
      <c r="U36" s="85" t="str">
        <f>IF(ISERROR(FIND('112'!$M$9,G36,1)),"",IF((AND(LEFT(G36,2)=LEFT('112'!$M$9,2),B36&lt;'112'!$K$9,$N36='112'!$I$6)),"x",""))</f>
        <v/>
      </c>
      <c r="V36" s="85" t="str">
        <f>IF(ISERROR(FIND('112'!$M$9,G36,1)),"",IF((AND(RIGHT(G36,2)=RIGHT('112'!$M$9,2),B36&lt;'112'!$K$9,$O36='112'!$I$6)),"x",""))</f>
        <v/>
      </c>
      <c r="W36" s="85" t="str">
        <f>IF(AND('341-CT'!$H$9=H36,OR(LEFT(N36,3)=$W$7,LEFT(O36,3)=$W$7)),"x","")</f>
        <v/>
      </c>
      <c r="X36" s="85" t="str">
        <f>IF(OR(TH!N36=TH!$X$7,O36=TH!$X$7),"x","")</f>
        <v/>
      </c>
      <c r="Y36" s="85" t="str">
        <f>IF(AND(OR(N36="131",O36="131"),H36='131-CT'!$H$9),"x","")</f>
        <v/>
      </c>
      <c r="Z36" s="85"/>
      <c r="AA36" s="85" t="str">
        <f>IF(AND(MONTH(E36)='IN-NX'!$J$5,'IN-NX'!$D$7=D36),"x","")</f>
        <v/>
      </c>
      <c r="AB36" s="85" t="str">
        <f>IF(AND(OR(LEFT(TH!N36,2)="15",LEFT(TH!O36,2)="15"),'152-CT'!$J$8=TH!F36),"x","")</f>
        <v/>
      </c>
      <c r="AC36" s="85" t="str">
        <f>IF(AND(OR(LEFT(TH!N36,2)="15",LEFT(TH!O36,2)="15"),TK!$E$7=TH!F36),"x","")</f>
        <v/>
      </c>
      <c r="AD36" s="85" t="str">
        <f>IF(AND(N36="1521",MONTH(C36)='BK-NL'!$M$11),"x","")</f>
        <v/>
      </c>
    </row>
    <row r="37" spans="1:30" s="347" customFormat="1" ht="15.75" hidden="1" customHeight="1">
      <c r="A37" s="342" t="str">
        <f>IF(B37&lt;&gt;"",IF(AND(B37='IN-TC'!$S$4,OR(TH!N37="1111",TH!O37="1111")),TH!D37,""),"")</f>
        <v/>
      </c>
      <c r="B37" s="63">
        <f t="shared" si="2"/>
        <v>1</v>
      </c>
      <c r="C37" s="881">
        <v>42400</v>
      </c>
      <c r="D37" s="881" t="s">
        <v>585</v>
      </c>
      <c r="E37" s="881">
        <f t="shared" si="4"/>
        <v>42400</v>
      </c>
      <c r="F37" s="882" t="s">
        <v>1340</v>
      </c>
      <c r="G37" s="278"/>
      <c r="H37" s="322"/>
      <c r="I37" s="446"/>
      <c r="J37" s="446"/>
      <c r="K37" s="437"/>
      <c r="L37" s="446"/>
      <c r="M37" s="887">
        <f>G35*$G36</f>
        <v>8934640</v>
      </c>
      <c r="N37" s="889" t="s">
        <v>595</v>
      </c>
      <c r="O37" s="890" t="s">
        <v>596</v>
      </c>
      <c r="P37" s="85" t="str">
        <f>IF(AND('331-CT'!$E$7=TH!H37,OR(N37="331",O37="331")),"x","")</f>
        <v/>
      </c>
      <c r="Q37" s="85" t="str">
        <f>IF(AND(B37='111'!$L$11,OR($N37=$Q$7,$O37=$Q$7)),"x","")</f>
        <v/>
      </c>
      <c r="R37" s="85" t="str">
        <f>IF(AND($N37=$Q$7,$B37&lt;'111'!$L$11),"x","")</f>
        <v/>
      </c>
      <c r="S37" s="85" t="str">
        <f>IF(AND($O37=$Q$7,$B37&lt;'111'!$L$11),"x","")</f>
        <v/>
      </c>
      <c r="T37" s="85" t="str">
        <f>IF(ISERROR(FIND('112'!$M$9,G37,1)),"",IF((AND(FIND('112'!$M$9,G37,1)&gt;=1,B37='112'!$K$9,OR($N37='112'!$I$6,$O37='112'!$I$6))),"x",""))</f>
        <v/>
      </c>
      <c r="U37" s="85" t="str">
        <f>IF(ISERROR(FIND('112'!$M$9,G37,1)),"",IF((AND(LEFT(G37,2)=LEFT('112'!$M$9,2),B37&lt;'112'!$K$9,$N37='112'!$I$6)),"x",""))</f>
        <v/>
      </c>
      <c r="V37" s="85" t="str">
        <f>IF(ISERROR(FIND('112'!$M$9,G37,1)),"",IF((AND(RIGHT(G37,2)=RIGHT('112'!$M$9,2),B37&lt;'112'!$K$9,$O37='112'!$I$6)),"x",""))</f>
        <v/>
      </c>
      <c r="W37" s="85" t="str">
        <f>IF(AND('341-CT'!$H$9=H37,OR(LEFT(N37,3)=$W$7,LEFT(O37,3)=$W$7)),"x","")</f>
        <v/>
      </c>
      <c r="X37" s="85" t="str">
        <f>IF(OR(TH!N37=TH!$X$7,O37=TH!$X$7),"x","")</f>
        <v/>
      </c>
      <c r="Y37" s="85" t="str">
        <f>IF(AND(OR(N37="131",O37="131"),H37='131-CT'!$H$9),"x","")</f>
        <v/>
      </c>
      <c r="Z37" s="85"/>
      <c r="AA37" s="85" t="str">
        <f>IF(AND(MONTH(E37)='IN-NX'!$J$5,'IN-NX'!$D$7=D37),"x","")</f>
        <v/>
      </c>
      <c r="AB37" s="85" t="str">
        <f>IF(AND(OR(LEFT(TH!N37,2)="15",LEFT(TH!O37,2)="15"),'152-CT'!$J$8=TH!F37),"x","")</f>
        <v/>
      </c>
      <c r="AC37" s="85" t="str">
        <f>IF(AND(OR(LEFT(TH!N37,2)="15",LEFT(TH!O37,2)="15"),TK!$E$7=TH!F37),"x","")</f>
        <v/>
      </c>
      <c r="AD37" s="85" t="str">
        <f>IF(AND(N37="1521",MONTH(C37)='BK-NL'!$M$11),"x","")</f>
        <v/>
      </c>
    </row>
    <row r="38" spans="1:30" s="347" customFormat="1" ht="15.75" hidden="1" customHeight="1">
      <c r="A38" s="342" t="str">
        <f>IF(B38&lt;&gt;"",IF(AND(B38='IN-TC'!$S$4,OR(TH!N38="1111",TH!O38="1111")),TH!D38,""),"")</f>
        <v/>
      </c>
      <c r="B38" s="63">
        <f t="shared" si="2"/>
        <v>1</v>
      </c>
      <c r="C38" s="881">
        <v>42400</v>
      </c>
      <c r="D38" s="881" t="s">
        <v>585</v>
      </c>
      <c r="E38" s="881">
        <f t="shared" si="4"/>
        <v>42400</v>
      </c>
      <c r="F38" s="882" t="s">
        <v>1341</v>
      </c>
      <c r="G38" s="988" t="s">
        <v>587</v>
      </c>
      <c r="H38" s="322"/>
      <c r="I38" s="446"/>
      <c r="J38" s="446"/>
      <c r="K38" s="437"/>
      <c r="L38" s="446"/>
      <c r="M38" s="887">
        <f>G34*$G38</f>
        <v>6726420</v>
      </c>
      <c r="N38" s="888" t="s">
        <v>594</v>
      </c>
      <c r="O38" s="888" t="s">
        <v>596</v>
      </c>
      <c r="P38" s="85" t="str">
        <f>IF(AND('331-CT'!$E$7=TH!H38,OR(N38="331",O38="331")),"x","")</f>
        <v/>
      </c>
      <c r="Q38" s="85" t="str">
        <f>IF(AND(B38='111'!$L$11,OR($N38=$Q$7,$O38=$Q$7)),"x","")</f>
        <v/>
      </c>
      <c r="R38" s="85" t="str">
        <f>IF(AND($N38=$Q$7,$B38&lt;'111'!$L$11),"x","")</f>
        <v/>
      </c>
      <c r="S38" s="85" t="str">
        <f>IF(AND($O38=$Q$7,$B38&lt;'111'!$L$11),"x","")</f>
        <v/>
      </c>
      <c r="T38" s="85" t="str">
        <f>IF(ISERROR(FIND('112'!$M$9,G38,1)),"",IF((AND(FIND('112'!$M$9,G38,1)&gt;=1,B38='112'!$K$9,OR($N38='112'!$I$6,$O38='112'!$I$6))),"x",""))</f>
        <v/>
      </c>
      <c r="U38" s="85" t="str">
        <f>IF(ISERROR(FIND('112'!$M$9,G38,1)),"",IF((AND(LEFT(G38,2)=LEFT('112'!$M$9,2),B38&lt;'112'!$K$9,$N38='112'!$I$6)),"x",""))</f>
        <v/>
      </c>
      <c r="V38" s="85" t="str">
        <f>IF(ISERROR(FIND('112'!$M$9,G38,1)),"",IF((AND(RIGHT(G38,2)=RIGHT('112'!$M$9,2),B38&lt;'112'!$K$9,$O38='112'!$I$6)),"x",""))</f>
        <v/>
      </c>
      <c r="W38" s="85" t="str">
        <f>IF(AND('341-CT'!$H$9=H38,OR(LEFT(N38,3)=$W$7,LEFT(O38,3)=$W$7)),"x","")</f>
        <v/>
      </c>
      <c r="X38" s="85" t="str">
        <f>IF(OR(TH!N38=TH!$X$7,O38=TH!$X$7),"x","")</f>
        <v/>
      </c>
      <c r="Y38" s="85" t="str">
        <f>IF(AND(OR(N38="131",O38="131"),H38='131-CT'!$H$9),"x","")</f>
        <v/>
      </c>
      <c r="Z38" s="85"/>
      <c r="AA38" s="85" t="str">
        <f>IF(AND(MONTH(E38)='IN-NX'!$J$5,'IN-NX'!$D$7=D38),"x","")</f>
        <v/>
      </c>
      <c r="AB38" s="85" t="str">
        <f>IF(AND(OR(LEFT(TH!N38,2)="15",LEFT(TH!O38,2)="15"),'152-CT'!$J$8=TH!F38),"x","")</f>
        <v/>
      </c>
      <c r="AC38" s="85" t="str">
        <f>IF(AND(OR(LEFT(TH!N38,2)="15",LEFT(TH!O38,2)="15"),TK!$E$7=TH!F38),"x","")</f>
        <v/>
      </c>
      <c r="AD38" s="85" t="str">
        <f>IF(AND(N38="1521",MONTH(C38)='BK-NL'!$M$11),"x","")</f>
        <v/>
      </c>
    </row>
    <row r="39" spans="1:30" s="347" customFormat="1" ht="15.75" hidden="1" customHeight="1">
      <c r="A39" s="342" t="str">
        <f>IF(B39&lt;&gt;"",IF(AND(B39='IN-TC'!$S$4,OR(TH!N39="1111",TH!O39="1111")),TH!D39,""),"")</f>
        <v/>
      </c>
      <c r="B39" s="63">
        <f t="shared" si="2"/>
        <v>1</v>
      </c>
      <c r="C39" s="881">
        <v>42400</v>
      </c>
      <c r="D39" s="881" t="s">
        <v>585</v>
      </c>
      <c r="E39" s="881">
        <f t="shared" si="4"/>
        <v>42400</v>
      </c>
      <c r="F39" s="882" t="s">
        <v>1342</v>
      </c>
      <c r="G39" s="278"/>
      <c r="H39" s="322"/>
      <c r="I39" s="446"/>
      <c r="J39" s="446"/>
      <c r="K39" s="437"/>
      <c r="L39" s="446"/>
      <c r="M39" s="887">
        <f>G35*$G38</f>
        <v>20102940</v>
      </c>
      <c r="N39" s="888" t="s">
        <v>283</v>
      </c>
      <c r="O39" s="888" t="s">
        <v>596</v>
      </c>
      <c r="P39" s="85" t="str">
        <f>IF(AND('331-CT'!$E$7=TH!H39,OR(N39="331",O39="331")),"x","")</f>
        <v/>
      </c>
      <c r="Q39" s="85" t="str">
        <f>IF(AND(B39='111'!$L$11,OR($N39=$Q$7,$O39=$Q$7)),"x","")</f>
        <v/>
      </c>
      <c r="R39" s="85" t="str">
        <f>IF(AND($N39=$Q$7,$B39&lt;'111'!$L$11),"x","")</f>
        <v/>
      </c>
      <c r="S39" s="85" t="str">
        <f>IF(AND($O39=$Q$7,$B39&lt;'111'!$L$11),"x","")</f>
        <v/>
      </c>
      <c r="T39" s="85" t="str">
        <f>IF(ISERROR(FIND('112'!$M$9,G39,1)),"",IF((AND(FIND('112'!$M$9,G39,1)&gt;=1,B39='112'!$K$9,OR($N39='112'!$I$6,$O39='112'!$I$6))),"x",""))</f>
        <v/>
      </c>
      <c r="U39" s="85" t="str">
        <f>IF(ISERROR(FIND('112'!$M$9,G39,1)),"",IF((AND(LEFT(G39,2)=LEFT('112'!$M$9,2),B39&lt;'112'!$K$9,$N39='112'!$I$6)),"x",""))</f>
        <v/>
      </c>
      <c r="V39" s="85" t="str">
        <f>IF(ISERROR(FIND('112'!$M$9,G39,1)),"",IF((AND(RIGHT(G39,2)=RIGHT('112'!$M$9,2),B39&lt;'112'!$K$9,$O39='112'!$I$6)),"x",""))</f>
        <v/>
      </c>
      <c r="W39" s="85" t="str">
        <f>IF(AND('341-CT'!$H$9=H39,OR(LEFT(N39,3)=$W$7,LEFT(O39,3)=$W$7)),"x","")</f>
        <v/>
      </c>
      <c r="X39" s="85" t="str">
        <f>IF(OR(TH!N39=TH!$X$7,O39=TH!$X$7),"x","")</f>
        <v/>
      </c>
      <c r="Y39" s="85" t="str">
        <f>IF(AND(OR(N39="131",O39="131"),H39='131-CT'!$H$9),"x","")</f>
        <v/>
      </c>
      <c r="Z39" s="85"/>
      <c r="AA39" s="85" t="str">
        <f>IF(AND(MONTH(E39)='IN-NX'!$J$5,'IN-NX'!$D$7=D39),"x","")</f>
        <v/>
      </c>
      <c r="AB39" s="85" t="str">
        <f>IF(AND(OR(LEFT(TH!N39,2)="15",LEFT(TH!O39,2)="15"),'152-CT'!$J$8=TH!F39),"x","")</f>
        <v/>
      </c>
      <c r="AC39" s="85" t="str">
        <f>IF(AND(OR(LEFT(TH!N39,2)="15",LEFT(TH!O39,2)="15"),TK!$E$7=TH!F39),"x","")</f>
        <v/>
      </c>
      <c r="AD39" s="85" t="str">
        <f>IF(AND(N39="1521",MONTH(C39)='BK-NL'!$M$11),"x","")</f>
        <v/>
      </c>
    </row>
    <row r="40" spans="1:30" s="347" customFormat="1" ht="15.75" hidden="1" customHeight="1">
      <c r="A40" s="342" t="str">
        <f>IF(B40&lt;&gt;"",IF(AND(B40='IN-TC'!$S$4,OR(TH!N40="1111",TH!O40="1111")),TH!D40,""),"")</f>
        <v/>
      </c>
      <c r="B40" s="63">
        <f t="shared" si="2"/>
        <v>1</v>
      </c>
      <c r="C40" s="881">
        <v>42400</v>
      </c>
      <c r="D40" s="881" t="s">
        <v>585</v>
      </c>
      <c r="E40" s="881">
        <f t="shared" si="4"/>
        <v>42400</v>
      </c>
      <c r="F40" s="882" t="s">
        <v>1343</v>
      </c>
      <c r="G40" s="988" t="s">
        <v>588</v>
      </c>
      <c r="H40" s="324"/>
      <c r="I40" s="444"/>
      <c r="J40" s="444"/>
      <c r="K40" s="435"/>
      <c r="L40" s="444"/>
      <c r="M40" s="887">
        <f>G34*$G40</f>
        <v>560535</v>
      </c>
      <c r="N40" s="888" t="s">
        <v>595</v>
      </c>
      <c r="O40" s="888" t="s">
        <v>597</v>
      </c>
      <c r="P40" s="85" t="str">
        <f>IF(AND('331-CT'!$E$7=TH!H40,OR(N40="331",O40="331")),"x","")</f>
        <v/>
      </c>
      <c r="Q40" s="85" t="str">
        <f>IF(AND(B40='111'!$L$11,OR($N40=$Q$7,$O40=$Q$7)),"x","")</f>
        <v/>
      </c>
      <c r="R40" s="85" t="str">
        <f>IF(AND($N40=$Q$7,$B40&lt;'111'!$L$11),"x","")</f>
        <v/>
      </c>
      <c r="S40" s="85" t="str">
        <f>IF(AND($O40=$Q$7,$B40&lt;'111'!$L$11),"x","")</f>
        <v/>
      </c>
      <c r="T40" s="85" t="str">
        <f>IF(ISERROR(FIND('112'!$M$9,G40,1)),"",IF((AND(FIND('112'!$M$9,G40,1)&gt;=1,B40='112'!$K$9,OR($N40='112'!$I$6,$O40='112'!$I$6))),"x",""))</f>
        <v/>
      </c>
      <c r="U40" s="85" t="str">
        <f>IF(ISERROR(FIND('112'!$M$9,G40,1)),"",IF((AND(LEFT(G40,2)=LEFT('112'!$M$9,2),B40&lt;'112'!$K$9,$N40='112'!$I$6)),"x",""))</f>
        <v/>
      </c>
      <c r="V40" s="85" t="str">
        <f>IF(ISERROR(FIND('112'!$M$9,G40,1)),"",IF((AND(RIGHT(G40,2)=RIGHT('112'!$M$9,2),B40&lt;'112'!$K$9,$O40='112'!$I$6)),"x",""))</f>
        <v/>
      </c>
      <c r="W40" s="85" t="str">
        <f>IF(AND('341-CT'!$H$9=H40,OR(LEFT(N40,3)=$W$7,LEFT(O40,3)=$W$7)),"x","")</f>
        <v/>
      </c>
      <c r="X40" s="85" t="str">
        <f>IF(OR(TH!N40=TH!$X$7,O40=TH!$X$7),"x","")</f>
        <v/>
      </c>
      <c r="Y40" s="85" t="str">
        <f>IF(AND(OR(N40="131",O40="131"),H40='131-CT'!$H$9),"x","")</f>
        <v/>
      </c>
      <c r="Z40" s="85"/>
      <c r="AA40" s="85" t="str">
        <f>IF(AND(MONTH(E40)='IN-NX'!$J$5,'IN-NX'!$D$7=D40),"x","")</f>
        <v/>
      </c>
      <c r="AB40" s="85" t="str">
        <f>IF(AND(OR(LEFT(TH!N40,2)="15",LEFT(TH!O40,2)="15"),'152-CT'!$J$8=TH!F40),"x","")</f>
        <v/>
      </c>
      <c r="AC40" s="85" t="str">
        <f>IF(AND(OR(LEFT(TH!N40,2)="15",LEFT(TH!O40,2)="15"),TK!$E$7=TH!F40),"x","")</f>
        <v/>
      </c>
      <c r="AD40" s="85" t="str">
        <f>IF(AND(N40="1521",MONTH(C40)='BK-NL'!$M$11),"x","")</f>
        <v/>
      </c>
    </row>
    <row r="41" spans="1:30" s="347" customFormat="1" ht="15.75" hidden="1" customHeight="1">
      <c r="A41" s="342" t="str">
        <f>IF(B41&lt;&gt;"",IF(AND(B41='IN-TC'!$S$4,OR(TH!N41="1111",TH!O41="1111")),TH!D41,""),"")</f>
        <v/>
      </c>
      <c r="B41" s="63">
        <f t="shared" si="2"/>
        <v>1</v>
      </c>
      <c r="C41" s="881">
        <v>42400</v>
      </c>
      <c r="D41" s="881" t="s">
        <v>585</v>
      </c>
      <c r="E41" s="881">
        <f t="shared" si="4"/>
        <v>42400</v>
      </c>
      <c r="F41" s="882" t="s">
        <v>1344</v>
      </c>
      <c r="G41" s="278"/>
      <c r="H41" s="324"/>
      <c r="I41" s="444"/>
      <c r="J41" s="444"/>
      <c r="K41" s="435"/>
      <c r="L41" s="444"/>
      <c r="M41" s="887">
        <f>G35*$G40</f>
        <v>1675245</v>
      </c>
      <c r="N41" s="888" t="s">
        <v>595</v>
      </c>
      <c r="O41" s="888" t="s">
        <v>597</v>
      </c>
      <c r="P41" s="85" t="str">
        <f>IF(AND('331-CT'!$E$7=TH!H41,OR(N41="331",O41="331")),"x","")</f>
        <v/>
      </c>
      <c r="Q41" s="85" t="str">
        <f>IF(AND(B41='111'!$L$11,OR($N41=$Q$7,$O41=$Q$7)),"x","")</f>
        <v/>
      </c>
      <c r="R41" s="85" t="str">
        <f>IF(AND($N41=$Q$7,$B41&lt;'111'!$L$11),"x","")</f>
        <v/>
      </c>
      <c r="S41" s="85" t="str">
        <f>IF(AND($O41=$Q$7,$B41&lt;'111'!$L$11),"x","")</f>
        <v/>
      </c>
      <c r="T41" s="85" t="str">
        <f>IF(ISERROR(FIND('112'!$M$9,G41,1)),"",IF((AND(FIND('112'!$M$9,G41,1)&gt;=1,B41='112'!$K$9,OR($N41='112'!$I$6,$O41='112'!$I$6))),"x",""))</f>
        <v/>
      </c>
      <c r="U41" s="85" t="str">
        <f>IF(ISERROR(FIND('112'!$M$9,G41,1)),"",IF((AND(LEFT(G41,2)=LEFT('112'!$M$9,2),B41&lt;'112'!$K$9,$N41='112'!$I$6)),"x",""))</f>
        <v/>
      </c>
      <c r="V41" s="85" t="str">
        <f>IF(ISERROR(FIND('112'!$M$9,G41,1)),"",IF((AND(RIGHT(G41,2)=RIGHT('112'!$M$9,2),B41&lt;'112'!$K$9,$O41='112'!$I$6)),"x",""))</f>
        <v/>
      </c>
      <c r="W41" s="85" t="str">
        <f>IF(AND('341-CT'!$H$9=H41,OR(LEFT(N41,3)=$W$7,LEFT(O41,3)=$W$7)),"x","")</f>
        <v/>
      </c>
      <c r="X41" s="85" t="str">
        <f>IF(OR(TH!N41=TH!$X$7,O41=TH!$X$7),"x","")</f>
        <v/>
      </c>
      <c r="Y41" s="85" t="str">
        <f>IF(AND(OR(N41="131",O41="131"),H41='131-CT'!$H$9),"x","")</f>
        <v/>
      </c>
      <c r="Z41" s="85"/>
      <c r="AA41" s="85" t="str">
        <f>IF(AND(MONTH(E41)='IN-NX'!$J$5,'IN-NX'!$D$7=D41),"x","")</f>
        <v/>
      </c>
      <c r="AB41" s="85" t="str">
        <f>IF(AND(OR(LEFT(TH!N41,2)="15",LEFT(TH!O41,2)="15"),'152-CT'!$J$8=TH!F41),"x","")</f>
        <v/>
      </c>
      <c r="AC41" s="85" t="str">
        <f>IF(AND(OR(LEFT(TH!N41,2)="15",LEFT(TH!O41,2)="15"),TK!$E$7=TH!F41),"x","")</f>
        <v/>
      </c>
      <c r="AD41" s="85" t="str">
        <f>IF(AND(N41="1521",MONTH(C41)='BK-NL'!$M$11),"x","")</f>
        <v/>
      </c>
    </row>
    <row r="42" spans="1:30" s="347" customFormat="1" ht="15.75" hidden="1" customHeight="1">
      <c r="A42" s="342" t="str">
        <f>IF(B42&lt;&gt;"",IF(AND(B42='IN-TC'!$S$4,OR(TH!N42="1111",TH!O42="1111")),TH!D42,""),"")</f>
        <v/>
      </c>
      <c r="B42" s="63">
        <f t="shared" si="2"/>
        <v>1</v>
      </c>
      <c r="C42" s="881">
        <v>42400</v>
      </c>
      <c r="D42" s="881" t="s">
        <v>585</v>
      </c>
      <c r="E42" s="881">
        <f t="shared" si="4"/>
        <v>42400</v>
      </c>
      <c r="F42" s="882" t="s">
        <v>1345</v>
      </c>
      <c r="G42" s="988" t="s">
        <v>589</v>
      </c>
      <c r="H42" s="322"/>
      <c r="I42" s="446"/>
      <c r="J42" s="446"/>
      <c r="K42" s="437"/>
      <c r="L42" s="446"/>
      <c r="M42" s="887">
        <f>G34*$G42</f>
        <v>1121070</v>
      </c>
      <c r="N42" s="888" t="s">
        <v>594</v>
      </c>
      <c r="O42" s="888" t="s">
        <v>597</v>
      </c>
      <c r="P42" s="85" t="str">
        <f>IF(AND('331-CT'!$E$7=TH!H42,OR(N42="331",O42="331")),"x","")</f>
        <v/>
      </c>
      <c r="Q42" s="85" t="str">
        <f>IF(AND(B42='111'!$L$11,OR($N42=$Q$7,$O42=$Q$7)),"x","")</f>
        <v/>
      </c>
      <c r="R42" s="85" t="str">
        <f>IF(AND($N42=$Q$7,$B42&lt;'111'!$L$11),"x","")</f>
        <v/>
      </c>
      <c r="S42" s="85" t="str">
        <f>IF(AND($O42=$Q$7,$B42&lt;'111'!$L$11),"x","")</f>
        <v/>
      </c>
      <c r="T42" s="85" t="str">
        <f>IF(ISERROR(FIND('112'!$M$9,G42,1)),"",IF((AND(FIND('112'!$M$9,G42,1)&gt;=1,B42='112'!$K$9,OR($N42='112'!$I$6,$O42='112'!$I$6))),"x",""))</f>
        <v/>
      </c>
      <c r="U42" s="85" t="str">
        <f>IF(ISERROR(FIND('112'!$M$9,G42,1)),"",IF((AND(LEFT(G42,2)=LEFT('112'!$M$9,2),B42&lt;'112'!$K$9,$N42='112'!$I$6)),"x",""))</f>
        <v/>
      </c>
      <c r="V42" s="85" t="str">
        <f>IF(ISERROR(FIND('112'!$M$9,G42,1)),"",IF((AND(RIGHT(G42,2)=RIGHT('112'!$M$9,2),B42&lt;'112'!$K$9,$O42='112'!$I$6)),"x",""))</f>
        <v/>
      </c>
      <c r="W42" s="85" t="str">
        <f>IF(AND('341-CT'!$H$9=H42,OR(LEFT(N42,3)=$W$7,LEFT(O42,3)=$W$7)),"x","")</f>
        <v/>
      </c>
      <c r="X42" s="85" t="str">
        <f>IF(OR(TH!N42=TH!$X$7,O42=TH!$X$7),"x","")</f>
        <v/>
      </c>
      <c r="Y42" s="85" t="str">
        <f>IF(AND(OR(N42="131",O42="131"),H42='131-CT'!$H$9),"x","")</f>
        <v/>
      </c>
      <c r="Z42" s="85"/>
      <c r="AA42" s="85" t="str">
        <f>IF(AND(MONTH(E42)='IN-NX'!$J$5,'IN-NX'!$D$7=D42),"x","")</f>
        <v/>
      </c>
      <c r="AB42" s="85" t="str">
        <f>IF(AND(OR(LEFT(TH!N42,2)="15",LEFT(TH!O42,2)="15"),'152-CT'!$J$8=TH!F42),"x","")</f>
        <v/>
      </c>
      <c r="AC42" s="85" t="str">
        <f>IF(AND(OR(LEFT(TH!N42,2)="15",LEFT(TH!O42,2)="15"),TK!$E$7=TH!F42),"x","")</f>
        <v/>
      </c>
      <c r="AD42" s="85" t="str">
        <f>IF(AND(N42="1521",MONTH(C42)='BK-NL'!$M$11),"x","")</f>
        <v/>
      </c>
    </row>
    <row r="43" spans="1:30" s="347" customFormat="1" ht="15.75" hidden="1" customHeight="1">
      <c r="A43" s="342" t="str">
        <f>IF(B43&lt;&gt;"",IF(AND(B43='IN-TC'!$S$4,OR(TH!N43="1111",TH!O43="1111")),TH!D43,""),"")</f>
        <v/>
      </c>
      <c r="B43" s="63">
        <f t="shared" si="2"/>
        <v>1</v>
      </c>
      <c r="C43" s="881">
        <v>42400</v>
      </c>
      <c r="D43" s="881" t="s">
        <v>585</v>
      </c>
      <c r="E43" s="881">
        <f t="shared" si="4"/>
        <v>42400</v>
      </c>
      <c r="F43" s="882" t="s">
        <v>1346</v>
      </c>
      <c r="G43" s="278"/>
      <c r="H43" s="322"/>
      <c r="I43" s="446"/>
      <c r="J43" s="446"/>
      <c r="K43" s="437"/>
      <c r="L43" s="446"/>
      <c r="M43" s="887">
        <f>G35*$G42</f>
        <v>3350490</v>
      </c>
      <c r="N43" s="888" t="s">
        <v>283</v>
      </c>
      <c r="O43" s="888" t="s">
        <v>597</v>
      </c>
      <c r="P43" s="85" t="str">
        <f>IF(AND('331-CT'!$E$7=TH!H43,OR(N43="331",O43="331")),"x","")</f>
        <v/>
      </c>
      <c r="Q43" s="85" t="str">
        <f>IF(AND(B43='111'!$L$11,OR($N43=$Q$7,$O43=$Q$7)),"x","")</f>
        <v/>
      </c>
      <c r="R43" s="85" t="str">
        <f>IF(AND($N43=$Q$7,$B43&lt;'111'!$L$11),"x","")</f>
        <v/>
      </c>
      <c r="S43" s="85" t="str">
        <f>IF(AND($O43=$Q$7,$B43&lt;'111'!$L$11),"x","")</f>
        <v/>
      </c>
      <c r="T43" s="85" t="str">
        <f>IF(ISERROR(FIND('112'!$M$9,G43,1)),"",IF((AND(FIND('112'!$M$9,G43,1)&gt;=1,B43='112'!$K$9,OR($N43='112'!$I$6,$O43='112'!$I$6))),"x",""))</f>
        <v/>
      </c>
      <c r="U43" s="85" t="str">
        <f>IF(ISERROR(FIND('112'!$M$9,G43,1)),"",IF((AND(LEFT(G43,2)=LEFT('112'!$M$9,2),B43&lt;'112'!$K$9,$N43='112'!$I$6)),"x",""))</f>
        <v/>
      </c>
      <c r="V43" s="85" t="str">
        <f>IF(ISERROR(FIND('112'!$M$9,G43,1)),"",IF((AND(RIGHT(G43,2)=RIGHT('112'!$M$9,2),B43&lt;'112'!$K$9,$O43='112'!$I$6)),"x",""))</f>
        <v/>
      </c>
      <c r="W43" s="85" t="str">
        <f>IF(AND('341-CT'!$H$9=H43,OR(LEFT(N43,3)=$W$7,LEFT(O43,3)=$W$7)),"x","")</f>
        <v/>
      </c>
      <c r="X43" s="85" t="str">
        <f>IF(OR(TH!N43=TH!$X$7,O43=TH!$X$7),"x","")</f>
        <v/>
      </c>
      <c r="Y43" s="85" t="str">
        <f>IF(AND(OR(N43="131",O43="131"),H43='131-CT'!$H$9),"x","")</f>
        <v/>
      </c>
      <c r="Z43" s="85"/>
      <c r="AA43" s="85" t="str">
        <f>IF(AND(MONTH(E43)='IN-NX'!$J$5,'IN-NX'!$D$7=D43),"x","")</f>
        <v/>
      </c>
      <c r="AB43" s="85" t="str">
        <f>IF(AND(OR(LEFT(TH!N43,2)="15",LEFT(TH!O43,2)="15"),'152-CT'!$J$8=TH!F43),"x","")</f>
        <v/>
      </c>
      <c r="AC43" s="85" t="str">
        <f>IF(AND(OR(LEFT(TH!N43,2)="15",LEFT(TH!O43,2)="15"),TK!$E$7=TH!F43),"x","")</f>
        <v/>
      </c>
      <c r="AD43" s="85" t="str">
        <f>IF(AND(N43="1521",MONTH(C43)='BK-NL'!$M$11),"x","")</f>
        <v/>
      </c>
    </row>
    <row r="44" spans="1:30" s="347" customFormat="1" ht="15.75" hidden="1" customHeight="1">
      <c r="A44" s="342" t="str">
        <f>IF(B44&lt;&gt;"",IF(AND(B44='IN-TC'!$S$4,OR(TH!N44="1111",TH!O44="1111")),TH!D44,""),"")</f>
        <v/>
      </c>
      <c r="B44" s="63">
        <f t="shared" si="2"/>
        <v>1</v>
      </c>
      <c r="C44" s="881">
        <v>42400</v>
      </c>
      <c r="D44" s="881" t="s">
        <v>585</v>
      </c>
      <c r="E44" s="881">
        <f t="shared" si="4"/>
        <v>42400</v>
      </c>
      <c r="F44" s="882" t="s">
        <v>1347</v>
      </c>
      <c r="G44" s="988" t="s">
        <v>590</v>
      </c>
      <c r="H44" s="322"/>
      <c r="I44" s="446"/>
      <c r="J44" s="446"/>
      <c r="K44" s="437"/>
      <c r="L44" s="446"/>
      <c r="M44" s="887">
        <f>G34*$G44</f>
        <v>373690</v>
      </c>
      <c r="N44" s="888" t="s">
        <v>595</v>
      </c>
      <c r="O44" s="888" t="s">
        <v>598</v>
      </c>
      <c r="P44" s="85" t="str">
        <f>IF(AND('331-CT'!$E$7=TH!H44,OR(N44="331",O44="331")),"x","")</f>
        <v/>
      </c>
      <c r="Q44" s="85" t="str">
        <f>IF(AND(B44='111'!$L$11,OR($N44=$Q$7,$O44=$Q$7)),"x","")</f>
        <v/>
      </c>
      <c r="R44" s="85" t="str">
        <f>IF(AND($N44=$Q$7,$B44&lt;'111'!$L$11),"x","")</f>
        <v/>
      </c>
      <c r="S44" s="85" t="str">
        <f>IF(AND($O44=$Q$7,$B44&lt;'111'!$L$11),"x","")</f>
        <v/>
      </c>
      <c r="T44" s="85" t="str">
        <f>IF(ISERROR(FIND('112'!$M$9,G44,1)),"",IF((AND(FIND('112'!$M$9,G44,1)&gt;=1,B44='112'!$K$9,OR($N44='112'!$I$6,$O44='112'!$I$6))),"x",""))</f>
        <v/>
      </c>
      <c r="U44" s="85" t="str">
        <f>IF(ISERROR(FIND('112'!$M$9,G44,1)),"",IF((AND(LEFT(G44,2)=LEFT('112'!$M$9,2),B44&lt;'112'!$K$9,$N44='112'!$I$6)),"x",""))</f>
        <v/>
      </c>
      <c r="V44" s="85" t="str">
        <f>IF(ISERROR(FIND('112'!$M$9,G44,1)),"",IF((AND(RIGHT(G44,2)=RIGHT('112'!$M$9,2),B44&lt;'112'!$K$9,$O44='112'!$I$6)),"x",""))</f>
        <v/>
      </c>
      <c r="W44" s="85" t="str">
        <f>IF(AND('341-CT'!$H$9=H44,OR(LEFT(N44,3)=$W$7,LEFT(O44,3)=$W$7)),"x","")</f>
        <v/>
      </c>
      <c r="X44" s="85" t="str">
        <f>IF(OR(TH!N44=TH!$X$7,O44=TH!$X$7),"x","")</f>
        <v/>
      </c>
      <c r="Y44" s="85" t="str">
        <f>IF(AND(OR(N44="131",O44="131"),H44='131-CT'!$H$9),"x","")</f>
        <v/>
      </c>
      <c r="Z44" s="85"/>
      <c r="AA44" s="85" t="str">
        <f>IF(AND(MONTH(E44)='IN-NX'!$J$5,'IN-NX'!$D$7=D44),"x","")</f>
        <v/>
      </c>
      <c r="AB44" s="85" t="str">
        <f>IF(AND(OR(LEFT(TH!N44,2)="15",LEFT(TH!O44,2)="15"),'152-CT'!$J$8=TH!F44),"x","")</f>
        <v/>
      </c>
      <c r="AC44" s="85" t="str">
        <f>IF(AND(OR(LEFT(TH!N44,2)="15",LEFT(TH!O44,2)="15"),TK!$E$7=TH!F44),"x","")</f>
        <v/>
      </c>
      <c r="AD44" s="85" t="str">
        <f>IF(AND(N44="1521",MONTH(C44)='BK-NL'!$M$11),"x","")</f>
        <v/>
      </c>
    </row>
    <row r="45" spans="1:30" s="347" customFormat="1" ht="15.75" hidden="1" customHeight="1">
      <c r="A45" s="342" t="str">
        <f>IF(B45&lt;&gt;"",IF(AND(B45='IN-TC'!$S$4,OR(TH!N45="1111",TH!O45="1111")),TH!D45,""),"")</f>
        <v/>
      </c>
      <c r="B45" s="63">
        <f t="shared" si="2"/>
        <v>1</v>
      </c>
      <c r="C45" s="881">
        <v>42400</v>
      </c>
      <c r="D45" s="881" t="s">
        <v>585</v>
      </c>
      <c r="E45" s="881">
        <f t="shared" si="4"/>
        <v>42400</v>
      </c>
      <c r="F45" s="882" t="s">
        <v>1348</v>
      </c>
      <c r="G45" s="278"/>
      <c r="H45" s="322"/>
      <c r="I45" s="446"/>
      <c r="J45" s="446"/>
      <c r="K45" s="437"/>
      <c r="L45" s="446"/>
      <c r="M45" s="887">
        <f>G35*$G44</f>
        <v>1116830</v>
      </c>
      <c r="N45" s="888" t="s">
        <v>595</v>
      </c>
      <c r="O45" s="888" t="s">
        <v>598</v>
      </c>
      <c r="P45" s="85" t="str">
        <f>IF(AND('331-CT'!$E$7=TH!H45,OR(N45="331",O45="331")),"x","")</f>
        <v/>
      </c>
      <c r="Q45" s="85" t="str">
        <f>IF(AND(B45='111'!$L$11,OR($N45=$Q$7,$O45=$Q$7)),"x","")</f>
        <v/>
      </c>
      <c r="R45" s="85" t="str">
        <f>IF(AND($N45=$Q$7,$B45&lt;'111'!$L$11),"x","")</f>
        <v/>
      </c>
      <c r="S45" s="85" t="str">
        <f>IF(AND($O45=$Q$7,$B45&lt;'111'!$L$11),"x","")</f>
        <v/>
      </c>
      <c r="T45" s="85" t="str">
        <f>IF(ISERROR(FIND('112'!$M$9,G45,1)),"",IF((AND(FIND('112'!$M$9,G45,1)&gt;=1,B45='112'!$K$9,OR($N45='112'!$I$6,$O45='112'!$I$6))),"x",""))</f>
        <v/>
      </c>
      <c r="U45" s="85" t="str">
        <f>IF(ISERROR(FIND('112'!$M$9,G45,1)),"",IF((AND(LEFT(G45,2)=LEFT('112'!$M$9,2),B45&lt;'112'!$K$9,$N45='112'!$I$6)),"x",""))</f>
        <v/>
      </c>
      <c r="V45" s="85" t="str">
        <f>IF(ISERROR(FIND('112'!$M$9,G45,1)),"",IF((AND(RIGHT(G45,2)=RIGHT('112'!$M$9,2),B45&lt;'112'!$K$9,$O45='112'!$I$6)),"x",""))</f>
        <v/>
      </c>
      <c r="W45" s="85" t="str">
        <f>IF(AND('341-CT'!$H$9=H45,OR(LEFT(N45,3)=$W$7,LEFT(O45,3)=$W$7)),"x","")</f>
        <v/>
      </c>
      <c r="X45" s="85" t="str">
        <f>IF(OR(TH!N45=TH!$X$7,O45=TH!$X$7),"x","")</f>
        <v/>
      </c>
      <c r="Y45" s="85" t="str">
        <f>IF(AND(OR(N45="131",O45="131"),H45='131-CT'!$H$9),"x","")</f>
        <v/>
      </c>
      <c r="Z45" s="85"/>
      <c r="AA45" s="85" t="str">
        <f>IF(AND(MONTH(E45)='IN-NX'!$J$5,'IN-NX'!$D$7=D45),"x","")</f>
        <v/>
      </c>
      <c r="AB45" s="85" t="str">
        <f>IF(AND(OR(LEFT(TH!N45,2)="15",LEFT(TH!O45,2)="15"),'152-CT'!$J$8=TH!F45),"x","")</f>
        <v/>
      </c>
      <c r="AC45" s="85" t="str">
        <f>IF(AND(OR(LEFT(TH!N45,2)="15",LEFT(TH!O45,2)="15"),TK!$E$7=TH!F45),"x","")</f>
        <v/>
      </c>
      <c r="AD45" s="85" t="str">
        <f>IF(AND(N45="1521",MONTH(C45)='BK-NL'!$M$11),"x","")</f>
        <v/>
      </c>
    </row>
    <row r="46" spans="1:30" s="347" customFormat="1" ht="15.75" hidden="1" customHeight="1">
      <c r="A46" s="342" t="str">
        <f>IF(B46&lt;&gt;"",IF(AND(B46='IN-TC'!$S$4,OR(TH!N46="1111",TH!O46="1111")),TH!D46,""),"")</f>
        <v/>
      </c>
      <c r="B46" s="63">
        <f t="shared" si="2"/>
        <v>1</v>
      </c>
      <c r="C46" s="881">
        <v>42400</v>
      </c>
      <c r="D46" s="881" t="s">
        <v>585</v>
      </c>
      <c r="E46" s="881">
        <f t="shared" si="4"/>
        <v>42400</v>
      </c>
      <c r="F46" s="882" t="s">
        <v>1349</v>
      </c>
      <c r="G46" s="988" t="s">
        <v>590</v>
      </c>
      <c r="H46" s="1145"/>
      <c r="I46" s="447"/>
      <c r="J46" s="447"/>
      <c r="K46" s="438"/>
      <c r="L46" s="447"/>
      <c r="M46" s="887">
        <f>M44</f>
        <v>373690</v>
      </c>
      <c r="N46" s="888" t="s">
        <v>594</v>
      </c>
      <c r="O46" s="888" t="s">
        <v>598</v>
      </c>
      <c r="P46" s="85" t="str">
        <f>IF(AND('331-CT'!$E$7=TH!H46,OR(N46="331",O46="331")),"x","")</f>
        <v/>
      </c>
      <c r="Q46" s="85" t="str">
        <f>IF(AND(B46='111'!$L$11,OR($N46=$Q$7,$O46=$Q$7)),"x","")</f>
        <v/>
      </c>
      <c r="R46" s="85" t="str">
        <f>IF(AND($N46=$Q$7,$B46&lt;'111'!$L$11),"x","")</f>
        <v/>
      </c>
      <c r="S46" s="85" t="str">
        <f>IF(AND($O46=$Q$7,$B46&lt;'111'!$L$11),"x","")</f>
        <v/>
      </c>
      <c r="T46" s="85" t="str">
        <f>IF(ISERROR(FIND('112'!$M$9,G46,1)),"",IF((AND(FIND('112'!$M$9,G46,1)&gt;=1,B46='112'!$K$9,OR($N46='112'!$I$6,$O46='112'!$I$6))),"x",""))</f>
        <v/>
      </c>
      <c r="U46" s="85" t="str">
        <f>IF(ISERROR(FIND('112'!$M$9,G46,1)),"",IF((AND(LEFT(G46,2)=LEFT('112'!$M$9,2),B46&lt;'112'!$K$9,$N46='112'!$I$6)),"x",""))</f>
        <v/>
      </c>
      <c r="V46" s="85" t="str">
        <f>IF(ISERROR(FIND('112'!$M$9,G46,1)),"",IF((AND(RIGHT(G46,2)=RIGHT('112'!$M$9,2),B46&lt;'112'!$K$9,$O46='112'!$I$6)),"x",""))</f>
        <v/>
      </c>
      <c r="W46" s="85" t="str">
        <f>IF(AND('341-CT'!$H$9=H46,OR(LEFT(N46,3)=$W$7,LEFT(O46,3)=$W$7)),"x","")</f>
        <v/>
      </c>
      <c r="X46" s="85" t="str">
        <f>IF(OR(TH!N46=TH!$X$7,O46=TH!$X$7),"x","")</f>
        <v/>
      </c>
      <c r="Y46" s="85" t="str">
        <f>IF(AND(OR(N46="131",O46="131"),H46='131-CT'!$H$9),"x","")</f>
        <v/>
      </c>
      <c r="Z46" s="85"/>
      <c r="AA46" s="85" t="str">
        <f>IF(AND(MONTH(E46)='IN-NX'!$J$5,'IN-NX'!$D$7=D46),"x","")</f>
        <v/>
      </c>
      <c r="AB46" s="85" t="str">
        <f>IF(AND(OR(LEFT(TH!N46,2)="15",LEFT(TH!O46,2)="15"),'152-CT'!$J$8=TH!F46),"x","")</f>
        <v/>
      </c>
      <c r="AC46" s="85" t="str">
        <f>IF(AND(OR(LEFT(TH!N46,2)="15",LEFT(TH!O46,2)="15"),TK!$E$7=TH!F46),"x","")</f>
        <v/>
      </c>
      <c r="AD46" s="85" t="str">
        <f>IF(AND(N46="1521",MONTH(C46)='BK-NL'!$M$11),"x","")</f>
        <v/>
      </c>
    </row>
    <row r="47" spans="1:30" s="347" customFormat="1" ht="15.75" hidden="1" customHeight="1">
      <c r="A47" s="342" t="str">
        <f>IF(B47&lt;&gt;"",IF(AND(B47='IN-TC'!$S$4,OR(TH!N47="1111",TH!O47="1111")),TH!D47,""),"")</f>
        <v/>
      </c>
      <c r="B47" s="63">
        <f t="shared" si="2"/>
        <v>1</v>
      </c>
      <c r="C47" s="881">
        <v>42400</v>
      </c>
      <c r="D47" s="881" t="s">
        <v>585</v>
      </c>
      <c r="E47" s="881">
        <f t="shared" si="4"/>
        <v>42400</v>
      </c>
      <c r="F47" s="882" t="s">
        <v>1350</v>
      </c>
      <c r="G47" s="278"/>
      <c r="H47" s="322"/>
      <c r="I47" s="446"/>
      <c r="J47" s="446"/>
      <c r="K47" s="437"/>
      <c r="L47" s="446"/>
      <c r="M47" s="887">
        <f>M45</f>
        <v>1116830</v>
      </c>
      <c r="N47" s="888" t="s">
        <v>283</v>
      </c>
      <c r="O47" s="888" t="s">
        <v>598</v>
      </c>
      <c r="P47" s="85" t="str">
        <f>IF(AND('331-CT'!$E$7=TH!H47,OR(N47="331",O47="331")),"x","")</f>
        <v/>
      </c>
      <c r="Q47" s="85" t="str">
        <f>IF(AND(B47='111'!$L$11,OR($N47=$Q$7,$O47=$Q$7)),"x","")</f>
        <v/>
      </c>
      <c r="R47" s="85" t="str">
        <f>IF(AND($N47=$Q$7,$B47&lt;'111'!$L$11),"x","")</f>
        <v/>
      </c>
      <c r="S47" s="85" t="str">
        <f>IF(AND($O47=$Q$7,$B47&lt;'111'!$L$11),"x","")</f>
        <v/>
      </c>
      <c r="T47" s="85" t="str">
        <f>IF(ISERROR(FIND('112'!$M$9,G47,1)),"",IF((AND(FIND('112'!$M$9,G47,1)&gt;=1,B47='112'!$K$9,OR($N47='112'!$I$6,$O47='112'!$I$6))),"x",""))</f>
        <v/>
      </c>
      <c r="U47" s="85" t="str">
        <f>IF(ISERROR(FIND('112'!$M$9,G47,1)),"",IF((AND(LEFT(G47,2)=LEFT('112'!$M$9,2),B47&lt;'112'!$K$9,$N47='112'!$I$6)),"x",""))</f>
        <v/>
      </c>
      <c r="V47" s="85" t="str">
        <f>IF(ISERROR(FIND('112'!$M$9,G47,1)),"",IF((AND(RIGHT(G47,2)=RIGHT('112'!$M$9,2),B47&lt;'112'!$K$9,$O47='112'!$I$6)),"x",""))</f>
        <v/>
      </c>
      <c r="W47" s="85" t="str">
        <f>IF(AND('341-CT'!$H$9=H47,OR(LEFT(N47,3)=$W$7,LEFT(O47,3)=$W$7)),"x","")</f>
        <v/>
      </c>
      <c r="X47" s="85" t="str">
        <f>IF(OR(TH!N47=TH!$X$7,O47=TH!$X$7),"x","")</f>
        <v/>
      </c>
      <c r="Y47" s="85" t="str">
        <f>IF(AND(OR(N47="131",O47="131"),H47='131-CT'!$H$9),"x","")</f>
        <v/>
      </c>
      <c r="Z47" s="85"/>
      <c r="AA47" s="85" t="str">
        <f>IF(AND(MONTH(E47)='IN-NX'!$J$5,'IN-NX'!$D$7=D47),"x","")</f>
        <v/>
      </c>
      <c r="AB47" s="85" t="str">
        <f>IF(AND(OR(LEFT(TH!N47,2)="15",LEFT(TH!O47,2)="15"),'152-CT'!$J$8=TH!F47),"x","")</f>
        <v/>
      </c>
      <c r="AC47" s="85" t="str">
        <f>IF(AND(OR(LEFT(TH!N47,2)="15",LEFT(TH!O47,2)="15"),TK!$E$7=TH!F47),"x","")</f>
        <v/>
      </c>
      <c r="AD47" s="85" t="str">
        <f>IF(AND(N47="1521",MONTH(C47)='BK-NL'!$M$11),"x","")</f>
        <v/>
      </c>
    </row>
    <row r="48" spans="1:30" s="347" customFormat="1" ht="15.75" hidden="1" customHeight="1">
      <c r="A48" s="342" t="str">
        <f>IF(B48&lt;&gt;"",IF(AND(B48='IN-TC'!$S$4,OR(TH!N48="1111",TH!O48="1111")),TH!D48,""),"")</f>
        <v/>
      </c>
      <c r="B48" s="63">
        <f t="shared" si="2"/>
        <v>2</v>
      </c>
      <c r="C48" s="881">
        <v>42429</v>
      </c>
      <c r="D48" s="881" t="s">
        <v>585</v>
      </c>
      <c r="E48" s="881">
        <f>C48</f>
        <v>42429</v>
      </c>
      <c r="F48" s="882" t="s">
        <v>1337</v>
      </c>
      <c r="G48" s="278">
        <v>37369000</v>
      </c>
      <c r="H48" s="322"/>
      <c r="I48" s="446"/>
      <c r="J48" s="446"/>
      <c r="K48" s="437"/>
      <c r="L48" s="446"/>
      <c r="M48" s="887">
        <v>31803952</v>
      </c>
      <c r="N48" s="888" t="s">
        <v>594</v>
      </c>
      <c r="O48" s="888" t="s">
        <v>595</v>
      </c>
      <c r="P48" s="85" t="str">
        <f>IF(AND('331-CT'!$E$7=TH!H48,OR(N48="331",O48="331")),"x","")</f>
        <v/>
      </c>
      <c r="Q48" s="85" t="str">
        <f>IF(AND(B48='111'!$L$11,OR($N48=$Q$7,$O48=$Q$7)),"x","")</f>
        <v/>
      </c>
      <c r="R48" s="85" t="str">
        <f>IF(AND($N48=$Q$7,$B48&lt;'111'!$L$11),"x","")</f>
        <v/>
      </c>
      <c r="S48" s="85" t="str">
        <f>IF(AND($O48=$Q$7,$B48&lt;'111'!$L$11),"x","")</f>
        <v/>
      </c>
      <c r="T48" s="85" t="str">
        <f>IF(ISERROR(FIND('112'!$M$9,G48,1)),"",IF((AND(FIND('112'!$M$9,G48,1)&gt;=1,B48='112'!$K$9,OR($N48='112'!$I$6,$O48='112'!$I$6))),"x",""))</f>
        <v/>
      </c>
      <c r="U48" s="85" t="str">
        <f>IF(ISERROR(FIND('112'!$M$9,G48,1)),"",IF((AND(LEFT(G48,2)=LEFT('112'!$M$9,2),B48&lt;'112'!$K$9,$N48='112'!$I$6)),"x",""))</f>
        <v/>
      </c>
      <c r="V48" s="85" t="str">
        <f>IF(ISERROR(FIND('112'!$M$9,G48,1)),"",IF((AND(RIGHT(G48,2)=RIGHT('112'!$M$9,2),B48&lt;'112'!$K$9,$O48='112'!$I$6)),"x",""))</f>
        <v/>
      </c>
      <c r="W48" s="85" t="str">
        <f>IF(AND('341-CT'!$H$9=H48,OR(LEFT(N48,3)=$W$7,LEFT(O48,3)=$W$7)),"x","")</f>
        <v/>
      </c>
      <c r="X48" s="85" t="str">
        <f>IF(OR(TH!N48=TH!$X$7,O48=TH!$X$7),"x","")</f>
        <v/>
      </c>
      <c r="Y48" s="85" t="str">
        <f>IF(AND(OR(N48="131",O48="131"),H48='131-CT'!$H$9),"x","")</f>
        <v/>
      </c>
      <c r="Z48" s="85"/>
      <c r="AA48" s="85" t="str">
        <f>IF(AND(MONTH(E48)='IN-NX'!$J$5,'IN-NX'!$D$7=D48),"x","")</f>
        <v/>
      </c>
      <c r="AB48" s="85" t="str">
        <f>IF(AND(OR(LEFT(TH!N48,2)="15",LEFT(TH!O48,2)="15"),'152-CT'!$J$8=TH!F48),"x","")</f>
        <v/>
      </c>
      <c r="AC48" s="85" t="str">
        <f>IF(AND(OR(LEFT(TH!N48,2)="15",LEFT(TH!O48,2)="15"),TK!$E$7=TH!F48),"x","")</f>
        <v/>
      </c>
      <c r="AD48" s="85" t="str">
        <f>IF(AND(N48="1521",MONTH(C48)='BK-NL'!$M$11),"x","")</f>
        <v/>
      </c>
    </row>
    <row r="49" spans="1:30" s="347" customFormat="1" ht="15.75" hidden="1" customHeight="1">
      <c r="A49" s="342" t="str">
        <f>IF(B49&lt;&gt;"",IF(AND(B49='IN-TC'!$S$4,OR(TH!N49="1111",TH!O49="1111")),TH!D49,""),"")</f>
        <v/>
      </c>
      <c r="B49" s="63">
        <f t="shared" si="2"/>
        <v>2</v>
      </c>
      <c r="C49" s="881">
        <v>42429</v>
      </c>
      <c r="D49" s="881" t="s">
        <v>585</v>
      </c>
      <c r="E49" s="881">
        <f t="shared" ref="E49:E68" si="5">C49</f>
        <v>42429</v>
      </c>
      <c r="F49" s="882" t="s">
        <v>1338</v>
      </c>
      <c r="G49" s="278">
        <v>108366000</v>
      </c>
      <c r="H49" s="322"/>
      <c r="I49" s="446"/>
      <c r="J49" s="446"/>
      <c r="K49" s="437"/>
      <c r="L49" s="446"/>
      <c r="M49" s="887">
        <v>97552760</v>
      </c>
      <c r="N49" s="888" t="s">
        <v>283</v>
      </c>
      <c r="O49" s="888" t="s">
        <v>595</v>
      </c>
      <c r="P49" s="85" t="str">
        <f>IF(AND('331-CT'!$E$7=TH!H49,OR(N49="331",O49="331")),"x","")</f>
        <v/>
      </c>
      <c r="Q49" s="85" t="str">
        <f>IF(AND(B49='111'!$L$11,OR($N49=$Q$7,$O49=$Q$7)),"x","")</f>
        <v/>
      </c>
      <c r="R49" s="85" t="str">
        <f>IF(AND($N49=$Q$7,$B49&lt;'111'!$L$11),"x","")</f>
        <v/>
      </c>
      <c r="S49" s="85" t="str">
        <f>IF(AND($O49=$Q$7,$B49&lt;'111'!$L$11),"x","")</f>
        <v/>
      </c>
      <c r="T49" s="85" t="str">
        <f>IF(ISERROR(FIND('112'!$M$9,G49,1)),"",IF((AND(FIND('112'!$M$9,G49,1)&gt;=1,B49='112'!$K$9,OR($N49='112'!$I$6,$O49='112'!$I$6))),"x",""))</f>
        <v/>
      </c>
      <c r="U49" s="85" t="str">
        <f>IF(ISERROR(FIND('112'!$M$9,G49,1)),"",IF((AND(LEFT(G49,2)=LEFT('112'!$M$9,2),B49&lt;'112'!$K$9,$N49='112'!$I$6)),"x",""))</f>
        <v/>
      </c>
      <c r="V49" s="85" t="str">
        <f>IF(ISERROR(FIND('112'!$M$9,G49,1)),"",IF((AND(RIGHT(G49,2)=RIGHT('112'!$M$9,2),B49&lt;'112'!$K$9,$O49='112'!$I$6)),"x",""))</f>
        <v/>
      </c>
      <c r="W49" s="85" t="str">
        <f>IF(AND('341-CT'!$H$9=H49,OR(LEFT(N49,3)=$W$7,LEFT(O49,3)=$W$7)),"x","")</f>
        <v/>
      </c>
      <c r="X49" s="85" t="str">
        <f>IF(OR(TH!N49=TH!$X$7,O49=TH!$X$7),"x","")</f>
        <v/>
      </c>
      <c r="Y49" s="85" t="str">
        <f>IF(AND(OR(N49="131",O49="131"),H49='131-CT'!$H$9),"x","")</f>
        <v/>
      </c>
      <c r="Z49" s="85"/>
      <c r="AA49" s="85" t="str">
        <f>IF(AND(MONTH(E49)='IN-NX'!$J$5,'IN-NX'!$D$7=D49),"x","")</f>
        <v/>
      </c>
      <c r="AB49" s="85" t="str">
        <f>IF(AND(OR(LEFT(TH!N49,2)="15",LEFT(TH!O49,2)="15"),'152-CT'!$J$8=TH!F49),"x","")</f>
        <v/>
      </c>
      <c r="AC49" s="85" t="str">
        <f>IF(AND(OR(LEFT(TH!N49,2)="15",LEFT(TH!O49,2)="15"),TK!$E$7=TH!F49),"x","")</f>
        <v/>
      </c>
      <c r="AD49" s="85" t="str">
        <f>IF(AND(N49="1521",MONTH(C49)='BK-NL'!$M$11),"x","")</f>
        <v/>
      </c>
    </row>
    <row r="50" spans="1:30" s="347" customFormat="1" ht="15.75" hidden="1" customHeight="1">
      <c r="A50" s="342" t="str">
        <f>IF(B50&lt;&gt;"",IF(AND(B50='IN-TC'!$S$4,OR(TH!N50="1111",TH!O50="1111")),TH!D50,""),"")</f>
        <v/>
      </c>
      <c r="B50" s="63">
        <f t="shared" si="2"/>
        <v>2</v>
      </c>
      <c r="C50" s="881">
        <v>42429</v>
      </c>
      <c r="D50" s="881" t="s">
        <v>585</v>
      </c>
      <c r="E50" s="881">
        <f t="shared" si="5"/>
        <v>42429</v>
      </c>
      <c r="F50" s="882" t="s">
        <v>1339</v>
      </c>
      <c r="G50" s="988" t="s">
        <v>586</v>
      </c>
      <c r="H50" s="322"/>
      <c r="I50" s="446"/>
      <c r="J50" s="446"/>
      <c r="K50" s="437"/>
      <c r="L50" s="446"/>
      <c r="M50" s="887">
        <f>G48*$G50</f>
        <v>2989520</v>
      </c>
      <c r="N50" s="888" t="s">
        <v>595</v>
      </c>
      <c r="O50" s="888" t="s">
        <v>596</v>
      </c>
      <c r="P50" s="85" t="str">
        <f>IF(AND('331-CT'!$E$7=TH!H50,OR(N50="331",O50="331")),"x","")</f>
        <v/>
      </c>
      <c r="Q50" s="85" t="str">
        <f>IF(AND(B50='111'!$L$11,OR($N50=$Q$7,$O50=$Q$7)),"x","")</f>
        <v/>
      </c>
      <c r="R50" s="85" t="str">
        <f>IF(AND($N50=$Q$7,$B50&lt;'111'!$L$11),"x","")</f>
        <v/>
      </c>
      <c r="S50" s="85" t="str">
        <f>IF(AND($O50=$Q$7,$B50&lt;'111'!$L$11),"x","")</f>
        <v/>
      </c>
      <c r="T50" s="85" t="str">
        <f>IF(ISERROR(FIND('112'!$M$9,G50,1)),"",IF((AND(FIND('112'!$M$9,G50,1)&gt;=1,B50='112'!$K$9,OR($N50='112'!$I$6,$O50='112'!$I$6))),"x",""))</f>
        <v/>
      </c>
      <c r="U50" s="85" t="str">
        <f>IF(ISERROR(FIND('112'!$M$9,G50,1)),"",IF((AND(LEFT(G50,2)=LEFT('112'!$M$9,2),B50&lt;'112'!$K$9,$N50='112'!$I$6)),"x",""))</f>
        <v/>
      </c>
      <c r="V50" s="85" t="str">
        <f>IF(ISERROR(FIND('112'!$M$9,G50,1)),"",IF((AND(RIGHT(G50,2)=RIGHT('112'!$M$9,2),B50&lt;'112'!$K$9,$O50='112'!$I$6)),"x",""))</f>
        <v/>
      </c>
      <c r="W50" s="85" t="str">
        <f>IF(AND('341-CT'!$H$9=H50,OR(LEFT(N50,3)=$W$7,LEFT(O50,3)=$W$7)),"x","")</f>
        <v/>
      </c>
      <c r="X50" s="85" t="str">
        <f>IF(OR(TH!N50=TH!$X$7,O50=TH!$X$7),"x","")</f>
        <v/>
      </c>
      <c r="Y50" s="85" t="str">
        <f>IF(AND(OR(N50="131",O50="131"),H50='131-CT'!$H$9),"x","")</f>
        <v/>
      </c>
      <c r="Z50" s="85"/>
      <c r="AA50" s="85" t="str">
        <f>IF(AND(MONTH(E50)='IN-NX'!$J$5,'IN-NX'!$D$7=D50),"x","")</f>
        <v/>
      </c>
      <c r="AB50" s="85" t="str">
        <f>IF(AND(OR(LEFT(TH!N50,2)="15",LEFT(TH!O50,2)="15"),'152-CT'!$J$8=TH!F50),"x","")</f>
        <v/>
      </c>
      <c r="AC50" s="85" t="str">
        <f>IF(AND(OR(LEFT(TH!N50,2)="15",LEFT(TH!O50,2)="15"),TK!$E$7=TH!F50),"x","")</f>
        <v/>
      </c>
      <c r="AD50" s="85" t="str">
        <f>IF(AND(N50="1521",MONTH(C50)='BK-NL'!$M$11),"x","")</f>
        <v/>
      </c>
    </row>
    <row r="51" spans="1:30" s="347" customFormat="1" ht="15.75" hidden="1" customHeight="1">
      <c r="A51" s="342" t="str">
        <f>IF(B51&lt;&gt;"",IF(AND(B51='IN-TC'!$S$4,OR(TH!N51="1111",TH!O51="1111")),TH!D51,""),"")</f>
        <v/>
      </c>
      <c r="B51" s="63">
        <f t="shared" si="2"/>
        <v>2</v>
      </c>
      <c r="C51" s="881">
        <v>42429</v>
      </c>
      <c r="D51" s="881" t="s">
        <v>585</v>
      </c>
      <c r="E51" s="881">
        <f t="shared" si="5"/>
        <v>42429</v>
      </c>
      <c r="F51" s="882" t="s">
        <v>1340</v>
      </c>
      <c r="G51" s="278"/>
      <c r="H51" s="322"/>
      <c r="I51" s="446"/>
      <c r="J51" s="446"/>
      <c r="K51" s="437"/>
      <c r="L51" s="446"/>
      <c r="M51" s="887">
        <f>G49*$G50</f>
        <v>8669280</v>
      </c>
      <c r="N51" s="889" t="s">
        <v>595</v>
      </c>
      <c r="O51" s="890" t="s">
        <v>596</v>
      </c>
      <c r="P51" s="85" t="str">
        <f>IF(AND('331-CT'!$E$7=TH!H51,OR(N51="331",O51="331")),"x","")</f>
        <v/>
      </c>
      <c r="Q51" s="85" t="str">
        <f>IF(AND(B51='111'!$L$11,OR($N51=$Q$7,$O51=$Q$7)),"x","")</f>
        <v/>
      </c>
      <c r="R51" s="85" t="str">
        <f>IF(AND($N51=$Q$7,$B51&lt;'111'!$L$11),"x","")</f>
        <v/>
      </c>
      <c r="S51" s="85" t="str">
        <f>IF(AND($O51=$Q$7,$B51&lt;'111'!$L$11),"x","")</f>
        <v/>
      </c>
      <c r="T51" s="85" t="str">
        <f>IF(ISERROR(FIND('112'!$M$9,G51,1)),"",IF((AND(FIND('112'!$M$9,G51,1)&gt;=1,B51='112'!$K$9,OR($N51='112'!$I$6,$O51='112'!$I$6))),"x",""))</f>
        <v/>
      </c>
      <c r="U51" s="85" t="str">
        <f>IF(ISERROR(FIND('112'!$M$9,G51,1)),"",IF((AND(LEFT(G51,2)=LEFT('112'!$M$9,2),B51&lt;'112'!$K$9,$N51='112'!$I$6)),"x",""))</f>
        <v/>
      </c>
      <c r="V51" s="85" t="str">
        <f>IF(ISERROR(FIND('112'!$M$9,G51,1)),"",IF((AND(RIGHT(G51,2)=RIGHT('112'!$M$9,2),B51&lt;'112'!$K$9,$O51='112'!$I$6)),"x",""))</f>
        <v/>
      </c>
      <c r="W51" s="85" t="str">
        <f>IF(AND('341-CT'!$H$9=H51,OR(LEFT(N51,3)=$W$7,LEFT(O51,3)=$W$7)),"x","")</f>
        <v/>
      </c>
      <c r="X51" s="85" t="str">
        <f>IF(OR(TH!N51=TH!$X$7,O51=TH!$X$7),"x","")</f>
        <v/>
      </c>
      <c r="Y51" s="85" t="str">
        <f>IF(AND(OR(N51="131",O51="131"),H51='131-CT'!$H$9),"x","")</f>
        <v/>
      </c>
      <c r="Z51" s="85"/>
      <c r="AA51" s="85" t="str">
        <f>IF(AND(MONTH(E51)='IN-NX'!$J$5,'IN-NX'!$D$7=D51),"x","")</f>
        <v/>
      </c>
      <c r="AB51" s="85" t="str">
        <f>IF(AND(OR(LEFT(TH!N51,2)="15",LEFT(TH!O51,2)="15"),'152-CT'!$J$8=TH!F51),"x","")</f>
        <v/>
      </c>
      <c r="AC51" s="85" t="str">
        <f>IF(AND(OR(LEFT(TH!N51,2)="15",LEFT(TH!O51,2)="15"),TK!$E$7=TH!F51),"x","")</f>
        <v/>
      </c>
      <c r="AD51" s="85" t="str">
        <f>IF(AND(N51="1521",MONTH(C51)='BK-NL'!$M$11),"x","")</f>
        <v/>
      </c>
    </row>
    <row r="52" spans="1:30" s="347" customFormat="1" ht="15.75" hidden="1" customHeight="1">
      <c r="A52" s="342" t="str">
        <f>IF(B52&lt;&gt;"",IF(AND(B52='IN-TC'!$S$4,OR(TH!N52="1111",TH!O52="1111")),TH!D52,""),"")</f>
        <v/>
      </c>
      <c r="B52" s="63">
        <f t="shared" si="2"/>
        <v>2</v>
      </c>
      <c r="C52" s="881">
        <v>42429</v>
      </c>
      <c r="D52" s="881" t="s">
        <v>585</v>
      </c>
      <c r="E52" s="881">
        <f t="shared" si="5"/>
        <v>42429</v>
      </c>
      <c r="F52" s="882" t="s">
        <v>1341</v>
      </c>
      <c r="G52" s="988" t="s">
        <v>587</v>
      </c>
      <c r="H52" s="322"/>
      <c r="I52" s="446"/>
      <c r="J52" s="446"/>
      <c r="K52" s="437"/>
      <c r="L52" s="446"/>
      <c r="M52" s="887">
        <f>G48*$G52</f>
        <v>6726420</v>
      </c>
      <c r="N52" s="888" t="s">
        <v>594</v>
      </c>
      <c r="O52" s="888" t="s">
        <v>596</v>
      </c>
      <c r="P52" s="85" t="str">
        <f>IF(AND('331-CT'!$E$7=TH!H52,OR(N52="331",O52="331")),"x","")</f>
        <v/>
      </c>
      <c r="Q52" s="85" t="str">
        <f>IF(AND(B52='111'!$L$11,OR($N52=$Q$7,$O52=$Q$7)),"x","")</f>
        <v/>
      </c>
      <c r="R52" s="85" t="str">
        <f>IF(AND($N52=$Q$7,$B52&lt;'111'!$L$11),"x","")</f>
        <v/>
      </c>
      <c r="S52" s="85" t="str">
        <f>IF(AND($O52=$Q$7,$B52&lt;'111'!$L$11),"x","")</f>
        <v/>
      </c>
      <c r="T52" s="85" t="str">
        <f>IF(ISERROR(FIND('112'!$M$9,G52,1)),"",IF((AND(FIND('112'!$M$9,G52,1)&gt;=1,B52='112'!$K$9,OR($N52='112'!$I$6,$O52='112'!$I$6))),"x",""))</f>
        <v/>
      </c>
      <c r="U52" s="85" t="str">
        <f>IF(ISERROR(FIND('112'!$M$9,G52,1)),"",IF((AND(LEFT(G52,2)=LEFT('112'!$M$9,2),B52&lt;'112'!$K$9,$N52='112'!$I$6)),"x",""))</f>
        <v/>
      </c>
      <c r="V52" s="85" t="str">
        <f>IF(ISERROR(FIND('112'!$M$9,G52,1)),"",IF((AND(RIGHT(G52,2)=RIGHT('112'!$M$9,2),B52&lt;'112'!$K$9,$O52='112'!$I$6)),"x",""))</f>
        <v/>
      </c>
      <c r="W52" s="85" t="str">
        <f>IF(AND('341-CT'!$H$9=H52,OR(LEFT(N52,3)=$W$7,LEFT(O52,3)=$W$7)),"x","")</f>
        <v/>
      </c>
      <c r="X52" s="85" t="str">
        <f>IF(OR(TH!N52=TH!$X$7,O52=TH!$X$7),"x","")</f>
        <v/>
      </c>
      <c r="Y52" s="85" t="str">
        <f>IF(AND(OR(N52="131",O52="131"),H52='131-CT'!$H$9),"x","")</f>
        <v/>
      </c>
      <c r="Z52" s="85"/>
      <c r="AA52" s="85" t="str">
        <f>IF(AND(MONTH(E52)='IN-NX'!$J$5,'IN-NX'!$D$7=D52),"x","")</f>
        <v/>
      </c>
      <c r="AB52" s="85" t="str">
        <f>IF(AND(OR(LEFT(TH!N52,2)="15",LEFT(TH!O52,2)="15"),'152-CT'!$J$8=TH!F52),"x","")</f>
        <v/>
      </c>
      <c r="AC52" s="85" t="str">
        <f>IF(AND(OR(LEFT(TH!N52,2)="15",LEFT(TH!O52,2)="15"),TK!$E$7=TH!F52),"x","")</f>
        <v/>
      </c>
      <c r="AD52" s="85" t="str">
        <f>IF(AND(N52="1521",MONTH(C52)='BK-NL'!$M$11),"x","")</f>
        <v/>
      </c>
    </row>
    <row r="53" spans="1:30" s="347" customFormat="1" ht="15.75" hidden="1" customHeight="1">
      <c r="A53" s="342" t="str">
        <f>IF(B53&lt;&gt;"",IF(AND(B53='IN-TC'!$S$4,OR(TH!N53="1111",TH!O53="1111")),TH!D53,""),"")</f>
        <v/>
      </c>
      <c r="B53" s="63">
        <f t="shared" si="2"/>
        <v>2</v>
      </c>
      <c r="C53" s="881">
        <v>42429</v>
      </c>
      <c r="D53" s="881" t="s">
        <v>585</v>
      </c>
      <c r="E53" s="881">
        <f t="shared" si="5"/>
        <v>42429</v>
      </c>
      <c r="F53" s="882" t="s">
        <v>1342</v>
      </c>
      <c r="G53" s="278"/>
      <c r="H53" s="322"/>
      <c r="I53" s="446"/>
      <c r="J53" s="446"/>
      <c r="K53" s="437"/>
      <c r="L53" s="446"/>
      <c r="M53" s="887">
        <f>G49*$G52</f>
        <v>19505880</v>
      </c>
      <c r="N53" s="888" t="s">
        <v>283</v>
      </c>
      <c r="O53" s="888" t="s">
        <v>596</v>
      </c>
      <c r="P53" s="85" t="str">
        <f>IF(AND('331-CT'!$E$7=TH!H53,OR(N53="331",O53="331")),"x","")</f>
        <v/>
      </c>
      <c r="Q53" s="85" t="str">
        <f>IF(AND(B53='111'!$L$11,OR($N53=$Q$7,$O53=$Q$7)),"x","")</f>
        <v/>
      </c>
      <c r="R53" s="85" t="str">
        <f>IF(AND($N53=$Q$7,$B53&lt;'111'!$L$11),"x","")</f>
        <v/>
      </c>
      <c r="S53" s="85" t="str">
        <f>IF(AND($O53=$Q$7,$B53&lt;'111'!$L$11),"x","")</f>
        <v/>
      </c>
      <c r="T53" s="85" t="str">
        <f>IF(ISERROR(FIND('112'!$M$9,G53,1)),"",IF((AND(FIND('112'!$M$9,G53,1)&gt;=1,B53='112'!$K$9,OR($N53='112'!$I$6,$O53='112'!$I$6))),"x",""))</f>
        <v/>
      </c>
      <c r="U53" s="85" t="str">
        <f>IF(ISERROR(FIND('112'!$M$9,G53,1)),"",IF((AND(LEFT(G53,2)=LEFT('112'!$M$9,2),B53&lt;'112'!$K$9,$N53='112'!$I$6)),"x",""))</f>
        <v/>
      </c>
      <c r="V53" s="85" t="str">
        <f>IF(ISERROR(FIND('112'!$M$9,G53,1)),"",IF((AND(RIGHT(G53,2)=RIGHT('112'!$M$9,2),B53&lt;'112'!$K$9,$O53='112'!$I$6)),"x",""))</f>
        <v/>
      </c>
      <c r="W53" s="85" t="str">
        <f>IF(AND('341-CT'!$H$9=H53,OR(LEFT(N53,3)=$W$7,LEFT(O53,3)=$W$7)),"x","")</f>
        <v/>
      </c>
      <c r="X53" s="85" t="str">
        <f>IF(OR(TH!N53=TH!$X$7,O53=TH!$X$7),"x","")</f>
        <v/>
      </c>
      <c r="Y53" s="85" t="str">
        <f>IF(AND(OR(N53="131",O53="131"),H53='131-CT'!$H$9),"x","")</f>
        <v/>
      </c>
      <c r="Z53" s="85"/>
      <c r="AA53" s="85" t="str">
        <f>IF(AND(MONTH(E53)='IN-NX'!$J$5,'IN-NX'!$D$7=D53),"x","")</f>
        <v/>
      </c>
      <c r="AB53" s="85" t="str">
        <f>IF(AND(OR(LEFT(TH!N53,2)="15",LEFT(TH!O53,2)="15"),'152-CT'!$J$8=TH!F53),"x","")</f>
        <v/>
      </c>
      <c r="AC53" s="85" t="str">
        <f>IF(AND(OR(LEFT(TH!N53,2)="15",LEFT(TH!O53,2)="15"),TK!$E$7=TH!F53),"x","")</f>
        <v/>
      </c>
      <c r="AD53" s="85" t="str">
        <f>IF(AND(N53="1521",MONTH(C53)='BK-NL'!$M$11),"x","")</f>
        <v/>
      </c>
    </row>
    <row r="54" spans="1:30" s="347" customFormat="1" ht="15.75" hidden="1" customHeight="1">
      <c r="A54" s="342" t="str">
        <f>IF(B54&lt;&gt;"",IF(AND(B54='IN-TC'!$S$4,OR(TH!N54="1111",TH!O54="1111")),TH!D54,""),"")</f>
        <v/>
      </c>
      <c r="B54" s="63">
        <f t="shared" si="2"/>
        <v>2</v>
      </c>
      <c r="C54" s="881">
        <v>42429</v>
      </c>
      <c r="D54" s="881" t="s">
        <v>585</v>
      </c>
      <c r="E54" s="881">
        <f t="shared" si="5"/>
        <v>42429</v>
      </c>
      <c r="F54" s="882" t="s">
        <v>1343</v>
      </c>
      <c r="G54" s="988" t="s">
        <v>588</v>
      </c>
      <c r="H54" s="324"/>
      <c r="I54" s="444"/>
      <c r="J54" s="444"/>
      <c r="K54" s="435"/>
      <c r="L54" s="444"/>
      <c r="M54" s="887">
        <f>G48*$G54</f>
        <v>560535</v>
      </c>
      <c r="N54" s="888" t="s">
        <v>595</v>
      </c>
      <c r="O54" s="888" t="s">
        <v>597</v>
      </c>
      <c r="P54" s="85" t="str">
        <f>IF(AND('331-CT'!$E$7=TH!H54,OR(N54="331",O54="331")),"x","")</f>
        <v/>
      </c>
      <c r="Q54" s="85" t="str">
        <f>IF(AND(B54='111'!$L$11,OR($N54=$Q$7,$O54=$Q$7)),"x","")</f>
        <v/>
      </c>
      <c r="R54" s="85" t="str">
        <f>IF(AND($N54=$Q$7,$B54&lt;'111'!$L$11),"x","")</f>
        <v/>
      </c>
      <c r="S54" s="85" t="str">
        <f>IF(AND($O54=$Q$7,$B54&lt;'111'!$L$11),"x","")</f>
        <v/>
      </c>
      <c r="T54" s="85" t="str">
        <f>IF(ISERROR(FIND('112'!$M$9,G54,1)),"",IF((AND(FIND('112'!$M$9,G54,1)&gt;=1,B54='112'!$K$9,OR($N54='112'!$I$6,$O54='112'!$I$6))),"x",""))</f>
        <v/>
      </c>
      <c r="U54" s="85" t="str">
        <f>IF(ISERROR(FIND('112'!$M$9,G54,1)),"",IF((AND(LEFT(G54,2)=LEFT('112'!$M$9,2),B54&lt;'112'!$K$9,$N54='112'!$I$6)),"x",""))</f>
        <v/>
      </c>
      <c r="V54" s="85" t="str">
        <f>IF(ISERROR(FIND('112'!$M$9,G54,1)),"",IF((AND(RIGHT(G54,2)=RIGHT('112'!$M$9,2),B54&lt;'112'!$K$9,$O54='112'!$I$6)),"x",""))</f>
        <v/>
      </c>
      <c r="W54" s="85" t="str">
        <f>IF(AND('341-CT'!$H$9=H54,OR(LEFT(N54,3)=$W$7,LEFT(O54,3)=$W$7)),"x","")</f>
        <v/>
      </c>
      <c r="X54" s="85" t="str">
        <f>IF(OR(TH!N54=TH!$X$7,O54=TH!$X$7),"x","")</f>
        <v/>
      </c>
      <c r="Y54" s="85" t="str">
        <f>IF(AND(OR(N54="131",O54="131"),H54='131-CT'!$H$9),"x","")</f>
        <v/>
      </c>
      <c r="Z54" s="85"/>
      <c r="AA54" s="85" t="str">
        <f>IF(AND(MONTH(E54)='IN-NX'!$J$5,'IN-NX'!$D$7=D54),"x","")</f>
        <v/>
      </c>
      <c r="AB54" s="85" t="str">
        <f>IF(AND(OR(LEFT(TH!N54,2)="15",LEFT(TH!O54,2)="15"),'152-CT'!$J$8=TH!F54),"x","")</f>
        <v/>
      </c>
      <c r="AC54" s="85" t="str">
        <f>IF(AND(OR(LEFT(TH!N54,2)="15",LEFT(TH!O54,2)="15"),TK!$E$7=TH!F54),"x","")</f>
        <v/>
      </c>
      <c r="AD54" s="85" t="str">
        <f>IF(AND(N54="1521",MONTH(C54)='BK-NL'!$M$11),"x","")</f>
        <v/>
      </c>
    </row>
    <row r="55" spans="1:30" s="347" customFormat="1" ht="15.75" hidden="1" customHeight="1">
      <c r="A55" s="342" t="str">
        <f>IF(B55&lt;&gt;"",IF(AND(B55='IN-TC'!$S$4,OR(TH!N55="1111",TH!O55="1111")),TH!D55,""),"")</f>
        <v/>
      </c>
      <c r="B55" s="63">
        <f t="shared" si="2"/>
        <v>2</v>
      </c>
      <c r="C55" s="881">
        <v>42429</v>
      </c>
      <c r="D55" s="881" t="s">
        <v>585</v>
      </c>
      <c r="E55" s="881">
        <f t="shared" si="5"/>
        <v>42429</v>
      </c>
      <c r="F55" s="882" t="s">
        <v>1344</v>
      </c>
      <c r="G55" s="278"/>
      <c r="H55" s="324"/>
      <c r="I55" s="444"/>
      <c r="J55" s="444"/>
      <c r="K55" s="435"/>
      <c r="L55" s="444"/>
      <c r="M55" s="887">
        <f>G49*$G54</f>
        <v>1625490</v>
      </c>
      <c r="N55" s="888" t="s">
        <v>595</v>
      </c>
      <c r="O55" s="888" t="s">
        <v>597</v>
      </c>
      <c r="P55" s="85" t="str">
        <f>IF(AND('331-CT'!$E$7=TH!H55,OR(N55="331",O55="331")),"x","")</f>
        <v/>
      </c>
      <c r="Q55" s="85" t="str">
        <f>IF(AND(B55='111'!$L$11,OR($N55=$Q$7,$O55=$Q$7)),"x","")</f>
        <v/>
      </c>
      <c r="R55" s="85" t="str">
        <f>IF(AND($N55=$Q$7,$B55&lt;'111'!$L$11),"x","")</f>
        <v/>
      </c>
      <c r="S55" s="85" t="str">
        <f>IF(AND($O55=$Q$7,$B55&lt;'111'!$L$11),"x","")</f>
        <v/>
      </c>
      <c r="T55" s="85" t="str">
        <f>IF(ISERROR(FIND('112'!$M$9,G55,1)),"",IF((AND(FIND('112'!$M$9,G55,1)&gt;=1,B55='112'!$K$9,OR($N55='112'!$I$6,$O55='112'!$I$6))),"x",""))</f>
        <v/>
      </c>
      <c r="U55" s="85" t="str">
        <f>IF(ISERROR(FIND('112'!$M$9,G55,1)),"",IF((AND(LEFT(G55,2)=LEFT('112'!$M$9,2),B55&lt;'112'!$K$9,$N55='112'!$I$6)),"x",""))</f>
        <v/>
      </c>
      <c r="V55" s="85" t="str">
        <f>IF(ISERROR(FIND('112'!$M$9,G55,1)),"",IF((AND(RIGHT(G55,2)=RIGHT('112'!$M$9,2),B55&lt;'112'!$K$9,$O55='112'!$I$6)),"x",""))</f>
        <v/>
      </c>
      <c r="W55" s="85" t="str">
        <f>IF(AND('341-CT'!$H$9=H55,OR(LEFT(N55,3)=$W$7,LEFT(O55,3)=$W$7)),"x","")</f>
        <v/>
      </c>
      <c r="X55" s="85" t="str">
        <f>IF(OR(TH!N55=TH!$X$7,O55=TH!$X$7),"x","")</f>
        <v/>
      </c>
      <c r="Y55" s="85" t="str">
        <f>IF(AND(OR(N55="131",O55="131"),H55='131-CT'!$H$9),"x","")</f>
        <v/>
      </c>
      <c r="Z55" s="85"/>
      <c r="AA55" s="85" t="str">
        <f>IF(AND(MONTH(E55)='IN-NX'!$J$5,'IN-NX'!$D$7=D55),"x","")</f>
        <v/>
      </c>
      <c r="AB55" s="85" t="str">
        <f>IF(AND(OR(LEFT(TH!N55,2)="15",LEFT(TH!O55,2)="15"),'152-CT'!$J$8=TH!F55),"x","")</f>
        <v/>
      </c>
      <c r="AC55" s="85" t="str">
        <f>IF(AND(OR(LEFT(TH!N55,2)="15",LEFT(TH!O55,2)="15"),TK!$E$7=TH!F55),"x","")</f>
        <v/>
      </c>
      <c r="AD55" s="85" t="str">
        <f>IF(AND(N55="1521",MONTH(C55)='BK-NL'!$M$11),"x","")</f>
        <v/>
      </c>
    </row>
    <row r="56" spans="1:30" s="347" customFormat="1" ht="15.75" hidden="1" customHeight="1">
      <c r="A56" s="342" t="str">
        <f>IF(B56&lt;&gt;"",IF(AND(B56='IN-TC'!$S$4,OR(TH!N56="1111",TH!O56="1111")),TH!D56,""),"")</f>
        <v/>
      </c>
      <c r="B56" s="63">
        <f t="shared" si="2"/>
        <v>2</v>
      </c>
      <c r="C56" s="881">
        <v>42429</v>
      </c>
      <c r="D56" s="881" t="s">
        <v>585</v>
      </c>
      <c r="E56" s="881">
        <f t="shared" si="5"/>
        <v>42429</v>
      </c>
      <c r="F56" s="882" t="s">
        <v>1345</v>
      </c>
      <c r="G56" s="988" t="s">
        <v>589</v>
      </c>
      <c r="H56" s="322"/>
      <c r="I56" s="446"/>
      <c r="J56" s="446"/>
      <c r="K56" s="437"/>
      <c r="L56" s="446"/>
      <c r="M56" s="887">
        <f>G48*$G56</f>
        <v>1121070</v>
      </c>
      <c r="N56" s="888" t="s">
        <v>594</v>
      </c>
      <c r="O56" s="888" t="s">
        <v>597</v>
      </c>
      <c r="P56" s="85" t="str">
        <f>IF(AND('331-CT'!$E$7=TH!H56,OR(N56="331",O56="331")),"x","")</f>
        <v/>
      </c>
      <c r="Q56" s="85" t="str">
        <f>IF(AND(B56='111'!$L$11,OR($N56=$Q$7,$O56=$Q$7)),"x","")</f>
        <v/>
      </c>
      <c r="R56" s="85" t="str">
        <f>IF(AND($N56=$Q$7,$B56&lt;'111'!$L$11),"x","")</f>
        <v/>
      </c>
      <c r="S56" s="85" t="str">
        <f>IF(AND($O56=$Q$7,$B56&lt;'111'!$L$11),"x","")</f>
        <v/>
      </c>
      <c r="T56" s="85" t="str">
        <f>IF(ISERROR(FIND('112'!$M$9,G56,1)),"",IF((AND(FIND('112'!$M$9,G56,1)&gt;=1,B56='112'!$K$9,OR($N56='112'!$I$6,$O56='112'!$I$6))),"x",""))</f>
        <v/>
      </c>
      <c r="U56" s="85" t="str">
        <f>IF(ISERROR(FIND('112'!$M$9,G56,1)),"",IF((AND(LEFT(G56,2)=LEFT('112'!$M$9,2),B56&lt;'112'!$K$9,$N56='112'!$I$6)),"x",""))</f>
        <v/>
      </c>
      <c r="V56" s="85" t="str">
        <f>IF(ISERROR(FIND('112'!$M$9,G56,1)),"",IF((AND(RIGHT(G56,2)=RIGHT('112'!$M$9,2),B56&lt;'112'!$K$9,$O56='112'!$I$6)),"x",""))</f>
        <v/>
      </c>
      <c r="W56" s="85" t="str">
        <f>IF(AND('341-CT'!$H$9=H56,OR(LEFT(N56,3)=$W$7,LEFT(O56,3)=$W$7)),"x","")</f>
        <v/>
      </c>
      <c r="X56" s="85" t="str">
        <f>IF(OR(TH!N56=TH!$X$7,O56=TH!$X$7),"x","")</f>
        <v/>
      </c>
      <c r="Y56" s="85" t="str">
        <f>IF(AND(OR(N56="131",O56="131"),H56='131-CT'!$H$9),"x","")</f>
        <v/>
      </c>
      <c r="Z56" s="85"/>
      <c r="AA56" s="85" t="str">
        <f>IF(AND(MONTH(E56)='IN-NX'!$J$5,'IN-NX'!$D$7=D56),"x","")</f>
        <v/>
      </c>
      <c r="AB56" s="85" t="str">
        <f>IF(AND(OR(LEFT(TH!N56,2)="15",LEFT(TH!O56,2)="15"),'152-CT'!$J$8=TH!F56),"x","")</f>
        <v/>
      </c>
      <c r="AC56" s="85" t="str">
        <f>IF(AND(OR(LEFT(TH!N56,2)="15",LEFT(TH!O56,2)="15"),TK!$E$7=TH!F56),"x","")</f>
        <v/>
      </c>
      <c r="AD56" s="85" t="str">
        <f>IF(AND(N56="1521",MONTH(C56)='BK-NL'!$M$11),"x","")</f>
        <v/>
      </c>
    </row>
    <row r="57" spans="1:30" s="347" customFormat="1" ht="15.75" hidden="1" customHeight="1">
      <c r="A57" s="342" t="str">
        <f>IF(B57&lt;&gt;"",IF(AND(B57='IN-TC'!$S$4,OR(TH!N57="1111",TH!O57="1111")),TH!D57,""),"")</f>
        <v/>
      </c>
      <c r="B57" s="63">
        <f t="shared" si="2"/>
        <v>2</v>
      </c>
      <c r="C57" s="881">
        <v>42429</v>
      </c>
      <c r="D57" s="881" t="s">
        <v>585</v>
      </c>
      <c r="E57" s="881">
        <f t="shared" si="5"/>
        <v>42429</v>
      </c>
      <c r="F57" s="882" t="s">
        <v>1346</v>
      </c>
      <c r="G57" s="278"/>
      <c r="H57" s="322"/>
      <c r="I57" s="446"/>
      <c r="J57" s="446"/>
      <c r="K57" s="437"/>
      <c r="L57" s="446"/>
      <c r="M57" s="887">
        <f>G49*$G56</f>
        <v>3250980</v>
      </c>
      <c r="N57" s="888" t="s">
        <v>283</v>
      </c>
      <c r="O57" s="888" t="s">
        <v>597</v>
      </c>
      <c r="P57" s="85" t="str">
        <f>IF(AND('331-CT'!$E$7=TH!H57,OR(N57="331",O57="331")),"x","")</f>
        <v/>
      </c>
      <c r="Q57" s="85" t="str">
        <f>IF(AND(B57='111'!$L$11,OR($N57=$Q$7,$O57=$Q$7)),"x","")</f>
        <v/>
      </c>
      <c r="R57" s="85" t="str">
        <f>IF(AND($N57=$Q$7,$B57&lt;'111'!$L$11),"x","")</f>
        <v/>
      </c>
      <c r="S57" s="85" t="str">
        <f>IF(AND($O57=$Q$7,$B57&lt;'111'!$L$11),"x","")</f>
        <v/>
      </c>
      <c r="T57" s="85" t="str">
        <f>IF(ISERROR(FIND('112'!$M$9,G57,1)),"",IF((AND(FIND('112'!$M$9,G57,1)&gt;=1,B57='112'!$K$9,OR($N57='112'!$I$6,$O57='112'!$I$6))),"x",""))</f>
        <v/>
      </c>
      <c r="U57" s="85" t="str">
        <f>IF(ISERROR(FIND('112'!$M$9,G57,1)),"",IF((AND(LEFT(G57,2)=LEFT('112'!$M$9,2),B57&lt;'112'!$K$9,$N57='112'!$I$6)),"x",""))</f>
        <v/>
      </c>
      <c r="V57" s="85" t="str">
        <f>IF(ISERROR(FIND('112'!$M$9,G57,1)),"",IF((AND(RIGHT(G57,2)=RIGHT('112'!$M$9,2),B57&lt;'112'!$K$9,$O57='112'!$I$6)),"x",""))</f>
        <v/>
      </c>
      <c r="W57" s="85" t="str">
        <f>IF(AND('341-CT'!$H$9=H57,OR(LEFT(N57,3)=$W$7,LEFT(O57,3)=$W$7)),"x","")</f>
        <v/>
      </c>
      <c r="X57" s="85" t="str">
        <f>IF(OR(TH!N57=TH!$X$7,O57=TH!$X$7),"x","")</f>
        <v/>
      </c>
      <c r="Y57" s="85" t="str">
        <f>IF(AND(OR(N57="131",O57="131"),H57='131-CT'!$H$9),"x","")</f>
        <v/>
      </c>
      <c r="Z57" s="85"/>
      <c r="AA57" s="85" t="str">
        <f>IF(AND(MONTH(E57)='IN-NX'!$J$5,'IN-NX'!$D$7=D57),"x","")</f>
        <v/>
      </c>
      <c r="AB57" s="85" t="str">
        <f>IF(AND(OR(LEFT(TH!N57,2)="15",LEFT(TH!O57,2)="15"),'152-CT'!$J$8=TH!F57),"x","")</f>
        <v/>
      </c>
      <c r="AC57" s="85" t="str">
        <f>IF(AND(OR(LEFT(TH!N57,2)="15",LEFT(TH!O57,2)="15"),TK!$E$7=TH!F57),"x","")</f>
        <v/>
      </c>
      <c r="AD57" s="85" t="str">
        <f>IF(AND(N57="1521",MONTH(C57)='BK-NL'!$M$11),"x","")</f>
        <v/>
      </c>
    </row>
    <row r="58" spans="1:30" s="347" customFormat="1" ht="15.75" hidden="1" customHeight="1">
      <c r="A58" s="342" t="str">
        <f>IF(B58&lt;&gt;"",IF(AND(B58='IN-TC'!$S$4,OR(TH!N58="1111",TH!O58="1111")),TH!D58,""),"")</f>
        <v/>
      </c>
      <c r="B58" s="63">
        <f t="shared" si="2"/>
        <v>2</v>
      </c>
      <c r="C58" s="881">
        <v>42429</v>
      </c>
      <c r="D58" s="881" t="s">
        <v>585</v>
      </c>
      <c r="E58" s="881">
        <f t="shared" si="5"/>
        <v>42429</v>
      </c>
      <c r="F58" s="882" t="s">
        <v>1347</v>
      </c>
      <c r="G58" s="988" t="s">
        <v>590</v>
      </c>
      <c r="H58" s="322"/>
      <c r="I58" s="446"/>
      <c r="J58" s="446"/>
      <c r="K58" s="437"/>
      <c r="L58" s="446"/>
      <c r="M58" s="887">
        <f>G48*$G58</f>
        <v>373690</v>
      </c>
      <c r="N58" s="888" t="s">
        <v>595</v>
      </c>
      <c r="O58" s="888" t="s">
        <v>598</v>
      </c>
      <c r="P58" s="85" t="str">
        <f>IF(AND('331-CT'!$E$7=TH!H58,OR(N58="331",O58="331")),"x","")</f>
        <v/>
      </c>
      <c r="Q58" s="85" t="str">
        <f>IF(AND(B58='111'!$L$11,OR($N58=$Q$7,$O58=$Q$7)),"x","")</f>
        <v/>
      </c>
      <c r="R58" s="85" t="str">
        <f>IF(AND($N58=$Q$7,$B58&lt;'111'!$L$11),"x","")</f>
        <v/>
      </c>
      <c r="S58" s="85" t="str">
        <f>IF(AND($O58=$Q$7,$B58&lt;'111'!$L$11),"x","")</f>
        <v/>
      </c>
      <c r="T58" s="85" t="str">
        <f>IF(ISERROR(FIND('112'!$M$9,G58,1)),"",IF((AND(FIND('112'!$M$9,G58,1)&gt;=1,B58='112'!$K$9,OR($N58='112'!$I$6,$O58='112'!$I$6))),"x",""))</f>
        <v/>
      </c>
      <c r="U58" s="85" t="str">
        <f>IF(ISERROR(FIND('112'!$M$9,G58,1)),"",IF((AND(LEFT(G58,2)=LEFT('112'!$M$9,2),B58&lt;'112'!$K$9,$N58='112'!$I$6)),"x",""))</f>
        <v/>
      </c>
      <c r="V58" s="85" t="str">
        <f>IF(ISERROR(FIND('112'!$M$9,G58,1)),"",IF((AND(RIGHT(G58,2)=RIGHT('112'!$M$9,2),B58&lt;'112'!$K$9,$O58='112'!$I$6)),"x",""))</f>
        <v/>
      </c>
      <c r="W58" s="85" t="str">
        <f>IF(AND('341-CT'!$H$9=H58,OR(LEFT(N58,3)=$W$7,LEFT(O58,3)=$W$7)),"x","")</f>
        <v/>
      </c>
      <c r="X58" s="85" t="str">
        <f>IF(OR(TH!N58=TH!$X$7,O58=TH!$X$7),"x","")</f>
        <v/>
      </c>
      <c r="Y58" s="85" t="str">
        <f>IF(AND(OR(N58="131",O58="131"),H58='131-CT'!$H$9),"x","")</f>
        <v/>
      </c>
      <c r="Z58" s="85"/>
      <c r="AA58" s="85" t="str">
        <f>IF(AND(MONTH(E58)='IN-NX'!$J$5,'IN-NX'!$D$7=D58),"x","")</f>
        <v/>
      </c>
      <c r="AB58" s="85" t="str">
        <f>IF(AND(OR(LEFT(TH!N58,2)="15",LEFT(TH!O58,2)="15"),'152-CT'!$J$8=TH!F58),"x","")</f>
        <v/>
      </c>
      <c r="AC58" s="85" t="str">
        <f>IF(AND(OR(LEFT(TH!N58,2)="15",LEFT(TH!O58,2)="15"),TK!$E$7=TH!F58),"x","")</f>
        <v/>
      </c>
      <c r="AD58" s="85" t="str">
        <f>IF(AND(N58="1521",MONTH(C58)='BK-NL'!$M$11),"x","")</f>
        <v/>
      </c>
    </row>
    <row r="59" spans="1:30" s="347" customFormat="1" ht="15.75" hidden="1" customHeight="1">
      <c r="A59" s="342" t="str">
        <f>IF(B59&lt;&gt;"",IF(AND(B59='IN-TC'!$S$4,OR(TH!N59="1111",TH!O59="1111")),TH!D59,""),"")</f>
        <v/>
      </c>
      <c r="B59" s="63">
        <f t="shared" si="2"/>
        <v>2</v>
      </c>
      <c r="C59" s="881">
        <v>42429</v>
      </c>
      <c r="D59" s="881" t="s">
        <v>585</v>
      </c>
      <c r="E59" s="881">
        <f t="shared" si="5"/>
        <v>42429</v>
      </c>
      <c r="F59" s="882" t="s">
        <v>1348</v>
      </c>
      <c r="G59" s="278"/>
      <c r="H59" s="322"/>
      <c r="I59" s="446"/>
      <c r="J59" s="446"/>
      <c r="K59" s="437"/>
      <c r="L59" s="446"/>
      <c r="M59" s="887">
        <f>G49*$G58</f>
        <v>1083660</v>
      </c>
      <c r="N59" s="888" t="s">
        <v>595</v>
      </c>
      <c r="O59" s="888" t="s">
        <v>598</v>
      </c>
      <c r="P59" s="85" t="str">
        <f>IF(AND('331-CT'!$E$7=TH!H59,OR(N59="331",O59="331")),"x","")</f>
        <v/>
      </c>
      <c r="Q59" s="85" t="str">
        <f>IF(AND(B59='111'!$L$11,OR($N59=$Q$7,$O59=$Q$7)),"x","")</f>
        <v/>
      </c>
      <c r="R59" s="85" t="str">
        <f>IF(AND($N59=$Q$7,$B59&lt;'111'!$L$11),"x","")</f>
        <v/>
      </c>
      <c r="S59" s="85" t="str">
        <f>IF(AND($O59=$Q$7,$B59&lt;'111'!$L$11),"x","")</f>
        <v/>
      </c>
      <c r="T59" s="85" t="str">
        <f>IF(ISERROR(FIND('112'!$M$9,G59,1)),"",IF((AND(FIND('112'!$M$9,G59,1)&gt;=1,B59='112'!$K$9,OR($N59='112'!$I$6,$O59='112'!$I$6))),"x",""))</f>
        <v/>
      </c>
      <c r="U59" s="85" t="str">
        <f>IF(ISERROR(FIND('112'!$M$9,G59,1)),"",IF((AND(LEFT(G59,2)=LEFT('112'!$M$9,2),B59&lt;'112'!$K$9,$N59='112'!$I$6)),"x",""))</f>
        <v/>
      </c>
      <c r="V59" s="85" t="str">
        <f>IF(ISERROR(FIND('112'!$M$9,G59,1)),"",IF((AND(RIGHT(G59,2)=RIGHT('112'!$M$9,2),B59&lt;'112'!$K$9,$O59='112'!$I$6)),"x",""))</f>
        <v/>
      </c>
      <c r="W59" s="85" t="str">
        <f>IF(AND('341-CT'!$H$9=H59,OR(LEFT(N59,3)=$W$7,LEFT(O59,3)=$W$7)),"x","")</f>
        <v/>
      </c>
      <c r="X59" s="85" t="str">
        <f>IF(OR(TH!N59=TH!$X$7,O59=TH!$X$7),"x","")</f>
        <v/>
      </c>
      <c r="Y59" s="85" t="str">
        <f>IF(AND(OR(N59="131",O59="131"),H59='131-CT'!$H$9),"x","")</f>
        <v/>
      </c>
      <c r="Z59" s="85"/>
      <c r="AA59" s="85" t="str">
        <f>IF(AND(MONTH(E59)='IN-NX'!$J$5,'IN-NX'!$D$7=D59),"x","")</f>
        <v/>
      </c>
      <c r="AB59" s="85" t="str">
        <f>IF(AND(OR(LEFT(TH!N59,2)="15",LEFT(TH!O59,2)="15"),'152-CT'!$J$8=TH!F59),"x","")</f>
        <v/>
      </c>
      <c r="AC59" s="85" t="str">
        <f>IF(AND(OR(LEFT(TH!N59,2)="15",LEFT(TH!O59,2)="15"),TK!$E$7=TH!F59),"x","")</f>
        <v/>
      </c>
      <c r="AD59" s="85" t="str">
        <f>IF(AND(N59="1521",MONTH(C59)='BK-NL'!$M$11),"x","")</f>
        <v/>
      </c>
    </row>
    <row r="60" spans="1:30" s="347" customFormat="1" ht="15.75" hidden="1" customHeight="1">
      <c r="A60" s="342" t="str">
        <f>IF(B60&lt;&gt;"",IF(AND(B60='IN-TC'!$S$4,OR(TH!N60="1111",TH!O60="1111")),TH!D60,""),"")</f>
        <v/>
      </c>
      <c r="B60" s="63">
        <f t="shared" si="2"/>
        <v>2</v>
      </c>
      <c r="C60" s="881">
        <v>42429</v>
      </c>
      <c r="D60" s="881" t="s">
        <v>585</v>
      </c>
      <c r="E60" s="881">
        <f t="shared" si="5"/>
        <v>42429</v>
      </c>
      <c r="F60" s="882" t="s">
        <v>1349</v>
      </c>
      <c r="G60" s="988" t="s">
        <v>590</v>
      </c>
      <c r="H60" s="1145"/>
      <c r="I60" s="447"/>
      <c r="J60" s="447"/>
      <c r="K60" s="438"/>
      <c r="L60" s="447"/>
      <c r="M60" s="887">
        <f>M58</f>
        <v>373690</v>
      </c>
      <c r="N60" s="888" t="s">
        <v>594</v>
      </c>
      <c r="O60" s="888" t="s">
        <v>598</v>
      </c>
      <c r="P60" s="85" t="str">
        <f>IF(AND('331-CT'!$E$7=TH!H60,OR(N60="331",O60="331")),"x","")</f>
        <v/>
      </c>
      <c r="Q60" s="85" t="str">
        <f>IF(AND(B60='111'!$L$11,OR($N60=$Q$7,$O60=$Q$7)),"x","")</f>
        <v/>
      </c>
      <c r="R60" s="85" t="str">
        <f>IF(AND($N60=$Q$7,$B60&lt;'111'!$L$11),"x","")</f>
        <v/>
      </c>
      <c r="S60" s="85" t="str">
        <f>IF(AND($O60=$Q$7,$B60&lt;'111'!$L$11),"x","")</f>
        <v/>
      </c>
      <c r="T60" s="85" t="str">
        <f>IF(ISERROR(FIND('112'!$M$9,G60,1)),"",IF((AND(FIND('112'!$M$9,G60,1)&gt;=1,B60='112'!$K$9,OR($N60='112'!$I$6,$O60='112'!$I$6))),"x",""))</f>
        <v/>
      </c>
      <c r="U60" s="85" t="str">
        <f>IF(ISERROR(FIND('112'!$M$9,G60,1)),"",IF((AND(LEFT(G60,2)=LEFT('112'!$M$9,2),B60&lt;'112'!$K$9,$N60='112'!$I$6)),"x",""))</f>
        <v/>
      </c>
      <c r="V60" s="85" t="str">
        <f>IF(ISERROR(FIND('112'!$M$9,G60,1)),"",IF((AND(RIGHT(G60,2)=RIGHT('112'!$M$9,2),B60&lt;'112'!$K$9,$O60='112'!$I$6)),"x",""))</f>
        <v/>
      </c>
      <c r="W60" s="85" t="str">
        <f>IF(AND('341-CT'!$H$9=H60,OR(LEFT(N60,3)=$W$7,LEFT(O60,3)=$W$7)),"x","")</f>
        <v/>
      </c>
      <c r="X60" s="85" t="str">
        <f>IF(OR(TH!N60=TH!$X$7,O60=TH!$X$7),"x","")</f>
        <v/>
      </c>
      <c r="Y60" s="85" t="str">
        <f>IF(AND(OR(N60="131",O60="131"),H60='131-CT'!$H$9),"x","")</f>
        <v/>
      </c>
      <c r="Z60" s="85"/>
      <c r="AA60" s="85" t="str">
        <f>IF(AND(MONTH(E60)='IN-NX'!$J$5,'IN-NX'!$D$7=D60),"x","")</f>
        <v/>
      </c>
      <c r="AB60" s="85" t="str">
        <f>IF(AND(OR(LEFT(TH!N60,2)="15",LEFT(TH!O60,2)="15"),'152-CT'!$J$8=TH!F60),"x","")</f>
        <v/>
      </c>
      <c r="AC60" s="85" t="str">
        <f>IF(AND(OR(LEFT(TH!N60,2)="15",LEFT(TH!O60,2)="15"),TK!$E$7=TH!F60),"x","")</f>
        <v/>
      </c>
      <c r="AD60" s="85" t="str">
        <f>IF(AND(N60="1521",MONTH(C60)='BK-NL'!$M$11),"x","")</f>
        <v/>
      </c>
    </row>
    <row r="61" spans="1:30" s="347" customFormat="1" ht="15.75" hidden="1" customHeight="1">
      <c r="A61" s="342" t="str">
        <f>IF(B61&lt;&gt;"",IF(AND(B61='IN-TC'!$S$4,OR(TH!N61="1111",TH!O61="1111")),TH!D61,""),"")</f>
        <v/>
      </c>
      <c r="B61" s="63">
        <f t="shared" si="2"/>
        <v>2</v>
      </c>
      <c r="C61" s="881">
        <v>42429</v>
      </c>
      <c r="D61" s="881" t="s">
        <v>585</v>
      </c>
      <c r="E61" s="881">
        <f t="shared" si="5"/>
        <v>42429</v>
      </c>
      <c r="F61" s="882" t="s">
        <v>1350</v>
      </c>
      <c r="G61" s="278"/>
      <c r="H61" s="322"/>
      <c r="I61" s="446"/>
      <c r="J61" s="446"/>
      <c r="K61" s="437"/>
      <c r="L61" s="446"/>
      <c r="M61" s="887">
        <f>M59</f>
        <v>1083660</v>
      </c>
      <c r="N61" s="888" t="s">
        <v>283</v>
      </c>
      <c r="O61" s="888" t="s">
        <v>598</v>
      </c>
      <c r="P61" s="85" t="str">
        <f>IF(AND('331-CT'!$E$7=TH!H61,OR(N61="331",O61="331")),"x","")</f>
        <v/>
      </c>
      <c r="Q61" s="85" t="str">
        <f>IF(AND(B61='111'!$L$11,OR($N61=$Q$7,$O61=$Q$7)),"x","")</f>
        <v/>
      </c>
      <c r="R61" s="85" t="str">
        <f>IF(AND($N61=$Q$7,$B61&lt;'111'!$L$11),"x","")</f>
        <v/>
      </c>
      <c r="S61" s="85" t="str">
        <f>IF(AND($O61=$Q$7,$B61&lt;'111'!$L$11),"x","")</f>
        <v/>
      </c>
      <c r="T61" s="85" t="str">
        <f>IF(ISERROR(FIND('112'!$M$9,G61,1)),"",IF((AND(FIND('112'!$M$9,G61,1)&gt;=1,B61='112'!$K$9,OR($N61='112'!$I$6,$O61='112'!$I$6))),"x",""))</f>
        <v/>
      </c>
      <c r="U61" s="85" t="str">
        <f>IF(ISERROR(FIND('112'!$M$9,G61,1)),"",IF((AND(LEFT(G61,2)=LEFT('112'!$M$9,2),B61&lt;'112'!$K$9,$N61='112'!$I$6)),"x",""))</f>
        <v/>
      </c>
      <c r="V61" s="85" t="str">
        <f>IF(ISERROR(FIND('112'!$M$9,G61,1)),"",IF((AND(RIGHT(G61,2)=RIGHT('112'!$M$9,2),B61&lt;'112'!$K$9,$O61='112'!$I$6)),"x",""))</f>
        <v/>
      </c>
      <c r="W61" s="85" t="str">
        <f>IF(AND('341-CT'!$H$9=H61,OR(LEFT(N61,3)=$W$7,LEFT(O61,3)=$W$7)),"x","")</f>
        <v/>
      </c>
      <c r="X61" s="85" t="str">
        <f>IF(OR(TH!N61=TH!$X$7,O61=TH!$X$7),"x","")</f>
        <v/>
      </c>
      <c r="Y61" s="85" t="str">
        <f>IF(AND(OR(N61="131",O61="131"),H61='131-CT'!$H$9),"x","")</f>
        <v/>
      </c>
      <c r="Z61" s="85"/>
      <c r="AA61" s="85" t="str">
        <f>IF(AND(MONTH(E61)='IN-NX'!$J$5,'IN-NX'!$D$7=D61),"x","")</f>
        <v/>
      </c>
      <c r="AB61" s="85" t="str">
        <f>IF(AND(OR(LEFT(TH!N61,2)="15",LEFT(TH!O61,2)="15"),'152-CT'!$J$8=TH!F61),"x","")</f>
        <v/>
      </c>
      <c r="AC61" s="85" t="str">
        <f>IF(AND(OR(LEFT(TH!N61,2)="15",LEFT(TH!O61,2)="15"),TK!$E$7=TH!F61),"x","")</f>
        <v/>
      </c>
      <c r="AD61" s="85" t="str">
        <f>IF(AND(N61="1521",MONTH(C61)='BK-NL'!$M$11),"x","")</f>
        <v/>
      </c>
    </row>
    <row r="62" spans="1:30" s="347" customFormat="1" ht="15.75" hidden="1" customHeight="1">
      <c r="A62" s="342" t="str">
        <f>IF(B62&lt;&gt;"",IF(AND(B62='IN-TC'!$S$4,OR(TH!N62="1111",TH!O62="1111")),TH!D62,""),"")</f>
        <v/>
      </c>
      <c r="B62" s="63">
        <f t="shared" si="2"/>
        <v>3</v>
      </c>
      <c r="C62" s="881">
        <v>42460</v>
      </c>
      <c r="D62" s="881" t="s">
        <v>585</v>
      </c>
      <c r="E62" s="881">
        <f t="shared" si="5"/>
        <v>42460</v>
      </c>
      <c r="F62" s="882" t="s">
        <v>1337</v>
      </c>
      <c r="G62" s="278">
        <v>37369000</v>
      </c>
      <c r="H62" s="322"/>
      <c r="I62" s="446"/>
      <c r="J62" s="446"/>
      <c r="K62" s="437"/>
      <c r="L62" s="446"/>
      <c r="M62" s="887">
        <v>37691667</v>
      </c>
      <c r="N62" s="888" t="s">
        <v>594</v>
      </c>
      <c r="O62" s="888" t="s">
        <v>595</v>
      </c>
      <c r="P62" s="85" t="str">
        <f>IF(AND('331-CT'!$E$7=TH!H62,OR(N62="331",O62="331")),"x","")</f>
        <v/>
      </c>
      <c r="Q62" s="85" t="str">
        <f>IF(AND(B62='111'!$L$11,OR($N62=$Q$7,$O62=$Q$7)),"x","")</f>
        <v/>
      </c>
      <c r="R62" s="85" t="str">
        <f>IF(AND($N62=$Q$7,$B62&lt;'111'!$L$11),"x","")</f>
        <v/>
      </c>
      <c r="S62" s="85" t="str">
        <f>IF(AND($O62=$Q$7,$B62&lt;'111'!$L$11),"x","")</f>
        <v/>
      </c>
      <c r="T62" s="85" t="str">
        <f>IF(ISERROR(FIND('112'!$M$9,G62,1)),"",IF((AND(FIND('112'!$M$9,G62,1)&gt;=1,B62='112'!$K$9,OR($N62='112'!$I$6,$O62='112'!$I$6))),"x",""))</f>
        <v/>
      </c>
      <c r="U62" s="85" t="str">
        <f>IF(ISERROR(FIND('112'!$M$9,G62,1)),"",IF((AND(LEFT(G62,2)=LEFT('112'!$M$9,2),B62&lt;'112'!$K$9,$N62='112'!$I$6)),"x",""))</f>
        <v/>
      </c>
      <c r="V62" s="85" t="str">
        <f>IF(ISERROR(FIND('112'!$M$9,G62,1)),"",IF((AND(RIGHT(G62,2)=RIGHT('112'!$M$9,2),B62&lt;'112'!$K$9,$O62='112'!$I$6)),"x",""))</f>
        <v/>
      </c>
      <c r="W62" s="85" t="str">
        <f>IF(AND('341-CT'!$H$9=H62,OR(LEFT(N62,3)=$W$7,LEFT(O62,3)=$W$7)),"x","")</f>
        <v/>
      </c>
      <c r="X62" s="85" t="str">
        <f>IF(OR(TH!N62=TH!$X$7,O62=TH!$X$7),"x","")</f>
        <v/>
      </c>
      <c r="Y62" s="85" t="str">
        <f>IF(AND(OR(N62="131",O62="131"),H62='131-CT'!$H$9),"x","")</f>
        <v/>
      </c>
      <c r="Z62" s="85"/>
      <c r="AA62" s="85" t="str">
        <f>IF(AND(MONTH(E62)='IN-NX'!$J$5,'IN-NX'!$D$7=D62),"x","")</f>
        <v/>
      </c>
      <c r="AB62" s="85" t="str">
        <f>IF(AND(OR(LEFT(TH!N62,2)="15",LEFT(TH!O62,2)="15"),'152-CT'!$J$8=TH!F62),"x","")</f>
        <v/>
      </c>
      <c r="AC62" s="85" t="str">
        <f>IF(AND(OR(LEFT(TH!N62,2)="15",LEFT(TH!O62,2)="15"),TK!$E$7=TH!F62),"x","")</f>
        <v/>
      </c>
      <c r="AD62" s="85" t="str">
        <f>IF(AND(N62="1521",MONTH(C62)='BK-NL'!$M$11),"x","")</f>
        <v/>
      </c>
    </row>
    <row r="63" spans="1:30" s="347" customFormat="1" ht="15.75" hidden="1" customHeight="1">
      <c r="A63" s="342" t="str">
        <f>IF(B63&lt;&gt;"",IF(AND(B63='IN-TC'!$S$4,OR(TH!N63="1111",TH!O63="1111")),TH!D63,""),"")</f>
        <v/>
      </c>
      <c r="B63" s="63">
        <f t="shared" si="2"/>
        <v>3</v>
      </c>
      <c r="C63" s="881">
        <v>42460</v>
      </c>
      <c r="D63" s="881" t="s">
        <v>585</v>
      </c>
      <c r="E63" s="881">
        <f t="shared" si="5"/>
        <v>42460</v>
      </c>
      <c r="F63" s="882" t="s">
        <v>1338</v>
      </c>
      <c r="G63" s="278">
        <v>108366000</v>
      </c>
      <c r="H63" s="322"/>
      <c r="I63" s="446"/>
      <c r="J63" s="446"/>
      <c r="K63" s="437"/>
      <c r="L63" s="446"/>
      <c r="M63" s="887">
        <v>118338627</v>
      </c>
      <c r="N63" s="888" t="s">
        <v>283</v>
      </c>
      <c r="O63" s="888" t="s">
        <v>595</v>
      </c>
      <c r="P63" s="85" t="str">
        <f>IF(AND('331-CT'!$E$7=TH!H63,OR(N63="331",O63="331")),"x","")</f>
        <v/>
      </c>
      <c r="Q63" s="85" t="str">
        <f>IF(AND(B63='111'!$L$11,OR($N63=$Q$7,$O63=$Q$7)),"x","")</f>
        <v/>
      </c>
      <c r="R63" s="85" t="str">
        <f>IF(AND($N63=$Q$7,$B63&lt;'111'!$L$11),"x","")</f>
        <v/>
      </c>
      <c r="S63" s="85" t="str">
        <f>IF(AND($O63=$Q$7,$B63&lt;'111'!$L$11),"x","")</f>
        <v/>
      </c>
      <c r="T63" s="85" t="str">
        <f>IF(ISERROR(FIND('112'!$M$9,G63,1)),"",IF((AND(FIND('112'!$M$9,G63,1)&gt;=1,B63='112'!$K$9,OR($N63='112'!$I$6,$O63='112'!$I$6))),"x",""))</f>
        <v/>
      </c>
      <c r="U63" s="85" t="str">
        <f>IF(ISERROR(FIND('112'!$M$9,G63,1)),"",IF((AND(LEFT(G63,2)=LEFT('112'!$M$9,2),B63&lt;'112'!$K$9,$N63='112'!$I$6)),"x",""))</f>
        <v/>
      </c>
      <c r="V63" s="85" t="str">
        <f>IF(ISERROR(FIND('112'!$M$9,G63,1)),"",IF((AND(RIGHT(G63,2)=RIGHT('112'!$M$9,2),B63&lt;'112'!$K$9,$O63='112'!$I$6)),"x",""))</f>
        <v/>
      </c>
      <c r="W63" s="85" t="str">
        <f>IF(AND('341-CT'!$H$9=H63,OR(LEFT(N63,3)=$W$7,LEFT(O63,3)=$W$7)),"x","")</f>
        <v/>
      </c>
      <c r="X63" s="85" t="str">
        <f>IF(OR(TH!N63=TH!$X$7,O63=TH!$X$7),"x","")</f>
        <v/>
      </c>
      <c r="Y63" s="85" t="str">
        <f>IF(AND(OR(N63="131",O63="131"),H63='131-CT'!$H$9),"x","")</f>
        <v/>
      </c>
      <c r="Z63" s="85"/>
      <c r="AA63" s="85" t="str">
        <f>IF(AND(MONTH(E63)='IN-NX'!$J$5,'IN-NX'!$D$7=D63),"x","")</f>
        <v/>
      </c>
      <c r="AB63" s="85" t="str">
        <f>IF(AND(OR(LEFT(TH!N63,2)="15",LEFT(TH!O63,2)="15"),'152-CT'!$J$8=TH!F63),"x","")</f>
        <v/>
      </c>
      <c r="AC63" s="85" t="str">
        <f>IF(AND(OR(LEFT(TH!N63,2)="15",LEFT(TH!O63,2)="15"),TK!$E$7=TH!F63),"x","")</f>
        <v/>
      </c>
      <c r="AD63" s="85" t="str">
        <f>IF(AND(N63="1521",MONTH(C63)='BK-NL'!$M$11),"x","")</f>
        <v/>
      </c>
    </row>
    <row r="64" spans="1:30" s="347" customFormat="1" ht="15.75" hidden="1" customHeight="1">
      <c r="A64" s="342" t="str">
        <f>IF(B64&lt;&gt;"",IF(AND(B64='IN-TC'!$S$4,OR(TH!N64="1111",TH!O64="1111")),TH!D64,""),"")</f>
        <v/>
      </c>
      <c r="B64" s="63">
        <f t="shared" si="2"/>
        <v>3</v>
      </c>
      <c r="C64" s="881">
        <v>42460</v>
      </c>
      <c r="D64" s="881" t="s">
        <v>585</v>
      </c>
      <c r="E64" s="881">
        <f t="shared" si="5"/>
        <v>42460</v>
      </c>
      <c r="F64" s="882" t="s">
        <v>1339</v>
      </c>
      <c r="G64" s="988" t="s">
        <v>586</v>
      </c>
      <c r="H64" s="322"/>
      <c r="I64" s="446"/>
      <c r="J64" s="446"/>
      <c r="K64" s="437"/>
      <c r="L64" s="446"/>
      <c r="M64" s="887">
        <f>G62*$G64</f>
        <v>2989520</v>
      </c>
      <c r="N64" s="888" t="s">
        <v>595</v>
      </c>
      <c r="O64" s="888" t="s">
        <v>596</v>
      </c>
      <c r="P64" s="85" t="str">
        <f>IF(AND('331-CT'!$E$7=TH!H64,OR(N64="331",O64="331")),"x","")</f>
        <v/>
      </c>
      <c r="Q64" s="85" t="str">
        <f>IF(AND(B64='111'!$L$11,OR($N64=$Q$7,$O64=$Q$7)),"x","")</f>
        <v/>
      </c>
      <c r="R64" s="85" t="str">
        <f>IF(AND($N64=$Q$7,$B64&lt;'111'!$L$11),"x","")</f>
        <v/>
      </c>
      <c r="S64" s="85" t="str">
        <f>IF(AND($O64=$Q$7,$B64&lt;'111'!$L$11),"x","")</f>
        <v/>
      </c>
      <c r="T64" s="85" t="str">
        <f>IF(ISERROR(FIND('112'!$M$9,G64,1)),"",IF((AND(FIND('112'!$M$9,G64,1)&gt;=1,B64='112'!$K$9,OR($N64='112'!$I$6,$O64='112'!$I$6))),"x",""))</f>
        <v/>
      </c>
      <c r="U64" s="85" t="str">
        <f>IF(ISERROR(FIND('112'!$M$9,G64,1)),"",IF((AND(LEFT(G64,2)=LEFT('112'!$M$9,2),B64&lt;'112'!$K$9,$N64='112'!$I$6)),"x",""))</f>
        <v/>
      </c>
      <c r="V64" s="85" t="str">
        <f>IF(ISERROR(FIND('112'!$M$9,G64,1)),"",IF((AND(RIGHT(G64,2)=RIGHT('112'!$M$9,2),B64&lt;'112'!$K$9,$O64='112'!$I$6)),"x",""))</f>
        <v/>
      </c>
      <c r="W64" s="85" t="str">
        <f>IF(AND('341-CT'!$H$9=H64,OR(LEFT(N64,3)=$W$7,LEFT(O64,3)=$W$7)),"x","")</f>
        <v/>
      </c>
      <c r="X64" s="85" t="str">
        <f>IF(OR(TH!N64=TH!$X$7,O64=TH!$X$7),"x","")</f>
        <v/>
      </c>
      <c r="Y64" s="85" t="str">
        <f>IF(AND(OR(N64="131",O64="131"),H64='131-CT'!$H$9),"x","")</f>
        <v/>
      </c>
      <c r="Z64" s="85"/>
      <c r="AA64" s="85" t="str">
        <f>IF(AND(MONTH(E64)='IN-NX'!$J$5,'IN-NX'!$D$7=D64),"x","")</f>
        <v/>
      </c>
      <c r="AB64" s="85" t="str">
        <f>IF(AND(OR(LEFT(TH!N64,2)="15",LEFT(TH!O64,2)="15"),'152-CT'!$J$8=TH!F64),"x","")</f>
        <v/>
      </c>
      <c r="AC64" s="85" t="str">
        <f>IF(AND(OR(LEFT(TH!N64,2)="15",LEFT(TH!O64,2)="15"),TK!$E$7=TH!F64),"x","")</f>
        <v/>
      </c>
      <c r="AD64" s="85" t="str">
        <f>IF(AND(N64="1521",MONTH(C64)='BK-NL'!$M$11),"x","")</f>
        <v/>
      </c>
    </row>
    <row r="65" spans="1:30" s="347" customFormat="1" ht="15.75" hidden="1" customHeight="1">
      <c r="A65" s="342" t="str">
        <f>IF(B65&lt;&gt;"",IF(AND(B65='IN-TC'!$S$4,OR(TH!N65="1111",TH!O65="1111")),TH!D65,""),"")</f>
        <v/>
      </c>
      <c r="B65" s="63">
        <f t="shared" si="2"/>
        <v>3</v>
      </c>
      <c r="C65" s="881">
        <v>42460</v>
      </c>
      <c r="D65" s="881" t="s">
        <v>585</v>
      </c>
      <c r="E65" s="881">
        <f t="shared" si="5"/>
        <v>42460</v>
      </c>
      <c r="F65" s="882" t="s">
        <v>1340</v>
      </c>
      <c r="G65" s="278"/>
      <c r="H65" s="322"/>
      <c r="I65" s="446"/>
      <c r="J65" s="446"/>
      <c r="K65" s="437"/>
      <c r="L65" s="446"/>
      <c r="M65" s="887">
        <f>G63*$G64</f>
        <v>8669280</v>
      </c>
      <c r="N65" s="889" t="s">
        <v>595</v>
      </c>
      <c r="O65" s="890" t="s">
        <v>596</v>
      </c>
      <c r="P65" s="85" t="str">
        <f>IF(AND('331-CT'!$E$7=TH!H65,OR(N65="331",O65="331")),"x","")</f>
        <v/>
      </c>
      <c r="Q65" s="85" t="str">
        <f>IF(AND(B65='111'!$L$11,OR($N65=$Q$7,$O65=$Q$7)),"x","")</f>
        <v/>
      </c>
      <c r="R65" s="85" t="str">
        <f>IF(AND($N65=$Q$7,$B65&lt;'111'!$L$11),"x","")</f>
        <v/>
      </c>
      <c r="S65" s="85" t="str">
        <f>IF(AND($O65=$Q$7,$B65&lt;'111'!$L$11),"x","")</f>
        <v/>
      </c>
      <c r="T65" s="85" t="str">
        <f>IF(ISERROR(FIND('112'!$M$9,G65,1)),"",IF((AND(FIND('112'!$M$9,G65,1)&gt;=1,B65='112'!$K$9,OR($N65='112'!$I$6,$O65='112'!$I$6))),"x",""))</f>
        <v/>
      </c>
      <c r="U65" s="85" t="str">
        <f>IF(ISERROR(FIND('112'!$M$9,G65,1)),"",IF((AND(LEFT(G65,2)=LEFT('112'!$M$9,2),B65&lt;'112'!$K$9,$N65='112'!$I$6)),"x",""))</f>
        <v/>
      </c>
      <c r="V65" s="85" t="str">
        <f>IF(ISERROR(FIND('112'!$M$9,G65,1)),"",IF((AND(RIGHT(G65,2)=RIGHT('112'!$M$9,2),B65&lt;'112'!$K$9,$O65='112'!$I$6)),"x",""))</f>
        <v/>
      </c>
      <c r="W65" s="85" t="str">
        <f>IF(AND('341-CT'!$H$9=H65,OR(LEFT(N65,3)=$W$7,LEFT(O65,3)=$W$7)),"x","")</f>
        <v/>
      </c>
      <c r="X65" s="85" t="str">
        <f>IF(OR(TH!N65=TH!$X$7,O65=TH!$X$7),"x","")</f>
        <v/>
      </c>
      <c r="Y65" s="85" t="str">
        <f>IF(AND(OR(N65="131",O65="131"),H65='131-CT'!$H$9),"x","")</f>
        <v/>
      </c>
      <c r="Z65" s="85"/>
      <c r="AA65" s="85" t="str">
        <f>IF(AND(MONTH(E65)='IN-NX'!$J$5,'IN-NX'!$D$7=D65),"x","")</f>
        <v/>
      </c>
      <c r="AB65" s="85" t="str">
        <f>IF(AND(OR(LEFT(TH!N65,2)="15",LEFT(TH!O65,2)="15"),'152-CT'!$J$8=TH!F65),"x","")</f>
        <v/>
      </c>
      <c r="AC65" s="85" t="str">
        <f>IF(AND(OR(LEFT(TH!N65,2)="15",LEFT(TH!O65,2)="15"),TK!$E$7=TH!F65),"x","")</f>
        <v/>
      </c>
      <c r="AD65" s="85" t="str">
        <f>IF(AND(N65="1521",MONTH(C65)='BK-NL'!$M$11),"x","")</f>
        <v/>
      </c>
    </row>
    <row r="66" spans="1:30" s="347" customFormat="1" ht="15.75" hidden="1" customHeight="1">
      <c r="A66" s="342" t="str">
        <f>IF(B66&lt;&gt;"",IF(AND(B66='IN-TC'!$S$4,OR(TH!N66="1111",TH!O66="1111")),TH!D66,""),"")</f>
        <v/>
      </c>
      <c r="B66" s="63">
        <f t="shared" si="2"/>
        <v>3</v>
      </c>
      <c r="C66" s="881">
        <v>42460</v>
      </c>
      <c r="D66" s="881" t="s">
        <v>585</v>
      </c>
      <c r="E66" s="881">
        <f t="shared" si="5"/>
        <v>42460</v>
      </c>
      <c r="F66" s="882" t="s">
        <v>1341</v>
      </c>
      <c r="G66" s="988" t="s">
        <v>587</v>
      </c>
      <c r="H66" s="322"/>
      <c r="I66" s="446"/>
      <c r="J66" s="446"/>
      <c r="K66" s="437"/>
      <c r="L66" s="446"/>
      <c r="M66" s="887">
        <f>G62*$G66</f>
        <v>6726420</v>
      </c>
      <c r="N66" s="888" t="s">
        <v>594</v>
      </c>
      <c r="O66" s="888" t="s">
        <v>596</v>
      </c>
      <c r="P66" s="85" t="str">
        <f>IF(AND('331-CT'!$E$7=TH!H66,OR(N66="331",O66="331")),"x","")</f>
        <v/>
      </c>
      <c r="Q66" s="85" t="str">
        <f>IF(AND(B66='111'!$L$11,OR($N66=$Q$7,$O66=$Q$7)),"x","")</f>
        <v/>
      </c>
      <c r="R66" s="85" t="str">
        <f>IF(AND($N66=$Q$7,$B66&lt;'111'!$L$11),"x","")</f>
        <v/>
      </c>
      <c r="S66" s="85" t="str">
        <f>IF(AND($O66=$Q$7,$B66&lt;'111'!$L$11),"x","")</f>
        <v/>
      </c>
      <c r="T66" s="85" t="str">
        <f>IF(ISERROR(FIND('112'!$M$9,G66,1)),"",IF((AND(FIND('112'!$M$9,G66,1)&gt;=1,B66='112'!$K$9,OR($N66='112'!$I$6,$O66='112'!$I$6))),"x",""))</f>
        <v/>
      </c>
      <c r="U66" s="85" t="str">
        <f>IF(ISERROR(FIND('112'!$M$9,G66,1)),"",IF((AND(LEFT(G66,2)=LEFT('112'!$M$9,2),B66&lt;'112'!$K$9,$N66='112'!$I$6)),"x",""))</f>
        <v/>
      </c>
      <c r="V66" s="85" t="str">
        <f>IF(ISERROR(FIND('112'!$M$9,G66,1)),"",IF((AND(RIGHT(G66,2)=RIGHT('112'!$M$9,2),B66&lt;'112'!$K$9,$O66='112'!$I$6)),"x",""))</f>
        <v/>
      </c>
      <c r="W66" s="85" t="str">
        <f>IF(AND('341-CT'!$H$9=H66,OR(LEFT(N66,3)=$W$7,LEFT(O66,3)=$W$7)),"x","")</f>
        <v/>
      </c>
      <c r="X66" s="85" t="str">
        <f>IF(OR(TH!N66=TH!$X$7,O66=TH!$X$7),"x","")</f>
        <v/>
      </c>
      <c r="Y66" s="85" t="str">
        <f>IF(AND(OR(N66="131",O66="131"),H66='131-CT'!$H$9),"x","")</f>
        <v/>
      </c>
      <c r="Z66" s="85"/>
      <c r="AA66" s="85" t="str">
        <f>IF(AND(MONTH(E66)='IN-NX'!$J$5,'IN-NX'!$D$7=D66),"x","")</f>
        <v/>
      </c>
      <c r="AB66" s="85" t="str">
        <f>IF(AND(OR(LEFT(TH!N66,2)="15",LEFT(TH!O66,2)="15"),'152-CT'!$J$8=TH!F66),"x","")</f>
        <v/>
      </c>
      <c r="AC66" s="85" t="str">
        <f>IF(AND(OR(LEFT(TH!N66,2)="15",LEFT(TH!O66,2)="15"),TK!$E$7=TH!F66),"x","")</f>
        <v/>
      </c>
      <c r="AD66" s="85" t="str">
        <f>IF(AND(N66="1521",MONTH(C66)='BK-NL'!$M$11),"x","")</f>
        <v/>
      </c>
    </row>
    <row r="67" spans="1:30" s="347" customFormat="1" ht="15.75" hidden="1" customHeight="1">
      <c r="A67" s="342" t="str">
        <f>IF(B67&lt;&gt;"",IF(AND(B67='IN-TC'!$S$4,OR(TH!N67="1111",TH!O67="1111")),TH!D67,""),"")</f>
        <v/>
      </c>
      <c r="B67" s="63">
        <f t="shared" si="2"/>
        <v>3</v>
      </c>
      <c r="C67" s="881">
        <v>42460</v>
      </c>
      <c r="D67" s="881" t="s">
        <v>585</v>
      </c>
      <c r="E67" s="881">
        <f t="shared" si="5"/>
        <v>42460</v>
      </c>
      <c r="F67" s="882" t="s">
        <v>1342</v>
      </c>
      <c r="G67" s="278"/>
      <c r="H67" s="322"/>
      <c r="I67" s="446"/>
      <c r="J67" s="446"/>
      <c r="K67" s="437"/>
      <c r="L67" s="446"/>
      <c r="M67" s="887">
        <f>G63*$G66</f>
        <v>19505880</v>
      </c>
      <c r="N67" s="888" t="s">
        <v>283</v>
      </c>
      <c r="O67" s="888" t="s">
        <v>596</v>
      </c>
      <c r="P67" s="85" t="str">
        <f>IF(AND('331-CT'!$E$7=TH!H67,OR(N67="331",O67="331")),"x","")</f>
        <v/>
      </c>
      <c r="Q67" s="85" t="str">
        <f>IF(AND(B67='111'!$L$11,OR($N67=$Q$7,$O67=$Q$7)),"x","")</f>
        <v/>
      </c>
      <c r="R67" s="85" t="str">
        <f>IF(AND($N67=$Q$7,$B67&lt;'111'!$L$11),"x","")</f>
        <v/>
      </c>
      <c r="S67" s="85" t="str">
        <f>IF(AND($O67=$Q$7,$B67&lt;'111'!$L$11),"x","")</f>
        <v/>
      </c>
      <c r="T67" s="85" t="str">
        <f>IF(ISERROR(FIND('112'!$M$9,G67,1)),"",IF((AND(FIND('112'!$M$9,G67,1)&gt;=1,B67='112'!$K$9,OR($N67='112'!$I$6,$O67='112'!$I$6))),"x",""))</f>
        <v/>
      </c>
      <c r="U67" s="85" t="str">
        <f>IF(ISERROR(FIND('112'!$M$9,G67,1)),"",IF((AND(LEFT(G67,2)=LEFT('112'!$M$9,2),B67&lt;'112'!$K$9,$N67='112'!$I$6)),"x",""))</f>
        <v/>
      </c>
      <c r="V67" s="85" t="str">
        <f>IF(ISERROR(FIND('112'!$M$9,G67,1)),"",IF((AND(RIGHT(G67,2)=RIGHT('112'!$M$9,2),B67&lt;'112'!$K$9,$O67='112'!$I$6)),"x",""))</f>
        <v/>
      </c>
      <c r="W67" s="85" t="str">
        <f>IF(AND('341-CT'!$H$9=H67,OR(LEFT(N67,3)=$W$7,LEFT(O67,3)=$W$7)),"x","")</f>
        <v/>
      </c>
      <c r="X67" s="85" t="str">
        <f>IF(OR(TH!N67=TH!$X$7,O67=TH!$X$7),"x","")</f>
        <v/>
      </c>
      <c r="Y67" s="85" t="str">
        <f>IF(AND(OR(N67="131",O67="131"),H67='131-CT'!$H$9),"x","")</f>
        <v/>
      </c>
      <c r="Z67" s="85"/>
      <c r="AA67" s="85" t="str">
        <f>IF(AND(MONTH(E67)='IN-NX'!$J$5,'IN-NX'!$D$7=D67),"x","")</f>
        <v/>
      </c>
      <c r="AB67" s="85" t="str">
        <f>IF(AND(OR(LEFT(TH!N67,2)="15",LEFT(TH!O67,2)="15"),'152-CT'!$J$8=TH!F67),"x","")</f>
        <v/>
      </c>
      <c r="AC67" s="85" t="str">
        <f>IF(AND(OR(LEFT(TH!N67,2)="15",LEFT(TH!O67,2)="15"),TK!$E$7=TH!F67),"x","")</f>
        <v/>
      </c>
      <c r="AD67" s="85" t="str">
        <f>IF(AND(N67="1521",MONTH(C67)='BK-NL'!$M$11),"x","")</f>
        <v/>
      </c>
    </row>
    <row r="68" spans="1:30" s="347" customFormat="1" ht="15.75" hidden="1" customHeight="1">
      <c r="A68" s="342" t="str">
        <f>IF(B68&lt;&gt;"",IF(AND(B68='IN-TC'!$S$4,OR(TH!N68="1111",TH!O68="1111")),TH!D68,""),"")</f>
        <v/>
      </c>
      <c r="B68" s="63">
        <f t="shared" si="2"/>
        <v>3</v>
      </c>
      <c r="C68" s="881">
        <v>42460</v>
      </c>
      <c r="D68" s="881" t="s">
        <v>585</v>
      </c>
      <c r="E68" s="881">
        <f t="shared" si="5"/>
        <v>42460</v>
      </c>
      <c r="F68" s="882" t="s">
        <v>1343</v>
      </c>
      <c r="G68" s="988" t="s">
        <v>588</v>
      </c>
      <c r="H68" s="324"/>
      <c r="I68" s="444"/>
      <c r="J68" s="444"/>
      <c r="K68" s="435"/>
      <c r="L68" s="444"/>
      <c r="M68" s="887">
        <f>G62*$G68</f>
        <v>560535</v>
      </c>
      <c r="N68" s="888" t="s">
        <v>595</v>
      </c>
      <c r="O68" s="888" t="s">
        <v>597</v>
      </c>
      <c r="P68" s="85" t="str">
        <f>IF(AND('331-CT'!$E$7=TH!H68,OR(N68="331",O68="331")),"x","")</f>
        <v/>
      </c>
      <c r="Q68" s="85" t="str">
        <f>IF(AND(B68='111'!$L$11,OR($N68=$Q$7,$O68=$Q$7)),"x","")</f>
        <v/>
      </c>
      <c r="R68" s="85" t="str">
        <f>IF(AND($N68=$Q$7,$B68&lt;'111'!$L$11),"x","")</f>
        <v/>
      </c>
      <c r="S68" s="85" t="str">
        <f>IF(AND($O68=$Q$7,$B68&lt;'111'!$L$11),"x","")</f>
        <v/>
      </c>
      <c r="T68" s="85" t="str">
        <f>IF(ISERROR(FIND('112'!$M$9,G68,1)),"",IF((AND(FIND('112'!$M$9,G68,1)&gt;=1,B68='112'!$K$9,OR($N68='112'!$I$6,$O68='112'!$I$6))),"x",""))</f>
        <v/>
      </c>
      <c r="U68" s="85" t="str">
        <f>IF(ISERROR(FIND('112'!$M$9,G68,1)),"",IF((AND(LEFT(G68,2)=LEFT('112'!$M$9,2),B68&lt;'112'!$K$9,$N68='112'!$I$6)),"x",""))</f>
        <v/>
      </c>
      <c r="V68" s="85" t="str">
        <f>IF(ISERROR(FIND('112'!$M$9,G68,1)),"",IF((AND(RIGHT(G68,2)=RIGHT('112'!$M$9,2),B68&lt;'112'!$K$9,$O68='112'!$I$6)),"x",""))</f>
        <v/>
      </c>
      <c r="W68" s="85" t="str">
        <f>IF(AND('341-CT'!$H$9=H68,OR(LEFT(N68,3)=$W$7,LEFT(O68,3)=$W$7)),"x","")</f>
        <v/>
      </c>
      <c r="X68" s="85" t="str">
        <f>IF(OR(TH!N68=TH!$X$7,O68=TH!$X$7),"x","")</f>
        <v/>
      </c>
      <c r="Y68" s="85" t="str">
        <f>IF(AND(OR(N68="131",O68="131"),H68='131-CT'!$H$9),"x","")</f>
        <v/>
      </c>
      <c r="Z68" s="85"/>
      <c r="AA68" s="85" t="str">
        <f>IF(AND(MONTH(E68)='IN-NX'!$J$5,'IN-NX'!$D$7=D68),"x","")</f>
        <v/>
      </c>
      <c r="AB68" s="85" t="str">
        <f>IF(AND(OR(LEFT(TH!N68,2)="15",LEFT(TH!O68,2)="15"),'152-CT'!$J$8=TH!F68),"x","")</f>
        <v/>
      </c>
      <c r="AC68" s="85" t="str">
        <f>IF(AND(OR(LEFT(TH!N68,2)="15",LEFT(TH!O68,2)="15"),TK!$E$7=TH!F68),"x","")</f>
        <v/>
      </c>
      <c r="AD68" s="85" t="str">
        <f>IF(AND(N68="1521",MONTH(C68)='BK-NL'!$M$11),"x","")</f>
        <v/>
      </c>
    </row>
    <row r="69" spans="1:30" s="347" customFormat="1" ht="15.75" hidden="1" customHeight="1">
      <c r="A69" s="342" t="str">
        <f>IF(B69&lt;&gt;"",IF(AND(B69='IN-TC'!$S$4,OR(TH!N69="1111",TH!O69="1111")),TH!D69,""),"")</f>
        <v/>
      </c>
      <c r="B69" s="63">
        <f t="shared" si="2"/>
        <v>3</v>
      </c>
      <c r="C69" s="881">
        <v>42460</v>
      </c>
      <c r="D69" s="881" t="s">
        <v>585</v>
      </c>
      <c r="E69" s="881">
        <f>C69</f>
        <v>42460</v>
      </c>
      <c r="F69" s="882" t="s">
        <v>1344</v>
      </c>
      <c r="G69" s="278"/>
      <c r="H69" s="324"/>
      <c r="I69" s="444"/>
      <c r="J69" s="444"/>
      <c r="K69" s="435"/>
      <c r="L69" s="444"/>
      <c r="M69" s="887">
        <f>G63*$G68</f>
        <v>1625490</v>
      </c>
      <c r="N69" s="888" t="s">
        <v>595</v>
      </c>
      <c r="O69" s="888" t="s">
        <v>597</v>
      </c>
      <c r="P69" s="85" t="str">
        <f>IF(AND('331-CT'!$E$7=TH!H69,OR(N69="331",O69="331")),"x","")</f>
        <v/>
      </c>
      <c r="Q69" s="85" t="str">
        <f>IF(AND(B69='111'!$L$11,OR($N69=$Q$7,$O69=$Q$7)),"x","")</f>
        <v/>
      </c>
      <c r="R69" s="85" t="str">
        <f>IF(AND($N69=$Q$7,$B69&lt;'111'!$L$11),"x","")</f>
        <v/>
      </c>
      <c r="S69" s="85" t="str">
        <f>IF(AND($O69=$Q$7,$B69&lt;'111'!$L$11),"x","")</f>
        <v/>
      </c>
      <c r="T69" s="85" t="str">
        <f>IF(ISERROR(FIND('112'!$M$9,G69,1)),"",IF((AND(FIND('112'!$M$9,G69,1)&gt;=1,B69='112'!$K$9,OR($N69='112'!$I$6,$O69='112'!$I$6))),"x",""))</f>
        <v/>
      </c>
      <c r="U69" s="85" t="str">
        <f>IF(ISERROR(FIND('112'!$M$9,G69,1)),"",IF((AND(LEFT(G69,2)=LEFT('112'!$M$9,2),B69&lt;'112'!$K$9,$N69='112'!$I$6)),"x",""))</f>
        <v/>
      </c>
      <c r="V69" s="85" t="str">
        <f>IF(ISERROR(FIND('112'!$M$9,G69,1)),"",IF((AND(RIGHT(G69,2)=RIGHT('112'!$M$9,2),B69&lt;'112'!$K$9,$O69='112'!$I$6)),"x",""))</f>
        <v/>
      </c>
      <c r="W69" s="85" t="str">
        <f>IF(AND('341-CT'!$H$9=H69,OR(LEFT(N69,3)=$W$7,LEFT(O69,3)=$W$7)),"x","")</f>
        <v/>
      </c>
      <c r="X69" s="85" t="str">
        <f>IF(OR(TH!N69=TH!$X$7,O69=TH!$X$7),"x","")</f>
        <v/>
      </c>
      <c r="Y69" s="85" t="str">
        <f>IF(AND(OR(N69="131",O69="131"),H69='131-CT'!$H$9),"x","")</f>
        <v/>
      </c>
      <c r="Z69" s="85"/>
      <c r="AA69" s="85" t="str">
        <f>IF(AND(MONTH(E69)='IN-NX'!$J$5,'IN-NX'!$D$7=D69),"x","")</f>
        <v/>
      </c>
      <c r="AB69" s="85" t="str">
        <f>IF(AND(OR(LEFT(TH!N69,2)="15",LEFT(TH!O69,2)="15"),'152-CT'!$J$8=TH!F69),"x","")</f>
        <v/>
      </c>
      <c r="AC69" s="85" t="str">
        <f>IF(AND(OR(LEFT(TH!N69,2)="15",LEFT(TH!O69,2)="15"),TK!$E$7=TH!F69),"x","")</f>
        <v/>
      </c>
      <c r="AD69" s="85" t="str">
        <f>IF(AND(N69="1521",MONTH(C69)='BK-NL'!$M$11),"x","")</f>
        <v/>
      </c>
    </row>
    <row r="70" spans="1:30" s="347" customFormat="1" ht="15.75" hidden="1" customHeight="1">
      <c r="A70" s="342" t="str">
        <f>IF(B70&lt;&gt;"",IF(AND(B70='IN-TC'!$S$4,OR(TH!N70="1111",TH!O70="1111")),TH!D70,""),"")</f>
        <v/>
      </c>
      <c r="B70" s="63">
        <f t="shared" si="2"/>
        <v>3</v>
      </c>
      <c r="C70" s="881">
        <v>42460</v>
      </c>
      <c r="D70" s="881" t="s">
        <v>585</v>
      </c>
      <c r="E70" s="881">
        <f t="shared" ref="E70:E75" si="6">C70</f>
        <v>42460</v>
      </c>
      <c r="F70" s="882" t="s">
        <v>1345</v>
      </c>
      <c r="G70" s="988" t="s">
        <v>589</v>
      </c>
      <c r="H70" s="322"/>
      <c r="I70" s="446"/>
      <c r="J70" s="446"/>
      <c r="K70" s="437"/>
      <c r="L70" s="446"/>
      <c r="M70" s="887">
        <f>G62*$G70</f>
        <v>1121070</v>
      </c>
      <c r="N70" s="888" t="s">
        <v>594</v>
      </c>
      <c r="O70" s="888" t="s">
        <v>597</v>
      </c>
      <c r="P70" s="85" t="str">
        <f>IF(AND('331-CT'!$E$7=TH!H70,OR(N70="331",O70="331")),"x","")</f>
        <v/>
      </c>
      <c r="Q70" s="85" t="str">
        <f>IF(AND(B70='111'!$L$11,OR($N70=$Q$7,$O70=$Q$7)),"x","")</f>
        <v/>
      </c>
      <c r="R70" s="85" t="str">
        <f>IF(AND($N70=$Q$7,$B70&lt;'111'!$L$11),"x","")</f>
        <v/>
      </c>
      <c r="S70" s="85" t="str">
        <f>IF(AND($O70=$Q$7,$B70&lt;'111'!$L$11),"x","")</f>
        <v/>
      </c>
      <c r="T70" s="85" t="str">
        <f>IF(ISERROR(FIND('112'!$M$9,G70,1)),"",IF((AND(FIND('112'!$M$9,G70,1)&gt;=1,B70='112'!$K$9,OR($N70='112'!$I$6,$O70='112'!$I$6))),"x",""))</f>
        <v/>
      </c>
      <c r="U70" s="85" t="str">
        <f>IF(ISERROR(FIND('112'!$M$9,G70,1)),"",IF((AND(LEFT(G70,2)=LEFT('112'!$M$9,2),B70&lt;'112'!$K$9,$N70='112'!$I$6)),"x",""))</f>
        <v/>
      </c>
      <c r="V70" s="85" t="str">
        <f>IF(ISERROR(FIND('112'!$M$9,G70,1)),"",IF((AND(RIGHT(G70,2)=RIGHT('112'!$M$9,2),B70&lt;'112'!$K$9,$O70='112'!$I$6)),"x",""))</f>
        <v/>
      </c>
      <c r="W70" s="85" t="str">
        <f>IF(AND('341-CT'!$H$9=H70,OR(LEFT(N70,3)=$W$7,LEFT(O70,3)=$W$7)),"x","")</f>
        <v/>
      </c>
      <c r="X70" s="85" t="str">
        <f>IF(OR(TH!N70=TH!$X$7,O70=TH!$X$7),"x","")</f>
        <v/>
      </c>
      <c r="Y70" s="85" t="str">
        <f>IF(AND(OR(N70="131",O70="131"),H70='131-CT'!$H$9),"x","")</f>
        <v/>
      </c>
      <c r="Z70" s="85"/>
      <c r="AA70" s="85" t="str">
        <f>IF(AND(MONTH(E70)='IN-NX'!$J$5,'IN-NX'!$D$7=D70),"x","")</f>
        <v/>
      </c>
      <c r="AB70" s="85" t="str">
        <f>IF(AND(OR(LEFT(TH!N70,2)="15",LEFT(TH!O70,2)="15"),'152-CT'!$J$8=TH!F70),"x","")</f>
        <v/>
      </c>
      <c r="AC70" s="85" t="str">
        <f>IF(AND(OR(LEFT(TH!N70,2)="15",LEFT(TH!O70,2)="15"),TK!$E$7=TH!F70),"x","")</f>
        <v/>
      </c>
      <c r="AD70" s="85" t="str">
        <f>IF(AND(N70="1521",MONTH(C70)='BK-NL'!$M$11),"x","")</f>
        <v/>
      </c>
    </row>
    <row r="71" spans="1:30" s="347" customFormat="1" ht="15.75" hidden="1" customHeight="1">
      <c r="A71" s="342" t="str">
        <f>IF(B71&lt;&gt;"",IF(AND(B71='IN-TC'!$S$4,OR(TH!N71="1111",TH!O71="1111")),TH!D71,""),"")</f>
        <v/>
      </c>
      <c r="B71" s="63">
        <f t="shared" si="2"/>
        <v>3</v>
      </c>
      <c r="C71" s="881">
        <v>42460</v>
      </c>
      <c r="D71" s="881" t="s">
        <v>585</v>
      </c>
      <c r="E71" s="881">
        <f t="shared" si="6"/>
        <v>42460</v>
      </c>
      <c r="F71" s="882" t="s">
        <v>1346</v>
      </c>
      <c r="G71" s="278"/>
      <c r="H71" s="322"/>
      <c r="I71" s="446"/>
      <c r="J71" s="446"/>
      <c r="K71" s="437"/>
      <c r="L71" s="446"/>
      <c r="M71" s="887">
        <f>G63*$G70</f>
        <v>3250980</v>
      </c>
      <c r="N71" s="888" t="s">
        <v>283</v>
      </c>
      <c r="O71" s="888" t="s">
        <v>597</v>
      </c>
      <c r="P71" s="85" t="str">
        <f>IF(AND('331-CT'!$E$7=TH!H71,OR(N71="331",O71="331")),"x","")</f>
        <v/>
      </c>
      <c r="Q71" s="85" t="str">
        <f>IF(AND(B71='111'!$L$11,OR($N71=$Q$7,$O71=$Q$7)),"x","")</f>
        <v/>
      </c>
      <c r="R71" s="85" t="str">
        <f>IF(AND($N71=$Q$7,$B71&lt;'111'!$L$11),"x","")</f>
        <v/>
      </c>
      <c r="S71" s="85" t="str">
        <f>IF(AND($O71=$Q$7,$B71&lt;'111'!$L$11),"x","")</f>
        <v/>
      </c>
      <c r="T71" s="85" t="str">
        <f>IF(ISERROR(FIND('112'!$M$9,G71,1)),"",IF((AND(FIND('112'!$M$9,G71,1)&gt;=1,B71='112'!$K$9,OR($N71='112'!$I$6,$O71='112'!$I$6))),"x",""))</f>
        <v/>
      </c>
      <c r="U71" s="85" t="str">
        <f>IF(ISERROR(FIND('112'!$M$9,G71,1)),"",IF((AND(LEFT(G71,2)=LEFT('112'!$M$9,2),B71&lt;'112'!$K$9,$N71='112'!$I$6)),"x",""))</f>
        <v/>
      </c>
      <c r="V71" s="85" t="str">
        <f>IF(ISERROR(FIND('112'!$M$9,G71,1)),"",IF((AND(RIGHT(G71,2)=RIGHT('112'!$M$9,2),B71&lt;'112'!$K$9,$O71='112'!$I$6)),"x",""))</f>
        <v/>
      </c>
      <c r="W71" s="85" t="str">
        <f>IF(AND('341-CT'!$H$9=H71,OR(LEFT(N71,3)=$W$7,LEFT(O71,3)=$W$7)),"x","")</f>
        <v/>
      </c>
      <c r="X71" s="85" t="str">
        <f>IF(OR(TH!N71=TH!$X$7,O71=TH!$X$7),"x","")</f>
        <v/>
      </c>
      <c r="Y71" s="85" t="str">
        <f>IF(AND(OR(N71="131",O71="131"),H71='131-CT'!$H$9),"x","")</f>
        <v/>
      </c>
      <c r="Z71" s="85"/>
      <c r="AA71" s="85" t="str">
        <f>IF(AND(MONTH(E71)='IN-NX'!$J$5,'IN-NX'!$D$7=D71),"x","")</f>
        <v/>
      </c>
      <c r="AB71" s="85" t="str">
        <f>IF(AND(OR(LEFT(TH!N71,2)="15",LEFT(TH!O71,2)="15"),'152-CT'!$J$8=TH!F71),"x","")</f>
        <v/>
      </c>
      <c r="AC71" s="85" t="str">
        <f>IF(AND(OR(LEFT(TH!N71,2)="15",LEFT(TH!O71,2)="15"),TK!$E$7=TH!F71),"x","")</f>
        <v/>
      </c>
      <c r="AD71" s="85" t="str">
        <f>IF(AND(N71="1521",MONTH(C71)='BK-NL'!$M$11),"x","")</f>
        <v/>
      </c>
    </row>
    <row r="72" spans="1:30" s="347" customFormat="1" ht="15.75" hidden="1" customHeight="1">
      <c r="A72" s="342" t="str">
        <f>IF(B72&lt;&gt;"",IF(AND(B72='IN-TC'!$S$4,OR(TH!N72="1111",TH!O72="1111")),TH!D72,""),"")</f>
        <v/>
      </c>
      <c r="B72" s="63">
        <f t="shared" si="2"/>
        <v>3</v>
      </c>
      <c r="C72" s="881">
        <v>42460</v>
      </c>
      <c r="D72" s="881" t="s">
        <v>585</v>
      </c>
      <c r="E72" s="881">
        <f t="shared" si="6"/>
        <v>42460</v>
      </c>
      <c r="F72" s="882" t="s">
        <v>1347</v>
      </c>
      <c r="G72" s="988" t="s">
        <v>590</v>
      </c>
      <c r="H72" s="322"/>
      <c r="I72" s="446"/>
      <c r="J72" s="446"/>
      <c r="K72" s="437"/>
      <c r="L72" s="446"/>
      <c r="M72" s="887">
        <f>G62*$G72</f>
        <v>373690</v>
      </c>
      <c r="N72" s="888" t="s">
        <v>595</v>
      </c>
      <c r="O72" s="888" t="s">
        <v>598</v>
      </c>
      <c r="P72" s="85" t="str">
        <f>IF(AND('331-CT'!$E$7=TH!H72,OR(N72="331",O72="331")),"x","")</f>
        <v/>
      </c>
      <c r="Q72" s="85" t="str">
        <f>IF(AND(B72='111'!$L$11,OR($N72=$Q$7,$O72=$Q$7)),"x","")</f>
        <v/>
      </c>
      <c r="R72" s="85" t="str">
        <f>IF(AND($N72=$Q$7,$B72&lt;'111'!$L$11),"x","")</f>
        <v/>
      </c>
      <c r="S72" s="85" t="str">
        <f>IF(AND($O72=$Q$7,$B72&lt;'111'!$L$11),"x","")</f>
        <v/>
      </c>
      <c r="T72" s="85" t="str">
        <f>IF(ISERROR(FIND('112'!$M$9,G72,1)),"",IF((AND(FIND('112'!$M$9,G72,1)&gt;=1,B72='112'!$K$9,OR($N72='112'!$I$6,$O72='112'!$I$6))),"x",""))</f>
        <v/>
      </c>
      <c r="U72" s="85" t="str">
        <f>IF(ISERROR(FIND('112'!$M$9,G72,1)),"",IF((AND(LEFT(G72,2)=LEFT('112'!$M$9,2),B72&lt;'112'!$K$9,$N72='112'!$I$6)),"x",""))</f>
        <v/>
      </c>
      <c r="V72" s="85" t="str">
        <f>IF(ISERROR(FIND('112'!$M$9,G72,1)),"",IF((AND(RIGHT(G72,2)=RIGHT('112'!$M$9,2),B72&lt;'112'!$K$9,$O72='112'!$I$6)),"x",""))</f>
        <v/>
      </c>
      <c r="W72" s="85" t="str">
        <f>IF(AND('341-CT'!$H$9=H72,OR(LEFT(N72,3)=$W$7,LEFT(O72,3)=$W$7)),"x","")</f>
        <v/>
      </c>
      <c r="X72" s="85" t="str">
        <f>IF(OR(TH!N72=TH!$X$7,O72=TH!$X$7),"x","")</f>
        <v/>
      </c>
      <c r="Y72" s="85" t="str">
        <f>IF(AND(OR(N72="131",O72="131"),H72='131-CT'!$H$9),"x","")</f>
        <v/>
      </c>
      <c r="Z72" s="85"/>
      <c r="AA72" s="85" t="str">
        <f>IF(AND(MONTH(E72)='IN-NX'!$J$5,'IN-NX'!$D$7=D72),"x","")</f>
        <v/>
      </c>
      <c r="AB72" s="85" t="str">
        <f>IF(AND(OR(LEFT(TH!N72,2)="15",LEFT(TH!O72,2)="15"),'152-CT'!$J$8=TH!F72),"x","")</f>
        <v/>
      </c>
      <c r="AC72" s="85" t="str">
        <f>IF(AND(OR(LEFT(TH!N72,2)="15",LEFT(TH!O72,2)="15"),TK!$E$7=TH!F72),"x","")</f>
        <v/>
      </c>
      <c r="AD72" s="85" t="str">
        <f>IF(AND(N72="1521",MONTH(C72)='BK-NL'!$M$11),"x","")</f>
        <v/>
      </c>
    </row>
    <row r="73" spans="1:30" s="347" customFormat="1" ht="15.75" hidden="1" customHeight="1">
      <c r="A73" s="342" t="str">
        <f>IF(B73&lt;&gt;"",IF(AND(B73='IN-TC'!$S$4,OR(TH!N73="1111",TH!O73="1111")),TH!D73,""),"")</f>
        <v/>
      </c>
      <c r="B73" s="63">
        <f t="shared" si="2"/>
        <v>3</v>
      </c>
      <c r="C73" s="881">
        <v>42460</v>
      </c>
      <c r="D73" s="881" t="s">
        <v>585</v>
      </c>
      <c r="E73" s="881">
        <f t="shared" si="6"/>
        <v>42460</v>
      </c>
      <c r="F73" s="882" t="s">
        <v>1348</v>
      </c>
      <c r="G73" s="278"/>
      <c r="H73" s="322"/>
      <c r="I73" s="446"/>
      <c r="J73" s="446"/>
      <c r="K73" s="437"/>
      <c r="L73" s="446"/>
      <c r="M73" s="887">
        <f>G63*$G72</f>
        <v>1083660</v>
      </c>
      <c r="N73" s="888" t="s">
        <v>595</v>
      </c>
      <c r="O73" s="888" t="s">
        <v>598</v>
      </c>
      <c r="P73" s="85" t="str">
        <f>IF(AND('331-CT'!$E$7=TH!H73,OR(N73="331",O73="331")),"x","")</f>
        <v/>
      </c>
      <c r="Q73" s="85" t="str">
        <f>IF(AND(B73='111'!$L$11,OR($N73=$Q$7,$O73=$Q$7)),"x","")</f>
        <v/>
      </c>
      <c r="R73" s="85" t="str">
        <f>IF(AND($N73=$Q$7,$B73&lt;'111'!$L$11),"x","")</f>
        <v/>
      </c>
      <c r="S73" s="85" t="str">
        <f>IF(AND($O73=$Q$7,$B73&lt;'111'!$L$11),"x","")</f>
        <v/>
      </c>
      <c r="T73" s="85" t="str">
        <f>IF(ISERROR(FIND('112'!$M$9,G73,1)),"",IF((AND(FIND('112'!$M$9,G73,1)&gt;=1,B73='112'!$K$9,OR($N73='112'!$I$6,$O73='112'!$I$6))),"x",""))</f>
        <v/>
      </c>
      <c r="U73" s="85" t="str">
        <f>IF(ISERROR(FIND('112'!$M$9,G73,1)),"",IF((AND(LEFT(G73,2)=LEFT('112'!$M$9,2),B73&lt;'112'!$K$9,$N73='112'!$I$6)),"x",""))</f>
        <v/>
      </c>
      <c r="V73" s="85" t="str">
        <f>IF(ISERROR(FIND('112'!$M$9,G73,1)),"",IF((AND(RIGHT(G73,2)=RIGHT('112'!$M$9,2),B73&lt;'112'!$K$9,$O73='112'!$I$6)),"x",""))</f>
        <v/>
      </c>
      <c r="W73" s="85" t="str">
        <f>IF(AND('341-CT'!$H$9=H73,OR(LEFT(N73,3)=$W$7,LEFT(O73,3)=$W$7)),"x","")</f>
        <v/>
      </c>
      <c r="X73" s="85" t="str">
        <f>IF(OR(TH!N73=TH!$X$7,O73=TH!$X$7),"x","")</f>
        <v/>
      </c>
      <c r="Y73" s="85" t="str">
        <f>IF(AND(OR(N73="131",O73="131"),H73='131-CT'!$H$9),"x","")</f>
        <v/>
      </c>
      <c r="Z73" s="85"/>
      <c r="AA73" s="85" t="str">
        <f>IF(AND(MONTH(E73)='IN-NX'!$J$5,'IN-NX'!$D$7=D73),"x","")</f>
        <v/>
      </c>
      <c r="AB73" s="85" t="str">
        <f>IF(AND(OR(LEFT(TH!N73,2)="15",LEFT(TH!O73,2)="15"),'152-CT'!$J$8=TH!F73),"x","")</f>
        <v/>
      </c>
      <c r="AC73" s="85" t="str">
        <f>IF(AND(OR(LEFT(TH!N73,2)="15",LEFT(TH!O73,2)="15"),TK!$E$7=TH!F73),"x","")</f>
        <v/>
      </c>
      <c r="AD73" s="85" t="str">
        <f>IF(AND(N73="1521",MONTH(C73)='BK-NL'!$M$11),"x","")</f>
        <v/>
      </c>
    </row>
    <row r="74" spans="1:30" s="347" customFormat="1" ht="15.75" hidden="1" customHeight="1">
      <c r="A74" s="342" t="str">
        <f>IF(B74&lt;&gt;"",IF(AND(B74='IN-TC'!$S$4,OR(TH!N74="1111",TH!O74="1111")),TH!D74,""),"")</f>
        <v/>
      </c>
      <c r="B74" s="63">
        <f t="shared" si="2"/>
        <v>3</v>
      </c>
      <c r="C74" s="881">
        <v>42460</v>
      </c>
      <c r="D74" s="881" t="s">
        <v>585</v>
      </c>
      <c r="E74" s="881">
        <f t="shared" si="6"/>
        <v>42460</v>
      </c>
      <c r="F74" s="882" t="s">
        <v>1349</v>
      </c>
      <c r="G74" s="988" t="s">
        <v>590</v>
      </c>
      <c r="H74" s="1145"/>
      <c r="I74" s="447"/>
      <c r="J74" s="447"/>
      <c r="K74" s="438"/>
      <c r="L74" s="447"/>
      <c r="M74" s="887">
        <f>M72</f>
        <v>373690</v>
      </c>
      <c r="N74" s="888" t="s">
        <v>594</v>
      </c>
      <c r="O74" s="888" t="s">
        <v>598</v>
      </c>
      <c r="P74" s="85" t="str">
        <f>IF(AND('331-CT'!$E$7=TH!H74,OR(N74="331",O74="331")),"x","")</f>
        <v/>
      </c>
      <c r="Q74" s="85" t="str">
        <f>IF(AND(B74='111'!$L$11,OR($N74=$Q$7,$O74=$Q$7)),"x","")</f>
        <v/>
      </c>
      <c r="R74" s="85" t="str">
        <f>IF(AND($N74=$Q$7,$B74&lt;'111'!$L$11),"x","")</f>
        <v/>
      </c>
      <c r="S74" s="85" t="str">
        <f>IF(AND($O74=$Q$7,$B74&lt;'111'!$L$11),"x","")</f>
        <v/>
      </c>
      <c r="T74" s="85" t="str">
        <f>IF(ISERROR(FIND('112'!$M$9,G74,1)),"",IF((AND(FIND('112'!$M$9,G74,1)&gt;=1,B74='112'!$K$9,OR($N74='112'!$I$6,$O74='112'!$I$6))),"x",""))</f>
        <v/>
      </c>
      <c r="U74" s="85" t="str">
        <f>IF(ISERROR(FIND('112'!$M$9,G74,1)),"",IF((AND(LEFT(G74,2)=LEFT('112'!$M$9,2),B74&lt;'112'!$K$9,$N74='112'!$I$6)),"x",""))</f>
        <v/>
      </c>
      <c r="V74" s="85" t="str">
        <f>IF(ISERROR(FIND('112'!$M$9,G74,1)),"",IF((AND(RIGHT(G74,2)=RIGHT('112'!$M$9,2),B74&lt;'112'!$K$9,$O74='112'!$I$6)),"x",""))</f>
        <v/>
      </c>
      <c r="W74" s="85" t="str">
        <f>IF(AND('341-CT'!$H$9=H74,OR(LEFT(N74,3)=$W$7,LEFT(O74,3)=$W$7)),"x","")</f>
        <v/>
      </c>
      <c r="X74" s="85" t="str">
        <f>IF(OR(TH!N74=TH!$X$7,O74=TH!$X$7),"x","")</f>
        <v/>
      </c>
      <c r="Y74" s="85" t="str">
        <f>IF(AND(OR(N74="131",O74="131"),H74='131-CT'!$H$9),"x","")</f>
        <v/>
      </c>
      <c r="Z74" s="85"/>
      <c r="AA74" s="85" t="str">
        <f>IF(AND(MONTH(E74)='IN-NX'!$J$5,'IN-NX'!$D$7=D74),"x","")</f>
        <v/>
      </c>
      <c r="AB74" s="85" t="str">
        <f>IF(AND(OR(LEFT(TH!N74,2)="15",LEFT(TH!O74,2)="15"),'152-CT'!$J$8=TH!F74),"x","")</f>
        <v/>
      </c>
      <c r="AC74" s="85" t="str">
        <f>IF(AND(OR(LEFT(TH!N74,2)="15",LEFT(TH!O74,2)="15"),TK!$E$7=TH!F74),"x","")</f>
        <v/>
      </c>
      <c r="AD74" s="85" t="str">
        <f>IF(AND(N74="1521",MONTH(C74)='BK-NL'!$M$11),"x","")</f>
        <v/>
      </c>
    </row>
    <row r="75" spans="1:30" s="347" customFormat="1" ht="15.75" hidden="1" customHeight="1">
      <c r="A75" s="342" t="str">
        <f>IF(B75&lt;&gt;"",IF(AND(B75='IN-TC'!$S$4,OR(TH!N75="1111",TH!O75="1111")),TH!D75,""),"")</f>
        <v/>
      </c>
      <c r="B75" s="63">
        <f t="shared" si="2"/>
        <v>3</v>
      </c>
      <c r="C75" s="881">
        <v>42460</v>
      </c>
      <c r="D75" s="881" t="s">
        <v>585</v>
      </c>
      <c r="E75" s="881">
        <f t="shared" si="6"/>
        <v>42460</v>
      </c>
      <c r="F75" s="882" t="s">
        <v>1350</v>
      </c>
      <c r="G75" s="278"/>
      <c r="H75" s="322"/>
      <c r="I75" s="446"/>
      <c r="J75" s="446"/>
      <c r="K75" s="437"/>
      <c r="L75" s="446"/>
      <c r="M75" s="887">
        <f>M73</f>
        <v>1083660</v>
      </c>
      <c r="N75" s="888" t="s">
        <v>283</v>
      </c>
      <c r="O75" s="888" t="s">
        <v>598</v>
      </c>
      <c r="P75" s="85" t="str">
        <f>IF(AND('331-CT'!$E$7=TH!H75,OR(N75="331",O75="331")),"x","")</f>
        <v/>
      </c>
      <c r="Q75" s="85" t="str">
        <f>IF(AND(B75='111'!$L$11,OR($N75=$Q$7,$O75=$Q$7)),"x","")</f>
        <v/>
      </c>
      <c r="R75" s="85" t="str">
        <f>IF(AND($N75=$Q$7,$B75&lt;'111'!$L$11),"x","")</f>
        <v/>
      </c>
      <c r="S75" s="85" t="str">
        <f>IF(AND($O75=$Q$7,$B75&lt;'111'!$L$11),"x","")</f>
        <v/>
      </c>
      <c r="T75" s="85" t="str">
        <f>IF(ISERROR(FIND('112'!$M$9,G75,1)),"",IF((AND(FIND('112'!$M$9,G75,1)&gt;=1,B75='112'!$K$9,OR($N75='112'!$I$6,$O75='112'!$I$6))),"x",""))</f>
        <v/>
      </c>
      <c r="U75" s="85" t="str">
        <f>IF(ISERROR(FIND('112'!$M$9,G75,1)),"",IF((AND(LEFT(G75,2)=LEFT('112'!$M$9,2),B75&lt;'112'!$K$9,$N75='112'!$I$6)),"x",""))</f>
        <v/>
      </c>
      <c r="V75" s="85" t="str">
        <f>IF(ISERROR(FIND('112'!$M$9,G75,1)),"",IF((AND(RIGHT(G75,2)=RIGHT('112'!$M$9,2),B75&lt;'112'!$K$9,$O75='112'!$I$6)),"x",""))</f>
        <v/>
      </c>
      <c r="W75" s="85" t="str">
        <f>IF(AND('341-CT'!$H$9=H75,OR(LEFT(N75,3)=$W$7,LEFT(O75,3)=$W$7)),"x","")</f>
        <v/>
      </c>
      <c r="X75" s="85" t="str">
        <f>IF(OR(TH!N75=TH!$X$7,O75=TH!$X$7),"x","")</f>
        <v/>
      </c>
      <c r="Y75" s="85" t="str">
        <f>IF(AND(OR(N75="131",O75="131"),H75='131-CT'!$H$9),"x","")</f>
        <v/>
      </c>
      <c r="Z75" s="85"/>
      <c r="AA75" s="85" t="str">
        <f>IF(AND(MONTH(E75)='IN-NX'!$J$5,'IN-NX'!$D$7=D75),"x","")</f>
        <v/>
      </c>
      <c r="AB75" s="85" t="str">
        <f>IF(AND(OR(LEFT(TH!N75,2)="15",LEFT(TH!O75,2)="15"),'152-CT'!$J$8=TH!F75),"x","")</f>
        <v/>
      </c>
      <c r="AC75" s="85" t="str">
        <f>IF(AND(OR(LEFT(TH!N75,2)="15",LEFT(TH!O75,2)="15"),TK!$E$7=TH!F75),"x","")</f>
        <v/>
      </c>
      <c r="AD75" s="85" t="str">
        <f>IF(AND(N75="1521",MONTH(C75)='BK-NL'!$M$11),"x","")</f>
        <v/>
      </c>
    </row>
    <row r="76" spans="1:30" s="347" customFormat="1" ht="15.75" hidden="1" customHeight="1">
      <c r="A76" s="342" t="str">
        <f>IF(B76&lt;&gt;"",IF(AND(B76='IN-TC'!$S$4,OR(TH!N76="1111",TH!O76="1111")),TH!D76,""),"")</f>
        <v/>
      </c>
      <c r="B76" s="63">
        <f>IF(C76&lt;&gt;"",MONTH(C76),"")</f>
        <v>1</v>
      </c>
      <c r="C76" s="875">
        <v>42395</v>
      </c>
      <c r="D76" s="875" t="s">
        <v>599</v>
      </c>
      <c r="E76" s="875">
        <f>C76</f>
        <v>42395</v>
      </c>
      <c r="F76" s="876" t="s">
        <v>583</v>
      </c>
      <c r="G76" s="991" t="s">
        <v>620</v>
      </c>
      <c r="H76" s="983" t="s">
        <v>604</v>
      </c>
      <c r="I76" s="984">
        <v>7100</v>
      </c>
      <c r="J76" s="986">
        <v>11.2</v>
      </c>
      <c r="K76" s="985">
        <v>79520</v>
      </c>
      <c r="L76" s="984">
        <v>22365</v>
      </c>
      <c r="M76" s="877">
        <v>1778464800</v>
      </c>
      <c r="N76" s="883" t="s">
        <v>591</v>
      </c>
      <c r="O76" s="883" t="s">
        <v>299</v>
      </c>
      <c r="P76" s="85" t="str">
        <f>IF(AND('331-CT'!$E$7=TH!H76,OR(N76="331",O76="331")),"x","")</f>
        <v/>
      </c>
      <c r="Q76" s="85" t="str">
        <f>IF(AND(B76='111'!$L$11,OR($N76=$Q$7,$O76=$Q$7)),"x","")</f>
        <v/>
      </c>
      <c r="R76" s="85" t="str">
        <f>IF(AND($N76=$Q$7,$B76&lt;'111'!$L$11),"x","")</f>
        <v/>
      </c>
      <c r="S76" s="85" t="str">
        <f>IF(AND($O76=$Q$7,$B76&lt;'111'!$L$11),"x","")</f>
        <v/>
      </c>
      <c r="T76" s="85" t="str">
        <f>IF(ISERROR(FIND('112'!$M$9,G76,1)),"",IF((AND(FIND('112'!$M$9,G76,1)&gt;=1,B76='112'!$K$9,OR($N76='112'!$I$6,$O76='112'!$I$6))),"x",""))</f>
        <v/>
      </c>
      <c r="U76" s="85" t="str">
        <f>IF(ISERROR(FIND('112'!$M$9,G76,1)),"",IF((AND(LEFT(G76,2)=LEFT('112'!$M$9,2),B76&lt;'112'!$K$9,$N76='112'!$I$6)),"x",""))</f>
        <v/>
      </c>
      <c r="V76" s="85" t="str">
        <f>IF(ISERROR(FIND('112'!$M$9,G76,1)),"",IF((AND(RIGHT(G76,2)=RIGHT('112'!$M$9,2),B76&lt;'112'!$K$9,$O76='112'!$I$6)),"x",""))</f>
        <v/>
      </c>
      <c r="W76" s="85" t="str">
        <f>IF(AND('341-CT'!$H$9=H76,OR(LEFT(N76,3)=$W$7,LEFT(O76,3)=$W$7)),"x","")</f>
        <v/>
      </c>
      <c r="X76" s="85" t="str">
        <f>IF(OR(TH!N76=TH!$X$7,O76=TH!$X$7),"x","")</f>
        <v/>
      </c>
      <c r="Y76" s="85" t="str">
        <f>IF(AND(OR(N76="131",O76="131"),H76='131-CT'!$H$9),"x","")</f>
        <v/>
      </c>
      <c r="Z76" s="85"/>
      <c r="AA76" s="85" t="str">
        <f>IF(AND(MONTH(E76)='IN-NX'!$J$5,'IN-NX'!$D$7=D76),"x","")</f>
        <v/>
      </c>
      <c r="AB76" s="85" t="str">
        <f>IF(AND(OR(LEFT(TH!N76,2)="15",LEFT(TH!O76,2)="15"),'152-CT'!$J$8=TH!F76),"x","")</f>
        <v/>
      </c>
      <c r="AC76" s="85" t="str">
        <f>IF(AND(OR(LEFT(TH!N76,2)="15",LEFT(TH!O76,2)="15"),TK!$E$7=TH!F76),"x","")</f>
        <v/>
      </c>
      <c r="AD76" s="85" t="str">
        <f>IF(AND(N76="1521",MONTH(C76)='BK-NL'!$M$11),"x","")</f>
        <v/>
      </c>
    </row>
    <row r="77" spans="1:30" s="347" customFormat="1" ht="15.75" hidden="1" customHeight="1">
      <c r="A77" s="342" t="str">
        <f>IF(B77&lt;&gt;"",IF(AND(B77='IN-TC'!$S$4,OR(TH!N77="1111",TH!O77="1111")),TH!D77,""),"")</f>
        <v/>
      </c>
      <c r="B77" s="63">
        <f>IF(C77&lt;&gt;"",MONTH(C77),"")</f>
        <v>1</v>
      </c>
      <c r="C77" s="875">
        <v>42395</v>
      </c>
      <c r="D77" s="875" t="s">
        <v>600</v>
      </c>
      <c r="E77" s="875">
        <f>C77</f>
        <v>42395</v>
      </c>
      <c r="F77" s="876" t="s">
        <v>584</v>
      </c>
      <c r="G77" s="991" t="s">
        <v>621</v>
      </c>
      <c r="H77" s="983" t="s">
        <v>601</v>
      </c>
      <c r="I77" s="984">
        <v>4800</v>
      </c>
      <c r="J77" s="986">
        <v>8.6999999999999993</v>
      </c>
      <c r="K77" s="985">
        <v>41760</v>
      </c>
      <c r="L77" s="984">
        <v>22365</v>
      </c>
      <c r="M77" s="877">
        <v>933962400</v>
      </c>
      <c r="N77" s="883" t="s">
        <v>591</v>
      </c>
      <c r="O77" s="883" t="s">
        <v>299</v>
      </c>
      <c r="P77" s="85" t="str">
        <f>IF(AND('331-CT'!$E$7=TH!H77,OR(N77="331",O77="331")),"x","")</f>
        <v/>
      </c>
      <c r="Q77" s="85" t="str">
        <f>IF(AND(B77='111'!$L$11,OR($N77=$Q$7,$O77=$Q$7)),"x","")</f>
        <v/>
      </c>
      <c r="R77" s="85" t="str">
        <f>IF(AND($N77=$Q$7,$B77&lt;'111'!$L$11),"x","")</f>
        <v/>
      </c>
      <c r="S77" s="85" t="str">
        <f>IF(AND($O77=$Q$7,$B77&lt;'111'!$L$11),"x","")</f>
        <v/>
      </c>
      <c r="T77" s="85" t="str">
        <f>IF(ISERROR(FIND('112'!$M$9,G77,1)),"",IF((AND(FIND('112'!$M$9,G77,1)&gt;=1,B77='112'!$K$9,OR($N77='112'!$I$6,$O77='112'!$I$6))),"x",""))</f>
        <v/>
      </c>
      <c r="U77" s="85" t="str">
        <f>IF(ISERROR(FIND('112'!$M$9,G77,1)),"",IF((AND(LEFT(G77,2)=LEFT('112'!$M$9,2),B77&lt;'112'!$K$9,$N77='112'!$I$6)),"x",""))</f>
        <v/>
      </c>
      <c r="V77" s="85" t="str">
        <f>IF(ISERROR(FIND('112'!$M$9,G77,1)),"",IF((AND(RIGHT(G77,2)=RIGHT('112'!$M$9,2),B77&lt;'112'!$K$9,$O77='112'!$I$6)),"x",""))</f>
        <v/>
      </c>
      <c r="W77" s="85" t="str">
        <f>IF(AND('341-CT'!$H$9=H77,OR(LEFT(N77,3)=$W$7,LEFT(O77,3)=$W$7)),"x","")</f>
        <v/>
      </c>
      <c r="X77" s="85" t="str">
        <f>IF(OR(TH!N77=TH!$X$7,O77=TH!$X$7),"x","")</f>
        <v/>
      </c>
      <c r="Y77" s="85" t="str">
        <f>IF(AND(OR(N77="131",O77="131"),H77='131-CT'!$H$9),"x","")</f>
        <v/>
      </c>
      <c r="Z77" s="85"/>
      <c r="AA77" s="85" t="str">
        <f>IF(AND(MONTH(E77)='IN-NX'!$J$5,'IN-NX'!$D$7=D77),"x","")</f>
        <v/>
      </c>
      <c r="AB77" s="85" t="str">
        <f>IF(AND(OR(LEFT(TH!N77,2)="15",LEFT(TH!O77,2)="15"),'152-CT'!$J$8=TH!F77),"x","")</f>
        <v/>
      </c>
      <c r="AC77" s="85" t="str">
        <f>IF(AND(OR(LEFT(TH!N77,2)="15",LEFT(TH!O77,2)="15"),TK!$E$7=TH!F77),"x","")</f>
        <v/>
      </c>
      <c r="AD77" s="85" t="str">
        <f>IF(AND(N77="1521",MONTH(C77)='BK-NL'!$M$11),"x","")</f>
        <v/>
      </c>
    </row>
    <row r="78" spans="1:30" ht="15.75" hidden="1" customHeight="1">
      <c r="A78" s="342" t="str">
        <f>IF(B78&lt;&gt;"",IF(AND(B78='IN-TC'!$S$4,OR(TH!N78="1111",TH!O78="1111")),TH!D78,""),"")</f>
        <v/>
      </c>
      <c r="B78" s="63">
        <f>IF(C78&lt;&gt;"",MONTH(C78),"")</f>
        <v>2</v>
      </c>
      <c r="C78" s="875">
        <v>42402</v>
      </c>
      <c r="D78" s="875" t="s">
        <v>1004</v>
      </c>
      <c r="E78" s="875">
        <f>C78</f>
        <v>42402</v>
      </c>
      <c r="F78" s="876" t="s">
        <v>453</v>
      </c>
      <c r="G78" s="992" t="s">
        <v>1005</v>
      </c>
      <c r="H78" s="983" t="s">
        <v>602</v>
      </c>
      <c r="I78" s="984">
        <v>12000</v>
      </c>
      <c r="J78" s="986">
        <v>8.58</v>
      </c>
      <c r="K78" s="985">
        <f>I78*J78</f>
        <v>102960</v>
      </c>
      <c r="L78" s="984">
        <v>22215</v>
      </c>
      <c r="M78" s="877">
        <f>ROUND(K78*L78,0)</f>
        <v>2287256400</v>
      </c>
      <c r="N78" s="883" t="s">
        <v>591</v>
      </c>
      <c r="O78" s="883" t="s">
        <v>299</v>
      </c>
      <c r="P78" s="85" t="str">
        <f>IF(AND('331-CT'!$E$7=TH!H78,OR(N78="331",O78="331")),"x","")</f>
        <v/>
      </c>
      <c r="Q78" s="85" t="str">
        <f>IF(AND(B78='111'!$L$11,OR($N78=$Q$7,$O78=$Q$7)),"x","")</f>
        <v/>
      </c>
      <c r="R78" s="85" t="str">
        <f>IF(AND($N78=$Q$7,$B78&lt;'111'!$L$11),"x","")</f>
        <v/>
      </c>
      <c r="S78" s="85" t="str">
        <f>IF(AND($O78=$Q$7,$B78&lt;'111'!$L$11),"x","")</f>
        <v/>
      </c>
      <c r="T78" s="85" t="str">
        <f>IF(ISERROR(FIND('112'!$M$9,G78,1)),"",IF((AND(FIND('112'!$M$9,G78,1)&gt;=1,B78='112'!$K$9,OR($N78='112'!$I$6,$O78='112'!$I$6))),"x",""))</f>
        <v/>
      </c>
      <c r="U78" s="85" t="str">
        <f>IF(ISERROR(FIND('112'!$M$9,G78,1)),"",IF((AND(LEFT(G78,2)=LEFT('112'!$M$9,2),B78&lt;'112'!$K$9,$N78='112'!$I$6)),"x",""))</f>
        <v/>
      </c>
      <c r="V78" s="85" t="str">
        <f>IF(ISERROR(FIND('112'!$M$9,G78,1)),"",IF((AND(RIGHT(G78,2)=RIGHT('112'!$M$9,2),B78&lt;'112'!$K$9,$O78='112'!$I$6)),"x",""))</f>
        <v/>
      </c>
      <c r="W78" s="85" t="str">
        <f>IF(AND('341-CT'!$H$9=H78,OR(LEFT(N78,3)=$W$7,LEFT(O78,3)=$W$7)),"x","")</f>
        <v/>
      </c>
      <c r="X78" s="85" t="str">
        <f>IF(OR(TH!N78=TH!$X$7,O78=TH!$X$7),"x","")</f>
        <v/>
      </c>
      <c r="Y78" s="85" t="str">
        <f>IF(AND(OR(N78="131",O78="131"),H78='131-CT'!$H$9),"x","")</f>
        <v/>
      </c>
      <c r="Z78" s="85"/>
      <c r="AA78" s="85" t="str">
        <f>IF(AND(MONTH(E78)='IN-NX'!$J$5,'IN-NX'!$D$7=D78),"x","")</f>
        <v/>
      </c>
      <c r="AB78" s="85" t="str">
        <f>IF(AND(OR(LEFT(TH!N78,2)="15",LEFT(TH!O78,2)="15"),'152-CT'!$J$8=TH!F78),"x","")</f>
        <v/>
      </c>
      <c r="AC78" s="85" t="str">
        <f>IF(AND(OR(LEFT(TH!N78,2)="15",LEFT(TH!O78,2)="15"),TK!$E$7=TH!F78),"x","")</f>
        <v/>
      </c>
      <c r="AD78" s="85" t="str">
        <f>IF(AND(N78="1521",MONTH(C78)='BK-NL'!$M$11),"x","")</f>
        <v/>
      </c>
    </row>
    <row r="79" spans="1:30" s="353" customFormat="1" ht="15.75" hidden="1" customHeight="1">
      <c r="A79" s="342" t="str">
        <f>IF(B79&lt;&gt;"",IF(AND(B79='IN-TC'!$S$4,OR(TH!N79="1111",TH!O79="1111")),TH!D79,""),"")</f>
        <v/>
      </c>
      <c r="B79" s="63">
        <f>IF(C79&lt;&gt;"",MONTH(C79),"")</f>
        <v>3</v>
      </c>
      <c r="C79" s="987">
        <v>42443</v>
      </c>
      <c r="D79" s="875" t="s">
        <v>1004</v>
      </c>
      <c r="E79" s="875">
        <f>C79</f>
        <v>42443</v>
      </c>
      <c r="F79" s="876" t="s">
        <v>453</v>
      </c>
      <c r="G79" s="992" t="s">
        <v>1006</v>
      </c>
      <c r="H79" s="983" t="s">
        <v>602</v>
      </c>
      <c r="I79" s="984">
        <v>12500</v>
      </c>
      <c r="J79" s="986">
        <v>8.43</v>
      </c>
      <c r="K79" s="985">
        <f>I79*J79</f>
        <v>105375</v>
      </c>
      <c r="L79" s="984">
        <v>22255</v>
      </c>
      <c r="M79" s="877">
        <f>ROUND(K79*L79,0)</f>
        <v>2345120625</v>
      </c>
      <c r="N79" s="883" t="s">
        <v>591</v>
      </c>
      <c r="O79" s="883" t="s">
        <v>299</v>
      </c>
      <c r="P79" s="85" t="str">
        <f>IF(AND('331-CT'!$E$7=TH!H79,OR(N79="331",O79="331")),"x","")</f>
        <v/>
      </c>
      <c r="Q79" s="85" t="str">
        <f>IF(AND(B79='111'!$L$11,OR($N79=$Q$7,$O79=$Q$7)),"x","")</f>
        <v/>
      </c>
      <c r="R79" s="85" t="str">
        <f>IF(AND($N79=$Q$7,$B79&lt;'111'!$L$11),"x","")</f>
        <v/>
      </c>
      <c r="S79" s="85" t="str">
        <f>IF(AND($O79=$Q$7,$B79&lt;'111'!$L$11),"x","")</f>
        <v/>
      </c>
      <c r="T79" s="85" t="str">
        <f>IF(ISERROR(FIND('112'!$M$9,G79,1)),"",IF((AND(FIND('112'!$M$9,G79,1)&gt;=1,B79='112'!$K$9,OR($N79='112'!$I$6,$O79='112'!$I$6))),"x",""))</f>
        <v/>
      </c>
      <c r="U79" s="85" t="str">
        <f>IF(ISERROR(FIND('112'!$M$9,G79,1)),"",IF((AND(LEFT(G79,2)=LEFT('112'!$M$9,2),B79&lt;'112'!$K$9,$N79='112'!$I$6)),"x",""))</f>
        <v/>
      </c>
      <c r="V79" s="85" t="str">
        <f>IF(ISERROR(FIND('112'!$M$9,G79,1)),"",IF((AND(RIGHT(G79,2)=RIGHT('112'!$M$9,2),B79&lt;'112'!$K$9,$O79='112'!$I$6)),"x",""))</f>
        <v/>
      </c>
      <c r="W79" s="85" t="str">
        <f>IF(AND('341-CT'!$H$9=H79,OR(LEFT(N79,3)=$W$7,LEFT(O79,3)=$W$7)),"x","")</f>
        <v/>
      </c>
      <c r="X79" s="85" t="str">
        <f>IF(OR(TH!N79=TH!$X$7,O79=TH!$X$7),"x","")</f>
        <v/>
      </c>
      <c r="Y79" s="85" t="str">
        <f>IF(AND(OR(N79="131",O79="131"),H79='131-CT'!$H$9),"x","")</f>
        <v/>
      </c>
      <c r="Z79" s="85"/>
      <c r="AA79" s="85" t="str">
        <f>IF(AND(MONTH(E79)='IN-NX'!$J$5,'IN-NX'!$D$7=D79),"x","")</f>
        <v/>
      </c>
      <c r="AB79" s="85" t="str">
        <f>IF(AND(OR(LEFT(TH!N79,2)="15",LEFT(TH!O79,2)="15"),'152-CT'!$J$8=TH!F79),"x","")</f>
        <v/>
      </c>
      <c r="AC79" s="85" t="str">
        <f>IF(AND(OR(LEFT(TH!N79,2)="15",LEFT(TH!O79,2)="15"),TK!$E$7=TH!F79),"x","")</f>
        <v/>
      </c>
      <c r="AD79" s="85" t="str">
        <f>IF(AND(N79="1521",MONTH(C79)='BK-NL'!$M$11),"x","")</f>
        <v/>
      </c>
    </row>
    <row r="80" spans="1:30" s="347" customFormat="1" ht="15.75" hidden="1" customHeight="1">
      <c r="A80" s="342" t="str">
        <f>IF(B80&lt;&gt;"",IF(AND(B80='IN-TC'!$S$4,OR(TH!N80="1111",TH!O80="1111")),TH!D80,""),"")</f>
        <v/>
      </c>
      <c r="B80" s="63">
        <f t="shared" si="2"/>
        <v>1</v>
      </c>
      <c r="C80" s="81">
        <f t="shared" ref="C80:C92" si="7">E80</f>
        <v>42389</v>
      </c>
      <c r="D80" s="81" t="s">
        <v>702</v>
      </c>
      <c r="E80" s="81">
        <v>42389</v>
      </c>
      <c r="F80" s="82" t="s">
        <v>452</v>
      </c>
      <c r="G80" s="82"/>
      <c r="H80" s="83" t="s">
        <v>700</v>
      </c>
      <c r="I80" s="444">
        <v>7100</v>
      </c>
      <c r="J80" s="444">
        <v>192019.31991146883</v>
      </c>
      <c r="K80" s="435"/>
      <c r="L80" s="444"/>
      <c r="M80" s="84">
        <f t="shared" ref="M80:M86" si="8">ROUND(I80*J80,0)</f>
        <v>1363337171</v>
      </c>
      <c r="N80" s="85" t="s">
        <v>285</v>
      </c>
      <c r="O80" s="85" t="s">
        <v>283</v>
      </c>
      <c r="P80" s="85" t="str">
        <f>IF(AND('331-CT'!$E$7=TH!H80,OR(N80="331",O80="331")),"x","")</f>
        <v/>
      </c>
      <c r="Q80" s="85" t="str">
        <f>IF(AND(B80='111'!$L$11,OR($N80=$Q$7,$O80=$Q$7)),"x","")</f>
        <v/>
      </c>
      <c r="R80" s="85" t="str">
        <f>IF(AND($N80=$Q$7,$B80&lt;'111'!$L$11),"x","")</f>
        <v/>
      </c>
      <c r="S80" s="85" t="str">
        <f>IF(AND($O80=$Q$7,$B80&lt;'111'!$L$11),"x","")</f>
        <v/>
      </c>
      <c r="T80" s="85" t="str">
        <f>IF(ISERROR(FIND('112'!$M$9,G80,1)),"",IF((AND(FIND('112'!$M$9,G80,1)&gt;=1,B80='112'!$K$9,OR($N80='112'!$I$6,$O80='112'!$I$6))),"x",""))</f>
        <v/>
      </c>
      <c r="U80" s="85" t="str">
        <f>IF(ISERROR(FIND('112'!$M$9,G80,1)),"",IF((AND(LEFT(G80,2)=LEFT('112'!$M$9,2),B80&lt;'112'!$K$9,$N80='112'!$I$6)),"x",""))</f>
        <v/>
      </c>
      <c r="V80" s="85" t="str">
        <f>IF(ISERROR(FIND('112'!$M$9,G80,1)),"",IF((AND(RIGHT(G80,2)=RIGHT('112'!$M$9,2),B80&lt;'112'!$K$9,$O80='112'!$I$6)),"x",""))</f>
        <v/>
      </c>
      <c r="W80" s="85" t="str">
        <f>IF(AND('341-CT'!$H$9=H80,OR(LEFT(N80,3)=$W$7,LEFT(O80,3)=$W$7)),"x","")</f>
        <v/>
      </c>
      <c r="X80" s="85" t="str">
        <f>IF(OR(TH!N80=TH!$X$7,O80=TH!$X$7),"x","")</f>
        <v/>
      </c>
      <c r="Y80" s="85" t="str">
        <f>IF(AND(OR(N80="131",O80="131"),H80='131-CT'!$H$9),"x","")</f>
        <v/>
      </c>
      <c r="Z80" s="85"/>
      <c r="AA80" s="85" t="str">
        <f>IF(AND(MONTH(E80)='IN-NX'!$J$5,'IN-NX'!$D$7=D80),"x","")</f>
        <v/>
      </c>
      <c r="AB80" s="85" t="str">
        <f>IF(AND(OR(LEFT(TH!N80,2)="15",LEFT(TH!O80,2)="15"),'152-CT'!$J$8=TH!F80),"x","")</f>
        <v/>
      </c>
      <c r="AC80" s="85" t="str">
        <f>IF(AND(OR(LEFT(TH!N80,2)="15",LEFT(TH!O80,2)="15"),TK!$E$7=TH!F80),"x","")</f>
        <v/>
      </c>
      <c r="AD80" s="85" t="str">
        <f>IF(AND(N80="1521",MONTH(C80)='BK-NL'!$M$11),"x","")</f>
        <v/>
      </c>
    </row>
    <row r="81" spans="1:30" s="347" customFormat="1" ht="15.75" hidden="1" customHeight="1">
      <c r="A81" s="342" t="str">
        <f>IF(B81&lt;&gt;"",IF(AND(B81='IN-TC'!$S$4,OR(TH!N81="1111",TH!O81="1111")),TH!D81,""),"")</f>
        <v/>
      </c>
      <c r="B81" s="63">
        <f t="shared" si="2"/>
        <v>1</v>
      </c>
      <c r="C81" s="81">
        <f t="shared" si="7"/>
        <v>42393</v>
      </c>
      <c r="D81" s="81" t="s">
        <v>703</v>
      </c>
      <c r="E81" s="81">
        <v>42393</v>
      </c>
      <c r="F81" s="82" t="s">
        <v>454</v>
      </c>
      <c r="G81" s="82"/>
      <c r="H81" s="83" t="s">
        <v>700</v>
      </c>
      <c r="I81" s="444">
        <v>4800</v>
      </c>
      <c r="J81" s="444">
        <v>168506.85547551978</v>
      </c>
      <c r="K81" s="435"/>
      <c r="L81" s="444"/>
      <c r="M81" s="84">
        <f t="shared" si="8"/>
        <v>808832906</v>
      </c>
      <c r="N81" s="85" t="s">
        <v>285</v>
      </c>
      <c r="O81" s="85" t="s">
        <v>283</v>
      </c>
      <c r="P81" s="85" t="str">
        <f>IF(AND('331-CT'!$E$7=TH!H81,OR(N81="331",O81="331")),"x","")</f>
        <v/>
      </c>
      <c r="Q81" s="85" t="str">
        <f>IF(AND(B81='111'!$L$11,OR($N81=$Q$7,$O81=$Q$7)),"x","")</f>
        <v/>
      </c>
      <c r="R81" s="85" t="str">
        <f>IF(AND($N81=$Q$7,$B81&lt;'111'!$L$11),"x","")</f>
        <v/>
      </c>
      <c r="S81" s="85" t="str">
        <f>IF(AND($O81=$Q$7,$B81&lt;'111'!$L$11),"x","")</f>
        <v/>
      </c>
      <c r="T81" s="85" t="str">
        <f>IF(ISERROR(FIND('112'!$M$9,G81,1)),"",IF((AND(FIND('112'!$M$9,G81,1)&gt;=1,B81='112'!$K$9,OR($N81='112'!$I$6,$O81='112'!$I$6))),"x",""))</f>
        <v/>
      </c>
      <c r="U81" s="85" t="str">
        <f>IF(ISERROR(FIND('112'!$M$9,G81,1)),"",IF((AND(LEFT(G81,2)=LEFT('112'!$M$9,2),B81&lt;'112'!$K$9,$N81='112'!$I$6)),"x",""))</f>
        <v/>
      </c>
      <c r="V81" s="85" t="str">
        <f>IF(ISERROR(FIND('112'!$M$9,G81,1)),"",IF((AND(RIGHT(G81,2)=RIGHT('112'!$M$9,2),B81&lt;'112'!$K$9,$O81='112'!$I$6)),"x",""))</f>
        <v/>
      </c>
      <c r="W81" s="85" t="str">
        <f>IF(AND('341-CT'!$H$9=H81,OR(LEFT(N81,3)=$W$7,LEFT(O81,3)=$W$7)),"x","")</f>
        <v/>
      </c>
      <c r="X81" s="85" t="str">
        <f>IF(OR(TH!N81=TH!$X$7,O81=TH!$X$7),"x","")</f>
        <v/>
      </c>
      <c r="Y81" s="85" t="str">
        <f>IF(AND(OR(N81="131",O81="131"),H81='131-CT'!$H$9),"x","")</f>
        <v/>
      </c>
      <c r="Z81" s="85"/>
      <c r="AA81" s="85" t="str">
        <f>IF(AND(MONTH(E81)='IN-NX'!$J$5,'IN-NX'!$D$7=D81),"x","")</f>
        <v/>
      </c>
      <c r="AB81" s="85" t="str">
        <f>IF(AND(OR(LEFT(TH!N81,2)="15",LEFT(TH!O81,2)="15"),'152-CT'!$J$8=TH!F81),"x","")</f>
        <v/>
      </c>
      <c r="AC81" s="85" t="str">
        <f>IF(AND(OR(LEFT(TH!N81,2)="15",LEFT(TH!O81,2)="15"),TK!$E$7=TH!F81),"x","")</f>
        <v/>
      </c>
      <c r="AD81" s="85" t="str">
        <f>IF(AND(N81="1521",MONTH(C81)='BK-NL'!$M$11),"x","")</f>
        <v/>
      </c>
    </row>
    <row r="82" spans="1:30" s="347" customFormat="1" ht="15.75" hidden="1" customHeight="1">
      <c r="A82" s="342" t="str">
        <f>IF(B82&lt;&gt;"",IF(AND(B82='IN-TC'!$S$4,OR(TH!N82="1111",TH!O82="1111")),TH!D82,""),"")</f>
        <v/>
      </c>
      <c r="B82" s="63">
        <f t="shared" si="2"/>
        <v>1</v>
      </c>
      <c r="C82" s="81">
        <f t="shared" si="7"/>
        <v>42400</v>
      </c>
      <c r="D82" s="81" t="s">
        <v>704</v>
      </c>
      <c r="E82" s="81">
        <v>42400</v>
      </c>
      <c r="F82" s="82" t="s">
        <v>453</v>
      </c>
      <c r="G82" s="82"/>
      <c r="H82" s="83" t="s">
        <v>700</v>
      </c>
      <c r="I82" s="444">
        <v>12000</v>
      </c>
      <c r="J82" s="444">
        <v>175689.47836217305</v>
      </c>
      <c r="K82" s="435"/>
      <c r="L82" s="444"/>
      <c r="M82" s="84">
        <f t="shared" si="8"/>
        <v>2108273740</v>
      </c>
      <c r="N82" s="85" t="s">
        <v>285</v>
      </c>
      <c r="O82" s="85" t="s">
        <v>283</v>
      </c>
      <c r="P82" s="85" t="str">
        <f>IF(AND('331-CT'!$E$7=TH!H82,OR(N82="331",O82="331")),"x","")</f>
        <v/>
      </c>
      <c r="Q82" s="85" t="str">
        <f>IF(AND(B82='111'!$L$11,OR($N82=$Q$7,$O82=$Q$7)),"x","")</f>
        <v/>
      </c>
      <c r="R82" s="85" t="str">
        <f>IF(AND($N82=$Q$7,$B82&lt;'111'!$L$11),"x","")</f>
        <v/>
      </c>
      <c r="S82" s="85" t="str">
        <f>IF(AND($O82=$Q$7,$B82&lt;'111'!$L$11),"x","")</f>
        <v/>
      </c>
      <c r="T82" s="85" t="str">
        <f>IF(ISERROR(FIND('112'!$M$9,G82,1)),"",IF((AND(FIND('112'!$M$9,G82,1)&gt;=1,B82='112'!$K$9,OR($N82='112'!$I$6,$O82='112'!$I$6))),"x",""))</f>
        <v/>
      </c>
      <c r="U82" s="85" t="str">
        <f>IF(ISERROR(FIND('112'!$M$9,G82,1)),"",IF((AND(LEFT(G82,2)=LEFT('112'!$M$9,2),B82&lt;'112'!$K$9,$N82='112'!$I$6)),"x",""))</f>
        <v/>
      </c>
      <c r="V82" s="85" t="str">
        <f>IF(ISERROR(FIND('112'!$M$9,G82,1)),"",IF((AND(RIGHT(G82,2)=RIGHT('112'!$M$9,2),B82&lt;'112'!$K$9,$O82='112'!$I$6)),"x",""))</f>
        <v/>
      </c>
      <c r="W82" s="85" t="str">
        <f>IF(AND('341-CT'!$H$9=H82,OR(LEFT(N82,3)=$W$7,LEFT(O82,3)=$W$7)),"x","")</f>
        <v/>
      </c>
      <c r="X82" s="85" t="str">
        <f>IF(OR(TH!N82=TH!$X$7,O82=TH!$X$7),"x","")</f>
        <v/>
      </c>
      <c r="Y82" s="85" t="str">
        <f>IF(AND(OR(N82="131",O82="131"),H82='131-CT'!$H$9),"x","")</f>
        <v/>
      </c>
      <c r="Z82" s="85"/>
      <c r="AA82" s="85" t="str">
        <f>IF(AND(MONTH(E82)='IN-NX'!$J$5,'IN-NX'!$D$7=D82),"x","")</f>
        <v/>
      </c>
      <c r="AB82" s="85" t="str">
        <f>IF(AND(OR(LEFT(TH!N82,2)="15",LEFT(TH!O82,2)="15"),'152-CT'!$J$8=TH!F82),"x","")</f>
        <v/>
      </c>
      <c r="AC82" s="85" t="str">
        <f>IF(AND(OR(LEFT(TH!N82,2)="15",LEFT(TH!O82,2)="15"),TK!$E$7=TH!F82),"x","")</f>
        <v/>
      </c>
      <c r="AD82" s="85" t="str">
        <f>IF(AND(N82="1521",MONTH(C82)='BK-NL'!$M$11),"x","")</f>
        <v/>
      </c>
    </row>
    <row r="83" spans="1:30" s="347" customFormat="1" ht="15.75" hidden="1" customHeight="1">
      <c r="A83" s="342" t="str">
        <f>IF(B83&lt;&gt;"",IF(AND(B83='IN-TC'!$S$4,OR(TH!N83="1111",TH!O83="1111")),TH!D83,""),"")</f>
        <v/>
      </c>
      <c r="B83" s="63">
        <f t="shared" si="2"/>
        <v>1</v>
      </c>
      <c r="C83" s="81">
        <f t="shared" si="7"/>
        <v>42395</v>
      </c>
      <c r="D83" s="81" t="s">
        <v>599</v>
      </c>
      <c r="E83" s="81">
        <v>42395</v>
      </c>
      <c r="F83" s="82" t="s">
        <v>452</v>
      </c>
      <c r="G83" s="82"/>
      <c r="H83" s="83" t="s">
        <v>604</v>
      </c>
      <c r="I83" s="444">
        <v>7100</v>
      </c>
      <c r="J83" s="444">
        <v>192019.31991146883</v>
      </c>
      <c r="K83" s="435"/>
      <c r="L83" s="444"/>
      <c r="M83" s="84">
        <f t="shared" si="8"/>
        <v>1363337171</v>
      </c>
      <c r="N83" s="85" t="s">
        <v>295</v>
      </c>
      <c r="O83" s="85" t="s">
        <v>285</v>
      </c>
      <c r="P83" s="85" t="str">
        <f>IF(AND('331-CT'!$E$7=TH!H83,OR(N83="331",O83="331")),"x","")</f>
        <v/>
      </c>
      <c r="Q83" s="85" t="str">
        <f>IF(AND(B83='111'!$L$11,OR($N83=$Q$7,$O83=$Q$7)),"x","")</f>
        <v/>
      </c>
      <c r="R83" s="85" t="str">
        <f>IF(AND($N83=$Q$7,$B83&lt;'111'!$L$11),"x","")</f>
        <v/>
      </c>
      <c r="S83" s="85" t="str">
        <f>IF(AND($O83=$Q$7,$B83&lt;'111'!$L$11),"x","")</f>
        <v/>
      </c>
      <c r="T83" s="85" t="str">
        <f>IF(ISERROR(FIND('112'!$M$9,G83,1)),"",IF((AND(FIND('112'!$M$9,G83,1)&gt;=1,B83='112'!$K$9,OR($N83='112'!$I$6,$O83='112'!$I$6))),"x",""))</f>
        <v/>
      </c>
      <c r="U83" s="85" t="str">
        <f>IF(ISERROR(FIND('112'!$M$9,G83,1)),"",IF((AND(LEFT(G83,2)=LEFT('112'!$M$9,2),B83&lt;'112'!$K$9,$N83='112'!$I$6)),"x",""))</f>
        <v/>
      </c>
      <c r="V83" s="85" t="str">
        <f>IF(ISERROR(FIND('112'!$M$9,G83,1)),"",IF((AND(RIGHT(G83,2)=RIGHT('112'!$M$9,2),B83&lt;'112'!$K$9,$O83='112'!$I$6)),"x",""))</f>
        <v/>
      </c>
      <c r="W83" s="85" t="str">
        <f>IF(AND('341-CT'!$H$9=H83,OR(LEFT(N83,3)=$W$7,LEFT(O83,3)=$W$7)),"x","")</f>
        <v/>
      </c>
      <c r="X83" s="85" t="str">
        <f>IF(OR(TH!N83=TH!$X$7,O83=TH!$X$7),"x","")</f>
        <v/>
      </c>
      <c r="Y83" s="85" t="str">
        <f>IF(AND(OR(N83="131",O83="131"),H83='131-CT'!$H$9),"x","")</f>
        <v/>
      </c>
      <c r="Z83" s="85"/>
      <c r="AA83" s="85" t="str">
        <f>IF(AND(MONTH(E83)='IN-NX'!$J$5,'IN-NX'!$D$7=D83),"x","")</f>
        <v/>
      </c>
      <c r="AB83" s="85" t="str">
        <f>IF(AND(OR(LEFT(TH!N83,2)="15",LEFT(TH!O83,2)="15"),'152-CT'!$J$8=TH!F83),"x","")</f>
        <v/>
      </c>
      <c r="AC83" s="85" t="str">
        <f>IF(AND(OR(LEFT(TH!N83,2)="15",LEFT(TH!O83,2)="15"),TK!$E$7=TH!F83),"x","")</f>
        <v/>
      </c>
      <c r="AD83" s="85" t="str">
        <f>IF(AND(N83="1521",MONTH(C83)='BK-NL'!$M$11),"x","")</f>
        <v/>
      </c>
    </row>
    <row r="84" spans="1:30" s="347" customFormat="1" ht="15.75" hidden="1" customHeight="1">
      <c r="A84" s="342" t="str">
        <f>IF(B84&lt;&gt;"",IF(AND(B84='IN-TC'!$S$4,OR(TH!N84="1111",TH!O84="1111")),TH!D84,""),"")</f>
        <v/>
      </c>
      <c r="B84" s="63">
        <f t="shared" si="2"/>
        <v>1</v>
      </c>
      <c r="C84" s="81">
        <f t="shared" si="7"/>
        <v>42395</v>
      </c>
      <c r="D84" s="81" t="s">
        <v>600</v>
      </c>
      <c r="E84" s="81">
        <v>42395</v>
      </c>
      <c r="F84" s="82" t="s">
        <v>454</v>
      </c>
      <c r="G84" s="82"/>
      <c r="H84" s="83" t="s">
        <v>601</v>
      </c>
      <c r="I84" s="444">
        <v>4800</v>
      </c>
      <c r="J84" s="444">
        <v>168506.85547551978</v>
      </c>
      <c r="K84" s="435"/>
      <c r="L84" s="444"/>
      <c r="M84" s="84">
        <f t="shared" si="8"/>
        <v>808832906</v>
      </c>
      <c r="N84" s="85" t="s">
        <v>295</v>
      </c>
      <c r="O84" s="85" t="s">
        <v>285</v>
      </c>
      <c r="P84" s="85" t="str">
        <f>IF(AND('331-CT'!$E$7=TH!H84,OR(N84="331",O84="331")),"x","")</f>
        <v/>
      </c>
      <c r="Q84" s="85" t="str">
        <f>IF(AND(B84='111'!$L$11,OR($N84=$Q$7,$O84=$Q$7)),"x","")</f>
        <v/>
      </c>
      <c r="R84" s="85" t="str">
        <f>IF(AND($N84=$Q$7,$B84&lt;'111'!$L$11),"x","")</f>
        <v/>
      </c>
      <c r="S84" s="85" t="str">
        <f>IF(AND($O84=$Q$7,$B84&lt;'111'!$L$11),"x","")</f>
        <v/>
      </c>
      <c r="T84" s="85" t="str">
        <f>IF(ISERROR(FIND('112'!$M$9,G84,1)),"",IF((AND(FIND('112'!$M$9,G84,1)&gt;=1,B84='112'!$K$9,OR($N84='112'!$I$6,$O84='112'!$I$6))),"x",""))</f>
        <v/>
      </c>
      <c r="U84" s="85" t="str">
        <f>IF(ISERROR(FIND('112'!$M$9,G84,1)),"",IF((AND(LEFT(G84,2)=LEFT('112'!$M$9,2),B84&lt;'112'!$K$9,$N84='112'!$I$6)),"x",""))</f>
        <v/>
      </c>
      <c r="V84" s="85" t="str">
        <f>IF(ISERROR(FIND('112'!$M$9,G84,1)),"",IF((AND(RIGHT(G84,2)=RIGHT('112'!$M$9,2),B84&lt;'112'!$K$9,$O84='112'!$I$6)),"x",""))</f>
        <v/>
      </c>
      <c r="W84" s="85" t="str">
        <f>IF(AND('341-CT'!$H$9=H84,OR(LEFT(N84,3)=$W$7,LEFT(O84,3)=$W$7)),"x","")</f>
        <v/>
      </c>
      <c r="X84" s="85" t="str">
        <f>IF(OR(TH!N84=TH!$X$7,O84=TH!$X$7),"x","")</f>
        <v/>
      </c>
      <c r="Y84" s="85" t="str">
        <f>IF(AND(OR(N84="131",O84="131"),H84='131-CT'!$H$9),"x","")</f>
        <v/>
      </c>
      <c r="Z84" s="85"/>
      <c r="AA84" s="85" t="str">
        <f>IF(AND(MONTH(E84)='IN-NX'!$J$5,'IN-NX'!$D$7=D84),"x","")</f>
        <v/>
      </c>
      <c r="AB84" s="85" t="str">
        <f>IF(AND(OR(LEFT(TH!N84,2)="15",LEFT(TH!O84,2)="15"),'152-CT'!$J$8=TH!F84),"x","")</f>
        <v/>
      </c>
      <c r="AC84" s="85" t="str">
        <f>IF(AND(OR(LEFT(TH!N84,2)="15",LEFT(TH!O84,2)="15"),TK!$E$7=TH!F84),"x","")</f>
        <v/>
      </c>
      <c r="AD84" s="85" t="str">
        <f>IF(AND(N84="1521",MONTH(C84)='BK-NL'!$M$11),"x","")</f>
        <v/>
      </c>
    </row>
    <row r="85" spans="1:30" s="347" customFormat="1" ht="15.75" hidden="1" customHeight="1">
      <c r="A85" s="342" t="str">
        <f>IF(B85&lt;&gt;"",IF(AND(B85='IN-TC'!$S$4,OR(TH!N85="1111",TH!O85="1111")),TH!D85,""),"")</f>
        <v/>
      </c>
      <c r="B85" s="63">
        <f t="shared" si="2"/>
        <v>2</v>
      </c>
      <c r="C85" s="81">
        <f t="shared" si="7"/>
        <v>42402</v>
      </c>
      <c r="D85" s="81" t="s">
        <v>599</v>
      </c>
      <c r="E85" s="81">
        <v>42402</v>
      </c>
      <c r="F85" s="82" t="s">
        <v>453</v>
      </c>
      <c r="G85" s="82"/>
      <c r="H85" s="975" t="s">
        <v>602</v>
      </c>
      <c r="I85" s="444">
        <v>12000</v>
      </c>
      <c r="J85" s="444">
        <v>175689.47836217305</v>
      </c>
      <c r="K85" s="435"/>
      <c r="L85" s="444"/>
      <c r="M85" s="84">
        <f t="shared" si="8"/>
        <v>2108273740</v>
      </c>
      <c r="N85" s="85" t="s">
        <v>295</v>
      </c>
      <c r="O85" s="85" t="s">
        <v>285</v>
      </c>
      <c r="P85" s="85" t="str">
        <f>IF(AND('331-CT'!$E$7=TH!H85,OR(N85="331",O85="331")),"x","")</f>
        <v/>
      </c>
      <c r="Q85" s="85" t="str">
        <f>IF(AND(B85='111'!$L$11,OR($N85=$Q$7,$O85=$Q$7)),"x","")</f>
        <v/>
      </c>
      <c r="R85" s="85" t="str">
        <f>IF(AND($N85=$Q$7,$B85&lt;'111'!$L$11),"x","")</f>
        <v/>
      </c>
      <c r="S85" s="85" t="str">
        <f>IF(AND($O85=$Q$7,$B85&lt;'111'!$L$11),"x","")</f>
        <v/>
      </c>
      <c r="T85" s="85" t="str">
        <f>IF(ISERROR(FIND('112'!$M$9,G85,1)),"",IF((AND(FIND('112'!$M$9,G85,1)&gt;=1,B85='112'!$K$9,OR($N85='112'!$I$6,$O85='112'!$I$6))),"x",""))</f>
        <v/>
      </c>
      <c r="U85" s="85" t="str">
        <f>IF(ISERROR(FIND('112'!$M$9,G85,1)),"",IF((AND(LEFT(G85,2)=LEFT('112'!$M$9,2),B85&lt;'112'!$K$9,$N85='112'!$I$6)),"x",""))</f>
        <v/>
      </c>
      <c r="V85" s="85" t="str">
        <f>IF(ISERROR(FIND('112'!$M$9,G85,1)),"",IF((AND(RIGHT(G85,2)=RIGHT('112'!$M$9,2),B85&lt;'112'!$K$9,$O85='112'!$I$6)),"x",""))</f>
        <v/>
      </c>
      <c r="W85" s="85" t="str">
        <f>IF(AND('341-CT'!$H$9=H85,OR(LEFT(N85,3)=$W$7,LEFT(O85,3)=$W$7)),"x","")</f>
        <v/>
      </c>
      <c r="X85" s="85" t="str">
        <f>IF(OR(TH!N85=TH!$X$7,O85=TH!$X$7),"x","")</f>
        <v/>
      </c>
      <c r="Y85" s="85" t="str">
        <f>IF(AND(OR(N85="131",O85="131"),H85='131-CT'!$H$9),"x","")</f>
        <v/>
      </c>
      <c r="Z85" s="85"/>
      <c r="AA85" s="85" t="str">
        <f>IF(AND(MONTH(E85)='IN-NX'!$J$5,'IN-NX'!$D$7=D85),"x","")</f>
        <v/>
      </c>
      <c r="AB85" s="85" t="str">
        <f>IF(AND(OR(LEFT(TH!N85,2)="15",LEFT(TH!O85,2)="15"),'152-CT'!$J$8=TH!F85),"x","")</f>
        <v/>
      </c>
      <c r="AC85" s="85" t="str">
        <f>IF(AND(OR(LEFT(TH!N85,2)="15",LEFT(TH!O85,2)="15"),TK!$E$7=TH!F85),"x","")</f>
        <v/>
      </c>
      <c r="AD85" s="85" t="str">
        <f>IF(AND(N85="1521",MONTH(C85)='BK-NL'!$M$11),"x","")</f>
        <v/>
      </c>
    </row>
    <row r="86" spans="1:30" s="347" customFormat="1" ht="15.75" hidden="1" customHeight="1">
      <c r="A86" s="342" t="str">
        <f>IF(B86&lt;&gt;"",IF(AND(B86='IN-TC'!$S$4,OR(TH!N86="1111",TH!O86="1111")),TH!D86,""),"")</f>
        <v/>
      </c>
      <c r="B86" s="63">
        <f t="shared" si="2"/>
        <v>2</v>
      </c>
      <c r="C86" s="81">
        <f t="shared" si="7"/>
        <v>42429</v>
      </c>
      <c r="D86" s="81" t="s">
        <v>702</v>
      </c>
      <c r="E86" s="81">
        <v>42429</v>
      </c>
      <c r="F86" s="82" t="s">
        <v>453</v>
      </c>
      <c r="G86" s="82"/>
      <c r="H86" s="83" t="s">
        <v>701</v>
      </c>
      <c r="I86" s="444">
        <v>8000</v>
      </c>
      <c r="J86" s="444">
        <v>179600.94</v>
      </c>
      <c r="K86" s="435"/>
      <c r="L86" s="444"/>
      <c r="M86" s="84">
        <f t="shared" si="8"/>
        <v>1436807520</v>
      </c>
      <c r="N86" s="89" t="s">
        <v>285</v>
      </c>
      <c r="O86" s="85" t="s">
        <v>283</v>
      </c>
      <c r="P86" s="85" t="str">
        <f>IF(AND('331-CT'!$E$7=TH!H86,OR(N86="331",O86="331")),"x","")</f>
        <v/>
      </c>
      <c r="Q86" s="85" t="str">
        <f>IF(AND(B86='111'!$L$11,OR($N86=$Q$7,$O86=$Q$7)),"x","")</f>
        <v/>
      </c>
      <c r="R86" s="85" t="str">
        <f>IF(AND($N86=$Q$7,$B86&lt;'111'!$L$11),"x","")</f>
        <v/>
      </c>
      <c r="S86" s="85" t="str">
        <f>IF(AND($O86=$Q$7,$B86&lt;'111'!$L$11),"x","")</f>
        <v/>
      </c>
      <c r="T86" s="85" t="str">
        <f>IF(ISERROR(FIND('112'!$M$9,G86,1)),"",IF((AND(FIND('112'!$M$9,G86,1)&gt;=1,B86='112'!$K$9,OR($N86='112'!$I$6,$O86='112'!$I$6))),"x",""))</f>
        <v/>
      </c>
      <c r="U86" s="85" t="str">
        <f>IF(ISERROR(FIND('112'!$M$9,G86,1)),"",IF((AND(LEFT(G86,2)=LEFT('112'!$M$9,2),B86&lt;'112'!$K$9,$N86='112'!$I$6)),"x",""))</f>
        <v/>
      </c>
      <c r="V86" s="85" t="str">
        <f>IF(ISERROR(FIND('112'!$M$9,G86,1)),"",IF((AND(RIGHT(G86,2)=RIGHT('112'!$M$9,2),B86&lt;'112'!$K$9,$O86='112'!$I$6)),"x",""))</f>
        <v/>
      </c>
      <c r="W86" s="85" t="str">
        <f>IF(AND('341-CT'!$H$9=H86,OR(LEFT(N86,3)=$W$7,LEFT(O86,3)=$W$7)),"x","")</f>
        <v/>
      </c>
      <c r="X86" s="85" t="str">
        <f>IF(OR(TH!N86=TH!$X$7,O86=TH!$X$7),"x","")</f>
        <v/>
      </c>
      <c r="Y86" s="85" t="str">
        <f>IF(AND(OR(N86="131",O86="131"),H86='131-CT'!$H$9),"x","")</f>
        <v/>
      </c>
      <c r="Z86" s="85"/>
      <c r="AA86" s="85" t="str">
        <f>IF(AND(MONTH(E86)='IN-NX'!$J$5,'IN-NX'!$D$7=D86),"x","")</f>
        <v/>
      </c>
      <c r="AB86" s="85" t="str">
        <f>IF(AND(OR(LEFT(TH!N86,2)="15",LEFT(TH!O86,2)="15"),'152-CT'!$J$8=TH!F86),"x","")</f>
        <v/>
      </c>
      <c r="AC86" s="85" t="str">
        <f>IF(AND(OR(LEFT(TH!N86,2)="15",LEFT(TH!O86,2)="15"),TK!$E$7=TH!F86),"x","")</f>
        <v/>
      </c>
      <c r="AD86" s="85" t="str">
        <f>IF(AND(N86="1521",MONTH(C86)='BK-NL'!$M$11),"x","")</f>
        <v/>
      </c>
    </row>
    <row r="87" spans="1:30" s="347" customFormat="1" ht="15.75" hidden="1" customHeight="1">
      <c r="A87" s="342" t="str">
        <f>IF(B87&lt;&gt;"",IF(AND(B87='IN-TC'!$S$4,OR(TH!N87="1111",TH!O87="1111")),TH!D87,""),"")</f>
        <v/>
      </c>
      <c r="B87" s="63">
        <f t="shared" ref="B87:B118" si="9">IF(C87&lt;&gt;"",MONTH(C87),"")</f>
        <v>3</v>
      </c>
      <c r="C87" s="81">
        <f t="shared" si="7"/>
        <v>42430</v>
      </c>
      <c r="D87" s="81" t="s">
        <v>599</v>
      </c>
      <c r="E87" s="81">
        <v>42430</v>
      </c>
      <c r="F87" s="82" t="s">
        <v>453</v>
      </c>
      <c r="G87" s="82"/>
      <c r="H87" s="83" t="s">
        <v>700</v>
      </c>
      <c r="I87" s="444">
        <v>8000</v>
      </c>
      <c r="J87" s="444">
        <v>179600.94</v>
      </c>
      <c r="K87" s="435"/>
      <c r="L87" s="444"/>
      <c r="M87" s="84">
        <f t="shared" ref="M87:M92" si="10">ROUND(I87*J87,0)</f>
        <v>1436807520</v>
      </c>
      <c r="N87" s="89" t="s">
        <v>283</v>
      </c>
      <c r="O87" s="85" t="s">
        <v>285</v>
      </c>
      <c r="P87" s="85" t="str">
        <f>IF(AND('331-CT'!$E$7=TH!H87,OR(N87="331",O87="331")),"x","")</f>
        <v/>
      </c>
      <c r="Q87" s="85" t="str">
        <f>IF(AND(B87='111'!$L$11,OR($N87=$Q$7,$O87=$Q$7)),"x","")</f>
        <v/>
      </c>
      <c r="R87" s="85" t="str">
        <f>IF(AND($N87=$Q$7,$B87&lt;'111'!$L$11),"x","")</f>
        <v/>
      </c>
      <c r="S87" s="85" t="str">
        <f>IF(AND($O87=$Q$7,$B87&lt;'111'!$L$11),"x","")</f>
        <v/>
      </c>
      <c r="T87" s="85" t="str">
        <f>IF(ISERROR(FIND('112'!$M$9,G87,1)),"",IF((AND(FIND('112'!$M$9,G87,1)&gt;=1,B87='112'!$K$9,OR($N87='112'!$I$6,$O87='112'!$I$6))),"x",""))</f>
        <v/>
      </c>
      <c r="U87" s="85" t="str">
        <f>IF(ISERROR(FIND('112'!$M$9,G87,1)),"",IF((AND(LEFT(G87,2)=LEFT('112'!$M$9,2),B87&lt;'112'!$K$9,$N87='112'!$I$6)),"x",""))</f>
        <v/>
      </c>
      <c r="V87" s="85" t="str">
        <f>IF(ISERROR(FIND('112'!$M$9,G87,1)),"",IF((AND(RIGHT(G87,2)=RIGHT('112'!$M$9,2),B87&lt;'112'!$K$9,$O87='112'!$I$6)),"x",""))</f>
        <v/>
      </c>
      <c r="W87" s="85" t="str">
        <f>IF(AND('341-CT'!$H$9=H87,OR(LEFT(N87,3)=$W$7,LEFT(O87,3)=$W$7)),"x","")</f>
        <v/>
      </c>
      <c r="X87" s="85" t="str">
        <f>IF(OR(TH!N87=TH!$X$7,O87=TH!$X$7),"x","")</f>
        <v/>
      </c>
      <c r="Y87" s="85" t="str">
        <f>IF(AND(OR(N87="131",O87="131"),H87='131-CT'!$H$9),"x","")</f>
        <v/>
      </c>
      <c r="Z87" s="85"/>
      <c r="AA87" s="85" t="str">
        <f>IF(AND(MONTH(E87)='IN-NX'!$J$5,'IN-NX'!$D$7=D87),"x","")</f>
        <v/>
      </c>
      <c r="AB87" s="85" t="str">
        <f>IF(AND(OR(LEFT(TH!N87,2)="15",LEFT(TH!O87,2)="15"),'152-CT'!$J$8=TH!F87),"x","")</f>
        <v/>
      </c>
      <c r="AC87" s="85" t="str">
        <f>IF(AND(OR(LEFT(TH!N87,2)="15",LEFT(TH!O87,2)="15"),TK!$E$7=TH!F87),"x","")</f>
        <v/>
      </c>
      <c r="AD87" s="85" t="str">
        <f>IF(AND(N87="1521",MONTH(C87)='BK-NL'!$M$11),"x","")</f>
        <v/>
      </c>
    </row>
    <row r="88" spans="1:30" s="347" customFormat="1" ht="15.75" hidden="1" customHeight="1">
      <c r="A88" s="342" t="str">
        <f>IF(B88&lt;&gt;"",IF(AND(B88='IN-TC'!$S$4,OR(TH!N88="1111",TH!O88="1111")),TH!D88,""),"")</f>
        <v/>
      </c>
      <c r="B88" s="63">
        <f t="shared" si="9"/>
        <v>3</v>
      </c>
      <c r="C88" s="81">
        <f t="shared" si="7"/>
        <v>42441</v>
      </c>
      <c r="D88" s="81" t="s">
        <v>702</v>
      </c>
      <c r="E88" s="81">
        <v>42441</v>
      </c>
      <c r="F88" s="82" t="s">
        <v>453</v>
      </c>
      <c r="G88" s="82"/>
      <c r="H88" s="83" t="s">
        <v>700</v>
      </c>
      <c r="I88" s="444">
        <v>8000</v>
      </c>
      <c r="J88" s="444">
        <v>181172.47863227222</v>
      </c>
      <c r="K88" s="435"/>
      <c r="L88" s="444"/>
      <c r="M88" s="84">
        <f t="shared" si="10"/>
        <v>1449379829</v>
      </c>
      <c r="N88" s="85" t="s">
        <v>285</v>
      </c>
      <c r="O88" s="85" t="s">
        <v>283</v>
      </c>
      <c r="P88" s="85" t="str">
        <f>IF(AND('331-CT'!$E$7=TH!H88,OR(N88="331",O88="331")),"x","")</f>
        <v/>
      </c>
      <c r="Q88" s="85" t="str">
        <f>IF(AND(B88='111'!$L$11,OR($N88=$Q$7,$O88=$Q$7)),"x","")</f>
        <v/>
      </c>
      <c r="R88" s="85" t="str">
        <f>IF(AND($N88=$Q$7,$B88&lt;'111'!$L$11),"x","")</f>
        <v/>
      </c>
      <c r="S88" s="85" t="str">
        <f>IF(AND($O88=$Q$7,$B88&lt;'111'!$L$11),"x","")</f>
        <v/>
      </c>
      <c r="T88" s="85" t="str">
        <f>IF(ISERROR(FIND('112'!$M$9,G88,1)),"",IF((AND(FIND('112'!$M$9,G88,1)&gt;=1,B88='112'!$K$9,OR($N88='112'!$I$6,$O88='112'!$I$6))),"x",""))</f>
        <v/>
      </c>
      <c r="U88" s="85" t="str">
        <f>IF(ISERROR(FIND('112'!$M$9,G88,1)),"",IF((AND(LEFT(G88,2)=LEFT('112'!$M$9,2),B88&lt;'112'!$K$9,$N88='112'!$I$6)),"x",""))</f>
        <v/>
      </c>
      <c r="V88" s="85" t="str">
        <f>IF(ISERROR(FIND('112'!$M$9,G88,1)),"",IF((AND(RIGHT(G88,2)=RIGHT('112'!$M$9,2),B88&lt;'112'!$K$9,$O88='112'!$I$6)),"x",""))</f>
        <v/>
      </c>
      <c r="W88" s="85" t="str">
        <f>IF(AND('341-CT'!$H$9=H88,OR(LEFT(N88,3)=$W$7,LEFT(O88,3)=$W$7)),"x","")</f>
        <v/>
      </c>
      <c r="X88" s="85" t="str">
        <f>IF(OR(TH!N88=TH!$X$7,O88=TH!$X$7),"x","")</f>
        <v/>
      </c>
      <c r="Y88" s="85" t="str">
        <f>IF(AND(OR(N88="131",O88="131"),H88='131-CT'!$H$9),"x","")</f>
        <v/>
      </c>
      <c r="Z88" s="85"/>
      <c r="AA88" s="85" t="str">
        <f>IF(AND(MONTH(E88)='IN-NX'!$J$5,'IN-NX'!$D$7=D88),"x","")</f>
        <v/>
      </c>
      <c r="AB88" s="85" t="str">
        <f>IF(AND(OR(LEFT(TH!N88,2)="15",LEFT(TH!O88,2)="15"),'152-CT'!$J$8=TH!F88),"x","")</f>
        <v/>
      </c>
      <c r="AC88" s="85" t="str">
        <f>IF(AND(OR(LEFT(TH!N88,2)="15",LEFT(TH!O88,2)="15"),TK!$E$7=TH!F88),"x","")</f>
        <v/>
      </c>
      <c r="AD88" s="85" t="str">
        <f>IF(AND(N88="1521",MONTH(C88)='BK-NL'!$M$11),"x","")</f>
        <v/>
      </c>
    </row>
    <row r="89" spans="1:30" s="347" customFormat="1" ht="15.75" hidden="1" customHeight="1">
      <c r="A89" s="342" t="str">
        <f>IF(B89&lt;&gt;"",IF(AND(B89='IN-TC'!$S$4,OR(TH!N89="1111",TH!O89="1111")),TH!D89,""),"")</f>
        <v/>
      </c>
      <c r="B89" s="63">
        <f t="shared" si="9"/>
        <v>3</v>
      </c>
      <c r="C89" s="81">
        <f t="shared" si="7"/>
        <v>42441</v>
      </c>
      <c r="D89" s="81" t="s">
        <v>702</v>
      </c>
      <c r="E89" s="81">
        <v>42441</v>
      </c>
      <c r="F89" s="82" t="s">
        <v>453</v>
      </c>
      <c r="G89" s="82"/>
      <c r="H89" s="83" t="s">
        <v>700</v>
      </c>
      <c r="I89" s="444">
        <v>4500</v>
      </c>
      <c r="J89" s="444">
        <v>184232.87147764169</v>
      </c>
      <c r="K89" s="435"/>
      <c r="L89" s="444"/>
      <c r="M89" s="84">
        <f t="shared" si="10"/>
        <v>829047922</v>
      </c>
      <c r="N89" s="85" t="s">
        <v>285</v>
      </c>
      <c r="O89" s="85" t="s">
        <v>283</v>
      </c>
      <c r="P89" s="85" t="str">
        <f>IF(AND('331-CT'!$E$7=TH!H89,OR(N89="331",O89="331")),"x","")</f>
        <v/>
      </c>
      <c r="Q89" s="85" t="str">
        <f>IF(AND(B89='111'!$L$11,OR($N89=$Q$7,$O89=$Q$7)),"x","")</f>
        <v/>
      </c>
      <c r="R89" s="85" t="str">
        <f>IF(AND($N89=$Q$7,$B89&lt;'111'!$L$11),"x","")</f>
        <v/>
      </c>
      <c r="S89" s="85" t="str">
        <f>IF(AND($O89=$Q$7,$B89&lt;'111'!$L$11),"x","")</f>
        <v/>
      </c>
      <c r="T89" s="85" t="str">
        <f>IF(ISERROR(FIND('112'!$M$9,G89,1)),"",IF((AND(FIND('112'!$M$9,G89,1)&gt;=1,B89='112'!$K$9,OR($N89='112'!$I$6,$O89='112'!$I$6))),"x",""))</f>
        <v/>
      </c>
      <c r="U89" s="85" t="str">
        <f>IF(ISERROR(FIND('112'!$M$9,G89,1)),"",IF((AND(LEFT(G89,2)=LEFT('112'!$M$9,2),B89&lt;'112'!$K$9,$N89='112'!$I$6)),"x",""))</f>
        <v/>
      </c>
      <c r="V89" s="85" t="str">
        <f>IF(ISERROR(FIND('112'!$M$9,G89,1)),"",IF((AND(RIGHT(G89,2)=RIGHT('112'!$M$9,2),B89&lt;'112'!$K$9,$O89='112'!$I$6)),"x",""))</f>
        <v/>
      </c>
      <c r="W89" s="85" t="str">
        <f>IF(AND('341-CT'!$H$9=H89,OR(LEFT(N89,3)=$W$7,LEFT(O89,3)=$W$7)),"x","")</f>
        <v/>
      </c>
      <c r="X89" s="85" t="str">
        <f>IF(OR(TH!N89=TH!$X$7,O89=TH!$X$7),"x","")</f>
        <v/>
      </c>
      <c r="Y89" s="85" t="str">
        <f>IF(AND(OR(N89="131",O89="131"),H89='131-CT'!$H$9),"x","")</f>
        <v/>
      </c>
      <c r="Z89" s="85"/>
      <c r="AA89" s="85" t="str">
        <f>IF(AND(MONTH(E89)='IN-NX'!$J$5,'IN-NX'!$D$7=D89),"x","")</f>
        <v/>
      </c>
      <c r="AB89" s="85" t="str">
        <f>IF(AND(OR(LEFT(TH!N89,2)="15",LEFT(TH!O89,2)="15"),'152-CT'!$J$8=TH!F89),"x","")</f>
        <v/>
      </c>
      <c r="AC89" s="85" t="str">
        <f>IF(AND(OR(LEFT(TH!N89,2)="15",LEFT(TH!O89,2)="15"),TK!$E$7=TH!F89),"x","")</f>
        <v/>
      </c>
      <c r="AD89" s="85" t="str">
        <f>IF(AND(N89="1521",MONTH(C89)='BK-NL'!$M$11),"x","")</f>
        <v/>
      </c>
    </row>
    <row r="90" spans="1:30" s="347" customFormat="1" ht="15.75" hidden="1" customHeight="1">
      <c r="A90" s="342" t="str">
        <f>IF(B90&lt;&gt;"",IF(AND(B90='IN-TC'!$S$4,OR(TH!N90="1111",TH!O90="1111")),TH!D90,""),"")</f>
        <v/>
      </c>
      <c r="B90" s="63">
        <f>IF(C90&lt;&gt;"",MONTH(C90),"")</f>
        <v>3</v>
      </c>
      <c r="C90" s="81">
        <v>42459</v>
      </c>
      <c r="D90" s="81" t="s">
        <v>703</v>
      </c>
      <c r="E90" s="81">
        <f>C90</f>
        <v>42459</v>
      </c>
      <c r="F90" s="82" t="s">
        <v>454</v>
      </c>
      <c r="G90" s="82"/>
      <c r="H90" s="83" t="s">
        <v>701</v>
      </c>
      <c r="I90" s="444">
        <v>5000</v>
      </c>
      <c r="J90" s="444">
        <v>177883.42945848691</v>
      </c>
      <c r="K90" s="435"/>
      <c r="L90" s="444"/>
      <c r="M90" s="84">
        <f t="shared" si="10"/>
        <v>889417147</v>
      </c>
      <c r="N90" s="85" t="s">
        <v>285</v>
      </c>
      <c r="O90" s="85" t="s">
        <v>283</v>
      </c>
      <c r="P90" s="85" t="str">
        <f>IF(AND('331-CT'!$E$7=TH!H90,OR(N90="331",O90="331")),"x","")</f>
        <v/>
      </c>
      <c r="Q90" s="85" t="str">
        <f>IF(AND(B90='111'!$L$11,OR($N90=$Q$7,$O90=$Q$7)),"x","")</f>
        <v/>
      </c>
      <c r="R90" s="85" t="str">
        <f>IF(AND($N90=$Q$7,$B90&lt;'111'!$L$11),"x","")</f>
        <v/>
      </c>
      <c r="S90" s="85" t="str">
        <f>IF(AND($O90=$Q$7,$B90&lt;'111'!$L$11),"x","")</f>
        <v/>
      </c>
      <c r="T90" s="85" t="str">
        <f>IF(ISERROR(FIND('112'!$M$9,G90,1)),"",IF((AND(FIND('112'!$M$9,G90,1)&gt;=1,B90='112'!$K$9,OR($N90='112'!$I$6,$O90='112'!$I$6))),"x",""))</f>
        <v/>
      </c>
      <c r="U90" s="85" t="str">
        <f>IF(ISERROR(FIND('112'!$M$9,G90,1)),"",IF((AND(LEFT(G90,2)=LEFT('112'!$M$9,2),B90&lt;'112'!$K$9,$N90='112'!$I$6)),"x",""))</f>
        <v/>
      </c>
      <c r="V90" s="85" t="str">
        <f>IF(ISERROR(FIND('112'!$M$9,G90,1)),"",IF((AND(RIGHT(G90,2)=RIGHT('112'!$M$9,2),B90&lt;'112'!$K$9,$O90='112'!$I$6)),"x",""))</f>
        <v/>
      </c>
      <c r="W90" s="85" t="str">
        <f>IF(AND('341-CT'!$H$9=H90,OR(LEFT(N90,3)=$W$7,LEFT(O90,3)=$W$7)),"x","")</f>
        <v/>
      </c>
      <c r="X90" s="85" t="str">
        <f>IF(OR(TH!N90=TH!$X$7,O90=TH!$X$7),"x","")</f>
        <v/>
      </c>
      <c r="Y90" s="85" t="str">
        <f>IF(AND(OR(N90="131",O90="131"),H90='131-CT'!$H$9),"x","")</f>
        <v/>
      </c>
      <c r="Z90" s="85"/>
      <c r="AA90" s="85" t="str">
        <f>IF(AND(MONTH(E90)='IN-NX'!$J$5,'IN-NX'!$D$7=D90),"x","")</f>
        <v/>
      </c>
      <c r="AB90" s="85" t="str">
        <f>IF(AND(OR(LEFT(TH!N90,2)="15",LEFT(TH!O90,2)="15"),'152-CT'!$J$8=TH!F90),"x","")</f>
        <v/>
      </c>
      <c r="AC90" s="85" t="str">
        <f>IF(AND(OR(LEFT(TH!N90,2)="15",LEFT(TH!O90,2)="15"),TK!$E$7=TH!F90),"x","")</f>
        <v/>
      </c>
      <c r="AD90" s="85" t="str">
        <f>IF(AND(N90="1521",MONTH(C90)='BK-NL'!$M$11),"x","")</f>
        <v/>
      </c>
    </row>
    <row r="91" spans="1:30" s="347" customFormat="1" ht="15.75" hidden="1" customHeight="1">
      <c r="A91" s="342" t="str">
        <f>IF(B91&lt;&gt;"",IF(AND(B91='IN-TC'!$S$4,OR(TH!N91="1111",TH!O91="1111")),TH!D91,""),"")</f>
        <v/>
      </c>
      <c r="B91" s="63">
        <f>IF(C91&lt;&gt;"",MONTH(C91),"")</f>
        <v>3</v>
      </c>
      <c r="C91" s="81">
        <f>E91</f>
        <v>42443</v>
      </c>
      <c r="D91" s="81" t="s">
        <v>600</v>
      </c>
      <c r="E91" s="81">
        <v>42443</v>
      </c>
      <c r="F91" s="82" t="s">
        <v>453</v>
      </c>
      <c r="G91" s="82"/>
      <c r="H91" s="975" t="s">
        <v>602</v>
      </c>
      <c r="I91" s="444">
        <v>8000</v>
      </c>
      <c r="J91" s="444">
        <v>181172.47863227222</v>
      </c>
      <c r="K91" s="435"/>
      <c r="L91" s="444"/>
      <c r="M91" s="84">
        <f t="shared" si="10"/>
        <v>1449379829</v>
      </c>
      <c r="N91" s="85" t="s">
        <v>295</v>
      </c>
      <c r="O91" s="85" t="s">
        <v>285</v>
      </c>
      <c r="P91" s="85" t="str">
        <f>IF(AND('331-CT'!$E$7=TH!H91,OR(N91="331",O91="331")),"x","")</f>
        <v/>
      </c>
      <c r="Q91" s="85" t="str">
        <f>IF(AND(B91='111'!$L$11,OR($N91=$Q$7,$O91=$Q$7)),"x","")</f>
        <v/>
      </c>
      <c r="R91" s="85" t="str">
        <f>IF(AND($N91=$Q$7,$B91&lt;'111'!$L$11),"x","")</f>
        <v/>
      </c>
      <c r="S91" s="85" t="str">
        <f>IF(AND($O91=$Q$7,$B91&lt;'111'!$L$11),"x","")</f>
        <v/>
      </c>
      <c r="T91" s="85" t="str">
        <f>IF(ISERROR(FIND('112'!$M$9,G91,1)),"",IF((AND(FIND('112'!$M$9,G91,1)&gt;=1,B91='112'!$K$9,OR($N91='112'!$I$6,$O91='112'!$I$6))),"x",""))</f>
        <v/>
      </c>
      <c r="U91" s="85" t="str">
        <f>IF(ISERROR(FIND('112'!$M$9,G91,1)),"",IF((AND(LEFT(G91,2)=LEFT('112'!$M$9,2),B91&lt;'112'!$K$9,$N91='112'!$I$6)),"x",""))</f>
        <v/>
      </c>
      <c r="V91" s="85" t="str">
        <f>IF(ISERROR(FIND('112'!$M$9,G91,1)),"",IF((AND(RIGHT(G91,2)=RIGHT('112'!$M$9,2),B91&lt;'112'!$K$9,$O91='112'!$I$6)),"x",""))</f>
        <v/>
      </c>
      <c r="W91" s="85" t="str">
        <f>IF(AND('341-CT'!$H$9=H91,OR(LEFT(N91,3)=$W$7,LEFT(O91,3)=$W$7)),"x","")</f>
        <v/>
      </c>
      <c r="X91" s="85" t="str">
        <f>IF(OR(TH!N91=TH!$X$7,O91=TH!$X$7),"x","")</f>
        <v/>
      </c>
      <c r="Y91" s="85" t="str">
        <f>IF(AND(OR(N91="131",O91="131"),H91='131-CT'!$H$9),"x","")</f>
        <v/>
      </c>
      <c r="Z91" s="85"/>
      <c r="AA91" s="85" t="str">
        <f>IF(AND(MONTH(E91)='IN-NX'!$J$5,'IN-NX'!$D$7=D91),"x","")</f>
        <v/>
      </c>
      <c r="AB91" s="85" t="str">
        <f>IF(AND(OR(LEFT(TH!N91,2)="15",LEFT(TH!O91,2)="15"),'152-CT'!$J$8=TH!F91),"x","")</f>
        <v/>
      </c>
      <c r="AC91" s="85" t="str">
        <f>IF(AND(OR(LEFT(TH!N91,2)="15",LEFT(TH!O91,2)="15"),TK!$E$7=TH!F91),"x","")</f>
        <v/>
      </c>
      <c r="AD91" s="85" t="str">
        <f>IF(AND(N91="1521",MONTH(C91)='BK-NL'!$M$11),"x","")</f>
        <v/>
      </c>
    </row>
    <row r="92" spans="1:30" s="347" customFormat="1" ht="15.75" hidden="1" customHeight="1">
      <c r="A92" s="342" t="str">
        <f>IF(B92&lt;&gt;"",IF(AND(B92='IN-TC'!$S$4,OR(TH!N92="1111",TH!O92="1111")),TH!D92,""),"")</f>
        <v/>
      </c>
      <c r="B92" s="63">
        <f t="shared" si="9"/>
        <v>3</v>
      </c>
      <c r="C92" s="81">
        <f t="shared" si="7"/>
        <v>42443</v>
      </c>
      <c r="D92" s="81" t="s">
        <v>600</v>
      </c>
      <c r="E92" s="81">
        <v>42443</v>
      </c>
      <c r="F92" s="82" t="s">
        <v>453</v>
      </c>
      <c r="G92" s="82"/>
      <c r="H92" s="975" t="s">
        <v>602</v>
      </c>
      <c r="I92" s="444">
        <v>4500</v>
      </c>
      <c r="J92" s="444">
        <v>184232.87147764169</v>
      </c>
      <c r="K92" s="435"/>
      <c r="L92" s="444"/>
      <c r="M92" s="84">
        <f t="shared" si="10"/>
        <v>829047922</v>
      </c>
      <c r="N92" s="85" t="s">
        <v>295</v>
      </c>
      <c r="O92" s="85" t="s">
        <v>285</v>
      </c>
      <c r="P92" s="85" t="str">
        <f>IF(AND('331-CT'!$E$7=TH!H92,OR(N92="331",O92="331")),"x","")</f>
        <v/>
      </c>
      <c r="Q92" s="85" t="str">
        <f>IF(AND(B92='111'!$L$11,OR($N92=$Q$7,$O92=$Q$7)),"x","")</f>
        <v/>
      </c>
      <c r="R92" s="85" t="str">
        <f>IF(AND($N92=$Q$7,$B92&lt;'111'!$L$11),"x","")</f>
        <v/>
      </c>
      <c r="S92" s="85" t="str">
        <f>IF(AND($O92=$Q$7,$B92&lt;'111'!$L$11),"x","")</f>
        <v/>
      </c>
      <c r="T92" s="85" t="str">
        <f>IF(ISERROR(FIND('112'!$M$9,G92,1)),"",IF((AND(FIND('112'!$M$9,G92,1)&gt;=1,B92='112'!$K$9,OR($N92='112'!$I$6,$O92='112'!$I$6))),"x",""))</f>
        <v/>
      </c>
      <c r="U92" s="85" t="str">
        <f>IF(ISERROR(FIND('112'!$M$9,G92,1)),"",IF((AND(LEFT(G92,2)=LEFT('112'!$M$9,2),B92&lt;'112'!$K$9,$N92='112'!$I$6)),"x",""))</f>
        <v/>
      </c>
      <c r="V92" s="85" t="str">
        <f>IF(ISERROR(FIND('112'!$M$9,G92,1)),"",IF((AND(RIGHT(G92,2)=RIGHT('112'!$M$9,2),B92&lt;'112'!$K$9,$O92='112'!$I$6)),"x",""))</f>
        <v/>
      </c>
      <c r="W92" s="85" t="str">
        <f>IF(AND('341-CT'!$H$9=H92,OR(LEFT(N92,3)=$W$7,LEFT(O92,3)=$W$7)),"x","")</f>
        <v/>
      </c>
      <c r="X92" s="85" t="str">
        <f>IF(OR(TH!N92=TH!$X$7,O92=TH!$X$7),"x","")</f>
        <v/>
      </c>
      <c r="Y92" s="85" t="str">
        <f>IF(AND(OR(N92="131",O92="131"),H92='131-CT'!$H$9),"x","")</f>
        <v/>
      </c>
      <c r="Z92" s="85"/>
      <c r="AA92" s="85" t="str">
        <f>IF(AND(MONTH(E92)='IN-NX'!$J$5,'IN-NX'!$D$7=D92),"x","")</f>
        <v/>
      </c>
      <c r="AB92" s="85" t="str">
        <f>IF(AND(OR(LEFT(TH!N92,2)="15",LEFT(TH!O92,2)="15"),'152-CT'!$J$8=TH!F92),"x","")</f>
        <v/>
      </c>
      <c r="AC92" s="85" t="str">
        <f>IF(AND(OR(LEFT(TH!N92,2)="15",LEFT(TH!O92,2)="15"),TK!$E$7=TH!F92),"x","")</f>
        <v/>
      </c>
      <c r="AD92" s="85" t="str">
        <f>IF(AND(N92="1521",MONTH(C92)='BK-NL'!$M$11),"x","")</f>
        <v/>
      </c>
    </row>
    <row r="93" spans="1:30" s="347" customFormat="1" ht="15.75" hidden="1" customHeight="1">
      <c r="A93" s="342" t="str">
        <f>IF(B93&lt;&gt;"",IF(AND(B93='IN-TC'!$S$4,OR(TH!N93="1111",TH!O93="1111")),TH!D93,""),"")</f>
        <v/>
      </c>
      <c r="B93" s="63">
        <f t="shared" si="9"/>
        <v>1</v>
      </c>
      <c r="C93" s="64">
        <f t="shared" ref="C93:C108" si="11">E93</f>
        <v>42374</v>
      </c>
      <c r="D93" s="64" t="s">
        <v>680</v>
      </c>
      <c r="E93" s="64">
        <v>42374</v>
      </c>
      <c r="F93" s="67" t="s">
        <v>349</v>
      </c>
      <c r="G93" s="994" t="s">
        <v>673</v>
      </c>
      <c r="H93" s="74" t="s">
        <v>678</v>
      </c>
      <c r="I93" s="446">
        <v>1000</v>
      </c>
      <c r="J93" s="446">
        <v>13571.429</v>
      </c>
      <c r="K93" s="437"/>
      <c r="L93" s="446"/>
      <c r="M93" s="65">
        <v>13571429</v>
      </c>
      <c r="N93" s="66" t="s">
        <v>277</v>
      </c>
      <c r="O93" s="66" t="s">
        <v>8</v>
      </c>
      <c r="P93" s="85" t="str">
        <f>IF(AND('331-CT'!$E$7=TH!H93,OR(N93="331",O93="331")),"x","")</f>
        <v/>
      </c>
      <c r="Q93" s="85" t="str">
        <f>IF(AND(B93='111'!$L$11,OR($N93=$Q$7,$O93=$Q$7)),"x","")</f>
        <v/>
      </c>
      <c r="R93" s="85" t="str">
        <f>IF(AND($N93=$Q$7,$B93&lt;'111'!$L$11),"x","")</f>
        <v/>
      </c>
      <c r="S93" s="85" t="str">
        <f>IF(AND($O93=$Q$7,$B93&lt;'111'!$L$11),"x","")</f>
        <v/>
      </c>
      <c r="T93" s="85" t="str">
        <f>IF(ISERROR(FIND('112'!$M$9,G93,1)),"",IF((AND(FIND('112'!$M$9,G93,1)&gt;=1,B93='112'!$K$9,OR($N93='112'!$I$6,$O93='112'!$I$6))),"x",""))</f>
        <v/>
      </c>
      <c r="U93" s="85" t="str">
        <f>IF(ISERROR(FIND('112'!$M$9,G93,1)),"",IF((AND(LEFT(G93,2)=LEFT('112'!$M$9,2),B93&lt;'112'!$K$9,$N93='112'!$I$6)),"x",""))</f>
        <v/>
      </c>
      <c r="V93" s="85" t="str">
        <f>IF(ISERROR(FIND('112'!$M$9,G93,1)),"",IF((AND(RIGHT(G93,2)=RIGHT('112'!$M$9,2),B93&lt;'112'!$K$9,$O93='112'!$I$6)),"x",""))</f>
        <v/>
      </c>
      <c r="W93" s="85" t="str">
        <f>IF(AND('341-CT'!$H$9=H93,OR(LEFT(N93,3)=$W$7,LEFT(O93,3)=$W$7)),"x","")</f>
        <v/>
      </c>
      <c r="X93" s="85" t="str">
        <f>IF(OR(TH!N93=TH!$X$7,O93=TH!$X$7),"x","")</f>
        <v/>
      </c>
      <c r="Y93" s="85" t="str">
        <f>IF(AND(OR(N93="131",O93="131"),H93='131-CT'!$H$9),"x","")</f>
        <v/>
      </c>
      <c r="Z93" s="85"/>
      <c r="AA93" s="85" t="str">
        <f>IF(AND(MONTH(E93)='IN-NX'!$J$5,'IN-NX'!$D$7=D93),"x","")</f>
        <v/>
      </c>
      <c r="AB93" s="85" t="str">
        <f>IF(AND(OR(LEFT(TH!N93,2)="15",LEFT(TH!O93,2)="15"),'152-CT'!$J$8=TH!F93),"x","")</f>
        <v/>
      </c>
      <c r="AC93" s="85" t="str">
        <f>IF(AND(OR(LEFT(TH!N93,2)="15",LEFT(TH!O93,2)="15"),TK!$E$7=TH!F93),"x","")</f>
        <v>x</v>
      </c>
      <c r="AD93" s="85" t="str">
        <f>IF(AND(N93="1521",MONTH(C93)='BK-NL'!$M$11),"x","")</f>
        <v/>
      </c>
    </row>
    <row r="94" spans="1:30" s="347" customFormat="1" ht="15.75" hidden="1" customHeight="1">
      <c r="A94" s="342" t="str">
        <f>IF(B94&lt;&gt;"",IF(AND(B94='IN-TC'!$S$4,OR(TH!N94="1111",TH!O94="1111")),TH!D94,""),"")</f>
        <v/>
      </c>
      <c r="B94" s="63">
        <f t="shared" si="9"/>
        <v>1</v>
      </c>
      <c r="C94" s="64">
        <f t="shared" si="11"/>
        <v>42374</v>
      </c>
      <c r="D94" s="64" t="s">
        <v>680</v>
      </c>
      <c r="E94" s="64">
        <v>42374</v>
      </c>
      <c r="F94" s="67" t="s">
        <v>652</v>
      </c>
      <c r="G94" s="994" t="s">
        <v>673</v>
      </c>
      <c r="H94" s="74" t="s">
        <v>678</v>
      </c>
      <c r="I94" s="446"/>
      <c r="J94" s="446"/>
      <c r="K94" s="437"/>
      <c r="L94" s="446"/>
      <c r="M94" s="65">
        <v>678571</v>
      </c>
      <c r="N94" s="66" t="s">
        <v>9</v>
      </c>
      <c r="O94" s="66" t="s">
        <v>8</v>
      </c>
      <c r="P94" s="85" t="str">
        <f>IF(AND('331-CT'!$E$7=TH!H94,OR(N94="331",O94="331")),"x","")</f>
        <v/>
      </c>
      <c r="Q94" s="85" t="str">
        <f>IF(AND(B94='111'!$L$11,OR($N94=$Q$7,$O94=$Q$7)),"x","")</f>
        <v/>
      </c>
      <c r="R94" s="85" t="str">
        <f>IF(AND($N94=$Q$7,$B94&lt;'111'!$L$11),"x","")</f>
        <v/>
      </c>
      <c r="S94" s="85" t="str">
        <f>IF(AND($O94=$Q$7,$B94&lt;'111'!$L$11),"x","")</f>
        <v/>
      </c>
      <c r="T94" s="85" t="str">
        <f>IF(ISERROR(FIND('112'!$M$9,G94,1)),"",IF((AND(FIND('112'!$M$9,G94,1)&gt;=1,B94='112'!$K$9,OR($N94='112'!$I$6,$O94='112'!$I$6))),"x",""))</f>
        <v/>
      </c>
      <c r="U94" s="85" t="str">
        <f>IF(ISERROR(FIND('112'!$M$9,G94,1)),"",IF((AND(LEFT(G94,2)=LEFT('112'!$M$9,2),B94&lt;'112'!$K$9,$N94='112'!$I$6)),"x",""))</f>
        <v/>
      </c>
      <c r="V94" s="85" t="str">
        <f>IF(ISERROR(FIND('112'!$M$9,G94,1)),"",IF((AND(RIGHT(G94,2)=RIGHT('112'!$M$9,2),B94&lt;'112'!$K$9,$O94='112'!$I$6)),"x",""))</f>
        <v/>
      </c>
      <c r="W94" s="85" t="str">
        <f>IF(AND('341-CT'!$H$9=H94,OR(LEFT(N94,3)=$W$7,LEFT(O94,3)=$W$7)),"x","")</f>
        <v/>
      </c>
      <c r="X94" s="85" t="str">
        <f>IF(OR(TH!N94=TH!$X$7,O94=TH!$X$7),"x","")</f>
        <v/>
      </c>
      <c r="Y94" s="85" t="str">
        <f>IF(AND(OR(N94="131",O94="131"),H94='131-CT'!$H$9),"x","")</f>
        <v/>
      </c>
      <c r="Z94" s="85"/>
      <c r="AA94" s="85" t="str">
        <f>IF(AND(MONTH(E94)='IN-NX'!$J$5,'IN-NX'!$D$7=D94),"x","")</f>
        <v/>
      </c>
      <c r="AB94" s="85" t="str">
        <f>IF(AND(OR(LEFT(TH!N94,2)="15",LEFT(TH!O94,2)="15"),'152-CT'!$J$8=TH!F94),"x","")</f>
        <v/>
      </c>
      <c r="AC94" s="85" t="str">
        <f>IF(AND(OR(LEFT(TH!N94,2)="15",LEFT(TH!O94,2)="15"),TK!$E$7=TH!F94),"x","")</f>
        <v/>
      </c>
      <c r="AD94" s="85" t="str">
        <f>IF(AND(N94="1521",MONTH(C94)='BK-NL'!$M$11),"x","")</f>
        <v/>
      </c>
    </row>
    <row r="95" spans="1:30" s="347" customFormat="1" ht="15.75" hidden="1" customHeight="1">
      <c r="A95" s="342" t="str">
        <f>IF(B95&lt;&gt;"",IF(AND(B95='IN-TC'!$S$4,OR(TH!N95="1111",TH!O95="1111")),TH!D95,""),"")</f>
        <v/>
      </c>
      <c r="B95" s="63">
        <f t="shared" si="9"/>
        <v>1</v>
      </c>
      <c r="C95" s="64">
        <f t="shared" si="11"/>
        <v>42374</v>
      </c>
      <c r="D95" s="64" t="s">
        <v>681</v>
      </c>
      <c r="E95" s="64">
        <v>42374</v>
      </c>
      <c r="F95" s="67" t="s">
        <v>364</v>
      </c>
      <c r="G95" s="67" t="s">
        <v>675</v>
      </c>
      <c r="H95" s="74" t="s">
        <v>679</v>
      </c>
      <c r="I95" s="446">
        <v>1000</v>
      </c>
      <c r="J95" s="446">
        <v>33000</v>
      </c>
      <c r="K95" s="437"/>
      <c r="L95" s="446"/>
      <c r="M95" s="65">
        <v>33000000</v>
      </c>
      <c r="N95" s="66" t="s">
        <v>277</v>
      </c>
      <c r="O95" s="66" t="s">
        <v>8</v>
      </c>
      <c r="P95" s="85" t="str">
        <f>IF(AND('331-CT'!$E$7=TH!H95,OR(N95="331",O95="331")),"x","")</f>
        <v/>
      </c>
      <c r="Q95" s="85" t="str">
        <f>IF(AND(B95='111'!$L$11,OR($N95=$Q$7,$O95=$Q$7)),"x","")</f>
        <v/>
      </c>
      <c r="R95" s="85" t="str">
        <f>IF(AND($N95=$Q$7,$B95&lt;'111'!$L$11),"x","")</f>
        <v/>
      </c>
      <c r="S95" s="85" t="str">
        <f>IF(AND($O95=$Q$7,$B95&lt;'111'!$L$11),"x","")</f>
        <v/>
      </c>
      <c r="T95" s="85" t="str">
        <f>IF(ISERROR(FIND('112'!$M$9,G95,1)),"",IF((AND(FIND('112'!$M$9,G95,1)&gt;=1,B95='112'!$K$9,OR($N95='112'!$I$6,$O95='112'!$I$6))),"x",""))</f>
        <v/>
      </c>
      <c r="U95" s="85" t="str">
        <f>IF(ISERROR(FIND('112'!$M$9,G95,1)),"",IF((AND(LEFT(G95,2)=LEFT('112'!$M$9,2),B95&lt;'112'!$K$9,$N95='112'!$I$6)),"x",""))</f>
        <v/>
      </c>
      <c r="V95" s="85" t="str">
        <f>IF(ISERROR(FIND('112'!$M$9,G95,1)),"",IF((AND(RIGHT(G95,2)=RIGHT('112'!$M$9,2),B95&lt;'112'!$K$9,$O95='112'!$I$6)),"x",""))</f>
        <v/>
      </c>
      <c r="W95" s="85" t="str">
        <f>IF(AND('341-CT'!$H$9=H95,OR(LEFT(N95,3)=$W$7,LEFT(O95,3)=$W$7)),"x","")</f>
        <v/>
      </c>
      <c r="X95" s="85" t="str">
        <f>IF(OR(TH!N95=TH!$X$7,O95=TH!$X$7),"x","")</f>
        <v/>
      </c>
      <c r="Y95" s="85" t="str">
        <f>IF(AND(OR(N95="131",O95="131"),H95='131-CT'!$H$9),"x","")</f>
        <v/>
      </c>
      <c r="Z95" s="85"/>
      <c r="AA95" s="85" t="str">
        <f>IF(AND(MONTH(E95)='IN-NX'!$J$5,'IN-NX'!$D$7=D95),"x","")</f>
        <v/>
      </c>
      <c r="AB95" s="85" t="str">
        <f>IF(AND(OR(LEFT(TH!N95,2)="15",LEFT(TH!O95,2)="15"),'152-CT'!$J$8=TH!F95),"x","")</f>
        <v/>
      </c>
      <c r="AC95" s="85" t="str">
        <f>IF(AND(OR(LEFT(TH!N95,2)="15",LEFT(TH!O95,2)="15"),TK!$E$7=TH!F95),"x","")</f>
        <v/>
      </c>
      <c r="AD95" s="85" t="str">
        <f>IF(AND(N95="1521",MONTH(C95)='BK-NL'!$M$11),"x","")</f>
        <v/>
      </c>
    </row>
    <row r="96" spans="1:30" s="347" customFormat="1" ht="15.75" hidden="1" customHeight="1">
      <c r="A96" s="342" t="str">
        <f>IF(B96&lt;&gt;"",IF(AND(B96='IN-TC'!$S$4,OR(TH!N96="1111",TH!O96="1111")),TH!D96,""),"")</f>
        <v/>
      </c>
      <c r="B96" s="63">
        <f t="shared" si="9"/>
        <v>1</v>
      </c>
      <c r="C96" s="64">
        <f t="shared" si="11"/>
        <v>42374</v>
      </c>
      <c r="D96" s="64" t="s">
        <v>681</v>
      </c>
      <c r="E96" s="64">
        <v>42374</v>
      </c>
      <c r="F96" s="67" t="s">
        <v>653</v>
      </c>
      <c r="G96" s="67" t="s">
        <v>675</v>
      </c>
      <c r="H96" s="74" t="s">
        <v>679</v>
      </c>
      <c r="I96" s="446"/>
      <c r="J96" s="446"/>
      <c r="K96" s="437"/>
      <c r="L96" s="446"/>
      <c r="M96" s="65">
        <v>3300000</v>
      </c>
      <c r="N96" s="66" t="s">
        <v>9</v>
      </c>
      <c r="O96" s="66" t="s">
        <v>8</v>
      </c>
      <c r="P96" s="85" t="str">
        <f>IF(AND('331-CT'!$E$7=TH!H96,OR(N96="331",O96="331")),"x","")</f>
        <v/>
      </c>
      <c r="Q96" s="85" t="str">
        <f>IF(AND(B96='111'!$L$11,OR($N96=$Q$7,$O96=$Q$7)),"x","")</f>
        <v/>
      </c>
      <c r="R96" s="85" t="str">
        <f>IF(AND($N96=$Q$7,$B96&lt;'111'!$L$11),"x","")</f>
        <v/>
      </c>
      <c r="S96" s="85" t="str">
        <f>IF(AND($O96=$Q$7,$B96&lt;'111'!$L$11),"x","")</f>
        <v/>
      </c>
      <c r="T96" s="85" t="str">
        <f>IF(ISERROR(FIND('112'!$M$9,G96,1)),"",IF((AND(FIND('112'!$M$9,G96,1)&gt;=1,B96='112'!$K$9,OR($N96='112'!$I$6,$O96='112'!$I$6))),"x",""))</f>
        <v/>
      </c>
      <c r="U96" s="85" t="str">
        <f>IF(ISERROR(FIND('112'!$M$9,G96,1)),"",IF((AND(LEFT(G96,2)=LEFT('112'!$M$9,2),B96&lt;'112'!$K$9,$N96='112'!$I$6)),"x",""))</f>
        <v/>
      </c>
      <c r="V96" s="85" t="str">
        <f>IF(ISERROR(FIND('112'!$M$9,G96,1)),"",IF((AND(RIGHT(G96,2)=RIGHT('112'!$M$9,2),B96&lt;'112'!$K$9,$O96='112'!$I$6)),"x",""))</f>
        <v/>
      </c>
      <c r="W96" s="85" t="str">
        <f>IF(AND('341-CT'!$H$9=H96,OR(LEFT(N96,3)=$W$7,LEFT(O96,3)=$W$7)),"x","")</f>
        <v/>
      </c>
      <c r="X96" s="85" t="str">
        <f>IF(OR(TH!N96=TH!$X$7,O96=TH!$X$7),"x","")</f>
        <v/>
      </c>
      <c r="Y96" s="85" t="str">
        <f>IF(AND(OR(N96="131",O96="131"),H96='131-CT'!$H$9),"x","")</f>
        <v/>
      </c>
      <c r="Z96" s="85"/>
      <c r="AA96" s="85" t="str">
        <f>IF(AND(MONTH(E96)='IN-NX'!$J$5,'IN-NX'!$D$7=D96),"x","")</f>
        <v/>
      </c>
      <c r="AB96" s="85" t="str">
        <f>IF(AND(OR(LEFT(TH!N96,2)="15",LEFT(TH!O96,2)="15"),'152-CT'!$J$8=TH!F96),"x","")</f>
        <v/>
      </c>
      <c r="AC96" s="85" t="str">
        <f>IF(AND(OR(LEFT(TH!N96,2)="15",LEFT(TH!O96,2)="15"),TK!$E$7=TH!F96),"x","")</f>
        <v/>
      </c>
      <c r="AD96" s="85" t="str">
        <f>IF(AND(N96="1521",MONTH(C96)='BK-NL'!$M$11),"x","")</f>
        <v/>
      </c>
    </row>
    <row r="97" spans="1:30" s="347" customFormat="1" ht="15.75" hidden="1" customHeight="1">
      <c r="A97" s="342" t="str">
        <f>IF(B97&lt;&gt;"",IF(AND(B97='IN-TC'!$S$4,OR(TH!N97="1111",TH!O97="1111")),TH!D97,""),"")</f>
        <v/>
      </c>
      <c r="B97" s="63">
        <f t="shared" si="9"/>
        <v>1</v>
      </c>
      <c r="C97" s="64">
        <f t="shared" si="11"/>
        <v>42375</v>
      </c>
      <c r="D97" s="64" t="s">
        <v>682</v>
      </c>
      <c r="E97" s="64">
        <v>42375</v>
      </c>
      <c r="F97" s="67" t="s">
        <v>357</v>
      </c>
      <c r="G97" s="994" t="s">
        <v>675</v>
      </c>
      <c r="H97" s="74" t="s">
        <v>629</v>
      </c>
      <c r="I97" s="446">
        <v>5400</v>
      </c>
      <c r="J97" s="446">
        <v>14400</v>
      </c>
      <c r="K97" s="437"/>
      <c r="L97" s="446"/>
      <c r="M97" s="65">
        <v>77760000</v>
      </c>
      <c r="N97" s="66" t="s">
        <v>277</v>
      </c>
      <c r="O97" s="66" t="s">
        <v>8</v>
      </c>
      <c r="P97" s="85" t="str">
        <f>IF(AND('331-CT'!$E$7=TH!H97,OR(N97="331",O97="331")),"x","")</f>
        <v/>
      </c>
      <c r="Q97" s="85" t="str">
        <f>IF(AND(B97='111'!$L$11,OR($N97=$Q$7,$O97=$Q$7)),"x","")</f>
        <v/>
      </c>
      <c r="R97" s="85" t="str">
        <f>IF(AND($N97=$Q$7,$B97&lt;'111'!$L$11),"x","")</f>
        <v/>
      </c>
      <c r="S97" s="85" t="str">
        <f>IF(AND($O97=$Q$7,$B97&lt;'111'!$L$11),"x","")</f>
        <v/>
      </c>
      <c r="T97" s="85" t="str">
        <f>IF(ISERROR(FIND('112'!$M$9,G97,1)),"",IF((AND(FIND('112'!$M$9,G97,1)&gt;=1,B97='112'!$K$9,OR($N97='112'!$I$6,$O97='112'!$I$6))),"x",""))</f>
        <v/>
      </c>
      <c r="U97" s="85" t="str">
        <f>IF(ISERROR(FIND('112'!$M$9,G97,1)),"",IF((AND(LEFT(G97,2)=LEFT('112'!$M$9,2),B97&lt;'112'!$K$9,$N97='112'!$I$6)),"x",""))</f>
        <v/>
      </c>
      <c r="V97" s="85" t="str">
        <f>IF(ISERROR(FIND('112'!$M$9,G97,1)),"",IF((AND(RIGHT(G97,2)=RIGHT('112'!$M$9,2),B97&lt;'112'!$K$9,$O97='112'!$I$6)),"x",""))</f>
        <v/>
      </c>
      <c r="W97" s="85" t="str">
        <f>IF(AND('341-CT'!$H$9=H97,OR(LEFT(N97,3)=$W$7,LEFT(O97,3)=$W$7)),"x","")</f>
        <v/>
      </c>
      <c r="X97" s="85" t="str">
        <f>IF(OR(TH!N97=TH!$X$7,O97=TH!$X$7),"x","")</f>
        <v/>
      </c>
      <c r="Y97" s="85" t="str">
        <f>IF(AND(OR(N97="131",O97="131"),H97='131-CT'!$H$9),"x","")</f>
        <v/>
      </c>
      <c r="Z97" s="85"/>
      <c r="AA97" s="85" t="str">
        <f>IF(AND(MONTH(E97)='IN-NX'!$J$5,'IN-NX'!$D$7=D97),"x","")</f>
        <v/>
      </c>
      <c r="AB97" s="85" t="str">
        <f>IF(AND(OR(LEFT(TH!N97,2)="15",LEFT(TH!O97,2)="15"),'152-CT'!$J$8=TH!F97),"x","")</f>
        <v/>
      </c>
      <c r="AC97" s="85" t="str">
        <f>IF(AND(OR(LEFT(TH!N97,2)="15",LEFT(TH!O97,2)="15"),TK!$E$7=TH!F97),"x","")</f>
        <v/>
      </c>
      <c r="AD97" s="85" t="str">
        <f>IF(AND(N97="1521",MONTH(C97)='BK-NL'!$M$11),"x","")</f>
        <v/>
      </c>
    </row>
    <row r="98" spans="1:30" s="347" customFormat="1" ht="15.75" hidden="1" customHeight="1">
      <c r="A98" s="342" t="str">
        <f>IF(B98&lt;&gt;"",IF(AND(B98='IN-TC'!$S$4,OR(TH!N98="1111",TH!O98="1111")),TH!D98,""),"")</f>
        <v/>
      </c>
      <c r="B98" s="63">
        <f t="shared" si="9"/>
        <v>1</v>
      </c>
      <c r="C98" s="64">
        <f t="shared" si="11"/>
        <v>42375</v>
      </c>
      <c r="D98" s="64" t="s">
        <v>682</v>
      </c>
      <c r="E98" s="64">
        <v>42375</v>
      </c>
      <c r="F98" s="67" t="s">
        <v>654</v>
      </c>
      <c r="G98" s="994" t="s">
        <v>675</v>
      </c>
      <c r="H98" s="74" t="s">
        <v>629</v>
      </c>
      <c r="I98" s="446"/>
      <c r="J98" s="446"/>
      <c r="K98" s="437"/>
      <c r="L98" s="446"/>
      <c r="M98" s="65">
        <v>7776000</v>
      </c>
      <c r="N98" s="66" t="s">
        <v>9</v>
      </c>
      <c r="O98" s="66" t="s">
        <v>8</v>
      </c>
      <c r="P98" s="85" t="str">
        <f>IF(AND('331-CT'!$E$7=TH!H98,OR(N98="331",O98="331")),"x","")</f>
        <v/>
      </c>
      <c r="Q98" s="85" t="str">
        <f>IF(AND(B98='111'!$L$11,OR($N98=$Q$7,$O98=$Q$7)),"x","")</f>
        <v/>
      </c>
      <c r="R98" s="85" t="str">
        <f>IF(AND($N98=$Q$7,$B98&lt;'111'!$L$11),"x","")</f>
        <v/>
      </c>
      <c r="S98" s="85" t="str">
        <f>IF(AND($O98=$Q$7,$B98&lt;'111'!$L$11),"x","")</f>
        <v/>
      </c>
      <c r="T98" s="85" t="str">
        <f>IF(ISERROR(FIND('112'!$M$9,G98,1)),"",IF((AND(FIND('112'!$M$9,G98,1)&gt;=1,B98='112'!$K$9,OR($N98='112'!$I$6,$O98='112'!$I$6))),"x",""))</f>
        <v/>
      </c>
      <c r="U98" s="85" t="str">
        <f>IF(ISERROR(FIND('112'!$M$9,G98,1)),"",IF((AND(LEFT(G98,2)=LEFT('112'!$M$9,2),B98&lt;'112'!$K$9,$N98='112'!$I$6)),"x",""))</f>
        <v/>
      </c>
      <c r="V98" s="85" t="str">
        <f>IF(ISERROR(FIND('112'!$M$9,G98,1)),"",IF((AND(RIGHT(G98,2)=RIGHT('112'!$M$9,2),B98&lt;'112'!$K$9,$O98='112'!$I$6)),"x",""))</f>
        <v/>
      </c>
      <c r="W98" s="85" t="str">
        <f>IF(AND('341-CT'!$H$9=H98,OR(LEFT(N98,3)=$W$7,LEFT(O98,3)=$W$7)),"x","")</f>
        <v/>
      </c>
      <c r="X98" s="85" t="str">
        <f>IF(OR(TH!N98=TH!$X$7,O98=TH!$X$7),"x","")</f>
        <v/>
      </c>
      <c r="Y98" s="85" t="str">
        <f>IF(AND(OR(N98="131",O98="131"),H98='131-CT'!$H$9),"x","")</f>
        <v/>
      </c>
      <c r="Z98" s="85"/>
      <c r="AA98" s="85" t="str">
        <f>IF(AND(MONTH(E98)='IN-NX'!$J$5,'IN-NX'!$D$7=D98),"x","")</f>
        <v/>
      </c>
      <c r="AB98" s="85" t="str">
        <f>IF(AND(OR(LEFT(TH!N98,2)="15",LEFT(TH!O98,2)="15"),'152-CT'!$J$8=TH!F98),"x","")</f>
        <v/>
      </c>
      <c r="AC98" s="85" t="str">
        <f>IF(AND(OR(LEFT(TH!N98,2)="15",LEFT(TH!O98,2)="15"),TK!$E$7=TH!F98),"x","")</f>
        <v/>
      </c>
      <c r="AD98" s="85" t="str">
        <f>IF(AND(N98="1521",MONTH(C98)='BK-NL'!$M$11),"x","")</f>
        <v/>
      </c>
    </row>
    <row r="99" spans="1:30" s="347" customFormat="1" ht="15.75" hidden="1" customHeight="1">
      <c r="A99" s="342" t="str">
        <f>IF(B99&lt;&gt;"",IF(AND(B99='IN-TC'!$S$4,OR(TH!N99="1111",TH!O99="1111")),TH!D99,""),"")</f>
        <v/>
      </c>
      <c r="B99" s="63">
        <f t="shared" si="9"/>
        <v>1</v>
      </c>
      <c r="C99" s="64">
        <f t="shared" si="11"/>
        <v>42383</v>
      </c>
      <c r="D99" s="64" t="s">
        <v>683</v>
      </c>
      <c r="E99" s="64">
        <v>42383</v>
      </c>
      <c r="F99" s="67" t="s">
        <v>391</v>
      </c>
      <c r="G99" s="67" t="s">
        <v>676</v>
      </c>
      <c r="H99" s="74" t="s">
        <v>627</v>
      </c>
      <c r="I99" s="446">
        <v>1150</v>
      </c>
      <c r="J99" s="446">
        <v>12000</v>
      </c>
      <c r="K99" s="437"/>
      <c r="L99" s="446"/>
      <c r="M99" s="65">
        <f>ROUND(I99*J99,0)</f>
        <v>13800000</v>
      </c>
      <c r="N99" s="66" t="s">
        <v>277</v>
      </c>
      <c r="O99" s="66" t="s">
        <v>8</v>
      </c>
      <c r="P99" s="85" t="str">
        <f>IF(AND('331-CT'!$E$7=TH!H99,OR(N99="331",O99="331")),"x","")</f>
        <v/>
      </c>
      <c r="Q99" s="85" t="str">
        <f>IF(AND(B99='111'!$L$11,OR($N99=$Q$7,$O99=$Q$7)),"x","")</f>
        <v/>
      </c>
      <c r="R99" s="85" t="str">
        <f>IF(AND($N99=$Q$7,$B99&lt;'111'!$L$11),"x","")</f>
        <v/>
      </c>
      <c r="S99" s="85" t="str">
        <f>IF(AND($O99=$Q$7,$B99&lt;'111'!$L$11),"x","")</f>
        <v/>
      </c>
      <c r="T99" s="85" t="str">
        <f>IF(ISERROR(FIND('112'!$M$9,G99,1)),"",IF((AND(FIND('112'!$M$9,G99,1)&gt;=1,B99='112'!$K$9,OR($N99='112'!$I$6,$O99='112'!$I$6))),"x",""))</f>
        <v/>
      </c>
      <c r="U99" s="85" t="str">
        <f>IF(ISERROR(FIND('112'!$M$9,G99,1)),"",IF((AND(LEFT(G99,2)=LEFT('112'!$M$9,2),B99&lt;'112'!$K$9,$N99='112'!$I$6)),"x",""))</f>
        <v/>
      </c>
      <c r="V99" s="85" t="str">
        <f>IF(ISERROR(FIND('112'!$M$9,G99,1)),"",IF((AND(RIGHT(G99,2)=RIGHT('112'!$M$9,2),B99&lt;'112'!$K$9,$O99='112'!$I$6)),"x",""))</f>
        <v/>
      </c>
      <c r="W99" s="85" t="str">
        <f>IF(AND('341-CT'!$H$9=H99,OR(LEFT(N99,3)=$W$7,LEFT(O99,3)=$W$7)),"x","")</f>
        <v/>
      </c>
      <c r="X99" s="85" t="str">
        <f>IF(OR(TH!N99=TH!$X$7,O99=TH!$X$7),"x","")</f>
        <v/>
      </c>
      <c r="Y99" s="85" t="str">
        <f>IF(AND(OR(N99="131",O99="131"),H99='131-CT'!$H$9),"x","")</f>
        <v/>
      </c>
      <c r="Z99" s="85"/>
      <c r="AA99" s="85" t="str">
        <f>IF(AND(MONTH(E99)='IN-NX'!$J$5,'IN-NX'!$D$7=D99),"x","")</f>
        <v/>
      </c>
      <c r="AB99" s="85" t="str">
        <f>IF(AND(OR(LEFT(TH!N99,2)="15",LEFT(TH!O99,2)="15"),'152-CT'!$J$8=TH!F99),"x","")</f>
        <v/>
      </c>
      <c r="AC99" s="85" t="str">
        <f>IF(AND(OR(LEFT(TH!N99,2)="15",LEFT(TH!O99,2)="15"),TK!$E$7=TH!F99),"x","")</f>
        <v/>
      </c>
      <c r="AD99" s="85" t="str">
        <f>IF(AND(N99="1521",MONTH(C99)='BK-NL'!$M$11),"x","")</f>
        <v/>
      </c>
    </row>
    <row r="100" spans="1:30" s="347" customFormat="1" ht="15.75" hidden="1" customHeight="1">
      <c r="A100" s="342" t="str">
        <f>IF(B100&lt;&gt;"",IF(AND(B100='IN-TC'!$S$4,OR(TH!N100="1111",TH!O100="1111")),TH!D100,""),"")</f>
        <v/>
      </c>
      <c r="B100" s="63">
        <f t="shared" si="9"/>
        <v>1</v>
      </c>
      <c r="C100" s="64">
        <f t="shared" si="11"/>
        <v>42383</v>
      </c>
      <c r="D100" s="64" t="s">
        <v>683</v>
      </c>
      <c r="E100" s="64">
        <v>42383</v>
      </c>
      <c r="F100" s="67" t="s">
        <v>393</v>
      </c>
      <c r="G100" s="67" t="s">
        <v>676</v>
      </c>
      <c r="H100" s="74" t="s">
        <v>627</v>
      </c>
      <c r="I100" s="446">
        <v>150</v>
      </c>
      <c r="J100" s="446">
        <v>9500</v>
      </c>
      <c r="K100" s="437"/>
      <c r="L100" s="446"/>
      <c r="M100" s="65">
        <f>ROUND(I100*J100,0)</f>
        <v>1425000</v>
      </c>
      <c r="N100" s="66" t="s">
        <v>277</v>
      </c>
      <c r="O100" s="66" t="s">
        <v>8</v>
      </c>
      <c r="P100" s="85" t="str">
        <f>IF(AND('331-CT'!$E$7=TH!H100,OR(N100="331",O100="331")),"x","")</f>
        <v/>
      </c>
      <c r="Q100" s="85" t="str">
        <f>IF(AND(B100='111'!$L$11,OR($N100=$Q$7,$O100=$Q$7)),"x","")</f>
        <v/>
      </c>
      <c r="R100" s="85" t="str">
        <f>IF(AND($N100=$Q$7,$B100&lt;'111'!$L$11),"x","")</f>
        <v/>
      </c>
      <c r="S100" s="85" t="str">
        <f>IF(AND($O100=$Q$7,$B100&lt;'111'!$L$11),"x","")</f>
        <v/>
      </c>
      <c r="T100" s="85" t="str">
        <f>IF(ISERROR(FIND('112'!$M$9,G100,1)),"",IF((AND(FIND('112'!$M$9,G100,1)&gt;=1,B100='112'!$K$9,OR($N100='112'!$I$6,$O100='112'!$I$6))),"x",""))</f>
        <v/>
      </c>
      <c r="U100" s="85" t="str">
        <f>IF(ISERROR(FIND('112'!$M$9,G100,1)),"",IF((AND(LEFT(G100,2)=LEFT('112'!$M$9,2),B100&lt;'112'!$K$9,$N100='112'!$I$6)),"x",""))</f>
        <v/>
      </c>
      <c r="V100" s="85" t="str">
        <f>IF(ISERROR(FIND('112'!$M$9,G100,1)),"",IF((AND(RIGHT(G100,2)=RIGHT('112'!$M$9,2),B100&lt;'112'!$K$9,$O100='112'!$I$6)),"x",""))</f>
        <v/>
      </c>
      <c r="W100" s="85" t="str">
        <f>IF(AND('341-CT'!$H$9=H100,OR(LEFT(N100,3)=$W$7,LEFT(O100,3)=$W$7)),"x","")</f>
        <v/>
      </c>
      <c r="X100" s="85" t="str">
        <f>IF(OR(TH!N100=TH!$X$7,O100=TH!$X$7),"x","")</f>
        <v/>
      </c>
      <c r="Y100" s="85" t="str">
        <f>IF(AND(OR(N100="131",O100="131"),H100='131-CT'!$H$9),"x","")</f>
        <v/>
      </c>
      <c r="Z100" s="85"/>
      <c r="AA100" s="85" t="str">
        <f>IF(AND(MONTH(E100)='IN-NX'!$J$5,'IN-NX'!$D$7=D100),"x","")</f>
        <v/>
      </c>
      <c r="AB100" s="85" t="str">
        <f>IF(AND(OR(LEFT(TH!N100,2)="15",LEFT(TH!O100,2)="15"),'152-CT'!$J$8=TH!F100),"x","")</f>
        <v/>
      </c>
      <c r="AC100" s="85" t="str">
        <f>IF(AND(OR(LEFT(TH!N100,2)="15",LEFT(TH!O100,2)="15"),TK!$E$7=TH!F100),"x","")</f>
        <v/>
      </c>
      <c r="AD100" s="85" t="str">
        <f>IF(AND(N100="1521",MONTH(C100)='BK-NL'!$M$11),"x","")</f>
        <v/>
      </c>
    </row>
    <row r="101" spans="1:30" s="347" customFormat="1" ht="15.75" hidden="1" customHeight="1">
      <c r="A101" s="342" t="str">
        <f>IF(B101&lt;&gt;"",IF(AND(B101='IN-TC'!$S$4,OR(TH!N101="1111",TH!O101="1111")),TH!D101,""),"")</f>
        <v/>
      </c>
      <c r="B101" s="63">
        <f t="shared" si="9"/>
        <v>1</v>
      </c>
      <c r="C101" s="64">
        <f t="shared" si="11"/>
        <v>42383</v>
      </c>
      <c r="D101" s="64" t="s">
        <v>683</v>
      </c>
      <c r="E101" s="64">
        <v>42383</v>
      </c>
      <c r="F101" s="67" t="s">
        <v>395</v>
      </c>
      <c r="G101" s="67" t="s">
        <v>676</v>
      </c>
      <c r="H101" s="74" t="s">
        <v>627</v>
      </c>
      <c r="I101" s="446">
        <v>400</v>
      </c>
      <c r="J101" s="446">
        <v>17000</v>
      </c>
      <c r="K101" s="437"/>
      <c r="L101" s="446"/>
      <c r="M101" s="65">
        <f>ROUND(I101*J101,0)</f>
        <v>6800000</v>
      </c>
      <c r="N101" s="66" t="s">
        <v>277</v>
      </c>
      <c r="O101" s="66" t="s">
        <v>8</v>
      </c>
      <c r="P101" s="85" t="str">
        <f>IF(AND('331-CT'!$E$7=TH!H101,OR(N101="331",O101="331")),"x","")</f>
        <v/>
      </c>
      <c r="Q101" s="85" t="str">
        <f>IF(AND(B101='111'!$L$11,OR($N101=$Q$7,$O101=$Q$7)),"x","")</f>
        <v/>
      </c>
      <c r="R101" s="85" t="str">
        <f>IF(AND($N101=$Q$7,$B101&lt;'111'!$L$11),"x","")</f>
        <v/>
      </c>
      <c r="S101" s="85" t="str">
        <f>IF(AND($O101=$Q$7,$B101&lt;'111'!$L$11),"x","")</f>
        <v/>
      </c>
      <c r="T101" s="85" t="str">
        <f>IF(ISERROR(FIND('112'!$M$9,G101,1)),"",IF((AND(FIND('112'!$M$9,G101,1)&gt;=1,B101='112'!$K$9,OR($N101='112'!$I$6,$O101='112'!$I$6))),"x",""))</f>
        <v/>
      </c>
      <c r="U101" s="85" t="str">
        <f>IF(ISERROR(FIND('112'!$M$9,G101,1)),"",IF((AND(LEFT(G101,2)=LEFT('112'!$M$9,2),B101&lt;'112'!$K$9,$N101='112'!$I$6)),"x",""))</f>
        <v/>
      </c>
      <c r="V101" s="85" t="str">
        <f>IF(ISERROR(FIND('112'!$M$9,G101,1)),"",IF((AND(RIGHT(G101,2)=RIGHT('112'!$M$9,2),B101&lt;'112'!$K$9,$O101='112'!$I$6)),"x",""))</f>
        <v/>
      </c>
      <c r="W101" s="85" t="str">
        <f>IF(AND('341-CT'!$H$9=H101,OR(LEFT(N101,3)=$W$7,LEFT(O101,3)=$W$7)),"x","")</f>
        <v/>
      </c>
      <c r="X101" s="85" t="str">
        <f>IF(OR(TH!N101=TH!$X$7,O101=TH!$X$7),"x","")</f>
        <v/>
      </c>
      <c r="Y101" s="85" t="str">
        <f>IF(AND(OR(N101="131",O101="131"),H101='131-CT'!$H$9),"x","")</f>
        <v/>
      </c>
      <c r="Z101" s="85"/>
      <c r="AA101" s="85" t="str">
        <f>IF(AND(MONTH(E101)='IN-NX'!$J$5,'IN-NX'!$D$7=D101),"x","")</f>
        <v/>
      </c>
      <c r="AB101" s="85" t="str">
        <f>IF(AND(OR(LEFT(TH!N101,2)="15",LEFT(TH!O101,2)="15"),'152-CT'!$J$8=TH!F101),"x","")</f>
        <v/>
      </c>
      <c r="AC101" s="85" t="str">
        <f>IF(AND(OR(LEFT(TH!N101,2)="15",LEFT(TH!O101,2)="15"),TK!$E$7=TH!F101),"x","")</f>
        <v/>
      </c>
      <c r="AD101" s="85" t="str">
        <f>IF(AND(N101="1521",MONTH(C101)='BK-NL'!$M$11),"x","")</f>
        <v/>
      </c>
    </row>
    <row r="102" spans="1:30" s="349" customFormat="1" ht="15.75" hidden="1" customHeight="1">
      <c r="A102" s="342" t="str">
        <f>IF(B102&lt;&gt;"",IF(AND(B102='IN-TC'!$S$4,OR(TH!N102="1111",TH!O102="1111")),TH!D102,""),"")</f>
        <v/>
      </c>
      <c r="B102" s="63">
        <f t="shared" si="9"/>
        <v>1</v>
      </c>
      <c r="C102" s="64">
        <f t="shared" si="11"/>
        <v>42383</v>
      </c>
      <c r="D102" s="64" t="s">
        <v>683</v>
      </c>
      <c r="E102" s="64">
        <v>42383</v>
      </c>
      <c r="F102" s="67" t="s">
        <v>1099</v>
      </c>
      <c r="G102" s="67" t="s">
        <v>676</v>
      </c>
      <c r="H102" s="74" t="s">
        <v>627</v>
      </c>
      <c r="I102" s="446">
        <v>400</v>
      </c>
      <c r="J102" s="446">
        <v>2500</v>
      </c>
      <c r="K102" s="437"/>
      <c r="L102" s="446"/>
      <c r="M102" s="65">
        <f>ROUND(I102*J102,0)</f>
        <v>1000000</v>
      </c>
      <c r="N102" s="66" t="s">
        <v>277</v>
      </c>
      <c r="O102" s="66" t="s">
        <v>8</v>
      </c>
      <c r="P102" s="85" t="str">
        <f>IF(AND('331-CT'!$E$7=TH!H102,OR(N102="331",O102="331")),"x","")</f>
        <v/>
      </c>
      <c r="Q102" s="85" t="str">
        <f>IF(AND(B102='111'!$L$11,OR($N102=$Q$7,$O102=$Q$7)),"x","")</f>
        <v/>
      </c>
      <c r="R102" s="85" t="str">
        <f>IF(AND($N102=$Q$7,$B102&lt;'111'!$L$11),"x","")</f>
        <v/>
      </c>
      <c r="S102" s="85" t="str">
        <f>IF(AND($O102=$Q$7,$B102&lt;'111'!$L$11),"x","")</f>
        <v/>
      </c>
      <c r="T102" s="85" t="str">
        <f>IF(ISERROR(FIND('112'!$M$9,G102,1)),"",IF((AND(FIND('112'!$M$9,G102,1)&gt;=1,B102='112'!$K$9,OR($N102='112'!$I$6,$O102='112'!$I$6))),"x",""))</f>
        <v/>
      </c>
      <c r="U102" s="85" t="str">
        <f>IF(ISERROR(FIND('112'!$M$9,G102,1)),"",IF((AND(LEFT(G102,2)=LEFT('112'!$M$9,2),B102&lt;'112'!$K$9,$N102='112'!$I$6)),"x",""))</f>
        <v/>
      </c>
      <c r="V102" s="85" t="str">
        <f>IF(ISERROR(FIND('112'!$M$9,G102,1)),"",IF((AND(RIGHT(G102,2)=RIGHT('112'!$M$9,2),B102&lt;'112'!$K$9,$O102='112'!$I$6)),"x",""))</f>
        <v/>
      </c>
      <c r="W102" s="85" t="str">
        <f>IF(AND('341-CT'!$H$9=H102,OR(LEFT(N102,3)=$W$7,LEFT(O102,3)=$W$7)),"x","")</f>
        <v/>
      </c>
      <c r="X102" s="85" t="str">
        <f>IF(OR(TH!N102=TH!$X$7,O102=TH!$X$7),"x","")</f>
        <v/>
      </c>
      <c r="Y102" s="85" t="str">
        <f>IF(AND(OR(N102="131",O102="131"),H102='131-CT'!$H$9),"x","")</f>
        <v/>
      </c>
      <c r="Z102" s="85"/>
      <c r="AA102" s="85" t="str">
        <f>IF(AND(MONTH(E102)='IN-NX'!$J$5,'IN-NX'!$D$7=D102),"x","")</f>
        <v/>
      </c>
      <c r="AB102" s="85" t="str">
        <f>IF(AND(OR(LEFT(TH!N102,2)="15",LEFT(TH!O102,2)="15"),'152-CT'!$J$8=TH!F102),"x","")</f>
        <v/>
      </c>
      <c r="AC102" s="85" t="str">
        <f>IF(AND(OR(LEFT(TH!N102,2)="15",LEFT(TH!O102,2)="15"),TK!$E$7=TH!F102),"x","")</f>
        <v/>
      </c>
      <c r="AD102" s="85" t="str">
        <f>IF(AND(N102="1521",MONTH(C102)='BK-NL'!$M$11),"x","")</f>
        <v/>
      </c>
    </row>
    <row r="103" spans="1:30" s="349" customFormat="1" ht="15.75" hidden="1" customHeight="1">
      <c r="A103" s="342" t="str">
        <f>IF(B103&lt;&gt;"",IF(AND(B103='IN-TC'!$S$4,OR(TH!N103="1111",TH!O103="1111")),TH!D103,""),"")</f>
        <v/>
      </c>
      <c r="B103" s="63">
        <f t="shared" si="9"/>
        <v>1</v>
      </c>
      <c r="C103" s="64">
        <f t="shared" si="11"/>
        <v>42383</v>
      </c>
      <c r="D103" s="64" t="s">
        <v>683</v>
      </c>
      <c r="E103" s="64">
        <v>42383</v>
      </c>
      <c r="F103" s="67" t="s">
        <v>402</v>
      </c>
      <c r="G103" s="67" t="s">
        <v>676</v>
      </c>
      <c r="H103" s="74" t="s">
        <v>627</v>
      </c>
      <c r="I103" s="446">
        <v>620</v>
      </c>
      <c r="J103" s="446">
        <v>18300</v>
      </c>
      <c r="K103" s="437"/>
      <c r="L103" s="446"/>
      <c r="M103" s="65">
        <f>ROUND(I103*J103,0)</f>
        <v>11346000</v>
      </c>
      <c r="N103" s="66" t="s">
        <v>277</v>
      </c>
      <c r="O103" s="66" t="s">
        <v>8</v>
      </c>
      <c r="P103" s="85" t="str">
        <f>IF(AND('331-CT'!$E$7=TH!H103,OR(N103="331",O103="331")),"x","")</f>
        <v/>
      </c>
      <c r="Q103" s="85" t="str">
        <f>IF(AND(B103='111'!$L$11,OR($N103=$Q$7,$O103=$Q$7)),"x","")</f>
        <v/>
      </c>
      <c r="R103" s="85" t="str">
        <f>IF(AND($N103=$Q$7,$B103&lt;'111'!$L$11),"x","")</f>
        <v/>
      </c>
      <c r="S103" s="85" t="str">
        <f>IF(AND($O103=$Q$7,$B103&lt;'111'!$L$11),"x","")</f>
        <v/>
      </c>
      <c r="T103" s="85" t="str">
        <f>IF(ISERROR(FIND('112'!$M$9,G103,1)),"",IF((AND(FIND('112'!$M$9,G103,1)&gt;=1,B103='112'!$K$9,OR($N103='112'!$I$6,$O103='112'!$I$6))),"x",""))</f>
        <v/>
      </c>
      <c r="U103" s="85" t="str">
        <f>IF(ISERROR(FIND('112'!$M$9,G103,1)),"",IF((AND(LEFT(G103,2)=LEFT('112'!$M$9,2),B103&lt;'112'!$K$9,$N103='112'!$I$6)),"x",""))</f>
        <v/>
      </c>
      <c r="V103" s="85" t="str">
        <f>IF(ISERROR(FIND('112'!$M$9,G103,1)),"",IF((AND(RIGHT(G103,2)=RIGHT('112'!$M$9,2),B103&lt;'112'!$K$9,$O103='112'!$I$6)),"x",""))</f>
        <v/>
      </c>
      <c r="W103" s="85" t="str">
        <f>IF(AND('341-CT'!$H$9=H103,OR(LEFT(N103,3)=$W$7,LEFT(O103,3)=$W$7)),"x","")</f>
        <v/>
      </c>
      <c r="X103" s="85" t="str">
        <f>IF(OR(TH!N103=TH!$X$7,O103=TH!$X$7),"x","")</f>
        <v/>
      </c>
      <c r="Y103" s="85" t="str">
        <f>IF(AND(OR(N103="131",O103="131"),H103='131-CT'!$H$9),"x","")</f>
        <v/>
      </c>
      <c r="Z103" s="85"/>
      <c r="AA103" s="85" t="str">
        <f>IF(AND(MONTH(E103)='IN-NX'!$J$5,'IN-NX'!$D$7=D103),"x","")</f>
        <v/>
      </c>
      <c r="AB103" s="85" t="str">
        <f>IF(AND(OR(LEFT(TH!N103,2)="15",LEFT(TH!O103,2)="15"),'152-CT'!$J$8=TH!F103),"x","")</f>
        <v/>
      </c>
      <c r="AC103" s="85" t="str">
        <f>IF(AND(OR(LEFT(TH!N103,2)="15",LEFT(TH!O103,2)="15"),TK!$E$7=TH!F103),"x","")</f>
        <v/>
      </c>
      <c r="AD103" s="85" t="str">
        <f>IF(AND(N103="1521",MONTH(C103)='BK-NL'!$M$11),"x","")</f>
        <v/>
      </c>
    </row>
    <row r="104" spans="1:30" s="347" customFormat="1" ht="15.75" hidden="1" customHeight="1">
      <c r="A104" s="342" t="str">
        <f>IF(B104&lt;&gt;"",IF(AND(B104='IN-TC'!$S$4,OR(TH!N104="1111",TH!O104="1111")),TH!D104,""),"")</f>
        <v/>
      </c>
      <c r="B104" s="63">
        <f t="shared" si="9"/>
        <v>1</v>
      </c>
      <c r="C104" s="64">
        <f t="shared" si="11"/>
        <v>42383</v>
      </c>
      <c r="D104" s="64" t="s">
        <v>683</v>
      </c>
      <c r="E104" s="64">
        <v>42383</v>
      </c>
      <c r="F104" s="67" t="s">
        <v>655</v>
      </c>
      <c r="G104" s="67" t="s">
        <v>676</v>
      </c>
      <c r="H104" s="74" t="s">
        <v>627</v>
      </c>
      <c r="I104" s="446"/>
      <c r="J104" s="446"/>
      <c r="K104" s="437"/>
      <c r="L104" s="446"/>
      <c r="M104" s="65">
        <v>3437100</v>
      </c>
      <c r="N104" s="66" t="s">
        <v>9</v>
      </c>
      <c r="O104" s="66" t="s">
        <v>8</v>
      </c>
      <c r="P104" s="85" t="str">
        <f>IF(AND('331-CT'!$E$7=TH!H104,OR(N104="331",O104="331")),"x","")</f>
        <v/>
      </c>
      <c r="Q104" s="85" t="str">
        <f>IF(AND(B104='111'!$L$11,OR($N104=$Q$7,$O104=$Q$7)),"x","")</f>
        <v/>
      </c>
      <c r="R104" s="85" t="str">
        <f>IF(AND($N104=$Q$7,$B104&lt;'111'!$L$11),"x","")</f>
        <v/>
      </c>
      <c r="S104" s="85" t="str">
        <f>IF(AND($O104=$Q$7,$B104&lt;'111'!$L$11),"x","")</f>
        <v/>
      </c>
      <c r="T104" s="85" t="str">
        <f>IF(ISERROR(FIND('112'!$M$9,G104,1)),"",IF((AND(FIND('112'!$M$9,G104,1)&gt;=1,B104='112'!$K$9,OR($N104='112'!$I$6,$O104='112'!$I$6))),"x",""))</f>
        <v/>
      </c>
      <c r="U104" s="85" t="str">
        <f>IF(ISERROR(FIND('112'!$M$9,G104,1)),"",IF((AND(LEFT(G104,2)=LEFT('112'!$M$9,2),B104&lt;'112'!$K$9,$N104='112'!$I$6)),"x",""))</f>
        <v/>
      </c>
      <c r="V104" s="85" t="str">
        <f>IF(ISERROR(FIND('112'!$M$9,G104,1)),"",IF((AND(RIGHT(G104,2)=RIGHT('112'!$M$9,2),B104&lt;'112'!$K$9,$O104='112'!$I$6)),"x",""))</f>
        <v/>
      </c>
      <c r="W104" s="85" t="str">
        <f>IF(AND('341-CT'!$H$9=H104,OR(LEFT(N104,3)=$W$7,LEFT(O104,3)=$W$7)),"x","")</f>
        <v/>
      </c>
      <c r="X104" s="85" t="str">
        <f>IF(OR(TH!N104=TH!$X$7,O104=TH!$X$7),"x","")</f>
        <v/>
      </c>
      <c r="Y104" s="85" t="str">
        <f>IF(AND(OR(N104="131",O104="131"),H104='131-CT'!$H$9),"x","")</f>
        <v/>
      </c>
      <c r="Z104" s="85"/>
      <c r="AA104" s="85" t="str">
        <f>IF(AND(MONTH(E104)='IN-NX'!$J$5,'IN-NX'!$D$7=D104),"x","")</f>
        <v/>
      </c>
      <c r="AB104" s="85" t="str">
        <f>IF(AND(OR(LEFT(TH!N104,2)="15",LEFT(TH!O104,2)="15"),'152-CT'!$J$8=TH!F104),"x","")</f>
        <v/>
      </c>
      <c r="AC104" s="85" t="str">
        <f>IF(AND(OR(LEFT(TH!N104,2)="15",LEFT(TH!O104,2)="15"),TK!$E$7=TH!F104),"x","")</f>
        <v/>
      </c>
      <c r="AD104" s="85" t="str">
        <f>IF(AND(N104="1521",MONTH(C104)='BK-NL'!$M$11),"x","")</f>
        <v/>
      </c>
    </row>
    <row r="105" spans="1:30" s="347" customFormat="1" ht="15.75" hidden="1" customHeight="1">
      <c r="A105" s="342" t="str">
        <f>IF(B105&lt;&gt;"",IF(AND(B105='IN-TC'!$S$4,OR(TH!N105="1111",TH!O105="1111")),TH!D105,""),"")</f>
        <v/>
      </c>
      <c r="B105" s="63">
        <f t="shared" si="9"/>
        <v>1</v>
      </c>
      <c r="C105" s="64">
        <f t="shared" si="11"/>
        <v>42387</v>
      </c>
      <c r="D105" s="64" t="s">
        <v>684</v>
      </c>
      <c r="E105" s="64">
        <v>42387</v>
      </c>
      <c r="F105" s="67" t="s">
        <v>349</v>
      </c>
      <c r="G105" s="994" t="s">
        <v>674</v>
      </c>
      <c r="H105" s="74" t="s">
        <v>678</v>
      </c>
      <c r="I105" s="446">
        <v>1000</v>
      </c>
      <c r="J105" s="446">
        <v>14523.81</v>
      </c>
      <c r="K105" s="437"/>
      <c r="L105" s="446"/>
      <c r="M105" s="65">
        <v>14523810</v>
      </c>
      <c r="N105" s="66" t="s">
        <v>277</v>
      </c>
      <c r="O105" s="66" t="s">
        <v>8</v>
      </c>
      <c r="P105" s="85" t="str">
        <f>IF(AND('331-CT'!$E$7=TH!H105,OR(N105="331",O105="331")),"x","")</f>
        <v/>
      </c>
      <c r="Q105" s="85" t="str">
        <f>IF(AND(B105='111'!$L$11,OR($N105=$Q$7,$O105=$Q$7)),"x","")</f>
        <v/>
      </c>
      <c r="R105" s="85" t="str">
        <f>IF(AND($N105=$Q$7,$B105&lt;'111'!$L$11),"x","")</f>
        <v/>
      </c>
      <c r="S105" s="85" t="str">
        <f>IF(AND($O105=$Q$7,$B105&lt;'111'!$L$11),"x","")</f>
        <v/>
      </c>
      <c r="T105" s="85" t="str">
        <f>IF(ISERROR(FIND('112'!$M$9,G105,1)),"",IF((AND(FIND('112'!$M$9,G105,1)&gt;=1,B105='112'!$K$9,OR($N105='112'!$I$6,$O105='112'!$I$6))),"x",""))</f>
        <v/>
      </c>
      <c r="U105" s="85" t="str">
        <f>IF(ISERROR(FIND('112'!$M$9,G105,1)),"",IF((AND(LEFT(G105,2)=LEFT('112'!$M$9,2),B105&lt;'112'!$K$9,$N105='112'!$I$6)),"x",""))</f>
        <v/>
      </c>
      <c r="V105" s="85" t="str">
        <f>IF(ISERROR(FIND('112'!$M$9,G105,1)),"",IF((AND(RIGHT(G105,2)=RIGHT('112'!$M$9,2),B105&lt;'112'!$K$9,$O105='112'!$I$6)),"x",""))</f>
        <v/>
      </c>
      <c r="W105" s="85" t="str">
        <f>IF(AND('341-CT'!$H$9=H105,OR(LEFT(N105,3)=$W$7,LEFT(O105,3)=$W$7)),"x","")</f>
        <v/>
      </c>
      <c r="X105" s="85" t="str">
        <f>IF(OR(TH!N105=TH!$X$7,O105=TH!$X$7),"x","")</f>
        <v/>
      </c>
      <c r="Y105" s="85" t="str">
        <f>IF(AND(OR(N105="131",O105="131"),H105='131-CT'!$H$9),"x","")</f>
        <v/>
      </c>
      <c r="Z105" s="85"/>
      <c r="AA105" s="85" t="str">
        <f>IF(AND(MONTH(E105)='IN-NX'!$J$5,'IN-NX'!$D$7=D105),"x","")</f>
        <v/>
      </c>
      <c r="AB105" s="85" t="str">
        <f>IF(AND(OR(LEFT(TH!N105,2)="15",LEFT(TH!O105,2)="15"),'152-CT'!$J$8=TH!F105),"x","")</f>
        <v/>
      </c>
      <c r="AC105" s="85" t="str">
        <f>IF(AND(OR(LEFT(TH!N105,2)="15",LEFT(TH!O105,2)="15"),TK!$E$7=TH!F105),"x","")</f>
        <v>x</v>
      </c>
      <c r="AD105" s="85" t="str">
        <f>IF(AND(N105="1521",MONTH(C105)='BK-NL'!$M$11),"x","")</f>
        <v/>
      </c>
    </row>
    <row r="106" spans="1:30" s="347" customFormat="1" ht="15.75" hidden="1" customHeight="1">
      <c r="A106" s="342" t="str">
        <f>IF(B106&lt;&gt;"",IF(AND(B106='IN-TC'!$S$4,OR(TH!N106="1111",TH!O106="1111")),TH!D106,""),"")</f>
        <v/>
      </c>
      <c r="B106" s="63">
        <f t="shared" si="9"/>
        <v>1</v>
      </c>
      <c r="C106" s="64">
        <f t="shared" si="11"/>
        <v>42387</v>
      </c>
      <c r="D106" s="64" t="s">
        <v>684</v>
      </c>
      <c r="E106" s="64">
        <v>42387</v>
      </c>
      <c r="F106" s="67" t="s">
        <v>652</v>
      </c>
      <c r="G106" s="67" t="s">
        <v>674</v>
      </c>
      <c r="H106" s="74" t="s">
        <v>678</v>
      </c>
      <c r="I106" s="446"/>
      <c r="J106" s="446"/>
      <c r="K106" s="437"/>
      <c r="L106" s="446"/>
      <c r="M106" s="65">
        <v>726190</v>
      </c>
      <c r="N106" s="68" t="s">
        <v>9</v>
      </c>
      <c r="O106" s="66" t="s">
        <v>8</v>
      </c>
      <c r="P106" s="85" t="str">
        <f>IF(AND('331-CT'!$E$7=TH!H106,OR(N106="331",O106="331")),"x","")</f>
        <v/>
      </c>
      <c r="Q106" s="85" t="str">
        <f>IF(AND(B106='111'!$L$11,OR($N106=$Q$7,$O106=$Q$7)),"x","")</f>
        <v/>
      </c>
      <c r="R106" s="85" t="str">
        <f>IF(AND($N106=$Q$7,$B106&lt;'111'!$L$11),"x","")</f>
        <v/>
      </c>
      <c r="S106" s="85" t="str">
        <f>IF(AND($O106=$Q$7,$B106&lt;'111'!$L$11),"x","")</f>
        <v/>
      </c>
      <c r="T106" s="85" t="str">
        <f>IF(ISERROR(FIND('112'!$M$9,G106,1)),"",IF((AND(FIND('112'!$M$9,G106,1)&gt;=1,B106='112'!$K$9,OR($N106='112'!$I$6,$O106='112'!$I$6))),"x",""))</f>
        <v/>
      </c>
      <c r="U106" s="85" t="str">
        <f>IF(ISERROR(FIND('112'!$M$9,G106,1)),"",IF((AND(LEFT(G106,2)=LEFT('112'!$M$9,2),B106&lt;'112'!$K$9,$N106='112'!$I$6)),"x",""))</f>
        <v/>
      </c>
      <c r="V106" s="85" t="str">
        <f>IF(ISERROR(FIND('112'!$M$9,G106,1)),"",IF((AND(RIGHT(G106,2)=RIGHT('112'!$M$9,2),B106&lt;'112'!$K$9,$O106='112'!$I$6)),"x",""))</f>
        <v/>
      </c>
      <c r="W106" s="85" t="str">
        <f>IF(AND('341-CT'!$H$9=H106,OR(LEFT(N106,3)=$W$7,LEFT(O106,3)=$W$7)),"x","")</f>
        <v/>
      </c>
      <c r="X106" s="85" t="str">
        <f>IF(OR(TH!N106=TH!$X$7,O106=TH!$X$7),"x","")</f>
        <v/>
      </c>
      <c r="Y106" s="85" t="str">
        <f>IF(AND(OR(N106="131",O106="131"),H106='131-CT'!$H$9),"x","")</f>
        <v/>
      </c>
      <c r="Z106" s="85"/>
      <c r="AA106" s="85" t="str">
        <f>IF(AND(MONTH(E106)='IN-NX'!$J$5,'IN-NX'!$D$7=D106),"x","")</f>
        <v/>
      </c>
      <c r="AB106" s="85" t="str">
        <f>IF(AND(OR(LEFT(TH!N106,2)="15",LEFT(TH!O106,2)="15"),'152-CT'!$J$8=TH!F106),"x","")</f>
        <v/>
      </c>
      <c r="AC106" s="85" t="str">
        <f>IF(AND(OR(LEFT(TH!N106,2)="15",LEFT(TH!O106,2)="15"),TK!$E$7=TH!F106),"x","")</f>
        <v/>
      </c>
      <c r="AD106" s="85" t="str">
        <f>IF(AND(N106="1521",MONTH(C106)='BK-NL'!$M$11),"x","")</f>
        <v/>
      </c>
    </row>
    <row r="107" spans="1:30" s="347" customFormat="1" ht="15.75" hidden="1" customHeight="1">
      <c r="A107" s="342" t="str">
        <f>IF(B107&lt;&gt;"",IF(AND(B107='IN-TC'!$S$4,OR(TH!N107="1111",TH!O107="1111")),TH!D107,""),"")</f>
        <v/>
      </c>
      <c r="B107" s="63">
        <f t="shared" si="9"/>
        <v>1</v>
      </c>
      <c r="C107" s="64">
        <f t="shared" si="11"/>
        <v>42391</v>
      </c>
      <c r="D107" s="64" t="s">
        <v>685</v>
      </c>
      <c r="E107" s="64">
        <v>42391</v>
      </c>
      <c r="F107" s="67" t="s">
        <v>656</v>
      </c>
      <c r="G107" s="67" t="s">
        <v>677</v>
      </c>
      <c r="H107" s="74" t="s">
        <v>1435</v>
      </c>
      <c r="I107" s="446">
        <v>2500</v>
      </c>
      <c r="J107" s="446">
        <v>14000</v>
      </c>
      <c r="K107" s="437"/>
      <c r="L107" s="446"/>
      <c r="M107" s="65">
        <v>35000000</v>
      </c>
      <c r="N107" s="66" t="s">
        <v>277</v>
      </c>
      <c r="O107" s="66" t="s">
        <v>8</v>
      </c>
      <c r="P107" s="85" t="str">
        <f>IF(AND('331-CT'!$E$7=TH!H107,OR(N107="331",O107="331")),"x","")</f>
        <v/>
      </c>
      <c r="Q107" s="85" t="str">
        <f>IF(AND(B107='111'!$L$11,OR($N107=$Q$7,$O107=$Q$7)),"x","")</f>
        <v/>
      </c>
      <c r="R107" s="85" t="str">
        <f>IF(AND($N107=$Q$7,$B107&lt;'111'!$L$11),"x","")</f>
        <v/>
      </c>
      <c r="S107" s="85" t="str">
        <f>IF(AND($O107=$Q$7,$B107&lt;'111'!$L$11),"x","")</f>
        <v/>
      </c>
      <c r="T107" s="85" t="str">
        <f>IF(ISERROR(FIND('112'!$M$9,G107,1)),"",IF((AND(FIND('112'!$M$9,G107,1)&gt;=1,B107='112'!$K$9,OR($N107='112'!$I$6,$O107='112'!$I$6))),"x",""))</f>
        <v/>
      </c>
      <c r="U107" s="85" t="str">
        <f>IF(ISERROR(FIND('112'!$M$9,G107,1)),"",IF((AND(LEFT(G107,2)=LEFT('112'!$M$9,2),B107&lt;'112'!$K$9,$N107='112'!$I$6)),"x",""))</f>
        <v/>
      </c>
      <c r="V107" s="85" t="str">
        <f>IF(ISERROR(FIND('112'!$M$9,G107,1)),"",IF((AND(RIGHT(G107,2)=RIGHT('112'!$M$9,2),B107&lt;'112'!$K$9,$O107='112'!$I$6)),"x",""))</f>
        <v/>
      </c>
      <c r="W107" s="85" t="str">
        <f>IF(AND('341-CT'!$H$9=H107,OR(LEFT(N107,3)=$W$7,LEFT(O107,3)=$W$7)),"x","")</f>
        <v/>
      </c>
      <c r="X107" s="85" t="str">
        <f>IF(OR(TH!N107=TH!$X$7,O107=TH!$X$7),"x","")</f>
        <v/>
      </c>
      <c r="Y107" s="85" t="str">
        <f>IF(AND(OR(N107="131",O107="131"),H107='131-CT'!$H$9),"x","")</f>
        <v/>
      </c>
      <c r="Z107" s="85"/>
      <c r="AA107" s="85" t="str">
        <f>IF(AND(MONTH(E107)='IN-NX'!$J$5,'IN-NX'!$D$7=D107),"x","")</f>
        <v/>
      </c>
      <c r="AB107" s="85" t="str">
        <f>IF(AND(OR(LEFT(TH!N107,2)="15",LEFT(TH!O107,2)="15"),'152-CT'!$J$8=TH!F107),"x","")</f>
        <v/>
      </c>
      <c r="AC107" s="85" t="str">
        <f>IF(AND(OR(LEFT(TH!N107,2)="15",LEFT(TH!O107,2)="15"),TK!$E$7=TH!F107),"x","")</f>
        <v/>
      </c>
      <c r="AD107" s="85" t="str">
        <f>IF(AND(N107="1521",MONTH(C107)='BK-NL'!$M$11),"x","")</f>
        <v/>
      </c>
    </row>
    <row r="108" spans="1:30" s="347" customFormat="1" ht="15.75" hidden="1" customHeight="1">
      <c r="A108" s="342" t="str">
        <f>IF(B108&lt;&gt;"",IF(AND(B108='IN-TC'!$S$4,OR(TH!N108="1111",TH!O108="1111")),TH!D108,""),"")</f>
        <v/>
      </c>
      <c r="B108" s="63">
        <f t="shared" si="9"/>
        <v>1</v>
      </c>
      <c r="C108" s="64">
        <f t="shared" si="11"/>
        <v>42391</v>
      </c>
      <c r="D108" s="64" t="s">
        <v>685</v>
      </c>
      <c r="E108" s="64">
        <v>42391</v>
      </c>
      <c r="F108" s="67" t="s">
        <v>657</v>
      </c>
      <c r="G108" s="67" t="s">
        <v>677</v>
      </c>
      <c r="H108" s="74" t="s">
        <v>1435</v>
      </c>
      <c r="I108" s="446"/>
      <c r="J108" s="446"/>
      <c r="K108" s="437"/>
      <c r="L108" s="446"/>
      <c r="M108" s="65">
        <v>3500000</v>
      </c>
      <c r="N108" s="66" t="s">
        <v>9</v>
      </c>
      <c r="O108" s="66" t="s">
        <v>8</v>
      </c>
      <c r="P108" s="85" t="str">
        <f>IF(AND('331-CT'!$E$7=TH!H108,OR(N108="331",O108="331")),"x","")</f>
        <v/>
      </c>
      <c r="Q108" s="85" t="str">
        <f>IF(AND(B108='111'!$L$11,OR($N108=$Q$7,$O108=$Q$7)),"x","")</f>
        <v/>
      </c>
      <c r="R108" s="85" t="str">
        <f>IF(AND($N108=$Q$7,$B108&lt;'111'!$L$11),"x","")</f>
        <v/>
      </c>
      <c r="S108" s="85" t="str">
        <f>IF(AND($O108=$Q$7,$B108&lt;'111'!$L$11),"x","")</f>
        <v/>
      </c>
      <c r="T108" s="85" t="str">
        <f>IF(ISERROR(FIND('112'!$M$9,G108,1)),"",IF((AND(FIND('112'!$M$9,G108,1)&gt;=1,B108='112'!$K$9,OR($N108='112'!$I$6,$O108='112'!$I$6))),"x",""))</f>
        <v/>
      </c>
      <c r="U108" s="85" t="str">
        <f>IF(ISERROR(FIND('112'!$M$9,G108,1)),"",IF((AND(LEFT(G108,2)=LEFT('112'!$M$9,2),B108&lt;'112'!$K$9,$N108='112'!$I$6)),"x",""))</f>
        <v/>
      </c>
      <c r="V108" s="85" t="str">
        <f>IF(ISERROR(FIND('112'!$M$9,G108,1)),"",IF((AND(RIGHT(G108,2)=RIGHT('112'!$M$9,2),B108&lt;'112'!$K$9,$O108='112'!$I$6)),"x",""))</f>
        <v/>
      </c>
      <c r="W108" s="85" t="str">
        <f>IF(AND('341-CT'!$H$9=H108,OR(LEFT(N108,3)=$W$7,LEFT(O108,3)=$W$7)),"x","")</f>
        <v/>
      </c>
      <c r="X108" s="85" t="str">
        <f>IF(OR(TH!N108=TH!$X$7,O108=TH!$X$7),"x","")</f>
        <v/>
      </c>
      <c r="Y108" s="85" t="str">
        <f>IF(AND(OR(N108="131",O108="131"),H108='131-CT'!$H$9),"x","")</f>
        <v/>
      </c>
      <c r="Z108" s="85"/>
      <c r="AA108" s="85" t="str">
        <f>IF(AND(MONTH(E108)='IN-NX'!$J$5,'IN-NX'!$D$7=D108),"x","")</f>
        <v/>
      </c>
      <c r="AB108" s="85" t="str">
        <f>IF(AND(OR(LEFT(TH!N108,2)="15",LEFT(TH!O108,2)="15"),'152-CT'!$J$8=TH!F108),"x","")</f>
        <v/>
      </c>
      <c r="AC108" s="85" t="str">
        <f>IF(AND(OR(LEFT(TH!N108,2)="15",LEFT(TH!O108,2)="15"),TK!$E$7=TH!F108),"x","")</f>
        <v/>
      </c>
      <c r="AD108" s="85" t="str">
        <f>IF(AND(N108="1521",MONTH(C108)='BK-NL'!$M$11),"x","")</f>
        <v/>
      </c>
    </row>
    <row r="109" spans="1:30" s="347" customFormat="1" ht="15.75" hidden="1" customHeight="1">
      <c r="A109" s="342" t="str">
        <f>IF(B109&lt;&gt;"",IF(AND(B109='IN-TC'!$S$4,OR(TH!N109="1111",TH!O109="1111")),TH!D109,""),"")</f>
        <v/>
      </c>
      <c r="B109" s="63">
        <f t="shared" si="9"/>
        <v>1</v>
      </c>
      <c r="C109" s="64">
        <f t="shared" ref="C109:C122" si="12">E109</f>
        <v>42371</v>
      </c>
      <c r="D109" s="64" t="s">
        <v>689</v>
      </c>
      <c r="E109" s="64">
        <v>42371</v>
      </c>
      <c r="F109" s="67" t="s">
        <v>340</v>
      </c>
      <c r="G109" s="994"/>
      <c r="H109" s="74" t="s">
        <v>450</v>
      </c>
      <c r="I109" s="446">
        <v>100</v>
      </c>
      <c r="J109" s="446">
        <v>35444.444444444445</v>
      </c>
      <c r="K109" s="437"/>
      <c r="L109" s="446"/>
      <c r="M109" s="65">
        <f t="shared" ref="M109:M114" si="13">ROUND(I109*J109,0)</f>
        <v>3544444</v>
      </c>
      <c r="N109" s="66" t="s">
        <v>283</v>
      </c>
      <c r="O109" s="66" t="s">
        <v>277</v>
      </c>
      <c r="P109" s="85" t="str">
        <f>IF(AND('331-CT'!$E$7=TH!H109,OR(N109="331",O109="331")),"x","")</f>
        <v/>
      </c>
      <c r="Q109" s="85" t="str">
        <f>IF(AND(B109='111'!$L$11,OR($N109=$Q$7,$O109=$Q$7)),"x","")</f>
        <v/>
      </c>
      <c r="R109" s="85" t="str">
        <f>IF(AND($N109=$Q$7,$B109&lt;'111'!$L$11),"x","")</f>
        <v/>
      </c>
      <c r="S109" s="85" t="str">
        <f>IF(AND($O109=$Q$7,$B109&lt;'111'!$L$11),"x","")</f>
        <v/>
      </c>
      <c r="T109" s="85" t="str">
        <f>IF(ISERROR(FIND('112'!$M$9,G109,1)),"",IF((AND(FIND('112'!$M$9,G109,1)&gt;=1,B109='112'!$K$9,OR($N109='112'!$I$6,$O109='112'!$I$6))),"x",""))</f>
        <v/>
      </c>
      <c r="U109" s="85" t="str">
        <f>IF(ISERROR(FIND('112'!$M$9,G109,1)),"",IF((AND(LEFT(G109,2)=LEFT('112'!$M$9,2),B109&lt;'112'!$K$9,$N109='112'!$I$6)),"x",""))</f>
        <v/>
      </c>
      <c r="V109" s="85" t="str">
        <f>IF(ISERROR(FIND('112'!$M$9,G109,1)),"",IF((AND(RIGHT(G109,2)=RIGHT('112'!$M$9,2),B109&lt;'112'!$K$9,$O109='112'!$I$6)),"x",""))</f>
        <v/>
      </c>
      <c r="W109" s="85" t="str">
        <f>IF(AND('341-CT'!$H$9=H109,OR(LEFT(N109,3)=$W$7,LEFT(O109,3)=$W$7)),"x","")</f>
        <v/>
      </c>
      <c r="X109" s="85" t="str">
        <f>IF(OR(TH!N109=TH!$X$7,O109=TH!$X$7),"x","")</f>
        <v/>
      </c>
      <c r="Y109" s="85" t="str">
        <f>IF(AND(OR(N109="131",O109="131"),H109='131-CT'!$H$9),"x","")</f>
        <v/>
      </c>
      <c r="Z109" s="85"/>
      <c r="AA109" s="85" t="str">
        <f>IF(AND(MONTH(E109)='IN-NX'!$J$5,'IN-NX'!$D$7=D109),"x","")</f>
        <v>x</v>
      </c>
      <c r="AB109" s="85" t="str">
        <f>IF(AND(OR(LEFT(TH!N109,2)="15",LEFT(TH!O109,2)="15"),'152-CT'!$J$8=TH!F109),"x","")</f>
        <v/>
      </c>
      <c r="AC109" s="85" t="str">
        <f>IF(AND(OR(LEFT(TH!N109,2)="15",LEFT(TH!O109,2)="15"),TK!$E$7=TH!F109),"x","")</f>
        <v/>
      </c>
      <c r="AD109" s="85" t="str">
        <f>IF(AND(N109="1521",MONTH(C109)='BK-NL'!$M$11),"x","")</f>
        <v/>
      </c>
    </row>
    <row r="110" spans="1:30" s="347" customFormat="1" ht="15.75" hidden="1" customHeight="1">
      <c r="A110" s="342" t="str">
        <f>IF(B110&lt;&gt;"",IF(AND(B110='IN-TC'!$S$4,OR(TH!N110="1111",TH!O110="1111")),TH!D110,""),"")</f>
        <v/>
      </c>
      <c r="B110" s="63">
        <f t="shared" si="9"/>
        <v>1</v>
      </c>
      <c r="C110" s="64">
        <f t="shared" si="12"/>
        <v>42371</v>
      </c>
      <c r="D110" s="64" t="s">
        <v>689</v>
      </c>
      <c r="E110" s="64">
        <v>42371</v>
      </c>
      <c r="F110" s="67" t="s">
        <v>346</v>
      </c>
      <c r="G110" s="994"/>
      <c r="H110" s="74" t="s">
        <v>450</v>
      </c>
      <c r="I110" s="446">
        <v>20</v>
      </c>
      <c r="J110" s="446">
        <v>46741.2</v>
      </c>
      <c r="K110" s="437"/>
      <c r="L110" s="446"/>
      <c r="M110" s="65">
        <f t="shared" si="13"/>
        <v>934824</v>
      </c>
      <c r="N110" s="66" t="s">
        <v>283</v>
      </c>
      <c r="O110" s="66" t="s">
        <v>277</v>
      </c>
      <c r="P110" s="85" t="str">
        <f>IF(AND('331-CT'!$E$7=TH!H110,OR(N110="331",O110="331")),"x","")</f>
        <v/>
      </c>
      <c r="Q110" s="85" t="str">
        <f>IF(AND(B110='111'!$L$11,OR($N110=$Q$7,$O110=$Q$7)),"x","")</f>
        <v/>
      </c>
      <c r="R110" s="85" t="str">
        <f>IF(AND($N110=$Q$7,$B110&lt;'111'!$L$11),"x","")</f>
        <v/>
      </c>
      <c r="S110" s="85" t="str">
        <f>IF(AND($O110=$Q$7,$B110&lt;'111'!$L$11),"x","")</f>
        <v/>
      </c>
      <c r="T110" s="85" t="str">
        <f>IF(ISERROR(FIND('112'!$M$9,G110,1)),"",IF((AND(FIND('112'!$M$9,G110,1)&gt;=1,B110='112'!$K$9,OR($N110='112'!$I$6,$O110='112'!$I$6))),"x",""))</f>
        <v/>
      </c>
      <c r="U110" s="85" t="str">
        <f>IF(ISERROR(FIND('112'!$M$9,G110,1)),"",IF((AND(LEFT(G110,2)=LEFT('112'!$M$9,2),B110&lt;'112'!$K$9,$N110='112'!$I$6)),"x",""))</f>
        <v/>
      </c>
      <c r="V110" s="85" t="str">
        <f>IF(ISERROR(FIND('112'!$M$9,G110,1)),"",IF((AND(RIGHT(G110,2)=RIGHT('112'!$M$9,2),B110&lt;'112'!$K$9,$O110='112'!$I$6)),"x",""))</f>
        <v/>
      </c>
      <c r="W110" s="85" t="str">
        <f>IF(AND('341-CT'!$H$9=H110,OR(LEFT(N110,3)=$W$7,LEFT(O110,3)=$W$7)),"x","")</f>
        <v/>
      </c>
      <c r="X110" s="85" t="str">
        <f>IF(OR(TH!N110=TH!$X$7,O110=TH!$X$7),"x","")</f>
        <v/>
      </c>
      <c r="Y110" s="85" t="str">
        <f>IF(AND(OR(N110="131",O110="131"),H110='131-CT'!$H$9),"x","")</f>
        <v/>
      </c>
      <c r="Z110" s="85"/>
      <c r="AA110" s="85" t="str">
        <f>IF(AND(MONTH(E110)='IN-NX'!$J$5,'IN-NX'!$D$7=D110),"x","")</f>
        <v>x</v>
      </c>
      <c r="AB110" s="85" t="str">
        <f>IF(AND(OR(LEFT(TH!N110,2)="15",LEFT(TH!O110,2)="15"),'152-CT'!$J$8=TH!F110),"x","")</f>
        <v/>
      </c>
      <c r="AC110" s="85" t="str">
        <f>IF(AND(OR(LEFT(TH!N110,2)="15",LEFT(TH!O110,2)="15"),TK!$E$7=TH!F110),"x","")</f>
        <v/>
      </c>
      <c r="AD110" s="85" t="str">
        <f>IF(AND(N110="1521",MONTH(C110)='BK-NL'!$M$11),"x","")</f>
        <v/>
      </c>
    </row>
    <row r="111" spans="1:30" s="347" customFormat="1" ht="15.75" hidden="1" customHeight="1">
      <c r="A111" s="342" t="str">
        <f>IF(B111&lt;&gt;"",IF(AND(B111='IN-TC'!$S$4,OR(TH!N111="1111",TH!O111="1111")),TH!D111,""),"")</f>
        <v/>
      </c>
      <c r="B111" s="63">
        <f t="shared" si="9"/>
        <v>1</v>
      </c>
      <c r="C111" s="64">
        <f t="shared" si="12"/>
        <v>42371</v>
      </c>
      <c r="D111" s="64" t="s">
        <v>689</v>
      </c>
      <c r="E111" s="64">
        <v>42371</v>
      </c>
      <c r="F111" s="67" t="s">
        <v>349</v>
      </c>
      <c r="G111" s="67"/>
      <c r="H111" s="74" t="s">
        <v>450</v>
      </c>
      <c r="I111" s="446">
        <v>150</v>
      </c>
      <c r="J111" s="446">
        <v>11666.673333333334</v>
      </c>
      <c r="K111" s="437"/>
      <c r="L111" s="446"/>
      <c r="M111" s="65">
        <f t="shared" si="13"/>
        <v>1750001</v>
      </c>
      <c r="N111" s="66" t="s">
        <v>283</v>
      </c>
      <c r="O111" s="66" t="s">
        <v>277</v>
      </c>
      <c r="P111" s="85" t="str">
        <f>IF(AND('331-CT'!$E$7=TH!H111,OR(N111="331",O111="331")),"x","")</f>
        <v/>
      </c>
      <c r="Q111" s="85" t="str">
        <f>IF(AND(B111='111'!$L$11,OR($N111=$Q$7,$O111=$Q$7)),"x","")</f>
        <v/>
      </c>
      <c r="R111" s="85" t="str">
        <f>IF(AND($N111=$Q$7,$B111&lt;'111'!$L$11),"x","")</f>
        <v/>
      </c>
      <c r="S111" s="85" t="str">
        <f>IF(AND($O111=$Q$7,$B111&lt;'111'!$L$11),"x","")</f>
        <v/>
      </c>
      <c r="T111" s="85" t="str">
        <f>IF(ISERROR(FIND('112'!$M$9,G111,1)),"",IF((AND(FIND('112'!$M$9,G111,1)&gt;=1,B111='112'!$K$9,OR($N111='112'!$I$6,$O111='112'!$I$6))),"x",""))</f>
        <v/>
      </c>
      <c r="U111" s="85" t="str">
        <f>IF(ISERROR(FIND('112'!$M$9,G111,1)),"",IF((AND(LEFT(G111,2)=LEFT('112'!$M$9,2),B111&lt;'112'!$K$9,$N111='112'!$I$6)),"x",""))</f>
        <v/>
      </c>
      <c r="V111" s="85" t="str">
        <f>IF(ISERROR(FIND('112'!$M$9,G111,1)),"",IF((AND(RIGHT(G111,2)=RIGHT('112'!$M$9,2),B111&lt;'112'!$K$9,$O111='112'!$I$6)),"x",""))</f>
        <v/>
      </c>
      <c r="W111" s="85" t="str">
        <f>IF(AND('341-CT'!$H$9=H111,OR(LEFT(N111,3)=$W$7,LEFT(O111,3)=$W$7)),"x","")</f>
        <v/>
      </c>
      <c r="X111" s="85" t="str">
        <f>IF(OR(TH!N111=TH!$X$7,O111=TH!$X$7),"x","")</f>
        <v/>
      </c>
      <c r="Y111" s="85" t="str">
        <f>IF(AND(OR(N111="131",O111="131"),H111='131-CT'!$H$9),"x","")</f>
        <v/>
      </c>
      <c r="Z111" s="85"/>
      <c r="AA111" s="85" t="str">
        <f>IF(AND(MONTH(E111)='IN-NX'!$J$5,'IN-NX'!$D$7=D111),"x","")</f>
        <v>x</v>
      </c>
      <c r="AB111" s="85" t="str">
        <f>IF(AND(OR(LEFT(TH!N111,2)="15",LEFT(TH!O111,2)="15"),'152-CT'!$J$8=TH!F111),"x","")</f>
        <v/>
      </c>
      <c r="AC111" s="85" t="str">
        <f>IF(AND(OR(LEFT(TH!N111,2)="15",LEFT(TH!O111,2)="15"),TK!$E$7=TH!F111),"x","")</f>
        <v>x</v>
      </c>
      <c r="AD111" s="85" t="str">
        <f>IF(AND(N111="1521",MONTH(C111)='BK-NL'!$M$11),"x","")</f>
        <v/>
      </c>
    </row>
    <row r="112" spans="1:30" s="347" customFormat="1" ht="15.75" hidden="1" customHeight="1">
      <c r="A112" s="342" t="str">
        <f>IF(B112&lt;&gt;"",IF(AND(B112='IN-TC'!$S$4,OR(TH!N112="1111",TH!O112="1111")),TH!D112,""),"")</f>
        <v/>
      </c>
      <c r="B112" s="63">
        <f t="shared" si="9"/>
        <v>1</v>
      </c>
      <c r="C112" s="64">
        <f t="shared" si="12"/>
        <v>42376</v>
      </c>
      <c r="D112" s="64" t="s">
        <v>690</v>
      </c>
      <c r="E112" s="64">
        <v>42376</v>
      </c>
      <c r="F112" s="67" t="s">
        <v>225</v>
      </c>
      <c r="G112" s="67"/>
      <c r="H112" s="74" t="s">
        <v>450</v>
      </c>
      <c r="I112" s="446">
        <v>100</v>
      </c>
      <c r="J112" s="446">
        <v>21979.791919191921</v>
      </c>
      <c r="K112" s="437"/>
      <c r="L112" s="446"/>
      <c r="M112" s="65">
        <f t="shared" si="13"/>
        <v>2197979</v>
      </c>
      <c r="N112" s="66" t="s">
        <v>283</v>
      </c>
      <c r="O112" s="66" t="s">
        <v>277</v>
      </c>
      <c r="P112" s="85" t="str">
        <f>IF(AND('331-CT'!$E$7=TH!H112,OR(N112="331",O112="331")),"x","")</f>
        <v/>
      </c>
      <c r="Q112" s="85" t="str">
        <f>IF(AND(B112='111'!$L$11,OR($N112=$Q$7,$O112=$Q$7)),"x","")</f>
        <v/>
      </c>
      <c r="R112" s="85" t="str">
        <f>IF(AND($N112=$Q$7,$B112&lt;'111'!$L$11),"x","")</f>
        <v/>
      </c>
      <c r="S112" s="85" t="str">
        <f>IF(AND($O112=$Q$7,$B112&lt;'111'!$L$11),"x","")</f>
        <v/>
      </c>
      <c r="T112" s="85" t="str">
        <f>IF(ISERROR(FIND('112'!$M$9,G112,1)),"",IF((AND(FIND('112'!$M$9,G112,1)&gt;=1,B112='112'!$K$9,OR($N112='112'!$I$6,$O112='112'!$I$6))),"x",""))</f>
        <v/>
      </c>
      <c r="U112" s="85" t="str">
        <f>IF(ISERROR(FIND('112'!$M$9,G112,1)),"",IF((AND(LEFT(G112,2)=LEFT('112'!$M$9,2),B112&lt;'112'!$K$9,$N112='112'!$I$6)),"x",""))</f>
        <v/>
      </c>
      <c r="V112" s="85" t="str">
        <f>IF(ISERROR(FIND('112'!$M$9,G112,1)),"",IF((AND(RIGHT(G112,2)=RIGHT('112'!$M$9,2),B112&lt;'112'!$K$9,$O112='112'!$I$6)),"x",""))</f>
        <v/>
      </c>
      <c r="W112" s="85" t="str">
        <f>IF(AND('341-CT'!$H$9=H112,OR(LEFT(N112,3)=$W$7,LEFT(O112,3)=$W$7)),"x","")</f>
        <v/>
      </c>
      <c r="X112" s="85" t="str">
        <f>IF(OR(TH!N112=TH!$X$7,O112=TH!$X$7),"x","")</f>
        <v/>
      </c>
      <c r="Y112" s="85" t="str">
        <f>IF(AND(OR(N112="131",O112="131"),H112='131-CT'!$H$9),"x","")</f>
        <v/>
      </c>
      <c r="Z112" s="85"/>
      <c r="AA112" s="85" t="str">
        <f>IF(AND(MONTH(E112)='IN-NX'!$J$5,'IN-NX'!$D$7=D112),"x","")</f>
        <v/>
      </c>
      <c r="AB112" s="85" t="str">
        <f>IF(AND(OR(LEFT(TH!N112,2)="15",LEFT(TH!O112,2)="15"),'152-CT'!$J$8=TH!F112),"x","")</f>
        <v/>
      </c>
      <c r="AC112" s="85" t="str">
        <f>IF(AND(OR(LEFT(TH!N112,2)="15",LEFT(TH!O112,2)="15"),TK!$E$7=TH!F112),"x","")</f>
        <v/>
      </c>
      <c r="AD112" s="85" t="str">
        <f>IF(AND(N112="1521",MONTH(C112)='BK-NL'!$M$11),"x","")</f>
        <v/>
      </c>
    </row>
    <row r="113" spans="1:30" s="347" customFormat="1" ht="15.75" hidden="1" customHeight="1">
      <c r="A113" s="342" t="str">
        <f>IF(B113&lt;&gt;"",IF(AND(B113='IN-TC'!$S$4,OR(TH!N113="1111",TH!O113="1111")),TH!D113,""),"")</f>
        <v/>
      </c>
      <c r="B113" s="63">
        <f t="shared" si="9"/>
        <v>1</v>
      </c>
      <c r="C113" s="64">
        <f t="shared" si="12"/>
        <v>42376</v>
      </c>
      <c r="D113" s="64" t="s">
        <v>690</v>
      </c>
      <c r="E113" s="64">
        <v>42376</v>
      </c>
      <c r="F113" s="67" t="s">
        <v>357</v>
      </c>
      <c r="G113" s="67"/>
      <c r="H113" s="74" t="s">
        <v>450</v>
      </c>
      <c r="I113" s="446">
        <v>2700</v>
      </c>
      <c r="J113" s="446">
        <v>14899.99962962963</v>
      </c>
      <c r="K113" s="437"/>
      <c r="L113" s="446"/>
      <c r="M113" s="65">
        <f t="shared" si="13"/>
        <v>40229999</v>
      </c>
      <c r="N113" s="66" t="s">
        <v>283</v>
      </c>
      <c r="O113" s="66" t="s">
        <v>277</v>
      </c>
      <c r="P113" s="85" t="str">
        <f>IF(AND('331-CT'!$E$7=TH!H113,OR(N113="331",O113="331")),"x","")</f>
        <v/>
      </c>
      <c r="Q113" s="85" t="str">
        <f>IF(AND(B113='111'!$L$11,OR($N113=$Q$7,$O113=$Q$7)),"x","")</f>
        <v/>
      </c>
      <c r="R113" s="85" t="str">
        <f>IF(AND($N113=$Q$7,$B113&lt;'111'!$L$11),"x","")</f>
        <v/>
      </c>
      <c r="S113" s="85" t="str">
        <f>IF(AND($O113=$Q$7,$B113&lt;'111'!$L$11),"x","")</f>
        <v/>
      </c>
      <c r="T113" s="85" t="str">
        <f>IF(ISERROR(FIND('112'!$M$9,G113,1)),"",IF((AND(FIND('112'!$M$9,G113,1)&gt;=1,B113='112'!$K$9,OR($N113='112'!$I$6,$O113='112'!$I$6))),"x",""))</f>
        <v/>
      </c>
      <c r="U113" s="85" t="str">
        <f>IF(ISERROR(FIND('112'!$M$9,G113,1)),"",IF((AND(LEFT(G113,2)=LEFT('112'!$M$9,2),B113&lt;'112'!$K$9,$N113='112'!$I$6)),"x",""))</f>
        <v/>
      </c>
      <c r="V113" s="85" t="str">
        <f>IF(ISERROR(FIND('112'!$M$9,G113,1)),"",IF((AND(RIGHT(G113,2)=RIGHT('112'!$M$9,2),B113&lt;'112'!$K$9,$O113='112'!$I$6)),"x",""))</f>
        <v/>
      </c>
      <c r="W113" s="85" t="str">
        <f>IF(AND('341-CT'!$H$9=H113,OR(LEFT(N113,3)=$W$7,LEFT(O113,3)=$W$7)),"x","")</f>
        <v/>
      </c>
      <c r="X113" s="85" t="str">
        <f>IF(OR(TH!N113=TH!$X$7,O113=TH!$X$7),"x","")</f>
        <v/>
      </c>
      <c r="Y113" s="85" t="str">
        <f>IF(AND(OR(N113="131",O113="131"),H113='131-CT'!$H$9),"x","")</f>
        <v/>
      </c>
      <c r="Z113" s="85"/>
      <c r="AA113" s="85" t="str">
        <f>IF(AND(MONTH(E113)='IN-NX'!$J$5,'IN-NX'!$D$7=D113),"x","")</f>
        <v/>
      </c>
      <c r="AB113" s="85" t="str">
        <f>IF(AND(OR(LEFT(TH!N113,2)="15",LEFT(TH!O113,2)="15"),'152-CT'!$J$8=TH!F113),"x","")</f>
        <v/>
      </c>
      <c r="AC113" s="85" t="str">
        <f>IF(AND(OR(LEFT(TH!N113,2)="15",LEFT(TH!O113,2)="15"),TK!$E$7=TH!F113),"x","")</f>
        <v/>
      </c>
      <c r="AD113" s="85" t="str">
        <f>IF(AND(N113="1521",MONTH(C113)='BK-NL'!$M$11),"x","")</f>
        <v/>
      </c>
    </row>
    <row r="114" spans="1:30" s="347" customFormat="1" ht="15.75" hidden="1" customHeight="1">
      <c r="A114" s="342" t="str">
        <f>IF(B114&lt;&gt;"",IF(AND(B114='IN-TC'!$S$4,OR(TH!N114="1111",TH!O114="1111")),TH!D114,""),"")</f>
        <v/>
      </c>
      <c r="B114" s="63">
        <f t="shared" si="9"/>
        <v>1</v>
      </c>
      <c r="C114" s="64">
        <f t="shared" si="12"/>
        <v>42384</v>
      </c>
      <c r="D114" s="64" t="s">
        <v>691</v>
      </c>
      <c r="E114" s="64">
        <v>42384</v>
      </c>
      <c r="F114" s="67" t="s">
        <v>360</v>
      </c>
      <c r="G114" s="67"/>
      <c r="H114" s="74" t="s">
        <v>450</v>
      </c>
      <c r="I114" s="446">
        <v>400</v>
      </c>
      <c r="J114" s="446">
        <v>8500</v>
      </c>
      <c r="K114" s="437"/>
      <c r="L114" s="446"/>
      <c r="M114" s="65">
        <f t="shared" si="13"/>
        <v>3400000</v>
      </c>
      <c r="N114" s="66" t="s">
        <v>283</v>
      </c>
      <c r="O114" s="66" t="s">
        <v>277</v>
      </c>
      <c r="P114" s="85" t="str">
        <f>IF(AND('331-CT'!$E$7=TH!H114,OR(N114="331",O114="331")),"x","")</f>
        <v/>
      </c>
      <c r="Q114" s="85" t="str">
        <f>IF(AND(B114='111'!$L$11,OR($N114=$Q$7,$O114=$Q$7)),"x","")</f>
        <v/>
      </c>
      <c r="R114" s="85" t="str">
        <f>IF(AND($N114=$Q$7,$B114&lt;'111'!$L$11),"x","")</f>
        <v/>
      </c>
      <c r="S114" s="85" t="str">
        <f>IF(AND($O114=$Q$7,$B114&lt;'111'!$L$11),"x","")</f>
        <v/>
      </c>
      <c r="T114" s="85" t="str">
        <f>IF(ISERROR(FIND('112'!$M$9,G114,1)),"",IF((AND(FIND('112'!$M$9,G114,1)&gt;=1,B114='112'!$K$9,OR($N114='112'!$I$6,$O114='112'!$I$6))),"x",""))</f>
        <v/>
      </c>
      <c r="U114" s="85" t="str">
        <f>IF(ISERROR(FIND('112'!$M$9,G114,1)),"",IF((AND(LEFT(G114,2)=LEFT('112'!$M$9,2),B114&lt;'112'!$K$9,$N114='112'!$I$6)),"x",""))</f>
        <v/>
      </c>
      <c r="V114" s="85" t="str">
        <f>IF(ISERROR(FIND('112'!$M$9,G114,1)),"",IF((AND(RIGHT(G114,2)=RIGHT('112'!$M$9,2),B114&lt;'112'!$K$9,$O114='112'!$I$6)),"x",""))</f>
        <v/>
      </c>
      <c r="W114" s="85" t="str">
        <f>IF(AND('341-CT'!$H$9=H114,OR(LEFT(N114,3)=$W$7,LEFT(O114,3)=$W$7)),"x","")</f>
        <v/>
      </c>
      <c r="X114" s="85" t="str">
        <f>IF(OR(TH!N114=TH!$X$7,O114=TH!$X$7),"x","")</f>
        <v/>
      </c>
      <c r="Y114" s="85" t="str">
        <f>IF(AND(OR(N114="131",O114="131"),H114='131-CT'!$H$9),"x","")</f>
        <v/>
      </c>
      <c r="Z114" s="85"/>
      <c r="AA114" s="85" t="str">
        <f>IF(AND(MONTH(E114)='IN-NX'!$J$5,'IN-NX'!$D$7=D114),"x","")</f>
        <v/>
      </c>
      <c r="AB114" s="85" t="str">
        <f>IF(AND(OR(LEFT(TH!N114,2)="15",LEFT(TH!O114,2)="15"),'152-CT'!$J$8=TH!F114),"x","")</f>
        <v/>
      </c>
      <c r="AC114" s="85" t="str">
        <f>IF(AND(OR(LEFT(TH!N114,2)="15",LEFT(TH!O114,2)="15"),TK!$E$7=TH!F114),"x","")</f>
        <v/>
      </c>
      <c r="AD114" s="85" t="str">
        <f>IF(AND(N114="1521",MONTH(C114)='BK-NL'!$M$11),"x","")</f>
        <v/>
      </c>
    </row>
    <row r="115" spans="1:30" s="347" customFormat="1" ht="15.75" hidden="1" customHeight="1">
      <c r="A115" s="342" t="str">
        <f>IF(B115&lt;&gt;"",IF(AND(B115='IN-TC'!$S$4,OR(TH!N115="1111",TH!O115="1111")),TH!D115,""),"")</f>
        <v/>
      </c>
      <c r="B115" s="63">
        <f t="shared" si="9"/>
        <v>1</v>
      </c>
      <c r="C115" s="64">
        <f t="shared" si="12"/>
        <v>42384</v>
      </c>
      <c r="D115" s="64" t="s">
        <v>691</v>
      </c>
      <c r="E115" s="64">
        <v>42384</v>
      </c>
      <c r="F115" s="67" t="s">
        <v>364</v>
      </c>
      <c r="G115" s="67"/>
      <c r="H115" s="76" t="s">
        <v>450</v>
      </c>
      <c r="I115" s="448">
        <v>1647</v>
      </c>
      <c r="J115" s="448">
        <f>M115/I115</f>
        <v>322.9927140255009</v>
      </c>
      <c r="K115" s="439"/>
      <c r="L115" s="448"/>
      <c r="M115" s="65">
        <v>531969</v>
      </c>
      <c r="N115" s="66" t="s">
        <v>283</v>
      </c>
      <c r="O115" s="66" t="s">
        <v>277</v>
      </c>
      <c r="P115" s="85" t="str">
        <f>IF(AND('331-CT'!$E$7=TH!H115,OR(N115="331",O115="331")),"x","")</f>
        <v/>
      </c>
      <c r="Q115" s="85" t="str">
        <f>IF(AND(B115='111'!$L$11,OR($N115=$Q$7,$O115=$Q$7)),"x","")</f>
        <v/>
      </c>
      <c r="R115" s="85" t="str">
        <f>IF(AND($N115=$Q$7,$B115&lt;'111'!$L$11),"x","")</f>
        <v/>
      </c>
      <c r="S115" s="85" t="str">
        <f>IF(AND($O115=$Q$7,$B115&lt;'111'!$L$11),"x","")</f>
        <v/>
      </c>
      <c r="T115" s="85" t="str">
        <f>IF(ISERROR(FIND('112'!$M$9,G115,1)),"",IF((AND(FIND('112'!$M$9,G115,1)&gt;=1,B115='112'!$K$9,OR($N115='112'!$I$6,$O115='112'!$I$6))),"x",""))</f>
        <v/>
      </c>
      <c r="U115" s="85" t="str">
        <f>IF(ISERROR(FIND('112'!$M$9,G115,1)),"",IF((AND(LEFT(G115,2)=LEFT('112'!$M$9,2),B115&lt;'112'!$K$9,$N115='112'!$I$6)),"x",""))</f>
        <v/>
      </c>
      <c r="V115" s="85" t="str">
        <f>IF(ISERROR(FIND('112'!$M$9,G115,1)),"",IF((AND(RIGHT(G115,2)=RIGHT('112'!$M$9,2),B115&lt;'112'!$K$9,$O115='112'!$I$6)),"x",""))</f>
        <v/>
      </c>
      <c r="W115" s="85" t="str">
        <f>IF(AND('341-CT'!$H$9=H115,OR(LEFT(N115,3)=$W$7,LEFT(O115,3)=$W$7)),"x","")</f>
        <v/>
      </c>
      <c r="X115" s="85" t="str">
        <f>IF(OR(TH!N115=TH!$X$7,O115=TH!$X$7),"x","")</f>
        <v/>
      </c>
      <c r="Y115" s="85" t="str">
        <f>IF(AND(OR(N115="131",O115="131"),H115='131-CT'!$H$9),"x","")</f>
        <v/>
      </c>
      <c r="Z115" s="85"/>
      <c r="AA115" s="85" t="str">
        <f>IF(AND(MONTH(E115)='IN-NX'!$J$5,'IN-NX'!$D$7=D115),"x","")</f>
        <v/>
      </c>
      <c r="AB115" s="85" t="str">
        <f>IF(AND(OR(LEFT(TH!N115,2)="15",LEFT(TH!O115,2)="15"),'152-CT'!$J$8=TH!F115),"x","")</f>
        <v/>
      </c>
      <c r="AC115" s="85" t="str">
        <f>IF(AND(OR(LEFT(TH!N115,2)="15",LEFT(TH!O115,2)="15"),TK!$E$7=TH!F115),"x","")</f>
        <v/>
      </c>
      <c r="AD115" s="85" t="str">
        <f>IF(AND(N115="1521",MONTH(C115)='BK-NL'!$M$11),"x","")</f>
        <v/>
      </c>
    </row>
    <row r="116" spans="1:30" s="347" customFormat="1" ht="15.75" hidden="1" customHeight="1">
      <c r="A116" s="342" t="str">
        <f>IF(B116&lt;&gt;"",IF(AND(B116='IN-TC'!$S$4,OR(TH!N116="1111",TH!O116="1111")),TH!D116,""),"")</f>
        <v/>
      </c>
      <c r="B116" s="63">
        <f t="shared" si="9"/>
        <v>1</v>
      </c>
      <c r="C116" s="64">
        <f t="shared" si="12"/>
        <v>42388</v>
      </c>
      <c r="D116" s="64" t="s">
        <v>692</v>
      </c>
      <c r="E116" s="64">
        <v>42388</v>
      </c>
      <c r="F116" s="67" t="s">
        <v>395</v>
      </c>
      <c r="G116" s="67"/>
      <c r="H116" s="76" t="s">
        <v>450</v>
      </c>
      <c r="I116" s="448">
        <v>400</v>
      </c>
      <c r="J116" s="448">
        <v>17000</v>
      </c>
      <c r="K116" s="439"/>
      <c r="L116" s="448"/>
      <c r="M116" s="65">
        <f t="shared" ref="M116:M129" si="14">ROUND(I116*J116,0)</f>
        <v>6800000</v>
      </c>
      <c r="N116" s="66" t="s">
        <v>283</v>
      </c>
      <c r="O116" s="66" t="s">
        <v>277</v>
      </c>
      <c r="P116" s="85" t="str">
        <f>IF(AND('331-CT'!$E$7=TH!H116,OR(N116="331",O116="331")),"x","")</f>
        <v/>
      </c>
      <c r="Q116" s="85" t="str">
        <f>IF(AND(B116='111'!$L$11,OR($N116=$Q$7,$O116=$Q$7)),"x","")</f>
        <v/>
      </c>
      <c r="R116" s="85" t="str">
        <f>IF(AND($N116=$Q$7,$B116&lt;'111'!$L$11),"x","")</f>
        <v/>
      </c>
      <c r="S116" s="85" t="str">
        <f>IF(AND($O116=$Q$7,$B116&lt;'111'!$L$11),"x","")</f>
        <v/>
      </c>
      <c r="T116" s="85" t="str">
        <f>IF(ISERROR(FIND('112'!$M$9,G116,1)),"",IF((AND(FIND('112'!$M$9,G116,1)&gt;=1,B116='112'!$K$9,OR($N116='112'!$I$6,$O116='112'!$I$6))),"x",""))</f>
        <v/>
      </c>
      <c r="U116" s="85" t="str">
        <f>IF(ISERROR(FIND('112'!$M$9,G116,1)),"",IF((AND(LEFT(G116,2)=LEFT('112'!$M$9,2),B116&lt;'112'!$K$9,$N116='112'!$I$6)),"x",""))</f>
        <v/>
      </c>
      <c r="V116" s="85" t="str">
        <f>IF(ISERROR(FIND('112'!$M$9,G116,1)),"",IF((AND(RIGHT(G116,2)=RIGHT('112'!$M$9,2),B116&lt;'112'!$K$9,$O116='112'!$I$6)),"x",""))</f>
        <v/>
      </c>
      <c r="W116" s="85" t="str">
        <f>IF(AND('341-CT'!$H$9=H116,OR(LEFT(N116,3)=$W$7,LEFT(O116,3)=$W$7)),"x","")</f>
        <v/>
      </c>
      <c r="X116" s="85" t="str">
        <f>IF(OR(TH!N116=TH!$X$7,O116=TH!$X$7),"x","")</f>
        <v/>
      </c>
      <c r="Y116" s="85" t="str">
        <f>IF(AND(OR(N116="131",O116="131"),H116='131-CT'!$H$9),"x","")</f>
        <v/>
      </c>
      <c r="Z116" s="85"/>
      <c r="AA116" s="85" t="str">
        <f>IF(AND(MONTH(E116)='IN-NX'!$J$5,'IN-NX'!$D$7=D116),"x","")</f>
        <v/>
      </c>
      <c r="AB116" s="85" t="str">
        <f>IF(AND(OR(LEFT(TH!N116,2)="15",LEFT(TH!O116,2)="15"),'152-CT'!$J$8=TH!F116),"x","")</f>
        <v/>
      </c>
      <c r="AC116" s="85" t="str">
        <f>IF(AND(OR(LEFT(TH!N116,2)="15",LEFT(TH!O116,2)="15"),TK!$E$7=TH!F116),"x","")</f>
        <v/>
      </c>
      <c r="AD116" s="85" t="str">
        <f>IF(AND(N116="1521",MONTH(C116)='BK-NL'!$M$11),"x","")</f>
        <v/>
      </c>
    </row>
    <row r="117" spans="1:30" s="347" customFormat="1" ht="15.75" hidden="1" customHeight="1">
      <c r="A117" s="342" t="str">
        <f>IF(B117&lt;&gt;"",IF(AND(B117='IN-TC'!$S$4,OR(TH!N117="1111",TH!O117="1111")),TH!D117,""),"")</f>
        <v/>
      </c>
      <c r="B117" s="63">
        <f t="shared" si="9"/>
        <v>1</v>
      </c>
      <c r="C117" s="64">
        <f t="shared" si="12"/>
        <v>42388</v>
      </c>
      <c r="D117" s="64" t="s">
        <v>692</v>
      </c>
      <c r="E117" s="64">
        <v>42388</v>
      </c>
      <c r="F117" s="67" t="s">
        <v>1099</v>
      </c>
      <c r="G117" s="67"/>
      <c r="H117" s="74" t="s">
        <v>450</v>
      </c>
      <c r="I117" s="446">
        <v>400</v>
      </c>
      <c r="J117" s="446">
        <v>2500</v>
      </c>
      <c r="K117" s="437"/>
      <c r="L117" s="446"/>
      <c r="M117" s="65">
        <f t="shared" si="14"/>
        <v>1000000</v>
      </c>
      <c r="N117" s="66" t="s">
        <v>283</v>
      </c>
      <c r="O117" s="66" t="s">
        <v>277</v>
      </c>
      <c r="P117" s="85" t="str">
        <f>IF(AND('331-CT'!$E$7=TH!H117,OR(N117="331",O117="331")),"x","")</f>
        <v/>
      </c>
      <c r="Q117" s="85" t="str">
        <f>IF(AND(B117='111'!$L$11,OR($N117=$Q$7,$O117=$Q$7)),"x","")</f>
        <v/>
      </c>
      <c r="R117" s="85" t="str">
        <f>IF(AND($N117=$Q$7,$B117&lt;'111'!$L$11),"x","")</f>
        <v/>
      </c>
      <c r="S117" s="85" t="str">
        <f>IF(AND($O117=$Q$7,$B117&lt;'111'!$L$11),"x","")</f>
        <v/>
      </c>
      <c r="T117" s="85" t="str">
        <f>IF(ISERROR(FIND('112'!$M$9,G117,1)),"",IF((AND(FIND('112'!$M$9,G117,1)&gt;=1,B117='112'!$K$9,OR($N117='112'!$I$6,$O117='112'!$I$6))),"x",""))</f>
        <v/>
      </c>
      <c r="U117" s="85" t="str">
        <f>IF(ISERROR(FIND('112'!$M$9,G117,1)),"",IF((AND(LEFT(G117,2)=LEFT('112'!$M$9,2),B117&lt;'112'!$K$9,$N117='112'!$I$6)),"x",""))</f>
        <v/>
      </c>
      <c r="V117" s="85" t="str">
        <f>IF(ISERROR(FIND('112'!$M$9,G117,1)),"",IF((AND(RIGHT(G117,2)=RIGHT('112'!$M$9,2),B117&lt;'112'!$K$9,$O117='112'!$I$6)),"x",""))</f>
        <v/>
      </c>
      <c r="W117" s="85" t="str">
        <f>IF(AND('341-CT'!$H$9=H117,OR(LEFT(N117,3)=$W$7,LEFT(O117,3)=$W$7)),"x","")</f>
        <v/>
      </c>
      <c r="X117" s="85" t="str">
        <f>IF(OR(TH!N117=TH!$X$7,O117=TH!$X$7),"x","")</f>
        <v/>
      </c>
      <c r="Y117" s="85" t="str">
        <f>IF(AND(OR(N117="131",O117="131"),H117='131-CT'!$H$9),"x","")</f>
        <v/>
      </c>
      <c r="Z117" s="85"/>
      <c r="AA117" s="85" t="str">
        <f>IF(AND(MONTH(E117)='IN-NX'!$J$5,'IN-NX'!$D$7=D117),"x","")</f>
        <v/>
      </c>
      <c r="AB117" s="85" t="str">
        <f>IF(AND(OR(LEFT(TH!N117,2)="15",LEFT(TH!O117,2)="15"),'152-CT'!$J$8=TH!F117),"x","")</f>
        <v/>
      </c>
      <c r="AC117" s="85" t="str">
        <f>IF(AND(OR(LEFT(TH!N117,2)="15",LEFT(TH!O117,2)="15"),TK!$E$7=TH!F117),"x","")</f>
        <v/>
      </c>
      <c r="AD117" s="85" t="str">
        <f>IF(AND(N117="1521",MONTH(C117)='BK-NL'!$M$11),"x","")</f>
        <v/>
      </c>
    </row>
    <row r="118" spans="1:30" s="347" customFormat="1" ht="15.75" hidden="1" customHeight="1">
      <c r="A118" s="342" t="str">
        <f>IF(B118&lt;&gt;"",IF(AND(B118='IN-TC'!$S$4,OR(TH!N118="1111",TH!O118="1111")),TH!D118,""),"")</f>
        <v/>
      </c>
      <c r="B118" s="63">
        <f t="shared" si="9"/>
        <v>1</v>
      </c>
      <c r="C118" s="64">
        <f t="shared" si="12"/>
        <v>42391</v>
      </c>
      <c r="D118" s="64" t="s">
        <v>693</v>
      </c>
      <c r="E118" s="64">
        <v>42391</v>
      </c>
      <c r="F118" s="67" t="s">
        <v>402</v>
      </c>
      <c r="G118" s="67"/>
      <c r="H118" s="76" t="s">
        <v>450</v>
      </c>
      <c r="I118" s="448">
        <v>620</v>
      </c>
      <c r="J118" s="448">
        <v>18300</v>
      </c>
      <c r="K118" s="439"/>
      <c r="L118" s="448"/>
      <c r="M118" s="65">
        <f t="shared" si="14"/>
        <v>11346000</v>
      </c>
      <c r="N118" s="66" t="s">
        <v>283</v>
      </c>
      <c r="O118" s="66" t="s">
        <v>277</v>
      </c>
      <c r="P118" s="85" t="str">
        <f>IF(AND('331-CT'!$E$7=TH!H118,OR(N118="331",O118="331")),"x","")</f>
        <v/>
      </c>
      <c r="Q118" s="85" t="str">
        <f>IF(AND(B118='111'!$L$11,OR($N118=$Q$7,$O118=$Q$7)),"x","")</f>
        <v/>
      </c>
      <c r="R118" s="85" t="str">
        <f>IF(AND($N118=$Q$7,$B118&lt;'111'!$L$11),"x","")</f>
        <v/>
      </c>
      <c r="S118" s="85" t="str">
        <f>IF(AND($O118=$Q$7,$B118&lt;'111'!$L$11),"x","")</f>
        <v/>
      </c>
      <c r="T118" s="85" t="str">
        <f>IF(ISERROR(FIND('112'!$M$9,G118,1)),"",IF((AND(FIND('112'!$M$9,G118,1)&gt;=1,B118='112'!$K$9,OR($N118='112'!$I$6,$O118='112'!$I$6))),"x",""))</f>
        <v/>
      </c>
      <c r="U118" s="85" t="str">
        <f>IF(ISERROR(FIND('112'!$M$9,G118,1)),"",IF((AND(LEFT(G118,2)=LEFT('112'!$M$9,2),B118&lt;'112'!$K$9,$N118='112'!$I$6)),"x",""))</f>
        <v/>
      </c>
      <c r="V118" s="85" t="str">
        <f>IF(ISERROR(FIND('112'!$M$9,G118,1)),"",IF((AND(RIGHT(G118,2)=RIGHT('112'!$M$9,2),B118&lt;'112'!$K$9,$O118='112'!$I$6)),"x",""))</f>
        <v/>
      </c>
      <c r="W118" s="85" t="str">
        <f>IF(AND('341-CT'!$H$9=H118,OR(LEFT(N118,3)=$W$7,LEFT(O118,3)=$W$7)),"x","")</f>
        <v/>
      </c>
      <c r="X118" s="85" t="str">
        <f>IF(OR(TH!N118=TH!$X$7,O118=TH!$X$7),"x","")</f>
        <v/>
      </c>
      <c r="Y118" s="85" t="str">
        <f>IF(AND(OR(N118="131",O118="131"),H118='131-CT'!$H$9),"x","")</f>
        <v/>
      </c>
      <c r="Z118" s="85"/>
      <c r="AA118" s="85" t="str">
        <f>IF(AND(MONTH(E118)='IN-NX'!$J$5,'IN-NX'!$D$7=D118),"x","")</f>
        <v/>
      </c>
      <c r="AB118" s="85" t="str">
        <f>IF(AND(OR(LEFT(TH!N118,2)="15",LEFT(TH!O118,2)="15"),'152-CT'!$J$8=TH!F118),"x","")</f>
        <v/>
      </c>
      <c r="AC118" s="85" t="str">
        <f>IF(AND(OR(LEFT(TH!N118,2)="15",LEFT(TH!O118,2)="15"),TK!$E$7=TH!F118),"x","")</f>
        <v/>
      </c>
      <c r="AD118" s="85" t="str">
        <f>IF(AND(N118="1521",MONTH(C118)='BK-NL'!$M$11),"x","")</f>
        <v/>
      </c>
    </row>
    <row r="119" spans="1:30" s="347" customFormat="1" ht="15.75" hidden="1" customHeight="1">
      <c r="A119" s="342" t="str">
        <f>IF(B119&lt;&gt;"",IF(AND(B119='IN-TC'!$S$4,OR(TH!N119="1111",TH!O119="1111")),TH!D119,""),"")</f>
        <v/>
      </c>
      <c r="B119" s="63">
        <f t="shared" ref="B119:B186" si="15">IF(C119&lt;&gt;"",MONTH(C119),"")</f>
        <v>1</v>
      </c>
      <c r="C119" s="64">
        <f t="shared" si="12"/>
        <v>42391</v>
      </c>
      <c r="D119" s="64" t="s">
        <v>693</v>
      </c>
      <c r="E119" s="64">
        <v>42391</v>
      </c>
      <c r="F119" s="67" t="s">
        <v>656</v>
      </c>
      <c r="G119" s="67"/>
      <c r="H119" s="76" t="s">
        <v>450</v>
      </c>
      <c r="I119" s="446">
        <v>2500</v>
      </c>
      <c r="J119" s="446">
        <v>14000</v>
      </c>
      <c r="K119" s="439"/>
      <c r="L119" s="448"/>
      <c r="M119" s="65">
        <f t="shared" si="14"/>
        <v>35000000</v>
      </c>
      <c r="N119" s="66" t="s">
        <v>283</v>
      </c>
      <c r="O119" s="66" t="s">
        <v>277</v>
      </c>
      <c r="P119" s="85" t="str">
        <f>IF(AND('331-CT'!$E$7=TH!H119,OR(N119="331",O119="331")),"x","")</f>
        <v/>
      </c>
      <c r="Q119" s="85" t="str">
        <f>IF(AND(B119='111'!$L$11,OR($N119=$Q$7,$O119=$Q$7)),"x","")</f>
        <v/>
      </c>
      <c r="R119" s="85" t="str">
        <f>IF(AND($N119=$Q$7,$B119&lt;'111'!$L$11),"x","")</f>
        <v/>
      </c>
      <c r="S119" s="85" t="str">
        <f>IF(AND($O119=$Q$7,$B119&lt;'111'!$L$11),"x","")</f>
        <v/>
      </c>
      <c r="T119" s="85" t="str">
        <f>IF(ISERROR(FIND('112'!$M$9,G119,1)),"",IF((AND(FIND('112'!$M$9,G119,1)&gt;=1,B119='112'!$K$9,OR($N119='112'!$I$6,$O119='112'!$I$6))),"x",""))</f>
        <v/>
      </c>
      <c r="U119" s="85" t="str">
        <f>IF(ISERROR(FIND('112'!$M$9,G119,1)),"",IF((AND(LEFT(G119,2)=LEFT('112'!$M$9,2),B119&lt;'112'!$K$9,$N119='112'!$I$6)),"x",""))</f>
        <v/>
      </c>
      <c r="V119" s="85" t="str">
        <f>IF(ISERROR(FIND('112'!$M$9,G119,1)),"",IF((AND(RIGHT(G119,2)=RIGHT('112'!$M$9,2),B119&lt;'112'!$K$9,$O119='112'!$I$6)),"x",""))</f>
        <v/>
      </c>
      <c r="W119" s="85" t="str">
        <f>IF(AND('341-CT'!$H$9=H119,OR(LEFT(N119,3)=$W$7,LEFT(O119,3)=$W$7)),"x","")</f>
        <v/>
      </c>
      <c r="X119" s="85" t="str">
        <f>IF(OR(TH!N119=TH!$X$7,O119=TH!$X$7),"x","")</f>
        <v/>
      </c>
      <c r="Y119" s="85" t="str">
        <f>IF(AND(OR(N119="131",O119="131"),H119='131-CT'!$H$9),"x","")</f>
        <v/>
      </c>
      <c r="Z119" s="85"/>
      <c r="AA119" s="85" t="str">
        <f>IF(AND(MONTH(E119)='IN-NX'!$J$5,'IN-NX'!$D$7=D119),"x","")</f>
        <v/>
      </c>
      <c r="AB119" s="85" t="str">
        <f>IF(AND(OR(LEFT(TH!N119,2)="15",LEFT(TH!O119,2)="15"),'152-CT'!$J$8=TH!F119),"x","")</f>
        <v/>
      </c>
      <c r="AC119" s="85" t="str">
        <f>IF(AND(OR(LEFT(TH!N119,2)="15",LEFT(TH!O119,2)="15"),TK!$E$7=TH!F119),"x","")</f>
        <v/>
      </c>
      <c r="AD119" s="85" t="str">
        <f>IF(AND(N119="1521",MONTH(C119)='BK-NL'!$M$11),"x","")</f>
        <v/>
      </c>
    </row>
    <row r="120" spans="1:30" s="347" customFormat="1" ht="15.75" hidden="1" customHeight="1">
      <c r="A120" s="342" t="str">
        <f>IF(B120&lt;&gt;"",IF(AND(B120='IN-TC'!$S$4,OR(TH!N120="1111",TH!O120="1111")),TH!D120,""),"")</f>
        <v/>
      </c>
      <c r="B120" s="63">
        <f t="shared" si="15"/>
        <v>1</v>
      </c>
      <c r="C120" s="64">
        <f t="shared" si="12"/>
        <v>42398</v>
      </c>
      <c r="D120" s="64" t="s">
        <v>694</v>
      </c>
      <c r="E120" s="64">
        <v>42398</v>
      </c>
      <c r="F120" s="67" t="s">
        <v>391</v>
      </c>
      <c r="G120" s="67"/>
      <c r="H120" s="74" t="s">
        <v>450</v>
      </c>
      <c r="I120" s="446">
        <v>1150</v>
      </c>
      <c r="J120" s="446">
        <v>12000</v>
      </c>
      <c r="K120" s="437"/>
      <c r="L120" s="446"/>
      <c r="M120" s="65">
        <f t="shared" si="14"/>
        <v>13800000</v>
      </c>
      <c r="N120" s="66" t="s">
        <v>283</v>
      </c>
      <c r="O120" s="66" t="s">
        <v>277</v>
      </c>
      <c r="P120" s="85" t="str">
        <f>IF(AND('331-CT'!$E$7=TH!H120,OR(N120="331",O120="331")),"x","")</f>
        <v/>
      </c>
      <c r="Q120" s="85" t="str">
        <f>IF(AND(B120='111'!$L$11,OR($N120=$Q$7,$O120=$Q$7)),"x","")</f>
        <v/>
      </c>
      <c r="R120" s="85" t="str">
        <f>IF(AND($N120=$Q$7,$B120&lt;'111'!$L$11),"x","")</f>
        <v/>
      </c>
      <c r="S120" s="85" t="str">
        <f>IF(AND($O120=$Q$7,$B120&lt;'111'!$L$11),"x","")</f>
        <v/>
      </c>
      <c r="T120" s="85" t="str">
        <f>IF(ISERROR(FIND('112'!$M$9,G120,1)),"",IF((AND(FIND('112'!$M$9,G120,1)&gt;=1,B120='112'!$K$9,OR($N120='112'!$I$6,$O120='112'!$I$6))),"x",""))</f>
        <v/>
      </c>
      <c r="U120" s="85" t="str">
        <f>IF(ISERROR(FIND('112'!$M$9,G120,1)),"",IF((AND(LEFT(G120,2)=LEFT('112'!$M$9,2),B120&lt;'112'!$K$9,$N120='112'!$I$6)),"x",""))</f>
        <v/>
      </c>
      <c r="V120" s="85" t="str">
        <f>IF(ISERROR(FIND('112'!$M$9,G120,1)),"",IF((AND(RIGHT(G120,2)=RIGHT('112'!$M$9,2),B120&lt;'112'!$K$9,$O120='112'!$I$6)),"x",""))</f>
        <v/>
      </c>
      <c r="W120" s="85" t="str">
        <f>IF(AND('341-CT'!$H$9=H120,OR(LEFT(N120,3)=$W$7,LEFT(O120,3)=$W$7)),"x","")</f>
        <v/>
      </c>
      <c r="X120" s="85" t="str">
        <f>IF(OR(TH!N120=TH!$X$7,O120=TH!$X$7),"x","")</f>
        <v/>
      </c>
      <c r="Y120" s="85" t="str">
        <f>IF(AND(OR(N120="131",O120="131"),H120='131-CT'!$H$9),"x","")</f>
        <v/>
      </c>
      <c r="Z120" s="85"/>
      <c r="AA120" s="85" t="str">
        <f>IF(AND(MONTH(E120)='IN-NX'!$J$5,'IN-NX'!$D$7=D120),"x","")</f>
        <v/>
      </c>
      <c r="AB120" s="85" t="str">
        <f>IF(AND(OR(LEFT(TH!N120,2)="15",LEFT(TH!O120,2)="15"),'152-CT'!$J$8=TH!F120),"x","")</f>
        <v/>
      </c>
      <c r="AC120" s="85" t="str">
        <f>IF(AND(OR(LEFT(TH!N120,2)="15",LEFT(TH!O120,2)="15"),TK!$E$7=TH!F120),"x","")</f>
        <v/>
      </c>
      <c r="AD120" s="85" t="str">
        <f>IF(AND(N120="1521",MONTH(C120)='BK-NL'!$M$11),"x","")</f>
        <v/>
      </c>
    </row>
    <row r="121" spans="1:30" s="347" customFormat="1" ht="15.75" hidden="1" customHeight="1">
      <c r="A121" s="342" t="str">
        <f>IF(B121&lt;&gt;"",IF(AND(B121='IN-TC'!$S$4,OR(TH!N121="1111",TH!O121="1111")),TH!D121,""),"")</f>
        <v/>
      </c>
      <c r="B121" s="63">
        <f t="shared" si="15"/>
        <v>1</v>
      </c>
      <c r="C121" s="64">
        <f t="shared" si="12"/>
        <v>42398</v>
      </c>
      <c r="D121" s="64" t="s">
        <v>694</v>
      </c>
      <c r="E121" s="64">
        <v>42398</v>
      </c>
      <c r="F121" s="67" t="s">
        <v>393</v>
      </c>
      <c r="G121" s="67"/>
      <c r="H121" s="74" t="s">
        <v>450</v>
      </c>
      <c r="I121" s="446">
        <v>150</v>
      </c>
      <c r="J121" s="446">
        <v>9500</v>
      </c>
      <c r="K121" s="437"/>
      <c r="L121" s="446"/>
      <c r="M121" s="65">
        <f t="shared" si="14"/>
        <v>1425000</v>
      </c>
      <c r="N121" s="66" t="s">
        <v>283</v>
      </c>
      <c r="O121" s="66" t="s">
        <v>277</v>
      </c>
      <c r="P121" s="85" t="str">
        <f>IF(AND('331-CT'!$E$7=TH!H121,OR(N121="331",O121="331")),"x","")</f>
        <v/>
      </c>
      <c r="Q121" s="85" t="str">
        <f>IF(AND(B121='111'!$L$11,OR($N121=$Q$7,$O121=$Q$7)),"x","")</f>
        <v/>
      </c>
      <c r="R121" s="85" t="str">
        <f>IF(AND($N121=$Q$7,$B121&lt;'111'!$L$11),"x","")</f>
        <v/>
      </c>
      <c r="S121" s="85" t="str">
        <f>IF(AND($O121=$Q$7,$B121&lt;'111'!$L$11),"x","")</f>
        <v/>
      </c>
      <c r="T121" s="85" t="str">
        <f>IF(ISERROR(FIND('112'!$M$9,G121,1)),"",IF((AND(FIND('112'!$M$9,G121,1)&gt;=1,B121='112'!$K$9,OR($N121='112'!$I$6,$O121='112'!$I$6))),"x",""))</f>
        <v/>
      </c>
      <c r="U121" s="85" t="str">
        <f>IF(ISERROR(FIND('112'!$M$9,G121,1)),"",IF((AND(LEFT(G121,2)=LEFT('112'!$M$9,2),B121&lt;'112'!$K$9,$N121='112'!$I$6)),"x",""))</f>
        <v/>
      </c>
      <c r="V121" s="85" t="str">
        <f>IF(ISERROR(FIND('112'!$M$9,G121,1)),"",IF((AND(RIGHT(G121,2)=RIGHT('112'!$M$9,2),B121&lt;'112'!$K$9,$O121='112'!$I$6)),"x",""))</f>
        <v/>
      </c>
      <c r="W121" s="85" t="str">
        <f>IF(AND('341-CT'!$H$9=H121,OR(LEFT(N121,3)=$W$7,LEFT(O121,3)=$W$7)),"x","")</f>
        <v/>
      </c>
      <c r="X121" s="85" t="str">
        <f>IF(OR(TH!N121=TH!$X$7,O121=TH!$X$7),"x","")</f>
        <v/>
      </c>
      <c r="Y121" s="85" t="str">
        <f>IF(AND(OR(N121="131",O121="131"),H121='131-CT'!$H$9),"x","")</f>
        <v/>
      </c>
      <c r="Z121" s="85"/>
      <c r="AA121" s="85" t="str">
        <f>IF(AND(MONTH(E121)='IN-NX'!$J$5,'IN-NX'!$D$7=D121),"x","")</f>
        <v/>
      </c>
      <c r="AB121" s="85" t="str">
        <f>IF(AND(OR(LEFT(TH!N121,2)="15",LEFT(TH!O121,2)="15"),'152-CT'!$J$8=TH!F121),"x","")</f>
        <v/>
      </c>
      <c r="AC121" s="85" t="str">
        <f>IF(AND(OR(LEFT(TH!N121,2)="15",LEFT(TH!O121,2)="15"),TK!$E$7=TH!F121),"x","")</f>
        <v/>
      </c>
      <c r="AD121" s="85" t="str">
        <f>IF(AND(N121="1521",MONTH(C121)='BK-NL'!$M$11),"x","")</f>
        <v/>
      </c>
    </row>
    <row r="122" spans="1:30" s="347" customFormat="1" ht="15.75" hidden="1" customHeight="1">
      <c r="A122" s="342" t="str">
        <f>IF(B122&lt;&gt;"",IF(AND(B122='IN-TC'!$S$4,OR(TH!N122="1111",TH!O122="1111")),TH!D122,""),"")</f>
        <v/>
      </c>
      <c r="B122" s="63">
        <f t="shared" si="15"/>
        <v>2</v>
      </c>
      <c r="C122" s="64">
        <f t="shared" si="12"/>
        <v>42415</v>
      </c>
      <c r="D122" s="64" t="s">
        <v>690</v>
      </c>
      <c r="E122" s="64">
        <v>42415</v>
      </c>
      <c r="F122" s="67" t="s">
        <v>340</v>
      </c>
      <c r="G122" s="994"/>
      <c r="H122" s="74" t="s">
        <v>450</v>
      </c>
      <c r="I122" s="446">
        <v>20</v>
      </c>
      <c r="J122" s="446">
        <v>35444.444444444445</v>
      </c>
      <c r="K122" s="437"/>
      <c r="L122" s="446"/>
      <c r="M122" s="65">
        <f t="shared" si="14"/>
        <v>708889</v>
      </c>
      <c r="N122" s="66" t="s">
        <v>283</v>
      </c>
      <c r="O122" s="66" t="s">
        <v>277</v>
      </c>
      <c r="P122" s="85" t="str">
        <f>IF(AND('331-CT'!$E$7=TH!H122,OR(N122="331",O122="331")),"x","")</f>
        <v/>
      </c>
      <c r="Q122" s="85" t="str">
        <f>IF(AND(B122='111'!$L$11,OR($N122=$Q$7,$O122=$Q$7)),"x","")</f>
        <v/>
      </c>
      <c r="R122" s="85" t="str">
        <f>IF(AND($N122=$Q$7,$B122&lt;'111'!$L$11),"x","")</f>
        <v/>
      </c>
      <c r="S122" s="85" t="str">
        <f>IF(AND($O122=$Q$7,$B122&lt;'111'!$L$11),"x","")</f>
        <v/>
      </c>
      <c r="T122" s="85" t="str">
        <f>IF(ISERROR(FIND('112'!$M$9,G122,1)),"",IF((AND(FIND('112'!$M$9,G122,1)&gt;=1,B122='112'!$K$9,OR($N122='112'!$I$6,$O122='112'!$I$6))),"x",""))</f>
        <v/>
      </c>
      <c r="U122" s="85" t="str">
        <f>IF(ISERROR(FIND('112'!$M$9,G122,1)),"",IF((AND(LEFT(G122,2)=LEFT('112'!$M$9,2),B122&lt;'112'!$K$9,$N122='112'!$I$6)),"x",""))</f>
        <v/>
      </c>
      <c r="V122" s="85" t="str">
        <f>IF(ISERROR(FIND('112'!$M$9,G122,1)),"",IF((AND(RIGHT(G122,2)=RIGHT('112'!$M$9,2),B122&lt;'112'!$K$9,$O122='112'!$I$6)),"x",""))</f>
        <v/>
      </c>
      <c r="W122" s="85" t="str">
        <f>IF(AND('341-CT'!$H$9=H122,OR(LEFT(N122,3)=$W$7,LEFT(O122,3)=$W$7)),"x","")</f>
        <v/>
      </c>
      <c r="X122" s="85" t="str">
        <f>IF(OR(TH!N122=TH!$X$7,O122=TH!$X$7),"x","")</f>
        <v/>
      </c>
      <c r="Y122" s="85" t="str">
        <f>IF(AND(OR(N122="131",O122="131"),H122='131-CT'!$H$9),"x","")</f>
        <v/>
      </c>
      <c r="Z122" s="85"/>
      <c r="AA122" s="85" t="str">
        <f>IF(AND(MONTH(E122)='IN-NX'!$J$5,'IN-NX'!$D$7=D122),"x","")</f>
        <v/>
      </c>
      <c r="AB122" s="85" t="str">
        <f>IF(AND(OR(LEFT(TH!N122,2)="15",LEFT(TH!O122,2)="15"),'152-CT'!$J$8=TH!F122),"x","")</f>
        <v/>
      </c>
      <c r="AC122" s="85" t="str">
        <f>IF(AND(OR(LEFT(TH!N122,2)="15",LEFT(TH!O122,2)="15"),TK!$E$7=TH!F122),"x","")</f>
        <v/>
      </c>
      <c r="AD122" s="85" t="str">
        <f>IF(AND(N122="1521",MONTH(C122)='BK-NL'!$M$11),"x","")</f>
        <v/>
      </c>
    </row>
    <row r="123" spans="1:30" s="347" customFormat="1" ht="15.75" hidden="1" customHeight="1">
      <c r="A123" s="342" t="str">
        <f>IF(B123&lt;&gt;"",IF(AND(B123='IN-TC'!$S$4,OR(TH!N123="1111",TH!O123="1111")),TH!D123,""),"")</f>
        <v/>
      </c>
      <c r="B123" s="63">
        <f t="shared" si="15"/>
        <v>2</v>
      </c>
      <c r="C123" s="64">
        <f t="shared" ref="C123:C129" si="16">E123</f>
        <v>42415</v>
      </c>
      <c r="D123" s="64" t="s">
        <v>690</v>
      </c>
      <c r="E123" s="64">
        <v>42415</v>
      </c>
      <c r="F123" s="67" t="s">
        <v>346</v>
      </c>
      <c r="G123" s="994"/>
      <c r="H123" s="74" t="s">
        <v>450</v>
      </c>
      <c r="I123" s="446">
        <v>5</v>
      </c>
      <c r="J123" s="446">
        <v>46741.2</v>
      </c>
      <c r="K123" s="437"/>
      <c r="L123" s="446"/>
      <c r="M123" s="65">
        <f t="shared" si="14"/>
        <v>233706</v>
      </c>
      <c r="N123" s="66" t="s">
        <v>283</v>
      </c>
      <c r="O123" s="66" t="s">
        <v>277</v>
      </c>
      <c r="P123" s="85" t="str">
        <f>IF(AND('331-CT'!$E$7=TH!H123,OR(N123="331",O123="331")),"x","")</f>
        <v/>
      </c>
      <c r="Q123" s="85" t="str">
        <f>IF(AND(B123='111'!$L$11,OR($N123=$Q$7,$O123=$Q$7)),"x","")</f>
        <v/>
      </c>
      <c r="R123" s="85" t="str">
        <f>IF(AND($N123=$Q$7,$B123&lt;'111'!$L$11),"x","")</f>
        <v/>
      </c>
      <c r="S123" s="85" t="str">
        <f>IF(AND($O123=$Q$7,$B123&lt;'111'!$L$11),"x","")</f>
        <v/>
      </c>
      <c r="T123" s="85" t="str">
        <f>IF(ISERROR(FIND('112'!$M$9,G123,1)),"",IF((AND(FIND('112'!$M$9,G123,1)&gt;=1,B123='112'!$K$9,OR($N123='112'!$I$6,$O123='112'!$I$6))),"x",""))</f>
        <v/>
      </c>
      <c r="U123" s="85" t="str">
        <f>IF(ISERROR(FIND('112'!$M$9,G123,1)),"",IF((AND(LEFT(G123,2)=LEFT('112'!$M$9,2),B123&lt;'112'!$K$9,$N123='112'!$I$6)),"x",""))</f>
        <v/>
      </c>
      <c r="V123" s="85" t="str">
        <f>IF(ISERROR(FIND('112'!$M$9,G123,1)),"",IF((AND(RIGHT(G123,2)=RIGHT('112'!$M$9,2),B123&lt;'112'!$K$9,$O123='112'!$I$6)),"x",""))</f>
        <v/>
      </c>
      <c r="W123" s="85" t="str">
        <f>IF(AND('341-CT'!$H$9=H123,OR(LEFT(N123,3)=$W$7,LEFT(O123,3)=$W$7)),"x","")</f>
        <v/>
      </c>
      <c r="X123" s="85" t="str">
        <f>IF(OR(TH!N123=TH!$X$7,O123=TH!$X$7),"x","")</f>
        <v/>
      </c>
      <c r="Y123" s="85" t="str">
        <f>IF(AND(OR(N123="131",O123="131"),H123='131-CT'!$H$9),"x","")</f>
        <v/>
      </c>
      <c r="Z123" s="85"/>
      <c r="AA123" s="85" t="str">
        <f>IF(AND(MONTH(E123)='IN-NX'!$J$5,'IN-NX'!$D$7=D123),"x","")</f>
        <v/>
      </c>
      <c r="AB123" s="85" t="str">
        <f>IF(AND(OR(LEFT(TH!N123,2)="15",LEFT(TH!O123,2)="15"),'152-CT'!$J$8=TH!F123),"x","")</f>
        <v/>
      </c>
      <c r="AC123" s="85" t="str">
        <f>IF(AND(OR(LEFT(TH!N123,2)="15",LEFT(TH!O123,2)="15"),TK!$E$7=TH!F123),"x","")</f>
        <v/>
      </c>
      <c r="AD123" s="85" t="str">
        <f>IF(AND(N123="1521",MONTH(C123)='BK-NL'!$M$11),"x","")</f>
        <v/>
      </c>
    </row>
    <row r="124" spans="1:30" s="347" customFormat="1" ht="15.75" hidden="1" customHeight="1">
      <c r="A124" s="342" t="str">
        <f>IF(B124&lt;&gt;"",IF(AND(B124='IN-TC'!$S$4,OR(TH!N124="1111",TH!O124="1111")),TH!D124,""),"")</f>
        <v/>
      </c>
      <c r="B124" s="63">
        <f t="shared" si="15"/>
        <v>2</v>
      </c>
      <c r="C124" s="64">
        <f t="shared" si="16"/>
        <v>42415</v>
      </c>
      <c r="D124" s="64" t="s">
        <v>690</v>
      </c>
      <c r="E124" s="64">
        <v>42415</v>
      </c>
      <c r="F124" s="67" t="s">
        <v>349</v>
      </c>
      <c r="G124" s="67"/>
      <c r="H124" s="74" t="s">
        <v>450</v>
      </c>
      <c r="I124" s="446">
        <v>150</v>
      </c>
      <c r="J124" s="446">
        <v>11666.673333333334</v>
      </c>
      <c r="K124" s="437"/>
      <c r="L124" s="446"/>
      <c r="M124" s="65">
        <f t="shared" si="14"/>
        <v>1750001</v>
      </c>
      <c r="N124" s="66" t="s">
        <v>283</v>
      </c>
      <c r="O124" s="66" t="s">
        <v>277</v>
      </c>
      <c r="P124" s="85" t="str">
        <f>IF(AND('331-CT'!$E$7=TH!H124,OR(N124="331",O124="331")),"x","")</f>
        <v/>
      </c>
      <c r="Q124" s="85" t="str">
        <f>IF(AND(B124='111'!$L$11,OR($N124=$Q$7,$O124=$Q$7)),"x","")</f>
        <v/>
      </c>
      <c r="R124" s="85" t="str">
        <f>IF(AND($N124=$Q$7,$B124&lt;'111'!$L$11),"x","")</f>
        <v/>
      </c>
      <c r="S124" s="85" t="str">
        <f>IF(AND($O124=$Q$7,$B124&lt;'111'!$L$11),"x","")</f>
        <v/>
      </c>
      <c r="T124" s="85" t="str">
        <f>IF(ISERROR(FIND('112'!$M$9,G124,1)),"",IF((AND(FIND('112'!$M$9,G124,1)&gt;=1,B124='112'!$K$9,OR($N124='112'!$I$6,$O124='112'!$I$6))),"x",""))</f>
        <v/>
      </c>
      <c r="U124" s="85" t="str">
        <f>IF(ISERROR(FIND('112'!$M$9,G124,1)),"",IF((AND(LEFT(G124,2)=LEFT('112'!$M$9,2),B124&lt;'112'!$K$9,$N124='112'!$I$6)),"x",""))</f>
        <v/>
      </c>
      <c r="V124" s="85" t="str">
        <f>IF(ISERROR(FIND('112'!$M$9,G124,1)),"",IF((AND(RIGHT(G124,2)=RIGHT('112'!$M$9,2),B124&lt;'112'!$K$9,$O124='112'!$I$6)),"x",""))</f>
        <v/>
      </c>
      <c r="W124" s="85" t="str">
        <f>IF(AND('341-CT'!$H$9=H124,OR(LEFT(N124,3)=$W$7,LEFT(O124,3)=$W$7)),"x","")</f>
        <v/>
      </c>
      <c r="X124" s="85" t="str">
        <f>IF(OR(TH!N124=TH!$X$7,O124=TH!$X$7),"x","")</f>
        <v/>
      </c>
      <c r="Y124" s="85" t="str">
        <f>IF(AND(OR(N124="131",O124="131"),H124='131-CT'!$H$9),"x","")</f>
        <v/>
      </c>
      <c r="Z124" s="85"/>
      <c r="AA124" s="85" t="str">
        <f>IF(AND(MONTH(E124)='IN-NX'!$J$5,'IN-NX'!$D$7=D124),"x","")</f>
        <v/>
      </c>
      <c r="AB124" s="85" t="str">
        <f>IF(AND(OR(LEFT(TH!N124,2)="15",LEFT(TH!O124,2)="15"),'152-CT'!$J$8=TH!F124),"x","")</f>
        <v/>
      </c>
      <c r="AC124" s="85" t="str">
        <f>IF(AND(OR(LEFT(TH!N124,2)="15",LEFT(TH!O124,2)="15"),TK!$E$7=TH!F124),"x","")</f>
        <v>x</v>
      </c>
      <c r="AD124" s="85" t="str">
        <f>IF(AND(N124="1521",MONTH(C124)='BK-NL'!$M$11),"x","")</f>
        <v/>
      </c>
    </row>
    <row r="125" spans="1:30" s="347" customFormat="1" ht="15.75" hidden="1" customHeight="1">
      <c r="A125" s="342" t="str">
        <f>IF(B125&lt;&gt;"",IF(AND(B125='IN-TC'!$S$4,OR(TH!N125="1111",TH!O125="1111")),TH!D125,""),"")</f>
        <v/>
      </c>
      <c r="B125" s="63">
        <f t="shared" si="15"/>
        <v>2</v>
      </c>
      <c r="C125" s="64">
        <f t="shared" si="16"/>
        <v>42415</v>
      </c>
      <c r="D125" s="64" t="s">
        <v>690</v>
      </c>
      <c r="E125" s="64">
        <v>42415</v>
      </c>
      <c r="F125" s="67" t="s">
        <v>225</v>
      </c>
      <c r="G125" s="67"/>
      <c r="H125" s="74" t="s">
        <v>450</v>
      </c>
      <c r="I125" s="446">
        <v>45</v>
      </c>
      <c r="J125" s="446">
        <v>21979.791919191921</v>
      </c>
      <c r="K125" s="437"/>
      <c r="L125" s="446"/>
      <c r="M125" s="65">
        <f t="shared" si="14"/>
        <v>989091</v>
      </c>
      <c r="N125" s="66" t="s">
        <v>283</v>
      </c>
      <c r="O125" s="66" t="s">
        <v>277</v>
      </c>
      <c r="P125" s="85" t="str">
        <f>IF(AND('331-CT'!$E$7=TH!H125,OR(N125="331",O125="331")),"x","")</f>
        <v/>
      </c>
      <c r="Q125" s="85" t="str">
        <f>IF(AND(B125='111'!$L$11,OR($N125=$Q$7,$O125=$Q$7)),"x","")</f>
        <v/>
      </c>
      <c r="R125" s="85" t="str">
        <f>IF(AND($N125=$Q$7,$B125&lt;'111'!$L$11),"x","")</f>
        <v/>
      </c>
      <c r="S125" s="85" t="str">
        <f>IF(AND($O125=$Q$7,$B125&lt;'111'!$L$11),"x","")</f>
        <v/>
      </c>
      <c r="T125" s="85" t="str">
        <f>IF(ISERROR(FIND('112'!$M$9,G125,1)),"",IF((AND(FIND('112'!$M$9,G125,1)&gt;=1,B125='112'!$K$9,OR($N125='112'!$I$6,$O125='112'!$I$6))),"x",""))</f>
        <v/>
      </c>
      <c r="U125" s="85" t="str">
        <f>IF(ISERROR(FIND('112'!$M$9,G125,1)),"",IF((AND(LEFT(G125,2)=LEFT('112'!$M$9,2),B125&lt;'112'!$K$9,$N125='112'!$I$6)),"x",""))</f>
        <v/>
      </c>
      <c r="V125" s="85" t="str">
        <f>IF(ISERROR(FIND('112'!$M$9,G125,1)),"",IF((AND(RIGHT(G125,2)=RIGHT('112'!$M$9,2),B125&lt;'112'!$K$9,$O125='112'!$I$6)),"x",""))</f>
        <v/>
      </c>
      <c r="W125" s="85" t="str">
        <f>IF(AND('341-CT'!$H$9=H125,OR(LEFT(N125,3)=$W$7,LEFT(O125,3)=$W$7)),"x","")</f>
        <v/>
      </c>
      <c r="X125" s="85" t="str">
        <f>IF(OR(TH!N125=TH!$X$7,O125=TH!$X$7),"x","")</f>
        <v/>
      </c>
      <c r="Y125" s="85" t="str">
        <f>IF(AND(OR(N125="131",O125="131"),H125='131-CT'!$H$9),"x","")</f>
        <v/>
      </c>
      <c r="Z125" s="85"/>
      <c r="AA125" s="85" t="str">
        <f>IF(AND(MONTH(E125)='IN-NX'!$J$5,'IN-NX'!$D$7=D125),"x","")</f>
        <v/>
      </c>
      <c r="AB125" s="85" t="str">
        <f>IF(AND(OR(LEFT(TH!N125,2)="15",LEFT(TH!O125,2)="15"),'152-CT'!$J$8=TH!F125),"x","")</f>
        <v/>
      </c>
      <c r="AC125" s="85" t="str">
        <f>IF(AND(OR(LEFT(TH!N125,2)="15",LEFT(TH!O125,2)="15"),TK!$E$7=TH!F125),"x","")</f>
        <v/>
      </c>
      <c r="AD125" s="85" t="str">
        <f>IF(AND(N125="1521",MONTH(C125)='BK-NL'!$M$11),"x","")</f>
        <v/>
      </c>
    </row>
    <row r="126" spans="1:30" s="347" customFormat="1" ht="15.75" hidden="1" customHeight="1">
      <c r="A126" s="342" t="str">
        <f>IF(B126&lt;&gt;"",IF(AND(B126='IN-TC'!$S$4,OR(TH!N126="1111",TH!O126="1111")),TH!D126,""),"")</f>
        <v/>
      </c>
      <c r="B126" s="63">
        <f t="shared" si="15"/>
        <v>2</v>
      </c>
      <c r="C126" s="64">
        <f t="shared" si="16"/>
        <v>42415</v>
      </c>
      <c r="D126" s="64" t="s">
        <v>690</v>
      </c>
      <c r="E126" s="64">
        <v>42415</v>
      </c>
      <c r="F126" s="67" t="s">
        <v>357</v>
      </c>
      <c r="G126" s="67"/>
      <c r="H126" s="74" t="s">
        <v>450</v>
      </c>
      <c r="I126" s="446">
        <v>540</v>
      </c>
      <c r="J126" s="446">
        <v>14900</v>
      </c>
      <c r="K126" s="437"/>
      <c r="L126" s="446"/>
      <c r="M126" s="65">
        <f t="shared" si="14"/>
        <v>8046000</v>
      </c>
      <c r="N126" s="66" t="s">
        <v>283</v>
      </c>
      <c r="O126" s="66" t="s">
        <v>277</v>
      </c>
      <c r="P126" s="85" t="str">
        <f>IF(AND('331-CT'!$E$7=TH!H126,OR(N126="331",O126="331")),"x","")</f>
        <v/>
      </c>
      <c r="Q126" s="85" t="str">
        <f>IF(AND(B126='111'!$L$11,OR($N126=$Q$7,$O126=$Q$7)),"x","")</f>
        <v/>
      </c>
      <c r="R126" s="85" t="str">
        <f>IF(AND($N126=$Q$7,$B126&lt;'111'!$L$11),"x","")</f>
        <v/>
      </c>
      <c r="S126" s="85" t="str">
        <f>IF(AND($O126=$Q$7,$B126&lt;'111'!$L$11),"x","")</f>
        <v/>
      </c>
      <c r="T126" s="85" t="str">
        <f>IF(ISERROR(FIND('112'!$M$9,G126,1)),"",IF((AND(FIND('112'!$M$9,G126,1)&gt;=1,B126='112'!$K$9,OR($N126='112'!$I$6,$O126='112'!$I$6))),"x",""))</f>
        <v/>
      </c>
      <c r="U126" s="85" t="str">
        <f>IF(ISERROR(FIND('112'!$M$9,G126,1)),"",IF((AND(LEFT(G126,2)=LEFT('112'!$M$9,2),B126&lt;'112'!$K$9,$N126='112'!$I$6)),"x",""))</f>
        <v/>
      </c>
      <c r="V126" s="85" t="str">
        <f>IF(ISERROR(FIND('112'!$M$9,G126,1)),"",IF((AND(RIGHT(G126,2)=RIGHT('112'!$M$9,2),B126&lt;'112'!$K$9,$O126='112'!$I$6)),"x",""))</f>
        <v/>
      </c>
      <c r="W126" s="85" t="str">
        <f>IF(AND('341-CT'!$H$9=H126,OR(LEFT(N126,3)=$W$7,LEFT(O126,3)=$W$7)),"x","")</f>
        <v/>
      </c>
      <c r="X126" s="85" t="str">
        <f>IF(OR(TH!N126=TH!$X$7,O126=TH!$X$7),"x","")</f>
        <v/>
      </c>
      <c r="Y126" s="85" t="str">
        <f>IF(AND(OR(N126="131",O126="131"),H126='131-CT'!$H$9),"x","")</f>
        <v/>
      </c>
      <c r="Z126" s="85"/>
      <c r="AA126" s="85" t="str">
        <f>IF(AND(MONTH(E126)='IN-NX'!$J$5,'IN-NX'!$D$7=D126),"x","")</f>
        <v/>
      </c>
      <c r="AB126" s="85" t="str">
        <f>IF(AND(OR(LEFT(TH!N126,2)="15",LEFT(TH!O126,2)="15"),'152-CT'!$J$8=TH!F126),"x","")</f>
        <v/>
      </c>
      <c r="AC126" s="85" t="str">
        <f>IF(AND(OR(LEFT(TH!N126,2)="15",LEFT(TH!O126,2)="15"),TK!$E$7=TH!F126),"x","")</f>
        <v/>
      </c>
      <c r="AD126" s="85" t="str">
        <f>IF(AND(N126="1521",MONTH(C126)='BK-NL'!$M$11),"x","")</f>
        <v/>
      </c>
    </row>
    <row r="127" spans="1:30" s="347" customFormat="1" ht="15.75" hidden="1" customHeight="1">
      <c r="A127" s="342" t="str">
        <f>IF(B127&lt;&gt;"",IF(AND(B127='IN-TC'!$S$4,OR(TH!N127="1111",TH!O127="1111")),TH!D127,""),"")</f>
        <v/>
      </c>
      <c r="B127" s="63">
        <f t="shared" si="15"/>
        <v>2</v>
      </c>
      <c r="C127" s="64">
        <f t="shared" si="16"/>
        <v>42425</v>
      </c>
      <c r="D127" s="64" t="s">
        <v>691</v>
      </c>
      <c r="E127" s="64">
        <v>42425</v>
      </c>
      <c r="F127" s="67" t="s">
        <v>360</v>
      </c>
      <c r="G127" s="67"/>
      <c r="H127" s="74" t="s">
        <v>450</v>
      </c>
      <c r="I127" s="446">
        <v>150</v>
      </c>
      <c r="J127" s="446">
        <v>8500</v>
      </c>
      <c r="K127" s="437"/>
      <c r="L127" s="446"/>
      <c r="M127" s="65">
        <f t="shared" si="14"/>
        <v>1275000</v>
      </c>
      <c r="N127" s="66" t="s">
        <v>283</v>
      </c>
      <c r="O127" s="66" t="s">
        <v>277</v>
      </c>
      <c r="P127" s="85" t="str">
        <f>IF(AND('331-CT'!$E$7=TH!H127,OR(N127="331",O127="331")),"x","")</f>
        <v/>
      </c>
      <c r="Q127" s="85" t="str">
        <f>IF(AND(B127='111'!$L$11,OR($N127=$Q$7,$O127=$Q$7)),"x","")</f>
        <v/>
      </c>
      <c r="R127" s="85" t="str">
        <f>IF(AND($N127=$Q$7,$B127&lt;'111'!$L$11),"x","")</f>
        <v/>
      </c>
      <c r="S127" s="85" t="str">
        <f>IF(AND($O127=$Q$7,$B127&lt;'111'!$L$11),"x","")</f>
        <v/>
      </c>
      <c r="T127" s="85" t="str">
        <f>IF(ISERROR(FIND('112'!$M$9,G127,1)),"",IF((AND(FIND('112'!$M$9,G127,1)&gt;=1,B127='112'!$K$9,OR($N127='112'!$I$6,$O127='112'!$I$6))),"x",""))</f>
        <v/>
      </c>
      <c r="U127" s="85" t="str">
        <f>IF(ISERROR(FIND('112'!$M$9,G127,1)),"",IF((AND(LEFT(G127,2)=LEFT('112'!$M$9,2),B127&lt;'112'!$K$9,$N127='112'!$I$6)),"x",""))</f>
        <v/>
      </c>
      <c r="V127" s="85" t="str">
        <f>IF(ISERROR(FIND('112'!$M$9,G127,1)),"",IF((AND(RIGHT(G127,2)=RIGHT('112'!$M$9,2),B127&lt;'112'!$K$9,$O127='112'!$I$6)),"x",""))</f>
        <v/>
      </c>
      <c r="W127" s="85" t="str">
        <f>IF(AND('341-CT'!$H$9=H127,OR(LEFT(N127,3)=$W$7,LEFT(O127,3)=$W$7)),"x","")</f>
        <v/>
      </c>
      <c r="X127" s="85" t="str">
        <f>IF(OR(TH!N127=TH!$X$7,O127=TH!$X$7),"x","")</f>
        <v/>
      </c>
      <c r="Y127" s="85" t="str">
        <f>IF(AND(OR(N127="131",O127="131"),H127='131-CT'!$H$9),"x","")</f>
        <v/>
      </c>
      <c r="Z127" s="85"/>
      <c r="AA127" s="85" t="str">
        <f>IF(AND(MONTH(E127)='IN-NX'!$J$5,'IN-NX'!$D$7=D127),"x","")</f>
        <v/>
      </c>
      <c r="AB127" s="85" t="str">
        <f>IF(AND(OR(LEFT(TH!N127,2)="15",LEFT(TH!O127,2)="15"),'152-CT'!$J$8=TH!F127),"x","")</f>
        <v/>
      </c>
      <c r="AC127" s="85" t="str">
        <f>IF(AND(OR(LEFT(TH!N127,2)="15",LEFT(TH!O127,2)="15"),TK!$E$7=TH!F127),"x","")</f>
        <v/>
      </c>
      <c r="AD127" s="85" t="str">
        <f>IF(AND(N127="1521",MONTH(C127)='BK-NL'!$M$11),"x","")</f>
        <v/>
      </c>
    </row>
    <row r="128" spans="1:30" s="347" customFormat="1" ht="15.75" hidden="1" customHeight="1">
      <c r="A128" s="342" t="str">
        <f>IF(B128&lt;&gt;"",IF(AND(B128='IN-TC'!$S$4,OR(TH!N128="1111",TH!O128="1111")),TH!D128,""),"")</f>
        <v/>
      </c>
      <c r="B128" s="63">
        <f t="shared" si="15"/>
        <v>2</v>
      </c>
      <c r="C128" s="64">
        <f t="shared" si="16"/>
        <v>42425</v>
      </c>
      <c r="D128" s="64" t="s">
        <v>691</v>
      </c>
      <c r="E128" s="64">
        <v>42425</v>
      </c>
      <c r="F128" s="67" t="s">
        <v>364</v>
      </c>
      <c r="G128" s="67"/>
      <c r="H128" s="74" t="s">
        <v>450</v>
      </c>
      <c r="I128" s="448">
        <v>150</v>
      </c>
      <c r="J128" s="448">
        <v>33000</v>
      </c>
      <c r="K128" s="439"/>
      <c r="L128" s="448"/>
      <c r="M128" s="65">
        <f t="shared" si="14"/>
        <v>4950000</v>
      </c>
      <c r="N128" s="66" t="s">
        <v>283</v>
      </c>
      <c r="O128" s="66" t="s">
        <v>277</v>
      </c>
      <c r="P128" s="85" t="str">
        <f>IF(AND('331-CT'!$E$7=TH!H128,OR(N128="331",O128="331")),"x","")</f>
        <v/>
      </c>
      <c r="Q128" s="85" t="str">
        <f>IF(AND(B128='111'!$L$11,OR($N128=$Q$7,$O128=$Q$7)),"x","")</f>
        <v/>
      </c>
      <c r="R128" s="85" t="str">
        <f>IF(AND($N128=$Q$7,$B128&lt;'111'!$L$11),"x","")</f>
        <v/>
      </c>
      <c r="S128" s="85" t="str">
        <f>IF(AND($O128=$Q$7,$B128&lt;'111'!$L$11),"x","")</f>
        <v/>
      </c>
      <c r="T128" s="85" t="str">
        <f>IF(ISERROR(FIND('112'!$M$9,G128,1)),"",IF((AND(FIND('112'!$M$9,G128,1)&gt;=1,B128='112'!$K$9,OR($N128='112'!$I$6,$O128='112'!$I$6))),"x",""))</f>
        <v/>
      </c>
      <c r="U128" s="85" t="str">
        <f>IF(ISERROR(FIND('112'!$M$9,G128,1)),"",IF((AND(LEFT(G128,2)=LEFT('112'!$M$9,2),B128&lt;'112'!$K$9,$N128='112'!$I$6)),"x",""))</f>
        <v/>
      </c>
      <c r="V128" s="85" t="str">
        <f>IF(ISERROR(FIND('112'!$M$9,G128,1)),"",IF((AND(RIGHT(G128,2)=RIGHT('112'!$M$9,2),B128&lt;'112'!$K$9,$O128='112'!$I$6)),"x",""))</f>
        <v/>
      </c>
      <c r="W128" s="85" t="str">
        <f>IF(AND('341-CT'!$H$9=H128,OR(LEFT(N128,3)=$W$7,LEFT(O128,3)=$W$7)),"x","")</f>
        <v/>
      </c>
      <c r="X128" s="85" t="str">
        <f>IF(OR(TH!N128=TH!$X$7,O128=TH!$X$7),"x","")</f>
        <v/>
      </c>
      <c r="Y128" s="85" t="str">
        <f>IF(AND(OR(N128="131",O128="131"),H128='131-CT'!$H$9),"x","")</f>
        <v/>
      </c>
      <c r="Z128" s="85"/>
      <c r="AA128" s="85" t="str">
        <f>IF(AND(MONTH(E128)='IN-NX'!$J$5,'IN-NX'!$D$7=D128),"x","")</f>
        <v/>
      </c>
      <c r="AB128" s="85" t="str">
        <f>IF(AND(OR(LEFT(TH!N128,2)="15",LEFT(TH!O128,2)="15"),'152-CT'!$J$8=TH!F128),"x","")</f>
        <v/>
      </c>
      <c r="AC128" s="85" t="str">
        <f>IF(AND(OR(LEFT(TH!N128,2)="15",LEFT(TH!O128,2)="15"),TK!$E$7=TH!F128),"x","")</f>
        <v/>
      </c>
      <c r="AD128" s="85" t="str">
        <f>IF(AND(N128="1521",MONTH(C128)='BK-NL'!$M$11),"x","")</f>
        <v/>
      </c>
    </row>
    <row r="129" spans="1:30" s="347" customFormat="1" ht="15.75" hidden="1" customHeight="1">
      <c r="A129" s="342" t="str">
        <f>IF(B129&lt;&gt;"",IF(AND(B129='IN-TC'!$S$4,OR(TH!N129="1111",TH!O129="1111")),TH!D129,""),"")</f>
        <v/>
      </c>
      <c r="B129" s="63">
        <f t="shared" si="15"/>
        <v>2</v>
      </c>
      <c r="C129" s="64">
        <f t="shared" si="16"/>
        <v>42401</v>
      </c>
      <c r="D129" s="64" t="s">
        <v>689</v>
      </c>
      <c r="E129" s="64">
        <v>42401</v>
      </c>
      <c r="F129" s="67" t="s">
        <v>382</v>
      </c>
      <c r="G129" s="67"/>
      <c r="H129" s="74" t="s">
        <v>450</v>
      </c>
      <c r="I129" s="448">
        <v>2100</v>
      </c>
      <c r="J129" s="448">
        <v>5780.8622078968574</v>
      </c>
      <c r="K129" s="439"/>
      <c r="L129" s="448"/>
      <c r="M129" s="65">
        <f t="shared" si="14"/>
        <v>12139811</v>
      </c>
      <c r="N129" s="66" t="s">
        <v>283</v>
      </c>
      <c r="O129" s="66" t="s">
        <v>277</v>
      </c>
      <c r="P129" s="85" t="str">
        <f>IF(AND('331-CT'!$E$7=TH!H129,OR(N129="331",O129="331")),"x","")</f>
        <v/>
      </c>
      <c r="Q129" s="85" t="str">
        <f>IF(AND(B129='111'!$L$11,OR($N129=$Q$7,$O129=$Q$7)),"x","")</f>
        <v/>
      </c>
      <c r="R129" s="85" t="str">
        <f>IF(AND($N129=$Q$7,$B129&lt;'111'!$L$11),"x","")</f>
        <v/>
      </c>
      <c r="S129" s="85" t="str">
        <f>IF(AND($O129=$Q$7,$B129&lt;'111'!$L$11),"x","")</f>
        <v/>
      </c>
      <c r="T129" s="85" t="str">
        <f>IF(ISERROR(FIND('112'!$M$9,G129,1)),"",IF((AND(FIND('112'!$M$9,G129,1)&gt;=1,B129='112'!$K$9,OR($N129='112'!$I$6,$O129='112'!$I$6))),"x",""))</f>
        <v/>
      </c>
      <c r="U129" s="85" t="str">
        <f>IF(ISERROR(FIND('112'!$M$9,G129,1)),"",IF((AND(LEFT(G129,2)=LEFT('112'!$M$9,2),B129&lt;'112'!$K$9,$N129='112'!$I$6)),"x",""))</f>
        <v/>
      </c>
      <c r="V129" s="85" t="str">
        <f>IF(ISERROR(FIND('112'!$M$9,G129,1)),"",IF((AND(RIGHT(G129,2)=RIGHT('112'!$M$9,2),B129&lt;'112'!$K$9,$O129='112'!$I$6)),"x",""))</f>
        <v/>
      </c>
      <c r="W129" s="85" t="str">
        <f>IF(AND('341-CT'!$H$9=H129,OR(LEFT(N129,3)=$W$7,LEFT(O129,3)=$W$7)),"x","")</f>
        <v/>
      </c>
      <c r="X129" s="85" t="str">
        <f>IF(OR(TH!N129=TH!$X$7,O129=TH!$X$7),"x","")</f>
        <v/>
      </c>
      <c r="Y129" s="85" t="str">
        <f>IF(AND(OR(N129="131",O129="131"),H129='131-CT'!$H$9),"x","")</f>
        <v/>
      </c>
      <c r="Z129" s="85"/>
      <c r="AA129" s="85" t="str">
        <f>IF(AND(MONTH(E129)='IN-NX'!$J$5,'IN-NX'!$D$7=D129),"x","")</f>
        <v/>
      </c>
      <c r="AB129" s="85" t="str">
        <f>IF(AND(OR(LEFT(TH!N129,2)="15",LEFT(TH!O129,2)="15"),'152-CT'!$J$8=TH!F129),"x","")</f>
        <v/>
      </c>
      <c r="AC129" s="85" t="str">
        <f>IF(AND(OR(LEFT(TH!N129,2)="15",LEFT(TH!O129,2)="15"),TK!$E$7=TH!F129),"x","")</f>
        <v/>
      </c>
      <c r="AD129" s="85" t="str">
        <f>IF(AND(N129="1521",MONTH(C129)='BK-NL'!$M$11),"x","")</f>
        <v/>
      </c>
    </row>
    <row r="130" spans="1:30" ht="15.75" hidden="1" customHeight="1">
      <c r="A130" s="342" t="str">
        <f>IF(B130&lt;&gt;"",IF(AND(B130='IN-TC'!$S$4,OR(TH!N130="1111",TH!O130="1111")),TH!D130,""),"")</f>
        <v/>
      </c>
      <c r="B130" s="63">
        <f t="shared" ref="B130:B136" si="17">IF(C130&lt;&gt;"",MONTH(C130),"")</f>
        <v>3</v>
      </c>
      <c r="C130" s="320">
        <v>42431</v>
      </c>
      <c r="D130" s="320" t="s">
        <v>680</v>
      </c>
      <c r="E130" s="320">
        <v>42431</v>
      </c>
      <c r="F130" s="522" t="s">
        <v>391</v>
      </c>
      <c r="G130" s="998" t="s">
        <v>1188</v>
      </c>
      <c r="H130" s="7" t="s">
        <v>626</v>
      </c>
      <c r="I130" s="446">
        <v>1015</v>
      </c>
      <c r="J130" s="446">
        <v>12000</v>
      </c>
      <c r="K130" s="437"/>
      <c r="L130" s="446"/>
      <c r="M130" s="65">
        <v>12180000</v>
      </c>
      <c r="N130" s="323" t="s">
        <v>277</v>
      </c>
      <c r="O130" s="66" t="s">
        <v>8</v>
      </c>
      <c r="P130" s="85" t="str">
        <f>IF(AND('331-CT'!$E$7=TH!H130,OR(N130="331",O130="331")),"x","")</f>
        <v/>
      </c>
      <c r="Q130" s="85" t="str">
        <f>IF(AND(B130='111'!$L$11,OR($N130=$Q$7,$O130=$Q$7)),"x","")</f>
        <v/>
      </c>
      <c r="R130" s="85" t="str">
        <f>IF(AND($N130=$Q$7,$B130&lt;'111'!$L$11),"x","")</f>
        <v/>
      </c>
      <c r="S130" s="85" t="str">
        <f>IF(AND($O130=$Q$7,$B130&lt;'111'!$L$11),"x","")</f>
        <v/>
      </c>
      <c r="T130" s="85" t="str">
        <f>IF(ISERROR(FIND('112'!$M$9,G130,1)),"",IF((AND(FIND('112'!$M$9,G130,1)&gt;=1,B130='112'!$K$9,OR($N130='112'!$I$6,$O130='112'!$I$6))),"x",""))</f>
        <v/>
      </c>
      <c r="U130" s="85" t="str">
        <f>IF(ISERROR(FIND('112'!$M$9,G130,1)),"",IF((AND(LEFT(G130,2)=LEFT('112'!$M$9,2),B130&lt;'112'!$K$9,$N130='112'!$I$6)),"x",""))</f>
        <v/>
      </c>
      <c r="V130" s="85" t="str">
        <f>IF(ISERROR(FIND('112'!$M$9,G130,1)),"",IF((AND(RIGHT(G130,2)=RIGHT('112'!$M$9,2),B130&lt;'112'!$K$9,$O130='112'!$I$6)),"x",""))</f>
        <v/>
      </c>
      <c r="W130" s="85" t="str">
        <f>IF(AND('341-CT'!$H$9=H130,OR(LEFT(N130,3)=$W$7,LEFT(O130,3)=$W$7)),"x","")</f>
        <v/>
      </c>
      <c r="X130" s="85" t="str">
        <f>IF(OR(TH!N130=TH!$X$7,O130=TH!$X$7),"x","")</f>
        <v/>
      </c>
      <c r="Y130" s="85" t="str">
        <f>IF(AND(OR(N130="131",O130="131"),H130='131-CT'!$H$9),"x","")</f>
        <v/>
      </c>
      <c r="Z130" s="85"/>
      <c r="AA130" s="85" t="str">
        <f>IF(AND(MONTH(E130)='IN-NX'!$J$5,'IN-NX'!$D$7=D130),"x","")</f>
        <v/>
      </c>
      <c r="AB130" s="85" t="str">
        <f>IF(AND(OR(LEFT(TH!N130,2)="15",LEFT(TH!O130,2)="15"),'152-CT'!$J$8=TH!F130),"x","")</f>
        <v/>
      </c>
      <c r="AC130" s="85" t="str">
        <f>IF(AND(OR(LEFT(TH!N130,2)="15",LEFT(TH!O130,2)="15"),TK!$E$7=TH!F130),"x","")</f>
        <v/>
      </c>
      <c r="AD130" s="85" t="str">
        <f>IF(AND(N130="1521",MONTH(C130)='BK-NL'!$M$11),"x","")</f>
        <v/>
      </c>
    </row>
    <row r="131" spans="1:30" s="353" customFormat="1" ht="15.75" hidden="1" customHeight="1">
      <c r="A131" s="342" t="str">
        <f>IF(B131&lt;&gt;"",IF(AND(B131='IN-TC'!$S$4,OR(TH!N131="1111",TH!O131="1111")),TH!D131,""),"")</f>
        <v/>
      </c>
      <c r="B131" s="63">
        <f t="shared" si="17"/>
        <v>3</v>
      </c>
      <c r="C131" s="320">
        <v>42431</v>
      </c>
      <c r="D131" s="320" t="s">
        <v>680</v>
      </c>
      <c r="E131" s="320">
        <v>42431</v>
      </c>
      <c r="F131" s="522" t="s">
        <v>393</v>
      </c>
      <c r="G131" s="998" t="s">
        <v>1188</v>
      </c>
      <c r="H131" s="7" t="s">
        <v>626</v>
      </c>
      <c r="I131" s="446">
        <v>375</v>
      </c>
      <c r="J131" s="446">
        <v>9500</v>
      </c>
      <c r="K131" s="437"/>
      <c r="L131" s="446"/>
      <c r="M131" s="65">
        <v>3562500</v>
      </c>
      <c r="N131" s="323" t="s">
        <v>277</v>
      </c>
      <c r="O131" s="66" t="s">
        <v>8</v>
      </c>
      <c r="P131" s="85" t="str">
        <f>IF(AND('331-CT'!$E$7=TH!H131,OR(N131="331",O131="331")),"x","")</f>
        <v/>
      </c>
      <c r="Q131" s="85" t="str">
        <f>IF(AND(B131='111'!$L$11,OR($N131=$Q$7,$O131=$Q$7)),"x","")</f>
        <v/>
      </c>
      <c r="R131" s="85" t="str">
        <f>IF(AND($N131=$Q$7,$B131&lt;'111'!$L$11),"x","")</f>
        <v/>
      </c>
      <c r="S131" s="85" t="str">
        <f>IF(AND($O131=$Q$7,$B131&lt;'111'!$L$11),"x","")</f>
        <v/>
      </c>
      <c r="T131" s="85" t="str">
        <f>IF(ISERROR(FIND('112'!$M$9,G131,1)),"",IF((AND(FIND('112'!$M$9,G131,1)&gt;=1,B131='112'!$K$9,OR($N131='112'!$I$6,$O131='112'!$I$6))),"x",""))</f>
        <v/>
      </c>
      <c r="U131" s="85" t="str">
        <f>IF(ISERROR(FIND('112'!$M$9,G131,1)),"",IF((AND(LEFT(G131,2)=LEFT('112'!$M$9,2),B131&lt;'112'!$K$9,$N131='112'!$I$6)),"x",""))</f>
        <v/>
      </c>
      <c r="V131" s="85" t="str">
        <f>IF(ISERROR(FIND('112'!$M$9,G131,1)),"",IF((AND(RIGHT(G131,2)=RIGHT('112'!$M$9,2),B131&lt;'112'!$K$9,$O131='112'!$I$6)),"x",""))</f>
        <v/>
      </c>
      <c r="W131" s="85" t="str">
        <f>IF(AND('341-CT'!$H$9=H131,OR(LEFT(N131,3)=$W$7,LEFT(O131,3)=$W$7)),"x","")</f>
        <v/>
      </c>
      <c r="X131" s="85" t="str">
        <f>IF(OR(TH!N131=TH!$X$7,O131=TH!$X$7),"x","")</f>
        <v/>
      </c>
      <c r="Y131" s="85" t="str">
        <f>IF(AND(OR(N131="131",O131="131"),H131='131-CT'!$H$9),"x","")</f>
        <v/>
      </c>
      <c r="Z131" s="85"/>
      <c r="AA131" s="85" t="str">
        <f>IF(AND(MONTH(E131)='IN-NX'!$J$5,'IN-NX'!$D$7=D131),"x","")</f>
        <v/>
      </c>
      <c r="AB131" s="85" t="str">
        <f>IF(AND(OR(LEFT(TH!N131,2)="15",LEFT(TH!O131,2)="15"),'152-CT'!$J$8=TH!F131),"x","")</f>
        <v/>
      </c>
      <c r="AC131" s="85" t="str">
        <f>IF(AND(OR(LEFT(TH!N131,2)="15",LEFT(TH!O131,2)="15"),TK!$E$7=TH!F131),"x","")</f>
        <v/>
      </c>
      <c r="AD131" s="85" t="str">
        <f>IF(AND(N131="1521",MONTH(C131)='BK-NL'!$M$11),"x","")</f>
        <v/>
      </c>
    </row>
    <row r="132" spans="1:30" ht="15.75" hidden="1" customHeight="1">
      <c r="A132" s="342" t="str">
        <f>IF(B132&lt;&gt;"",IF(AND(B132='IN-TC'!$S$4,OR(TH!N132="1111",TH!O132="1111")),TH!D132,""),"")</f>
        <v/>
      </c>
      <c r="B132" s="63">
        <f t="shared" si="17"/>
        <v>3</v>
      </c>
      <c r="C132" s="320">
        <v>42431</v>
      </c>
      <c r="D132" s="320" t="s">
        <v>680</v>
      </c>
      <c r="E132" s="320">
        <v>42431</v>
      </c>
      <c r="F132" s="321" t="s">
        <v>655</v>
      </c>
      <c r="G132" s="998" t="s">
        <v>1188</v>
      </c>
      <c r="H132" s="7" t="s">
        <v>626</v>
      </c>
      <c r="I132" s="446"/>
      <c r="J132" s="446"/>
      <c r="K132" s="437"/>
      <c r="L132" s="446"/>
      <c r="M132" s="65">
        <v>1574250</v>
      </c>
      <c r="N132" s="323" t="s">
        <v>9</v>
      </c>
      <c r="O132" s="66" t="s">
        <v>8</v>
      </c>
      <c r="P132" s="85" t="str">
        <f>IF(AND('331-CT'!$E$7=TH!H132,OR(N132="331",O132="331")),"x","")</f>
        <v/>
      </c>
      <c r="Q132" s="85" t="str">
        <f>IF(AND(B132='111'!$L$11,OR($N132=$Q$7,$O132=$Q$7)),"x","")</f>
        <v/>
      </c>
      <c r="R132" s="85" t="str">
        <f>IF(AND($N132=$Q$7,$B132&lt;'111'!$L$11),"x","")</f>
        <v/>
      </c>
      <c r="S132" s="85" t="str">
        <f>IF(AND($O132=$Q$7,$B132&lt;'111'!$L$11),"x","")</f>
        <v/>
      </c>
      <c r="T132" s="85" t="str">
        <f>IF(ISERROR(FIND('112'!$M$9,G132,1)),"",IF((AND(FIND('112'!$M$9,G132,1)&gt;=1,B132='112'!$K$9,OR($N132='112'!$I$6,$O132='112'!$I$6))),"x",""))</f>
        <v/>
      </c>
      <c r="U132" s="85" t="str">
        <f>IF(ISERROR(FIND('112'!$M$9,G132,1)),"",IF((AND(LEFT(G132,2)=LEFT('112'!$M$9,2),B132&lt;'112'!$K$9,$N132='112'!$I$6)),"x",""))</f>
        <v/>
      </c>
      <c r="V132" s="85" t="str">
        <f>IF(ISERROR(FIND('112'!$M$9,G132,1)),"",IF((AND(RIGHT(G132,2)=RIGHT('112'!$M$9,2),B132&lt;'112'!$K$9,$O132='112'!$I$6)),"x",""))</f>
        <v/>
      </c>
      <c r="W132" s="85" t="str">
        <f>IF(AND('341-CT'!$H$9=H132,OR(LEFT(N132,3)=$W$7,LEFT(O132,3)=$W$7)),"x","")</f>
        <v/>
      </c>
      <c r="X132" s="85" t="str">
        <f>IF(OR(TH!N132=TH!$X$7,O132=TH!$X$7),"x","")</f>
        <v/>
      </c>
      <c r="Y132" s="85" t="str">
        <f>IF(AND(OR(N132="131",O132="131"),H132='131-CT'!$H$9),"x","")</f>
        <v/>
      </c>
      <c r="Z132" s="85"/>
      <c r="AA132" s="85" t="str">
        <f>IF(AND(MONTH(E132)='IN-NX'!$J$5,'IN-NX'!$D$7=D132),"x","")</f>
        <v/>
      </c>
      <c r="AB132" s="85" t="str">
        <f>IF(AND(OR(LEFT(TH!N132,2)="15",LEFT(TH!O132,2)="15"),'152-CT'!$J$8=TH!F132),"x","")</f>
        <v/>
      </c>
      <c r="AC132" s="85" t="str">
        <f>IF(AND(OR(LEFT(TH!N132,2)="15",LEFT(TH!O132,2)="15"),TK!$E$7=TH!F132),"x","")</f>
        <v/>
      </c>
      <c r="AD132" s="85" t="str">
        <f>IF(AND(N132="1521",MONTH(C132)='BK-NL'!$M$11),"x","")</f>
        <v/>
      </c>
    </row>
    <row r="133" spans="1:30" ht="15.75" hidden="1" customHeight="1">
      <c r="A133" s="342" t="str">
        <f>IF(B133&lt;&gt;"",IF(AND(B133='IN-TC'!$S$4,OR(TH!N133="1111",TH!O133="1111")),TH!D133,""),"")</f>
        <v/>
      </c>
      <c r="B133" s="63">
        <f t="shared" si="17"/>
        <v>3</v>
      </c>
      <c r="C133" s="320">
        <v>42437</v>
      </c>
      <c r="D133" s="320" t="s">
        <v>681</v>
      </c>
      <c r="E133" s="320">
        <v>42437</v>
      </c>
      <c r="F133" s="321" t="s">
        <v>349</v>
      </c>
      <c r="G133" s="998" t="s">
        <v>661</v>
      </c>
      <c r="H133" s="7" t="s">
        <v>678</v>
      </c>
      <c r="I133" s="446">
        <v>1000</v>
      </c>
      <c r="J133" s="446">
        <v>14095.237999999999</v>
      </c>
      <c r="K133" s="437"/>
      <c r="L133" s="446"/>
      <c r="M133" s="65">
        <v>14095238</v>
      </c>
      <c r="N133" s="323" t="s">
        <v>277</v>
      </c>
      <c r="O133" s="66" t="s">
        <v>8</v>
      </c>
      <c r="P133" s="85" t="str">
        <f>IF(AND('331-CT'!$E$7=TH!H133,OR(N133="331",O133="331")),"x","")</f>
        <v/>
      </c>
      <c r="Q133" s="85" t="str">
        <f>IF(AND(B133='111'!$L$11,OR($N133=$Q$7,$O133=$Q$7)),"x","")</f>
        <v/>
      </c>
      <c r="R133" s="85" t="str">
        <f>IF(AND($N133=$Q$7,$B133&lt;'111'!$L$11),"x","")</f>
        <v/>
      </c>
      <c r="S133" s="85" t="str">
        <f>IF(AND($O133=$Q$7,$B133&lt;'111'!$L$11),"x","")</f>
        <v/>
      </c>
      <c r="T133" s="85" t="str">
        <f>IF(ISERROR(FIND('112'!$M$9,G133,1)),"",IF((AND(FIND('112'!$M$9,G133,1)&gt;=1,B133='112'!$K$9,OR($N133='112'!$I$6,$O133='112'!$I$6))),"x",""))</f>
        <v/>
      </c>
      <c r="U133" s="85" t="str">
        <f>IF(ISERROR(FIND('112'!$M$9,G133,1)),"",IF((AND(LEFT(G133,2)=LEFT('112'!$M$9,2),B133&lt;'112'!$K$9,$N133='112'!$I$6)),"x",""))</f>
        <v/>
      </c>
      <c r="V133" s="85" t="str">
        <f>IF(ISERROR(FIND('112'!$M$9,G133,1)),"",IF((AND(RIGHT(G133,2)=RIGHT('112'!$M$9,2),B133&lt;'112'!$K$9,$O133='112'!$I$6)),"x",""))</f>
        <v/>
      </c>
      <c r="W133" s="85" t="str">
        <f>IF(AND('341-CT'!$H$9=H133,OR(LEFT(N133,3)=$W$7,LEFT(O133,3)=$W$7)),"x","")</f>
        <v/>
      </c>
      <c r="X133" s="85" t="str">
        <f>IF(OR(TH!N133=TH!$X$7,O133=TH!$X$7),"x","")</f>
        <v/>
      </c>
      <c r="Y133" s="85" t="str">
        <f>IF(AND(OR(N133="131",O133="131"),H133='131-CT'!$H$9),"x","")</f>
        <v/>
      </c>
      <c r="Z133" s="85"/>
      <c r="AA133" s="85" t="str">
        <f>IF(AND(MONTH(E133)='IN-NX'!$J$5,'IN-NX'!$D$7=D133),"x","")</f>
        <v/>
      </c>
      <c r="AB133" s="85" t="str">
        <f>IF(AND(OR(LEFT(TH!N133,2)="15",LEFT(TH!O133,2)="15"),'152-CT'!$J$8=TH!F133),"x","")</f>
        <v/>
      </c>
      <c r="AC133" s="85" t="str">
        <f>IF(AND(OR(LEFT(TH!N133,2)="15",LEFT(TH!O133,2)="15"),TK!$E$7=TH!F133),"x","")</f>
        <v>x</v>
      </c>
      <c r="AD133" s="85" t="str">
        <f>IF(AND(N133="1521",MONTH(C133)='BK-NL'!$M$11),"x","")</f>
        <v/>
      </c>
    </row>
    <row r="134" spans="1:30" ht="15.75" hidden="1" customHeight="1">
      <c r="A134" s="342" t="str">
        <f>IF(B134&lt;&gt;"",IF(AND(B134='IN-TC'!$S$4,OR(TH!N134="1111",TH!O134="1111")),TH!D134,""),"")</f>
        <v/>
      </c>
      <c r="B134" s="63">
        <f t="shared" si="17"/>
        <v>3</v>
      </c>
      <c r="C134" s="320">
        <v>42437</v>
      </c>
      <c r="D134" s="320" t="s">
        <v>681</v>
      </c>
      <c r="E134" s="320">
        <v>42437</v>
      </c>
      <c r="F134" s="321" t="s">
        <v>652</v>
      </c>
      <c r="G134" s="998" t="s">
        <v>661</v>
      </c>
      <c r="H134" s="7" t="s">
        <v>678</v>
      </c>
      <c r="I134" s="446"/>
      <c r="J134" s="446"/>
      <c r="K134" s="437"/>
      <c r="L134" s="446"/>
      <c r="M134" s="65">
        <v>704762</v>
      </c>
      <c r="N134" s="323" t="s">
        <v>9</v>
      </c>
      <c r="O134" s="66" t="s">
        <v>8</v>
      </c>
      <c r="P134" s="85" t="str">
        <f>IF(AND('331-CT'!$E$7=TH!H134,OR(N134="331",O134="331")),"x","")</f>
        <v/>
      </c>
      <c r="Q134" s="85" t="str">
        <f>IF(AND(B134='111'!$L$11,OR($N134=$Q$7,$O134=$Q$7)),"x","")</f>
        <v/>
      </c>
      <c r="R134" s="85" t="str">
        <f>IF(AND($N134=$Q$7,$B134&lt;'111'!$L$11),"x","")</f>
        <v/>
      </c>
      <c r="S134" s="85" t="str">
        <f>IF(AND($O134=$Q$7,$B134&lt;'111'!$L$11),"x","")</f>
        <v/>
      </c>
      <c r="T134" s="85" t="str">
        <f>IF(ISERROR(FIND('112'!$M$9,G134,1)),"",IF((AND(FIND('112'!$M$9,G134,1)&gt;=1,B134='112'!$K$9,OR($N134='112'!$I$6,$O134='112'!$I$6))),"x",""))</f>
        <v/>
      </c>
      <c r="U134" s="85" t="str">
        <f>IF(ISERROR(FIND('112'!$M$9,G134,1)),"",IF((AND(LEFT(G134,2)=LEFT('112'!$M$9,2),B134&lt;'112'!$K$9,$N134='112'!$I$6)),"x",""))</f>
        <v/>
      </c>
      <c r="V134" s="85" t="str">
        <f>IF(ISERROR(FIND('112'!$M$9,G134,1)),"",IF((AND(RIGHT(G134,2)=RIGHT('112'!$M$9,2),B134&lt;'112'!$K$9,$O134='112'!$I$6)),"x",""))</f>
        <v/>
      </c>
      <c r="W134" s="85" t="str">
        <f>IF(AND('341-CT'!$H$9=H134,OR(LEFT(N134,3)=$W$7,LEFT(O134,3)=$W$7)),"x","")</f>
        <v/>
      </c>
      <c r="X134" s="85" t="str">
        <f>IF(OR(TH!N134=TH!$X$7,O134=TH!$X$7),"x","")</f>
        <v/>
      </c>
      <c r="Y134" s="85" t="str">
        <f>IF(AND(OR(N134="131",O134="131"),H134='131-CT'!$H$9),"x","")</f>
        <v/>
      </c>
      <c r="Z134" s="85"/>
      <c r="AA134" s="85" t="str">
        <f>IF(AND(MONTH(E134)='IN-NX'!$J$5,'IN-NX'!$D$7=D134),"x","")</f>
        <v/>
      </c>
      <c r="AB134" s="85" t="str">
        <f>IF(AND(OR(LEFT(TH!N134,2)="15",LEFT(TH!O134,2)="15"),'152-CT'!$J$8=TH!F134),"x","")</f>
        <v/>
      </c>
      <c r="AC134" s="85" t="str">
        <f>IF(AND(OR(LEFT(TH!N134,2)="15",LEFT(TH!O134,2)="15"),TK!$E$7=TH!F134),"x","")</f>
        <v/>
      </c>
      <c r="AD134" s="85" t="str">
        <f>IF(AND(N134="1521",MONTH(C134)='BK-NL'!$M$11),"x","")</f>
        <v/>
      </c>
    </row>
    <row r="135" spans="1:30" ht="15.75" hidden="1" customHeight="1">
      <c r="A135" s="342" t="str">
        <f>IF(B135&lt;&gt;"",IF(AND(B135='IN-TC'!$S$4,OR(TH!N135="1111",TH!O135="1111")),TH!D135,""),"")</f>
        <v/>
      </c>
      <c r="B135" s="63">
        <f t="shared" si="17"/>
        <v>3</v>
      </c>
      <c r="C135" s="320">
        <v>42446</v>
      </c>
      <c r="D135" s="320" t="s">
        <v>682</v>
      </c>
      <c r="E135" s="320">
        <v>42446</v>
      </c>
      <c r="F135" s="321" t="s">
        <v>360</v>
      </c>
      <c r="G135" s="998" t="s">
        <v>1149</v>
      </c>
      <c r="H135" s="7" t="s">
        <v>622</v>
      </c>
      <c r="I135" s="446">
        <v>600</v>
      </c>
      <c r="J135" s="446">
        <v>8500</v>
      </c>
      <c r="K135" s="437"/>
      <c r="L135" s="446"/>
      <c r="M135" s="65">
        <v>5100000</v>
      </c>
      <c r="N135" s="323" t="s">
        <v>277</v>
      </c>
      <c r="O135" s="66" t="s">
        <v>8</v>
      </c>
      <c r="P135" s="85" t="str">
        <f>IF(AND('331-CT'!$E$7=TH!H135,OR(N135="331",O135="331")),"x","")</f>
        <v/>
      </c>
      <c r="Q135" s="85" t="str">
        <f>IF(AND(B135='111'!$L$11,OR($N135=$Q$7,$O135=$Q$7)),"x","")</f>
        <v/>
      </c>
      <c r="R135" s="85" t="str">
        <f>IF(AND($N135=$Q$7,$B135&lt;'111'!$L$11),"x","")</f>
        <v/>
      </c>
      <c r="S135" s="85" t="str">
        <f>IF(AND($O135=$Q$7,$B135&lt;'111'!$L$11),"x","")</f>
        <v/>
      </c>
      <c r="T135" s="85" t="str">
        <f>IF(ISERROR(FIND('112'!$M$9,G135,1)),"",IF((AND(FIND('112'!$M$9,G135,1)&gt;=1,B135='112'!$K$9,OR($N135='112'!$I$6,$O135='112'!$I$6))),"x",""))</f>
        <v/>
      </c>
      <c r="U135" s="85" t="str">
        <f>IF(ISERROR(FIND('112'!$M$9,G135,1)),"",IF((AND(LEFT(G135,2)=LEFT('112'!$M$9,2),B135&lt;'112'!$K$9,$N135='112'!$I$6)),"x",""))</f>
        <v/>
      </c>
      <c r="V135" s="85" t="str">
        <f>IF(ISERROR(FIND('112'!$M$9,G135,1)),"",IF((AND(RIGHT(G135,2)=RIGHT('112'!$M$9,2),B135&lt;'112'!$K$9,$O135='112'!$I$6)),"x",""))</f>
        <v/>
      </c>
      <c r="W135" s="85" t="str">
        <f>IF(AND('341-CT'!$H$9=H135,OR(LEFT(N135,3)=$W$7,LEFT(O135,3)=$W$7)),"x","")</f>
        <v/>
      </c>
      <c r="X135" s="85" t="str">
        <f>IF(OR(TH!N135=TH!$X$7,O135=TH!$X$7),"x","")</f>
        <v/>
      </c>
      <c r="Y135" s="85" t="str">
        <f>IF(AND(OR(N135="131",O135="131"),H135='131-CT'!$H$9),"x","")</f>
        <v/>
      </c>
      <c r="Z135" s="85"/>
      <c r="AA135" s="85" t="str">
        <f>IF(AND(MONTH(E135)='IN-NX'!$J$5,'IN-NX'!$D$7=D135),"x","")</f>
        <v/>
      </c>
      <c r="AB135" s="85" t="str">
        <f>IF(AND(OR(LEFT(TH!N135,2)="15",LEFT(TH!O135,2)="15"),'152-CT'!$J$8=TH!F135),"x","")</f>
        <v/>
      </c>
      <c r="AC135" s="85" t="str">
        <f>IF(AND(OR(LEFT(TH!N135,2)="15",LEFT(TH!O135,2)="15"),TK!$E$7=TH!F135),"x","")</f>
        <v/>
      </c>
      <c r="AD135" s="85" t="str">
        <f>IF(AND(N135="1521",MONTH(C135)='BK-NL'!$M$11),"x","")</f>
        <v/>
      </c>
    </row>
    <row r="136" spans="1:30" ht="15.75" hidden="1" customHeight="1">
      <c r="A136" s="342" t="str">
        <f>IF(B136&lt;&gt;"",IF(AND(B136='IN-TC'!$S$4,OR(TH!N136="1111",TH!O136="1111")),TH!D136,""),"")</f>
        <v/>
      </c>
      <c r="B136" s="63">
        <f t="shared" si="17"/>
        <v>3</v>
      </c>
      <c r="C136" s="320">
        <v>42446</v>
      </c>
      <c r="D136" s="320" t="s">
        <v>682</v>
      </c>
      <c r="E136" s="320">
        <v>42446</v>
      </c>
      <c r="F136" s="321" t="s">
        <v>1189</v>
      </c>
      <c r="G136" s="998" t="s">
        <v>1149</v>
      </c>
      <c r="H136" s="7" t="s">
        <v>622</v>
      </c>
      <c r="I136" s="446"/>
      <c r="J136" s="446"/>
      <c r="K136" s="437"/>
      <c r="L136" s="446"/>
      <c r="M136" s="65">
        <v>510000</v>
      </c>
      <c r="N136" s="323" t="s">
        <v>9</v>
      </c>
      <c r="O136" s="66" t="s">
        <v>8</v>
      </c>
      <c r="P136" s="85" t="str">
        <f>IF(AND('331-CT'!$E$7=TH!H136,OR(N136="331",O136="331")),"x","")</f>
        <v/>
      </c>
      <c r="Q136" s="85" t="str">
        <f>IF(AND(B136='111'!$L$11,OR($N136=$Q$7,$O136=$Q$7)),"x","")</f>
        <v/>
      </c>
      <c r="R136" s="85" t="str">
        <f>IF(AND($N136=$Q$7,$B136&lt;'111'!$L$11),"x","")</f>
        <v/>
      </c>
      <c r="S136" s="85" t="str">
        <f>IF(AND($O136=$Q$7,$B136&lt;'111'!$L$11),"x","")</f>
        <v/>
      </c>
      <c r="T136" s="85" t="str">
        <f>IF(ISERROR(FIND('112'!$M$9,G136,1)),"",IF((AND(FIND('112'!$M$9,G136,1)&gt;=1,B136='112'!$K$9,OR($N136='112'!$I$6,$O136='112'!$I$6))),"x",""))</f>
        <v/>
      </c>
      <c r="U136" s="85" t="str">
        <f>IF(ISERROR(FIND('112'!$M$9,G136,1)),"",IF((AND(LEFT(G136,2)=LEFT('112'!$M$9,2),B136&lt;'112'!$K$9,$N136='112'!$I$6)),"x",""))</f>
        <v/>
      </c>
      <c r="V136" s="85" t="str">
        <f>IF(ISERROR(FIND('112'!$M$9,G136,1)),"",IF((AND(RIGHT(G136,2)=RIGHT('112'!$M$9,2),B136&lt;'112'!$K$9,$O136='112'!$I$6)),"x",""))</f>
        <v/>
      </c>
      <c r="W136" s="85" t="str">
        <f>IF(AND('341-CT'!$H$9=H136,OR(LEFT(N136,3)=$W$7,LEFT(O136,3)=$W$7)),"x","")</f>
        <v/>
      </c>
      <c r="X136" s="85" t="str">
        <f>IF(OR(TH!N136=TH!$X$7,O136=TH!$X$7),"x","")</f>
        <v/>
      </c>
      <c r="Y136" s="85" t="str">
        <f>IF(AND(OR(N136="131",O136="131"),H136='131-CT'!$H$9),"x","")</f>
        <v/>
      </c>
      <c r="Z136" s="85"/>
      <c r="AA136" s="85" t="str">
        <f>IF(AND(MONTH(E136)='IN-NX'!$J$5,'IN-NX'!$D$7=D136),"x","")</f>
        <v/>
      </c>
      <c r="AB136" s="85" t="str">
        <f>IF(AND(OR(LEFT(TH!N136,2)="15",LEFT(TH!O136,2)="15"),'152-CT'!$J$8=TH!F136),"x","")</f>
        <v/>
      </c>
      <c r="AC136" s="85" t="str">
        <f>IF(AND(OR(LEFT(TH!N136,2)="15",LEFT(TH!O136,2)="15"),TK!$E$7=TH!F136),"x","")</f>
        <v/>
      </c>
      <c r="AD136" s="85" t="str">
        <f>IF(AND(N136="1521",MONTH(C136)='BK-NL'!$M$11),"x","")</f>
        <v/>
      </c>
    </row>
    <row r="137" spans="1:30" ht="15.75" hidden="1" customHeight="1">
      <c r="A137" s="342" t="str">
        <f>IF(B137&lt;&gt;"",IF(AND(B137='IN-TC'!$S$4,OR(TH!N137="1111",TH!O137="1111")),TH!D137,""),"")</f>
        <v/>
      </c>
      <c r="B137" s="63">
        <f t="shared" ref="B137:B149" si="18">IF(C137&lt;&gt;"",MONTH(C137),"")</f>
        <v>3</v>
      </c>
      <c r="C137" s="320">
        <v>42457</v>
      </c>
      <c r="D137" s="320" t="s">
        <v>683</v>
      </c>
      <c r="E137" s="320">
        <v>42457</v>
      </c>
      <c r="F137" s="321" t="s">
        <v>349</v>
      </c>
      <c r="G137" s="998" t="s">
        <v>1359</v>
      </c>
      <c r="H137" s="7" t="s">
        <v>678</v>
      </c>
      <c r="I137" s="446">
        <v>1000</v>
      </c>
      <c r="J137" s="446">
        <v>14095.237999999999</v>
      </c>
      <c r="K137" s="437"/>
      <c r="L137" s="446"/>
      <c r="M137" s="65">
        <v>14095238</v>
      </c>
      <c r="N137" s="323" t="s">
        <v>277</v>
      </c>
      <c r="O137" s="66" t="s">
        <v>8</v>
      </c>
      <c r="P137" s="85" t="str">
        <f>IF(AND('331-CT'!$E$7=TH!H137,OR(N137="331",O137="331")),"x","")</f>
        <v/>
      </c>
      <c r="Q137" s="85" t="str">
        <f>IF(AND(B137='111'!$L$11,OR($N137=$Q$7,$O137=$Q$7)),"x","")</f>
        <v/>
      </c>
      <c r="R137" s="85" t="str">
        <f>IF(AND($N137=$Q$7,$B137&lt;'111'!$L$11),"x","")</f>
        <v/>
      </c>
      <c r="S137" s="85" t="str">
        <f>IF(AND($O137=$Q$7,$B137&lt;'111'!$L$11),"x","")</f>
        <v/>
      </c>
      <c r="T137" s="85" t="str">
        <f>IF(ISERROR(FIND('112'!$M$9,G137,1)),"",IF((AND(FIND('112'!$M$9,G137,1)&gt;=1,B137='112'!$K$9,OR($N137='112'!$I$6,$O137='112'!$I$6))),"x",""))</f>
        <v/>
      </c>
      <c r="U137" s="85" t="str">
        <f>IF(ISERROR(FIND('112'!$M$9,G137,1)),"",IF((AND(LEFT(G137,2)=LEFT('112'!$M$9,2),B137&lt;'112'!$K$9,$N137='112'!$I$6)),"x",""))</f>
        <v/>
      </c>
      <c r="V137" s="85" t="str">
        <f>IF(ISERROR(FIND('112'!$M$9,G137,1)),"",IF((AND(RIGHT(G137,2)=RIGHT('112'!$M$9,2),B137&lt;'112'!$K$9,$O137='112'!$I$6)),"x",""))</f>
        <v/>
      </c>
      <c r="W137" s="85" t="str">
        <f>IF(AND('341-CT'!$H$9=H137,OR(LEFT(N137,3)=$W$7,LEFT(O137,3)=$W$7)),"x","")</f>
        <v/>
      </c>
      <c r="X137" s="85" t="str">
        <f>IF(OR(TH!N137=TH!$X$7,O137=TH!$X$7),"x","")</f>
        <v/>
      </c>
      <c r="Y137" s="85" t="str">
        <f>IF(AND(OR(N137="131",O137="131"),H137='131-CT'!$H$9),"x","")</f>
        <v/>
      </c>
      <c r="Z137" s="85"/>
      <c r="AA137" s="85" t="str">
        <f>IF(AND(MONTH(E137)='IN-NX'!$J$5,'IN-NX'!$D$7=D137),"x","")</f>
        <v/>
      </c>
      <c r="AB137" s="85" t="str">
        <f>IF(AND(OR(LEFT(TH!N137,2)="15",LEFT(TH!O137,2)="15"),'152-CT'!$J$8=TH!F137),"x","")</f>
        <v/>
      </c>
      <c r="AC137" s="85" t="str">
        <f>IF(AND(OR(LEFT(TH!N137,2)="15",LEFT(TH!O137,2)="15"),TK!$E$7=TH!F137),"x","")</f>
        <v>x</v>
      </c>
      <c r="AD137" s="85" t="str">
        <f>IF(AND(N137="1521",MONTH(C137)='BK-NL'!$M$11),"x","")</f>
        <v/>
      </c>
    </row>
    <row r="138" spans="1:30" ht="15.75" hidden="1" customHeight="1">
      <c r="A138" s="342" t="str">
        <f>IF(B138&lt;&gt;"",IF(AND(B138='IN-TC'!$S$4,OR(TH!N138="1111",TH!O138="1111")),TH!D138,""),"")</f>
        <v/>
      </c>
      <c r="B138" s="63">
        <f t="shared" si="18"/>
        <v>3</v>
      </c>
      <c r="C138" s="320">
        <v>42457</v>
      </c>
      <c r="D138" s="320" t="s">
        <v>683</v>
      </c>
      <c r="E138" s="320">
        <v>42457</v>
      </c>
      <c r="F138" s="321" t="s">
        <v>652</v>
      </c>
      <c r="G138" s="998" t="s">
        <v>1359</v>
      </c>
      <c r="H138" s="7" t="s">
        <v>678</v>
      </c>
      <c r="I138" s="446"/>
      <c r="J138" s="446"/>
      <c r="K138" s="437"/>
      <c r="L138" s="446"/>
      <c r="M138" s="65">
        <v>704762</v>
      </c>
      <c r="N138" s="323" t="s">
        <v>9</v>
      </c>
      <c r="O138" s="66" t="s">
        <v>8</v>
      </c>
      <c r="P138" s="85" t="str">
        <f>IF(AND('331-CT'!$E$7=TH!H138,OR(N138="331",O138="331")),"x","")</f>
        <v/>
      </c>
      <c r="Q138" s="85" t="str">
        <f>IF(AND(B138='111'!$L$11,OR($N138=$Q$7,$O138=$Q$7)),"x","")</f>
        <v/>
      </c>
      <c r="R138" s="85" t="str">
        <f>IF(AND($N138=$Q$7,$B138&lt;'111'!$L$11),"x","")</f>
        <v/>
      </c>
      <c r="S138" s="85" t="str">
        <f>IF(AND($O138=$Q$7,$B138&lt;'111'!$L$11),"x","")</f>
        <v/>
      </c>
      <c r="T138" s="85" t="str">
        <f>IF(ISERROR(FIND('112'!$M$9,G138,1)),"",IF((AND(FIND('112'!$M$9,G138,1)&gt;=1,B138='112'!$K$9,OR($N138='112'!$I$6,$O138='112'!$I$6))),"x",""))</f>
        <v/>
      </c>
      <c r="U138" s="85" t="str">
        <f>IF(ISERROR(FIND('112'!$M$9,G138,1)),"",IF((AND(LEFT(G138,2)=LEFT('112'!$M$9,2),B138&lt;'112'!$K$9,$N138='112'!$I$6)),"x",""))</f>
        <v/>
      </c>
      <c r="V138" s="85" t="str">
        <f>IF(ISERROR(FIND('112'!$M$9,G138,1)),"",IF((AND(RIGHT(G138,2)=RIGHT('112'!$M$9,2),B138&lt;'112'!$K$9,$O138='112'!$I$6)),"x",""))</f>
        <v/>
      </c>
      <c r="W138" s="85" t="str">
        <f>IF(AND('341-CT'!$H$9=H138,OR(LEFT(N138,3)=$W$7,LEFT(O138,3)=$W$7)),"x","")</f>
        <v/>
      </c>
      <c r="X138" s="85" t="str">
        <f>IF(OR(TH!N138=TH!$X$7,O138=TH!$X$7),"x","")</f>
        <v/>
      </c>
      <c r="Y138" s="85" t="str">
        <f>IF(AND(OR(N138="131",O138="131"),H138='131-CT'!$H$9),"x","")</f>
        <v/>
      </c>
      <c r="Z138" s="85"/>
      <c r="AA138" s="85" t="str">
        <f>IF(AND(MONTH(E138)='IN-NX'!$J$5,'IN-NX'!$D$7=D138),"x","")</f>
        <v/>
      </c>
      <c r="AB138" s="85" t="str">
        <f>IF(AND(OR(LEFT(TH!N138,2)="15",LEFT(TH!O138,2)="15"),'152-CT'!$J$8=TH!F138),"x","")</f>
        <v/>
      </c>
      <c r="AC138" s="85" t="str">
        <f>IF(AND(OR(LEFT(TH!N138,2)="15",LEFT(TH!O138,2)="15"),TK!$E$7=TH!F138),"x","")</f>
        <v/>
      </c>
      <c r="AD138" s="85" t="str">
        <f>IF(AND(N138="1521",MONTH(C138)='BK-NL'!$M$11),"x","")</f>
        <v/>
      </c>
    </row>
    <row r="139" spans="1:30" ht="15.75" hidden="1" customHeight="1">
      <c r="A139" s="342" t="str">
        <f>IF(B139&lt;&gt;"",IF(AND(B139='IN-TC'!$S$4,OR(TH!N139="1111",TH!O139="1111")),TH!D139,""),"")</f>
        <v/>
      </c>
      <c r="B139" s="63">
        <f>IF(C139&lt;&gt;"",MONTH(C139),"")</f>
        <v>3</v>
      </c>
      <c r="C139" s="64">
        <v>42459</v>
      </c>
      <c r="D139" s="320" t="s">
        <v>684</v>
      </c>
      <c r="E139" s="64">
        <f>C139</f>
        <v>42459</v>
      </c>
      <c r="F139" s="67" t="s">
        <v>225</v>
      </c>
      <c r="G139" s="994" t="s">
        <v>1363</v>
      </c>
      <c r="H139" s="7" t="s">
        <v>624</v>
      </c>
      <c r="I139" s="446">
        <v>450</v>
      </c>
      <c r="J139" s="446">
        <v>18414.14</v>
      </c>
      <c r="K139" s="437"/>
      <c r="L139" s="446"/>
      <c r="M139" s="65">
        <f>ROUND(I139*J139,0)</f>
        <v>8286363</v>
      </c>
      <c r="N139" s="66" t="s">
        <v>277</v>
      </c>
      <c r="O139" s="66" t="s">
        <v>8</v>
      </c>
      <c r="P139" s="85" t="str">
        <f>IF(AND('331-CT'!$E$7=TH!H139,OR(N139="331",O139="331")),"x","")</f>
        <v/>
      </c>
      <c r="Q139" s="85" t="str">
        <f>IF(AND(B139='111'!$L$11,OR($N139=$Q$7,$O139=$Q$7)),"x","")</f>
        <v/>
      </c>
      <c r="R139" s="85" t="str">
        <f>IF(AND($N139=$Q$7,$B139&lt;'111'!$L$11),"x","")</f>
        <v/>
      </c>
      <c r="S139" s="85" t="str">
        <f>IF(AND($O139=$Q$7,$B139&lt;'111'!$L$11),"x","")</f>
        <v/>
      </c>
      <c r="T139" s="85" t="str">
        <f>IF(ISERROR(FIND('112'!$M$9,G139,1)),"",IF((AND(FIND('112'!$M$9,G139,1)&gt;=1,B139='112'!$K$9,OR($N139='112'!$I$6,$O139='112'!$I$6))),"x",""))</f>
        <v/>
      </c>
      <c r="U139" s="85" t="str">
        <f>IF(ISERROR(FIND('112'!$M$9,G139,1)),"",IF((AND(LEFT(G139,2)=LEFT('112'!$M$9,2),B139&lt;'112'!$K$9,$N139='112'!$I$6)),"x",""))</f>
        <v/>
      </c>
      <c r="V139" s="85" t="str">
        <f>IF(ISERROR(FIND('112'!$M$9,G139,1)),"",IF((AND(RIGHT(G139,2)=RIGHT('112'!$M$9,2),B139&lt;'112'!$K$9,$O139='112'!$I$6)),"x",""))</f>
        <v/>
      </c>
      <c r="W139" s="85" t="str">
        <f>IF(AND('341-CT'!$H$9=H139,OR(LEFT(N139,3)=$W$7,LEFT(O139,3)=$W$7)),"x","")</f>
        <v/>
      </c>
      <c r="X139" s="85" t="str">
        <f>IF(OR(TH!N139=TH!$X$7,O139=TH!$X$7),"x","")</f>
        <v/>
      </c>
      <c r="Y139" s="85" t="str">
        <f>IF(AND(OR(N139="131",O139="131"),H139='131-CT'!$H$9),"x","")</f>
        <v/>
      </c>
      <c r="Z139" s="85"/>
      <c r="AA139" s="85" t="str">
        <f>IF(AND(MONTH(E139)='IN-NX'!$J$5,'IN-NX'!$D$7=D139),"x","")</f>
        <v/>
      </c>
      <c r="AB139" s="85" t="str">
        <f>IF(AND(OR(LEFT(TH!N139,2)="15",LEFT(TH!O139,2)="15"),'152-CT'!$J$8=TH!F139),"x","")</f>
        <v/>
      </c>
      <c r="AC139" s="85" t="str">
        <f>IF(AND(OR(LEFT(TH!N139,2)="15",LEFT(TH!O139,2)="15"),TK!$E$7=TH!F139),"x","")</f>
        <v/>
      </c>
      <c r="AD139" s="85" t="str">
        <f>IF(AND(N139="1521",MONTH(C139)='BK-NL'!$M$11),"x","")</f>
        <v/>
      </c>
    </row>
    <row r="140" spans="1:30" ht="15.75" hidden="1" customHeight="1">
      <c r="A140" s="342" t="str">
        <f>IF(B140&lt;&gt;"",IF(AND(B140='IN-TC'!$S$4,OR(TH!N140="1111",TH!O140="1111")),TH!D140,""),"")</f>
        <v/>
      </c>
      <c r="B140" s="63">
        <f>IF(C140&lt;&gt;"",MONTH(C140),"")</f>
        <v>3</v>
      </c>
      <c r="C140" s="64">
        <v>42459</v>
      </c>
      <c r="D140" s="320" t="s">
        <v>684</v>
      </c>
      <c r="E140" s="64">
        <f>C140</f>
        <v>42459</v>
      </c>
      <c r="F140" s="67" t="s">
        <v>1364</v>
      </c>
      <c r="G140" s="994" t="s">
        <v>1363</v>
      </c>
      <c r="H140" s="7" t="s">
        <v>624</v>
      </c>
      <c r="I140" s="446"/>
      <c r="J140" s="446"/>
      <c r="K140" s="437"/>
      <c r="L140" s="446"/>
      <c r="M140" s="65">
        <v>828636</v>
      </c>
      <c r="N140" s="66" t="s">
        <v>9</v>
      </c>
      <c r="O140" s="66" t="s">
        <v>8</v>
      </c>
      <c r="P140" s="85" t="str">
        <f>IF(AND('331-CT'!$E$7=TH!H140,OR(N140="331",O140="331")),"x","")</f>
        <v/>
      </c>
      <c r="Q140" s="85" t="str">
        <f>IF(AND(B140='111'!$L$11,OR($N140=$Q$7,$O140=$Q$7)),"x","")</f>
        <v/>
      </c>
      <c r="R140" s="85" t="str">
        <f>IF(AND($N140=$Q$7,$B140&lt;'111'!$L$11),"x","")</f>
        <v/>
      </c>
      <c r="S140" s="85" t="str">
        <f>IF(AND($O140=$Q$7,$B140&lt;'111'!$L$11),"x","")</f>
        <v/>
      </c>
      <c r="T140" s="85" t="str">
        <f>IF(ISERROR(FIND('112'!$M$9,G140,1)),"",IF((AND(FIND('112'!$M$9,G140,1)&gt;=1,B140='112'!$K$9,OR($N140='112'!$I$6,$O140='112'!$I$6))),"x",""))</f>
        <v/>
      </c>
      <c r="U140" s="85" t="str">
        <f>IF(ISERROR(FIND('112'!$M$9,G140,1)),"",IF((AND(LEFT(G140,2)=LEFT('112'!$M$9,2),B140&lt;'112'!$K$9,$N140='112'!$I$6)),"x",""))</f>
        <v/>
      </c>
      <c r="V140" s="85" t="str">
        <f>IF(ISERROR(FIND('112'!$M$9,G140,1)),"",IF((AND(RIGHT(G140,2)=RIGHT('112'!$M$9,2),B140&lt;'112'!$K$9,$O140='112'!$I$6)),"x",""))</f>
        <v/>
      </c>
      <c r="W140" s="85" t="str">
        <f>IF(AND('341-CT'!$H$9=H140,OR(LEFT(N140,3)=$W$7,LEFT(O140,3)=$W$7)),"x","")</f>
        <v/>
      </c>
      <c r="X140" s="85" t="str">
        <f>IF(OR(TH!N140=TH!$X$7,O140=TH!$X$7),"x","")</f>
        <v/>
      </c>
      <c r="Y140" s="85" t="str">
        <f>IF(AND(OR(N140="131",O140="131"),H140='131-CT'!$H$9),"x","")</f>
        <v/>
      </c>
      <c r="Z140" s="85"/>
      <c r="AA140" s="85" t="str">
        <f>IF(AND(MONTH(E140)='IN-NX'!$J$5,'IN-NX'!$D$7=D140),"x","")</f>
        <v/>
      </c>
      <c r="AB140" s="85" t="str">
        <f>IF(AND(OR(LEFT(TH!N140,2)="15",LEFT(TH!O140,2)="15"),'152-CT'!$J$8=TH!F140),"x","")</f>
        <v/>
      </c>
      <c r="AC140" s="85" t="str">
        <f>IF(AND(OR(LEFT(TH!N140,2)="15",LEFT(TH!O140,2)="15"),TK!$E$7=TH!F140),"x","")</f>
        <v/>
      </c>
      <c r="AD140" s="85" t="str">
        <f>IF(AND(N140="1521",MONTH(C140)='BK-NL'!$M$11),"x","")</f>
        <v/>
      </c>
    </row>
    <row r="141" spans="1:30" s="347" customFormat="1" ht="15.75" hidden="1" customHeight="1">
      <c r="A141" s="342" t="str">
        <f>IF(B141&lt;&gt;"",IF(AND(B141='IN-TC'!$S$4,OR(TH!N141="1111",TH!O141="1111")),TH!D141,""),"")</f>
        <v/>
      </c>
      <c r="B141" s="63">
        <f t="shared" si="18"/>
        <v>3</v>
      </c>
      <c r="C141" s="64">
        <v>42431</v>
      </c>
      <c r="D141" s="64" t="s">
        <v>689</v>
      </c>
      <c r="E141" s="64">
        <f>C141</f>
        <v>42431</v>
      </c>
      <c r="F141" s="67" t="s">
        <v>340</v>
      </c>
      <c r="G141" s="994"/>
      <c r="H141" s="74" t="s">
        <v>450</v>
      </c>
      <c r="I141" s="446">
        <v>50</v>
      </c>
      <c r="J141" s="446">
        <v>35444.444444444445</v>
      </c>
      <c r="K141" s="437"/>
      <c r="L141" s="446"/>
      <c r="M141" s="65">
        <f t="shared" ref="M141:M149" si="19">ROUND(I141*J141,0)</f>
        <v>1772222</v>
      </c>
      <c r="N141" s="66" t="s">
        <v>283</v>
      </c>
      <c r="O141" s="66" t="s">
        <v>277</v>
      </c>
      <c r="P141" s="85" t="str">
        <f>IF(AND('331-CT'!$E$7=TH!H141,OR(N141="331",O141="331")),"x","")</f>
        <v/>
      </c>
      <c r="Q141" s="85" t="str">
        <f>IF(AND(B141='111'!$L$11,OR($N141=$Q$7,$O141=$Q$7)),"x","")</f>
        <v/>
      </c>
      <c r="R141" s="85" t="str">
        <f>IF(AND($N141=$Q$7,$B141&lt;'111'!$L$11),"x","")</f>
        <v/>
      </c>
      <c r="S141" s="85" t="str">
        <f>IF(AND($O141=$Q$7,$B141&lt;'111'!$L$11),"x","")</f>
        <v/>
      </c>
      <c r="T141" s="85" t="str">
        <f>IF(ISERROR(FIND('112'!$M$9,G141,1)),"",IF((AND(FIND('112'!$M$9,G141,1)&gt;=1,B141='112'!$K$9,OR($N141='112'!$I$6,$O141='112'!$I$6))),"x",""))</f>
        <v/>
      </c>
      <c r="U141" s="85" t="str">
        <f>IF(ISERROR(FIND('112'!$M$9,G141,1)),"",IF((AND(LEFT(G141,2)=LEFT('112'!$M$9,2),B141&lt;'112'!$K$9,$N141='112'!$I$6)),"x",""))</f>
        <v/>
      </c>
      <c r="V141" s="85" t="str">
        <f>IF(ISERROR(FIND('112'!$M$9,G141,1)),"",IF((AND(RIGHT(G141,2)=RIGHT('112'!$M$9,2),B141&lt;'112'!$K$9,$O141='112'!$I$6)),"x",""))</f>
        <v/>
      </c>
      <c r="W141" s="85" t="str">
        <f>IF(AND('341-CT'!$H$9=H141,OR(LEFT(N141,3)=$W$7,LEFT(O141,3)=$W$7)),"x","")</f>
        <v/>
      </c>
      <c r="X141" s="85" t="str">
        <f>IF(OR(TH!N141=TH!$X$7,O141=TH!$X$7),"x","")</f>
        <v/>
      </c>
      <c r="Y141" s="85" t="str">
        <f>IF(AND(OR(N141="131",O141="131"),H141='131-CT'!$H$9),"x","")</f>
        <v/>
      </c>
      <c r="Z141" s="85"/>
      <c r="AA141" s="85" t="str">
        <f>IF(AND(MONTH(E141)='IN-NX'!$J$5,'IN-NX'!$D$7=D141),"x","")</f>
        <v/>
      </c>
      <c r="AB141" s="85" t="str">
        <f>IF(AND(OR(LEFT(TH!N141,2)="15",LEFT(TH!O141,2)="15"),'152-CT'!$J$8=TH!F141),"x","")</f>
        <v/>
      </c>
      <c r="AC141" s="85" t="str">
        <f>IF(AND(OR(LEFT(TH!N141,2)="15",LEFT(TH!O141,2)="15"),TK!$E$7=TH!F141),"x","")</f>
        <v/>
      </c>
      <c r="AD141" s="85" t="str">
        <f>IF(AND(N141="1521",MONTH(C141)='BK-NL'!$M$11),"x","")</f>
        <v/>
      </c>
    </row>
    <row r="142" spans="1:30" s="347" customFormat="1" ht="15.75" hidden="1" customHeight="1">
      <c r="A142" s="342" t="str">
        <f>IF(B142&lt;&gt;"",IF(AND(B142='IN-TC'!$S$4,OR(TH!N142="1111",TH!O142="1111")),TH!D142,""),"")</f>
        <v/>
      </c>
      <c r="B142" s="63">
        <f t="shared" si="18"/>
        <v>3</v>
      </c>
      <c r="C142" s="64">
        <v>42431</v>
      </c>
      <c r="D142" s="64" t="s">
        <v>689</v>
      </c>
      <c r="E142" s="64">
        <f t="shared" ref="E142:E149" si="20">C142</f>
        <v>42431</v>
      </c>
      <c r="F142" s="67" t="s">
        <v>346</v>
      </c>
      <c r="G142" s="994"/>
      <c r="H142" s="74" t="s">
        <v>450</v>
      </c>
      <c r="I142" s="446">
        <v>20</v>
      </c>
      <c r="J142" s="446">
        <v>46741.2</v>
      </c>
      <c r="K142" s="437"/>
      <c r="L142" s="446"/>
      <c r="M142" s="65">
        <f t="shared" si="19"/>
        <v>934824</v>
      </c>
      <c r="N142" s="66" t="s">
        <v>283</v>
      </c>
      <c r="O142" s="66" t="s">
        <v>277</v>
      </c>
      <c r="P142" s="85" t="str">
        <f>IF(AND('331-CT'!$E$7=TH!H142,OR(N142="331",O142="331")),"x","")</f>
        <v/>
      </c>
      <c r="Q142" s="85" t="str">
        <f>IF(AND(B142='111'!$L$11,OR($N142=$Q$7,$O142=$Q$7)),"x","")</f>
        <v/>
      </c>
      <c r="R142" s="85" t="str">
        <f>IF(AND($N142=$Q$7,$B142&lt;'111'!$L$11),"x","")</f>
        <v/>
      </c>
      <c r="S142" s="85" t="str">
        <f>IF(AND($O142=$Q$7,$B142&lt;'111'!$L$11),"x","")</f>
        <v/>
      </c>
      <c r="T142" s="85" t="str">
        <f>IF(ISERROR(FIND('112'!$M$9,G142,1)),"",IF((AND(FIND('112'!$M$9,G142,1)&gt;=1,B142='112'!$K$9,OR($N142='112'!$I$6,$O142='112'!$I$6))),"x",""))</f>
        <v/>
      </c>
      <c r="U142" s="85" t="str">
        <f>IF(ISERROR(FIND('112'!$M$9,G142,1)),"",IF((AND(LEFT(G142,2)=LEFT('112'!$M$9,2),B142&lt;'112'!$K$9,$N142='112'!$I$6)),"x",""))</f>
        <v/>
      </c>
      <c r="V142" s="85" t="str">
        <f>IF(ISERROR(FIND('112'!$M$9,G142,1)),"",IF((AND(RIGHT(G142,2)=RIGHT('112'!$M$9,2),B142&lt;'112'!$K$9,$O142='112'!$I$6)),"x",""))</f>
        <v/>
      </c>
      <c r="W142" s="85" t="str">
        <f>IF(AND('341-CT'!$H$9=H142,OR(LEFT(N142,3)=$W$7,LEFT(O142,3)=$W$7)),"x","")</f>
        <v/>
      </c>
      <c r="X142" s="85" t="str">
        <f>IF(OR(TH!N142=TH!$X$7,O142=TH!$X$7),"x","")</f>
        <v/>
      </c>
      <c r="Y142" s="85" t="str">
        <f>IF(AND(OR(N142="131",O142="131"),H142='131-CT'!$H$9),"x","")</f>
        <v/>
      </c>
      <c r="Z142" s="85"/>
      <c r="AA142" s="85" t="str">
        <f>IF(AND(MONTH(E142)='IN-NX'!$J$5,'IN-NX'!$D$7=D142),"x","")</f>
        <v/>
      </c>
      <c r="AB142" s="85" t="str">
        <f>IF(AND(OR(LEFT(TH!N142,2)="15",LEFT(TH!O142,2)="15"),'152-CT'!$J$8=TH!F142),"x","")</f>
        <v/>
      </c>
      <c r="AC142" s="85" t="str">
        <f>IF(AND(OR(LEFT(TH!N142,2)="15",LEFT(TH!O142,2)="15"),TK!$E$7=TH!F142),"x","")</f>
        <v/>
      </c>
      <c r="AD142" s="85" t="str">
        <f>IF(AND(N142="1521",MONTH(C142)='BK-NL'!$M$11),"x","")</f>
        <v/>
      </c>
    </row>
    <row r="143" spans="1:30" s="347" customFormat="1" ht="15.75" hidden="1" customHeight="1">
      <c r="A143" s="342" t="str">
        <f>IF(B143&lt;&gt;"",IF(AND(B143='IN-TC'!$S$4,OR(TH!N143="1111",TH!O143="1111")),TH!D143,""),"")</f>
        <v/>
      </c>
      <c r="B143" s="63">
        <f t="shared" si="18"/>
        <v>3</v>
      </c>
      <c r="C143" s="64">
        <v>42431</v>
      </c>
      <c r="D143" s="64" t="s">
        <v>689</v>
      </c>
      <c r="E143" s="64">
        <f t="shared" si="20"/>
        <v>42431</v>
      </c>
      <c r="F143" s="67" t="s">
        <v>349</v>
      </c>
      <c r="G143" s="67"/>
      <c r="H143" s="74" t="s">
        <v>450</v>
      </c>
      <c r="I143" s="446">
        <v>150</v>
      </c>
      <c r="J143" s="446">
        <v>13571.429</v>
      </c>
      <c r="K143" s="437"/>
      <c r="L143" s="446"/>
      <c r="M143" s="65">
        <f t="shared" si="19"/>
        <v>2035714</v>
      </c>
      <c r="N143" s="66" t="s">
        <v>283</v>
      </c>
      <c r="O143" s="66" t="s">
        <v>277</v>
      </c>
      <c r="P143" s="85" t="str">
        <f>IF(AND('331-CT'!$E$7=TH!H143,OR(N143="331",O143="331")),"x","")</f>
        <v/>
      </c>
      <c r="Q143" s="85" t="str">
        <f>IF(AND(B143='111'!$L$11,OR($N143=$Q$7,$O143=$Q$7)),"x","")</f>
        <v/>
      </c>
      <c r="R143" s="85" t="str">
        <f>IF(AND($N143=$Q$7,$B143&lt;'111'!$L$11),"x","")</f>
        <v/>
      </c>
      <c r="S143" s="85" t="str">
        <f>IF(AND($O143=$Q$7,$B143&lt;'111'!$L$11),"x","")</f>
        <v/>
      </c>
      <c r="T143" s="85" t="str">
        <f>IF(ISERROR(FIND('112'!$M$9,G143,1)),"",IF((AND(FIND('112'!$M$9,G143,1)&gt;=1,B143='112'!$K$9,OR($N143='112'!$I$6,$O143='112'!$I$6))),"x",""))</f>
        <v/>
      </c>
      <c r="U143" s="85" t="str">
        <f>IF(ISERROR(FIND('112'!$M$9,G143,1)),"",IF((AND(LEFT(G143,2)=LEFT('112'!$M$9,2),B143&lt;'112'!$K$9,$N143='112'!$I$6)),"x",""))</f>
        <v/>
      </c>
      <c r="V143" s="85" t="str">
        <f>IF(ISERROR(FIND('112'!$M$9,G143,1)),"",IF((AND(RIGHT(G143,2)=RIGHT('112'!$M$9,2),B143&lt;'112'!$K$9,$O143='112'!$I$6)),"x",""))</f>
        <v/>
      </c>
      <c r="W143" s="85" t="str">
        <f>IF(AND('341-CT'!$H$9=H143,OR(LEFT(N143,3)=$W$7,LEFT(O143,3)=$W$7)),"x","")</f>
        <v/>
      </c>
      <c r="X143" s="85" t="str">
        <f>IF(OR(TH!N143=TH!$X$7,O143=TH!$X$7),"x","")</f>
        <v/>
      </c>
      <c r="Y143" s="85" t="str">
        <f>IF(AND(OR(N143="131",O143="131"),H143='131-CT'!$H$9),"x","")</f>
        <v/>
      </c>
      <c r="Z143" s="85"/>
      <c r="AA143" s="85" t="str">
        <f>IF(AND(MONTH(E143)='IN-NX'!$J$5,'IN-NX'!$D$7=D143),"x","")</f>
        <v/>
      </c>
      <c r="AB143" s="85" t="str">
        <f>IF(AND(OR(LEFT(TH!N143,2)="15",LEFT(TH!O143,2)="15"),'152-CT'!$J$8=TH!F143),"x","")</f>
        <v/>
      </c>
      <c r="AC143" s="85" t="str">
        <f>IF(AND(OR(LEFT(TH!N143,2)="15",LEFT(TH!O143,2)="15"),TK!$E$7=TH!F143),"x","")</f>
        <v>x</v>
      </c>
      <c r="AD143" s="85" t="str">
        <f>IF(AND(N143="1521",MONTH(C143)='BK-NL'!$M$11),"x","")</f>
        <v/>
      </c>
    </row>
    <row r="144" spans="1:30" s="347" customFormat="1" ht="15.75" hidden="1" customHeight="1">
      <c r="A144" s="342" t="str">
        <f>IF(B144&lt;&gt;"",IF(AND(B144='IN-TC'!$S$4,OR(TH!N144="1111",TH!O144="1111")),TH!D144,""),"")</f>
        <v/>
      </c>
      <c r="B144" s="63">
        <f t="shared" si="18"/>
        <v>3</v>
      </c>
      <c r="C144" s="64">
        <v>42431</v>
      </c>
      <c r="D144" s="64" t="s">
        <v>689</v>
      </c>
      <c r="E144" s="64">
        <f t="shared" si="20"/>
        <v>42431</v>
      </c>
      <c r="F144" s="67" t="s">
        <v>225</v>
      </c>
      <c r="G144" s="67"/>
      <c r="H144" s="74" t="s">
        <v>450</v>
      </c>
      <c r="I144" s="446">
        <v>200</v>
      </c>
      <c r="J144" s="446">
        <v>21979.791919191921</v>
      </c>
      <c r="K144" s="437"/>
      <c r="L144" s="446"/>
      <c r="M144" s="65">
        <f t="shared" si="19"/>
        <v>4395958</v>
      </c>
      <c r="N144" s="66" t="s">
        <v>283</v>
      </c>
      <c r="O144" s="66" t="s">
        <v>277</v>
      </c>
      <c r="P144" s="85" t="str">
        <f>IF(AND('331-CT'!$E$7=TH!H144,OR(N144="331",O144="331")),"x","")</f>
        <v/>
      </c>
      <c r="Q144" s="85" t="str">
        <f>IF(AND(B144='111'!$L$11,OR($N144=$Q$7,$O144=$Q$7)),"x","")</f>
        <v/>
      </c>
      <c r="R144" s="85" t="str">
        <f>IF(AND($N144=$Q$7,$B144&lt;'111'!$L$11),"x","")</f>
        <v/>
      </c>
      <c r="S144" s="85" t="str">
        <f>IF(AND($O144=$Q$7,$B144&lt;'111'!$L$11),"x","")</f>
        <v/>
      </c>
      <c r="T144" s="85" t="str">
        <f>IF(ISERROR(FIND('112'!$M$9,G144,1)),"",IF((AND(FIND('112'!$M$9,G144,1)&gt;=1,B144='112'!$K$9,OR($N144='112'!$I$6,$O144='112'!$I$6))),"x",""))</f>
        <v/>
      </c>
      <c r="U144" s="85" t="str">
        <f>IF(ISERROR(FIND('112'!$M$9,G144,1)),"",IF((AND(LEFT(G144,2)=LEFT('112'!$M$9,2),B144&lt;'112'!$K$9,$N144='112'!$I$6)),"x",""))</f>
        <v/>
      </c>
      <c r="V144" s="85" t="str">
        <f>IF(ISERROR(FIND('112'!$M$9,G144,1)),"",IF((AND(RIGHT(G144,2)=RIGHT('112'!$M$9,2),B144&lt;'112'!$K$9,$O144='112'!$I$6)),"x",""))</f>
        <v/>
      </c>
      <c r="W144" s="85" t="str">
        <f>IF(AND('341-CT'!$H$9=H144,OR(LEFT(N144,3)=$W$7,LEFT(O144,3)=$W$7)),"x","")</f>
        <v/>
      </c>
      <c r="X144" s="85" t="str">
        <f>IF(OR(TH!N144=TH!$X$7,O144=TH!$X$7),"x","")</f>
        <v/>
      </c>
      <c r="Y144" s="85" t="str">
        <f>IF(AND(OR(N144="131",O144="131"),H144='131-CT'!$H$9),"x","")</f>
        <v/>
      </c>
      <c r="Z144" s="85"/>
      <c r="AA144" s="85" t="str">
        <f>IF(AND(MONTH(E144)='IN-NX'!$J$5,'IN-NX'!$D$7=D144),"x","")</f>
        <v/>
      </c>
      <c r="AB144" s="85" t="str">
        <f>IF(AND(OR(LEFT(TH!N144,2)="15",LEFT(TH!O144,2)="15"),'152-CT'!$J$8=TH!F144),"x","")</f>
        <v/>
      </c>
      <c r="AC144" s="85" t="str">
        <f>IF(AND(OR(LEFT(TH!N144,2)="15",LEFT(TH!O144,2)="15"),TK!$E$7=TH!F144),"x","")</f>
        <v/>
      </c>
      <c r="AD144" s="85" t="str">
        <f>IF(AND(N144="1521",MONTH(C144)='BK-NL'!$M$11),"x","")</f>
        <v/>
      </c>
    </row>
    <row r="145" spans="1:30" s="347" customFormat="1" ht="15.75" hidden="1" customHeight="1">
      <c r="A145" s="342" t="str">
        <f>IF(B145&lt;&gt;"",IF(AND(B145='IN-TC'!$S$4,OR(TH!N145="1111",TH!O145="1111")),TH!D145,""),"")</f>
        <v/>
      </c>
      <c r="B145" s="63">
        <f t="shared" si="18"/>
        <v>3</v>
      </c>
      <c r="C145" s="64">
        <v>42434</v>
      </c>
      <c r="D145" s="64" t="s">
        <v>690</v>
      </c>
      <c r="E145" s="64">
        <f t="shared" si="20"/>
        <v>42434</v>
      </c>
      <c r="F145" s="67" t="s">
        <v>357</v>
      </c>
      <c r="G145" s="67"/>
      <c r="H145" s="74" t="s">
        <v>450</v>
      </c>
      <c r="I145" s="446">
        <v>2160</v>
      </c>
      <c r="J145" s="446">
        <v>14900</v>
      </c>
      <c r="K145" s="437"/>
      <c r="L145" s="446"/>
      <c r="M145" s="65">
        <f t="shared" si="19"/>
        <v>32184000</v>
      </c>
      <c r="N145" s="66" t="s">
        <v>283</v>
      </c>
      <c r="O145" s="66" t="s">
        <v>277</v>
      </c>
      <c r="P145" s="85" t="str">
        <f>IF(AND('331-CT'!$E$7=TH!H145,OR(N145="331",O145="331")),"x","")</f>
        <v/>
      </c>
      <c r="Q145" s="85" t="str">
        <f>IF(AND(B145='111'!$L$11,OR($N145=$Q$7,$O145=$Q$7)),"x","")</f>
        <v/>
      </c>
      <c r="R145" s="85" t="str">
        <f>IF(AND($N145=$Q$7,$B145&lt;'111'!$L$11),"x","")</f>
        <v/>
      </c>
      <c r="S145" s="85" t="str">
        <f>IF(AND($O145=$Q$7,$B145&lt;'111'!$L$11),"x","")</f>
        <v/>
      </c>
      <c r="T145" s="85" t="str">
        <f>IF(ISERROR(FIND('112'!$M$9,G145,1)),"",IF((AND(FIND('112'!$M$9,G145,1)&gt;=1,B145='112'!$K$9,OR($N145='112'!$I$6,$O145='112'!$I$6))),"x",""))</f>
        <v/>
      </c>
      <c r="U145" s="85" t="str">
        <f>IF(ISERROR(FIND('112'!$M$9,G145,1)),"",IF((AND(LEFT(G145,2)=LEFT('112'!$M$9,2),B145&lt;'112'!$K$9,$N145='112'!$I$6)),"x",""))</f>
        <v/>
      </c>
      <c r="V145" s="85" t="str">
        <f>IF(ISERROR(FIND('112'!$M$9,G145,1)),"",IF((AND(RIGHT(G145,2)=RIGHT('112'!$M$9,2),B145&lt;'112'!$K$9,$O145='112'!$I$6)),"x",""))</f>
        <v/>
      </c>
      <c r="W145" s="85" t="str">
        <f>IF(AND('341-CT'!$H$9=H145,OR(LEFT(N145,3)=$W$7,LEFT(O145,3)=$W$7)),"x","")</f>
        <v/>
      </c>
      <c r="X145" s="85" t="str">
        <f>IF(OR(TH!N145=TH!$X$7,O145=TH!$X$7),"x","")</f>
        <v/>
      </c>
      <c r="Y145" s="85" t="str">
        <f>IF(AND(OR(N145="131",O145="131"),H145='131-CT'!$H$9),"x","")</f>
        <v/>
      </c>
      <c r="Z145" s="85"/>
      <c r="AA145" s="85" t="str">
        <f>IF(AND(MONTH(E145)='IN-NX'!$J$5,'IN-NX'!$D$7=D145),"x","")</f>
        <v/>
      </c>
      <c r="AB145" s="85" t="str">
        <f>IF(AND(OR(LEFT(TH!N145,2)="15",LEFT(TH!O145,2)="15"),'152-CT'!$J$8=TH!F145),"x","")</f>
        <v/>
      </c>
      <c r="AC145" s="85" t="str">
        <f>IF(AND(OR(LEFT(TH!N145,2)="15",LEFT(TH!O145,2)="15"),TK!$E$7=TH!F145),"x","")</f>
        <v/>
      </c>
      <c r="AD145" s="85" t="str">
        <f>IF(AND(N145="1521",MONTH(C145)='BK-NL'!$M$11),"x","")</f>
        <v/>
      </c>
    </row>
    <row r="146" spans="1:30" s="347" customFormat="1" ht="15.75" hidden="1" customHeight="1">
      <c r="A146" s="342" t="str">
        <f>IF(B146&lt;&gt;"",IF(AND(B146='IN-TC'!$S$4,OR(TH!N146="1111",TH!O146="1111")),TH!D146,""),"")</f>
        <v/>
      </c>
      <c r="B146" s="63">
        <f t="shared" si="18"/>
        <v>3</v>
      </c>
      <c r="C146" s="64">
        <v>42434</v>
      </c>
      <c r="D146" s="64" t="s">
        <v>690</v>
      </c>
      <c r="E146" s="64">
        <f t="shared" si="20"/>
        <v>42434</v>
      </c>
      <c r="F146" s="67" t="s">
        <v>360</v>
      </c>
      <c r="G146" s="67"/>
      <c r="H146" s="74" t="s">
        <v>450</v>
      </c>
      <c r="I146" s="446">
        <v>250</v>
      </c>
      <c r="J146" s="446">
        <v>8500</v>
      </c>
      <c r="K146" s="437"/>
      <c r="L146" s="446"/>
      <c r="M146" s="65">
        <f t="shared" si="19"/>
        <v>2125000</v>
      </c>
      <c r="N146" s="66" t="s">
        <v>283</v>
      </c>
      <c r="O146" s="66" t="s">
        <v>277</v>
      </c>
      <c r="P146" s="85" t="str">
        <f>IF(AND('331-CT'!$E$7=TH!H146,OR(N146="331",O146="331")),"x","")</f>
        <v/>
      </c>
      <c r="Q146" s="85" t="str">
        <f>IF(AND(B146='111'!$L$11,OR($N146=$Q$7,$O146=$Q$7)),"x","")</f>
        <v/>
      </c>
      <c r="R146" s="85" t="str">
        <f>IF(AND($N146=$Q$7,$B146&lt;'111'!$L$11),"x","")</f>
        <v/>
      </c>
      <c r="S146" s="85" t="str">
        <f>IF(AND($O146=$Q$7,$B146&lt;'111'!$L$11),"x","")</f>
        <v/>
      </c>
      <c r="T146" s="85" t="str">
        <f>IF(ISERROR(FIND('112'!$M$9,G146,1)),"",IF((AND(FIND('112'!$M$9,G146,1)&gt;=1,B146='112'!$K$9,OR($N146='112'!$I$6,$O146='112'!$I$6))),"x",""))</f>
        <v/>
      </c>
      <c r="U146" s="85" t="str">
        <f>IF(ISERROR(FIND('112'!$M$9,G146,1)),"",IF((AND(LEFT(G146,2)=LEFT('112'!$M$9,2),B146&lt;'112'!$K$9,$N146='112'!$I$6)),"x",""))</f>
        <v/>
      </c>
      <c r="V146" s="85" t="str">
        <f>IF(ISERROR(FIND('112'!$M$9,G146,1)),"",IF((AND(RIGHT(G146,2)=RIGHT('112'!$M$9,2),B146&lt;'112'!$K$9,$O146='112'!$I$6)),"x",""))</f>
        <v/>
      </c>
      <c r="W146" s="85" t="str">
        <f>IF(AND('341-CT'!$H$9=H146,OR(LEFT(N146,3)=$W$7,LEFT(O146,3)=$W$7)),"x","")</f>
        <v/>
      </c>
      <c r="X146" s="85" t="str">
        <f>IF(OR(TH!N146=TH!$X$7,O146=TH!$X$7),"x","")</f>
        <v/>
      </c>
      <c r="Y146" s="85" t="str">
        <f>IF(AND(OR(N146="131",O146="131"),H146='131-CT'!$H$9),"x","")</f>
        <v/>
      </c>
      <c r="Z146" s="85"/>
      <c r="AA146" s="85" t="str">
        <f>IF(AND(MONTH(E146)='IN-NX'!$J$5,'IN-NX'!$D$7=D146),"x","")</f>
        <v/>
      </c>
      <c r="AB146" s="85" t="str">
        <f>IF(AND(OR(LEFT(TH!N146,2)="15",LEFT(TH!O146,2)="15"),'152-CT'!$J$8=TH!F146),"x","")</f>
        <v/>
      </c>
      <c r="AC146" s="85" t="str">
        <f>IF(AND(OR(LEFT(TH!N146,2)="15",LEFT(TH!O146,2)="15"),TK!$E$7=TH!F146),"x","")</f>
        <v/>
      </c>
      <c r="AD146" s="85" t="str">
        <f>IF(AND(N146="1521",MONTH(C146)='BK-NL'!$M$11),"x","")</f>
        <v/>
      </c>
    </row>
    <row r="147" spans="1:30" s="347" customFormat="1" ht="15.75" hidden="1" customHeight="1">
      <c r="A147" s="342" t="str">
        <f>IF(B147&lt;&gt;"",IF(AND(B147='IN-TC'!$S$4,OR(TH!N147="1111",TH!O147="1111")),TH!D147,""),"")</f>
        <v/>
      </c>
      <c r="B147" s="63">
        <f t="shared" si="18"/>
        <v>3</v>
      </c>
      <c r="C147" s="64">
        <v>42434</v>
      </c>
      <c r="D147" s="64" t="s">
        <v>690</v>
      </c>
      <c r="E147" s="64">
        <f t="shared" si="20"/>
        <v>42434</v>
      </c>
      <c r="F147" s="67" t="s">
        <v>364</v>
      </c>
      <c r="G147" s="67"/>
      <c r="H147" s="74" t="s">
        <v>450</v>
      </c>
      <c r="I147" s="448">
        <v>150</v>
      </c>
      <c r="J147" s="448">
        <v>33000</v>
      </c>
      <c r="K147" s="439"/>
      <c r="L147" s="448"/>
      <c r="M147" s="65">
        <f t="shared" si="19"/>
        <v>4950000</v>
      </c>
      <c r="N147" s="66" t="s">
        <v>283</v>
      </c>
      <c r="O147" s="66" t="s">
        <v>277</v>
      </c>
      <c r="P147" s="85" t="str">
        <f>IF(AND('331-CT'!$E$7=TH!H147,OR(N147="331",O147="331")),"x","")</f>
        <v/>
      </c>
      <c r="Q147" s="85" t="str">
        <f>IF(AND(B147='111'!$L$11,OR($N147=$Q$7,$O147=$Q$7)),"x","")</f>
        <v/>
      </c>
      <c r="R147" s="85" t="str">
        <f>IF(AND($N147=$Q$7,$B147&lt;'111'!$L$11),"x","")</f>
        <v/>
      </c>
      <c r="S147" s="85" t="str">
        <f>IF(AND($O147=$Q$7,$B147&lt;'111'!$L$11),"x","")</f>
        <v/>
      </c>
      <c r="T147" s="85" t="str">
        <f>IF(ISERROR(FIND('112'!$M$9,G147,1)),"",IF((AND(FIND('112'!$M$9,G147,1)&gt;=1,B147='112'!$K$9,OR($N147='112'!$I$6,$O147='112'!$I$6))),"x",""))</f>
        <v/>
      </c>
      <c r="U147" s="85" t="str">
        <f>IF(ISERROR(FIND('112'!$M$9,G147,1)),"",IF((AND(LEFT(G147,2)=LEFT('112'!$M$9,2),B147&lt;'112'!$K$9,$N147='112'!$I$6)),"x",""))</f>
        <v/>
      </c>
      <c r="V147" s="85" t="str">
        <f>IF(ISERROR(FIND('112'!$M$9,G147,1)),"",IF((AND(RIGHT(G147,2)=RIGHT('112'!$M$9,2),B147&lt;'112'!$K$9,$O147='112'!$I$6)),"x",""))</f>
        <v/>
      </c>
      <c r="W147" s="85" t="str">
        <f>IF(AND('341-CT'!$H$9=H147,OR(LEFT(N147,3)=$W$7,LEFT(O147,3)=$W$7)),"x","")</f>
        <v/>
      </c>
      <c r="X147" s="85" t="str">
        <f>IF(OR(TH!N147=TH!$X$7,O147=TH!$X$7),"x","")</f>
        <v/>
      </c>
      <c r="Y147" s="85" t="str">
        <f>IF(AND(OR(N147="131",O147="131"),H147='131-CT'!$H$9),"x","")</f>
        <v/>
      </c>
      <c r="Z147" s="85"/>
      <c r="AA147" s="85" t="str">
        <f>IF(AND(MONTH(E147)='IN-NX'!$J$5,'IN-NX'!$D$7=D147),"x","")</f>
        <v/>
      </c>
      <c r="AB147" s="85" t="str">
        <f>IF(AND(OR(LEFT(TH!N147,2)="15",LEFT(TH!O147,2)="15"),'152-CT'!$J$8=TH!F147),"x","")</f>
        <v/>
      </c>
      <c r="AC147" s="85" t="str">
        <f>IF(AND(OR(LEFT(TH!N147,2)="15",LEFT(TH!O147,2)="15"),TK!$E$7=TH!F147),"x","")</f>
        <v/>
      </c>
      <c r="AD147" s="85" t="str">
        <f>IF(AND(N147="1521",MONTH(C147)='BK-NL'!$M$11),"x","")</f>
        <v/>
      </c>
    </row>
    <row r="148" spans="1:30" s="347" customFormat="1" ht="15.75" hidden="1" customHeight="1">
      <c r="A148" s="342" t="str">
        <f>IF(B148&lt;&gt;"",IF(AND(B148='IN-TC'!$S$4,OR(TH!N148="1111",TH!O148="1111")),TH!D148,""),"")</f>
        <v/>
      </c>
      <c r="B148" s="63">
        <f>IF(C148&lt;&gt;"",MONTH(C148),"")</f>
        <v>3</v>
      </c>
      <c r="C148" s="64">
        <v>42439</v>
      </c>
      <c r="D148" s="64" t="s">
        <v>691</v>
      </c>
      <c r="E148" s="64">
        <f>C148</f>
        <v>42439</v>
      </c>
      <c r="F148" s="67" t="s">
        <v>391</v>
      </c>
      <c r="G148" s="67"/>
      <c r="H148" s="74" t="s">
        <v>450</v>
      </c>
      <c r="I148" s="448">
        <v>1015</v>
      </c>
      <c r="J148" s="448">
        <v>12000</v>
      </c>
      <c r="K148" s="439"/>
      <c r="L148" s="448"/>
      <c r="M148" s="65">
        <f>ROUND(I148*J148,0)</f>
        <v>12180000</v>
      </c>
      <c r="N148" s="66" t="s">
        <v>283</v>
      </c>
      <c r="O148" s="66" t="s">
        <v>277</v>
      </c>
      <c r="P148" s="85" t="str">
        <f>IF(AND('331-CT'!$E$7=TH!H148,OR(N148="331",O148="331")),"x","")</f>
        <v/>
      </c>
      <c r="Q148" s="85" t="str">
        <f>IF(AND(B148='111'!$L$11,OR($N148=$Q$7,$O148=$Q$7)),"x","")</f>
        <v/>
      </c>
      <c r="R148" s="85" t="str">
        <f>IF(AND($N148=$Q$7,$B148&lt;'111'!$L$11),"x","")</f>
        <v/>
      </c>
      <c r="S148" s="85" t="str">
        <f>IF(AND($O148=$Q$7,$B148&lt;'111'!$L$11),"x","")</f>
        <v/>
      </c>
      <c r="T148" s="85" t="str">
        <f>IF(ISERROR(FIND('112'!$M$9,G148,1)),"",IF((AND(FIND('112'!$M$9,G148,1)&gt;=1,B148='112'!$K$9,OR($N148='112'!$I$6,$O148='112'!$I$6))),"x",""))</f>
        <v/>
      </c>
      <c r="U148" s="85" t="str">
        <f>IF(ISERROR(FIND('112'!$M$9,G148,1)),"",IF((AND(LEFT(G148,2)=LEFT('112'!$M$9,2),B148&lt;'112'!$K$9,$N148='112'!$I$6)),"x",""))</f>
        <v/>
      </c>
      <c r="V148" s="85" t="str">
        <f>IF(ISERROR(FIND('112'!$M$9,G148,1)),"",IF((AND(RIGHT(G148,2)=RIGHT('112'!$M$9,2),B148&lt;'112'!$K$9,$O148='112'!$I$6)),"x",""))</f>
        <v/>
      </c>
      <c r="W148" s="85" t="str">
        <f>IF(AND('341-CT'!$H$9=H148,OR(LEFT(N148,3)=$W$7,LEFT(O148,3)=$W$7)),"x","")</f>
        <v/>
      </c>
      <c r="X148" s="85" t="str">
        <f>IF(OR(TH!N148=TH!$X$7,O148=TH!$X$7),"x","")</f>
        <v/>
      </c>
      <c r="Y148" s="85" t="str">
        <f>IF(AND(OR(N148="131",O148="131"),H148='131-CT'!$H$9),"x","")</f>
        <v/>
      </c>
      <c r="Z148" s="85"/>
      <c r="AA148" s="85" t="str">
        <f>IF(AND(MONTH(E148)='IN-NX'!$J$5,'IN-NX'!$D$7=D148),"x","")</f>
        <v/>
      </c>
      <c r="AB148" s="85" t="str">
        <f>IF(AND(OR(LEFT(TH!N148,2)="15",LEFT(TH!O148,2)="15"),'152-CT'!$J$8=TH!F148),"x","")</f>
        <v/>
      </c>
      <c r="AC148" s="85" t="str">
        <f>IF(AND(OR(LEFT(TH!N148,2)="15",LEFT(TH!O148,2)="15"),TK!$E$7=TH!F148),"x","")</f>
        <v/>
      </c>
      <c r="AD148" s="85" t="str">
        <f>IF(AND(N148="1521",MONTH(C148)='BK-NL'!$M$11),"x","")</f>
        <v/>
      </c>
    </row>
    <row r="149" spans="1:30" s="347" customFormat="1" ht="15.75" hidden="1" customHeight="1">
      <c r="A149" s="342" t="str">
        <f>IF(B149&lt;&gt;"",IF(AND(B149='IN-TC'!$S$4,OR(TH!N149="1111",TH!O149="1111")),TH!D149,""),"")</f>
        <v/>
      </c>
      <c r="B149" s="63">
        <f t="shared" si="18"/>
        <v>3</v>
      </c>
      <c r="C149" s="64">
        <v>42439</v>
      </c>
      <c r="D149" s="64" t="s">
        <v>691</v>
      </c>
      <c r="E149" s="64">
        <f t="shared" si="20"/>
        <v>42439</v>
      </c>
      <c r="F149" s="67" t="s">
        <v>393</v>
      </c>
      <c r="G149" s="67"/>
      <c r="H149" s="74" t="s">
        <v>450</v>
      </c>
      <c r="I149" s="448">
        <v>375</v>
      </c>
      <c r="J149" s="448">
        <v>9500</v>
      </c>
      <c r="K149" s="439"/>
      <c r="L149" s="448"/>
      <c r="M149" s="65">
        <f t="shared" si="19"/>
        <v>3562500</v>
      </c>
      <c r="N149" s="66" t="s">
        <v>283</v>
      </c>
      <c r="O149" s="66" t="s">
        <v>277</v>
      </c>
      <c r="P149" s="85" t="str">
        <f>IF(AND('331-CT'!$E$7=TH!H149,OR(N149="331",O149="331")),"x","")</f>
        <v/>
      </c>
      <c r="Q149" s="85" t="str">
        <f>IF(AND(B149='111'!$L$11,OR($N149=$Q$7,$O149=$Q$7)),"x","")</f>
        <v/>
      </c>
      <c r="R149" s="85" t="str">
        <f>IF(AND($N149=$Q$7,$B149&lt;'111'!$L$11),"x","")</f>
        <v/>
      </c>
      <c r="S149" s="85" t="str">
        <f>IF(AND($O149=$Q$7,$B149&lt;'111'!$L$11),"x","")</f>
        <v/>
      </c>
      <c r="T149" s="85" t="str">
        <f>IF(ISERROR(FIND('112'!$M$9,G149,1)),"",IF((AND(FIND('112'!$M$9,G149,1)&gt;=1,B149='112'!$K$9,OR($N149='112'!$I$6,$O149='112'!$I$6))),"x",""))</f>
        <v/>
      </c>
      <c r="U149" s="85" t="str">
        <f>IF(ISERROR(FIND('112'!$M$9,G149,1)),"",IF((AND(LEFT(G149,2)=LEFT('112'!$M$9,2),B149&lt;'112'!$K$9,$N149='112'!$I$6)),"x",""))</f>
        <v/>
      </c>
      <c r="V149" s="85" t="str">
        <f>IF(ISERROR(FIND('112'!$M$9,G149,1)),"",IF((AND(RIGHT(G149,2)=RIGHT('112'!$M$9,2),B149&lt;'112'!$K$9,$O149='112'!$I$6)),"x",""))</f>
        <v/>
      </c>
      <c r="W149" s="85" t="str">
        <f>IF(AND('341-CT'!$H$9=H149,OR(LEFT(N149,3)=$W$7,LEFT(O149,3)=$W$7)),"x","")</f>
        <v/>
      </c>
      <c r="X149" s="85" t="str">
        <f>IF(OR(TH!N149=TH!$X$7,O149=TH!$X$7),"x","")</f>
        <v/>
      </c>
      <c r="Y149" s="85" t="str">
        <f>IF(AND(OR(N149="131",O149="131"),H149='131-CT'!$H$9),"x","")</f>
        <v/>
      </c>
      <c r="Z149" s="85"/>
      <c r="AA149" s="85" t="str">
        <f>IF(AND(MONTH(E149)='IN-NX'!$J$5,'IN-NX'!$D$7=D149),"x","")</f>
        <v/>
      </c>
      <c r="AB149" s="85" t="str">
        <f>IF(AND(OR(LEFT(TH!N149,2)="15",LEFT(TH!O149,2)="15"),'152-CT'!$J$8=TH!F149),"x","")</f>
        <v/>
      </c>
      <c r="AC149" s="85" t="str">
        <f>IF(AND(OR(LEFT(TH!N149,2)="15",LEFT(TH!O149,2)="15"),TK!$E$7=TH!F149),"x","")</f>
        <v/>
      </c>
      <c r="AD149" s="85" t="str">
        <f>IF(AND(N149="1521",MONTH(C149)='BK-NL'!$M$11),"x","")</f>
        <v/>
      </c>
    </row>
    <row r="150" spans="1:30" s="347" customFormat="1" ht="15.75" hidden="1" customHeight="1">
      <c r="A150" s="342" t="str">
        <f>IF(B150&lt;&gt;"",IF(AND(B150='IN-TC'!$S$4,OR(TH!N150="1111",TH!O150="1111")),TH!D150,""),"")</f>
        <v/>
      </c>
      <c r="B150" s="63">
        <f>IF(C150&lt;&gt;"",MONTH(C150),"")</f>
        <v>3</v>
      </c>
      <c r="C150" s="64">
        <v>42459</v>
      </c>
      <c r="D150" s="64" t="s">
        <v>692</v>
      </c>
      <c r="E150" s="64">
        <f>C150</f>
        <v>42459</v>
      </c>
      <c r="F150" s="67" t="s">
        <v>385</v>
      </c>
      <c r="G150" s="67"/>
      <c r="H150" s="74" t="s">
        <v>450</v>
      </c>
      <c r="I150" s="448">
        <v>2700</v>
      </c>
      <c r="J150" s="448">
        <v>4466.322284402353</v>
      </c>
      <c r="K150" s="439"/>
      <c r="L150" s="448"/>
      <c r="M150" s="65">
        <f>ROUND(I150*J150,0)</f>
        <v>12059070</v>
      </c>
      <c r="N150" s="66" t="s">
        <v>283</v>
      </c>
      <c r="O150" s="66" t="s">
        <v>277</v>
      </c>
      <c r="P150" s="85" t="str">
        <f>IF(AND('331-CT'!$E$7=TH!H150,OR(N150="331",O150="331")),"x","")</f>
        <v/>
      </c>
      <c r="Q150" s="85" t="str">
        <f>IF(AND(B150='111'!$L$11,OR($N150=$Q$7,$O150=$Q$7)),"x","")</f>
        <v/>
      </c>
      <c r="R150" s="85" t="str">
        <f>IF(AND($N150=$Q$7,$B150&lt;'111'!$L$11),"x","")</f>
        <v/>
      </c>
      <c r="S150" s="85" t="str">
        <f>IF(AND($O150=$Q$7,$B150&lt;'111'!$L$11),"x","")</f>
        <v/>
      </c>
      <c r="T150" s="85" t="str">
        <f>IF(ISERROR(FIND('112'!$M$9,G150,1)),"",IF((AND(FIND('112'!$M$9,G150,1)&gt;=1,B150='112'!$K$9,OR($N150='112'!$I$6,$O150='112'!$I$6))),"x",""))</f>
        <v/>
      </c>
      <c r="U150" s="85" t="str">
        <f>IF(ISERROR(FIND('112'!$M$9,G150,1)),"",IF((AND(LEFT(G150,2)=LEFT('112'!$M$9,2),B150&lt;'112'!$K$9,$N150='112'!$I$6)),"x",""))</f>
        <v/>
      </c>
      <c r="V150" s="85" t="str">
        <f>IF(ISERROR(FIND('112'!$M$9,G150,1)),"",IF((AND(RIGHT(G150,2)=RIGHT('112'!$M$9,2),B150&lt;'112'!$K$9,$O150='112'!$I$6)),"x",""))</f>
        <v/>
      </c>
      <c r="W150" s="85" t="str">
        <f>IF(AND('341-CT'!$H$9=H150,OR(LEFT(N150,3)=$W$7,LEFT(O150,3)=$W$7)),"x","")</f>
        <v/>
      </c>
      <c r="X150" s="85" t="str">
        <f>IF(OR(TH!N150=TH!$X$7,O150=TH!$X$7),"x","")</f>
        <v/>
      </c>
      <c r="Y150" s="85" t="str">
        <f>IF(AND(OR(N150="131",O150="131"),H150='131-CT'!$H$9),"x","")</f>
        <v/>
      </c>
      <c r="Z150" s="85"/>
      <c r="AA150" s="85" t="str">
        <f>IF(AND(MONTH(E150)='IN-NX'!$J$5,'IN-NX'!$D$7=D150),"x","")</f>
        <v/>
      </c>
      <c r="AB150" s="85" t="str">
        <f>IF(AND(OR(LEFT(TH!N150,2)="15",LEFT(TH!O150,2)="15"),'152-CT'!$J$8=TH!F150),"x","")</f>
        <v>x</v>
      </c>
      <c r="AC150" s="85" t="str">
        <f>IF(AND(OR(LEFT(TH!N150,2)="15",LEFT(TH!O150,2)="15"),TK!$E$7=TH!F150),"x","")</f>
        <v/>
      </c>
      <c r="AD150" s="85" t="str">
        <f>IF(AND(N150="1521",MONTH(C150)='BK-NL'!$M$11),"x","")</f>
        <v/>
      </c>
    </row>
    <row r="151" spans="1:30" ht="15.75" hidden="1" customHeight="1">
      <c r="A151" s="342" t="str">
        <f>IF(B151&lt;&gt;"",IF(AND(B151='IN-TC'!$S$4,OR(TH!N151="1111",TH!O151="1111")),TH!D151,""),"")</f>
        <v/>
      </c>
      <c r="B151" s="63">
        <f t="shared" si="15"/>
        <v>1</v>
      </c>
      <c r="C151" s="64">
        <f>E151</f>
        <v>42374</v>
      </c>
      <c r="D151" s="64" t="s">
        <v>942</v>
      </c>
      <c r="E151" s="64">
        <v>42374</v>
      </c>
      <c r="F151" s="67" t="s">
        <v>687</v>
      </c>
      <c r="G151" s="67"/>
      <c r="H151" s="75" t="s">
        <v>429</v>
      </c>
      <c r="I151" s="449">
        <v>7150</v>
      </c>
      <c r="J151" s="449">
        <v>16000</v>
      </c>
      <c r="K151" s="440"/>
      <c r="L151" s="449"/>
      <c r="M151" s="65">
        <f>ROUND(I151*J151,0)</f>
        <v>114400000</v>
      </c>
      <c r="N151" s="66" t="s">
        <v>275</v>
      </c>
      <c r="O151" s="66" t="s">
        <v>8</v>
      </c>
      <c r="P151" s="85" t="str">
        <f>IF(AND('331-CT'!$E$7=TH!H151,OR(N151="331",O151="331")),"x","")</f>
        <v/>
      </c>
      <c r="Q151" s="85" t="str">
        <f>IF(AND(B151='111'!$L$11,OR($N151=$Q$7,$O151=$Q$7)),"x","")</f>
        <v/>
      </c>
      <c r="R151" s="85" t="str">
        <f>IF(AND($N151=$Q$7,$B151&lt;'111'!$L$11),"x","")</f>
        <v/>
      </c>
      <c r="S151" s="85" t="str">
        <f>IF(AND($O151=$Q$7,$B151&lt;'111'!$L$11),"x","")</f>
        <v/>
      </c>
      <c r="T151" s="85" t="str">
        <f>IF(ISERROR(FIND('112'!$M$9,G151,1)),"",IF((AND(FIND('112'!$M$9,G151,1)&gt;=1,B151='112'!$K$9,OR($N151='112'!$I$6,$O151='112'!$I$6))),"x",""))</f>
        <v/>
      </c>
      <c r="U151" s="85" t="str">
        <f>IF(ISERROR(FIND('112'!$M$9,G151,1)),"",IF((AND(LEFT(G151,2)=LEFT('112'!$M$9,2),B151&lt;'112'!$K$9,$N151='112'!$I$6)),"x",""))</f>
        <v/>
      </c>
      <c r="V151" s="85" t="str">
        <f>IF(ISERROR(FIND('112'!$M$9,G151,1)),"",IF((AND(RIGHT(G151,2)=RIGHT('112'!$M$9,2),B151&lt;'112'!$K$9,$O151='112'!$I$6)),"x",""))</f>
        <v/>
      </c>
      <c r="W151" s="85" t="str">
        <f>IF(AND('341-CT'!$H$9=H151,OR(LEFT(N151,3)=$W$7,LEFT(O151,3)=$W$7)),"x","")</f>
        <v/>
      </c>
      <c r="X151" s="85" t="str">
        <f>IF(OR(TH!N151=TH!$X$7,O151=TH!$X$7),"x","")</f>
        <v/>
      </c>
      <c r="Y151" s="85" t="str">
        <f>IF(AND(OR(N151="131",O151="131"),H151='131-CT'!$H$9),"x","")</f>
        <v/>
      </c>
      <c r="Z151" s="85"/>
      <c r="AA151" s="85" t="str">
        <f>IF(AND(MONTH(E151)='IN-NX'!$J$5,'IN-NX'!$D$7=D151),"x","")</f>
        <v/>
      </c>
      <c r="AB151" s="85" t="str">
        <f>IF(AND(OR(LEFT(TH!N151,2)="15",LEFT(TH!O151,2)="15"),'152-CT'!$J$8=TH!F151),"x","")</f>
        <v/>
      </c>
      <c r="AC151" s="85" t="str">
        <f>IF(AND(OR(LEFT(TH!N151,2)="15",LEFT(TH!O151,2)="15"),TK!$E$7=TH!F151),"x","")</f>
        <v/>
      </c>
      <c r="AD151" s="85" t="str">
        <f>IF(AND(N151="1521",MONTH(C151)='BK-NL'!$M$11),"x","")</f>
        <v/>
      </c>
    </row>
    <row r="152" spans="1:30" ht="15.75" hidden="1" customHeight="1">
      <c r="A152" s="342" t="str">
        <f>IF(B152&lt;&gt;"",IF(AND(B152='IN-TC'!$S$4,OR(TH!N152="1111",TH!O152="1111")),TH!D152,""),"")</f>
        <v/>
      </c>
      <c r="B152" s="63">
        <f t="shared" si="15"/>
        <v>1</v>
      </c>
      <c r="C152" s="64">
        <f t="shared" ref="C152:C165" si="21">E152</f>
        <v>42374</v>
      </c>
      <c r="D152" s="64" t="s">
        <v>943</v>
      </c>
      <c r="E152" s="64">
        <v>42374</v>
      </c>
      <c r="F152" s="67" t="s">
        <v>687</v>
      </c>
      <c r="G152" s="67"/>
      <c r="H152" s="74" t="s">
        <v>432</v>
      </c>
      <c r="I152" s="446">
        <v>6870</v>
      </c>
      <c r="J152" s="449">
        <v>16000</v>
      </c>
      <c r="K152" s="437"/>
      <c r="L152" s="446"/>
      <c r="M152" s="65">
        <f t="shared" ref="M152:M165" si="22">ROUND(I152*J152,0)</f>
        <v>109920000</v>
      </c>
      <c r="N152" s="66" t="s">
        <v>275</v>
      </c>
      <c r="O152" s="66" t="s">
        <v>8</v>
      </c>
      <c r="P152" s="85" t="str">
        <f>IF(AND('331-CT'!$E$7=TH!H152,OR(N152="331",O152="331")),"x","")</f>
        <v/>
      </c>
      <c r="Q152" s="85" t="str">
        <f>IF(AND(B152='111'!$L$11,OR($N152=$Q$7,$O152=$Q$7)),"x","")</f>
        <v/>
      </c>
      <c r="R152" s="85" t="str">
        <f>IF(AND($N152=$Q$7,$B152&lt;'111'!$L$11),"x","")</f>
        <v/>
      </c>
      <c r="S152" s="85" t="str">
        <f>IF(AND($O152=$Q$7,$B152&lt;'111'!$L$11),"x","")</f>
        <v/>
      </c>
      <c r="T152" s="85" t="str">
        <f>IF(ISERROR(FIND('112'!$M$9,G152,1)),"",IF((AND(FIND('112'!$M$9,G152,1)&gt;=1,B152='112'!$K$9,OR($N152='112'!$I$6,$O152='112'!$I$6))),"x",""))</f>
        <v/>
      </c>
      <c r="U152" s="85" t="str">
        <f>IF(ISERROR(FIND('112'!$M$9,G152,1)),"",IF((AND(LEFT(G152,2)=LEFT('112'!$M$9,2),B152&lt;'112'!$K$9,$N152='112'!$I$6)),"x",""))</f>
        <v/>
      </c>
      <c r="V152" s="85" t="str">
        <f>IF(ISERROR(FIND('112'!$M$9,G152,1)),"",IF((AND(RIGHT(G152,2)=RIGHT('112'!$M$9,2),B152&lt;'112'!$K$9,$O152='112'!$I$6)),"x",""))</f>
        <v/>
      </c>
      <c r="W152" s="85" t="str">
        <f>IF(AND('341-CT'!$H$9=H152,OR(LEFT(N152,3)=$W$7,LEFT(O152,3)=$W$7)),"x","")</f>
        <v/>
      </c>
      <c r="X152" s="85" t="str">
        <f>IF(OR(TH!N152=TH!$X$7,O152=TH!$X$7),"x","")</f>
        <v/>
      </c>
      <c r="Y152" s="85" t="str">
        <f>IF(AND(OR(N152="131",O152="131"),H152='131-CT'!$H$9),"x","")</f>
        <v/>
      </c>
      <c r="Z152" s="85"/>
      <c r="AA152" s="85" t="str">
        <f>IF(AND(MONTH(E152)='IN-NX'!$J$5,'IN-NX'!$D$7=D152),"x","")</f>
        <v/>
      </c>
      <c r="AB152" s="85" t="str">
        <f>IF(AND(OR(LEFT(TH!N152,2)="15",LEFT(TH!O152,2)="15"),'152-CT'!$J$8=TH!F152),"x","")</f>
        <v/>
      </c>
      <c r="AC152" s="85" t="str">
        <f>IF(AND(OR(LEFT(TH!N152,2)="15",LEFT(TH!O152,2)="15"),TK!$E$7=TH!F152),"x","")</f>
        <v/>
      </c>
      <c r="AD152" s="85" t="str">
        <f>IF(AND(N152="1521",MONTH(C152)='BK-NL'!$M$11),"x","")</f>
        <v/>
      </c>
    </row>
    <row r="153" spans="1:30" ht="15.75" hidden="1" customHeight="1">
      <c r="A153" s="342" t="str">
        <f>IF(B153&lt;&gt;"",IF(AND(B153='IN-TC'!$S$4,OR(TH!N153="1111",TH!O153="1111")),TH!D153,""),"")</f>
        <v/>
      </c>
      <c r="B153" s="63">
        <f t="shared" si="15"/>
        <v>1</v>
      </c>
      <c r="C153" s="64">
        <f t="shared" si="21"/>
        <v>42374</v>
      </c>
      <c r="D153" s="64" t="s">
        <v>944</v>
      </c>
      <c r="E153" s="64">
        <v>42374</v>
      </c>
      <c r="F153" s="67" t="s">
        <v>687</v>
      </c>
      <c r="G153" s="67"/>
      <c r="H153" s="74" t="s">
        <v>434</v>
      </c>
      <c r="I153" s="446">
        <v>7120</v>
      </c>
      <c r="J153" s="449">
        <v>16000</v>
      </c>
      <c r="K153" s="437"/>
      <c r="L153" s="446"/>
      <c r="M153" s="65">
        <f t="shared" si="22"/>
        <v>113920000</v>
      </c>
      <c r="N153" s="66" t="s">
        <v>275</v>
      </c>
      <c r="O153" s="66" t="s">
        <v>8</v>
      </c>
      <c r="P153" s="85" t="str">
        <f>IF(AND('331-CT'!$E$7=TH!H153,OR(N153="331",O153="331")),"x","")</f>
        <v/>
      </c>
      <c r="Q153" s="85" t="str">
        <f>IF(AND(B153='111'!$L$11,OR($N153=$Q$7,$O153=$Q$7)),"x","")</f>
        <v/>
      </c>
      <c r="R153" s="85" t="str">
        <f>IF(AND($N153=$Q$7,$B153&lt;'111'!$L$11),"x","")</f>
        <v/>
      </c>
      <c r="S153" s="85" t="str">
        <f>IF(AND($O153=$Q$7,$B153&lt;'111'!$L$11),"x","")</f>
        <v/>
      </c>
      <c r="T153" s="85" t="str">
        <f>IF(ISERROR(FIND('112'!$M$9,G153,1)),"",IF((AND(FIND('112'!$M$9,G153,1)&gt;=1,B153='112'!$K$9,OR($N153='112'!$I$6,$O153='112'!$I$6))),"x",""))</f>
        <v/>
      </c>
      <c r="U153" s="85" t="str">
        <f>IF(ISERROR(FIND('112'!$M$9,G153,1)),"",IF((AND(LEFT(G153,2)=LEFT('112'!$M$9,2),B153&lt;'112'!$K$9,$N153='112'!$I$6)),"x",""))</f>
        <v/>
      </c>
      <c r="V153" s="85" t="str">
        <f>IF(ISERROR(FIND('112'!$M$9,G153,1)),"",IF((AND(RIGHT(G153,2)=RIGHT('112'!$M$9,2),B153&lt;'112'!$K$9,$O153='112'!$I$6)),"x",""))</f>
        <v/>
      </c>
      <c r="W153" s="85" t="str">
        <f>IF(AND('341-CT'!$H$9=H153,OR(LEFT(N153,3)=$W$7,LEFT(O153,3)=$W$7)),"x","")</f>
        <v/>
      </c>
      <c r="X153" s="85" t="str">
        <f>IF(OR(TH!N153=TH!$X$7,O153=TH!$X$7),"x","")</f>
        <v/>
      </c>
      <c r="Y153" s="85" t="str">
        <f>IF(AND(OR(N153="131",O153="131"),H153='131-CT'!$H$9),"x","")</f>
        <v/>
      </c>
      <c r="Z153" s="85"/>
      <c r="AA153" s="85" t="str">
        <f>IF(AND(MONTH(E153)='IN-NX'!$J$5,'IN-NX'!$D$7=D153),"x","")</f>
        <v/>
      </c>
      <c r="AB153" s="85" t="str">
        <f>IF(AND(OR(LEFT(TH!N153,2)="15",LEFT(TH!O153,2)="15"),'152-CT'!$J$8=TH!F153),"x","")</f>
        <v/>
      </c>
      <c r="AC153" s="85" t="str">
        <f>IF(AND(OR(LEFT(TH!N153,2)="15",LEFT(TH!O153,2)="15"),TK!$E$7=TH!F153),"x","")</f>
        <v/>
      </c>
      <c r="AD153" s="85" t="str">
        <f>IF(AND(N153="1521",MONTH(C153)='BK-NL'!$M$11),"x","")</f>
        <v/>
      </c>
    </row>
    <row r="154" spans="1:30" ht="15.75" hidden="1" customHeight="1">
      <c r="A154" s="342" t="str">
        <f>IF(B154&lt;&gt;"",IF(AND(B154='IN-TC'!$S$4,OR(TH!N154="1111",TH!O154="1111")),TH!D154,""),"")</f>
        <v/>
      </c>
      <c r="B154" s="63">
        <f t="shared" si="15"/>
        <v>1</v>
      </c>
      <c r="C154" s="64">
        <f t="shared" si="21"/>
        <v>42380</v>
      </c>
      <c r="D154" s="64" t="s">
        <v>945</v>
      </c>
      <c r="E154" s="64">
        <v>42380</v>
      </c>
      <c r="F154" s="67" t="s">
        <v>687</v>
      </c>
      <c r="G154" s="67"/>
      <c r="H154" s="74" t="s">
        <v>432</v>
      </c>
      <c r="I154" s="446">
        <v>6854</v>
      </c>
      <c r="J154" s="449">
        <v>16000</v>
      </c>
      <c r="K154" s="437"/>
      <c r="L154" s="446"/>
      <c r="M154" s="65">
        <f t="shared" si="22"/>
        <v>109664000</v>
      </c>
      <c r="N154" s="66" t="s">
        <v>275</v>
      </c>
      <c r="O154" s="66" t="s">
        <v>8</v>
      </c>
      <c r="P154" s="85" t="str">
        <f>IF(AND('331-CT'!$E$7=TH!H154,OR(N154="331",O154="331")),"x","")</f>
        <v/>
      </c>
      <c r="Q154" s="85" t="str">
        <f>IF(AND(B154='111'!$L$11,OR($N154=$Q$7,$O154=$Q$7)),"x","")</f>
        <v/>
      </c>
      <c r="R154" s="85" t="str">
        <f>IF(AND($N154=$Q$7,$B154&lt;'111'!$L$11),"x","")</f>
        <v/>
      </c>
      <c r="S154" s="85" t="str">
        <f>IF(AND($O154=$Q$7,$B154&lt;'111'!$L$11),"x","")</f>
        <v/>
      </c>
      <c r="T154" s="85" t="str">
        <f>IF(ISERROR(FIND('112'!$M$9,G154,1)),"",IF((AND(FIND('112'!$M$9,G154,1)&gt;=1,B154='112'!$K$9,OR($N154='112'!$I$6,$O154='112'!$I$6))),"x",""))</f>
        <v/>
      </c>
      <c r="U154" s="85" t="str">
        <f>IF(ISERROR(FIND('112'!$M$9,G154,1)),"",IF((AND(LEFT(G154,2)=LEFT('112'!$M$9,2),B154&lt;'112'!$K$9,$N154='112'!$I$6)),"x",""))</f>
        <v/>
      </c>
      <c r="V154" s="85" t="str">
        <f>IF(ISERROR(FIND('112'!$M$9,G154,1)),"",IF((AND(RIGHT(G154,2)=RIGHT('112'!$M$9,2),B154&lt;'112'!$K$9,$O154='112'!$I$6)),"x",""))</f>
        <v/>
      </c>
      <c r="W154" s="85" t="str">
        <f>IF(AND('341-CT'!$H$9=H154,OR(LEFT(N154,3)=$W$7,LEFT(O154,3)=$W$7)),"x","")</f>
        <v/>
      </c>
      <c r="X154" s="85" t="str">
        <f>IF(OR(TH!N154=TH!$X$7,O154=TH!$X$7),"x","")</f>
        <v/>
      </c>
      <c r="Y154" s="85" t="str">
        <f>IF(AND(OR(N154="131",O154="131"),H154='131-CT'!$H$9),"x","")</f>
        <v/>
      </c>
      <c r="Z154" s="85"/>
      <c r="AA154" s="85" t="str">
        <f>IF(AND(MONTH(E154)='IN-NX'!$J$5,'IN-NX'!$D$7=D154),"x","")</f>
        <v/>
      </c>
      <c r="AB154" s="85" t="str">
        <f>IF(AND(OR(LEFT(TH!N154,2)="15",LEFT(TH!O154,2)="15"),'152-CT'!$J$8=TH!F154),"x","")</f>
        <v/>
      </c>
      <c r="AC154" s="85" t="str">
        <f>IF(AND(OR(LEFT(TH!N154,2)="15",LEFT(TH!O154,2)="15"),TK!$E$7=TH!F154),"x","")</f>
        <v/>
      </c>
      <c r="AD154" s="85" t="str">
        <f>IF(AND(N154="1521",MONTH(C154)='BK-NL'!$M$11),"x","")</f>
        <v/>
      </c>
    </row>
    <row r="155" spans="1:30" ht="15.75" hidden="1" customHeight="1">
      <c r="A155" s="342" t="str">
        <f>IF(B155&lt;&gt;"",IF(AND(B155='IN-TC'!$S$4,OR(TH!N155="1111",TH!O155="1111")),TH!D155,""),"")</f>
        <v/>
      </c>
      <c r="B155" s="63">
        <f t="shared" si="15"/>
        <v>1</v>
      </c>
      <c r="C155" s="64">
        <f t="shared" si="21"/>
        <v>42380</v>
      </c>
      <c r="D155" s="64" t="s">
        <v>946</v>
      </c>
      <c r="E155" s="64">
        <v>42380</v>
      </c>
      <c r="F155" s="67" t="s">
        <v>687</v>
      </c>
      <c r="G155" s="67"/>
      <c r="H155" s="74" t="s">
        <v>436</v>
      </c>
      <c r="I155" s="446">
        <v>7460</v>
      </c>
      <c r="J155" s="449">
        <v>16000</v>
      </c>
      <c r="K155" s="437"/>
      <c r="L155" s="446"/>
      <c r="M155" s="65">
        <f t="shared" si="22"/>
        <v>119360000</v>
      </c>
      <c r="N155" s="66" t="s">
        <v>275</v>
      </c>
      <c r="O155" s="66" t="s">
        <v>8</v>
      </c>
      <c r="P155" s="85" t="str">
        <f>IF(AND('331-CT'!$E$7=TH!H155,OR(N155="331",O155="331")),"x","")</f>
        <v/>
      </c>
      <c r="Q155" s="85" t="str">
        <f>IF(AND(B155='111'!$L$11,OR($N155=$Q$7,$O155=$Q$7)),"x","")</f>
        <v/>
      </c>
      <c r="R155" s="85" t="str">
        <f>IF(AND($N155=$Q$7,$B155&lt;'111'!$L$11),"x","")</f>
        <v/>
      </c>
      <c r="S155" s="85" t="str">
        <f>IF(AND($O155=$Q$7,$B155&lt;'111'!$L$11),"x","")</f>
        <v/>
      </c>
      <c r="T155" s="85" t="str">
        <f>IF(ISERROR(FIND('112'!$M$9,G155,1)),"",IF((AND(FIND('112'!$M$9,G155,1)&gt;=1,B155='112'!$K$9,OR($N155='112'!$I$6,$O155='112'!$I$6))),"x",""))</f>
        <v/>
      </c>
      <c r="U155" s="85" t="str">
        <f>IF(ISERROR(FIND('112'!$M$9,G155,1)),"",IF((AND(LEFT(G155,2)=LEFT('112'!$M$9,2),B155&lt;'112'!$K$9,$N155='112'!$I$6)),"x",""))</f>
        <v/>
      </c>
      <c r="V155" s="85" t="str">
        <f>IF(ISERROR(FIND('112'!$M$9,G155,1)),"",IF((AND(RIGHT(G155,2)=RIGHT('112'!$M$9,2),B155&lt;'112'!$K$9,$O155='112'!$I$6)),"x",""))</f>
        <v/>
      </c>
      <c r="W155" s="85" t="str">
        <f>IF(AND('341-CT'!$H$9=H155,OR(LEFT(N155,3)=$W$7,LEFT(O155,3)=$W$7)),"x","")</f>
        <v/>
      </c>
      <c r="X155" s="85" t="str">
        <f>IF(OR(TH!N155=TH!$X$7,O155=TH!$X$7),"x","")</f>
        <v/>
      </c>
      <c r="Y155" s="85" t="str">
        <f>IF(AND(OR(N155="131",O155="131"),H155='131-CT'!$H$9),"x","")</f>
        <v/>
      </c>
      <c r="Z155" s="85"/>
      <c r="AA155" s="85" t="str">
        <f>IF(AND(MONTH(E155)='IN-NX'!$J$5,'IN-NX'!$D$7=D155),"x","")</f>
        <v/>
      </c>
      <c r="AB155" s="85" t="str">
        <f>IF(AND(OR(LEFT(TH!N155,2)="15",LEFT(TH!O155,2)="15"),'152-CT'!$J$8=TH!F155),"x","")</f>
        <v/>
      </c>
      <c r="AC155" s="85" t="str">
        <f>IF(AND(OR(LEFT(TH!N155,2)="15",LEFT(TH!O155,2)="15"),TK!$E$7=TH!F155),"x","")</f>
        <v/>
      </c>
      <c r="AD155" s="85" t="str">
        <f>IF(AND(N155="1521",MONTH(C155)='BK-NL'!$M$11),"x","")</f>
        <v/>
      </c>
    </row>
    <row r="156" spans="1:30" ht="15.75" hidden="1" customHeight="1">
      <c r="A156" s="342" t="str">
        <f>IF(B156&lt;&gt;"",IF(AND(B156='IN-TC'!$S$4,OR(TH!N156="1111",TH!O156="1111")),TH!D156,""),"")</f>
        <v/>
      </c>
      <c r="B156" s="63">
        <f t="shared" si="15"/>
        <v>1</v>
      </c>
      <c r="C156" s="64">
        <f t="shared" si="21"/>
        <v>42380</v>
      </c>
      <c r="D156" s="64" t="s">
        <v>947</v>
      </c>
      <c r="E156" s="64">
        <v>42380</v>
      </c>
      <c r="F156" s="67" t="s">
        <v>687</v>
      </c>
      <c r="G156" s="67"/>
      <c r="H156" s="74" t="s">
        <v>438</v>
      </c>
      <c r="I156" s="446">
        <v>7780</v>
      </c>
      <c r="J156" s="449">
        <v>16000</v>
      </c>
      <c r="K156" s="437"/>
      <c r="L156" s="446"/>
      <c r="M156" s="65">
        <f t="shared" si="22"/>
        <v>124480000</v>
      </c>
      <c r="N156" s="66" t="s">
        <v>275</v>
      </c>
      <c r="O156" s="66" t="s">
        <v>8</v>
      </c>
      <c r="P156" s="85" t="str">
        <f>IF(AND('331-CT'!$E$7=TH!H156,OR(N156="331",O156="331")),"x","")</f>
        <v/>
      </c>
      <c r="Q156" s="85" t="str">
        <f>IF(AND(B156='111'!$L$11,OR($N156=$Q$7,$O156=$Q$7)),"x","")</f>
        <v/>
      </c>
      <c r="R156" s="85" t="str">
        <f>IF(AND($N156=$Q$7,$B156&lt;'111'!$L$11),"x","")</f>
        <v/>
      </c>
      <c r="S156" s="85" t="str">
        <f>IF(AND($O156=$Q$7,$B156&lt;'111'!$L$11),"x","")</f>
        <v/>
      </c>
      <c r="T156" s="85" t="str">
        <f>IF(ISERROR(FIND('112'!$M$9,G156,1)),"",IF((AND(FIND('112'!$M$9,G156,1)&gt;=1,B156='112'!$K$9,OR($N156='112'!$I$6,$O156='112'!$I$6))),"x",""))</f>
        <v/>
      </c>
      <c r="U156" s="85" t="str">
        <f>IF(ISERROR(FIND('112'!$M$9,G156,1)),"",IF((AND(LEFT(G156,2)=LEFT('112'!$M$9,2),B156&lt;'112'!$K$9,$N156='112'!$I$6)),"x",""))</f>
        <v/>
      </c>
      <c r="V156" s="85" t="str">
        <f>IF(ISERROR(FIND('112'!$M$9,G156,1)),"",IF((AND(RIGHT(G156,2)=RIGHT('112'!$M$9,2),B156&lt;'112'!$K$9,$O156='112'!$I$6)),"x",""))</f>
        <v/>
      </c>
      <c r="W156" s="85" t="str">
        <f>IF(AND('341-CT'!$H$9=H156,OR(LEFT(N156,3)=$W$7,LEFT(O156,3)=$W$7)),"x","")</f>
        <v/>
      </c>
      <c r="X156" s="85" t="str">
        <f>IF(OR(TH!N156=TH!$X$7,O156=TH!$X$7),"x","")</f>
        <v/>
      </c>
      <c r="Y156" s="85" t="str">
        <f>IF(AND(OR(N156="131",O156="131"),H156='131-CT'!$H$9),"x","")</f>
        <v/>
      </c>
      <c r="Z156" s="85"/>
      <c r="AA156" s="85" t="str">
        <f>IF(AND(MONTH(E156)='IN-NX'!$J$5,'IN-NX'!$D$7=D156),"x","")</f>
        <v/>
      </c>
      <c r="AB156" s="85" t="str">
        <f>IF(AND(OR(LEFT(TH!N156,2)="15",LEFT(TH!O156,2)="15"),'152-CT'!$J$8=TH!F156),"x","")</f>
        <v/>
      </c>
      <c r="AC156" s="85" t="str">
        <f>IF(AND(OR(LEFT(TH!N156,2)="15",LEFT(TH!O156,2)="15"),TK!$E$7=TH!F156),"x","")</f>
        <v/>
      </c>
      <c r="AD156" s="85" t="str">
        <f>IF(AND(N156="1521",MONTH(C156)='BK-NL'!$M$11),"x","")</f>
        <v/>
      </c>
    </row>
    <row r="157" spans="1:30" ht="15.75" hidden="1" customHeight="1">
      <c r="A157" s="342" t="str">
        <f>IF(B157&lt;&gt;"",IF(AND(B157='IN-TC'!$S$4,OR(TH!N157="1111",TH!O157="1111")),TH!D157,""),"")</f>
        <v/>
      </c>
      <c r="B157" s="63">
        <f t="shared" si="15"/>
        <v>1</v>
      </c>
      <c r="C157" s="64">
        <f t="shared" si="21"/>
        <v>42384</v>
      </c>
      <c r="D157" s="64" t="s">
        <v>948</v>
      </c>
      <c r="E157" s="64">
        <v>42384</v>
      </c>
      <c r="F157" s="67" t="s">
        <v>687</v>
      </c>
      <c r="G157" s="67"/>
      <c r="H157" s="74" t="s">
        <v>439</v>
      </c>
      <c r="I157" s="446">
        <v>7013</v>
      </c>
      <c r="J157" s="449">
        <v>16000</v>
      </c>
      <c r="K157" s="437"/>
      <c r="L157" s="446"/>
      <c r="M157" s="65">
        <f t="shared" si="22"/>
        <v>112208000</v>
      </c>
      <c r="N157" s="66" t="s">
        <v>275</v>
      </c>
      <c r="O157" s="66" t="s">
        <v>8</v>
      </c>
      <c r="P157" s="85" t="str">
        <f>IF(AND('331-CT'!$E$7=TH!H157,OR(N157="331",O157="331")),"x","")</f>
        <v/>
      </c>
      <c r="Q157" s="85" t="str">
        <f>IF(AND(B157='111'!$L$11,OR($N157=$Q$7,$O157=$Q$7)),"x","")</f>
        <v/>
      </c>
      <c r="R157" s="85" t="str">
        <f>IF(AND($N157=$Q$7,$B157&lt;'111'!$L$11),"x","")</f>
        <v/>
      </c>
      <c r="S157" s="85" t="str">
        <f>IF(AND($O157=$Q$7,$B157&lt;'111'!$L$11),"x","")</f>
        <v/>
      </c>
      <c r="T157" s="85" t="str">
        <f>IF(ISERROR(FIND('112'!$M$9,G157,1)),"",IF((AND(FIND('112'!$M$9,G157,1)&gt;=1,B157='112'!$K$9,OR($N157='112'!$I$6,$O157='112'!$I$6))),"x",""))</f>
        <v/>
      </c>
      <c r="U157" s="85" t="str">
        <f>IF(ISERROR(FIND('112'!$M$9,G157,1)),"",IF((AND(LEFT(G157,2)=LEFT('112'!$M$9,2),B157&lt;'112'!$K$9,$N157='112'!$I$6)),"x",""))</f>
        <v/>
      </c>
      <c r="V157" s="85" t="str">
        <f>IF(ISERROR(FIND('112'!$M$9,G157,1)),"",IF((AND(RIGHT(G157,2)=RIGHT('112'!$M$9,2),B157&lt;'112'!$K$9,$O157='112'!$I$6)),"x",""))</f>
        <v/>
      </c>
      <c r="W157" s="85" t="str">
        <f>IF(AND('341-CT'!$H$9=H157,OR(LEFT(N157,3)=$W$7,LEFT(O157,3)=$W$7)),"x","")</f>
        <v/>
      </c>
      <c r="X157" s="85" t="str">
        <f>IF(OR(TH!N157=TH!$X$7,O157=TH!$X$7),"x","")</f>
        <v/>
      </c>
      <c r="Y157" s="85" t="str">
        <f>IF(AND(OR(N157="131",O157="131"),H157='131-CT'!$H$9),"x","")</f>
        <v/>
      </c>
      <c r="Z157" s="85"/>
      <c r="AA157" s="85" t="str">
        <f>IF(AND(MONTH(E157)='IN-NX'!$J$5,'IN-NX'!$D$7=D157),"x","")</f>
        <v/>
      </c>
      <c r="AB157" s="85" t="str">
        <f>IF(AND(OR(LEFT(TH!N157,2)="15",LEFT(TH!O157,2)="15"),'152-CT'!$J$8=TH!F157),"x","")</f>
        <v/>
      </c>
      <c r="AC157" s="85" t="str">
        <f>IF(AND(OR(LEFT(TH!N157,2)="15",LEFT(TH!O157,2)="15"),TK!$E$7=TH!F157),"x","")</f>
        <v/>
      </c>
      <c r="AD157" s="85" t="str">
        <f>IF(AND(N157="1521",MONTH(C157)='BK-NL'!$M$11),"x","")</f>
        <v/>
      </c>
    </row>
    <row r="158" spans="1:30" ht="15.75" hidden="1" customHeight="1">
      <c r="A158" s="342" t="str">
        <f>IF(B158&lt;&gt;"",IF(AND(B158='IN-TC'!$S$4,OR(TH!N158="1111",TH!O158="1111")),TH!D158,""),"")</f>
        <v/>
      </c>
      <c r="B158" s="63">
        <f t="shared" si="15"/>
        <v>1</v>
      </c>
      <c r="C158" s="64">
        <f t="shared" si="21"/>
        <v>42384</v>
      </c>
      <c r="D158" s="64" t="s">
        <v>949</v>
      </c>
      <c r="E158" s="64">
        <v>42384</v>
      </c>
      <c r="F158" s="67" t="s">
        <v>687</v>
      </c>
      <c r="G158" s="67"/>
      <c r="H158" s="74" t="s">
        <v>434</v>
      </c>
      <c r="I158" s="446">
        <v>7480</v>
      </c>
      <c r="J158" s="449">
        <v>16000</v>
      </c>
      <c r="K158" s="437"/>
      <c r="L158" s="446"/>
      <c r="M158" s="65">
        <f t="shared" si="22"/>
        <v>119680000</v>
      </c>
      <c r="N158" s="66" t="s">
        <v>275</v>
      </c>
      <c r="O158" s="66" t="s">
        <v>8</v>
      </c>
      <c r="P158" s="85" t="str">
        <f>IF(AND('331-CT'!$E$7=TH!H158,OR(N158="331",O158="331")),"x","")</f>
        <v/>
      </c>
      <c r="Q158" s="85" t="str">
        <f>IF(AND(B158='111'!$L$11,OR($N158=$Q$7,$O158=$Q$7)),"x","")</f>
        <v/>
      </c>
      <c r="R158" s="85" t="str">
        <f>IF(AND($N158=$Q$7,$B158&lt;'111'!$L$11),"x","")</f>
        <v/>
      </c>
      <c r="S158" s="85" t="str">
        <f>IF(AND($O158=$Q$7,$B158&lt;'111'!$L$11),"x","")</f>
        <v/>
      </c>
      <c r="T158" s="85" t="str">
        <f>IF(ISERROR(FIND('112'!$M$9,G158,1)),"",IF((AND(FIND('112'!$M$9,G158,1)&gt;=1,B158='112'!$K$9,OR($N158='112'!$I$6,$O158='112'!$I$6))),"x",""))</f>
        <v/>
      </c>
      <c r="U158" s="85" t="str">
        <f>IF(ISERROR(FIND('112'!$M$9,G158,1)),"",IF((AND(LEFT(G158,2)=LEFT('112'!$M$9,2),B158&lt;'112'!$K$9,$N158='112'!$I$6)),"x",""))</f>
        <v/>
      </c>
      <c r="V158" s="85" t="str">
        <f>IF(ISERROR(FIND('112'!$M$9,G158,1)),"",IF((AND(RIGHT(G158,2)=RIGHT('112'!$M$9,2),B158&lt;'112'!$K$9,$O158='112'!$I$6)),"x",""))</f>
        <v/>
      </c>
      <c r="W158" s="85" t="str">
        <f>IF(AND('341-CT'!$H$9=H158,OR(LEFT(N158,3)=$W$7,LEFT(O158,3)=$W$7)),"x","")</f>
        <v/>
      </c>
      <c r="X158" s="85" t="str">
        <f>IF(OR(TH!N158=TH!$X$7,O158=TH!$X$7),"x","")</f>
        <v/>
      </c>
      <c r="Y158" s="85" t="str">
        <f>IF(AND(OR(N158="131",O158="131"),H158='131-CT'!$H$9),"x","")</f>
        <v/>
      </c>
      <c r="Z158" s="85"/>
      <c r="AA158" s="85" t="str">
        <f>IF(AND(MONTH(E158)='IN-NX'!$J$5,'IN-NX'!$D$7=D158),"x","")</f>
        <v/>
      </c>
      <c r="AB158" s="85" t="str">
        <f>IF(AND(OR(LEFT(TH!N158,2)="15",LEFT(TH!O158,2)="15"),'152-CT'!$J$8=TH!F158),"x","")</f>
        <v/>
      </c>
      <c r="AC158" s="85" t="str">
        <f>IF(AND(OR(LEFT(TH!N158,2)="15",LEFT(TH!O158,2)="15"),TK!$E$7=TH!F158),"x","")</f>
        <v/>
      </c>
      <c r="AD158" s="85" t="str">
        <f>IF(AND(N158="1521",MONTH(C158)='BK-NL'!$M$11),"x","")</f>
        <v/>
      </c>
    </row>
    <row r="159" spans="1:30" ht="15.75" hidden="1" customHeight="1">
      <c r="A159" s="342" t="str">
        <f>IF(B159&lt;&gt;"",IF(AND(B159='IN-TC'!$S$4,OR(TH!N159="1111",TH!O159="1111")),TH!D159,""),"")</f>
        <v/>
      </c>
      <c r="B159" s="63">
        <f t="shared" si="15"/>
        <v>1</v>
      </c>
      <c r="C159" s="64">
        <f t="shared" si="21"/>
        <v>42384</v>
      </c>
      <c r="D159" s="64" t="s">
        <v>950</v>
      </c>
      <c r="E159" s="64">
        <v>42384</v>
      </c>
      <c r="F159" s="67" t="s">
        <v>687</v>
      </c>
      <c r="G159" s="67"/>
      <c r="H159" s="74" t="s">
        <v>436</v>
      </c>
      <c r="I159" s="446">
        <v>6820</v>
      </c>
      <c r="J159" s="449">
        <v>16000</v>
      </c>
      <c r="K159" s="437"/>
      <c r="L159" s="446"/>
      <c r="M159" s="65">
        <f t="shared" si="22"/>
        <v>109120000</v>
      </c>
      <c r="N159" s="66" t="s">
        <v>275</v>
      </c>
      <c r="O159" s="66" t="s">
        <v>8</v>
      </c>
      <c r="P159" s="85" t="str">
        <f>IF(AND('331-CT'!$E$7=TH!H159,OR(N159="331",O159="331")),"x","")</f>
        <v/>
      </c>
      <c r="Q159" s="85" t="str">
        <f>IF(AND(B159='111'!$L$11,OR($N159=$Q$7,$O159=$Q$7)),"x","")</f>
        <v/>
      </c>
      <c r="R159" s="85" t="str">
        <f>IF(AND($N159=$Q$7,$B159&lt;'111'!$L$11),"x","")</f>
        <v/>
      </c>
      <c r="S159" s="85" t="str">
        <f>IF(AND($O159=$Q$7,$B159&lt;'111'!$L$11),"x","")</f>
        <v/>
      </c>
      <c r="T159" s="85" t="str">
        <f>IF(ISERROR(FIND('112'!$M$9,G159,1)),"",IF((AND(FIND('112'!$M$9,G159,1)&gt;=1,B159='112'!$K$9,OR($N159='112'!$I$6,$O159='112'!$I$6))),"x",""))</f>
        <v/>
      </c>
      <c r="U159" s="85" t="str">
        <f>IF(ISERROR(FIND('112'!$M$9,G159,1)),"",IF((AND(LEFT(G159,2)=LEFT('112'!$M$9,2),B159&lt;'112'!$K$9,$N159='112'!$I$6)),"x",""))</f>
        <v/>
      </c>
      <c r="V159" s="85" t="str">
        <f>IF(ISERROR(FIND('112'!$M$9,G159,1)),"",IF((AND(RIGHT(G159,2)=RIGHT('112'!$M$9,2),B159&lt;'112'!$K$9,$O159='112'!$I$6)),"x",""))</f>
        <v/>
      </c>
      <c r="W159" s="85" t="str">
        <f>IF(AND('341-CT'!$H$9=H159,OR(LEFT(N159,3)=$W$7,LEFT(O159,3)=$W$7)),"x","")</f>
        <v/>
      </c>
      <c r="X159" s="85" t="str">
        <f>IF(OR(TH!N159=TH!$X$7,O159=TH!$X$7),"x","")</f>
        <v/>
      </c>
      <c r="Y159" s="85" t="str">
        <f>IF(AND(OR(N159="131",O159="131"),H159='131-CT'!$H$9),"x","")</f>
        <v/>
      </c>
      <c r="Z159" s="85"/>
      <c r="AA159" s="85" t="str">
        <f>IF(AND(MONTH(E159)='IN-NX'!$J$5,'IN-NX'!$D$7=D159),"x","")</f>
        <v/>
      </c>
      <c r="AB159" s="85" t="str">
        <f>IF(AND(OR(LEFT(TH!N159,2)="15",LEFT(TH!O159,2)="15"),'152-CT'!$J$8=TH!F159),"x","")</f>
        <v/>
      </c>
      <c r="AC159" s="85" t="str">
        <f>IF(AND(OR(LEFT(TH!N159,2)="15",LEFT(TH!O159,2)="15"),TK!$E$7=TH!F159),"x","")</f>
        <v/>
      </c>
      <c r="AD159" s="85" t="str">
        <f>IF(AND(N159="1521",MONTH(C159)='BK-NL'!$M$11),"x","")</f>
        <v/>
      </c>
    </row>
    <row r="160" spans="1:30" ht="15.75" hidden="1" customHeight="1">
      <c r="A160" s="342" t="str">
        <f>IF(B160&lt;&gt;"",IF(AND(B160='IN-TC'!$S$4,OR(TH!N160="1111",TH!O160="1111")),TH!D160,""),"")</f>
        <v/>
      </c>
      <c r="B160" s="63">
        <f t="shared" si="15"/>
        <v>1</v>
      </c>
      <c r="C160" s="64">
        <f t="shared" si="21"/>
        <v>42390</v>
      </c>
      <c r="D160" s="64" t="s">
        <v>951</v>
      </c>
      <c r="E160" s="64">
        <v>42390</v>
      </c>
      <c r="F160" s="67" t="s">
        <v>687</v>
      </c>
      <c r="G160" s="67"/>
      <c r="H160" s="74" t="s">
        <v>445</v>
      </c>
      <c r="I160" s="446">
        <v>7120</v>
      </c>
      <c r="J160" s="449">
        <v>16000</v>
      </c>
      <c r="K160" s="437"/>
      <c r="L160" s="446"/>
      <c r="M160" s="65">
        <f t="shared" si="22"/>
        <v>113920000</v>
      </c>
      <c r="N160" s="66" t="s">
        <v>275</v>
      </c>
      <c r="O160" s="66" t="s">
        <v>8</v>
      </c>
      <c r="P160" s="85" t="str">
        <f>IF(AND('331-CT'!$E$7=TH!H160,OR(N160="331",O160="331")),"x","")</f>
        <v/>
      </c>
      <c r="Q160" s="85" t="str">
        <f>IF(AND(B160='111'!$L$11,OR($N160=$Q$7,$O160=$Q$7)),"x","")</f>
        <v/>
      </c>
      <c r="R160" s="85" t="str">
        <f>IF(AND($N160=$Q$7,$B160&lt;'111'!$L$11),"x","")</f>
        <v/>
      </c>
      <c r="S160" s="85" t="str">
        <f>IF(AND($O160=$Q$7,$B160&lt;'111'!$L$11),"x","")</f>
        <v/>
      </c>
      <c r="T160" s="85" t="str">
        <f>IF(ISERROR(FIND('112'!$M$9,G160,1)),"",IF((AND(FIND('112'!$M$9,G160,1)&gt;=1,B160='112'!$K$9,OR($N160='112'!$I$6,$O160='112'!$I$6))),"x",""))</f>
        <v/>
      </c>
      <c r="U160" s="85" t="str">
        <f>IF(ISERROR(FIND('112'!$M$9,G160,1)),"",IF((AND(LEFT(G160,2)=LEFT('112'!$M$9,2),B160&lt;'112'!$K$9,$N160='112'!$I$6)),"x",""))</f>
        <v/>
      </c>
      <c r="V160" s="85" t="str">
        <f>IF(ISERROR(FIND('112'!$M$9,G160,1)),"",IF((AND(RIGHT(G160,2)=RIGHT('112'!$M$9,2),B160&lt;'112'!$K$9,$O160='112'!$I$6)),"x",""))</f>
        <v/>
      </c>
      <c r="W160" s="85" t="str">
        <f>IF(AND('341-CT'!$H$9=H160,OR(LEFT(N160,3)=$W$7,LEFT(O160,3)=$W$7)),"x","")</f>
        <v/>
      </c>
      <c r="X160" s="85" t="str">
        <f>IF(OR(TH!N160=TH!$X$7,O160=TH!$X$7),"x","")</f>
        <v/>
      </c>
      <c r="Y160" s="85" t="str">
        <f>IF(AND(OR(N160="131",O160="131"),H160='131-CT'!$H$9),"x","")</f>
        <v/>
      </c>
      <c r="Z160" s="85"/>
      <c r="AA160" s="85" t="str">
        <f>IF(AND(MONTH(E160)='IN-NX'!$J$5,'IN-NX'!$D$7=D160),"x","")</f>
        <v/>
      </c>
      <c r="AB160" s="85" t="str">
        <f>IF(AND(OR(LEFT(TH!N160,2)="15",LEFT(TH!O160,2)="15"),'152-CT'!$J$8=TH!F160),"x","")</f>
        <v/>
      </c>
      <c r="AC160" s="85" t="str">
        <f>IF(AND(OR(LEFT(TH!N160,2)="15",LEFT(TH!O160,2)="15"),TK!$E$7=TH!F160),"x","")</f>
        <v/>
      </c>
      <c r="AD160" s="85" t="str">
        <f>IF(AND(N160="1521",MONTH(C160)='BK-NL'!$M$11),"x","")</f>
        <v/>
      </c>
    </row>
    <row r="161" spans="1:30" ht="15.75" hidden="1" customHeight="1">
      <c r="A161" s="342" t="str">
        <f>IF(B161&lt;&gt;"",IF(AND(B161='IN-TC'!$S$4,OR(TH!N161="1111",TH!O161="1111")),TH!D161,""),"")</f>
        <v/>
      </c>
      <c r="B161" s="63">
        <f t="shared" si="15"/>
        <v>1</v>
      </c>
      <c r="C161" s="64">
        <f t="shared" si="21"/>
        <v>42390</v>
      </c>
      <c r="D161" s="64" t="s">
        <v>952</v>
      </c>
      <c r="E161" s="64">
        <v>42390</v>
      </c>
      <c r="F161" s="67" t="s">
        <v>687</v>
      </c>
      <c r="G161" s="67"/>
      <c r="H161" s="74" t="s">
        <v>447</v>
      </c>
      <c r="I161" s="446">
        <v>6433</v>
      </c>
      <c r="J161" s="449">
        <v>16000</v>
      </c>
      <c r="K161" s="437"/>
      <c r="L161" s="446"/>
      <c r="M161" s="65">
        <f t="shared" si="22"/>
        <v>102928000</v>
      </c>
      <c r="N161" s="66" t="s">
        <v>275</v>
      </c>
      <c r="O161" s="66" t="s">
        <v>8</v>
      </c>
      <c r="P161" s="85" t="str">
        <f>IF(AND('331-CT'!$E$7=TH!H161,OR(N161="331",O161="331")),"x","")</f>
        <v/>
      </c>
      <c r="Q161" s="85" t="str">
        <f>IF(AND(B161='111'!$L$11,OR($N161=$Q$7,$O161=$Q$7)),"x","")</f>
        <v/>
      </c>
      <c r="R161" s="85" t="str">
        <f>IF(AND($N161=$Q$7,$B161&lt;'111'!$L$11),"x","")</f>
        <v/>
      </c>
      <c r="S161" s="85" t="str">
        <f>IF(AND($O161=$Q$7,$B161&lt;'111'!$L$11),"x","")</f>
        <v/>
      </c>
      <c r="T161" s="85" t="str">
        <f>IF(ISERROR(FIND('112'!$M$9,G161,1)),"",IF((AND(FIND('112'!$M$9,G161,1)&gt;=1,B161='112'!$K$9,OR($N161='112'!$I$6,$O161='112'!$I$6))),"x",""))</f>
        <v/>
      </c>
      <c r="U161" s="85" t="str">
        <f>IF(ISERROR(FIND('112'!$M$9,G161,1)),"",IF((AND(LEFT(G161,2)=LEFT('112'!$M$9,2),B161&lt;'112'!$K$9,$N161='112'!$I$6)),"x",""))</f>
        <v/>
      </c>
      <c r="V161" s="85" t="str">
        <f>IF(ISERROR(FIND('112'!$M$9,G161,1)),"",IF((AND(RIGHT(G161,2)=RIGHT('112'!$M$9,2),B161&lt;'112'!$K$9,$O161='112'!$I$6)),"x",""))</f>
        <v/>
      </c>
      <c r="W161" s="85" t="str">
        <f>IF(AND('341-CT'!$H$9=H161,OR(LEFT(N161,3)=$W$7,LEFT(O161,3)=$W$7)),"x","")</f>
        <v/>
      </c>
      <c r="X161" s="85" t="str">
        <f>IF(OR(TH!N161=TH!$X$7,O161=TH!$X$7),"x","")</f>
        <v/>
      </c>
      <c r="Y161" s="85" t="str">
        <f>IF(AND(OR(N161="131",O161="131"),H161='131-CT'!$H$9),"x","")</f>
        <v/>
      </c>
      <c r="Z161" s="85"/>
      <c r="AA161" s="85" t="str">
        <f>IF(AND(MONTH(E161)='IN-NX'!$J$5,'IN-NX'!$D$7=D161),"x","")</f>
        <v/>
      </c>
      <c r="AB161" s="85" t="str">
        <f>IF(AND(OR(LEFT(TH!N161,2)="15",LEFT(TH!O161,2)="15"),'152-CT'!$J$8=TH!F161),"x","")</f>
        <v/>
      </c>
      <c r="AC161" s="85" t="str">
        <f>IF(AND(OR(LEFT(TH!N161,2)="15",LEFT(TH!O161,2)="15"),TK!$E$7=TH!F161),"x","")</f>
        <v/>
      </c>
      <c r="AD161" s="85" t="str">
        <f>IF(AND(N161="1521",MONTH(C161)='BK-NL'!$M$11),"x","")</f>
        <v/>
      </c>
    </row>
    <row r="162" spans="1:30" ht="15.75" hidden="1" customHeight="1">
      <c r="A162" s="342" t="str">
        <f>IF(B162&lt;&gt;"",IF(AND(B162='IN-TC'!$S$4,OR(TH!N162="1111",TH!O162="1111")),TH!D162,""),"")</f>
        <v/>
      </c>
      <c r="B162" s="63">
        <f t="shared" si="15"/>
        <v>1</v>
      </c>
      <c r="C162" s="64">
        <f t="shared" si="21"/>
        <v>42376</v>
      </c>
      <c r="D162" s="64" t="s">
        <v>696</v>
      </c>
      <c r="E162" s="64">
        <v>42376</v>
      </c>
      <c r="F162" s="67" t="s">
        <v>687</v>
      </c>
      <c r="G162" s="67"/>
      <c r="H162" s="74" t="s">
        <v>450</v>
      </c>
      <c r="I162" s="446">
        <v>21140</v>
      </c>
      <c r="J162" s="449">
        <v>16000</v>
      </c>
      <c r="K162" s="437"/>
      <c r="L162" s="446"/>
      <c r="M162" s="65">
        <f t="shared" si="22"/>
        <v>338240000</v>
      </c>
      <c r="N162" s="66" t="s">
        <v>283</v>
      </c>
      <c r="O162" s="66" t="s">
        <v>275</v>
      </c>
      <c r="P162" s="85" t="str">
        <f>IF(AND('331-CT'!$E$7=TH!H162,OR(N162="331",O162="331")),"x","")</f>
        <v/>
      </c>
      <c r="Q162" s="85" t="str">
        <f>IF(AND(B162='111'!$L$11,OR($N162=$Q$7,$O162=$Q$7)),"x","")</f>
        <v/>
      </c>
      <c r="R162" s="85" t="str">
        <f>IF(AND($N162=$Q$7,$B162&lt;'111'!$L$11),"x","")</f>
        <v/>
      </c>
      <c r="S162" s="85" t="str">
        <f>IF(AND($O162=$Q$7,$B162&lt;'111'!$L$11),"x","")</f>
        <v/>
      </c>
      <c r="T162" s="85" t="str">
        <f>IF(ISERROR(FIND('112'!$M$9,G162,1)),"",IF((AND(FIND('112'!$M$9,G162,1)&gt;=1,B162='112'!$K$9,OR($N162='112'!$I$6,$O162='112'!$I$6))),"x",""))</f>
        <v/>
      </c>
      <c r="U162" s="85" t="str">
        <f>IF(ISERROR(FIND('112'!$M$9,G162,1)),"",IF((AND(LEFT(G162,2)=LEFT('112'!$M$9,2),B162&lt;'112'!$K$9,$N162='112'!$I$6)),"x",""))</f>
        <v/>
      </c>
      <c r="V162" s="85" t="str">
        <f>IF(ISERROR(FIND('112'!$M$9,G162,1)),"",IF((AND(RIGHT(G162,2)=RIGHT('112'!$M$9,2),B162&lt;'112'!$K$9,$O162='112'!$I$6)),"x",""))</f>
        <v/>
      </c>
      <c r="W162" s="85" t="str">
        <f>IF(AND('341-CT'!$H$9=H162,OR(LEFT(N162,3)=$W$7,LEFT(O162,3)=$W$7)),"x","")</f>
        <v/>
      </c>
      <c r="X162" s="85" t="str">
        <f>IF(OR(TH!N162=TH!$X$7,O162=TH!$X$7),"x","")</f>
        <v/>
      </c>
      <c r="Y162" s="85" t="str">
        <f>IF(AND(OR(N162="131",O162="131"),H162='131-CT'!$H$9),"x","")</f>
        <v/>
      </c>
      <c r="Z162" s="85"/>
      <c r="AA162" s="85" t="str">
        <f>IF(AND(MONTH(E162)='IN-NX'!$J$5,'IN-NX'!$D$7=D162),"x","")</f>
        <v/>
      </c>
      <c r="AB162" s="85" t="str">
        <f>IF(AND(OR(LEFT(TH!N162,2)="15",LEFT(TH!O162,2)="15"),'152-CT'!$J$8=TH!F162),"x","")</f>
        <v/>
      </c>
      <c r="AC162" s="85" t="str">
        <f>IF(AND(OR(LEFT(TH!N162,2)="15",LEFT(TH!O162,2)="15"),TK!$E$7=TH!F162),"x","")</f>
        <v/>
      </c>
      <c r="AD162" s="85" t="str">
        <f>IF(AND(N162="1521",MONTH(C162)='BK-NL'!$M$11),"x","")</f>
        <v/>
      </c>
    </row>
    <row r="163" spans="1:30" ht="15.75" hidden="1" customHeight="1">
      <c r="A163" s="342" t="str">
        <f>IF(B163&lt;&gt;"",IF(AND(B163='IN-TC'!$S$4,OR(TH!N163="1111",TH!O163="1111")),TH!D163,""),"")</f>
        <v/>
      </c>
      <c r="B163" s="63">
        <f t="shared" si="15"/>
        <v>1</v>
      </c>
      <c r="C163" s="64">
        <f t="shared" si="21"/>
        <v>42380</v>
      </c>
      <c r="D163" s="64" t="s">
        <v>697</v>
      </c>
      <c r="E163" s="64">
        <v>42380</v>
      </c>
      <c r="F163" s="67" t="s">
        <v>687</v>
      </c>
      <c r="G163" s="67"/>
      <c r="H163" s="74" t="s">
        <v>450</v>
      </c>
      <c r="I163" s="446">
        <v>22094</v>
      </c>
      <c r="J163" s="449">
        <v>16000</v>
      </c>
      <c r="K163" s="437"/>
      <c r="L163" s="446"/>
      <c r="M163" s="65">
        <f t="shared" si="22"/>
        <v>353504000</v>
      </c>
      <c r="N163" s="66" t="s">
        <v>283</v>
      </c>
      <c r="O163" s="66" t="s">
        <v>275</v>
      </c>
      <c r="P163" s="85" t="str">
        <f>IF(AND('331-CT'!$E$7=TH!H163,OR(N163="331",O163="331")),"x","")</f>
        <v/>
      </c>
      <c r="Q163" s="85" t="str">
        <f>IF(AND(B163='111'!$L$11,OR($N163=$Q$7,$O163=$Q$7)),"x","")</f>
        <v/>
      </c>
      <c r="R163" s="85" t="str">
        <f>IF(AND($N163=$Q$7,$B163&lt;'111'!$L$11),"x","")</f>
        <v/>
      </c>
      <c r="S163" s="85" t="str">
        <f>IF(AND($O163=$Q$7,$B163&lt;'111'!$L$11),"x","")</f>
        <v/>
      </c>
      <c r="T163" s="85" t="str">
        <f>IF(ISERROR(FIND('112'!$M$9,G163,1)),"",IF((AND(FIND('112'!$M$9,G163,1)&gt;=1,B163='112'!$K$9,OR($N163='112'!$I$6,$O163='112'!$I$6))),"x",""))</f>
        <v/>
      </c>
      <c r="U163" s="85" t="str">
        <f>IF(ISERROR(FIND('112'!$M$9,G163,1)),"",IF((AND(LEFT(G163,2)=LEFT('112'!$M$9,2),B163&lt;'112'!$K$9,$N163='112'!$I$6)),"x",""))</f>
        <v/>
      </c>
      <c r="V163" s="85" t="str">
        <f>IF(ISERROR(FIND('112'!$M$9,G163,1)),"",IF((AND(RIGHT(G163,2)=RIGHT('112'!$M$9,2),B163&lt;'112'!$K$9,$O163='112'!$I$6)),"x",""))</f>
        <v/>
      </c>
      <c r="W163" s="85" t="str">
        <f>IF(AND('341-CT'!$H$9=H163,OR(LEFT(N163,3)=$W$7,LEFT(O163,3)=$W$7)),"x","")</f>
        <v/>
      </c>
      <c r="X163" s="85" t="str">
        <f>IF(OR(TH!N163=TH!$X$7,O163=TH!$X$7),"x","")</f>
        <v/>
      </c>
      <c r="Y163" s="85" t="str">
        <f>IF(AND(OR(N163="131",O163="131"),H163='131-CT'!$H$9),"x","")</f>
        <v/>
      </c>
      <c r="Z163" s="85"/>
      <c r="AA163" s="85" t="str">
        <f>IF(AND(MONTH(E163)='IN-NX'!$J$5,'IN-NX'!$D$7=D163),"x","")</f>
        <v/>
      </c>
      <c r="AB163" s="85" t="str">
        <f>IF(AND(OR(LEFT(TH!N163,2)="15",LEFT(TH!O163,2)="15"),'152-CT'!$J$8=TH!F163),"x","")</f>
        <v/>
      </c>
      <c r="AC163" s="85" t="str">
        <f>IF(AND(OR(LEFT(TH!N163,2)="15",LEFT(TH!O163,2)="15"),TK!$E$7=TH!F163),"x","")</f>
        <v/>
      </c>
      <c r="AD163" s="85" t="str">
        <f>IF(AND(N163="1521",MONTH(C163)='BK-NL'!$M$11),"x","")</f>
        <v/>
      </c>
    </row>
    <row r="164" spans="1:30" ht="15.75" hidden="1" customHeight="1">
      <c r="A164" s="342" t="str">
        <f>IF(B164&lt;&gt;"",IF(AND(B164='IN-TC'!$S$4,OR(TH!N164="1111",TH!O164="1111")),TH!D164,""),"")</f>
        <v/>
      </c>
      <c r="B164" s="63">
        <f t="shared" si="15"/>
        <v>1</v>
      </c>
      <c r="C164" s="64">
        <f t="shared" si="21"/>
        <v>42384</v>
      </c>
      <c r="D164" s="64" t="s">
        <v>699</v>
      </c>
      <c r="E164" s="64">
        <v>42384</v>
      </c>
      <c r="F164" s="67" t="s">
        <v>687</v>
      </c>
      <c r="G164" s="67"/>
      <c r="H164" s="74" t="s">
        <v>450</v>
      </c>
      <c r="I164" s="448">
        <v>21313</v>
      </c>
      <c r="J164" s="449">
        <v>16000</v>
      </c>
      <c r="K164" s="439"/>
      <c r="L164" s="448"/>
      <c r="M164" s="65">
        <f t="shared" si="22"/>
        <v>341008000</v>
      </c>
      <c r="N164" s="66" t="s">
        <v>283</v>
      </c>
      <c r="O164" s="66" t="s">
        <v>275</v>
      </c>
      <c r="P164" s="85" t="str">
        <f>IF(AND('331-CT'!$E$7=TH!H164,OR(N164="331",O164="331")),"x","")</f>
        <v/>
      </c>
      <c r="Q164" s="85" t="str">
        <f>IF(AND(B164='111'!$L$11,OR($N164=$Q$7,$O164=$Q$7)),"x","")</f>
        <v/>
      </c>
      <c r="R164" s="85" t="str">
        <f>IF(AND($N164=$Q$7,$B164&lt;'111'!$L$11),"x","")</f>
        <v/>
      </c>
      <c r="S164" s="85" t="str">
        <f>IF(AND($O164=$Q$7,$B164&lt;'111'!$L$11),"x","")</f>
        <v/>
      </c>
      <c r="T164" s="85" t="str">
        <f>IF(ISERROR(FIND('112'!$M$9,G164,1)),"",IF((AND(FIND('112'!$M$9,G164,1)&gt;=1,B164='112'!$K$9,OR($N164='112'!$I$6,$O164='112'!$I$6))),"x",""))</f>
        <v/>
      </c>
      <c r="U164" s="85" t="str">
        <f>IF(ISERROR(FIND('112'!$M$9,G164,1)),"",IF((AND(LEFT(G164,2)=LEFT('112'!$M$9,2),B164&lt;'112'!$K$9,$N164='112'!$I$6)),"x",""))</f>
        <v/>
      </c>
      <c r="V164" s="85" t="str">
        <f>IF(ISERROR(FIND('112'!$M$9,G164,1)),"",IF((AND(RIGHT(G164,2)=RIGHT('112'!$M$9,2),B164&lt;'112'!$K$9,$O164='112'!$I$6)),"x",""))</f>
        <v/>
      </c>
      <c r="W164" s="85" t="str">
        <f>IF(AND('341-CT'!$H$9=H164,OR(LEFT(N164,3)=$W$7,LEFT(O164,3)=$W$7)),"x","")</f>
        <v/>
      </c>
      <c r="X164" s="85" t="str">
        <f>IF(OR(TH!N164=TH!$X$7,O164=TH!$X$7),"x","")</f>
        <v/>
      </c>
      <c r="Y164" s="85" t="str">
        <f>IF(AND(OR(N164="131",O164="131"),H164='131-CT'!$H$9),"x","")</f>
        <v/>
      </c>
      <c r="Z164" s="85"/>
      <c r="AA164" s="85" t="str">
        <f>IF(AND(MONTH(E164)='IN-NX'!$J$5,'IN-NX'!$D$7=D164),"x","")</f>
        <v/>
      </c>
      <c r="AB164" s="85" t="str">
        <f>IF(AND(OR(LEFT(TH!N164,2)="15",LEFT(TH!O164,2)="15"),'152-CT'!$J$8=TH!F164),"x","")</f>
        <v/>
      </c>
      <c r="AC164" s="85" t="str">
        <f>IF(AND(OR(LEFT(TH!N164,2)="15",LEFT(TH!O164,2)="15"),TK!$E$7=TH!F164),"x","")</f>
        <v/>
      </c>
      <c r="AD164" s="85" t="str">
        <f>IF(AND(N164="1521",MONTH(C164)='BK-NL'!$M$11),"x","")</f>
        <v/>
      </c>
    </row>
    <row r="165" spans="1:30" ht="15.75" hidden="1" customHeight="1">
      <c r="A165" s="342" t="str">
        <f>IF(B165&lt;&gt;"",IF(AND(B165='IN-TC'!$S$4,OR(TH!N165="1111",TH!O165="1111")),TH!D165,""),"")</f>
        <v/>
      </c>
      <c r="B165" s="63">
        <f t="shared" si="15"/>
        <v>1</v>
      </c>
      <c r="C165" s="64">
        <f t="shared" si="21"/>
        <v>42388</v>
      </c>
      <c r="D165" s="64" t="s">
        <v>954</v>
      </c>
      <c r="E165" s="64">
        <v>42388</v>
      </c>
      <c r="F165" s="67" t="s">
        <v>687</v>
      </c>
      <c r="G165" s="67"/>
      <c r="H165" s="74" t="s">
        <v>450</v>
      </c>
      <c r="I165" s="446">
        <v>13553</v>
      </c>
      <c r="J165" s="449">
        <v>16000</v>
      </c>
      <c r="K165" s="437"/>
      <c r="L165" s="446"/>
      <c r="M165" s="65">
        <f t="shared" si="22"/>
        <v>216848000</v>
      </c>
      <c r="N165" s="66" t="s">
        <v>283</v>
      </c>
      <c r="O165" s="66" t="s">
        <v>275</v>
      </c>
      <c r="P165" s="85" t="str">
        <f>IF(AND('331-CT'!$E$7=TH!H165,OR(N165="331",O165="331")),"x","")</f>
        <v/>
      </c>
      <c r="Q165" s="85" t="str">
        <f>IF(AND(B165='111'!$L$11,OR($N165=$Q$7,$O165=$Q$7)),"x","")</f>
        <v/>
      </c>
      <c r="R165" s="85" t="str">
        <f>IF(AND($N165=$Q$7,$B165&lt;'111'!$L$11),"x","")</f>
        <v/>
      </c>
      <c r="S165" s="85" t="str">
        <f>IF(AND($O165=$Q$7,$B165&lt;'111'!$L$11),"x","")</f>
        <v/>
      </c>
      <c r="T165" s="85" t="str">
        <f>IF(ISERROR(FIND('112'!$M$9,G165,1)),"",IF((AND(FIND('112'!$M$9,G165,1)&gt;=1,B165='112'!$K$9,OR($N165='112'!$I$6,$O165='112'!$I$6))),"x",""))</f>
        <v/>
      </c>
      <c r="U165" s="85" t="str">
        <f>IF(ISERROR(FIND('112'!$M$9,G165,1)),"",IF((AND(LEFT(G165,2)=LEFT('112'!$M$9,2),B165&lt;'112'!$K$9,$N165='112'!$I$6)),"x",""))</f>
        <v/>
      </c>
      <c r="V165" s="85" t="str">
        <f>IF(ISERROR(FIND('112'!$M$9,G165,1)),"",IF((AND(RIGHT(G165,2)=RIGHT('112'!$M$9,2),B165&lt;'112'!$K$9,$O165='112'!$I$6)),"x",""))</f>
        <v/>
      </c>
      <c r="W165" s="85" t="str">
        <f>IF(AND('341-CT'!$H$9=H165,OR(LEFT(N165,3)=$W$7,LEFT(O165,3)=$W$7)),"x","")</f>
        <v/>
      </c>
      <c r="X165" s="85" t="str">
        <f>IF(OR(TH!N165=TH!$X$7,O165=TH!$X$7),"x","")</f>
        <v/>
      </c>
      <c r="Y165" s="85" t="str">
        <f>IF(AND(OR(N165="131",O165="131"),H165='131-CT'!$H$9),"x","")</f>
        <v/>
      </c>
      <c r="Z165" s="85"/>
      <c r="AA165" s="85" t="str">
        <f>IF(AND(MONTH(E165)='IN-NX'!$J$5,'IN-NX'!$D$7=D165),"x","")</f>
        <v/>
      </c>
      <c r="AB165" s="85" t="str">
        <f>IF(AND(OR(LEFT(TH!N165,2)="15",LEFT(TH!O165,2)="15"),'152-CT'!$J$8=TH!F165),"x","")</f>
        <v/>
      </c>
      <c r="AC165" s="85" t="str">
        <f>IF(AND(OR(LEFT(TH!N165,2)="15",LEFT(TH!O165,2)="15"),TK!$E$7=TH!F165),"x","")</f>
        <v/>
      </c>
      <c r="AD165" s="85" t="str">
        <f>IF(AND(N165="1521",MONTH(C165)='BK-NL'!$M$11),"x","")</f>
        <v/>
      </c>
    </row>
    <row r="166" spans="1:30" s="347" customFormat="1" ht="15.75" hidden="1" customHeight="1">
      <c r="A166" s="342" t="str">
        <f>IF(B166&lt;&gt;"",IF(AND(B166='IN-TC'!$S$4,OR(TH!N166="1111",TH!O166="1111")),TH!D166,""),"")</f>
        <v/>
      </c>
      <c r="B166" s="63">
        <f t="shared" si="15"/>
        <v>1</v>
      </c>
      <c r="C166" s="64">
        <f t="shared" ref="C166:C172" si="23">E166</f>
        <v>42371</v>
      </c>
      <c r="D166" s="64" t="s">
        <v>688</v>
      </c>
      <c r="E166" s="64">
        <v>42371</v>
      </c>
      <c r="F166" s="67" t="s">
        <v>686</v>
      </c>
      <c r="G166" s="67"/>
      <c r="H166" s="74" t="s">
        <v>450</v>
      </c>
      <c r="I166" s="448">
        <v>38400</v>
      </c>
      <c r="J166" s="448">
        <v>18500</v>
      </c>
      <c r="K166" s="439"/>
      <c r="L166" s="448"/>
      <c r="M166" s="65">
        <f t="shared" ref="M166:M172" si="24">ROUND(I166*J166,0)</f>
        <v>710400000</v>
      </c>
      <c r="N166" s="66" t="s">
        <v>283</v>
      </c>
      <c r="O166" s="66" t="s">
        <v>275</v>
      </c>
      <c r="P166" s="85" t="str">
        <f>IF(AND('331-CT'!$E$7=TH!H166,OR(N166="331",O166="331")),"x","")</f>
        <v/>
      </c>
      <c r="Q166" s="85" t="str">
        <f>IF(AND(B166='111'!$L$11,OR($N166=$Q$7,$O166=$Q$7)),"x","")</f>
        <v/>
      </c>
      <c r="R166" s="85" t="str">
        <f>IF(AND($N166=$Q$7,$B166&lt;'111'!$L$11),"x","")</f>
        <v/>
      </c>
      <c r="S166" s="85" t="str">
        <f>IF(AND($O166=$Q$7,$B166&lt;'111'!$L$11),"x","")</f>
        <v/>
      </c>
      <c r="T166" s="85" t="str">
        <f>IF(ISERROR(FIND('112'!$M$9,G166,1)),"",IF((AND(FIND('112'!$M$9,G166,1)&gt;=1,B166='112'!$K$9,OR($N166='112'!$I$6,$O166='112'!$I$6))),"x",""))</f>
        <v/>
      </c>
      <c r="U166" s="85" t="str">
        <f>IF(ISERROR(FIND('112'!$M$9,G166,1)),"",IF((AND(LEFT(G166,2)=LEFT('112'!$M$9,2),B166&lt;'112'!$K$9,$N166='112'!$I$6)),"x",""))</f>
        <v/>
      </c>
      <c r="V166" s="85" t="str">
        <f>IF(ISERROR(FIND('112'!$M$9,G166,1)),"",IF((AND(RIGHT(G166,2)=RIGHT('112'!$M$9,2),B166&lt;'112'!$K$9,$O166='112'!$I$6)),"x",""))</f>
        <v/>
      </c>
      <c r="W166" s="85" t="str">
        <f>IF(AND('341-CT'!$H$9=H166,OR(LEFT(N166,3)=$W$7,LEFT(O166,3)=$W$7)),"x","")</f>
        <v/>
      </c>
      <c r="X166" s="85" t="str">
        <f>IF(OR(TH!N166=TH!$X$7,O166=TH!$X$7),"x","")</f>
        <v/>
      </c>
      <c r="Y166" s="85" t="str">
        <f>IF(AND(OR(N166="131",O166="131"),H166='131-CT'!$H$9),"x","")</f>
        <v/>
      </c>
      <c r="Z166" s="85"/>
      <c r="AA166" s="85" t="str">
        <f>IF(AND(MONTH(E166)='IN-NX'!$J$5,'IN-NX'!$D$7=D166),"x","")</f>
        <v/>
      </c>
      <c r="AB166" s="85" t="str">
        <f>IF(AND(OR(LEFT(TH!N166,2)="15",LEFT(TH!O166,2)="15"),'152-CT'!$J$8=TH!F166),"x","")</f>
        <v/>
      </c>
      <c r="AC166" s="85" t="str">
        <f>IF(AND(OR(LEFT(TH!N166,2)="15",LEFT(TH!O166,2)="15"),TK!$E$7=TH!F166),"x","")</f>
        <v/>
      </c>
      <c r="AD166" s="85" t="str">
        <f>IF(AND(N166="1521",MONTH(C166)='BK-NL'!$M$11),"x","")</f>
        <v/>
      </c>
    </row>
    <row r="167" spans="1:30" s="347" customFormat="1" ht="15.75" hidden="1" customHeight="1">
      <c r="A167" s="342" t="str">
        <f>IF(B167&lt;&gt;"",IF(AND(B167='IN-TC'!$S$4,OR(TH!N167="1111",TH!O167="1111")),TH!D167,""),"")</f>
        <v/>
      </c>
      <c r="B167" s="63">
        <f t="shared" si="15"/>
        <v>1</v>
      </c>
      <c r="C167" s="64">
        <f t="shared" si="23"/>
        <v>42374</v>
      </c>
      <c r="D167" s="64" t="s">
        <v>695</v>
      </c>
      <c r="E167" s="64">
        <v>42374</v>
      </c>
      <c r="F167" s="67" t="s">
        <v>687</v>
      </c>
      <c r="G167" s="67"/>
      <c r="H167" s="74" t="s">
        <v>450</v>
      </c>
      <c r="I167" s="448">
        <v>26500</v>
      </c>
      <c r="J167" s="448">
        <v>14500</v>
      </c>
      <c r="K167" s="439"/>
      <c r="L167" s="448"/>
      <c r="M167" s="65">
        <f t="shared" si="24"/>
        <v>384250000</v>
      </c>
      <c r="N167" s="66" t="s">
        <v>283</v>
      </c>
      <c r="O167" s="66" t="s">
        <v>275</v>
      </c>
      <c r="P167" s="85" t="str">
        <f>IF(AND('331-CT'!$E$7=TH!H167,OR(N167="331",O167="331")),"x","")</f>
        <v/>
      </c>
      <c r="Q167" s="85" t="str">
        <f>IF(AND(B167='111'!$L$11,OR($N167=$Q$7,$O167=$Q$7)),"x","")</f>
        <v/>
      </c>
      <c r="R167" s="85" t="str">
        <f>IF(AND($N167=$Q$7,$B167&lt;'111'!$L$11),"x","")</f>
        <v/>
      </c>
      <c r="S167" s="85" t="str">
        <f>IF(AND($O167=$Q$7,$B167&lt;'111'!$L$11),"x","")</f>
        <v/>
      </c>
      <c r="T167" s="85" t="str">
        <f>IF(ISERROR(FIND('112'!$M$9,G167,1)),"",IF((AND(FIND('112'!$M$9,G167,1)&gt;=1,B167='112'!$K$9,OR($N167='112'!$I$6,$O167='112'!$I$6))),"x",""))</f>
        <v/>
      </c>
      <c r="U167" s="85" t="str">
        <f>IF(ISERROR(FIND('112'!$M$9,G167,1)),"",IF((AND(LEFT(G167,2)=LEFT('112'!$M$9,2),B167&lt;'112'!$K$9,$N167='112'!$I$6)),"x",""))</f>
        <v/>
      </c>
      <c r="V167" s="85" t="str">
        <f>IF(ISERROR(FIND('112'!$M$9,G167,1)),"",IF((AND(RIGHT(G167,2)=RIGHT('112'!$M$9,2),B167&lt;'112'!$K$9,$O167='112'!$I$6)),"x",""))</f>
        <v/>
      </c>
      <c r="W167" s="85" t="str">
        <f>IF(AND('341-CT'!$H$9=H167,OR(LEFT(N167,3)=$W$7,LEFT(O167,3)=$W$7)),"x","")</f>
        <v/>
      </c>
      <c r="X167" s="85" t="str">
        <f>IF(OR(TH!N167=TH!$X$7,O167=TH!$X$7),"x","")</f>
        <v/>
      </c>
      <c r="Y167" s="85" t="str">
        <f>IF(AND(OR(N167="131",O167="131"),H167='131-CT'!$H$9),"x","")</f>
        <v/>
      </c>
      <c r="Z167" s="85"/>
      <c r="AA167" s="85" t="str">
        <f>IF(AND(MONTH(E167)='IN-NX'!$J$5,'IN-NX'!$D$7=D167),"x","")</f>
        <v/>
      </c>
      <c r="AB167" s="85" t="str">
        <f>IF(AND(OR(LEFT(TH!N167,2)="15",LEFT(TH!O167,2)="15"),'152-CT'!$J$8=TH!F167),"x","")</f>
        <v/>
      </c>
      <c r="AC167" s="85" t="str">
        <f>IF(AND(OR(LEFT(TH!N167,2)="15",LEFT(TH!O167,2)="15"),TK!$E$7=TH!F167),"x","")</f>
        <v/>
      </c>
      <c r="AD167" s="85" t="str">
        <f>IF(AND(N167="1521",MONTH(C167)='BK-NL'!$M$11),"x","")</f>
        <v/>
      </c>
    </row>
    <row r="168" spans="1:30" s="347" customFormat="1" ht="15.75" hidden="1" customHeight="1">
      <c r="A168" s="342" t="str">
        <f>IF(B168&lt;&gt;"",IF(AND(B168='IN-TC'!$S$4,OR(TH!N168="1111",TH!O168="1111")),TH!D168,""),"")</f>
        <v/>
      </c>
      <c r="B168" s="63">
        <f t="shared" si="15"/>
        <v>1</v>
      </c>
      <c r="C168" s="64">
        <f t="shared" si="23"/>
        <v>42382</v>
      </c>
      <c r="D168" s="64" t="s">
        <v>698</v>
      </c>
      <c r="E168" s="64">
        <v>42382</v>
      </c>
      <c r="F168" s="67" t="s">
        <v>687</v>
      </c>
      <c r="G168" s="67"/>
      <c r="H168" s="74" t="s">
        <v>450</v>
      </c>
      <c r="I168" s="448">
        <v>26500</v>
      </c>
      <c r="J168" s="448">
        <v>14500</v>
      </c>
      <c r="K168" s="439"/>
      <c r="L168" s="448"/>
      <c r="M168" s="65">
        <f t="shared" si="24"/>
        <v>384250000</v>
      </c>
      <c r="N168" s="66" t="s">
        <v>283</v>
      </c>
      <c r="O168" s="66" t="s">
        <v>275</v>
      </c>
      <c r="P168" s="85" t="str">
        <f>IF(AND('331-CT'!$E$7=TH!H168,OR(N168="331",O168="331")),"x","")</f>
        <v/>
      </c>
      <c r="Q168" s="85" t="str">
        <f>IF(AND(B168='111'!$L$11,OR($N168=$Q$7,$O168=$Q$7)),"x","")</f>
        <v/>
      </c>
      <c r="R168" s="85" t="str">
        <f>IF(AND($N168=$Q$7,$B168&lt;'111'!$L$11),"x","")</f>
        <v/>
      </c>
      <c r="S168" s="85" t="str">
        <f>IF(AND($O168=$Q$7,$B168&lt;'111'!$L$11),"x","")</f>
        <v/>
      </c>
      <c r="T168" s="85" t="str">
        <f>IF(ISERROR(FIND('112'!$M$9,G168,1)),"",IF((AND(FIND('112'!$M$9,G168,1)&gt;=1,B168='112'!$K$9,OR($N168='112'!$I$6,$O168='112'!$I$6))),"x",""))</f>
        <v/>
      </c>
      <c r="U168" s="85" t="str">
        <f>IF(ISERROR(FIND('112'!$M$9,G168,1)),"",IF((AND(LEFT(G168,2)=LEFT('112'!$M$9,2),B168&lt;'112'!$K$9,$N168='112'!$I$6)),"x",""))</f>
        <v/>
      </c>
      <c r="V168" s="85" t="str">
        <f>IF(ISERROR(FIND('112'!$M$9,G168,1)),"",IF((AND(RIGHT(G168,2)=RIGHT('112'!$M$9,2),B168&lt;'112'!$K$9,$O168='112'!$I$6)),"x",""))</f>
        <v/>
      </c>
      <c r="W168" s="85" t="str">
        <f>IF(AND('341-CT'!$H$9=H168,OR(LEFT(N168,3)=$W$7,LEFT(O168,3)=$W$7)),"x","")</f>
        <v/>
      </c>
      <c r="X168" s="85" t="str">
        <f>IF(OR(TH!N168=TH!$X$7,O168=TH!$X$7),"x","")</f>
        <v/>
      </c>
      <c r="Y168" s="85" t="str">
        <f>IF(AND(OR(N168="131",O168="131"),H168='131-CT'!$H$9),"x","")</f>
        <v/>
      </c>
      <c r="Z168" s="85"/>
      <c r="AA168" s="85" t="str">
        <f>IF(AND(MONTH(E168)='IN-NX'!$J$5,'IN-NX'!$D$7=D168),"x","")</f>
        <v/>
      </c>
      <c r="AB168" s="85" t="str">
        <f>IF(AND(OR(LEFT(TH!N168,2)="15",LEFT(TH!O168,2)="15"),'152-CT'!$J$8=TH!F168),"x","")</f>
        <v/>
      </c>
      <c r="AC168" s="85" t="str">
        <f>IF(AND(OR(LEFT(TH!N168,2)="15",LEFT(TH!O168,2)="15"),TK!$E$7=TH!F168),"x","")</f>
        <v/>
      </c>
      <c r="AD168" s="85" t="str">
        <f>IF(AND(N168="1521",MONTH(C168)='BK-NL'!$M$11),"x","")</f>
        <v/>
      </c>
    </row>
    <row r="169" spans="1:30" s="347" customFormat="1" ht="15.75" hidden="1" customHeight="1">
      <c r="A169" s="342" t="str">
        <f>IF(B169&lt;&gt;"",IF(AND(B169='IN-TC'!$S$4,OR(TH!N169="1111",TH!O169="1111")),TH!D169,""),"")</f>
        <v/>
      </c>
      <c r="B169" s="63">
        <f t="shared" si="15"/>
        <v>1</v>
      </c>
      <c r="C169" s="64">
        <f t="shared" si="23"/>
        <v>42386</v>
      </c>
      <c r="D169" s="64" t="s">
        <v>953</v>
      </c>
      <c r="E169" s="64">
        <v>42386</v>
      </c>
      <c r="F169" s="67" t="s">
        <v>687</v>
      </c>
      <c r="G169" s="994"/>
      <c r="H169" s="74" t="s">
        <v>450</v>
      </c>
      <c r="I169" s="448">
        <v>26500</v>
      </c>
      <c r="J169" s="448">
        <v>14500</v>
      </c>
      <c r="K169" s="439"/>
      <c r="L169" s="448"/>
      <c r="M169" s="65">
        <f t="shared" si="24"/>
        <v>384250000</v>
      </c>
      <c r="N169" s="66" t="s">
        <v>283</v>
      </c>
      <c r="O169" s="66" t="s">
        <v>275</v>
      </c>
      <c r="P169" s="85" t="str">
        <f>IF(AND('331-CT'!$E$7=TH!H169,OR(N169="331",O169="331")),"x","")</f>
        <v/>
      </c>
      <c r="Q169" s="85" t="str">
        <f>IF(AND(B169='111'!$L$11,OR($N169=$Q$7,$O169=$Q$7)),"x","")</f>
        <v/>
      </c>
      <c r="R169" s="85" t="str">
        <f>IF(AND($N169=$Q$7,$B169&lt;'111'!$L$11),"x","")</f>
        <v/>
      </c>
      <c r="S169" s="85" t="str">
        <f>IF(AND($O169=$Q$7,$B169&lt;'111'!$L$11),"x","")</f>
        <v/>
      </c>
      <c r="T169" s="85" t="str">
        <f>IF(ISERROR(FIND('112'!$M$9,G169,1)),"",IF((AND(FIND('112'!$M$9,G169,1)&gt;=1,B169='112'!$K$9,OR($N169='112'!$I$6,$O169='112'!$I$6))),"x",""))</f>
        <v/>
      </c>
      <c r="U169" s="85" t="str">
        <f>IF(ISERROR(FIND('112'!$M$9,G169,1)),"",IF((AND(LEFT(G169,2)=LEFT('112'!$M$9,2),B169&lt;'112'!$K$9,$N169='112'!$I$6)),"x",""))</f>
        <v/>
      </c>
      <c r="V169" s="85" t="str">
        <f>IF(ISERROR(FIND('112'!$M$9,G169,1)),"",IF((AND(RIGHT(G169,2)=RIGHT('112'!$M$9,2),B169&lt;'112'!$K$9,$O169='112'!$I$6)),"x",""))</f>
        <v/>
      </c>
      <c r="W169" s="85" t="str">
        <f>IF(AND('341-CT'!$H$9=H169,OR(LEFT(N169,3)=$W$7,LEFT(O169,3)=$W$7)),"x","")</f>
        <v/>
      </c>
      <c r="X169" s="85" t="str">
        <f>IF(OR(TH!N169=TH!$X$7,O169=TH!$X$7),"x","")</f>
        <v/>
      </c>
      <c r="Y169" s="85" t="str">
        <f>IF(AND(OR(N169="131",O169="131"),H169='131-CT'!$H$9),"x","")</f>
        <v/>
      </c>
      <c r="Z169" s="85"/>
      <c r="AA169" s="85" t="str">
        <f>IF(AND(MONTH(E169)='IN-NX'!$J$5,'IN-NX'!$D$7=D169),"x","")</f>
        <v/>
      </c>
      <c r="AB169" s="85" t="str">
        <f>IF(AND(OR(LEFT(TH!N169,2)="15",LEFT(TH!O169,2)="15"),'152-CT'!$J$8=TH!F169),"x","")</f>
        <v/>
      </c>
      <c r="AC169" s="85" t="str">
        <f>IF(AND(OR(LEFT(TH!N169,2)="15",LEFT(TH!O169,2)="15"),TK!$E$7=TH!F169),"x","")</f>
        <v/>
      </c>
      <c r="AD169" s="85" t="str">
        <f>IF(AND(N169="1521",MONTH(C169)='BK-NL'!$M$11),"x","")</f>
        <v/>
      </c>
    </row>
    <row r="170" spans="1:30" s="347" customFormat="1" ht="15.75" hidden="1" customHeight="1">
      <c r="A170" s="342" t="str">
        <f>IF(B170&lt;&gt;"",IF(AND(B170='IN-TC'!$S$4,OR(TH!N170="1111",TH!O170="1111")),TH!D170,""),"")</f>
        <v/>
      </c>
      <c r="B170" s="63">
        <f t="shared" si="15"/>
        <v>1</v>
      </c>
      <c r="C170" s="64">
        <f t="shared" si="23"/>
        <v>42390</v>
      </c>
      <c r="D170" s="64" t="s">
        <v>955</v>
      </c>
      <c r="E170" s="64">
        <v>42390</v>
      </c>
      <c r="F170" s="67" t="s">
        <v>687</v>
      </c>
      <c r="G170" s="67"/>
      <c r="H170" s="74" t="s">
        <v>450</v>
      </c>
      <c r="I170" s="446">
        <v>26500</v>
      </c>
      <c r="J170" s="446">
        <v>14500</v>
      </c>
      <c r="K170" s="437"/>
      <c r="L170" s="446"/>
      <c r="M170" s="65">
        <f t="shared" si="24"/>
        <v>384250000</v>
      </c>
      <c r="N170" s="66" t="s">
        <v>283</v>
      </c>
      <c r="O170" s="66" t="s">
        <v>275</v>
      </c>
      <c r="P170" s="85" t="str">
        <f>IF(AND('331-CT'!$E$7=TH!H170,OR(N170="331",O170="331")),"x","")</f>
        <v/>
      </c>
      <c r="Q170" s="85" t="str">
        <f>IF(AND(B170='111'!$L$11,OR($N170=$Q$7,$O170=$Q$7)),"x","")</f>
        <v/>
      </c>
      <c r="R170" s="85" t="str">
        <f>IF(AND($N170=$Q$7,$B170&lt;'111'!$L$11),"x","")</f>
        <v/>
      </c>
      <c r="S170" s="85" t="str">
        <f>IF(AND($O170=$Q$7,$B170&lt;'111'!$L$11),"x","")</f>
        <v/>
      </c>
      <c r="T170" s="85" t="str">
        <f>IF(ISERROR(FIND('112'!$M$9,G170,1)),"",IF((AND(FIND('112'!$M$9,G170,1)&gt;=1,B170='112'!$K$9,OR($N170='112'!$I$6,$O170='112'!$I$6))),"x",""))</f>
        <v/>
      </c>
      <c r="U170" s="85" t="str">
        <f>IF(ISERROR(FIND('112'!$M$9,G170,1)),"",IF((AND(LEFT(G170,2)=LEFT('112'!$M$9,2),B170&lt;'112'!$K$9,$N170='112'!$I$6)),"x",""))</f>
        <v/>
      </c>
      <c r="V170" s="85" t="str">
        <f>IF(ISERROR(FIND('112'!$M$9,G170,1)),"",IF((AND(RIGHT(G170,2)=RIGHT('112'!$M$9,2),B170&lt;'112'!$K$9,$O170='112'!$I$6)),"x",""))</f>
        <v/>
      </c>
      <c r="W170" s="85" t="str">
        <f>IF(AND('341-CT'!$H$9=H170,OR(LEFT(N170,3)=$W$7,LEFT(O170,3)=$W$7)),"x","")</f>
        <v/>
      </c>
      <c r="X170" s="85" t="str">
        <f>IF(OR(TH!N170=TH!$X$7,O170=TH!$X$7),"x","")</f>
        <v/>
      </c>
      <c r="Y170" s="85" t="str">
        <f>IF(AND(OR(N170="131",O170="131"),H170='131-CT'!$H$9),"x","")</f>
        <v/>
      </c>
      <c r="Z170" s="85"/>
      <c r="AA170" s="85" t="str">
        <f>IF(AND(MONTH(E170)='IN-NX'!$J$5,'IN-NX'!$D$7=D170),"x","")</f>
        <v/>
      </c>
      <c r="AB170" s="85" t="str">
        <f>IF(AND(OR(LEFT(TH!N170,2)="15",LEFT(TH!O170,2)="15"),'152-CT'!$J$8=TH!F170),"x","")</f>
        <v/>
      </c>
      <c r="AC170" s="85" t="str">
        <f>IF(AND(OR(LEFT(TH!N170,2)="15",LEFT(TH!O170,2)="15"),TK!$E$7=TH!F170),"x","")</f>
        <v/>
      </c>
      <c r="AD170" s="85" t="str">
        <f>IF(AND(N170="1521",MONTH(C170)='BK-NL'!$M$11),"x","")</f>
        <v/>
      </c>
    </row>
    <row r="171" spans="1:30" s="347" customFormat="1" ht="15.75" hidden="1" customHeight="1">
      <c r="A171" s="342" t="str">
        <f>IF(B171&lt;&gt;"",IF(AND(B171='IN-TC'!$S$4,OR(TH!N171="1111",TH!O171="1111")),TH!D171,""),"")</f>
        <v/>
      </c>
      <c r="B171" s="63">
        <f t="shared" si="15"/>
        <v>1</v>
      </c>
      <c r="C171" s="64">
        <f t="shared" si="23"/>
        <v>42394</v>
      </c>
      <c r="D171" s="64" t="s">
        <v>956</v>
      </c>
      <c r="E171" s="64">
        <v>42394</v>
      </c>
      <c r="F171" s="67" t="s">
        <v>687</v>
      </c>
      <c r="G171" s="67"/>
      <c r="H171" s="74" t="s">
        <v>450</v>
      </c>
      <c r="I171" s="446">
        <v>26000</v>
      </c>
      <c r="J171" s="446">
        <v>14500</v>
      </c>
      <c r="K171" s="437"/>
      <c r="L171" s="446"/>
      <c r="M171" s="65">
        <f t="shared" si="24"/>
        <v>377000000</v>
      </c>
      <c r="N171" s="66" t="s">
        <v>283</v>
      </c>
      <c r="O171" s="66" t="s">
        <v>275</v>
      </c>
      <c r="P171" s="85" t="str">
        <f>IF(AND('331-CT'!$E$7=TH!H171,OR(N171="331",O171="331")),"x","")</f>
        <v/>
      </c>
      <c r="Q171" s="85" t="str">
        <f>IF(AND(B171='111'!$L$11,OR($N171=$Q$7,$O171=$Q$7)),"x","")</f>
        <v/>
      </c>
      <c r="R171" s="85" t="str">
        <f>IF(AND($N171=$Q$7,$B171&lt;'111'!$L$11),"x","")</f>
        <v/>
      </c>
      <c r="S171" s="85" t="str">
        <f>IF(AND($O171=$Q$7,$B171&lt;'111'!$L$11),"x","")</f>
        <v/>
      </c>
      <c r="T171" s="85" t="str">
        <f>IF(ISERROR(FIND('112'!$M$9,G171,1)),"",IF((AND(FIND('112'!$M$9,G171,1)&gt;=1,B171='112'!$K$9,OR($N171='112'!$I$6,$O171='112'!$I$6))),"x",""))</f>
        <v/>
      </c>
      <c r="U171" s="85" t="str">
        <f>IF(ISERROR(FIND('112'!$M$9,G171,1)),"",IF((AND(LEFT(G171,2)=LEFT('112'!$M$9,2),B171&lt;'112'!$K$9,$N171='112'!$I$6)),"x",""))</f>
        <v/>
      </c>
      <c r="V171" s="85" t="str">
        <f>IF(ISERROR(FIND('112'!$M$9,G171,1)),"",IF((AND(RIGHT(G171,2)=RIGHT('112'!$M$9,2),B171&lt;'112'!$K$9,$O171='112'!$I$6)),"x",""))</f>
        <v/>
      </c>
      <c r="W171" s="85" t="str">
        <f>IF(AND('341-CT'!$H$9=H171,OR(LEFT(N171,3)=$W$7,LEFT(O171,3)=$W$7)),"x","")</f>
        <v/>
      </c>
      <c r="X171" s="85" t="str">
        <f>IF(OR(TH!N171=TH!$X$7,O171=TH!$X$7),"x","")</f>
        <v/>
      </c>
      <c r="Y171" s="85" t="str">
        <f>IF(AND(OR(N171="131",O171="131"),H171='131-CT'!$H$9),"x","")</f>
        <v/>
      </c>
      <c r="Z171" s="85"/>
      <c r="AA171" s="85" t="str">
        <f>IF(AND(MONTH(E171)='IN-NX'!$J$5,'IN-NX'!$D$7=D171),"x","")</f>
        <v/>
      </c>
      <c r="AB171" s="85" t="str">
        <f>IF(AND(OR(LEFT(TH!N171,2)="15",LEFT(TH!O171,2)="15"),'152-CT'!$J$8=TH!F171),"x","")</f>
        <v/>
      </c>
      <c r="AC171" s="85" t="str">
        <f>IF(AND(OR(LEFT(TH!N171,2)="15",LEFT(TH!O171,2)="15"),TK!$E$7=TH!F171),"x","")</f>
        <v/>
      </c>
      <c r="AD171" s="85" t="str">
        <f>IF(AND(N171="1521",MONTH(C171)='BK-NL'!$M$11),"x","")</f>
        <v/>
      </c>
    </row>
    <row r="172" spans="1:30" ht="15.75" hidden="1" customHeight="1">
      <c r="A172" s="342" t="str">
        <f>IF(B172&lt;&gt;"",IF(AND(B172='IN-TC'!$S$4,OR(TH!N172="1111",TH!O172="1111")),TH!D172,""),"")</f>
        <v/>
      </c>
      <c r="B172" s="63">
        <f t="shared" si="15"/>
        <v>1</v>
      </c>
      <c r="C172" s="64">
        <f t="shared" si="23"/>
        <v>42392</v>
      </c>
      <c r="D172" s="64" t="s">
        <v>958</v>
      </c>
      <c r="E172" s="64">
        <v>42392</v>
      </c>
      <c r="F172" s="67" t="s">
        <v>687</v>
      </c>
      <c r="G172" s="67"/>
      <c r="H172" s="75" t="s">
        <v>429</v>
      </c>
      <c r="I172" s="449">
        <v>7580</v>
      </c>
      <c r="J172" s="449">
        <v>13200</v>
      </c>
      <c r="K172" s="440"/>
      <c r="L172" s="449"/>
      <c r="M172" s="65">
        <f t="shared" si="24"/>
        <v>100056000</v>
      </c>
      <c r="N172" s="66" t="s">
        <v>275</v>
      </c>
      <c r="O172" s="66" t="s">
        <v>8</v>
      </c>
      <c r="P172" s="85" t="str">
        <f>IF(AND('331-CT'!$E$7=TH!H172,OR(N172="331",O172="331")),"x","")</f>
        <v/>
      </c>
      <c r="Q172" s="85" t="str">
        <f>IF(AND(B172='111'!$L$11,OR($N172=$Q$7,$O172=$Q$7)),"x","")</f>
        <v/>
      </c>
      <c r="R172" s="85" t="str">
        <f>IF(AND($N172=$Q$7,$B172&lt;'111'!$L$11),"x","")</f>
        <v/>
      </c>
      <c r="S172" s="85" t="str">
        <f>IF(AND($O172=$Q$7,$B172&lt;'111'!$L$11),"x","")</f>
        <v/>
      </c>
      <c r="T172" s="85" t="str">
        <f>IF(ISERROR(FIND('112'!$M$9,G172,1)),"",IF((AND(FIND('112'!$M$9,G172,1)&gt;=1,B172='112'!$K$9,OR($N172='112'!$I$6,$O172='112'!$I$6))),"x",""))</f>
        <v/>
      </c>
      <c r="U172" s="85" t="str">
        <f>IF(ISERROR(FIND('112'!$M$9,G172,1)),"",IF((AND(LEFT(G172,2)=LEFT('112'!$M$9,2),B172&lt;'112'!$K$9,$N172='112'!$I$6)),"x",""))</f>
        <v/>
      </c>
      <c r="V172" s="85" t="str">
        <f>IF(ISERROR(FIND('112'!$M$9,G172,1)),"",IF((AND(RIGHT(G172,2)=RIGHT('112'!$M$9,2),B172&lt;'112'!$K$9,$O172='112'!$I$6)),"x",""))</f>
        <v/>
      </c>
      <c r="W172" s="85" t="str">
        <f>IF(AND('341-CT'!$H$9=H172,OR(LEFT(N172,3)=$W$7,LEFT(O172,3)=$W$7)),"x","")</f>
        <v/>
      </c>
      <c r="X172" s="85" t="str">
        <f>IF(OR(TH!N172=TH!$X$7,O172=TH!$X$7),"x","")</f>
        <v/>
      </c>
      <c r="Y172" s="85" t="str">
        <f>IF(AND(OR(N172="131",O172="131"),H172='131-CT'!$H$9),"x","")</f>
        <v/>
      </c>
      <c r="Z172" s="85"/>
      <c r="AA172" s="85" t="str">
        <f>IF(AND(MONTH(E172)='IN-NX'!$J$5,'IN-NX'!$D$7=D172),"x","")</f>
        <v/>
      </c>
      <c r="AB172" s="85" t="str">
        <f>IF(AND(OR(LEFT(TH!N172,2)="15",LEFT(TH!O172,2)="15"),'152-CT'!$J$8=TH!F172),"x","")</f>
        <v/>
      </c>
      <c r="AC172" s="85" t="str">
        <f>IF(AND(OR(LEFT(TH!N172,2)="15",LEFT(TH!O172,2)="15"),TK!$E$7=TH!F172),"x","")</f>
        <v/>
      </c>
      <c r="AD172" s="85" t="str">
        <f>IF(AND(N172="1521",MONTH(C172)='BK-NL'!$M$11),"x","")</f>
        <v/>
      </c>
    </row>
    <row r="173" spans="1:30" ht="15.75" hidden="1" customHeight="1">
      <c r="A173" s="342" t="str">
        <f>IF(B173&lt;&gt;"",IF(AND(B173='IN-TC'!$S$4,OR(TH!N173="1111",TH!O173="1111")),TH!D173,""),"")</f>
        <v/>
      </c>
      <c r="B173" s="63">
        <f t="shared" si="15"/>
        <v>1</v>
      </c>
      <c r="C173" s="64">
        <f t="shared" ref="C173:C186" si="25">E173</f>
        <v>42392</v>
      </c>
      <c r="D173" s="64" t="s">
        <v>959</v>
      </c>
      <c r="E173" s="64">
        <v>42392</v>
      </c>
      <c r="F173" s="67" t="s">
        <v>687</v>
      </c>
      <c r="G173" s="67"/>
      <c r="H173" s="74" t="s">
        <v>432</v>
      </c>
      <c r="I173" s="446">
        <v>7840</v>
      </c>
      <c r="J173" s="449">
        <v>13200</v>
      </c>
      <c r="K173" s="437"/>
      <c r="L173" s="446"/>
      <c r="M173" s="65">
        <f t="shared" ref="M173:M193" si="26">ROUND(I173*J173,0)</f>
        <v>103488000</v>
      </c>
      <c r="N173" s="66" t="s">
        <v>275</v>
      </c>
      <c r="O173" s="66" t="s">
        <v>8</v>
      </c>
      <c r="P173" s="85" t="str">
        <f>IF(AND('331-CT'!$E$7=TH!H173,OR(N173="331",O173="331")),"x","")</f>
        <v/>
      </c>
      <c r="Q173" s="85" t="str">
        <f>IF(AND(B173='111'!$L$11,OR($N173=$Q$7,$O173=$Q$7)),"x","")</f>
        <v/>
      </c>
      <c r="R173" s="85" t="str">
        <f>IF(AND($N173=$Q$7,$B173&lt;'111'!$L$11),"x","")</f>
        <v/>
      </c>
      <c r="S173" s="85" t="str">
        <f>IF(AND($O173=$Q$7,$B173&lt;'111'!$L$11),"x","")</f>
        <v/>
      </c>
      <c r="T173" s="85" t="str">
        <f>IF(ISERROR(FIND('112'!$M$9,G173,1)),"",IF((AND(FIND('112'!$M$9,G173,1)&gt;=1,B173='112'!$K$9,OR($N173='112'!$I$6,$O173='112'!$I$6))),"x",""))</f>
        <v/>
      </c>
      <c r="U173" s="85" t="str">
        <f>IF(ISERROR(FIND('112'!$M$9,G173,1)),"",IF((AND(LEFT(G173,2)=LEFT('112'!$M$9,2),B173&lt;'112'!$K$9,$N173='112'!$I$6)),"x",""))</f>
        <v/>
      </c>
      <c r="V173" s="85" t="str">
        <f>IF(ISERROR(FIND('112'!$M$9,G173,1)),"",IF((AND(RIGHT(G173,2)=RIGHT('112'!$M$9,2),B173&lt;'112'!$K$9,$O173='112'!$I$6)),"x",""))</f>
        <v/>
      </c>
      <c r="W173" s="85" t="str">
        <f>IF(AND('341-CT'!$H$9=H173,OR(LEFT(N173,3)=$W$7,LEFT(O173,3)=$W$7)),"x","")</f>
        <v/>
      </c>
      <c r="X173" s="85" t="str">
        <f>IF(OR(TH!N173=TH!$X$7,O173=TH!$X$7),"x","")</f>
        <v/>
      </c>
      <c r="Y173" s="85" t="str">
        <f>IF(AND(OR(N173="131",O173="131"),H173='131-CT'!$H$9),"x","")</f>
        <v/>
      </c>
      <c r="Z173" s="85"/>
      <c r="AA173" s="85" t="str">
        <f>IF(AND(MONTH(E173)='IN-NX'!$J$5,'IN-NX'!$D$7=D173),"x","")</f>
        <v/>
      </c>
      <c r="AB173" s="85" t="str">
        <f>IF(AND(OR(LEFT(TH!N173,2)="15",LEFT(TH!O173,2)="15"),'152-CT'!$J$8=TH!F173),"x","")</f>
        <v/>
      </c>
      <c r="AC173" s="85" t="str">
        <f>IF(AND(OR(LEFT(TH!N173,2)="15",LEFT(TH!O173,2)="15"),TK!$E$7=TH!F173),"x","")</f>
        <v/>
      </c>
      <c r="AD173" s="85" t="str">
        <f>IF(AND(N173="1521",MONTH(C173)='BK-NL'!$M$11),"x","")</f>
        <v/>
      </c>
    </row>
    <row r="174" spans="1:30" ht="15.75" hidden="1" customHeight="1">
      <c r="A174" s="342" t="str">
        <f>IF(B174&lt;&gt;"",IF(AND(B174='IN-TC'!$S$4,OR(TH!N174="1111",TH!O174="1111")),TH!D174,""),"")</f>
        <v/>
      </c>
      <c r="B174" s="63">
        <f t="shared" si="15"/>
        <v>1</v>
      </c>
      <c r="C174" s="64">
        <f t="shared" si="25"/>
        <v>42392</v>
      </c>
      <c r="D174" s="64" t="s">
        <v>960</v>
      </c>
      <c r="E174" s="64">
        <v>42392</v>
      </c>
      <c r="F174" s="67" t="s">
        <v>687</v>
      </c>
      <c r="G174" s="67"/>
      <c r="H174" s="74" t="s">
        <v>434</v>
      </c>
      <c r="I174" s="446">
        <v>7460</v>
      </c>
      <c r="J174" s="449">
        <v>13200</v>
      </c>
      <c r="K174" s="437"/>
      <c r="L174" s="446"/>
      <c r="M174" s="65">
        <f t="shared" si="26"/>
        <v>98472000</v>
      </c>
      <c r="N174" s="66" t="s">
        <v>275</v>
      </c>
      <c r="O174" s="66" t="s">
        <v>8</v>
      </c>
      <c r="P174" s="85" t="str">
        <f>IF(AND('331-CT'!$E$7=TH!H174,OR(N174="331",O174="331")),"x","")</f>
        <v/>
      </c>
      <c r="Q174" s="85" t="str">
        <f>IF(AND(B174='111'!$L$11,OR($N174=$Q$7,$O174=$Q$7)),"x","")</f>
        <v/>
      </c>
      <c r="R174" s="85" t="str">
        <f>IF(AND($N174=$Q$7,$B174&lt;'111'!$L$11),"x","")</f>
        <v/>
      </c>
      <c r="S174" s="85" t="str">
        <f>IF(AND($O174=$Q$7,$B174&lt;'111'!$L$11),"x","")</f>
        <v/>
      </c>
      <c r="T174" s="85" t="str">
        <f>IF(ISERROR(FIND('112'!$M$9,G174,1)),"",IF((AND(FIND('112'!$M$9,G174,1)&gt;=1,B174='112'!$K$9,OR($N174='112'!$I$6,$O174='112'!$I$6))),"x",""))</f>
        <v/>
      </c>
      <c r="U174" s="85" t="str">
        <f>IF(ISERROR(FIND('112'!$M$9,G174,1)),"",IF((AND(LEFT(G174,2)=LEFT('112'!$M$9,2),B174&lt;'112'!$K$9,$N174='112'!$I$6)),"x",""))</f>
        <v/>
      </c>
      <c r="V174" s="85" t="str">
        <f>IF(ISERROR(FIND('112'!$M$9,G174,1)),"",IF((AND(RIGHT(G174,2)=RIGHT('112'!$M$9,2),B174&lt;'112'!$K$9,$O174='112'!$I$6)),"x",""))</f>
        <v/>
      </c>
      <c r="W174" s="85" t="str">
        <f>IF(AND('341-CT'!$H$9=H174,OR(LEFT(N174,3)=$W$7,LEFT(O174,3)=$W$7)),"x","")</f>
        <v/>
      </c>
      <c r="X174" s="85" t="str">
        <f>IF(OR(TH!N174=TH!$X$7,O174=TH!$X$7),"x","")</f>
        <v/>
      </c>
      <c r="Y174" s="85" t="str">
        <f>IF(AND(OR(N174="131",O174="131"),H174='131-CT'!$H$9),"x","")</f>
        <v/>
      </c>
      <c r="Z174" s="85"/>
      <c r="AA174" s="85" t="str">
        <f>IF(AND(MONTH(E174)='IN-NX'!$J$5,'IN-NX'!$D$7=D174),"x","")</f>
        <v/>
      </c>
      <c r="AB174" s="85" t="str">
        <f>IF(AND(OR(LEFT(TH!N174,2)="15",LEFT(TH!O174,2)="15"),'152-CT'!$J$8=TH!F174),"x","")</f>
        <v/>
      </c>
      <c r="AC174" s="85" t="str">
        <f>IF(AND(OR(LEFT(TH!N174,2)="15",LEFT(TH!O174,2)="15"),TK!$E$7=TH!F174),"x","")</f>
        <v/>
      </c>
      <c r="AD174" s="85" t="str">
        <f>IF(AND(N174="1521",MONTH(C174)='BK-NL'!$M$11),"x","")</f>
        <v/>
      </c>
    </row>
    <row r="175" spans="1:30" ht="15.75" hidden="1" customHeight="1">
      <c r="A175" s="342" t="str">
        <f>IF(B175&lt;&gt;"",IF(AND(B175='IN-TC'!$S$4,OR(TH!N175="1111",TH!O175="1111")),TH!D175,""),"")</f>
        <v/>
      </c>
      <c r="B175" s="63">
        <f t="shared" si="15"/>
        <v>1</v>
      </c>
      <c r="C175" s="64">
        <f t="shared" si="25"/>
        <v>42392</v>
      </c>
      <c r="D175" s="64" t="s">
        <v>961</v>
      </c>
      <c r="E175" s="64">
        <v>42392</v>
      </c>
      <c r="F175" s="67" t="s">
        <v>687</v>
      </c>
      <c r="G175" s="67"/>
      <c r="H175" s="74" t="s">
        <v>445</v>
      </c>
      <c r="I175" s="446">
        <v>7740</v>
      </c>
      <c r="J175" s="449">
        <v>13200</v>
      </c>
      <c r="K175" s="437"/>
      <c r="L175" s="446"/>
      <c r="M175" s="65">
        <f t="shared" si="26"/>
        <v>102168000</v>
      </c>
      <c r="N175" s="66" t="s">
        <v>275</v>
      </c>
      <c r="O175" s="66" t="s">
        <v>8</v>
      </c>
      <c r="P175" s="85" t="str">
        <f>IF(AND('331-CT'!$E$7=TH!H175,OR(N175="331",O175="331")),"x","")</f>
        <v/>
      </c>
      <c r="Q175" s="85" t="str">
        <f>IF(AND(B175='111'!$L$11,OR($N175=$Q$7,$O175=$Q$7)),"x","")</f>
        <v/>
      </c>
      <c r="R175" s="85" t="str">
        <f>IF(AND($N175=$Q$7,$B175&lt;'111'!$L$11),"x","")</f>
        <v/>
      </c>
      <c r="S175" s="85" t="str">
        <f>IF(AND($O175=$Q$7,$B175&lt;'111'!$L$11),"x","")</f>
        <v/>
      </c>
      <c r="T175" s="85" t="str">
        <f>IF(ISERROR(FIND('112'!$M$9,G175,1)),"",IF((AND(FIND('112'!$M$9,G175,1)&gt;=1,B175='112'!$K$9,OR($N175='112'!$I$6,$O175='112'!$I$6))),"x",""))</f>
        <v/>
      </c>
      <c r="U175" s="85" t="str">
        <f>IF(ISERROR(FIND('112'!$M$9,G175,1)),"",IF((AND(LEFT(G175,2)=LEFT('112'!$M$9,2),B175&lt;'112'!$K$9,$N175='112'!$I$6)),"x",""))</f>
        <v/>
      </c>
      <c r="V175" s="85" t="str">
        <f>IF(ISERROR(FIND('112'!$M$9,G175,1)),"",IF((AND(RIGHT(G175,2)=RIGHT('112'!$M$9,2),B175&lt;'112'!$K$9,$O175='112'!$I$6)),"x",""))</f>
        <v/>
      </c>
      <c r="W175" s="85" t="str">
        <f>IF(AND('341-CT'!$H$9=H175,OR(LEFT(N175,3)=$W$7,LEFT(O175,3)=$W$7)),"x","")</f>
        <v/>
      </c>
      <c r="X175" s="85" t="str">
        <f>IF(OR(TH!N175=TH!$X$7,O175=TH!$X$7),"x","")</f>
        <v/>
      </c>
      <c r="Y175" s="85" t="str">
        <f>IF(AND(OR(N175="131",O175="131"),H175='131-CT'!$H$9),"x","")</f>
        <v/>
      </c>
      <c r="Z175" s="85"/>
      <c r="AA175" s="85" t="str">
        <f>IF(AND(MONTH(E175)='IN-NX'!$J$5,'IN-NX'!$D$7=D175),"x","")</f>
        <v/>
      </c>
      <c r="AB175" s="85" t="str">
        <f>IF(AND(OR(LEFT(TH!N175,2)="15",LEFT(TH!O175,2)="15"),'152-CT'!$J$8=TH!F175),"x","")</f>
        <v/>
      </c>
      <c r="AC175" s="85" t="str">
        <f>IF(AND(OR(LEFT(TH!N175,2)="15",LEFT(TH!O175,2)="15"),TK!$E$7=TH!F175),"x","")</f>
        <v/>
      </c>
      <c r="AD175" s="85" t="str">
        <f>IF(AND(N175="1521",MONTH(C175)='BK-NL'!$M$11),"x","")</f>
        <v/>
      </c>
    </row>
    <row r="176" spans="1:30" ht="15.75" hidden="1" customHeight="1">
      <c r="A176" s="342" t="str">
        <f>IF(B176&lt;&gt;"",IF(AND(B176='IN-TC'!$S$4,OR(TH!N176="1111",TH!O176="1111")),TH!D176,""),"")</f>
        <v/>
      </c>
      <c r="B176" s="63">
        <f t="shared" si="15"/>
        <v>1</v>
      </c>
      <c r="C176" s="64">
        <f t="shared" si="25"/>
        <v>42396</v>
      </c>
      <c r="D176" s="64" t="s">
        <v>962</v>
      </c>
      <c r="E176" s="64">
        <v>42396</v>
      </c>
      <c r="F176" s="67" t="s">
        <v>687</v>
      </c>
      <c r="G176" s="67"/>
      <c r="H176" s="74" t="s">
        <v>436</v>
      </c>
      <c r="I176" s="446">
        <v>7456</v>
      </c>
      <c r="J176" s="449">
        <v>13200</v>
      </c>
      <c r="K176" s="437"/>
      <c r="L176" s="446"/>
      <c r="M176" s="65">
        <f t="shared" si="26"/>
        <v>98419200</v>
      </c>
      <c r="N176" s="66" t="s">
        <v>275</v>
      </c>
      <c r="O176" s="66" t="s">
        <v>8</v>
      </c>
      <c r="P176" s="85" t="str">
        <f>IF(AND('331-CT'!$E$7=TH!H176,OR(N176="331",O176="331")),"x","")</f>
        <v/>
      </c>
      <c r="Q176" s="85" t="str">
        <f>IF(AND(B176='111'!$L$11,OR($N176=$Q$7,$O176=$Q$7)),"x","")</f>
        <v/>
      </c>
      <c r="R176" s="85" t="str">
        <f>IF(AND($N176=$Q$7,$B176&lt;'111'!$L$11),"x","")</f>
        <v/>
      </c>
      <c r="S176" s="85" t="str">
        <f>IF(AND($O176=$Q$7,$B176&lt;'111'!$L$11),"x","")</f>
        <v/>
      </c>
      <c r="T176" s="85" t="str">
        <f>IF(ISERROR(FIND('112'!$M$9,G176,1)),"",IF((AND(FIND('112'!$M$9,G176,1)&gt;=1,B176='112'!$K$9,OR($N176='112'!$I$6,$O176='112'!$I$6))),"x",""))</f>
        <v/>
      </c>
      <c r="U176" s="85" t="str">
        <f>IF(ISERROR(FIND('112'!$M$9,G176,1)),"",IF((AND(LEFT(G176,2)=LEFT('112'!$M$9,2),B176&lt;'112'!$K$9,$N176='112'!$I$6)),"x",""))</f>
        <v/>
      </c>
      <c r="V176" s="85" t="str">
        <f>IF(ISERROR(FIND('112'!$M$9,G176,1)),"",IF((AND(RIGHT(G176,2)=RIGHT('112'!$M$9,2),B176&lt;'112'!$K$9,$O176='112'!$I$6)),"x",""))</f>
        <v/>
      </c>
      <c r="W176" s="85" t="str">
        <f>IF(AND('341-CT'!$H$9=H176,OR(LEFT(N176,3)=$W$7,LEFT(O176,3)=$W$7)),"x","")</f>
        <v/>
      </c>
      <c r="X176" s="85" t="str">
        <f>IF(OR(TH!N176=TH!$X$7,O176=TH!$X$7),"x","")</f>
        <v/>
      </c>
      <c r="Y176" s="85" t="str">
        <f>IF(AND(OR(N176="131",O176="131"),H176='131-CT'!$H$9),"x","")</f>
        <v/>
      </c>
      <c r="Z176" s="85"/>
      <c r="AA176" s="85" t="str">
        <f>IF(AND(MONTH(E176)='IN-NX'!$J$5,'IN-NX'!$D$7=D176),"x","")</f>
        <v/>
      </c>
      <c r="AB176" s="85" t="str">
        <f>IF(AND(OR(LEFT(TH!N176,2)="15",LEFT(TH!O176,2)="15"),'152-CT'!$J$8=TH!F176),"x","")</f>
        <v/>
      </c>
      <c r="AC176" s="85" t="str">
        <f>IF(AND(OR(LEFT(TH!N176,2)="15",LEFT(TH!O176,2)="15"),TK!$E$7=TH!F176),"x","")</f>
        <v/>
      </c>
      <c r="AD176" s="85" t="str">
        <f>IF(AND(N176="1521",MONTH(C176)='BK-NL'!$M$11),"x","")</f>
        <v/>
      </c>
    </row>
    <row r="177" spans="1:30" ht="15.75" hidden="1" customHeight="1">
      <c r="A177" s="342" t="str">
        <f>IF(B177&lt;&gt;"",IF(AND(B177='IN-TC'!$S$4,OR(TH!N177="1111",TH!O177="1111")),TH!D177,""),"")</f>
        <v/>
      </c>
      <c r="B177" s="63">
        <f t="shared" si="15"/>
        <v>1</v>
      </c>
      <c r="C177" s="64">
        <f t="shared" si="25"/>
        <v>42396</v>
      </c>
      <c r="D177" s="64" t="s">
        <v>963</v>
      </c>
      <c r="E177" s="64">
        <v>42396</v>
      </c>
      <c r="F177" s="67" t="s">
        <v>687</v>
      </c>
      <c r="G177" s="67"/>
      <c r="H177" s="74" t="s">
        <v>438</v>
      </c>
      <c r="I177" s="446">
        <v>7016</v>
      </c>
      <c r="J177" s="449">
        <v>13200</v>
      </c>
      <c r="K177" s="437"/>
      <c r="L177" s="446"/>
      <c r="M177" s="65">
        <f t="shared" si="26"/>
        <v>92611200</v>
      </c>
      <c r="N177" s="66" t="s">
        <v>275</v>
      </c>
      <c r="O177" s="66" t="s">
        <v>8</v>
      </c>
      <c r="P177" s="85" t="str">
        <f>IF(AND('331-CT'!$E$7=TH!H177,OR(N177="331",O177="331")),"x","")</f>
        <v/>
      </c>
      <c r="Q177" s="85" t="str">
        <f>IF(AND(B177='111'!$L$11,OR($N177=$Q$7,$O177=$Q$7)),"x","")</f>
        <v/>
      </c>
      <c r="R177" s="85" t="str">
        <f>IF(AND($N177=$Q$7,$B177&lt;'111'!$L$11),"x","")</f>
        <v/>
      </c>
      <c r="S177" s="85" t="str">
        <f>IF(AND($O177=$Q$7,$B177&lt;'111'!$L$11),"x","")</f>
        <v/>
      </c>
      <c r="T177" s="85" t="str">
        <f>IF(ISERROR(FIND('112'!$M$9,G177,1)),"",IF((AND(FIND('112'!$M$9,G177,1)&gt;=1,B177='112'!$K$9,OR($N177='112'!$I$6,$O177='112'!$I$6))),"x",""))</f>
        <v/>
      </c>
      <c r="U177" s="85" t="str">
        <f>IF(ISERROR(FIND('112'!$M$9,G177,1)),"",IF((AND(LEFT(G177,2)=LEFT('112'!$M$9,2),B177&lt;'112'!$K$9,$N177='112'!$I$6)),"x",""))</f>
        <v/>
      </c>
      <c r="V177" s="85" t="str">
        <f>IF(ISERROR(FIND('112'!$M$9,G177,1)),"",IF((AND(RIGHT(G177,2)=RIGHT('112'!$M$9,2),B177&lt;'112'!$K$9,$O177='112'!$I$6)),"x",""))</f>
        <v/>
      </c>
      <c r="W177" s="85" t="str">
        <f>IF(AND('341-CT'!$H$9=H177,OR(LEFT(N177,3)=$W$7,LEFT(O177,3)=$W$7)),"x","")</f>
        <v/>
      </c>
      <c r="X177" s="85" t="str">
        <f>IF(OR(TH!N177=TH!$X$7,O177=TH!$X$7),"x","")</f>
        <v/>
      </c>
      <c r="Y177" s="85" t="str">
        <f>IF(AND(OR(N177="131",O177="131"),H177='131-CT'!$H$9),"x","")</f>
        <v/>
      </c>
      <c r="Z177" s="85"/>
      <c r="AA177" s="85" t="str">
        <f>IF(AND(MONTH(E177)='IN-NX'!$J$5,'IN-NX'!$D$7=D177),"x","")</f>
        <v/>
      </c>
      <c r="AB177" s="85" t="str">
        <f>IF(AND(OR(LEFT(TH!N177,2)="15",LEFT(TH!O177,2)="15"),'152-CT'!$J$8=TH!F177),"x","")</f>
        <v/>
      </c>
      <c r="AC177" s="85" t="str">
        <f>IF(AND(OR(LEFT(TH!N177,2)="15",LEFT(TH!O177,2)="15"),TK!$E$7=TH!F177),"x","")</f>
        <v/>
      </c>
      <c r="AD177" s="85" t="str">
        <f>IF(AND(N177="1521",MONTH(C177)='BK-NL'!$M$11),"x","")</f>
        <v/>
      </c>
    </row>
    <row r="178" spans="1:30" ht="15.75" hidden="1" customHeight="1">
      <c r="A178" s="342" t="str">
        <f>IF(B178&lt;&gt;"",IF(AND(B178='IN-TC'!$S$4,OR(TH!N178="1111",TH!O178="1111")),TH!D178,""),"")</f>
        <v/>
      </c>
      <c r="B178" s="63">
        <f t="shared" si="15"/>
        <v>1</v>
      </c>
      <c r="C178" s="64">
        <f t="shared" si="25"/>
        <v>42396</v>
      </c>
      <c r="D178" s="64" t="s">
        <v>964</v>
      </c>
      <c r="E178" s="64">
        <v>42396</v>
      </c>
      <c r="F178" s="67" t="s">
        <v>687</v>
      </c>
      <c r="G178" s="67"/>
      <c r="H178" s="74" t="s">
        <v>439</v>
      </c>
      <c r="I178" s="446">
        <v>6980</v>
      </c>
      <c r="J178" s="449">
        <v>13200</v>
      </c>
      <c r="K178" s="437"/>
      <c r="L178" s="446"/>
      <c r="M178" s="65">
        <f t="shared" si="26"/>
        <v>92136000</v>
      </c>
      <c r="N178" s="66" t="s">
        <v>275</v>
      </c>
      <c r="O178" s="66" t="s">
        <v>8</v>
      </c>
      <c r="P178" s="85" t="str">
        <f>IF(AND('331-CT'!$E$7=TH!H178,OR(N178="331",O178="331")),"x","")</f>
        <v/>
      </c>
      <c r="Q178" s="85" t="str">
        <f>IF(AND(B178='111'!$L$11,OR($N178=$Q$7,$O178=$Q$7)),"x","")</f>
        <v/>
      </c>
      <c r="R178" s="85" t="str">
        <f>IF(AND($N178=$Q$7,$B178&lt;'111'!$L$11),"x","")</f>
        <v/>
      </c>
      <c r="S178" s="85" t="str">
        <f>IF(AND($O178=$Q$7,$B178&lt;'111'!$L$11),"x","")</f>
        <v/>
      </c>
      <c r="T178" s="85" t="str">
        <f>IF(ISERROR(FIND('112'!$M$9,G178,1)),"",IF((AND(FIND('112'!$M$9,G178,1)&gt;=1,B178='112'!$K$9,OR($N178='112'!$I$6,$O178='112'!$I$6))),"x",""))</f>
        <v/>
      </c>
      <c r="U178" s="85" t="str">
        <f>IF(ISERROR(FIND('112'!$M$9,G178,1)),"",IF((AND(LEFT(G178,2)=LEFT('112'!$M$9,2),B178&lt;'112'!$K$9,$N178='112'!$I$6)),"x",""))</f>
        <v/>
      </c>
      <c r="V178" s="85" t="str">
        <f>IF(ISERROR(FIND('112'!$M$9,G178,1)),"",IF((AND(RIGHT(G178,2)=RIGHT('112'!$M$9,2),B178&lt;'112'!$K$9,$O178='112'!$I$6)),"x",""))</f>
        <v/>
      </c>
      <c r="W178" s="85" t="str">
        <f>IF(AND('341-CT'!$H$9=H178,OR(LEFT(N178,3)=$W$7,LEFT(O178,3)=$W$7)),"x","")</f>
        <v/>
      </c>
      <c r="X178" s="85" t="str">
        <f>IF(OR(TH!N178=TH!$X$7,O178=TH!$X$7),"x","")</f>
        <v/>
      </c>
      <c r="Y178" s="85" t="str">
        <f>IF(AND(OR(N178="131",O178="131"),H178='131-CT'!$H$9),"x","")</f>
        <v/>
      </c>
      <c r="Z178" s="85"/>
      <c r="AA178" s="85" t="str">
        <f>IF(AND(MONTH(E178)='IN-NX'!$J$5,'IN-NX'!$D$7=D178),"x","")</f>
        <v/>
      </c>
      <c r="AB178" s="85" t="str">
        <f>IF(AND(OR(LEFT(TH!N178,2)="15",LEFT(TH!O178,2)="15"),'152-CT'!$J$8=TH!F178),"x","")</f>
        <v/>
      </c>
      <c r="AC178" s="85" t="str">
        <f>IF(AND(OR(LEFT(TH!N178,2)="15",LEFT(TH!O178,2)="15"),TK!$E$7=TH!F178),"x","")</f>
        <v/>
      </c>
      <c r="AD178" s="85" t="str">
        <f>IF(AND(N178="1521",MONTH(C178)='BK-NL'!$M$11),"x","")</f>
        <v/>
      </c>
    </row>
    <row r="179" spans="1:30" ht="15.75" hidden="1" customHeight="1">
      <c r="A179" s="342" t="str">
        <f>IF(B179&lt;&gt;"",IF(AND(B179='IN-TC'!$S$4,OR(TH!N179="1111",TH!O179="1111")),TH!D179,""),"")</f>
        <v/>
      </c>
      <c r="B179" s="63">
        <f t="shared" si="15"/>
        <v>1</v>
      </c>
      <c r="C179" s="64">
        <f t="shared" si="25"/>
        <v>42396</v>
      </c>
      <c r="D179" s="64" t="s">
        <v>965</v>
      </c>
      <c r="E179" s="64">
        <v>42396</v>
      </c>
      <c r="F179" s="67" t="s">
        <v>687</v>
      </c>
      <c r="G179" s="67"/>
      <c r="H179" s="74" t="s">
        <v>434</v>
      </c>
      <c r="I179" s="446">
        <v>7125</v>
      </c>
      <c r="J179" s="449">
        <v>13200</v>
      </c>
      <c r="K179" s="437"/>
      <c r="L179" s="446"/>
      <c r="M179" s="65">
        <f t="shared" si="26"/>
        <v>94050000</v>
      </c>
      <c r="N179" s="66" t="s">
        <v>275</v>
      </c>
      <c r="O179" s="66" t="s">
        <v>8</v>
      </c>
      <c r="P179" s="85" t="str">
        <f>IF(AND('331-CT'!$E$7=TH!H179,OR(N179="331",O179="331")),"x","")</f>
        <v/>
      </c>
      <c r="Q179" s="85" t="str">
        <f>IF(AND(B179='111'!$L$11,OR($N179=$Q$7,$O179=$Q$7)),"x","")</f>
        <v/>
      </c>
      <c r="R179" s="85" t="str">
        <f>IF(AND($N179=$Q$7,$B179&lt;'111'!$L$11),"x","")</f>
        <v/>
      </c>
      <c r="S179" s="85" t="str">
        <f>IF(AND($O179=$Q$7,$B179&lt;'111'!$L$11),"x","")</f>
        <v/>
      </c>
      <c r="T179" s="85" t="str">
        <f>IF(ISERROR(FIND('112'!$M$9,G179,1)),"",IF((AND(FIND('112'!$M$9,G179,1)&gt;=1,B179='112'!$K$9,OR($N179='112'!$I$6,$O179='112'!$I$6))),"x",""))</f>
        <v/>
      </c>
      <c r="U179" s="85" t="str">
        <f>IF(ISERROR(FIND('112'!$M$9,G179,1)),"",IF((AND(LEFT(G179,2)=LEFT('112'!$M$9,2),B179&lt;'112'!$K$9,$N179='112'!$I$6)),"x",""))</f>
        <v/>
      </c>
      <c r="V179" s="85" t="str">
        <f>IF(ISERROR(FIND('112'!$M$9,G179,1)),"",IF((AND(RIGHT(G179,2)=RIGHT('112'!$M$9,2),B179&lt;'112'!$K$9,$O179='112'!$I$6)),"x",""))</f>
        <v/>
      </c>
      <c r="W179" s="85" t="str">
        <f>IF(AND('341-CT'!$H$9=H179,OR(LEFT(N179,3)=$W$7,LEFT(O179,3)=$W$7)),"x","")</f>
        <v/>
      </c>
      <c r="X179" s="85" t="str">
        <f>IF(OR(TH!N179=TH!$X$7,O179=TH!$X$7),"x","")</f>
        <v/>
      </c>
      <c r="Y179" s="85" t="str">
        <f>IF(AND(OR(N179="131",O179="131"),H179='131-CT'!$H$9),"x","")</f>
        <v/>
      </c>
      <c r="Z179" s="85"/>
      <c r="AA179" s="85" t="str">
        <f>IF(AND(MONTH(E179)='IN-NX'!$J$5,'IN-NX'!$D$7=D179),"x","")</f>
        <v/>
      </c>
      <c r="AB179" s="85" t="str">
        <f>IF(AND(OR(LEFT(TH!N179,2)="15",LEFT(TH!O179,2)="15"),'152-CT'!$J$8=TH!F179),"x","")</f>
        <v/>
      </c>
      <c r="AC179" s="85" t="str">
        <f>IF(AND(OR(LEFT(TH!N179,2)="15",LEFT(TH!O179,2)="15"),TK!$E$7=TH!F179),"x","")</f>
        <v/>
      </c>
      <c r="AD179" s="85" t="str">
        <f>IF(AND(N179="1521",MONTH(C179)='BK-NL'!$M$11),"x","")</f>
        <v/>
      </c>
    </row>
    <row r="180" spans="1:30" ht="15.75" hidden="1" customHeight="1">
      <c r="A180" s="342" t="str">
        <f>IF(B180&lt;&gt;"",IF(AND(B180='IN-TC'!$S$4,OR(TH!N180="1111",TH!O180="1111")),TH!D180,""),"")</f>
        <v/>
      </c>
      <c r="B180" s="63">
        <f t="shared" si="15"/>
        <v>1</v>
      </c>
      <c r="C180" s="64">
        <f t="shared" si="25"/>
        <v>42400</v>
      </c>
      <c r="D180" s="64" t="s">
        <v>966</v>
      </c>
      <c r="E180" s="64">
        <v>42400</v>
      </c>
      <c r="F180" s="67" t="s">
        <v>687</v>
      </c>
      <c r="G180" s="67"/>
      <c r="H180" s="74" t="s">
        <v>432</v>
      </c>
      <c r="I180" s="446">
        <v>7041</v>
      </c>
      <c r="J180" s="449">
        <v>13200</v>
      </c>
      <c r="K180" s="437"/>
      <c r="L180" s="446"/>
      <c r="M180" s="65">
        <f t="shared" si="26"/>
        <v>92941200</v>
      </c>
      <c r="N180" s="66" t="s">
        <v>275</v>
      </c>
      <c r="O180" s="66" t="s">
        <v>8</v>
      </c>
      <c r="P180" s="85" t="str">
        <f>IF(AND('331-CT'!$E$7=TH!H180,OR(N180="331",O180="331")),"x","")</f>
        <v/>
      </c>
      <c r="Q180" s="85" t="str">
        <f>IF(AND(B180='111'!$L$11,OR($N180=$Q$7,$O180=$Q$7)),"x","")</f>
        <v/>
      </c>
      <c r="R180" s="85" t="str">
        <f>IF(AND($N180=$Q$7,$B180&lt;'111'!$L$11),"x","")</f>
        <v/>
      </c>
      <c r="S180" s="85" t="str">
        <f>IF(AND($O180=$Q$7,$B180&lt;'111'!$L$11),"x","")</f>
        <v/>
      </c>
      <c r="T180" s="85" t="str">
        <f>IF(ISERROR(FIND('112'!$M$9,G180,1)),"",IF((AND(FIND('112'!$M$9,G180,1)&gt;=1,B180='112'!$K$9,OR($N180='112'!$I$6,$O180='112'!$I$6))),"x",""))</f>
        <v/>
      </c>
      <c r="U180" s="85" t="str">
        <f>IF(ISERROR(FIND('112'!$M$9,G180,1)),"",IF((AND(LEFT(G180,2)=LEFT('112'!$M$9,2),B180&lt;'112'!$K$9,$N180='112'!$I$6)),"x",""))</f>
        <v/>
      </c>
      <c r="V180" s="85" t="str">
        <f>IF(ISERROR(FIND('112'!$M$9,G180,1)),"",IF((AND(RIGHT(G180,2)=RIGHT('112'!$M$9,2),B180&lt;'112'!$K$9,$O180='112'!$I$6)),"x",""))</f>
        <v/>
      </c>
      <c r="W180" s="85" t="str">
        <f>IF(AND('341-CT'!$H$9=H180,OR(LEFT(N180,3)=$W$7,LEFT(O180,3)=$W$7)),"x","")</f>
        <v/>
      </c>
      <c r="X180" s="85" t="str">
        <f>IF(OR(TH!N180=TH!$X$7,O180=TH!$X$7),"x","")</f>
        <v/>
      </c>
      <c r="Y180" s="85" t="str">
        <f>IF(AND(OR(N180="131",O180="131"),H180='131-CT'!$H$9),"x","")</f>
        <v/>
      </c>
      <c r="Z180" s="85"/>
      <c r="AA180" s="85" t="str">
        <f>IF(AND(MONTH(E180)='IN-NX'!$J$5,'IN-NX'!$D$7=D180),"x","")</f>
        <v/>
      </c>
      <c r="AB180" s="85" t="str">
        <f>IF(AND(OR(LEFT(TH!N180,2)="15",LEFT(TH!O180,2)="15"),'152-CT'!$J$8=TH!F180),"x","")</f>
        <v/>
      </c>
      <c r="AC180" s="85" t="str">
        <f>IF(AND(OR(LEFT(TH!N180,2)="15",LEFT(TH!O180,2)="15"),TK!$E$7=TH!F180),"x","")</f>
        <v/>
      </c>
      <c r="AD180" s="85" t="str">
        <f>IF(AND(N180="1521",MONTH(C180)='BK-NL'!$M$11),"x","")</f>
        <v/>
      </c>
    </row>
    <row r="181" spans="1:30" ht="15.75" hidden="1" customHeight="1">
      <c r="A181" s="342" t="str">
        <f>IF(B181&lt;&gt;"",IF(AND(B181='IN-TC'!$S$4,OR(TH!N181="1111",TH!O181="1111")),TH!D181,""),"")</f>
        <v/>
      </c>
      <c r="B181" s="63">
        <f t="shared" si="15"/>
        <v>1</v>
      </c>
      <c r="C181" s="64">
        <f t="shared" si="25"/>
        <v>42400</v>
      </c>
      <c r="D181" s="64" t="s">
        <v>967</v>
      </c>
      <c r="E181" s="64">
        <v>42400</v>
      </c>
      <c r="F181" s="67" t="s">
        <v>687</v>
      </c>
      <c r="G181" s="67"/>
      <c r="H181" s="74" t="s">
        <v>434</v>
      </c>
      <c r="I181" s="446">
        <v>7046</v>
      </c>
      <c r="J181" s="449">
        <v>13200</v>
      </c>
      <c r="K181" s="437"/>
      <c r="L181" s="446"/>
      <c r="M181" s="65">
        <f t="shared" si="26"/>
        <v>93007200</v>
      </c>
      <c r="N181" s="66" t="s">
        <v>275</v>
      </c>
      <c r="O181" s="66" t="s">
        <v>8</v>
      </c>
      <c r="P181" s="85" t="str">
        <f>IF(AND('331-CT'!$E$7=TH!H181,OR(N181="331",O181="331")),"x","")</f>
        <v/>
      </c>
      <c r="Q181" s="85" t="str">
        <f>IF(AND(B181='111'!$L$11,OR($N181=$Q$7,$O181=$Q$7)),"x","")</f>
        <v/>
      </c>
      <c r="R181" s="85" t="str">
        <f>IF(AND($N181=$Q$7,$B181&lt;'111'!$L$11),"x","")</f>
        <v/>
      </c>
      <c r="S181" s="85" t="str">
        <f>IF(AND($O181=$Q$7,$B181&lt;'111'!$L$11),"x","")</f>
        <v/>
      </c>
      <c r="T181" s="85" t="str">
        <f>IF(ISERROR(FIND('112'!$M$9,G181,1)),"",IF((AND(FIND('112'!$M$9,G181,1)&gt;=1,B181='112'!$K$9,OR($N181='112'!$I$6,$O181='112'!$I$6))),"x",""))</f>
        <v/>
      </c>
      <c r="U181" s="85" t="str">
        <f>IF(ISERROR(FIND('112'!$M$9,G181,1)),"",IF((AND(LEFT(G181,2)=LEFT('112'!$M$9,2),B181&lt;'112'!$K$9,$N181='112'!$I$6)),"x",""))</f>
        <v/>
      </c>
      <c r="V181" s="85" t="str">
        <f>IF(ISERROR(FIND('112'!$M$9,G181,1)),"",IF((AND(RIGHT(G181,2)=RIGHT('112'!$M$9,2),B181&lt;'112'!$K$9,$O181='112'!$I$6)),"x",""))</f>
        <v/>
      </c>
      <c r="W181" s="85" t="str">
        <f>IF(AND('341-CT'!$H$9=H181,OR(LEFT(N181,3)=$W$7,LEFT(O181,3)=$W$7)),"x","")</f>
        <v/>
      </c>
      <c r="X181" s="85" t="str">
        <f>IF(OR(TH!N181=TH!$X$7,O181=TH!$X$7),"x","")</f>
        <v/>
      </c>
      <c r="Y181" s="85" t="str">
        <f>IF(AND(OR(N181="131",O181="131"),H181='131-CT'!$H$9),"x","")</f>
        <v/>
      </c>
      <c r="Z181" s="85"/>
      <c r="AA181" s="85" t="str">
        <f>IF(AND(MONTH(E181)='IN-NX'!$J$5,'IN-NX'!$D$7=D181),"x","")</f>
        <v/>
      </c>
      <c r="AB181" s="85" t="str">
        <f>IF(AND(OR(LEFT(TH!N181,2)="15",LEFT(TH!O181,2)="15"),'152-CT'!$J$8=TH!F181),"x","")</f>
        <v/>
      </c>
      <c r="AC181" s="85" t="str">
        <f>IF(AND(OR(LEFT(TH!N181,2)="15",LEFT(TH!O181,2)="15"),TK!$E$7=TH!F181),"x","")</f>
        <v/>
      </c>
      <c r="AD181" s="85" t="str">
        <f>IF(AND(N181="1521",MONTH(C181)='BK-NL'!$M$11),"x","")</f>
        <v/>
      </c>
    </row>
    <row r="182" spans="1:30" ht="15.75" hidden="1" customHeight="1">
      <c r="A182" s="342" t="str">
        <f>IF(B182&lt;&gt;"",IF(AND(B182='IN-TC'!$S$4,OR(TH!N182="1111",TH!O182="1111")),TH!D182,""),"")</f>
        <v/>
      </c>
      <c r="B182" s="63">
        <f t="shared" si="15"/>
        <v>1</v>
      </c>
      <c r="C182" s="64">
        <f>E182</f>
        <v>42400</v>
      </c>
      <c r="D182" s="64" t="s">
        <v>968</v>
      </c>
      <c r="E182" s="64">
        <v>42400</v>
      </c>
      <c r="F182" s="67" t="s">
        <v>687</v>
      </c>
      <c r="G182" s="67"/>
      <c r="H182" s="74" t="s">
        <v>439</v>
      </c>
      <c r="I182" s="446">
        <v>7049</v>
      </c>
      <c r="J182" s="449">
        <v>13200</v>
      </c>
      <c r="K182" s="437"/>
      <c r="L182" s="446"/>
      <c r="M182" s="65">
        <f>ROUND(I182*J182,0)</f>
        <v>93046800</v>
      </c>
      <c r="N182" s="66" t="s">
        <v>275</v>
      </c>
      <c r="O182" s="66" t="s">
        <v>8</v>
      </c>
      <c r="P182" s="85" t="str">
        <f>IF(AND('331-CT'!$E$7=TH!H182,OR(N182="331",O182="331")),"x","")</f>
        <v/>
      </c>
      <c r="Q182" s="85" t="str">
        <f>IF(AND(B182='111'!$L$11,OR($N182=$Q$7,$O182=$Q$7)),"x","")</f>
        <v/>
      </c>
      <c r="R182" s="85" t="str">
        <f>IF(AND($N182=$Q$7,$B182&lt;'111'!$L$11),"x","")</f>
        <v/>
      </c>
      <c r="S182" s="85" t="str">
        <f>IF(AND($O182=$Q$7,$B182&lt;'111'!$L$11),"x","")</f>
        <v/>
      </c>
      <c r="T182" s="85" t="str">
        <f>IF(ISERROR(FIND('112'!$M$9,G182,1)),"",IF((AND(FIND('112'!$M$9,G182,1)&gt;=1,B182='112'!$K$9,OR($N182='112'!$I$6,$O182='112'!$I$6))),"x",""))</f>
        <v/>
      </c>
      <c r="U182" s="85" t="str">
        <f>IF(ISERROR(FIND('112'!$M$9,G182,1)),"",IF((AND(LEFT(G182,2)=LEFT('112'!$M$9,2),B182&lt;'112'!$K$9,$N182='112'!$I$6)),"x",""))</f>
        <v/>
      </c>
      <c r="V182" s="85" t="str">
        <f>IF(ISERROR(FIND('112'!$M$9,G182,1)),"",IF((AND(RIGHT(G182,2)=RIGHT('112'!$M$9,2),B182&lt;'112'!$K$9,$O182='112'!$I$6)),"x",""))</f>
        <v/>
      </c>
      <c r="W182" s="85" t="str">
        <f>IF(AND('341-CT'!$H$9=H182,OR(LEFT(N182,3)=$W$7,LEFT(O182,3)=$W$7)),"x","")</f>
        <v/>
      </c>
      <c r="X182" s="85" t="str">
        <f>IF(OR(TH!N182=TH!$X$7,O182=TH!$X$7),"x","")</f>
        <v/>
      </c>
      <c r="Y182" s="85" t="str">
        <f>IF(AND(OR(N182="131",O182="131"),H182='131-CT'!$H$9),"x","")</f>
        <v/>
      </c>
      <c r="Z182" s="85"/>
      <c r="AA182" s="85" t="str">
        <f>IF(AND(MONTH(E182)='IN-NX'!$J$5,'IN-NX'!$D$7=D182),"x","")</f>
        <v/>
      </c>
      <c r="AB182" s="85" t="str">
        <f>IF(AND(OR(LEFT(TH!N182,2)="15",LEFT(TH!O182,2)="15"),'152-CT'!$J$8=TH!F182),"x","")</f>
        <v/>
      </c>
      <c r="AC182" s="85" t="str">
        <f>IF(AND(OR(LEFT(TH!N182,2)="15",LEFT(TH!O182,2)="15"),TK!$E$7=TH!F182),"x","")</f>
        <v/>
      </c>
      <c r="AD182" s="85" t="str">
        <f>IF(AND(N182="1521",MONTH(C182)='BK-NL'!$M$11),"x","")</f>
        <v/>
      </c>
    </row>
    <row r="183" spans="1:30" ht="15.75" hidden="1" customHeight="1">
      <c r="A183" s="342" t="str">
        <f>IF(B183&lt;&gt;"",IF(AND(B183='IN-TC'!$S$4,OR(TH!N183="1111",TH!O183="1111")),TH!D183,""),"")</f>
        <v/>
      </c>
      <c r="B183" s="63">
        <f t="shared" si="15"/>
        <v>1</v>
      </c>
      <c r="C183" s="64">
        <f t="shared" si="25"/>
        <v>42400</v>
      </c>
      <c r="D183" s="64" t="s">
        <v>969</v>
      </c>
      <c r="E183" s="64">
        <v>42400</v>
      </c>
      <c r="F183" s="67" t="s">
        <v>687</v>
      </c>
      <c r="G183" s="67"/>
      <c r="H183" s="74" t="s">
        <v>443</v>
      </c>
      <c r="I183" s="446">
        <v>7667</v>
      </c>
      <c r="J183" s="449">
        <v>13200</v>
      </c>
      <c r="K183" s="437"/>
      <c r="L183" s="446"/>
      <c r="M183" s="65">
        <f t="shared" si="26"/>
        <v>101204400</v>
      </c>
      <c r="N183" s="66" t="s">
        <v>275</v>
      </c>
      <c r="O183" s="66" t="s">
        <v>8</v>
      </c>
      <c r="P183" s="85" t="str">
        <f>IF(AND('331-CT'!$E$7=TH!H183,OR(N183="331",O183="331")),"x","")</f>
        <v/>
      </c>
      <c r="Q183" s="85" t="str">
        <f>IF(AND(B183='111'!$L$11,OR($N183=$Q$7,$O183=$Q$7)),"x","")</f>
        <v/>
      </c>
      <c r="R183" s="85" t="str">
        <f>IF(AND($N183=$Q$7,$B183&lt;'111'!$L$11),"x","")</f>
        <v/>
      </c>
      <c r="S183" s="85" t="str">
        <f>IF(AND($O183=$Q$7,$B183&lt;'111'!$L$11),"x","")</f>
        <v/>
      </c>
      <c r="T183" s="85" t="str">
        <f>IF(ISERROR(FIND('112'!$M$9,G183,1)),"",IF((AND(FIND('112'!$M$9,G183,1)&gt;=1,B183='112'!$K$9,OR($N183='112'!$I$6,$O183='112'!$I$6))),"x",""))</f>
        <v/>
      </c>
      <c r="U183" s="85" t="str">
        <f>IF(ISERROR(FIND('112'!$M$9,G183,1)),"",IF((AND(LEFT(G183,2)=LEFT('112'!$M$9,2),B183&lt;'112'!$K$9,$N183='112'!$I$6)),"x",""))</f>
        <v/>
      </c>
      <c r="V183" s="85" t="str">
        <f>IF(ISERROR(FIND('112'!$M$9,G183,1)),"",IF((AND(RIGHT(G183,2)=RIGHT('112'!$M$9,2),B183&lt;'112'!$K$9,$O183='112'!$I$6)),"x",""))</f>
        <v/>
      </c>
      <c r="W183" s="85" t="str">
        <f>IF(AND('341-CT'!$H$9=H183,OR(LEFT(N183,3)=$W$7,LEFT(O183,3)=$W$7)),"x","")</f>
        <v/>
      </c>
      <c r="X183" s="85" t="str">
        <f>IF(OR(TH!N183=TH!$X$7,O183=TH!$X$7),"x","")</f>
        <v/>
      </c>
      <c r="Y183" s="85" t="str">
        <f>IF(AND(OR(N183="131",O183="131"),H183='131-CT'!$H$9),"x","")</f>
        <v/>
      </c>
      <c r="Z183" s="85"/>
      <c r="AA183" s="85" t="str">
        <f>IF(AND(MONTH(E183)='IN-NX'!$J$5,'IN-NX'!$D$7=D183),"x","")</f>
        <v/>
      </c>
      <c r="AB183" s="85" t="str">
        <f>IF(AND(OR(LEFT(TH!N183,2)="15",LEFT(TH!O183,2)="15"),'152-CT'!$J$8=TH!F183),"x","")</f>
        <v/>
      </c>
      <c r="AC183" s="85" t="str">
        <f>IF(AND(OR(LEFT(TH!N183,2)="15",LEFT(TH!O183,2)="15"),TK!$E$7=TH!F183),"x","")</f>
        <v/>
      </c>
      <c r="AD183" s="85" t="str">
        <f>IF(AND(N183="1521",MONTH(C183)='BK-NL'!$M$11),"x","")</f>
        <v/>
      </c>
    </row>
    <row r="184" spans="1:30" s="347" customFormat="1" ht="15.75" hidden="1" customHeight="1">
      <c r="A184" s="342" t="str">
        <f>IF(B184&lt;&gt;"",IF(AND(B184='IN-TC'!$S$4,OR(TH!N184="1111",TH!O184="1111")),TH!D184,""),"")</f>
        <v/>
      </c>
      <c r="B184" s="63">
        <f t="shared" si="15"/>
        <v>2</v>
      </c>
      <c r="C184" s="64">
        <f t="shared" si="25"/>
        <v>42415</v>
      </c>
      <c r="D184" s="64" t="s">
        <v>688</v>
      </c>
      <c r="E184" s="64">
        <v>42415</v>
      </c>
      <c r="F184" s="67" t="s">
        <v>687</v>
      </c>
      <c r="G184" s="67"/>
      <c r="H184" s="74" t="s">
        <v>450</v>
      </c>
      <c r="I184" s="448">
        <v>30620</v>
      </c>
      <c r="J184" s="449">
        <v>13200</v>
      </c>
      <c r="K184" s="439"/>
      <c r="L184" s="448"/>
      <c r="M184" s="65">
        <f t="shared" si="26"/>
        <v>404184000</v>
      </c>
      <c r="N184" s="66" t="s">
        <v>283</v>
      </c>
      <c r="O184" s="66" t="s">
        <v>275</v>
      </c>
      <c r="P184" s="85" t="str">
        <f>IF(AND('331-CT'!$E$7=TH!H184,OR(N184="331",O184="331")),"x","")</f>
        <v/>
      </c>
      <c r="Q184" s="85" t="str">
        <f>IF(AND(B184='111'!$L$11,OR($N184=$Q$7,$O184=$Q$7)),"x","")</f>
        <v/>
      </c>
      <c r="R184" s="85" t="str">
        <f>IF(AND($N184=$Q$7,$B184&lt;'111'!$L$11),"x","")</f>
        <v/>
      </c>
      <c r="S184" s="85" t="str">
        <f>IF(AND($O184=$Q$7,$B184&lt;'111'!$L$11),"x","")</f>
        <v/>
      </c>
      <c r="T184" s="85" t="str">
        <f>IF(ISERROR(FIND('112'!$M$9,G184,1)),"",IF((AND(FIND('112'!$M$9,G184,1)&gt;=1,B184='112'!$K$9,OR($N184='112'!$I$6,$O184='112'!$I$6))),"x",""))</f>
        <v/>
      </c>
      <c r="U184" s="85" t="str">
        <f>IF(ISERROR(FIND('112'!$M$9,G184,1)),"",IF((AND(LEFT(G184,2)=LEFT('112'!$M$9,2),B184&lt;'112'!$K$9,$N184='112'!$I$6)),"x",""))</f>
        <v/>
      </c>
      <c r="V184" s="85" t="str">
        <f>IF(ISERROR(FIND('112'!$M$9,G184,1)),"",IF((AND(RIGHT(G184,2)=RIGHT('112'!$M$9,2),B184&lt;'112'!$K$9,$O184='112'!$I$6)),"x",""))</f>
        <v/>
      </c>
      <c r="W184" s="85" t="str">
        <f>IF(AND('341-CT'!$H$9=H184,OR(LEFT(N184,3)=$W$7,LEFT(O184,3)=$W$7)),"x","")</f>
        <v/>
      </c>
      <c r="X184" s="85" t="str">
        <f>IF(OR(TH!N184=TH!$X$7,O184=TH!$X$7),"x","")</f>
        <v/>
      </c>
      <c r="Y184" s="85" t="str">
        <f>IF(AND(OR(N184="131",O184="131"),H184='131-CT'!$H$9),"x","")</f>
        <v/>
      </c>
      <c r="Z184" s="85"/>
      <c r="AA184" s="85" t="str">
        <f>IF(AND(MONTH(E184)='IN-NX'!$J$5,'IN-NX'!$D$7=D184),"x","")</f>
        <v/>
      </c>
      <c r="AB184" s="85" t="str">
        <f>IF(AND(OR(LEFT(TH!N184,2)="15",LEFT(TH!O184,2)="15"),'152-CT'!$J$8=TH!F184),"x","")</f>
        <v/>
      </c>
      <c r="AC184" s="85" t="str">
        <f>IF(AND(OR(LEFT(TH!N184,2)="15",LEFT(TH!O184,2)="15"),TK!$E$7=TH!F184),"x","")</f>
        <v/>
      </c>
      <c r="AD184" s="85" t="str">
        <f>IF(AND(N184="1521",MONTH(C184)='BK-NL'!$M$11),"x","")</f>
        <v/>
      </c>
    </row>
    <row r="185" spans="1:30" s="347" customFormat="1" ht="15.75" hidden="1" customHeight="1">
      <c r="A185" s="342" t="str">
        <f>IF(B185&lt;&gt;"",IF(AND(B185='IN-TC'!$S$4,OR(TH!N185="1111",TH!O185="1111")),TH!D185,""),"")</f>
        <v/>
      </c>
      <c r="B185" s="63">
        <f t="shared" si="15"/>
        <v>2</v>
      </c>
      <c r="C185" s="64">
        <f t="shared" si="25"/>
        <v>42418</v>
      </c>
      <c r="D185" s="64" t="s">
        <v>695</v>
      </c>
      <c r="E185" s="64">
        <v>42418</v>
      </c>
      <c r="F185" s="67" t="s">
        <v>687</v>
      </c>
      <c r="G185" s="994"/>
      <c r="H185" s="74" t="s">
        <v>450</v>
      </c>
      <c r="I185" s="448">
        <v>28577</v>
      </c>
      <c r="J185" s="449">
        <v>13200</v>
      </c>
      <c r="K185" s="439"/>
      <c r="L185" s="448"/>
      <c r="M185" s="65">
        <f t="shared" si="26"/>
        <v>377216400</v>
      </c>
      <c r="N185" s="66" t="s">
        <v>283</v>
      </c>
      <c r="O185" s="66" t="s">
        <v>275</v>
      </c>
      <c r="P185" s="85" t="str">
        <f>IF(AND('331-CT'!$E$7=TH!H185,OR(N185="331",O185="331")),"x","")</f>
        <v/>
      </c>
      <c r="Q185" s="85" t="str">
        <f>IF(AND(B185='111'!$L$11,OR($N185=$Q$7,$O185=$Q$7)),"x","")</f>
        <v/>
      </c>
      <c r="R185" s="85" t="str">
        <f>IF(AND($N185=$Q$7,$B185&lt;'111'!$L$11),"x","")</f>
        <v/>
      </c>
      <c r="S185" s="85" t="str">
        <f>IF(AND($O185=$Q$7,$B185&lt;'111'!$L$11),"x","")</f>
        <v/>
      </c>
      <c r="T185" s="85" t="str">
        <f>IF(ISERROR(FIND('112'!$M$9,G185,1)),"",IF((AND(FIND('112'!$M$9,G185,1)&gt;=1,B185='112'!$K$9,OR($N185='112'!$I$6,$O185='112'!$I$6))),"x",""))</f>
        <v/>
      </c>
      <c r="U185" s="85" t="str">
        <f>IF(ISERROR(FIND('112'!$M$9,G185,1)),"",IF((AND(LEFT(G185,2)=LEFT('112'!$M$9,2),B185&lt;'112'!$K$9,$N185='112'!$I$6)),"x",""))</f>
        <v/>
      </c>
      <c r="V185" s="85" t="str">
        <f>IF(ISERROR(FIND('112'!$M$9,G185,1)),"",IF((AND(RIGHT(G185,2)=RIGHT('112'!$M$9,2),B185&lt;'112'!$K$9,$O185='112'!$I$6)),"x",""))</f>
        <v/>
      </c>
      <c r="W185" s="85" t="str">
        <f>IF(AND('341-CT'!$H$9=H185,OR(LEFT(N185,3)=$W$7,LEFT(O185,3)=$W$7)),"x","")</f>
        <v/>
      </c>
      <c r="X185" s="85" t="str">
        <f>IF(OR(TH!N185=TH!$X$7,O185=TH!$X$7),"x","")</f>
        <v/>
      </c>
      <c r="Y185" s="85" t="str">
        <f>IF(AND(OR(N185="131",O185="131"),H185='131-CT'!$H$9),"x","")</f>
        <v/>
      </c>
      <c r="Z185" s="85"/>
      <c r="AA185" s="85" t="str">
        <f>IF(AND(MONTH(E185)='IN-NX'!$J$5,'IN-NX'!$D$7=D185),"x","")</f>
        <v/>
      </c>
      <c r="AB185" s="85" t="str">
        <f>IF(AND(OR(LEFT(TH!N185,2)="15",LEFT(TH!O185,2)="15"),'152-CT'!$J$8=TH!F185),"x","")</f>
        <v/>
      </c>
      <c r="AC185" s="85" t="str">
        <f>IF(AND(OR(LEFT(TH!N185,2)="15",LEFT(TH!O185,2)="15"),TK!$E$7=TH!F185),"x","")</f>
        <v/>
      </c>
      <c r="AD185" s="85" t="str">
        <f>IF(AND(N185="1521",MONTH(C185)='BK-NL'!$M$11),"x","")</f>
        <v/>
      </c>
    </row>
    <row r="186" spans="1:30" s="347" customFormat="1" ht="15.75" hidden="1" customHeight="1">
      <c r="A186" s="342" t="str">
        <f>IF(B186&lt;&gt;"",IF(AND(B186='IN-TC'!$S$4,OR(TH!N186="1111",TH!O186="1111")),TH!D186,""),"")</f>
        <v/>
      </c>
      <c r="B186" s="63">
        <f t="shared" si="15"/>
        <v>2</v>
      </c>
      <c r="C186" s="64">
        <f t="shared" si="25"/>
        <v>42423</v>
      </c>
      <c r="D186" s="64" t="s">
        <v>696</v>
      </c>
      <c r="E186" s="64">
        <v>42423</v>
      </c>
      <c r="F186" s="67" t="s">
        <v>687</v>
      </c>
      <c r="G186" s="67"/>
      <c r="H186" s="74" t="s">
        <v>450</v>
      </c>
      <c r="I186" s="446">
        <v>28803</v>
      </c>
      <c r="J186" s="449">
        <v>13200</v>
      </c>
      <c r="K186" s="437"/>
      <c r="L186" s="446"/>
      <c r="M186" s="65">
        <f t="shared" si="26"/>
        <v>380199600</v>
      </c>
      <c r="N186" s="66" t="s">
        <v>283</v>
      </c>
      <c r="O186" s="66" t="s">
        <v>275</v>
      </c>
      <c r="P186" s="85" t="str">
        <f>IF(AND('331-CT'!$E$7=TH!H186,OR(N186="331",O186="331")),"x","")</f>
        <v/>
      </c>
      <c r="Q186" s="85" t="str">
        <f>IF(AND(B186='111'!$L$11,OR($N186=$Q$7,$O186=$Q$7)),"x","")</f>
        <v/>
      </c>
      <c r="R186" s="85" t="str">
        <f>IF(AND($N186=$Q$7,$B186&lt;'111'!$L$11),"x","")</f>
        <v/>
      </c>
      <c r="S186" s="85" t="str">
        <f>IF(AND($O186=$Q$7,$B186&lt;'111'!$L$11),"x","")</f>
        <v/>
      </c>
      <c r="T186" s="85" t="str">
        <f>IF(ISERROR(FIND('112'!$M$9,G186,1)),"",IF((AND(FIND('112'!$M$9,G186,1)&gt;=1,B186='112'!$K$9,OR($N186='112'!$I$6,$O186='112'!$I$6))),"x",""))</f>
        <v/>
      </c>
      <c r="U186" s="85" t="str">
        <f>IF(ISERROR(FIND('112'!$M$9,G186,1)),"",IF((AND(LEFT(G186,2)=LEFT('112'!$M$9,2),B186&lt;'112'!$K$9,$N186='112'!$I$6)),"x",""))</f>
        <v/>
      </c>
      <c r="V186" s="85" t="str">
        <f>IF(ISERROR(FIND('112'!$M$9,G186,1)),"",IF((AND(RIGHT(G186,2)=RIGHT('112'!$M$9,2),B186&lt;'112'!$K$9,$O186='112'!$I$6)),"x",""))</f>
        <v/>
      </c>
      <c r="W186" s="85" t="str">
        <f>IF(AND('341-CT'!$H$9=H186,OR(LEFT(N186,3)=$W$7,LEFT(O186,3)=$W$7)),"x","")</f>
        <v/>
      </c>
      <c r="X186" s="85" t="str">
        <f>IF(OR(TH!N186=TH!$X$7,O186=TH!$X$7),"x","")</f>
        <v/>
      </c>
      <c r="Y186" s="85" t="str">
        <f>IF(AND(OR(N186="131",O186="131"),H186='131-CT'!$H$9),"x","")</f>
        <v/>
      </c>
      <c r="Z186" s="85"/>
      <c r="AA186" s="85" t="str">
        <f>IF(AND(MONTH(E186)='IN-NX'!$J$5,'IN-NX'!$D$7=D186),"x","")</f>
        <v/>
      </c>
      <c r="AB186" s="85" t="str">
        <f>IF(AND(OR(LEFT(TH!N186,2)="15",LEFT(TH!O186,2)="15"),'152-CT'!$J$8=TH!F186),"x","")</f>
        <v/>
      </c>
      <c r="AC186" s="85" t="str">
        <f>IF(AND(OR(LEFT(TH!N186,2)="15",LEFT(TH!O186,2)="15"),TK!$E$7=TH!F186),"x","")</f>
        <v/>
      </c>
      <c r="AD186" s="85" t="str">
        <f>IF(AND(N186="1521",MONTH(C186)='BK-NL'!$M$11),"x","")</f>
        <v/>
      </c>
    </row>
    <row r="187" spans="1:30" ht="15.75" hidden="1" customHeight="1">
      <c r="A187" s="342" t="str">
        <f>IF(B187&lt;&gt;"",IF(AND(B187='IN-TC'!$S$4,OR(TH!N187="1111",TH!O187="1111")),TH!D187,""),"")</f>
        <v/>
      </c>
      <c r="B187" s="63">
        <f t="shared" ref="B187:B193" si="27">IF(C187&lt;&gt;"",MONTH(C187),"")</f>
        <v>2</v>
      </c>
      <c r="C187" s="64">
        <f>E187</f>
        <v>42417</v>
      </c>
      <c r="D187" s="64" t="s">
        <v>958</v>
      </c>
      <c r="E187" s="64">
        <v>42417</v>
      </c>
      <c r="F187" s="67" t="s">
        <v>687</v>
      </c>
      <c r="G187" s="67"/>
      <c r="H187" s="75" t="s">
        <v>429</v>
      </c>
      <c r="I187" s="449">
        <v>7043</v>
      </c>
      <c r="J187" s="449">
        <v>13200</v>
      </c>
      <c r="K187" s="440"/>
      <c r="L187" s="449"/>
      <c r="M187" s="65">
        <f t="shared" si="26"/>
        <v>92967600</v>
      </c>
      <c r="N187" s="66" t="s">
        <v>275</v>
      </c>
      <c r="O187" s="66" t="s">
        <v>8</v>
      </c>
      <c r="P187" s="85" t="str">
        <f>IF(AND('331-CT'!$E$7=TH!H187,OR(N187="331",O187="331")),"x","")</f>
        <v/>
      </c>
      <c r="Q187" s="85" t="str">
        <f>IF(AND(B187='111'!$L$11,OR($N187=$Q$7,$O187=$Q$7)),"x","")</f>
        <v/>
      </c>
      <c r="R187" s="85" t="str">
        <f>IF(AND($N187=$Q$7,$B187&lt;'111'!$L$11),"x","")</f>
        <v/>
      </c>
      <c r="S187" s="85" t="str">
        <f>IF(AND($O187=$Q$7,$B187&lt;'111'!$L$11),"x","")</f>
        <v/>
      </c>
      <c r="T187" s="85" t="str">
        <f>IF(ISERROR(FIND('112'!$M$9,G187,1)),"",IF((AND(FIND('112'!$M$9,G187,1)&gt;=1,B187='112'!$K$9,OR($N187='112'!$I$6,$O187='112'!$I$6))),"x",""))</f>
        <v/>
      </c>
      <c r="U187" s="85" t="str">
        <f>IF(ISERROR(FIND('112'!$M$9,G187,1)),"",IF((AND(LEFT(G187,2)=LEFT('112'!$M$9,2),B187&lt;'112'!$K$9,$N187='112'!$I$6)),"x",""))</f>
        <v/>
      </c>
      <c r="V187" s="85" t="str">
        <f>IF(ISERROR(FIND('112'!$M$9,G187,1)),"",IF((AND(RIGHT(G187,2)=RIGHT('112'!$M$9,2),B187&lt;'112'!$K$9,$O187='112'!$I$6)),"x",""))</f>
        <v/>
      </c>
      <c r="W187" s="85" t="str">
        <f>IF(AND('341-CT'!$H$9=H187,OR(LEFT(N187,3)=$W$7,LEFT(O187,3)=$W$7)),"x","")</f>
        <v/>
      </c>
      <c r="X187" s="85" t="str">
        <f>IF(OR(TH!N187=TH!$X$7,O187=TH!$X$7),"x","")</f>
        <v/>
      </c>
      <c r="Y187" s="85" t="str">
        <f>IF(AND(OR(N187="131",O187="131"),H187='131-CT'!$H$9),"x","")</f>
        <v/>
      </c>
      <c r="Z187" s="85"/>
      <c r="AA187" s="85" t="str">
        <f>IF(AND(MONTH(E187)='IN-NX'!$J$5,'IN-NX'!$D$7=D187),"x","")</f>
        <v/>
      </c>
      <c r="AB187" s="85" t="str">
        <f>IF(AND(OR(LEFT(TH!N187,2)="15",LEFT(TH!O187,2)="15"),'152-CT'!$J$8=TH!F187),"x","")</f>
        <v/>
      </c>
      <c r="AC187" s="85" t="str">
        <f>IF(AND(OR(LEFT(TH!N187,2)="15",LEFT(TH!O187,2)="15"),TK!$E$7=TH!F187),"x","")</f>
        <v/>
      </c>
      <c r="AD187" s="85" t="str">
        <f>IF(AND(N187="1521",MONTH(C187)='BK-NL'!$M$11),"x","")</f>
        <v>x</v>
      </c>
    </row>
    <row r="188" spans="1:30" ht="15.75" hidden="1" customHeight="1">
      <c r="A188" s="342" t="str">
        <f>IF(B188&lt;&gt;"",IF(AND(B188='IN-TC'!$S$4,OR(TH!N188="1111",TH!O188="1111")),TH!D188,""),"")</f>
        <v/>
      </c>
      <c r="B188" s="63">
        <f t="shared" si="27"/>
        <v>2</v>
      </c>
      <c r="C188" s="64">
        <f t="shared" ref="C188:C193" si="28">E188</f>
        <v>42417</v>
      </c>
      <c r="D188" s="64" t="s">
        <v>959</v>
      </c>
      <c r="E188" s="64">
        <v>42417</v>
      </c>
      <c r="F188" s="67" t="s">
        <v>687</v>
      </c>
      <c r="G188" s="67"/>
      <c r="H188" s="74" t="s">
        <v>436</v>
      </c>
      <c r="I188" s="446">
        <v>7150</v>
      </c>
      <c r="J188" s="449">
        <v>13200</v>
      </c>
      <c r="K188" s="437"/>
      <c r="L188" s="446"/>
      <c r="M188" s="65">
        <f t="shared" si="26"/>
        <v>94380000</v>
      </c>
      <c r="N188" s="66" t="s">
        <v>275</v>
      </c>
      <c r="O188" s="66" t="s">
        <v>8</v>
      </c>
      <c r="P188" s="85" t="str">
        <f>IF(AND('331-CT'!$E$7=TH!H188,OR(N188="331",O188="331")),"x","")</f>
        <v/>
      </c>
      <c r="Q188" s="85" t="str">
        <f>IF(AND(B188='111'!$L$11,OR($N188=$Q$7,$O188=$Q$7)),"x","")</f>
        <v/>
      </c>
      <c r="R188" s="85" t="str">
        <f>IF(AND($N188=$Q$7,$B188&lt;'111'!$L$11),"x","")</f>
        <v/>
      </c>
      <c r="S188" s="85" t="str">
        <f>IF(AND($O188=$Q$7,$B188&lt;'111'!$L$11),"x","")</f>
        <v/>
      </c>
      <c r="T188" s="85" t="str">
        <f>IF(ISERROR(FIND('112'!$M$9,G188,1)),"",IF((AND(FIND('112'!$M$9,G188,1)&gt;=1,B188='112'!$K$9,OR($N188='112'!$I$6,$O188='112'!$I$6))),"x",""))</f>
        <v/>
      </c>
      <c r="U188" s="85" t="str">
        <f>IF(ISERROR(FIND('112'!$M$9,G188,1)),"",IF((AND(LEFT(G188,2)=LEFT('112'!$M$9,2),B188&lt;'112'!$K$9,$N188='112'!$I$6)),"x",""))</f>
        <v/>
      </c>
      <c r="V188" s="85" t="str">
        <f>IF(ISERROR(FIND('112'!$M$9,G188,1)),"",IF((AND(RIGHT(G188,2)=RIGHT('112'!$M$9,2),B188&lt;'112'!$K$9,$O188='112'!$I$6)),"x",""))</f>
        <v/>
      </c>
      <c r="W188" s="85" t="str">
        <f>IF(AND('341-CT'!$H$9=H188,OR(LEFT(N188,3)=$W$7,LEFT(O188,3)=$W$7)),"x","")</f>
        <v/>
      </c>
      <c r="X188" s="85" t="str">
        <f>IF(OR(TH!N188=TH!$X$7,O188=TH!$X$7),"x","")</f>
        <v/>
      </c>
      <c r="Y188" s="85" t="str">
        <f>IF(AND(OR(N188="131",O188="131"),H188='131-CT'!$H$9),"x","")</f>
        <v/>
      </c>
      <c r="Z188" s="85"/>
      <c r="AA188" s="85" t="str">
        <f>IF(AND(MONTH(E188)='IN-NX'!$J$5,'IN-NX'!$D$7=D188),"x","")</f>
        <v/>
      </c>
      <c r="AB188" s="85" t="str">
        <f>IF(AND(OR(LEFT(TH!N188,2)="15",LEFT(TH!O188,2)="15"),'152-CT'!$J$8=TH!F188),"x","")</f>
        <v/>
      </c>
      <c r="AC188" s="85" t="str">
        <f>IF(AND(OR(LEFT(TH!N188,2)="15",LEFT(TH!O188,2)="15"),TK!$E$7=TH!F188),"x","")</f>
        <v/>
      </c>
      <c r="AD188" s="85" t="str">
        <f>IF(AND(N188="1521",MONTH(C188)='BK-NL'!$M$11),"x","")</f>
        <v>x</v>
      </c>
    </row>
    <row r="189" spans="1:30" ht="15.75" hidden="1" customHeight="1">
      <c r="A189" s="342" t="str">
        <f>IF(B189&lt;&gt;"",IF(AND(B189='IN-TC'!$S$4,OR(TH!N189="1111",TH!O189="1111")),TH!D189,""),"")</f>
        <v/>
      </c>
      <c r="B189" s="63">
        <f t="shared" si="27"/>
        <v>2</v>
      </c>
      <c r="C189" s="64">
        <f t="shared" si="28"/>
        <v>42417</v>
      </c>
      <c r="D189" s="64" t="s">
        <v>960</v>
      </c>
      <c r="E189" s="64">
        <v>42417</v>
      </c>
      <c r="F189" s="67" t="s">
        <v>687</v>
      </c>
      <c r="G189" s="67"/>
      <c r="H189" s="74" t="s">
        <v>438</v>
      </c>
      <c r="I189" s="446">
        <v>6970</v>
      </c>
      <c r="J189" s="449">
        <v>13200</v>
      </c>
      <c r="K189" s="437"/>
      <c r="L189" s="446"/>
      <c r="M189" s="65">
        <f t="shared" si="26"/>
        <v>92004000</v>
      </c>
      <c r="N189" s="66" t="s">
        <v>275</v>
      </c>
      <c r="O189" s="66" t="s">
        <v>8</v>
      </c>
      <c r="P189" s="85" t="str">
        <f>IF(AND('331-CT'!$E$7=TH!H189,OR(N189="331",O189="331")),"x","")</f>
        <v/>
      </c>
      <c r="Q189" s="85" t="str">
        <f>IF(AND(B189='111'!$L$11,OR($N189=$Q$7,$O189=$Q$7)),"x","")</f>
        <v/>
      </c>
      <c r="R189" s="85" t="str">
        <f>IF(AND($N189=$Q$7,$B189&lt;'111'!$L$11),"x","")</f>
        <v/>
      </c>
      <c r="S189" s="85" t="str">
        <f>IF(AND($O189=$Q$7,$B189&lt;'111'!$L$11),"x","")</f>
        <v/>
      </c>
      <c r="T189" s="85" t="str">
        <f>IF(ISERROR(FIND('112'!$M$9,G189,1)),"",IF((AND(FIND('112'!$M$9,G189,1)&gt;=1,B189='112'!$K$9,OR($N189='112'!$I$6,$O189='112'!$I$6))),"x",""))</f>
        <v/>
      </c>
      <c r="U189" s="85" t="str">
        <f>IF(ISERROR(FIND('112'!$M$9,G189,1)),"",IF((AND(LEFT(G189,2)=LEFT('112'!$M$9,2),B189&lt;'112'!$K$9,$N189='112'!$I$6)),"x",""))</f>
        <v/>
      </c>
      <c r="V189" s="85" t="str">
        <f>IF(ISERROR(FIND('112'!$M$9,G189,1)),"",IF((AND(RIGHT(G189,2)=RIGHT('112'!$M$9,2),B189&lt;'112'!$K$9,$O189='112'!$I$6)),"x",""))</f>
        <v/>
      </c>
      <c r="W189" s="85" t="str">
        <f>IF(AND('341-CT'!$H$9=H189,OR(LEFT(N189,3)=$W$7,LEFT(O189,3)=$W$7)),"x","")</f>
        <v/>
      </c>
      <c r="X189" s="85" t="str">
        <f>IF(OR(TH!N189=TH!$X$7,O189=TH!$X$7),"x","")</f>
        <v/>
      </c>
      <c r="Y189" s="85" t="str">
        <f>IF(AND(OR(N189="131",O189="131"),H189='131-CT'!$H$9),"x","")</f>
        <v/>
      </c>
      <c r="Z189" s="85"/>
      <c r="AA189" s="85" t="str">
        <f>IF(AND(MONTH(E189)='IN-NX'!$J$5,'IN-NX'!$D$7=D189),"x","")</f>
        <v/>
      </c>
      <c r="AB189" s="85" t="str">
        <f>IF(AND(OR(LEFT(TH!N189,2)="15",LEFT(TH!O189,2)="15"),'152-CT'!$J$8=TH!F189),"x","")</f>
        <v/>
      </c>
      <c r="AC189" s="85" t="str">
        <f>IF(AND(OR(LEFT(TH!N189,2)="15",LEFT(TH!O189,2)="15"),TK!$E$7=TH!F189),"x","")</f>
        <v/>
      </c>
      <c r="AD189" s="85" t="str">
        <f>IF(AND(N189="1521",MONTH(C189)='BK-NL'!$M$11),"x","")</f>
        <v>x</v>
      </c>
    </row>
    <row r="190" spans="1:30" ht="15.75" hidden="1" customHeight="1">
      <c r="A190" s="342" t="str">
        <f>IF(B190&lt;&gt;"",IF(AND(B190='IN-TC'!$S$4,OR(TH!N190="1111",TH!O190="1111")),TH!D190,""),"")</f>
        <v/>
      </c>
      <c r="B190" s="63">
        <f t="shared" si="27"/>
        <v>2</v>
      </c>
      <c r="C190" s="64">
        <f t="shared" si="28"/>
        <v>42417</v>
      </c>
      <c r="D190" s="64" t="s">
        <v>961</v>
      </c>
      <c r="E190" s="64">
        <v>42417</v>
      </c>
      <c r="F190" s="67" t="s">
        <v>687</v>
      </c>
      <c r="G190" s="67"/>
      <c r="H190" s="74" t="s">
        <v>445</v>
      </c>
      <c r="I190" s="446">
        <v>7450</v>
      </c>
      <c r="J190" s="449">
        <v>13200</v>
      </c>
      <c r="K190" s="437"/>
      <c r="L190" s="446"/>
      <c r="M190" s="65">
        <f t="shared" si="26"/>
        <v>98340000</v>
      </c>
      <c r="N190" s="66" t="s">
        <v>275</v>
      </c>
      <c r="O190" s="66" t="s">
        <v>8</v>
      </c>
      <c r="P190" s="85" t="str">
        <f>IF(AND('331-CT'!$E$7=TH!H190,OR(N190="331",O190="331")),"x","")</f>
        <v/>
      </c>
      <c r="Q190" s="85" t="str">
        <f>IF(AND(B190='111'!$L$11,OR($N190=$Q$7,$O190=$Q$7)),"x","")</f>
        <v/>
      </c>
      <c r="R190" s="85" t="str">
        <f>IF(AND($N190=$Q$7,$B190&lt;'111'!$L$11),"x","")</f>
        <v/>
      </c>
      <c r="S190" s="85" t="str">
        <f>IF(AND($O190=$Q$7,$B190&lt;'111'!$L$11),"x","")</f>
        <v/>
      </c>
      <c r="T190" s="85" t="str">
        <f>IF(ISERROR(FIND('112'!$M$9,G190,1)),"",IF((AND(FIND('112'!$M$9,G190,1)&gt;=1,B190='112'!$K$9,OR($N190='112'!$I$6,$O190='112'!$I$6))),"x",""))</f>
        <v/>
      </c>
      <c r="U190" s="85" t="str">
        <f>IF(ISERROR(FIND('112'!$M$9,G190,1)),"",IF((AND(LEFT(G190,2)=LEFT('112'!$M$9,2),B190&lt;'112'!$K$9,$N190='112'!$I$6)),"x",""))</f>
        <v/>
      </c>
      <c r="V190" s="85" t="str">
        <f>IF(ISERROR(FIND('112'!$M$9,G190,1)),"",IF((AND(RIGHT(G190,2)=RIGHT('112'!$M$9,2),B190&lt;'112'!$K$9,$O190='112'!$I$6)),"x",""))</f>
        <v/>
      </c>
      <c r="W190" s="85" t="str">
        <f>IF(AND('341-CT'!$H$9=H190,OR(LEFT(N190,3)=$W$7,LEFT(O190,3)=$W$7)),"x","")</f>
        <v/>
      </c>
      <c r="X190" s="85" t="str">
        <f>IF(OR(TH!N190=TH!$X$7,O190=TH!$X$7),"x","")</f>
        <v/>
      </c>
      <c r="Y190" s="85" t="str">
        <f>IF(AND(OR(N190="131",O190="131"),H190='131-CT'!$H$9),"x","")</f>
        <v/>
      </c>
      <c r="Z190" s="85"/>
      <c r="AA190" s="85" t="str">
        <f>IF(AND(MONTH(E190)='IN-NX'!$J$5,'IN-NX'!$D$7=D190),"x","")</f>
        <v/>
      </c>
      <c r="AB190" s="85" t="str">
        <f>IF(AND(OR(LEFT(TH!N190,2)="15",LEFT(TH!O190,2)="15"),'152-CT'!$J$8=TH!F190),"x","")</f>
        <v/>
      </c>
      <c r="AC190" s="85" t="str">
        <f>IF(AND(OR(LEFT(TH!N190,2)="15",LEFT(TH!O190,2)="15"),TK!$E$7=TH!F190),"x","")</f>
        <v/>
      </c>
      <c r="AD190" s="85" t="str">
        <f>IF(AND(N190="1521",MONTH(C190)='BK-NL'!$M$11),"x","")</f>
        <v>x</v>
      </c>
    </row>
    <row r="191" spans="1:30" ht="15.75" hidden="1" customHeight="1">
      <c r="A191" s="342" t="str">
        <f>IF(B191&lt;&gt;"",IF(AND(B191='IN-TC'!$S$4,OR(TH!N191="1111",TH!O191="1111")),TH!D191,""),"")</f>
        <v/>
      </c>
      <c r="B191" s="63">
        <f t="shared" si="27"/>
        <v>2</v>
      </c>
      <c r="C191" s="64">
        <f t="shared" si="28"/>
        <v>42424</v>
      </c>
      <c r="D191" s="64" t="s">
        <v>962</v>
      </c>
      <c r="E191" s="64">
        <v>42424</v>
      </c>
      <c r="F191" s="67" t="s">
        <v>687</v>
      </c>
      <c r="G191" s="67"/>
      <c r="H191" s="74" t="s">
        <v>436</v>
      </c>
      <c r="I191" s="446">
        <v>7460</v>
      </c>
      <c r="J191" s="449">
        <v>13200</v>
      </c>
      <c r="K191" s="437"/>
      <c r="L191" s="446"/>
      <c r="M191" s="65">
        <f t="shared" si="26"/>
        <v>98472000</v>
      </c>
      <c r="N191" s="66" t="s">
        <v>275</v>
      </c>
      <c r="O191" s="66" t="s">
        <v>8</v>
      </c>
      <c r="P191" s="85" t="str">
        <f>IF(AND('331-CT'!$E$7=TH!H191,OR(N191="331",O191="331")),"x","")</f>
        <v/>
      </c>
      <c r="Q191" s="85" t="str">
        <f>IF(AND(B191='111'!$L$11,OR($N191=$Q$7,$O191=$Q$7)),"x","")</f>
        <v/>
      </c>
      <c r="R191" s="85" t="str">
        <f>IF(AND($N191=$Q$7,$B191&lt;'111'!$L$11),"x","")</f>
        <v/>
      </c>
      <c r="S191" s="85" t="str">
        <f>IF(AND($O191=$Q$7,$B191&lt;'111'!$L$11),"x","")</f>
        <v/>
      </c>
      <c r="T191" s="85" t="str">
        <f>IF(ISERROR(FIND('112'!$M$9,G191,1)),"",IF((AND(FIND('112'!$M$9,G191,1)&gt;=1,B191='112'!$K$9,OR($N191='112'!$I$6,$O191='112'!$I$6))),"x",""))</f>
        <v/>
      </c>
      <c r="U191" s="85" t="str">
        <f>IF(ISERROR(FIND('112'!$M$9,G191,1)),"",IF((AND(LEFT(G191,2)=LEFT('112'!$M$9,2),B191&lt;'112'!$K$9,$N191='112'!$I$6)),"x",""))</f>
        <v/>
      </c>
      <c r="V191" s="85" t="str">
        <f>IF(ISERROR(FIND('112'!$M$9,G191,1)),"",IF((AND(RIGHT(G191,2)=RIGHT('112'!$M$9,2),B191&lt;'112'!$K$9,$O191='112'!$I$6)),"x",""))</f>
        <v/>
      </c>
      <c r="W191" s="85" t="str">
        <f>IF(AND('341-CT'!$H$9=H191,OR(LEFT(N191,3)=$W$7,LEFT(O191,3)=$W$7)),"x","")</f>
        <v/>
      </c>
      <c r="X191" s="85" t="str">
        <f>IF(OR(TH!N191=TH!$X$7,O191=TH!$X$7),"x","")</f>
        <v/>
      </c>
      <c r="Y191" s="85" t="str">
        <f>IF(AND(OR(N191="131",O191="131"),H191='131-CT'!$H$9),"x","")</f>
        <v/>
      </c>
      <c r="Z191" s="85"/>
      <c r="AA191" s="85" t="str">
        <f>IF(AND(MONTH(E191)='IN-NX'!$J$5,'IN-NX'!$D$7=D191),"x","")</f>
        <v/>
      </c>
      <c r="AB191" s="85" t="str">
        <f>IF(AND(OR(LEFT(TH!N191,2)="15",LEFT(TH!O191,2)="15"),'152-CT'!$J$8=TH!F191),"x","")</f>
        <v/>
      </c>
      <c r="AC191" s="85" t="str">
        <f>IF(AND(OR(LEFT(TH!N191,2)="15",LEFT(TH!O191,2)="15"),TK!$E$7=TH!F191),"x","")</f>
        <v/>
      </c>
      <c r="AD191" s="85" t="str">
        <f>IF(AND(N191="1521",MONTH(C191)='BK-NL'!$M$11),"x","")</f>
        <v>x</v>
      </c>
    </row>
    <row r="192" spans="1:30" ht="15.75" hidden="1" customHeight="1">
      <c r="A192" s="342" t="str">
        <f>IF(B192&lt;&gt;"",IF(AND(B192='IN-TC'!$S$4,OR(TH!N192="1111",TH!O192="1111")),TH!D192,""),"")</f>
        <v/>
      </c>
      <c r="B192" s="63">
        <f t="shared" si="27"/>
        <v>2</v>
      </c>
      <c r="C192" s="64">
        <f t="shared" si="28"/>
        <v>42424</v>
      </c>
      <c r="D192" s="64" t="s">
        <v>963</v>
      </c>
      <c r="E192" s="64">
        <v>42424</v>
      </c>
      <c r="F192" s="67" t="s">
        <v>687</v>
      </c>
      <c r="G192" s="67"/>
      <c r="H192" s="74" t="s">
        <v>438</v>
      </c>
      <c r="I192" s="446">
        <v>7328</v>
      </c>
      <c r="J192" s="449">
        <v>13200</v>
      </c>
      <c r="K192" s="437"/>
      <c r="L192" s="446"/>
      <c r="M192" s="65">
        <f t="shared" si="26"/>
        <v>96729600</v>
      </c>
      <c r="N192" s="66" t="s">
        <v>275</v>
      </c>
      <c r="O192" s="66" t="s">
        <v>8</v>
      </c>
      <c r="P192" s="85" t="str">
        <f>IF(AND('331-CT'!$E$7=TH!H192,OR(N192="331",O192="331")),"x","")</f>
        <v/>
      </c>
      <c r="Q192" s="85" t="str">
        <f>IF(AND(B192='111'!$L$11,OR($N192=$Q$7,$O192=$Q$7)),"x","")</f>
        <v/>
      </c>
      <c r="R192" s="85" t="str">
        <f>IF(AND($N192=$Q$7,$B192&lt;'111'!$L$11),"x","")</f>
        <v/>
      </c>
      <c r="S192" s="85" t="str">
        <f>IF(AND($O192=$Q$7,$B192&lt;'111'!$L$11),"x","")</f>
        <v/>
      </c>
      <c r="T192" s="85" t="str">
        <f>IF(ISERROR(FIND('112'!$M$9,G192,1)),"",IF((AND(FIND('112'!$M$9,G192,1)&gt;=1,B192='112'!$K$9,OR($N192='112'!$I$6,$O192='112'!$I$6))),"x",""))</f>
        <v/>
      </c>
      <c r="U192" s="85" t="str">
        <f>IF(ISERROR(FIND('112'!$M$9,G192,1)),"",IF((AND(LEFT(G192,2)=LEFT('112'!$M$9,2),B192&lt;'112'!$K$9,$N192='112'!$I$6)),"x",""))</f>
        <v/>
      </c>
      <c r="V192" s="85" t="str">
        <f>IF(ISERROR(FIND('112'!$M$9,G192,1)),"",IF((AND(RIGHT(G192,2)=RIGHT('112'!$M$9,2),B192&lt;'112'!$K$9,$O192='112'!$I$6)),"x",""))</f>
        <v/>
      </c>
      <c r="W192" s="85" t="str">
        <f>IF(AND('341-CT'!$H$9=H192,OR(LEFT(N192,3)=$W$7,LEFT(O192,3)=$W$7)),"x","")</f>
        <v/>
      </c>
      <c r="X192" s="85" t="str">
        <f>IF(OR(TH!N192=TH!$X$7,O192=TH!$X$7),"x","")</f>
        <v/>
      </c>
      <c r="Y192" s="85" t="str">
        <f>IF(AND(OR(N192="131",O192="131"),H192='131-CT'!$H$9),"x","")</f>
        <v/>
      </c>
      <c r="Z192" s="85"/>
      <c r="AA192" s="85" t="str">
        <f>IF(AND(MONTH(E192)='IN-NX'!$J$5,'IN-NX'!$D$7=D192),"x","")</f>
        <v/>
      </c>
      <c r="AB192" s="85" t="str">
        <f>IF(AND(OR(LEFT(TH!N192,2)="15",LEFT(TH!O192,2)="15"),'152-CT'!$J$8=TH!F192),"x","")</f>
        <v/>
      </c>
      <c r="AC192" s="85" t="str">
        <f>IF(AND(OR(LEFT(TH!N192,2)="15",LEFT(TH!O192,2)="15"),TK!$E$7=TH!F192),"x","")</f>
        <v/>
      </c>
      <c r="AD192" s="85" t="str">
        <f>IF(AND(N192="1521",MONTH(C192)='BK-NL'!$M$11),"x","")</f>
        <v>x</v>
      </c>
    </row>
    <row r="193" spans="1:30" ht="15.75" hidden="1" customHeight="1">
      <c r="A193" s="342" t="str">
        <f>IF(B193&lt;&gt;"",IF(AND(B193='IN-TC'!$S$4,OR(TH!N193="1111",TH!O193="1111")),TH!D193,""),"")</f>
        <v/>
      </c>
      <c r="B193" s="63">
        <f t="shared" si="27"/>
        <v>2</v>
      </c>
      <c r="C193" s="64">
        <f t="shared" si="28"/>
        <v>42424</v>
      </c>
      <c r="D193" s="64" t="s">
        <v>964</v>
      </c>
      <c r="E193" s="64">
        <v>42424</v>
      </c>
      <c r="F193" s="67" t="s">
        <v>687</v>
      </c>
      <c r="G193" s="67"/>
      <c r="H193" s="74" t="s">
        <v>439</v>
      </c>
      <c r="I193" s="446">
        <f>7046-947</f>
        <v>6099</v>
      </c>
      <c r="J193" s="449">
        <v>13200</v>
      </c>
      <c r="K193" s="437"/>
      <c r="L193" s="446"/>
      <c r="M193" s="65">
        <f t="shared" si="26"/>
        <v>80506800</v>
      </c>
      <c r="N193" s="66" t="s">
        <v>275</v>
      </c>
      <c r="O193" s="66" t="s">
        <v>8</v>
      </c>
      <c r="P193" s="85" t="str">
        <f>IF(AND('331-CT'!$E$7=TH!H193,OR(N193="331",O193="331")),"x","")</f>
        <v/>
      </c>
      <c r="Q193" s="85" t="str">
        <f>IF(AND(B193='111'!$L$11,OR($N193=$Q$7,$O193=$Q$7)),"x","")</f>
        <v/>
      </c>
      <c r="R193" s="85" t="str">
        <f>IF(AND($N193=$Q$7,$B193&lt;'111'!$L$11),"x","")</f>
        <v/>
      </c>
      <c r="S193" s="85" t="str">
        <f>IF(AND($O193=$Q$7,$B193&lt;'111'!$L$11),"x","")</f>
        <v/>
      </c>
      <c r="T193" s="85" t="str">
        <f>IF(ISERROR(FIND('112'!$M$9,G193,1)),"",IF((AND(FIND('112'!$M$9,G193,1)&gt;=1,B193='112'!$K$9,OR($N193='112'!$I$6,$O193='112'!$I$6))),"x",""))</f>
        <v/>
      </c>
      <c r="U193" s="85" t="str">
        <f>IF(ISERROR(FIND('112'!$M$9,G193,1)),"",IF((AND(LEFT(G193,2)=LEFT('112'!$M$9,2),B193&lt;'112'!$K$9,$N193='112'!$I$6)),"x",""))</f>
        <v/>
      </c>
      <c r="V193" s="85" t="str">
        <f>IF(ISERROR(FIND('112'!$M$9,G193,1)),"",IF((AND(RIGHT(G193,2)=RIGHT('112'!$M$9,2),B193&lt;'112'!$K$9,$O193='112'!$I$6)),"x",""))</f>
        <v/>
      </c>
      <c r="W193" s="85" t="str">
        <f>IF(AND('341-CT'!$H$9=H193,OR(LEFT(N193,3)=$W$7,LEFT(O193,3)=$W$7)),"x","")</f>
        <v/>
      </c>
      <c r="X193" s="85" t="str">
        <f>IF(OR(TH!N193=TH!$X$7,O193=TH!$X$7),"x","")</f>
        <v/>
      </c>
      <c r="Y193" s="85" t="str">
        <f>IF(AND(OR(N193="131",O193="131"),H193='131-CT'!$H$9),"x","")</f>
        <v/>
      </c>
      <c r="Z193" s="85"/>
      <c r="AA193" s="85" t="str">
        <f>IF(AND(MONTH(E193)='IN-NX'!$J$5,'IN-NX'!$D$7=D193),"x","")</f>
        <v/>
      </c>
      <c r="AB193" s="85" t="str">
        <f>IF(AND(OR(LEFT(TH!N193,2)="15",LEFT(TH!O193,2)="15"),'152-CT'!$J$8=TH!F193),"x","")</f>
        <v/>
      </c>
      <c r="AC193" s="85" t="str">
        <f>IF(AND(OR(LEFT(TH!N193,2)="15",LEFT(TH!O193,2)="15"),TK!$E$7=TH!F193),"x","")</f>
        <v/>
      </c>
      <c r="AD193" s="85" t="str">
        <f>IF(AND(N193="1521",MONTH(C193)='BK-NL'!$M$11),"x","")</f>
        <v>x</v>
      </c>
    </row>
    <row r="194" spans="1:30" s="347" customFormat="1" ht="15.75" hidden="1" customHeight="1">
      <c r="A194" s="342" t="str">
        <f>IF(B194&lt;&gt;"",IF(AND(B194='IN-TC'!$S$4,OR(TH!N194="1111",TH!O194="1111")),TH!D194,""),"")</f>
        <v/>
      </c>
      <c r="B194" s="63">
        <f t="shared" ref="B194:B202" si="29">IF(C194&lt;&gt;"",MONTH(C194),"")</f>
        <v>3</v>
      </c>
      <c r="C194" s="64">
        <f t="shared" ref="C194:C202" si="30">E194</f>
        <v>42430</v>
      </c>
      <c r="D194" s="64" t="s">
        <v>688</v>
      </c>
      <c r="E194" s="64">
        <v>42430</v>
      </c>
      <c r="F194" s="67" t="s">
        <v>687</v>
      </c>
      <c r="G194" s="67"/>
      <c r="H194" s="74" t="s">
        <v>450</v>
      </c>
      <c r="I194" s="448">
        <v>28613</v>
      </c>
      <c r="J194" s="449">
        <v>13200</v>
      </c>
      <c r="K194" s="439"/>
      <c r="L194" s="448"/>
      <c r="M194" s="65">
        <f t="shared" ref="M194:M202" si="31">ROUND(I194*J194,0)</f>
        <v>377691600</v>
      </c>
      <c r="N194" s="66" t="s">
        <v>283</v>
      </c>
      <c r="O194" s="66" t="s">
        <v>275</v>
      </c>
      <c r="P194" s="85" t="str">
        <f>IF(AND('331-CT'!$E$7=TH!H194,OR(N194="331",O194="331")),"x","")</f>
        <v/>
      </c>
      <c r="Q194" s="85" t="str">
        <f>IF(AND(B194='111'!$L$11,OR($N194=$Q$7,$O194=$Q$7)),"x","")</f>
        <v/>
      </c>
      <c r="R194" s="85" t="str">
        <f>IF(AND($N194=$Q$7,$B194&lt;'111'!$L$11),"x","")</f>
        <v/>
      </c>
      <c r="S194" s="85" t="str">
        <f>IF(AND($O194=$Q$7,$B194&lt;'111'!$L$11),"x","")</f>
        <v/>
      </c>
      <c r="T194" s="85" t="str">
        <f>IF(ISERROR(FIND('112'!$M$9,G194,1)),"",IF((AND(FIND('112'!$M$9,G194,1)&gt;=1,B194='112'!$K$9,OR($N194='112'!$I$6,$O194='112'!$I$6))),"x",""))</f>
        <v/>
      </c>
      <c r="U194" s="85" t="str">
        <f>IF(ISERROR(FIND('112'!$M$9,G194,1)),"",IF((AND(LEFT(G194,2)=LEFT('112'!$M$9,2),B194&lt;'112'!$K$9,$N194='112'!$I$6)),"x",""))</f>
        <v/>
      </c>
      <c r="V194" s="85" t="str">
        <f>IF(ISERROR(FIND('112'!$M$9,G194,1)),"",IF((AND(RIGHT(G194,2)=RIGHT('112'!$M$9,2),B194&lt;'112'!$K$9,$O194='112'!$I$6)),"x",""))</f>
        <v/>
      </c>
      <c r="W194" s="85" t="str">
        <f>IF(AND('341-CT'!$H$9=H194,OR(LEFT(N194,3)=$W$7,LEFT(O194,3)=$W$7)),"x","")</f>
        <v/>
      </c>
      <c r="X194" s="85" t="str">
        <f>IF(OR(TH!N194=TH!$X$7,O194=TH!$X$7),"x","")</f>
        <v/>
      </c>
      <c r="Y194" s="85" t="str">
        <f>IF(AND(OR(N194="131",O194="131"),H194='131-CT'!$H$9),"x","")</f>
        <v/>
      </c>
      <c r="Z194" s="85"/>
      <c r="AA194" s="85" t="str">
        <f>IF(AND(MONTH(E194)='IN-NX'!$J$5,'IN-NX'!$D$7=D194),"x","")</f>
        <v/>
      </c>
      <c r="AB194" s="85" t="str">
        <f>IF(AND(OR(LEFT(TH!N194,2)="15",LEFT(TH!O194,2)="15"),'152-CT'!$J$8=TH!F194),"x","")</f>
        <v/>
      </c>
      <c r="AC194" s="85" t="str">
        <f>IF(AND(OR(LEFT(TH!N194,2)="15",LEFT(TH!O194,2)="15"),TK!$E$7=TH!F194),"x","")</f>
        <v/>
      </c>
      <c r="AD194" s="85" t="str">
        <f>IF(AND(N194="1521",MONTH(C194)='BK-NL'!$M$11),"x","")</f>
        <v/>
      </c>
    </row>
    <row r="195" spans="1:30" s="347" customFormat="1" ht="15.75" hidden="1" customHeight="1">
      <c r="A195" s="342" t="str">
        <f>IF(B195&lt;&gt;"",IF(AND(B195='IN-TC'!$S$4,OR(TH!N195="1111",TH!O195="1111")),TH!D195,""),"")</f>
        <v/>
      </c>
      <c r="B195" s="63">
        <f t="shared" si="29"/>
        <v>3</v>
      </c>
      <c r="C195" s="64">
        <f t="shared" si="30"/>
        <v>42436</v>
      </c>
      <c r="D195" s="64" t="s">
        <v>695</v>
      </c>
      <c r="E195" s="64">
        <v>42436</v>
      </c>
      <c r="F195" s="67" t="s">
        <v>687</v>
      </c>
      <c r="G195" s="994"/>
      <c r="H195" s="74" t="s">
        <v>450</v>
      </c>
      <c r="I195" s="448">
        <v>20887</v>
      </c>
      <c r="J195" s="449">
        <v>13200</v>
      </c>
      <c r="K195" s="439"/>
      <c r="L195" s="448"/>
      <c r="M195" s="65">
        <f t="shared" si="31"/>
        <v>275708400</v>
      </c>
      <c r="N195" s="66" t="s">
        <v>283</v>
      </c>
      <c r="O195" s="66" t="s">
        <v>275</v>
      </c>
      <c r="P195" s="85" t="str">
        <f>IF(AND('331-CT'!$E$7=TH!H195,OR(N195="331",O195="331")),"x","")</f>
        <v/>
      </c>
      <c r="Q195" s="85" t="str">
        <f>IF(AND(B195='111'!$L$11,OR($N195=$Q$7,$O195=$Q$7)),"x","")</f>
        <v/>
      </c>
      <c r="R195" s="85" t="str">
        <f>IF(AND($N195=$Q$7,$B195&lt;'111'!$L$11),"x","")</f>
        <v/>
      </c>
      <c r="S195" s="85" t="str">
        <f>IF(AND($O195=$Q$7,$B195&lt;'111'!$L$11),"x","")</f>
        <v/>
      </c>
      <c r="T195" s="85" t="str">
        <f>IF(ISERROR(FIND('112'!$M$9,G195,1)),"",IF((AND(FIND('112'!$M$9,G195,1)&gt;=1,B195='112'!$K$9,OR($N195='112'!$I$6,$O195='112'!$I$6))),"x",""))</f>
        <v/>
      </c>
      <c r="U195" s="85" t="str">
        <f>IF(ISERROR(FIND('112'!$M$9,G195,1)),"",IF((AND(LEFT(G195,2)=LEFT('112'!$M$9,2),B195&lt;'112'!$K$9,$N195='112'!$I$6)),"x",""))</f>
        <v/>
      </c>
      <c r="V195" s="85" t="str">
        <f>IF(ISERROR(FIND('112'!$M$9,G195,1)),"",IF((AND(RIGHT(G195,2)=RIGHT('112'!$M$9,2),B195&lt;'112'!$K$9,$O195='112'!$I$6)),"x",""))</f>
        <v/>
      </c>
      <c r="W195" s="85" t="str">
        <f>IF(AND('341-CT'!$H$9=H195,OR(LEFT(N195,3)=$W$7,LEFT(O195,3)=$W$7)),"x","")</f>
        <v/>
      </c>
      <c r="X195" s="85" t="str">
        <f>IF(OR(TH!N195=TH!$X$7,O195=TH!$X$7),"x","")</f>
        <v/>
      </c>
      <c r="Y195" s="85" t="str">
        <f>IF(AND(OR(N195="131",O195="131"),H195='131-CT'!$H$9),"x","")</f>
        <v/>
      </c>
      <c r="Z195" s="85"/>
      <c r="AA195" s="85" t="str">
        <f>IF(AND(MONTH(E195)='IN-NX'!$J$5,'IN-NX'!$D$7=D195),"x","")</f>
        <v/>
      </c>
      <c r="AB195" s="85" t="str">
        <f>IF(AND(OR(LEFT(TH!N195,2)="15",LEFT(TH!O195,2)="15"),'152-CT'!$J$8=TH!F195),"x","")</f>
        <v/>
      </c>
      <c r="AC195" s="85" t="str">
        <f>IF(AND(OR(LEFT(TH!N195,2)="15",LEFT(TH!O195,2)="15"),TK!$E$7=TH!F195),"x","")</f>
        <v/>
      </c>
      <c r="AD195" s="85" t="str">
        <f>IF(AND(N195="1521",MONTH(C195)='BK-NL'!$M$11),"x","")</f>
        <v/>
      </c>
    </row>
    <row r="196" spans="1:30" s="347" customFormat="1" ht="15.75" hidden="1" customHeight="1">
      <c r="A196" s="342" t="str">
        <f>IF(B196&lt;&gt;"",IF(AND(B196='IN-TC'!$S$4,OR(TH!N196="1111",TH!O196="1111")),TH!D196,""),"")</f>
        <v/>
      </c>
      <c r="B196" s="63">
        <f t="shared" si="29"/>
        <v>3</v>
      </c>
      <c r="C196" s="64">
        <f t="shared" si="30"/>
        <v>42437</v>
      </c>
      <c r="D196" s="64" t="s">
        <v>942</v>
      </c>
      <c r="E196" s="64">
        <v>42437</v>
      </c>
      <c r="F196" s="67" t="s">
        <v>686</v>
      </c>
      <c r="G196" s="67"/>
      <c r="H196" s="74" t="s">
        <v>365</v>
      </c>
      <c r="I196" s="446">
        <v>4502</v>
      </c>
      <c r="J196" s="449">
        <v>18500</v>
      </c>
      <c r="K196" s="437"/>
      <c r="L196" s="446"/>
      <c r="M196" s="65">
        <f t="shared" si="31"/>
        <v>83287000</v>
      </c>
      <c r="N196" s="66" t="s">
        <v>275</v>
      </c>
      <c r="O196" s="66" t="s">
        <v>8</v>
      </c>
      <c r="P196" s="85" t="str">
        <f>IF(AND('331-CT'!$E$7=TH!H196,OR(N196="331",O196="331")),"x","")</f>
        <v/>
      </c>
      <c r="Q196" s="85" t="str">
        <f>IF(AND(B196='111'!$L$11,OR($N196=$Q$7,$O196=$Q$7)),"x","")</f>
        <v/>
      </c>
      <c r="R196" s="85" t="str">
        <f>IF(AND($N196=$Q$7,$B196&lt;'111'!$L$11),"x","")</f>
        <v/>
      </c>
      <c r="S196" s="85" t="str">
        <f>IF(AND($O196=$Q$7,$B196&lt;'111'!$L$11),"x","")</f>
        <v/>
      </c>
      <c r="T196" s="85" t="str">
        <f>IF(ISERROR(FIND('112'!$M$9,G196,1)),"",IF((AND(FIND('112'!$M$9,G196,1)&gt;=1,B196='112'!$K$9,OR($N196='112'!$I$6,$O196='112'!$I$6))),"x",""))</f>
        <v/>
      </c>
      <c r="U196" s="85" t="str">
        <f>IF(ISERROR(FIND('112'!$M$9,G196,1)),"",IF((AND(LEFT(G196,2)=LEFT('112'!$M$9,2),B196&lt;'112'!$K$9,$N196='112'!$I$6)),"x",""))</f>
        <v/>
      </c>
      <c r="V196" s="85" t="str">
        <f>IF(ISERROR(FIND('112'!$M$9,G196,1)),"",IF((AND(RIGHT(G196,2)=RIGHT('112'!$M$9,2),B196&lt;'112'!$K$9,$O196='112'!$I$6)),"x",""))</f>
        <v/>
      </c>
      <c r="W196" s="85" t="str">
        <f>IF(AND('341-CT'!$H$9=H196,OR(LEFT(N196,3)=$W$7,LEFT(O196,3)=$W$7)),"x","")</f>
        <v/>
      </c>
      <c r="X196" s="85" t="str">
        <f>IF(OR(TH!N196=TH!$X$7,O196=TH!$X$7),"x","")</f>
        <v/>
      </c>
      <c r="Y196" s="85" t="str">
        <f>IF(AND(OR(N196="131",O196="131"),H196='131-CT'!$H$9),"x","")</f>
        <v/>
      </c>
      <c r="Z196" s="85"/>
      <c r="AA196" s="85" t="str">
        <f>IF(AND(MONTH(E196)='IN-NX'!$J$5,'IN-NX'!$D$7=D196),"x","")</f>
        <v/>
      </c>
      <c r="AB196" s="85" t="str">
        <f>IF(AND(OR(LEFT(TH!N196,2)="15",LEFT(TH!O196,2)="15"),'152-CT'!$J$8=TH!F196),"x","")</f>
        <v/>
      </c>
      <c r="AC196" s="85" t="str">
        <f>IF(AND(OR(LEFT(TH!N196,2)="15",LEFT(TH!O196,2)="15"),TK!$E$7=TH!F196),"x","")</f>
        <v/>
      </c>
      <c r="AD196" s="85" t="str">
        <f>IF(AND(N196="1521",MONTH(C196)='BK-NL'!$M$11),"x","")</f>
        <v/>
      </c>
    </row>
    <row r="197" spans="1:30" ht="15.75" hidden="1" customHeight="1">
      <c r="A197" s="342" t="str">
        <f>IF(B197&lt;&gt;"",IF(AND(B197='IN-TC'!$S$4,OR(TH!N197="1111",TH!O197="1111")),TH!D197,""),"")</f>
        <v/>
      </c>
      <c r="B197" s="63">
        <f t="shared" si="29"/>
        <v>3</v>
      </c>
      <c r="C197" s="64">
        <f t="shared" si="30"/>
        <v>42437</v>
      </c>
      <c r="D197" s="64" t="s">
        <v>943</v>
      </c>
      <c r="E197" s="64">
        <v>42437</v>
      </c>
      <c r="F197" s="67" t="s">
        <v>686</v>
      </c>
      <c r="G197" s="67"/>
      <c r="H197" s="75" t="s">
        <v>347</v>
      </c>
      <c r="I197" s="449">
        <v>5630</v>
      </c>
      <c r="J197" s="449">
        <v>18500</v>
      </c>
      <c r="K197" s="440"/>
      <c r="L197" s="449"/>
      <c r="M197" s="65">
        <f t="shared" si="31"/>
        <v>104155000</v>
      </c>
      <c r="N197" s="66" t="s">
        <v>275</v>
      </c>
      <c r="O197" s="66" t="s">
        <v>8</v>
      </c>
      <c r="P197" s="85" t="str">
        <f>IF(AND('331-CT'!$E$7=TH!H197,OR(N197="331",O197="331")),"x","")</f>
        <v/>
      </c>
      <c r="Q197" s="85" t="str">
        <f>IF(AND(B197='111'!$L$11,OR($N197=$Q$7,$O197=$Q$7)),"x","")</f>
        <v/>
      </c>
      <c r="R197" s="85" t="str">
        <f>IF(AND($N197=$Q$7,$B197&lt;'111'!$L$11),"x","")</f>
        <v/>
      </c>
      <c r="S197" s="85" t="str">
        <f>IF(AND($O197=$Q$7,$B197&lt;'111'!$L$11),"x","")</f>
        <v/>
      </c>
      <c r="T197" s="85" t="str">
        <f>IF(ISERROR(FIND('112'!$M$9,G197,1)),"",IF((AND(FIND('112'!$M$9,G197,1)&gt;=1,B197='112'!$K$9,OR($N197='112'!$I$6,$O197='112'!$I$6))),"x",""))</f>
        <v/>
      </c>
      <c r="U197" s="85" t="str">
        <f>IF(ISERROR(FIND('112'!$M$9,G197,1)),"",IF((AND(LEFT(G197,2)=LEFT('112'!$M$9,2),B197&lt;'112'!$K$9,$N197='112'!$I$6)),"x",""))</f>
        <v/>
      </c>
      <c r="V197" s="85" t="str">
        <f>IF(ISERROR(FIND('112'!$M$9,G197,1)),"",IF((AND(RIGHT(G197,2)=RIGHT('112'!$M$9,2),B197&lt;'112'!$K$9,$O197='112'!$I$6)),"x",""))</f>
        <v/>
      </c>
      <c r="W197" s="85" t="str">
        <f>IF(AND('341-CT'!$H$9=H197,OR(LEFT(N197,3)=$W$7,LEFT(O197,3)=$W$7)),"x","")</f>
        <v/>
      </c>
      <c r="X197" s="85" t="str">
        <f>IF(OR(TH!N197=TH!$X$7,O197=TH!$X$7),"x","")</f>
        <v/>
      </c>
      <c r="Y197" s="85" t="str">
        <f>IF(AND(OR(N197="131",O197="131"),H197='131-CT'!$H$9),"x","")</f>
        <v/>
      </c>
      <c r="Z197" s="85"/>
      <c r="AA197" s="85" t="str">
        <f>IF(AND(MONTH(E197)='IN-NX'!$J$5,'IN-NX'!$D$7=D197),"x","")</f>
        <v/>
      </c>
      <c r="AB197" s="85" t="str">
        <f>IF(AND(OR(LEFT(TH!N197,2)="15",LEFT(TH!O197,2)="15"),'152-CT'!$J$8=TH!F197),"x","")</f>
        <v/>
      </c>
      <c r="AC197" s="85" t="str">
        <f>IF(AND(OR(LEFT(TH!N197,2)="15",LEFT(TH!O197,2)="15"),TK!$E$7=TH!F197),"x","")</f>
        <v/>
      </c>
      <c r="AD197" s="85" t="str">
        <f>IF(AND(N197="1521",MONTH(C197)='BK-NL'!$M$11),"x","")</f>
        <v/>
      </c>
    </row>
    <row r="198" spans="1:30" ht="15.75" hidden="1" customHeight="1">
      <c r="A198" s="342" t="str">
        <f>IF(B198&lt;&gt;"",IF(AND(B198='IN-TC'!$S$4,OR(TH!N198="1111",TH!O198="1111")),TH!D198,""),"")</f>
        <v/>
      </c>
      <c r="B198" s="63">
        <f t="shared" si="29"/>
        <v>3</v>
      </c>
      <c r="C198" s="64">
        <f t="shared" si="30"/>
        <v>42437</v>
      </c>
      <c r="D198" s="64" t="s">
        <v>944</v>
      </c>
      <c r="E198" s="64">
        <v>42437</v>
      </c>
      <c r="F198" s="67" t="s">
        <v>686</v>
      </c>
      <c r="G198" s="67"/>
      <c r="H198" s="74" t="s">
        <v>350</v>
      </c>
      <c r="I198" s="446">
        <v>5480</v>
      </c>
      <c r="J198" s="449">
        <v>18500</v>
      </c>
      <c r="K198" s="437"/>
      <c r="L198" s="446"/>
      <c r="M198" s="65">
        <f t="shared" si="31"/>
        <v>101380000</v>
      </c>
      <c r="N198" s="66" t="s">
        <v>275</v>
      </c>
      <c r="O198" s="66" t="s">
        <v>8</v>
      </c>
      <c r="P198" s="85" t="str">
        <f>IF(AND('331-CT'!$E$7=TH!H198,OR(N198="331",O198="331")),"x","")</f>
        <v/>
      </c>
      <c r="Q198" s="85" t="str">
        <f>IF(AND(B198='111'!$L$11,OR($N198=$Q$7,$O198=$Q$7)),"x","")</f>
        <v/>
      </c>
      <c r="R198" s="85" t="str">
        <f>IF(AND($N198=$Q$7,$B198&lt;'111'!$L$11),"x","")</f>
        <v/>
      </c>
      <c r="S198" s="85" t="str">
        <f>IF(AND($O198=$Q$7,$B198&lt;'111'!$L$11),"x","")</f>
        <v/>
      </c>
      <c r="T198" s="85" t="str">
        <f>IF(ISERROR(FIND('112'!$M$9,G198,1)),"",IF((AND(FIND('112'!$M$9,G198,1)&gt;=1,B198='112'!$K$9,OR($N198='112'!$I$6,$O198='112'!$I$6))),"x",""))</f>
        <v/>
      </c>
      <c r="U198" s="85" t="str">
        <f>IF(ISERROR(FIND('112'!$M$9,G198,1)),"",IF((AND(LEFT(G198,2)=LEFT('112'!$M$9,2),B198&lt;'112'!$K$9,$N198='112'!$I$6)),"x",""))</f>
        <v/>
      </c>
      <c r="V198" s="85" t="str">
        <f>IF(ISERROR(FIND('112'!$M$9,G198,1)),"",IF((AND(RIGHT(G198,2)=RIGHT('112'!$M$9,2),B198&lt;'112'!$K$9,$O198='112'!$I$6)),"x",""))</f>
        <v/>
      </c>
      <c r="W198" s="85" t="str">
        <f>IF(AND('341-CT'!$H$9=H198,OR(LEFT(N198,3)=$W$7,LEFT(O198,3)=$W$7)),"x","")</f>
        <v/>
      </c>
      <c r="X198" s="85" t="str">
        <f>IF(OR(TH!N198=TH!$X$7,O198=TH!$X$7),"x","")</f>
        <v/>
      </c>
      <c r="Y198" s="85" t="str">
        <f>IF(AND(OR(N198="131",O198="131"),H198='131-CT'!$H$9),"x","")</f>
        <v/>
      </c>
      <c r="Z198" s="85"/>
      <c r="AA198" s="85" t="str">
        <f>IF(AND(MONTH(E198)='IN-NX'!$J$5,'IN-NX'!$D$7=D198),"x","")</f>
        <v/>
      </c>
      <c r="AB198" s="85" t="str">
        <f>IF(AND(OR(LEFT(TH!N198,2)="15",LEFT(TH!O198,2)="15"),'152-CT'!$J$8=TH!F198),"x","")</f>
        <v/>
      </c>
      <c r="AC198" s="85" t="str">
        <f>IF(AND(OR(LEFT(TH!N198,2)="15",LEFT(TH!O198,2)="15"),TK!$E$7=TH!F198),"x","")</f>
        <v/>
      </c>
      <c r="AD198" s="85" t="str">
        <f>IF(AND(N198="1521",MONTH(C198)='BK-NL'!$M$11),"x","")</f>
        <v/>
      </c>
    </row>
    <row r="199" spans="1:30" ht="15.75" hidden="1" customHeight="1">
      <c r="A199" s="342" t="str">
        <f>IF(B199&lt;&gt;"",IF(AND(B199='IN-TC'!$S$4,OR(TH!N199="1111",TH!O199="1111")),TH!D199,""),"")</f>
        <v/>
      </c>
      <c r="B199" s="63">
        <f t="shared" si="29"/>
        <v>3</v>
      </c>
      <c r="C199" s="64">
        <f t="shared" si="30"/>
        <v>42437</v>
      </c>
      <c r="D199" s="64" t="s">
        <v>945</v>
      </c>
      <c r="E199" s="64">
        <v>42437</v>
      </c>
      <c r="F199" s="67" t="s">
        <v>686</v>
      </c>
      <c r="G199" s="67"/>
      <c r="H199" s="74" t="s">
        <v>362</v>
      </c>
      <c r="I199" s="446">
        <v>4460</v>
      </c>
      <c r="J199" s="449">
        <v>18500</v>
      </c>
      <c r="K199" s="437"/>
      <c r="L199" s="446"/>
      <c r="M199" s="65">
        <f t="shared" si="31"/>
        <v>82510000</v>
      </c>
      <c r="N199" s="66" t="s">
        <v>275</v>
      </c>
      <c r="O199" s="66" t="s">
        <v>8</v>
      </c>
      <c r="P199" s="85" t="str">
        <f>IF(AND('331-CT'!$E$7=TH!H199,OR(N199="331",O199="331")),"x","")</f>
        <v/>
      </c>
      <c r="Q199" s="85" t="str">
        <f>IF(AND(B199='111'!$L$11,OR($N199=$Q$7,$O199=$Q$7)),"x","")</f>
        <v/>
      </c>
      <c r="R199" s="85" t="str">
        <f>IF(AND($N199=$Q$7,$B199&lt;'111'!$L$11),"x","")</f>
        <v/>
      </c>
      <c r="S199" s="85" t="str">
        <f>IF(AND($O199=$Q$7,$B199&lt;'111'!$L$11),"x","")</f>
        <v/>
      </c>
      <c r="T199" s="85" t="str">
        <f>IF(ISERROR(FIND('112'!$M$9,G199,1)),"",IF((AND(FIND('112'!$M$9,G199,1)&gt;=1,B199='112'!$K$9,OR($N199='112'!$I$6,$O199='112'!$I$6))),"x",""))</f>
        <v/>
      </c>
      <c r="U199" s="85" t="str">
        <f>IF(ISERROR(FIND('112'!$M$9,G199,1)),"",IF((AND(LEFT(G199,2)=LEFT('112'!$M$9,2),B199&lt;'112'!$K$9,$N199='112'!$I$6)),"x",""))</f>
        <v/>
      </c>
      <c r="V199" s="85" t="str">
        <f>IF(ISERROR(FIND('112'!$M$9,G199,1)),"",IF((AND(RIGHT(G199,2)=RIGHT('112'!$M$9,2),B199&lt;'112'!$K$9,$O199='112'!$I$6)),"x",""))</f>
        <v/>
      </c>
      <c r="W199" s="85" t="str">
        <f>IF(AND('341-CT'!$H$9=H199,OR(LEFT(N199,3)=$W$7,LEFT(O199,3)=$W$7)),"x","")</f>
        <v/>
      </c>
      <c r="X199" s="85" t="str">
        <f>IF(OR(TH!N199=TH!$X$7,O199=TH!$X$7),"x","")</f>
        <v/>
      </c>
      <c r="Y199" s="85" t="str">
        <f>IF(AND(OR(N199="131",O199="131"),H199='131-CT'!$H$9),"x","")</f>
        <v/>
      </c>
      <c r="Z199" s="85"/>
      <c r="AA199" s="85" t="str">
        <f>IF(AND(MONTH(E199)='IN-NX'!$J$5,'IN-NX'!$D$7=D199),"x","")</f>
        <v/>
      </c>
      <c r="AB199" s="85" t="str">
        <f>IF(AND(OR(LEFT(TH!N199,2)="15",LEFT(TH!O199,2)="15"),'152-CT'!$J$8=TH!F199),"x","")</f>
        <v/>
      </c>
      <c r="AC199" s="85" t="str">
        <f>IF(AND(OR(LEFT(TH!N199,2)="15",LEFT(TH!O199,2)="15"),TK!$E$7=TH!F199),"x","")</f>
        <v/>
      </c>
      <c r="AD199" s="85" t="str">
        <f>IF(AND(N199="1521",MONTH(C199)='BK-NL'!$M$11),"x","")</f>
        <v/>
      </c>
    </row>
    <row r="200" spans="1:30" ht="15.75" hidden="1" customHeight="1">
      <c r="A200" s="342" t="str">
        <f>IF(B200&lt;&gt;"",IF(AND(B200='IN-TC'!$S$4,OR(TH!N200="1111",TH!O200="1111")),TH!D200,""),"")</f>
        <v/>
      </c>
      <c r="B200" s="63">
        <f t="shared" si="29"/>
        <v>3</v>
      </c>
      <c r="C200" s="64">
        <f t="shared" si="30"/>
        <v>42448</v>
      </c>
      <c r="D200" s="64" t="s">
        <v>946</v>
      </c>
      <c r="E200" s="64">
        <v>42448</v>
      </c>
      <c r="F200" s="67" t="s">
        <v>686</v>
      </c>
      <c r="G200" s="67"/>
      <c r="H200" s="74" t="s">
        <v>365</v>
      </c>
      <c r="I200" s="446">
        <v>4780</v>
      </c>
      <c r="J200" s="449">
        <v>18500</v>
      </c>
      <c r="K200" s="437"/>
      <c r="L200" s="446"/>
      <c r="M200" s="65">
        <f t="shared" si="31"/>
        <v>88430000</v>
      </c>
      <c r="N200" s="66" t="s">
        <v>275</v>
      </c>
      <c r="O200" s="66" t="s">
        <v>8</v>
      </c>
      <c r="P200" s="85" t="str">
        <f>IF(AND('331-CT'!$E$7=TH!H200,OR(N200="331",O200="331")),"x","")</f>
        <v/>
      </c>
      <c r="Q200" s="85" t="str">
        <f>IF(AND(B200='111'!$L$11,OR($N200=$Q$7,$O200=$Q$7)),"x","")</f>
        <v/>
      </c>
      <c r="R200" s="85" t="str">
        <f>IF(AND($N200=$Q$7,$B200&lt;'111'!$L$11),"x","")</f>
        <v/>
      </c>
      <c r="S200" s="85" t="str">
        <f>IF(AND($O200=$Q$7,$B200&lt;'111'!$L$11),"x","")</f>
        <v/>
      </c>
      <c r="T200" s="85" t="str">
        <f>IF(ISERROR(FIND('112'!$M$9,G200,1)),"",IF((AND(FIND('112'!$M$9,G200,1)&gt;=1,B200='112'!$K$9,OR($N200='112'!$I$6,$O200='112'!$I$6))),"x",""))</f>
        <v/>
      </c>
      <c r="U200" s="85" t="str">
        <f>IF(ISERROR(FIND('112'!$M$9,G200,1)),"",IF((AND(LEFT(G200,2)=LEFT('112'!$M$9,2),B200&lt;'112'!$K$9,$N200='112'!$I$6)),"x",""))</f>
        <v/>
      </c>
      <c r="V200" s="85" t="str">
        <f>IF(ISERROR(FIND('112'!$M$9,G200,1)),"",IF((AND(RIGHT(G200,2)=RIGHT('112'!$M$9,2),B200&lt;'112'!$K$9,$O200='112'!$I$6)),"x",""))</f>
        <v/>
      </c>
      <c r="W200" s="85" t="str">
        <f>IF(AND('341-CT'!$H$9=H200,OR(LEFT(N200,3)=$W$7,LEFT(O200,3)=$W$7)),"x","")</f>
        <v/>
      </c>
      <c r="X200" s="85" t="str">
        <f>IF(OR(TH!N200=TH!$X$7,O200=TH!$X$7),"x","")</f>
        <v/>
      </c>
      <c r="Y200" s="85" t="str">
        <f>IF(AND(OR(N200="131",O200="131"),H200='131-CT'!$H$9),"x","")</f>
        <v/>
      </c>
      <c r="Z200" s="85"/>
      <c r="AA200" s="85" t="str">
        <f>IF(AND(MONTH(E200)='IN-NX'!$J$5,'IN-NX'!$D$7=D200),"x","")</f>
        <v/>
      </c>
      <c r="AB200" s="85" t="str">
        <f>IF(AND(OR(LEFT(TH!N200,2)="15",LEFT(TH!O200,2)="15"),'152-CT'!$J$8=TH!F200),"x","")</f>
        <v/>
      </c>
      <c r="AC200" s="85" t="str">
        <f>IF(AND(OR(LEFT(TH!N200,2)="15",LEFT(TH!O200,2)="15"),TK!$E$7=TH!F200),"x","")</f>
        <v/>
      </c>
      <c r="AD200" s="85" t="str">
        <f>IF(AND(N200="1521",MONTH(C200)='BK-NL'!$M$11),"x","")</f>
        <v/>
      </c>
    </row>
    <row r="201" spans="1:30" ht="15.75" hidden="1" customHeight="1">
      <c r="A201" s="342" t="str">
        <f>IF(B201&lt;&gt;"",IF(AND(B201='IN-TC'!$S$4,OR(TH!N201="1111",TH!O201="1111")),TH!D201,""),"")</f>
        <v/>
      </c>
      <c r="B201" s="63">
        <f t="shared" si="29"/>
        <v>3</v>
      </c>
      <c r="C201" s="64">
        <f t="shared" si="30"/>
        <v>42448</v>
      </c>
      <c r="D201" s="64" t="s">
        <v>947</v>
      </c>
      <c r="E201" s="64">
        <v>42448</v>
      </c>
      <c r="F201" s="67" t="s">
        <v>686</v>
      </c>
      <c r="G201" s="67"/>
      <c r="H201" s="74" t="s">
        <v>368</v>
      </c>
      <c r="I201" s="446">
        <v>3940</v>
      </c>
      <c r="J201" s="449">
        <v>18500</v>
      </c>
      <c r="K201" s="437"/>
      <c r="L201" s="446"/>
      <c r="M201" s="65">
        <f t="shared" si="31"/>
        <v>72890000</v>
      </c>
      <c r="N201" s="66" t="s">
        <v>275</v>
      </c>
      <c r="O201" s="66" t="s">
        <v>8</v>
      </c>
      <c r="P201" s="85" t="str">
        <f>IF(AND('331-CT'!$E$7=TH!H201,OR(N201="331",O201="331")),"x","")</f>
        <v/>
      </c>
      <c r="Q201" s="85" t="str">
        <f>IF(AND(B201='111'!$L$11,OR($N201=$Q$7,$O201=$Q$7)),"x","")</f>
        <v/>
      </c>
      <c r="R201" s="85" t="str">
        <f>IF(AND($N201=$Q$7,$B201&lt;'111'!$L$11),"x","")</f>
        <v/>
      </c>
      <c r="S201" s="85" t="str">
        <f>IF(AND($O201=$Q$7,$B201&lt;'111'!$L$11),"x","")</f>
        <v/>
      </c>
      <c r="T201" s="85" t="str">
        <f>IF(ISERROR(FIND('112'!$M$9,G201,1)),"",IF((AND(FIND('112'!$M$9,G201,1)&gt;=1,B201='112'!$K$9,OR($N201='112'!$I$6,$O201='112'!$I$6))),"x",""))</f>
        <v/>
      </c>
      <c r="U201" s="85" t="str">
        <f>IF(ISERROR(FIND('112'!$M$9,G201,1)),"",IF((AND(LEFT(G201,2)=LEFT('112'!$M$9,2),B201&lt;'112'!$K$9,$N201='112'!$I$6)),"x",""))</f>
        <v/>
      </c>
      <c r="V201" s="85" t="str">
        <f>IF(ISERROR(FIND('112'!$M$9,G201,1)),"",IF((AND(RIGHT(G201,2)=RIGHT('112'!$M$9,2),B201&lt;'112'!$K$9,$O201='112'!$I$6)),"x",""))</f>
        <v/>
      </c>
      <c r="W201" s="85" t="str">
        <f>IF(AND('341-CT'!$H$9=H201,OR(LEFT(N201,3)=$W$7,LEFT(O201,3)=$W$7)),"x","")</f>
        <v/>
      </c>
      <c r="X201" s="85" t="str">
        <f>IF(OR(TH!N201=TH!$X$7,O201=TH!$X$7),"x","")</f>
        <v/>
      </c>
      <c r="Y201" s="85" t="str">
        <f>IF(AND(OR(N201="131",O201="131"),H201='131-CT'!$H$9),"x","")</f>
        <v/>
      </c>
      <c r="Z201" s="85"/>
      <c r="AA201" s="85" t="str">
        <f>IF(AND(MONTH(E201)='IN-NX'!$J$5,'IN-NX'!$D$7=D201),"x","")</f>
        <v/>
      </c>
      <c r="AB201" s="85" t="str">
        <f>IF(AND(OR(LEFT(TH!N201,2)="15",LEFT(TH!O201,2)="15"),'152-CT'!$J$8=TH!F201),"x","")</f>
        <v/>
      </c>
      <c r="AC201" s="85" t="str">
        <f>IF(AND(OR(LEFT(TH!N201,2)="15",LEFT(TH!O201,2)="15"),TK!$E$7=TH!F201),"x","")</f>
        <v/>
      </c>
      <c r="AD201" s="85" t="str">
        <f>IF(AND(N201="1521",MONTH(C201)='BK-NL'!$M$11),"x","")</f>
        <v/>
      </c>
    </row>
    <row r="202" spans="1:30" ht="15.75" hidden="1" customHeight="1">
      <c r="A202" s="342" t="str">
        <f>IF(B202&lt;&gt;"",IF(AND(B202='IN-TC'!$S$4,OR(TH!N202="1111",TH!O202="1111")),TH!D202,""),"")</f>
        <v/>
      </c>
      <c r="B202" s="63">
        <f t="shared" si="29"/>
        <v>3</v>
      </c>
      <c r="C202" s="64">
        <f t="shared" si="30"/>
        <v>42448</v>
      </c>
      <c r="D202" s="64" t="s">
        <v>948</v>
      </c>
      <c r="E202" s="64">
        <v>42448</v>
      </c>
      <c r="F202" s="67" t="s">
        <v>686</v>
      </c>
      <c r="G202" s="67"/>
      <c r="H202" s="74" t="s">
        <v>362</v>
      </c>
      <c r="I202" s="446">
        <v>3208</v>
      </c>
      <c r="J202" s="449">
        <v>18500</v>
      </c>
      <c r="K202" s="437"/>
      <c r="L202" s="446"/>
      <c r="M202" s="65">
        <f t="shared" si="31"/>
        <v>59348000</v>
      </c>
      <c r="N202" s="66" t="s">
        <v>275</v>
      </c>
      <c r="O202" s="66" t="s">
        <v>8</v>
      </c>
      <c r="P202" s="85" t="str">
        <f>IF(AND('331-CT'!$E$7=TH!H202,OR(N202="331",O202="331")),"x","")</f>
        <v/>
      </c>
      <c r="Q202" s="85" t="str">
        <f>IF(AND(B202='111'!$L$11,OR($N202=$Q$7,$O202=$Q$7)),"x","")</f>
        <v/>
      </c>
      <c r="R202" s="85" t="str">
        <f>IF(AND($N202=$Q$7,$B202&lt;'111'!$L$11),"x","")</f>
        <v/>
      </c>
      <c r="S202" s="85" t="str">
        <f>IF(AND($O202=$Q$7,$B202&lt;'111'!$L$11),"x","")</f>
        <v/>
      </c>
      <c r="T202" s="85" t="str">
        <f>IF(ISERROR(FIND('112'!$M$9,G202,1)),"",IF((AND(FIND('112'!$M$9,G202,1)&gt;=1,B202='112'!$K$9,OR($N202='112'!$I$6,$O202='112'!$I$6))),"x",""))</f>
        <v/>
      </c>
      <c r="U202" s="85" t="str">
        <f>IF(ISERROR(FIND('112'!$M$9,G202,1)),"",IF((AND(LEFT(G202,2)=LEFT('112'!$M$9,2),B202&lt;'112'!$K$9,$N202='112'!$I$6)),"x",""))</f>
        <v/>
      </c>
      <c r="V202" s="85" t="str">
        <f>IF(ISERROR(FIND('112'!$M$9,G202,1)),"",IF((AND(RIGHT(G202,2)=RIGHT('112'!$M$9,2),B202&lt;'112'!$K$9,$O202='112'!$I$6)),"x",""))</f>
        <v/>
      </c>
      <c r="W202" s="85" t="str">
        <f>IF(AND('341-CT'!$H$9=H202,OR(LEFT(N202,3)=$W$7,LEFT(O202,3)=$W$7)),"x","")</f>
        <v/>
      </c>
      <c r="X202" s="85" t="str">
        <f>IF(OR(TH!N202=TH!$X$7,O202=TH!$X$7),"x","")</f>
        <v/>
      </c>
      <c r="Y202" s="85" t="str">
        <f>IF(AND(OR(N202="131",O202="131"),H202='131-CT'!$H$9),"x","")</f>
        <v/>
      </c>
      <c r="Z202" s="85"/>
      <c r="AA202" s="85" t="str">
        <f>IF(AND(MONTH(E202)='IN-NX'!$J$5,'IN-NX'!$D$7=D202),"x","")</f>
        <v/>
      </c>
      <c r="AB202" s="85" t="str">
        <f>IF(AND(OR(LEFT(TH!N202,2)="15",LEFT(TH!O202,2)="15"),'152-CT'!$J$8=TH!F202),"x","")</f>
        <v/>
      </c>
      <c r="AC202" s="85" t="str">
        <f>IF(AND(OR(LEFT(TH!N202,2)="15",LEFT(TH!O202,2)="15"),TK!$E$7=TH!F202),"x","")</f>
        <v/>
      </c>
      <c r="AD202" s="85" t="str">
        <f>IF(AND(N202="1521",MONTH(C202)='BK-NL'!$M$11),"x","")</f>
        <v/>
      </c>
    </row>
    <row r="203" spans="1:30" s="347" customFormat="1" ht="15.75" hidden="1" customHeight="1">
      <c r="A203" s="342" t="str">
        <f>IF(B203&lt;&gt;"",IF(AND(B203='IN-TC'!$S$4,OR(TH!N203="1111",TH!O203="1111")),TH!D203,""),"")</f>
        <v/>
      </c>
      <c r="B203" s="63">
        <f t="shared" ref="B203:B266" si="32">IF(C203&lt;&gt;"",MONTH(C203),"")</f>
        <v>3</v>
      </c>
      <c r="C203" s="64">
        <f>E203</f>
        <v>42446</v>
      </c>
      <c r="D203" s="64" t="s">
        <v>696</v>
      </c>
      <c r="E203" s="64">
        <v>42446</v>
      </c>
      <c r="F203" s="67" t="s">
        <v>686</v>
      </c>
      <c r="G203" s="67"/>
      <c r="H203" s="74" t="s">
        <v>450</v>
      </c>
      <c r="I203" s="448">
        <v>18132</v>
      </c>
      <c r="J203" s="449">
        <v>18500</v>
      </c>
      <c r="K203" s="439"/>
      <c r="L203" s="448"/>
      <c r="M203" s="65">
        <f>ROUND(I203*J203,0)</f>
        <v>335442000</v>
      </c>
      <c r="N203" s="66" t="s">
        <v>283</v>
      </c>
      <c r="O203" s="66" t="s">
        <v>275</v>
      </c>
      <c r="P203" s="85" t="str">
        <f>IF(AND('331-CT'!$E$7=TH!H203,OR(N203="331",O203="331")),"x","")</f>
        <v/>
      </c>
      <c r="Q203" s="85" t="str">
        <f>IF(AND(B203='111'!$L$11,OR($N203=$Q$7,$O203=$Q$7)),"x","")</f>
        <v/>
      </c>
      <c r="R203" s="85" t="str">
        <f>IF(AND($N203=$Q$7,$B203&lt;'111'!$L$11),"x","")</f>
        <v/>
      </c>
      <c r="S203" s="85" t="str">
        <f>IF(AND($O203=$Q$7,$B203&lt;'111'!$L$11),"x","")</f>
        <v/>
      </c>
      <c r="T203" s="85" t="str">
        <f>IF(ISERROR(FIND('112'!$M$9,G203,1)),"",IF((AND(FIND('112'!$M$9,G203,1)&gt;=1,B203='112'!$K$9,OR($N203='112'!$I$6,$O203='112'!$I$6))),"x",""))</f>
        <v/>
      </c>
      <c r="U203" s="85" t="str">
        <f>IF(ISERROR(FIND('112'!$M$9,G203,1)),"",IF((AND(LEFT(G203,2)=LEFT('112'!$M$9,2),B203&lt;'112'!$K$9,$N203='112'!$I$6)),"x",""))</f>
        <v/>
      </c>
      <c r="V203" s="85" t="str">
        <f>IF(ISERROR(FIND('112'!$M$9,G203,1)),"",IF((AND(RIGHT(G203,2)=RIGHT('112'!$M$9,2),B203&lt;'112'!$K$9,$O203='112'!$I$6)),"x",""))</f>
        <v/>
      </c>
      <c r="W203" s="85" t="str">
        <f>IF(AND('341-CT'!$H$9=H203,OR(LEFT(N203,3)=$W$7,LEFT(O203,3)=$W$7)),"x","")</f>
        <v/>
      </c>
      <c r="X203" s="85" t="str">
        <f>IF(OR(TH!N203=TH!$X$7,O203=TH!$X$7),"x","")</f>
        <v/>
      </c>
      <c r="Y203" s="85" t="str">
        <f>IF(AND(OR(N203="131",O203="131"),H203='131-CT'!$H$9),"x","")</f>
        <v/>
      </c>
      <c r="Z203" s="85"/>
      <c r="AA203" s="85" t="str">
        <f>IF(AND(MONTH(E203)='IN-NX'!$J$5,'IN-NX'!$D$7=D203),"x","")</f>
        <v/>
      </c>
      <c r="AB203" s="85" t="str">
        <f>IF(AND(OR(LEFT(TH!N203,2)="15",LEFT(TH!O203,2)="15"),'152-CT'!$J$8=TH!F203),"x","")</f>
        <v/>
      </c>
      <c r="AC203" s="85" t="str">
        <f>IF(AND(OR(LEFT(TH!N203,2)="15",LEFT(TH!O203,2)="15"),TK!$E$7=TH!F203),"x","")</f>
        <v/>
      </c>
      <c r="AD203" s="85" t="str">
        <f>IF(AND(N203="1521",MONTH(C203)='BK-NL'!$M$11),"x","")</f>
        <v/>
      </c>
    </row>
    <row r="204" spans="1:30" s="347" customFormat="1" ht="15.75" hidden="1" customHeight="1">
      <c r="A204" s="342" t="str">
        <f>IF(B204&lt;&gt;"",IF(AND(B204='IN-TC'!$S$4,OR(TH!N204="1111",TH!O204="1111")),TH!D204,""),"")</f>
        <v/>
      </c>
      <c r="B204" s="63">
        <f t="shared" si="32"/>
        <v>3</v>
      </c>
      <c r="C204" s="64">
        <f>E204</f>
        <v>42454</v>
      </c>
      <c r="D204" s="64" t="s">
        <v>697</v>
      </c>
      <c r="E204" s="64">
        <v>42454</v>
      </c>
      <c r="F204" s="67" t="s">
        <v>686</v>
      </c>
      <c r="G204" s="67"/>
      <c r="H204" s="74" t="s">
        <v>450</v>
      </c>
      <c r="I204" s="446">
        <v>21868</v>
      </c>
      <c r="J204" s="449">
        <v>18500</v>
      </c>
      <c r="K204" s="437"/>
      <c r="L204" s="446"/>
      <c r="M204" s="65">
        <f>ROUND(I204*J204,0)</f>
        <v>404558000</v>
      </c>
      <c r="N204" s="66" t="s">
        <v>283</v>
      </c>
      <c r="O204" s="66" t="s">
        <v>275</v>
      </c>
      <c r="P204" s="85" t="str">
        <f>IF(AND('331-CT'!$E$7=TH!H204,OR(N204="331",O204="331")),"x","")</f>
        <v/>
      </c>
      <c r="Q204" s="85" t="str">
        <f>IF(AND(B204='111'!$L$11,OR($N204=$Q$7,$O204=$Q$7)),"x","")</f>
        <v/>
      </c>
      <c r="R204" s="85" t="str">
        <f>IF(AND($N204=$Q$7,$B204&lt;'111'!$L$11),"x","")</f>
        <v/>
      </c>
      <c r="S204" s="85" t="str">
        <f>IF(AND($O204=$Q$7,$B204&lt;'111'!$L$11),"x","")</f>
        <v/>
      </c>
      <c r="T204" s="85" t="str">
        <f>IF(ISERROR(FIND('112'!$M$9,G204,1)),"",IF((AND(FIND('112'!$M$9,G204,1)&gt;=1,B204='112'!$K$9,OR($N204='112'!$I$6,$O204='112'!$I$6))),"x",""))</f>
        <v/>
      </c>
      <c r="U204" s="85" t="str">
        <f>IF(ISERROR(FIND('112'!$M$9,G204,1)),"",IF((AND(LEFT(G204,2)=LEFT('112'!$M$9,2),B204&lt;'112'!$K$9,$N204='112'!$I$6)),"x",""))</f>
        <v/>
      </c>
      <c r="V204" s="85" t="str">
        <f>IF(ISERROR(FIND('112'!$M$9,G204,1)),"",IF((AND(RIGHT(G204,2)=RIGHT('112'!$M$9,2),B204&lt;'112'!$K$9,$O204='112'!$I$6)),"x",""))</f>
        <v/>
      </c>
      <c r="W204" s="85" t="str">
        <f>IF(AND('341-CT'!$H$9=H204,OR(LEFT(N204,3)=$W$7,LEFT(O204,3)=$W$7)),"x","")</f>
        <v/>
      </c>
      <c r="X204" s="85" t="str">
        <f>IF(OR(TH!N204=TH!$X$7,O204=TH!$X$7),"x","")</f>
        <v/>
      </c>
      <c r="Y204" s="85" t="str">
        <f>IF(AND(OR(N204="131",O204="131"),H204='131-CT'!$H$9),"x","")</f>
        <v/>
      </c>
      <c r="Z204" s="85"/>
      <c r="AA204" s="85" t="str">
        <f>IF(AND(MONTH(E204)='IN-NX'!$J$5,'IN-NX'!$D$7=D204),"x","")</f>
        <v/>
      </c>
      <c r="AB204" s="85" t="str">
        <f>IF(AND(OR(LEFT(TH!N204,2)="15",LEFT(TH!O204,2)="15"),'152-CT'!$J$8=TH!F204),"x","")</f>
        <v/>
      </c>
      <c r="AC204" s="85" t="str">
        <f>IF(AND(OR(LEFT(TH!N204,2)="15",LEFT(TH!O204,2)="15"),TK!$E$7=TH!F204),"x","")</f>
        <v/>
      </c>
      <c r="AD204" s="85" t="str">
        <f>IF(AND(N204="1521",MONTH(C204)='BK-NL'!$M$11),"x","")</f>
        <v/>
      </c>
    </row>
    <row r="205" spans="1:30" s="1167" customFormat="1" ht="15.75" hidden="1" customHeight="1">
      <c r="A205" s="342" t="str">
        <f>IF(B205&lt;&gt;"",IF(AND(B205='IN-TC'!$S$4,OR(TH!N205="1111",TH!O205="1111")),TH!D205,""),"")</f>
        <v/>
      </c>
      <c r="B205" s="63">
        <f t="shared" si="32"/>
        <v>1</v>
      </c>
      <c r="C205" s="64">
        <v>42371</v>
      </c>
      <c r="D205" s="64" t="s">
        <v>876</v>
      </c>
      <c r="E205" s="64">
        <v>42368</v>
      </c>
      <c r="F205" s="67" t="s">
        <v>772</v>
      </c>
      <c r="G205" s="994" t="s">
        <v>807</v>
      </c>
      <c r="H205" s="74" t="s">
        <v>808</v>
      </c>
      <c r="I205" s="446"/>
      <c r="J205" s="446"/>
      <c r="K205" s="437"/>
      <c r="L205" s="446"/>
      <c r="M205" s="65">
        <v>4399997</v>
      </c>
      <c r="N205" s="66" t="s">
        <v>101</v>
      </c>
      <c r="O205" s="66" t="s">
        <v>63</v>
      </c>
      <c r="P205" s="85" t="str">
        <f>IF(AND('331-CT'!$E$7=TH!H205,OR(N205="331",O205="331")),"x","")</f>
        <v/>
      </c>
      <c r="Q205" s="85" t="str">
        <f>IF(AND(B205='111'!$L$11,OR($N205=$Q$7,$O205=$Q$7)),"x","")</f>
        <v>x</v>
      </c>
      <c r="R205" s="85" t="str">
        <f>IF(AND($N205=$Q$7,$B205&lt;'111'!$L$11),"x","")</f>
        <v/>
      </c>
      <c r="S205" s="85" t="str">
        <f>IF(AND($O205=$Q$7,$B205&lt;'111'!$L$11),"x","")</f>
        <v/>
      </c>
      <c r="T205" s="85" t="str">
        <f>IF(ISERROR(FIND('112'!$M$9,G205,1)),"",IF((AND(FIND('112'!$M$9,G205,1)&gt;=1,B205='112'!$K$9,OR($N205='112'!$I$6,$O205='112'!$I$6))),"x",""))</f>
        <v/>
      </c>
      <c r="U205" s="85" t="str">
        <f>IF(ISERROR(FIND('112'!$M$9,G205,1)),"",IF((AND(LEFT(G205,2)=LEFT('112'!$M$9,2),B205&lt;'112'!$K$9,$N205='112'!$I$6)),"x",""))</f>
        <v/>
      </c>
      <c r="V205" s="85" t="str">
        <f>IF(ISERROR(FIND('112'!$M$9,G205,1)),"",IF((AND(RIGHT(G205,2)=RIGHT('112'!$M$9,2),B205&lt;'112'!$K$9,$O205='112'!$I$6)),"x",""))</f>
        <v/>
      </c>
      <c r="W205" s="85" t="str">
        <f>IF(AND('341-CT'!$H$9=H205,OR(LEFT(N205,3)=$W$7,LEFT(O205,3)=$W$7)),"x","")</f>
        <v/>
      </c>
      <c r="X205" s="85" t="str">
        <f>IF(OR(TH!N205=TH!$X$7,O205=TH!$X$7),"x","")</f>
        <v/>
      </c>
      <c r="Y205" s="85" t="str">
        <f>IF(AND(OR(N205="131",O205="131"),H205='131-CT'!$H$9),"x","")</f>
        <v/>
      </c>
      <c r="Z205" s="85"/>
      <c r="AA205" s="85" t="str">
        <f>IF(AND(MONTH(E205)='IN-NX'!$J$5,'IN-NX'!$D$7=D205),"x","")</f>
        <v/>
      </c>
      <c r="AB205" s="85" t="str">
        <f>IF(AND(OR(LEFT(TH!N205,2)="15",LEFT(TH!O205,2)="15"),'152-CT'!$J$8=TH!F205),"x","")</f>
        <v/>
      </c>
      <c r="AC205" s="85" t="str">
        <f>IF(AND(OR(LEFT(TH!N205,2)="15",LEFT(TH!O205,2)="15"),TK!$E$7=TH!F205),"x","")</f>
        <v/>
      </c>
      <c r="AD205" s="85" t="str">
        <f>IF(AND(N205="1521",MONTH(C205)='BK-NL'!$M$11),"x","")</f>
        <v/>
      </c>
    </row>
    <row r="206" spans="1:30" s="1167" customFormat="1" ht="15.75" hidden="1" customHeight="1">
      <c r="A206" s="342" t="str">
        <f>IF(B206&lt;&gt;"",IF(AND(B206='IN-TC'!$S$4,OR(TH!N206="1111",TH!O206="1111")),TH!D206,""),"")</f>
        <v/>
      </c>
      <c r="B206" s="63">
        <f t="shared" si="32"/>
        <v>1</v>
      </c>
      <c r="C206" s="64">
        <v>42371</v>
      </c>
      <c r="D206" s="64" t="s">
        <v>876</v>
      </c>
      <c r="E206" s="64">
        <v>42368</v>
      </c>
      <c r="F206" s="67" t="s">
        <v>773</v>
      </c>
      <c r="G206" s="994" t="s">
        <v>807</v>
      </c>
      <c r="H206" s="74" t="s">
        <v>808</v>
      </c>
      <c r="I206" s="446"/>
      <c r="J206" s="446"/>
      <c r="K206" s="437"/>
      <c r="L206" s="446"/>
      <c r="M206" s="65">
        <v>440003</v>
      </c>
      <c r="N206" s="66" t="s">
        <v>9</v>
      </c>
      <c r="O206" s="66" t="s">
        <v>63</v>
      </c>
      <c r="P206" s="85" t="str">
        <f>IF(AND('331-CT'!$E$7=TH!H206,OR(N206="331",O206="331")),"x","")</f>
        <v/>
      </c>
      <c r="Q206" s="85" t="str">
        <f>IF(AND(B206='111'!$L$11,OR($N206=$Q$7,$O206=$Q$7)),"x","")</f>
        <v>x</v>
      </c>
      <c r="R206" s="85" t="str">
        <f>IF(AND($N206=$Q$7,$B206&lt;'111'!$L$11),"x","")</f>
        <v/>
      </c>
      <c r="S206" s="85" t="str">
        <f>IF(AND($O206=$Q$7,$B206&lt;'111'!$L$11),"x","")</f>
        <v/>
      </c>
      <c r="T206" s="85" t="str">
        <f>IF(ISERROR(FIND('112'!$M$9,G206,1)),"",IF((AND(FIND('112'!$M$9,G206,1)&gt;=1,B206='112'!$K$9,OR($N206='112'!$I$6,$O206='112'!$I$6))),"x",""))</f>
        <v/>
      </c>
      <c r="U206" s="85" t="str">
        <f>IF(ISERROR(FIND('112'!$M$9,G206,1)),"",IF((AND(LEFT(G206,2)=LEFT('112'!$M$9,2),B206&lt;'112'!$K$9,$N206='112'!$I$6)),"x",""))</f>
        <v/>
      </c>
      <c r="V206" s="85" t="str">
        <f>IF(ISERROR(FIND('112'!$M$9,G206,1)),"",IF((AND(RIGHT(G206,2)=RIGHT('112'!$M$9,2),B206&lt;'112'!$K$9,$O206='112'!$I$6)),"x",""))</f>
        <v/>
      </c>
      <c r="W206" s="85" t="str">
        <f>IF(AND('341-CT'!$H$9=H206,OR(LEFT(N206,3)=$W$7,LEFT(O206,3)=$W$7)),"x","")</f>
        <v/>
      </c>
      <c r="X206" s="85" t="str">
        <f>IF(OR(TH!N206=TH!$X$7,O206=TH!$X$7),"x","")</f>
        <v/>
      </c>
      <c r="Y206" s="85" t="str">
        <f>IF(AND(OR(N206="131",O206="131"),H206='131-CT'!$H$9),"x","")</f>
        <v/>
      </c>
      <c r="Z206" s="85"/>
      <c r="AA206" s="85" t="str">
        <f>IF(AND(MONTH(E206)='IN-NX'!$J$5,'IN-NX'!$D$7=D206),"x","")</f>
        <v/>
      </c>
      <c r="AB206" s="85" t="str">
        <f>IF(AND(OR(LEFT(TH!N206,2)="15",LEFT(TH!O206,2)="15"),'152-CT'!$J$8=TH!F206),"x","")</f>
        <v/>
      </c>
      <c r="AC206" s="85" t="str">
        <f>IF(AND(OR(LEFT(TH!N206,2)="15",LEFT(TH!O206,2)="15"),TK!$E$7=TH!F206),"x","")</f>
        <v/>
      </c>
      <c r="AD206" s="85" t="str">
        <f>IF(AND(N206="1521",MONTH(C206)='BK-NL'!$M$11),"x","")</f>
        <v/>
      </c>
    </row>
    <row r="207" spans="1:30" s="1167" customFormat="1" ht="15.75" hidden="1" customHeight="1">
      <c r="A207" s="342" t="str">
        <f>IF(B207&lt;&gt;"",IF(AND(B207='IN-TC'!$S$4,OR(TH!N207="1111",TH!O207="1111")),TH!D207,""),"")</f>
        <v/>
      </c>
      <c r="B207" s="63">
        <f t="shared" si="32"/>
        <v>1</v>
      </c>
      <c r="C207" s="64">
        <v>42371</v>
      </c>
      <c r="D207" s="64" t="s">
        <v>877</v>
      </c>
      <c r="E207" s="64">
        <v>42369</v>
      </c>
      <c r="F207" s="67" t="s">
        <v>774</v>
      </c>
      <c r="G207" s="67" t="s">
        <v>809</v>
      </c>
      <c r="H207" s="350" t="s">
        <v>810</v>
      </c>
      <c r="I207" s="448"/>
      <c r="J207" s="448"/>
      <c r="K207" s="439"/>
      <c r="L207" s="448"/>
      <c r="M207" s="65">
        <v>47150</v>
      </c>
      <c r="N207" s="66" t="s">
        <v>101</v>
      </c>
      <c r="O207" s="66" t="s">
        <v>63</v>
      </c>
      <c r="P207" s="85" t="str">
        <f>IF(AND('331-CT'!$E$7=TH!H207,OR(N207="331",O207="331")),"x","")</f>
        <v/>
      </c>
      <c r="Q207" s="85" t="str">
        <f>IF(AND(B207='111'!$L$11,OR($N207=$Q$7,$O207=$Q$7)),"x","")</f>
        <v>x</v>
      </c>
      <c r="R207" s="85" t="str">
        <f>IF(AND($N207=$Q$7,$B207&lt;'111'!$L$11),"x","")</f>
        <v/>
      </c>
      <c r="S207" s="85" t="str">
        <f>IF(AND($O207=$Q$7,$B207&lt;'111'!$L$11),"x","")</f>
        <v/>
      </c>
      <c r="T207" s="85" t="str">
        <f>IF(ISERROR(FIND('112'!$M$9,G207,1)),"",IF((AND(FIND('112'!$M$9,G207,1)&gt;=1,B207='112'!$K$9,OR($N207='112'!$I$6,$O207='112'!$I$6))),"x",""))</f>
        <v/>
      </c>
      <c r="U207" s="85" t="str">
        <f>IF(ISERROR(FIND('112'!$M$9,G207,1)),"",IF((AND(LEFT(G207,2)=LEFT('112'!$M$9,2),B207&lt;'112'!$K$9,$N207='112'!$I$6)),"x",""))</f>
        <v/>
      </c>
      <c r="V207" s="85" t="str">
        <f>IF(ISERROR(FIND('112'!$M$9,G207,1)),"",IF((AND(RIGHT(G207,2)=RIGHT('112'!$M$9,2),B207&lt;'112'!$K$9,$O207='112'!$I$6)),"x",""))</f>
        <v/>
      </c>
      <c r="W207" s="85" t="str">
        <f>IF(AND('341-CT'!$H$9=H207,OR(LEFT(N207,3)=$W$7,LEFT(O207,3)=$W$7)),"x","")</f>
        <v/>
      </c>
      <c r="X207" s="85" t="str">
        <f>IF(OR(TH!N207=TH!$X$7,O207=TH!$X$7),"x","")</f>
        <v/>
      </c>
      <c r="Y207" s="85" t="str">
        <f>IF(AND(OR(N207="131",O207="131"),H207='131-CT'!$H$9),"x","")</f>
        <v/>
      </c>
      <c r="Z207" s="85"/>
      <c r="AA207" s="85" t="str">
        <f>IF(AND(MONTH(E207)='IN-NX'!$J$5,'IN-NX'!$D$7=D207),"x","")</f>
        <v/>
      </c>
      <c r="AB207" s="85" t="str">
        <f>IF(AND(OR(LEFT(TH!N207,2)="15",LEFT(TH!O207,2)="15"),'152-CT'!$J$8=TH!F207),"x","")</f>
        <v/>
      </c>
      <c r="AC207" s="85" t="str">
        <f>IF(AND(OR(LEFT(TH!N207,2)="15",LEFT(TH!O207,2)="15"),TK!$E$7=TH!F207),"x","")</f>
        <v/>
      </c>
      <c r="AD207" s="85" t="str">
        <f>IF(AND(N207="1521",MONTH(C207)='BK-NL'!$M$11),"x","")</f>
        <v/>
      </c>
    </row>
    <row r="208" spans="1:30" s="1167" customFormat="1" ht="15.75" hidden="1" customHeight="1">
      <c r="A208" s="342" t="str">
        <f>IF(B208&lt;&gt;"",IF(AND(B208='IN-TC'!$S$4,OR(TH!N208="1111",TH!O208="1111")),TH!D208,""),"")</f>
        <v/>
      </c>
      <c r="B208" s="63">
        <f t="shared" si="32"/>
        <v>1</v>
      </c>
      <c r="C208" s="64">
        <v>42371</v>
      </c>
      <c r="D208" s="64" t="s">
        <v>877</v>
      </c>
      <c r="E208" s="64">
        <v>42369</v>
      </c>
      <c r="F208" s="67" t="s">
        <v>775</v>
      </c>
      <c r="G208" s="67" t="s">
        <v>809</v>
      </c>
      <c r="H208" s="74" t="s">
        <v>810</v>
      </c>
      <c r="I208" s="446"/>
      <c r="J208" s="446"/>
      <c r="K208" s="437"/>
      <c r="L208" s="446"/>
      <c r="M208" s="65">
        <v>4715</v>
      </c>
      <c r="N208" s="66" t="s">
        <v>9</v>
      </c>
      <c r="O208" s="66" t="s">
        <v>63</v>
      </c>
      <c r="P208" s="85" t="str">
        <f>IF(AND('331-CT'!$E$7=TH!H208,OR(N208="331",O208="331")),"x","")</f>
        <v/>
      </c>
      <c r="Q208" s="85" t="str">
        <f>IF(AND(B208='111'!$L$11,OR($N208=$Q$7,$O208=$Q$7)),"x","")</f>
        <v>x</v>
      </c>
      <c r="R208" s="85" t="str">
        <f>IF(AND($N208=$Q$7,$B208&lt;'111'!$L$11),"x","")</f>
        <v/>
      </c>
      <c r="S208" s="85" t="str">
        <f>IF(AND($O208=$Q$7,$B208&lt;'111'!$L$11),"x","")</f>
        <v/>
      </c>
      <c r="T208" s="85" t="str">
        <f>IF(ISERROR(FIND('112'!$M$9,G208,1)),"",IF((AND(FIND('112'!$M$9,G208,1)&gt;=1,B208='112'!$K$9,OR($N208='112'!$I$6,$O208='112'!$I$6))),"x",""))</f>
        <v/>
      </c>
      <c r="U208" s="85" t="str">
        <f>IF(ISERROR(FIND('112'!$M$9,G208,1)),"",IF((AND(LEFT(G208,2)=LEFT('112'!$M$9,2),B208&lt;'112'!$K$9,$N208='112'!$I$6)),"x",""))</f>
        <v/>
      </c>
      <c r="V208" s="85" t="str">
        <f>IF(ISERROR(FIND('112'!$M$9,G208,1)),"",IF((AND(RIGHT(G208,2)=RIGHT('112'!$M$9,2),B208&lt;'112'!$K$9,$O208='112'!$I$6)),"x",""))</f>
        <v/>
      </c>
      <c r="W208" s="85" t="str">
        <f>IF(AND('341-CT'!$H$9=H208,OR(LEFT(N208,3)=$W$7,LEFT(O208,3)=$W$7)),"x","")</f>
        <v/>
      </c>
      <c r="X208" s="85" t="str">
        <f>IF(OR(TH!N208=TH!$X$7,O208=TH!$X$7),"x","")</f>
        <v/>
      </c>
      <c r="Y208" s="85" t="str">
        <f>IF(AND(OR(N208="131",O208="131"),H208='131-CT'!$H$9),"x","")</f>
        <v/>
      </c>
      <c r="Z208" s="85"/>
      <c r="AA208" s="85" t="str">
        <f>IF(AND(MONTH(E208)='IN-NX'!$J$5,'IN-NX'!$D$7=D208),"x","")</f>
        <v/>
      </c>
      <c r="AB208" s="85" t="str">
        <f>IF(AND(OR(LEFT(TH!N208,2)="15",LEFT(TH!O208,2)="15"),'152-CT'!$J$8=TH!F208),"x","")</f>
        <v/>
      </c>
      <c r="AC208" s="85" t="str">
        <f>IF(AND(OR(LEFT(TH!N208,2)="15",LEFT(TH!O208,2)="15"),TK!$E$7=TH!F208),"x","")</f>
        <v/>
      </c>
      <c r="AD208" s="85" t="str">
        <f>IF(AND(N208="1521",MONTH(C208)='BK-NL'!$M$11),"x","")</f>
        <v/>
      </c>
    </row>
    <row r="209" spans="1:30" s="1167" customFormat="1" ht="15.75" hidden="1" customHeight="1">
      <c r="A209" s="342" t="str">
        <f>IF(B209&lt;&gt;"",IF(AND(B209='IN-TC'!$S$4,OR(TH!N209="1111",TH!O209="1111")),TH!D209,""),"")</f>
        <v/>
      </c>
      <c r="B209" s="63">
        <f t="shared" si="32"/>
        <v>1</v>
      </c>
      <c r="C209" s="64">
        <v>42371</v>
      </c>
      <c r="D209" s="64" t="s">
        <v>878</v>
      </c>
      <c r="E209" s="64">
        <v>42367</v>
      </c>
      <c r="F209" s="67" t="s">
        <v>772</v>
      </c>
      <c r="G209" s="67" t="s">
        <v>811</v>
      </c>
      <c r="H209" s="74" t="s">
        <v>812</v>
      </c>
      <c r="I209" s="446"/>
      <c r="J209" s="446"/>
      <c r="K209" s="437"/>
      <c r="L209" s="446"/>
      <c r="M209" s="65">
        <v>2090910</v>
      </c>
      <c r="N209" s="66" t="s">
        <v>101</v>
      </c>
      <c r="O209" s="66" t="s">
        <v>63</v>
      </c>
      <c r="P209" s="85" t="str">
        <f>IF(AND('331-CT'!$E$7=TH!H209,OR(N209="331",O209="331")),"x","")</f>
        <v/>
      </c>
      <c r="Q209" s="85" t="str">
        <f>IF(AND(B209='111'!$L$11,OR($N209=$Q$7,$O209=$Q$7)),"x","")</f>
        <v>x</v>
      </c>
      <c r="R209" s="85" t="str">
        <f>IF(AND($N209=$Q$7,$B209&lt;'111'!$L$11),"x","")</f>
        <v/>
      </c>
      <c r="S209" s="85" t="str">
        <f>IF(AND($O209=$Q$7,$B209&lt;'111'!$L$11),"x","")</f>
        <v/>
      </c>
      <c r="T209" s="85" t="str">
        <f>IF(ISERROR(FIND('112'!$M$9,G209,1)),"",IF((AND(FIND('112'!$M$9,G209,1)&gt;=1,B209='112'!$K$9,OR($N209='112'!$I$6,$O209='112'!$I$6))),"x",""))</f>
        <v/>
      </c>
      <c r="U209" s="85" t="str">
        <f>IF(ISERROR(FIND('112'!$M$9,G209,1)),"",IF((AND(LEFT(G209,2)=LEFT('112'!$M$9,2),B209&lt;'112'!$K$9,$N209='112'!$I$6)),"x",""))</f>
        <v/>
      </c>
      <c r="V209" s="85" t="str">
        <f>IF(ISERROR(FIND('112'!$M$9,G209,1)),"",IF((AND(RIGHT(G209,2)=RIGHT('112'!$M$9,2),B209&lt;'112'!$K$9,$O209='112'!$I$6)),"x",""))</f>
        <v/>
      </c>
      <c r="W209" s="85" t="str">
        <f>IF(AND('341-CT'!$H$9=H209,OR(LEFT(N209,3)=$W$7,LEFT(O209,3)=$W$7)),"x","")</f>
        <v/>
      </c>
      <c r="X209" s="85" t="str">
        <f>IF(OR(TH!N209=TH!$X$7,O209=TH!$X$7),"x","")</f>
        <v/>
      </c>
      <c r="Y209" s="85" t="str">
        <f>IF(AND(OR(N209="131",O209="131"),H209='131-CT'!$H$9),"x","")</f>
        <v/>
      </c>
      <c r="Z209" s="85"/>
      <c r="AA209" s="85" t="str">
        <f>IF(AND(MONTH(E209)='IN-NX'!$J$5,'IN-NX'!$D$7=D209),"x","")</f>
        <v/>
      </c>
      <c r="AB209" s="85" t="str">
        <f>IF(AND(OR(LEFT(TH!N209,2)="15",LEFT(TH!O209,2)="15"),'152-CT'!$J$8=TH!F209),"x","")</f>
        <v/>
      </c>
      <c r="AC209" s="85" t="str">
        <f>IF(AND(OR(LEFT(TH!N209,2)="15",LEFT(TH!O209,2)="15"),TK!$E$7=TH!F209),"x","")</f>
        <v/>
      </c>
      <c r="AD209" s="85" t="str">
        <f>IF(AND(N209="1521",MONTH(C209)='BK-NL'!$M$11),"x","")</f>
        <v/>
      </c>
    </row>
    <row r="210" spans="1:30" s="1167" customFormat="1" ht="15.75" hidden="1" customHeight="1">
      <c r="A210" s="342" t="str">
        <f>IF(B210&lt;&gt;"",IF(AND(B210='IN-TC'!$S$4,OR(TH!N210="1111",TH!O210="1111")),TH!D210,""),"")</f>
        <v/>
      </c>
      <c r="B210" s="63">
        <f t="shared" si="32"/>
        <v>1</v>
      </c>
      <c r="C210" s="64">
        <v>42371</v>
      </c>
      <c r="D210" s="64" t="s">
        <v>878</v>
      </c>
      <c r="E210" s="64">
        <v>42367</v>
      </c>
      <c r="F210" s="67" t="s">
        <v>773</v>
      </c>
      <c r="G210" s="67" t="s">
        <v>811</v>
      </c>
      <c r="H210" s="350" t="s">
        <v>812</v>
      </c>
      <c r="I210" s="448"/>
      <c r="J210" s="448"/>
      <c r="K210" s="439"/>
      <c r="L210" s="448"/>
      <c r="M210" s="65">
        <v>209090</v>
      </c>
      <c r="N210" s="66" t="s">
        <v>9</v>
      </c>
      <c r="O210" s="66" t="s">
        <v>63</v>
      </c>
      <c r="P210" s="85" t="str">
        <f>IF(AND('331-CT'!$E$7=TH!H210,OR(N210="331",O210="331")),"x","")</f>
        <v/>
      </c>
      <c r="Q210" s="85" t="str">
        <f>IF(AND(B210='111'!$L$11,OR($N210=$Q$7,$O210=$Q$7)),"x","")</f>
        <v>x</v>
      </c>
      <c r="R210" s="85" t="str">
        <f>IF(AND($N210=$Q$7,$B210&lt;'111'!$L$11),"x","")</f>
        <v/>
      </c>
      <c r="S210" s="85" t="str">
        <f>IF(AND($O210=$Q$7,$B210&lt;'111'!$L$11),"x","")</f>
        <v/>
      </c>
      <c r="T210" s="85" t="str">
        <f>IF(ISERROR(FIND('112'!$M$9,G210,1)),"",IF((AND(FIND('112'!$M$9,G210,1)&gt;=1,B210='112'!$K$9,OR($N210='112'!$I$6,$O210='112'!$I$6))),"x",""))</f>
        <v/>
      </c>
      <c r="U210" s="85" t="str">
        <f>IF(ISERROR(FIND('112'!$M$9,G210,1)),"",IF((AND(LEFT(G210,2)=LEFT('112'!$M$9,2),B210&lt;'112'!$K$9,$N210='112'!$I$6)),"x",""))</f>
        <v/>
      </c>
      <c r="V210" s="85" t="str">
        <f>IF(ISERROR(FIND('112'!$M$9,G210,1)),"",IF((AND(RIGHT(G210,2)=RIGHT('112'!$M$9,2),B210&lt;'112'!$K$9,$O210='112'!$I$6)),"x",""))</f>
        <v/>
      </c>
      <c r="W210" s="85" t="str">
        <f>IF(AND('341-CT'!$H$9=H210,OR(LEFT(N210,3)=$W$7,LEFT(O210,3)=$W$7)),"x","")</f>
        <v/>
      </c>
      <c r="X210" s="85" t="str">
        <f>IF(OR(TH!N210=TH!$X$7,O210=TH!$X$7),"x","")</f>
        <v/>
      </c>
      <c r="Y210" s="85" t="str">
        <f>IF(AND(OR(N210="131",O210="131"),H210='131-CT'!$H$9),"x","")</f>
        <v/>
      </c>
      <c r="Z210" s="85"/>
      <c r="AA210" s="85" t="str">
        <f>IF(AND(MONTH(E210)='IN-NX'!$J$5,'IN-NX'!$D$7=D210),"x","")</f>
        <v/>
      </c>
      <c r="AB210" s="85" t="str">
        <f>IF(AND(OR(LEFT(TH!N210,2)="15",LEFT(TH!O210,2)="15"),'152-CT'!$J$8=TH!F210),"x","")</f>
        <v/>
      </c>
      <c r="AC210" s="85" t="str">
        <f>IF(AND(OR(LEFT(TH!N210,2)="15",LEFT(TH!O210,2)="15"),TK!$E$7=TH!F210),"x","")</f>
        <v/>
      </c>
      <c r="AD210" s="85" t="str">
        <f>IF(AND(N210="1521",MONTH(C210)='BK-NL'!$M$11),"x","")</f>
        <v/>
      </c>
    </row>
    <row r="211" spans="1:30" s="347" customFormat="1" ht="15.75" hidden="1" customHeight="1">
      <c r="A211" s="342" t="str">
        <f>IF(B211&lt;&gt;"",IF(AND(B211='IN-TC'!$S$4,OR(TH!N211="1111",TH!O211="1111")),TH!D211,""),"")</f>
        <v/>
      </c>
      <c r="B211" s="63">
        <f t="shared" si="32"/>
        <v>1</v>
      </c>
      <c r="C211" s="64">
        <v>42371</v>
      </c>
      <c r="D211" s="64" t="s">
        <v>879</v>
      </c>
      <c r="E211" s="64">
        <v>42367</v>
      </c>
      <c r="F211" s="67" t="s">
        <v>776</v>
      </c>
      <c r="G211" s="67" t="s">
        <v>813</v>
      </c>
      <c r="H211" s="74" t="s">
        <v>814</v>
      </c>
      <c r="I211" s="446"/>
      <c r="J211" s="446"/>
      <c r="K211" s="437"/>
      <c r="L211" s="446"/>
      <c r="M211" s="65">
        <v>12000000</v>
      </c>
      <c r="N211" s="66" t="s">
        <v>101</v>
      </c>
      <c r="O211" s="66" t="s">
        <v>63</v>
      </c>
      <c r="P211" s="85" t="str">
        <f>IF(AND('331-CT'!$E$7=TH!H211,OR(N211="331",O211="331")),"x","")</f>
        <v/>
      </c>
      <c r="Q211" s="85" t="str">
        <f>IF(AND(B211='111'!$L$11,OR($N211=$Q$7,$O211=$Q$7)),"x","")</f>
        <v>x</v>
      </c>
      <c r="R211" s="85" t="str">
        <f>IF(AND($N211=$Q$7,$B211&lt;'111'!$L$11),"x","")</f>
        <v/>
      </c>
      <c r="S211" s="85" t="str">
        <f>IF(AND($O211=$Q$7,$B211&lt;'111'!$L$11),"x","")</f>
        <v/>
      </c>
      <c r="T211" s="85" t="str">
        <f>IF(ISERROR(FIND('112'!$M$9,G211,1)),"",IF((AND(FIND('112'!$M$9,G211,1)&gt;=1,B211='112'!$K$9,OR($N211='112'!$I$6,$O211='112'!$I$6))),"x",""))</f>
        <v/>
      </c>
      <c r="U211" s="85" t="str">
        <f>IF(ISERROR(FIND('112'!$M$9,G211,1)),"",IF((AND(LEFT(G211,2)=LEFT('112'!$M$9,2),B211&lt;'112'!$K$9,$N211='112'!$I$6)),"x",""))</f>
        <v/>
      </c>
      <c r="V211" s="85" t="str">
        <f>IF(ISERROR(FIND('112'!$M$9,G211,1)),"",IF((AND(RIGHT(G211,2)=RIGHT('112'!$M$9,2),B211&lt;'112'!$K$9,$O211='112'!$I$6)),"x",""))</f>
        <v/>
      </c>
      <c r="W211" s="85" t="str">
        <f>IF(AND('341-CT'!$H$9=H211,OR(LEFT(N211,3)=$W$7,LEFT(O211,3)=$W$7)),"x","")</f>
        <v/>
      </c>
      <c r="X211" s="85" t="str">
        <f>IF(OR(TH!N211=TH!$X$7,O211=TH!$X$7),"x","")</f>
        <v/>
      </c>
      <c r="Y211" s="85" t="str">
        <f>IF(AND(OR(N211="131",O211="131"),H211='131-CT'!$H$9),"x","")</f>
        <v/>
      </c>
      <c r="Z211" s="85"/>
      <c r="AA211" s="85" t="str">
        <f>IF(AND(MONTH(E211)='IN-NX'!$J$5,'IN-NX'!$D$7=D211),"x","")</f>
        <v/>
      </c>
      <c r="AB211" s="85" t="str">
        <f>IF(AND(OR(LEFT(TH!N211,2)="15",LEFT(TH!O211,2)="15"),'152-CT'!$J$8=TH!F211),"x","")</f>
        <v/>
      </c>
      <c r="AC211" s="85" t="str">
        <f>IF(AND(OR(LEFT(TH!N211,2)="15",LEFT(TH!O211,2)="15"),TK!$E$7=TH!F211),"x","")</f>
        <v/>
      </c>
      <c r="AD211" s="85" t="str">
        <f>IF(AND(N211="1521",MONTH(C211)='BK-NL'!$M$11),"x","")</f>
        <v/>
      </c>
    </row>
    <row r="212" spans="1:30" s="347" customFormat="1" ht="15.75" hidden="1" customHeight="1">
      <c r="A212" s="342" t="str">
        <f>IF(B212&lt;&gt;"",IF(AND(B212='IN-TC'!$S$4,OR(TH!N212="1111",TH!O212="1111")),TH!D212,""),"")</f>
        <v/>
      </c>
      <c r="B212" s="63">
        <f t="shared" si="32"/>
        <v>1</v>
      </c>
      <c r="C212" s="64">
        <v>42371</v>
      </c>
      <c r="D212" s="64" t="s">
        <v>879</v>
      </c>
      <c r="E212" s="64">
        <v>42367</v>
      </c>
      <c r="F212" s="67" t="s">
        <v>777</v>
      </c>
      <c r="G212" s="67" t="s">
        <v>813</v>
      </c>
      <c r="H212" s="74" t="s">
        <v>814</v>
      </c>
      <c r="I212" s="446"/>
      <c r="J212" s="446"/>
      <c r="K212" s="437"/>
      <c r="L212" s="446"/>
      <c r="M212" s="65">
        <v>1200000</v>
      </c>
      <c r="N212" s="66" t="s">
        <v>9</v>
      </c>
      <c r="O212" s="66" t="s">
        <v>63</v>
      </c>
      <c r="P212" s="85" t="str">
        <f>IF(AND('331-CT'!$E$7=TH!H212,OR(N212="331",O212="331")),"x","")</f>
        <v/>
      </c>
      <c r="Q212" s="85" t="str">
        <f>IF(AND(B212='111'!$L$11,OR($N212=$Q$7,$O212=$Q$7)),"x","")</f>
        <v>x</v>
      </c>
      <c r="R212" s="85" t="str">
        <f>IF(AND($N212=$Q$7,$B212&lt;'111'!$L$11),"x","")</f>
        <v/>
      </c>
      <c r="S212" s="85" t="str">
        <f>IF(AND($O212=$Q$7,$B212&lt;'111'!$L$11),"x","")</f>
        <v/>
      </c>
      <c r="T212" s="85" t="str">
        <f>IF(ISERROR(FIND('112'!$M$9,G212,1)),"",IF((AND(FIND('112'!$M$9,G212,1)&gt;=1,B212='112'!$K$9,OR($N212='112'!$I$6,$O212='112'!$I$6))),"x",""))</f>
        <v/>
      </c>
      <c r="U212" s="85" t="str">
        <f>IF(ISERROR(FIND('112'!$M$9,G212,1)),"",IF((AND(LEFT(G212,2)=LEFT('112'!$M$9,2),B212&lt;'112'!$K$9,$N212='112'!$I$6)),"x",""))</f>
        <v/>
      </c>
      <c r="V212" s="85" t="str">
        <f>IF(ISERROR(FIND('112'!$M$9,G212,1)),"",IF((AND(RIGHT(G212,2)=RIGHT('112'!$M$9,2),B212&lt;'112'!$K$9,$O212='112'!$I$6)),"x",""))</f>
        <v/>
      </c>
      <c r="W212" s="85" t="str">
        <f>IF(AND('341-CT'!$H$9=H212,OR(LEFT(N212,3)=$W$7,LEFT(O212,3)=$W$7)),"x","")</f>
        <v/>
      </c>
      <c r="X212" s="85" t="str">
        <f>IF(OR(TH!N212=TH!$X$7,O212=TH!$X$7),"x","")</f>
        <v/>
      </c>
      <c r="Y212" s="85" t="str">
        <f>IF(AND(OR(N212="131",O212="131"),H212='131-CT'!$H$9),"x","")</f>
        <v/>
      </c>
      <c r="Z212" s="85"/>
      <c r="AA212" s="85" t="str">
        <f>IF(AND(MONTH(E212)='IN-NX'!$J$5,'IN-NX'!$D$7=D212),"x","")</f>
        <v/>
      </c>
      <c r="AB212" s="85" t="str">
        <f>IF(AND(OR(LEFT(TH!N212,2)="15",LEFT(TH!O212,2)="15"),'152-CT'!$J$8=TH!F212),"x","")</f>
        <v/>
      </c>
      <c r="AC212" s="85" t="str">
        <f>IF(AND(OR(LEFT(TH!N212,2)="15",LEFT(TH!O212,2)="15"),TK!$E$7=TH!F212),"x","")</f>
        <v/>
      </c>
      <c r="AD212" s="85" t="str">
        <f>IF(AND(N212="1521",MONTH(C212)='BK-NL'!$M$11),"x","")</f>
        <v/>
      </c>
    </row>
    <row r="213" spans="1:30" s="1167" customFormat="1" ht="15.75" hidden="1" customHeight="1">
      <c r="A213" s="342" t="str">
        <f>IF(B213&lt;&gt;"",IF(AND(B213='IN-TC'!$S$4,OR(TH!N213="1111",TH!O213="1111")),TH!D213,""),"")</f>
        <v/>
      </c>
      <c r="B213" s="63">
        <f t="shared" si="32"/>
        <v>1</v>
      </c>
      <c r="C213" s="64">
        <v>42371</v>
      </c>
      <c r="D213" s="64" t="s">
        <v>880</v>
      </c>
      <c r="E213" s="64">
        <v>42370</v>
      </c>
      <c r="F213" s="149" t="s">
        <v>778</v>
      </c>
      <c r="G213" s="995" t="s">
        <v>815</v>
      </c>
      <c r="H213" s="74" t="s">
        <v>816</v>
      </c>
      <c r="I213" s="446"/>
      <c r="J213" s="446"/>
      <c r="K213" s="437"/>
      <c r="L213" s="446"/>
      <c r="M213" s="65">
        <v>620782</v>
      </c>
      <c r="N213" s="66" t="s">
        <v>101</v>
      </c>
      <c r="O213" s="66" t="s">
        <v>63</v>
      </c>
      <c r="P213" s="85" t="str">
        <f>IF(AND('331-CT'!$E$7=TH!H213,OR(N213="331",O213="331")),"x","")</f>
        <v/>
      </c>
      <c r="Q213" s="85" t="str">
        <f>IF(AND(B213='111'!$L$11,OR($N213=$Q$7,$O213=$Q$7)),"x","")</f>
        <v>x</v>
      </c>
      <c r="R213" s="85" t="str">
        <f>IF(AND($N213=$Q$7,$B213&lt;'111'!$L$11),"x","")</f>
        <v/>
      </c>
      <c r="S213" s="85" t="str">
        <f>IF(AND($O213=$Q$7,$B213&lt;'111'!$L$11),"x","")</f>
        <v/>
      </c>
      <c r="T213" s="85" t="str">
        <f>IF(ISERROR(FIND('112'!$M$9,G213,1)),"",IF((AND(FIND('112'!$M$9,G213,1)&gt;=1,B213='112'!$K$9,OR($N213='112'!$I$6,$O213='112'!$I$6))),"x",""))</f>
        <v/>
      </c>
      <c r="U213" s="85" t="str">
        <f>IF(ISERROR(FIND('112'!$M$9,G213,1)),"",IF((AND(LEFT(G213,2)=LEFT('112'!$M$9,2),B213&lt;'112'!$K$9,$N213='112'!$I$6)),"x",""))</f>
        <v/>
      </c>
      <c r="V213" s="85" t="str">
        <f>IF(ISERROR(FIND('112'!$M$9,G213,1)),"",IF((AND(RIGHT(G213,2)=RIGHT('112'!$M$9,2),B213&lt;'112'!$K$9,$O213='112'!$I$6)),"x",""))</f>
        <v/>
      </c>
      <c r="W213" s="85" t="str">
        <f>IF(AND('341-CT'!$H$9=H213,OR(LEFT(N213,3)=$W$7,LEFT(O213,3)=$W$7)),"x","")</f>
        <v/>
      </c>
      <c r="X213" s="85" t="str">
        <f>IF(OR(TH!N213=TH!$X$7,O213=TH!$X$7),"x","")</f>
        <v/>
      </c>
      <c r="Y213" s="85" t="str">
        <f>IF(AND(OR(N213="131",O213="131"),H213='131-CT'!$H$9),"x","")</f>
        <v/>
      </c>
      <c r="Z213" s="85"/>
      <c r="AA213" s="85" t="str">
        <f>IF(AND(MONTH(E213)='IN-NX'!$J$5,'IN-NX'!$D$7=D213),"x","")</f>
        <v/>
      </c>
      <c r="AB213" s="85" t="str">
        <f>IF(AND(OR(LEFT(TH!N213,2)="15",LEFT(TH!O213,2)="15"),'152-CT'!$J$8=TH!F213),"x","")</f>
        <v/>
      </c>
      <c r="AC213" s="85" t="str">
        <f>IF(AND(OR(LEFT(TH!N213,2)="15",LEFT(TH!O213,2)="15"),TK!$E$7=TH!F213),"x","")</f>
        <v/>
      </c>
      <c r="AD213" s="85" t="str">
        <f>IF(AND(N213="1521",MONTH(C213)='BK-NL'!$M$11),"x","")</f>
        <v/>
      </c>
    </row>
    <row r="214" spans="1:30" s="1167" customFormat="1" ht="15.75" hidden="1" customHeight="1">
      <c r="A214" s="342" t="str">
        <f>IF(B214&lt;&gt;"",IF(AND(B214='IN-TC'!$S$4,OR(TH!N214="1111",TH!O214="1111")),TH!D214,""),"")</f>
        <v/>
      </c>
      <c r="B214" s="63">
        <f t="shared" si="32"/>
        <v>1</v>
      </c>
      <c r="C214" s="64">
        <v>42371</v>
      </c>
      <c r="D214" s="64" t="s">
        <v>880</v>
      </c>
      <c r="E214" s="64">
        <v>42370</v>
      </c>
      <c r="F214" s="67" t="s">
        <v>779</v>
      </c>
      <c r="G214" s="994" t="s">
        <v>815</v>
      </c>
      <c r="H214" s="74" t="s">
        <v>816</v>
      </c>
      <c r="I214" s="446"/>
      <c r="J214" s="446"/>
      <c r="K214" s="437"/>
      <c r="L214" s="446"/>
      <c r="M214" s="65">
        <v>62078</v>
      </c>
      <c r="N214" s="66" t="s">
        <v>9</v>
      </c>
      <c r="O214" s="66" t="s">
        <v>63</v>
      </c>
      <c r="P214" s="85" t="str">
        <f>IF(AND('331-CT'!$E$7=TH!H214,OR(N214="331",O214="331")),"x","")</f>
        <v/>
      </c>
      <c r="Q214" s="85" t="str">
        <f>IF(AND(B214='111'!$L$11,OR($N214=$Q$7,$O214=$Q$7)),"x","")</f>
        <v>x</v>
      </c>
      <c r="R214" s="85" t="str">
        <f>IF(AND($N214=$Q$7,$B214&lt;'111'!$L$11),"x","")</f>
        <v/>
      </c>
      <c r="S214" s="85" t="str">
        <f>IF(AND($O214=$Q$7,$B214&lt;'111'!$L$11),"x","")</f>
        <v/>
      </c>
      <c r="T214" s="85" t="str">
        <f>IF(ISERROR(FIND('112'!$M$9,G214,1)),"",IF((AND(FIND('112'!$M$9,G214,1)&gt;=1,B214='112'!$K$9,OR($N214='112'!$I$6,$O214='112'!$I$6))),"x",""))</f>
        <v/>
      </c>
      <c r="U214" s="85" t="str">
        <f>IF(ISERROR(FIND('112'!$M$9,G214,1)),"",IF((AND(LEFT(G214,2)=LEFT('112'!$M$9,2),B214&lt;'112'!$K$9,$N214='112'!$I$6)),"x",""))</f>
        <v/>
      </c>
      <c r="V214" s="85" t="str">
        <f>IF(ISERROR(FIND('112'!$M$9,G214,1)),"",IF((AND(RIGHT(G214,2)=RIGHT('112'!$M$9,2),B214&lt;'112'!$K$9,$O214='112'!$I$6)),"x",""))</f>
        <v/>
      </c>
      <c r="W214" s="85" t="str">
        <f>IF(AND('341-CT'!$H$9=H214,OR(LEFT(N214,3)=$W$7,LEFT(O214,3)=$W$7)),"x","")</f>
        <v/>
      </c>
      <c r="X214" s="85" t="str">
        <f>IF(OR(TH!N214=TH!$X$7,O214=TH!$X$7),"x","")</f>
        <v/>
      </c>
      <c r="Y214" s="85" t="str">
        <f>IF(AND(OR(N214="131",O214="131"),H214='131-CT'!$H$9),"x","")</f>
        <v/>
      </c>
      <c r="Z214" s="85"/>
      <c r="AA214" s="85" t="str">
        <f>IF(AND(MONTH(E214)='IN-NX'!$J$5,'IN-NX'!$D$7=D214),"x","")</f>
        <v/>
      </c>
      <c r="AB214" s="85" t="str">
        <f>IF(AND(OR(LEFT(TH!N214,2)="15",LEFT(TH!O214,2)="15"),'152-CT'!$J$8=TH!F214),"x","")</f>
        <v/>
      </c>
      <c r="AC214" s="85" t="str">
        <f>IF(AND(OR(LEFT(TH!N214,2)="15",LEFT(TH!O214,2)="15"),TK!$E$7=TH!F214),"x","")</f>
        <v/>
      </c>
      <c r="AD214" s="85" t="str">
        <f>IF(AND(N214="1521",MONTH(C214)='BK-NL'!$M$11),"x","")</f>
        <v/>
      </c>
    </row>
    <row r="215" spans="1:30" s="1167" customFormat="1" ht="15.75" customHeight="1">
      <c r="A215" s="342" t="str">
        <f>IF(B215&lt;&gt;"",IF(AND(B215='IN-TC'!$S$4,OR(TH!N215="1111",TH!O215="1111")),TH!D215,""),"")</f>
        <v/>
      </c>
      <c r="B215" s="63">
        <f t="shared" si="32"/>
        <v>1</v>
      </c>
      <c r="C215" s="64">
        <v>42371</v>
      </c>
      <c r="D215" s="64" t="s">
        <v>881</v>
      </c>
      <c r="E215" s="64">
        <v>42370</v>
      </c>
      <c r="F215" s="67" t="s">
        <v>780</v>
      </c>
      <c r="G215" s="994"/>
      <c r="H215" s="74" t="s">
        <v>630</v>
      </c>
      <c r="I215" s="446"/>
      <c r="J215" s="446"/>
      <c r="K215" s="437"/>
      <c r="L215" s="446"/>
      <c r="M215" s="65">
        <v>7500000</v>
      </c>
      <c r="N215" s="66" t="s">
        <v>8</v>
      </c>
      <c r="O215" s="66" t="s">
        <v>63</v>
      </c>
      <c r="P215" s="85" t="str">
        <f>IF(AND('331-CT'!$E$7=TH!H215,OR(N215="331",O215="331")),"x","")</f>
        <v/>
      </c>
      <c r="Q215" s="85" t="str">
        <f>IF(AND(B215='111'!$L$11,OR($N215=$Q$7,$O215=$Q$7)),"x","")</f>
        <v>x</v>
      </c>
      <c r="R215" s="85" t="str">
        <f>IF(AND($N215=$Q$7,$B215&lt;'111'!$L$11),"x","")</f>
        <v/>
      </c>
      <c r="S215" s="85" t="str">
        <f>IF(AND($O215=$Q$7,$B215&lt;'111'!$L$11),"x","")</f>
        <v/>
      </c>
      <c r="T215" s="85" t="str">
        <f>IF(ISERROR(FIND('112'!$M$9,G215,1)),"",IF((AND(FIND('112'!$M$9,G215,1)&gt;=1,B215='112'!$K$9,OR($N215='112'!$I$6,$O215='112'!$I$6))),"x",""))</f>
        <v/>
      </c>
      <c r="U215" s="85" t="str">
        <f>IF(ISERROR(FIND('112'!$M$9,G215,1)),"",IF((AND(LEFT(G215,2)=LEFT('112'!$M$9,2),B215&lt;'112'!$K$9,$N215='112'!$I$6)),"x",""))</f>
        <v/>
      </c>
      <c r="V215" s="85" t="str">
        <f>IF(ISERROR(FIND('112'!$M$9,G215,1)),"",IF((AND(RIGHT(G215,2)=RIGHT('112'!$M$9,2),B215&lt;'112'!$K$9,$O215='112'!$I$6)),"x",""))</f>
        <v/>
      </c>
      <c r="W215" s="85" t="str">
        <f>IF(AND('341-CT'!$H$9=H215,OR(LEFT(N215,3)=$W$7,LEFT(O215,3)=$W$7)),"x","")</f>
        <v/>
      </c>
      <c r="X215" s="85" t="str">
        <f>IF(OR(TH!N215=TH!$X$7,O215=TH!$X$7),"x","")</f>
        <v/>
      </c>
      <c r="Y215" s="85" t="str">
        <f>IF(AND(OR(N215="131",O215="131"),H215='131-CT'!$H$9),"x","")</f>
        <v/>
      </c>
      <c r="Z215" s="85"/>
      <c r="AA215" s="85" t="str">
        <f>IF(AND(MONTH(E215)='IN-NX'!$J$5,'IN-NX'!$D$7=D215),"x","")</f>
        <v/>
      </c>
      <c r="AB215" s="85" t="str">
        <f>IF(AND(OR(LEFT(TH!N215,2)="15",LEFT(TH!O215,2)="15"),'152-CT'!$J$8=TH!F215),"x","")</f>
        <v/>
      </c>
      <c r="AC215" s="85" t="str">
        <f>IF(AND(OR(LEFT(TH!N215,2)="15",LEFT(TH!O215,2)="15"),TK!$E$7=TH!F215),"x","")</f>
        <v/>
      </c>
      <c r="AD215" s="85" t="str">
        <f>IF(AND(N215="1521",MONTH(C215)='BK-NL'!$M$11),"x","")</f>
        <v/>
      </c>
    </row>
    <row r="216" spans="1:30" s="1167" customFormat="1" ht="15.75" hidden="1" customHeight="1">
      <c r="A216" s="342" t="str">
        <f>IF(B216&lt;&gt;"",IF(AND(B216='IN-TC'!$S$4,OR(TH!N216="1111",TH!O216="1111")),TH!D216,""),"")</f>
        <v/>
      </c>
      <c r="B216" s="63">
        <f t="shared" si="32"/>
        <v>1</v>
      </c>
      <c r="C216" s="64">
        <v>42373</v>
      </c>
      <c r="D216" s="64" t="s">
        <v>708</v>
      </c>
      <c r="E216" s="64">
        <v>42373</v>
      </c>
      <c r="F216" s="67" t="s">
        <v>716</v>
      </c>
      <c r="G216" s="67" t="s">
        <v>926</v>
      </c>
      <c r="H216" s="74"/>
      <c r="I216" s="446"/>
      <c r="J216" s="446"/>
      <c r="K216" s="437">
        <v>97800</v>
      </c>
      <c r="L216" s="446">
        <v>22490</v>
      </c>
      <c r="M216" s="65">
        <f>ROUND(K216*L216,0)</f>
        <v>2199522000</v>
      </c>
      <c r="N216" s="66" t="s">
        <v>26</v>
      </c>
      <c r="O216" s="66" t="s">
        <v>267</v>
      </c>
      <c r="P216" s="85" t="str">
        <f>IF(AND('331-CT'!$E$7=TH!H216,OR(N216="331",O216="331")),"x","")</f>
        <v/>
      </c>
      <c r="Q216" s="85" t="str">
        <f>IF(AND(B216='111'!$L$11,OR($N216=$Q$7,$O216=$Q$7)),"x","")</f>
        <v/>
      </c>
      <c r="R216" s="85" t="str">
        <f>IF(AND($N216=$Q$7,$B216&lt;'111'!$L$11),"x","")</f>
        <v/>
      </c>
      <c r="S216" s="85" t="str">
        <f>IF(AND($O216=$Q$7,$B216&lt;'111'!$L$11),"x","")</f>
        <v/>
      </c>
      <c r="T216" s="85" t="str">
        <f>IF(ISERROR(FIND('112'!$M$9,G216,1)),"",IF((AND(FIND('112'!$M$9,G216,1)&gt;=1,B216='112'!$K$9,OR($N216='112'!$I$6,$O216='112'!$I$6))),"x",""))</f>
        <v/>
      </c>
      <c r="U216" s="85" t="str">
        <f>IF(ISERROR(FIND('112'!$M$9,G216,1)),"",IF((AND(LEFT(G216,2)=LEFT('112'!$M$9,2),B216&lt;'112'!$K$9,$N216='112'!$I$6)),"x",""))</f>
        <v/>
      </c>
      <c r="V216" s="85" t="str">
        <f>IF(ISERROR(FIND('112'!$M$9,G216,1)),"",IF((AND(RIGHT(G216,2)=RIGHT('112'!$M$9,2),B216&lt;'112'!$K$9,$O216='112'!$I$6)),"x",""))</f>
        <v/>
      </c>
      <c r="W216" s="85" t="str">
        <f>IF(AND('341-CT'!$H$9=H216,OR(LEFT(N216,3)=$W$7,LEFT(O216,3)=$W$7)),"x","")</f>
        <v/>
      </c>
      <c r="X216" s="85" t="str">
        <f>IF(OR(TH!N216=TH!$X$7,O216=TH!$X$7),"x","")</f>
        <v/>
      </c>
      <c r="Y216" s="85" t="str">
        <f>IF(AND(OR(N216="131",O216="131"),H216='131-CT'!$H$9),"x","")</f>
        <v/>
      </c>
      <c r="Z216" s="85"/>
      <c r="AA216" s="85" t="str">
        <f>IF(AND(MONTH(E216)='IN-NX'!$J$5,'IN-NX'!$D$7=D216),"x","")</f>
        <v/>
      </c>
      <c r="AB216" s="85" t="str">
        <f>IF(AND(OR(LEFT(TH!N216,2)="15",LEFT(TH!O216,2)="15"),'152-CT'!$J$8=TH!F216),"x","")</f>
        <v/>
      </c>
      <c r="AC216" s="85" t="str">
        <f>IF(AND(OR(LEFT(TH!N216,2)="15",LEFT(TH!O216,2)="15"),TK!$E$7=TH!F216),"x","")</f>
        <v/>
      </c>
      <c r="AD216" s="85" t="str">
        <f>IF(AND(N216="1521",MONTH(C216)='BK-NL'!$M$11),"x","")</f>
        <v/>
      </c>
    </row>
    <row r="217" spans="1:30" s="1167" customFormat="1" ht="15.75" hidden="1" customHeight="1">
      <c r="A217" s="342" t="str">
        <f>IF(B217&lt;&gt;"",IF(AND(B217='IN-TC'!$S$4,OR(TH!N217="1111",TH!O217="1111")),TH!D217,""),"")</f>
        <v/>
      </c>
      <c r="B217" s="63">
        <f t="shared" si="32"/>
        <v>1</v>
      </c>
      <c r="C217" s="64">
        <v>42373</v>
      </c>
      <c r="D217" s="64" t="s">
        <v>882</v>
      </c>
      <c r="E217" s="64">
        <v>42373</v>
      </c>
      <c r="F217" s="67" t="s">
        <v>762</v>
      </c>
      <c r="G217" s="67" t="s">
        <v>926</v>
      </c>
      <c r="H217" s="75" t="s">
        <v>770</v>
      </c>
      <c r="I217" s="446"/>
      <c r="J217" s="446"/>
      <c r="K217" s="437"/>
      <c r="L217" s="446"/>
      <c r="M217" s="65">
        <v>2200000000</v>
      </c>
      <c r="N217" s="66" t="s">
        <v>63</v>
      </c>
      <c r="O217" s="66" t="s">
        <v>26</v>
      </c>
      <c r="P217" s="85" t="str">
        <f>IF(AND('331-CT'!$E$7=TH!H217,OR(N217="331",O217="331")),"x","")</f>
        <v/>
      </c>
      <c r="Q217" s="85" t="str">
        <f>IF(AND(B217='111'!$L$11,OR($N217=$Q$7,$O217=$Q$7)),"x","")</f>
        <v>x</v>
      </c>
      <c r="R217" s="85" t="str">
        <f>IF(AND($N217=$Q$7,$B217&lt;'111'!$L$11),"x","")</f>
        <v/>
      </c>
      <c r="S217" s="85" t="str">
        <f>IF(AND($O217=$Q$7,$B217&lt;'111'!$L$11),"x","")</f>
        <v/>
      </c>
      <c r="T217" s="85" t="str">
        <f>IF(ISERROR(FIND('112'!$M$9,G217,1)),"",IF((AND(FIND('112'!$M$9,G217,1)&gt;=1,B217='112'!$K$9,OR($N217='112'!$I$6,$O217='112'!$I$6))),"x",""))</f>
        <v/>
      </c>
      <c r="U217" s="85" t="str">
        <f>IF(ISERROR(FIND('112'!$M$9,G217,1)),"",IF((AND(LEFT(G217,2)=LEFT('112'!$M$9,2),B217&lt;'112'!$K$9,$N217='112'!$I$6)),"x",""))</f>
        <v/>
      </c>
      <c r="V217" s="85" t="str">
        <f>IF(ISERROR(FIND('112'!$M$9,G217,1)),"",IF((AND(RIGHT(G217,2)=RIGHT('112'!$M$9,2),B217&lt;'112'!$K$9,$O217='112'!$I$6)),"x",""))</f>
        <v/>
      </c>
      <c r="W217" s="85" t="str">
        <f>IF(AND('341-CT'!$H$9=H217,OR(LEFT(N217,3)=$W$7,LEFT(O217,3)=$W$7)),"x","")</f>
        <v/>
      </c>
      <c r="X217" s="85" t="str">
        <f>IF(OR(TH!N217=TH!$X$7,O217=TH!$X$7),"x","")</f>
        <v/>
      </c>
      <c r="Y217" s="85" t="str">
        <f>IF(AND(OR(N217="131",O217="131"),H217='131-CT'!$H$9),"x","")</f>
        <v/>
      </c>
      <c r="Z217" s="85"/>
      <c r="AA217" s="85" t="str">
        <f>IF(AND(MONTH(E217)='IN-NX'!$J$5,'IN-NX'!$D$7=D217),"x","")</f>
        <v/>
      </c>
      <c r="AB217" s="85" t="str">
        <f>IF(AND(OR(LEFT(TH!N217,2)="15",LEFT(TH!O217,2)="15"),'152-CT'!$J$8=TH!F217),"x","")</f>
        <v/>
      </c>
      <c r="AC217" s="85" t="str">
        <f>IF(AND(OR(LEFT(TH!N217,2)="15",LEFT(TH!O217,2)="15"),TK!$E$7=TH!F217),"x","")</f>
        <v/>
      </c>
      <c r="AD217" s="85" t="str">
        <f>IF(AND(N217="1521",MONTH(C217)='BK-NL'!$M$11),"x","")</f>
        <v/>
      </c>
    </row>
    <row r="218" spans="1:30" s="1167" customFormat="1" ht="15.75" hidden="1" customHeight="1">
      <c r="A218" s="342" t="str">
        <f>IF(B218&lt;&gt;"",IF(AND(B218='IN-TC'!$S$4,OR(TH!N218="1111",TH!O218="1111")),TH!D218,""),"")</f>
        <v/>
      </c>
      <c r="B218" s="63">
        <f t="shared" si="32"/>
        <v>1</v>
      </c>
      <c r="C218" s="64">
        <v>42373</v>
      </c>
      <c r="D218" s="64" t="s">
        <v>883</v>
      </c>
      <c r="E218" s="64">
        <v>42373</v>
      </c>
      <c r="F218" s="67" t="s">
        <v>781</v>
      </c>
      <c r="G218" s="994" t="s">
        <v>817</v>
      </c>
      <c r="H218" s="74" t="s">
        <v>818</v>
      </c>
      <c r="I218" s="446"/>
      <c r="J218" s="446"/>
      <c r="K218" s="437"/>
      <c r="L218" s="446"/>
      <c r="M218" s="65">
        <v>16650000</v>
      </c>
      <c r="N218" s="66" t="s">
        <v>162</v>
      </c>
      <c r="O218" s="66" t="s">
        <v>63</v>
      </c>
      <c r="P218" s="85" t="str">
        <f>IF(AND('331-CT'!$E$7=TH!H218,OR(N218="331",O218="331")),"x","")</f>
        <v/>
      </c>
      <c r="Q218" s="85" t="str">
        <f>IF(AND(B218='111'!$L$11,OR($N218=$Q$7,$O218=$Q$7)),"x","")</f>
        <v>x</v>
      </c>
      <c r="R218" s="85" t="str">
        <f>IF(AND($N218=$Q$7,$B218&lt;'111'!$L$11),"x","")</f>
        <v/>
      </c>
      <c r="S218" s="85" t="str">
        <f>IF(AND($O218=$Q$7,$B218&lt;'111'!$L$11),"x","")</f>
        <v/>
      </c>
      <c r="T218" s="85" t="str">
        <f>IF(ISERROR(FIND('112'!$M$9,G218,1)),"",IF((AND(FIND('112'!$M$9,G218,1)&gt;=1,B218='112'!$K$9,OR($N218='112'!$I$6,$O218='112'!$I$6))),"x",""))</f>
        <v/>
      </c>
      <c r="U218" s="85" t="str">
        <f>IF(ISERROR(FIND('112'!$M$9,G218,1)),"",IF((AND(LEFT(G218,2)=LEFT('112'!$M$9,2),B218&lt;'112'!$K$9,$N218='112'!$I$6)),"x",""))</f>
        <v/>
      </c>
      <c r="V218" s="85" t="str">
        <f>IF(ISERROR(FIND('112'!$M$9,G218,1)),"",IF((AND(RIGHT(G218,2)=RIGHT('112'!$M$9,2),B218&lt;'112'!$K$9,$O218='112'!$I$6)),"x",""))</f>
        <v/>
      </c>
      <c r="W218" s="85" t="str">
        <f>IF(AND('341-CT'!$H$9=H218,OR(LEFT(N218,3)=$W$7,LEFT(O218,3)=$W$7)),"x","")</f>
        <v/>
      </c>
      <c r="X218" s="85" t="str">
        <f>IF(OR(TH!N218=TH!$X$7,O218=TH!$X$7),"x","")</f>
        <v/>
      </c>
      <c r="Y218" s="85" t="str">
        <f>IF(AND(OR(N218="131",O218="131"),H218='131-CT'!$H$9),"x","")</f>
        <v/>
      </c>
      <c r="Z218" s="85"/>
      <c r="AA218" s="85" t="str">
        <f>IF(AND(MONTH(E218)='IN-NX'!$J$5,'IN-NX'!$D$7=D218),"x","")</f>
        <v/>
      </c>
      <c r="AB218" s="85" t="str">
        <f>IF(AND(OR(LEFT(TH!N218,2)="15",LEFT(TH!O218,2)="15"),'152-CT'!$J$8=TH!F218),"x","")</f>
        <v/>
      </c>
      <c r="AC218" s="85" t="str">
        <f>IF(AND(OR(LEFT(TH!N218,2)="15",LEFT(TH!O218,2)="15"),TK!$E$7=TH!F218),"x","")</f>
        <v/>
      </c>
      <c r="AD218" s="85" t="str">
        <f>IF(AND(N218="1521",MONTH(C218)='BK-NL'!$M$11),"x","")</f>
        <v/>
      </c>
    </row>
    <row r="219" spans="1:30" s="1167" customFormat="1" ht="15.75" hidden="1" customHeight="1">
      <c r="A219" s="342" t="str">
        <f>IF(B219&lt;&gt;"",IF(AND(B219='IN-TC'!$S$4,OR(TH!N219="1111",TH!O219="1111")),TH!D219,""),"")</f>
        <v/>
      </c>
      <c r="B219" s="63">
        <f t="shared" si="32"/>
        <v>1</v>
      </c>
      <c r="C219" s="64">
        <v>42373</v>
      </c>
      <c r="D219" s="64" t="s">
        <v>883</v>
      </c>
      <c r="E219" s="64">
        <v>42373</v>
      </c>
      <c r="F219" s="67" t="s">
        <v>782</v>
      </c>
      <c r="G219" s="996" t="s">
        <v>817</v>
      </c>
      <c r="H219" s="350" t="s">
        <v>818</v>
      </c>
      <c r="I219" s="448"/>
      <c r="J219" s="448"/>
      <c r="K219" s="439"/>
      <c r="L219" s="448"/>
      <c r="M219" s="65">
        <v>1665000</v>
      </c>
      <c r="N219" s="66" t="s">
        <v>9</v>
      </c>
      <c r="O219" s="66" t="s">
        <v>63</v>
      </c>
      <c r="P219" s="85" t="str">
        <f>IF(AND('331-CT'!$E$7=TH!H219,OR(N219="331",O219="331")),"x","")</f>
        <v/>
      </c>
      <c r="Q219" s="85" t="str">
        <f>IF(AND(B219='111'!$L$11,OR($N219=$Q$7,$O219=$Q$7)),"x","")</f>
        <v>x</v>
      </c>
      <c r="R219" s="85" t="str">
        <f>IF(AND($N219=$Q$7,$B219&lt;'111'!$L$11),"x","")</f>
        <v/>
      </c>
      <c r="S219" s="85" t="str">
        <f>IF(AND($O219=$Q$7,$B219&lt;'111'!$L$11),"x","")</f>
        <v/>
      </c>
      <c r="T219" s="85" t="str">
        <f>IF(ISERROR(FIND('112'!$M$9,G219,1)),"",IF((AND(FIND('112'!$M$9,G219,1)&gt;=1,B219='112'!$K$9,OR($N219='112'!$I$6,$O219='112'!$I$6))),"x",""))</f>
        <v/>
      </c>
      <c r="U219" s="85" t="str">
        <f>IF(ISERROR(FIND('112'!$M$9,G219,1)),"",IF((AND(LEFT(G219,2)=LEFT('112'!$M$9,2),B219&lt;'112'!$K$9,$N219='112'!$I$6)),"x",""))</f>
        <v/>
      </c>
      <c r="V219" s="85" t="str">
        <f>IF(ISERROR(FIND('112'!$M$9,G219,1)),"",IF((AND(RIGHT(G219,2)=RIGHT('112'!$M$9,2),B219&lt;'112'!$K$9,$O219='112'!$I$6)),"x",""))</f>
        <v/>
      </c>
      <c r="W219" s="85" t="str">
        <f>IF(AND('341-CT'!$H$9=H219,OR(LEFT(N219,3)=$W$7,LEFT(O219,3)=$W$7)),"x","")</f>
        <v/>
      </c>
      <c r="X219" s="85" t="str">
        <f>IF(OR(TH!N219=TH!$X$7,O219=TH!$X$7),"x","")</f>
        <v/>
      </c>
      <c r="Y219" s="85" t="str">
        <f>IF(AND(OR(N219="131",O219="131"),H219='131-CT'!$H$9),"x","")</f>
        <v/>
      </c>
      <c r="Z219" s="85"/>
      <c r="AA219" s="85" t="str">
        <f>IF(AND(MONTH(E219)='IN-NX'!$J$5,'IN-NX'!$D$7=D219),"x","")</f>
        <v/>
      </c>
      <c r="AB219" s="85" t="str">
        <f>IF(AND(OR(LEFT(TH!N219,2)="15",LEFT(TH!O219,2)="15"),'152-CT'!$J$8=TH!F219),"x","")</f>
        <v/>
      </c>
      <c r="AC219" s="85" t="str">
        <f>IF(AND(OR(LEFT(TH!N219,2)="15",LEFT(TH!O219,2)="15"),TK!$E$7=TH!F219),"x","")</f>
        <v/>
      </c>
      <c r="AD219" s="85" t="str">
        <f>IF(AND(N219="1521",MONTH(C219)='BK-NL'!$M$11),"x","")</f>
        <v/>
      </c>
    </row>
    <row r="220" spans="1:30" s="1167" customFormat="1" ht="15.75" hidden="1" customHeight="1">
      <c r="A220" s="342" t="str">
        <f>IF(B220&lt;&gt;"",IF(AND(B220='IN-TC'!$S$4,OR(TH!N220="1111",TH!O220="1111")),TH!D220,""),"")</f>
        <v/>
      </c>
      <c r="B220" s="63">
        <f t="shared" si="32"/>
        <v>1</v>
      </c>
      <c r="C220" s="64">
        <v>42373</v>
      </c>
      <c r="D220" s="64" t="s">
        <v>884</v>
      </c>
      <c r="E220" s="64">
        <v>42336</v>
      </c>
      <c r="F220" s="67" t="s">
        <v>776</v>
      </c>
      <c r="G220" s="996" t="s">
        <v>819</v>
      </c>
      <c r="H220" s="350" t="s">
        <v>814</v>
      </c>
      <c r="I220" s="448"/>
      <c r="J220" s="448"/>
      <c r="K220" s="439"/>
      <c r="L220" s="448"/>
      <c r="M220" s="65">
        <v>12000000</v>
      </c>
      <c r="N220" s="66" t="s">
        <v>101</v>
      </c>
      <c r="O220" s="66" t="s">
        <v>63</v>
      </c>
      <c r="P220" s="85" t="str">
        <f>IF(AND('331-CT'!$E$7=TH!H220,OR(N220="331",O220="331")),"x","")</f>
        <v/>
      </c>
      <c r="Q220" s="85" t="str">
        <f>IF(AND(B220='111'!$L$11,OR($N220=$Q$7,$O220=$Q$7)),"x","")</f>
        <v>x</v>
      </c>
      <c r="R220" s="85" t="str">
        <f>IF(AND($N220=$Q$7,$B220&lt;'111'!$L$11),"x","")</f>
        <v/>
      </c>
      <c r="S220" s="85" t="str">
        <f>IF(AND($O220=$Q$7,$B220&lt;'111'!$L$11),"x","")</f>
        <v/>
      </c>
      <c r="T220" s="85" t="str">
        <f>IF(ISERROR(FIND('112'!$M$9,G220,1)),"",IF((AND(FIND('112'!$M$9,G220,1)&gt;=1,B220='112'!$K$9,OR($N220='112'!$I$6,$O220='112'!$I$6))),"x",""))</f>
        <v/>
      </c>
      <c r="U220" s="85" t="str">
        <f>IF(ISERROR(FIND('112'!$M$9,G220,1)),"",IF((AND(LEFT(G220,2)=LEFT('112'!$M$9,2),B220&lt;'112'!$K$9,$N220='112'!$I$6)),"x",""))</f>
        <v/>
      </c>
      <c r="V220" s="85" t="str">
        <f>IF(ISERROR(FIND('112'!$M$9,G220,1)),"",IF((AND(RIGHT(G220,2)=RIGHT('112'!$M$9,2),B220&lt;'112'!$K$9,$O220='112'!$I$6)),"x",""))</f>
        <v/>
      </c>
      <c r="W220" s="85" t="str">
        <f>IF(AND('341-CT'!$H$9=H220,OR(LEFT(N220,3)=$W$7,LEFT(O220,3)=$W$7)),"x","")</f>
        <v/>
      </c>
      <c r="X220" s="85" t="str">
        <f>IF(OR(TH!N220=TH!$X$7,O220=TH!$X$7),"x","")</f>
        <v/>
      </c>
      <c r="Y220" s="85" t="str">
        <f>IF(AND(OR(N220="131",O220="131"),H220='131-CT'!$H$9),"x","")</f>
        <v/>
      </c>
      <c r="Z220" s="85"/>
      <c r="AA220" s="85" t="str">
        <f>IF(AND(MONTH(E220)='IN-NX'!$J$5,'IN-NX'!$D$7=D220),"x","")</f>
        <v/>
      </c>
      <c r="AB220" s="85" t="str">
        <f>IF(AND(OR(LEFT(TH!N220,2)="15",LEFT(TH!O220,2)="15"),'152-CT'!$J$8=TH!F220),"x","")</f>
        <v/>
      </c>
      <c r="AC220" s="85" t="str">
        <f>IF(AND(OR(LEFT(TH!N220,2)="15",LEFT(TH!O220,2)="15"),TK!$E$7=TH!F220),"x","")</f>
        <v/>
      </c>
      <c r="AD220" s="85" t="str">
        <f>IF(AND(N220="1521",MONTH(C220)='BK-NL'!$M$11),"x","")</f>
        <v/>
      </c>
    </row>
    <row r="221" spans="1:30" s="1167" customFormat="1" ht="15.75" hidden="1" customHeight="1">
      <c r="A221" s="342" t="str">
        <f>IF(B221&lt;&gt;"",IF(AND(B221='IN-TC'!$S$4,OR(TH!N221="1111",TH!O221="1111")),TH!D221,""),"")</f>
        <v/>
      </c>
      <c r="B221" s="63">
        <f t="shared" si="32"/>
        <v>1</v>
      </c>
      <c r="C221" s="64">
        <v>42373</v>
      </c>
      <c r="D221" s="64" t="s">
        <v>884</v>
      </c>
      <c r="E221" s="64">
        <v>42336</v>
      </c>
      <c r="F221" s="67" t="s">
        <v>777</v>
      </c>
      <c r="G221" s="67" t="s">
        <v>819</v>
      </c>
      <c r="H221" s="74" t="s">
        <v>814</v>
      </c>
      <c r="I221" s="446"/>
      <c r="J221" s="446"/>
      <c r="K221" s="437"/>
      <c r="L221" s="446"/>
      <c r="M221" s="65">
        <v>1200000</v>
      </c>
      <c r="N221" s="66" t="s">
        <v>9</v>
      </c>
      <c r="O221" s="66" t="s">
        <v>63</v>
      </c>
      <c r="P221" s="85" t="str">
        <f>IF(AND('331-CT'!$E$7=TH!H221,OR(N221="331",O221="331")),"x","")</f>
        <v/>
      </c>
      <c r="Q221" s="85" t="str">
        <f>IF(AND(B221='111'!$L$11,OR($N221=$Q$7,$O221=$Q$7)),"x","")</f>
        <v>x</v>
      </c>
      <c r="R221" s="85" t="str">
        <f>IF(AND($N221=$Q$7,$B221&lt;'111'!$L$11),"x","")</f>
        <v/>
      </c>
      <c r="S221" s="85" t="str">
        <f>IF(AND($O221=$Q$7,$B221&lt;'111'!$L$11),"x","")</f>
        <v/>
      </c>
      <c r="T221" s="85" t="str">
        <f>IF(ISERROR(FIND('112'!$M$9,G221,1)),"",IF((AND(FIND('112'!$M$9,G221,1)&gt;=1,B221='112'!$K$9,OR($N221='112'!$I$6,$O221='112'!$I$6))),"x",""))</f>
        <v/>
      </c>
      <c r="U221" s="85" t="str">
        <f>IF(ISERROR(FIND('112'!$M$9,G221,1)),"",IF((AND(LEFT(G221,2)=LEFT('112'!$M$9,2),B221&lt;'112'!$K$9,$N221='112'!$I$6)),"x",""))</f>
        <v/>
      </c>
      <c r="V221" s="85" t="str">
        <f>IF(ISERROR(FIND('112'!$M$9,G221,1)),"",IF((AND(RIGHT(G221,2)=RIGHT('112'!$M$9,2),B221&lt;'112'!$K$9,$O221='112'!$I$6)),"x",""))</f>
        <v/>
      </c>
      <c r="W221" s="85" t="str">
        <f>IF(AND('341-CT'!$H$9=H221,OR(LEFT(N221,3)=$W$7,LEFT(O221,3)=$W$7)),"x","")</f>
        <v/>
      </c>
      <c r="X221" s="85" t="str">
        <f>IF(OR(TH!N221=TH!$X$7,O221=TH!$X$7),"x","")</f>
        <v/>
      </c>
      <c r="Y221" s="85" t="str">
        <f>IF(AND(OR(N221="131",O221="131"),H221='131-CT'!$H$9),"x","")</f>
        <v/>
      </c>
      <c r="Z221" s="85"/>
      <c r="AA221" s="85" t="str">
        <f>IF(AND(MONTH(E221)='IN-NX'!$J$5,'IN-NX'!$D$7=D221),"x","")</f>
        <v/>
      </c>
      <c r="AB221" s="85" t="str">
        <f>IF(AND(OR(LEFT(TH!N221,2)="15",LEFT(TH!O221,2)="15"),'152-CT'!$J$8=TH!F221),"x","")</f>
        <v/>
      </c>
      <c r="AC221" s="85" t="str">
        <f>IF(AND(OR(LEFT(TH!N221,2)="15",LEFT(TH!O221,2)="15"),TK!$E$7=TH!F221),"x","")</f>
        <v/>
      </c>
      <c r="AD221" s="85" t="str">
        <f>IF(AND(N221="1521",MONTH(C221)='BK-NL'!$M$11),"x","")</f>
        <v/>
      </c>
    </row>
    <row r="222" spans="1:30" s="1167" customFormat="1" ht="15.75" hidden="1" customHeight="1">
      <c r="A222" s="342" t="str">
        <f>IF(B222&lt;&gt;"",IF(AND(B222='IN-TC'!$S$4,OR(TH!N222="1111",TH!O222="1111")),TH!D222,""),"")</f>
        <v/>
      </c>
      <c r="B222" s="63">
        <f t="shared" si="32"/>
        <v>1</v>
      </c>
      <c r="C222" s="64">
        <v>42373</v>
      </c>
      <c r="D222" s="64" t="s">
        <v>885</v>
      </c>
      <c r="E222" s="64">
        <v>42373</v>
      </c>
      <c r="F222" s="67" t="s">
        <v>783</v>
      </c>
      <c r="G222" s="994" t="s">
        <v>820</v>
      </c>
      <c r="H222" s="74" t="s">
        <v>816</v>
      </c>
      <c r="I222" s="446"/>
      <c r="J222" s="446"/>
      <c r="K222" s="437"/>
      <c r="L222" s="446"/>
      <c r="M222" s="65">
        <v>684000</v>
      </c>
      <c r="N222" s="66" t="s">
        <v>101</v>
      </c>
      <c r="O222" s="66" t="s">
        <v>63</v>
      </c>
      <c r="P222" s="85" t="str">
        <f>IF(AND('331-CT'!$E$7=TH!H222,OR(N222="331",O222="331")),"x","")</f>
        <v/>
      </c>
      <c r="Q222" s="85" t="str">
        <f>IF(AND(B222='111'!$L$11,OR($N222=$Q$7,$O222=$Q$7)),"x","")</f>
        <v>x</v>
      </c>
      <c r="R222" s="85" t="str">
        <f>IF(AND($N222=$Q$7,$B222&lt;'111'!$L$11),"x","")</f>
        <v/>
      </c>
      <c r="S222" s="85" t="str">
        <f>IF(AND($O222=$Q$7,$B222&lt;'111'!$L$11),"x","")</f>
        <v/>
      </c>
      <c r="T222" s="85" t="str">
        <f>IF(ISERROR(FIND('112'!$M$9,G222,1)),"",IF((AND(FIND('112'!$M$9,G222,1)&gt;=1,B222='112'!$K$9,OR($N222='112'!$I$6,$O222='112'!$I$6))),"x",""))</f>
        <v/>
      </c>
      <c r="U222" s="85" t="str">
        <f>IF(ISERROR(FIND('112'!$M$9,G222,1)),"",IF((AND(LEFT(G222,2)=LEFT('112'!$M$9,2),B222&lt;'112'!$K$9,$N222='112'!$I$6)),"x",""))</f>
        <v/>
      </c>
      <c r="V222" s="85" t="str">
        <f>IF(ISERROR(FIND('112'!$M$9,G222,1)),"",IF((AND(RIGHT(G222,2)=RIGHT('112'!$M$9,2),B222&lt;'112'!$K$9,$O222='112'!$I$6)),"x",""))</f>
        <v/>
      </c>
      <c r="W222" s="85" t="str">
        <f>IF(AND('341-CT'!$H$9=H222,OR(LEFT(N222,3)=$W$7,LEFT(O222,3)=$W$7)),"x","")</f>
        <v/>
      </c>
      <c r="X222" s="85" t="str">
        <f>IF(OR(TH!N222=TH!$X$7,O222=TH!$X$7),"x","")</f>
        <v/>
      </c>
      <c r="Y222" s="85" t="str">
        <f>IF(AND(OR(N222="131",O222="131"),H222='131-CT'!$H$9),"x","")</f>
        <v/>
      </c>
      <c r="Z222" s="85"/>
      <c r="AA222" s="85" t="str">
        <f>IF(AND(MONTH(E222)='IN-NX'!$J$5,'IN-NX'!$D$7=D222),"x","")</f>
        <v/>
      </c>
      <c r="AB222" s="85" t="str">
        <f>IF(AND(OR(LEFT(TH!N222,2)="15",LEFT(TH!O222,2)="15"),'152-CT'!$J$8=TH!F222),"x","")</f>
        <v/>
      </c>
      <c r="AC222" s="85" t="str">
        <f>IF(AND(OR(LEFT(TH!N222,2)="15",LEFT(TH!O222,2)="15"),TK!$E$7=TH!F222),"x","")</f>
        <v/>
      </c>
      <c r="AD222" s="85" t="str">
        <f>IF(AND(N222="1521",MONTH(C222)='BK-NL'!$M$11),"x","")</f>
        <v/>
      </c>
    </row>
    <row r="223" spans="1:30" s="1167" customFormat="1" ht="15.75" hidden="1" customHeight="1">
      <c r="A223" s="342" t="str">
        <f>IF(B223&lt;&gt;"",IF(AND(B223='IN-TC'!$S$4,OR(TH!N223="1111",TH!O223="1111")),TH!D223,""),"")</f>
        <v/>
      </c>
      <c r="B223" s="63">
        <f t="shared" si="32"/>
        <v>1</v>
      </c>
      <c r="C223" s="64">
        <v>42373</v>
      </c>
      <c r="D223" s="64" t="s">
        <v>885</v>
      </c>
      <c r="E223" s="64">
        <v>42373</v>
      </c>
      <c r="F223" s="67" t="s">
        <v>784</v>
      </c>
      <c r="G223" s="994" t="s">
        <v>820</v>
      </c>
      <c r="H223" s="74" t="s">
        <v>816</v>
      </c>
      <c r="I223" s="446"/>
      <c r="J223" s="446"/>
      <c r="K223" s="437"/>
      <c r="L223" s="446"/>
      <c r="M223" s="65">
        <v>68400</v>
      </c>
      <c r="N223" s="66" t="s">
        <v>9</v>
      </c>
      <c r="O223" s="66" t="s">
        <v>63</v>
      </c>
      <c r="P223" s="85" t="str">
        <f>IF(AND('331-CT'!$E$7=TH!H223,OR(N223="331",O223="331")),"x","")</f>
        <v/>
      </c>
      <c r="Q223" s="85" t="str">
        <f>IF(AND(B223='111'!$L$11,OR($N223=$Q$7,$O223=$Q$7)),"x","")</f>
        <v>x</v>
      </c>
      <c r="R223" s="85" t="str">
        <f>IF(AND($N223=$Q$7,$B223&lt;'111'!$L$11),"x","")</f>
        <v/>
      </c>
      <c r="S223" s="85" t="str">
        <f>IF(AND($O223=$Q$7,$B223&lt;'111'!$L$11),"x","")</f>
        <v/>
      </c>
      <c r="T223" s="85" t="str">
        <f>IF(ISERROR(FIND('112'!$M$9,G223,1)),"",IF((AND(FIND('112'!$M$9,G223,1)&gt;=1,B223='112'!$K$9,OR($N223='112'!$I$6,$O223='112'!$I$6))),"x",""))</f>
        <v/>
      </c>
      <c r="U223" s="85" t="str">
        <f>IF(ISERROR(FIND('112'!$M$9,G223,1)),"",IF((AND(LEFT(G223,2)=LEFT('112'!$M$9,2),B223&lt;'112'!$K$9,$N223='112'!$I$6)),"x",""))</f>
        <v/>
      </c>
      <c r="V223" s="85" t="str">
        <f>IF(ISERROR(FIND('112'!$M$9,G223,1)),"",IF((AND(RIGHT(G223,2)=RIGHT('112'!$M$9,2),B223&lt;'112'!$K$9,$O223='112'!$I$6)),"x",""))</f>
        <v/>
      </c>
      <c r="W223" s="85" t="str">
        <f>IF(AND('341-CT'!$H$9=H223,OR(LEFT(N223,3)=$W$7,LEFT(O223,3)=$W$7)),"x","")</f>
        <v/>
      </c>
      <c r="X223" s="85" t="str">
        <f>IF(OR(TH!N223=TH!$X$7,O223=TH!$X$7),"x","")</f>
        <v/>
      </c>
      <c r="Y223" s="85" t="str">
        <f>IF(AND(OR(N223="131",O223="131"),H223='131-CT'!$H$9),"x","")</f>
        <v/>
      </c>
      <c r="Z223" s="85"/>
      <c r="AA223" s="85" t="str">
        <f>IF(AND(MONTH(E223)='IN-NX'!$J$5,'IN-NX'!$D$7=D223),"x","")</f>
        <v/>
      </c>
      <c r="AB223" s="85" t="str">
        <f>IF(AND(OR(LEFT(TH!N223,2)="15",LEFT(TH!O223,2)="15"),'152-CT'!$J$8=TH!F223),"x","")</f>
        <v/>
      </c>
      <c r="AC223" s="85" t="str">
        <f>IF(AND(OR(LEFT(TH!N223,2)="15",LEFT(TH!O223,2)="15"),TK!$E$7=TH!F223),"x","")</f>
        <v/>
      </c>
      <c r="AD223" s="85" t="str">
        <f>IF(AND(N223="1521",MONTH(C223)='BK-NL'!$M$11),"x","")</f>
        <v/>
      </c>
    </row>
    <row r="224" spans="1:30" s="1167" customFormat="1" ht="15.75" hidden="1" customHeight="1">
      <c r="A224" s="342" t="str">
        <f>IF(B224&lt;&gt;"",IF(AND(B224='IN-TC'!$S$4,OR(TH!N224="1111",TH!O224="1111")),TH!D224,""),"")</f>
        <v/>
      </c>
      <c r="B224" s="63">
        <f t="shared" si="32"/>
        <v>1</v>
      </c>
      <c r="C224" s="64">
        <v>42373</v>
      </c>
      <c r="D224" s="64" t="s">
        <v>886</v>
      </c>
      <c r="E224" s="64">
        <v>42373</v>
      </c>
      <c r="F224" s="67" t="s">
        <v>783</v>
      </c>
      <c r="G224" s="994" t="s">
        <v>821</v>
      </c>
      <c r="H224" s="74" t="s">
        <v>822</v>
      </c>
      <c r="I224" s="446"/>
      <c r="J224" s="446"/>
      <c r="K224" s="437"/>
      <c r="L224" s="446"/>
      <c r="M224" s="65">
        <v>29818</v>
      </c>
      <c r="N224" s="66" t="s">
        <v>101</v>
      </c>
      <c r="O224" s="66" t="s">
        <v>63</v>
      </c>
      <c r="P224" s="85" t="str">
        <f>IF(AND('331-CT'!$E$7=TH!H224,OR(N224="331",O224="331")),"x","")</f>
        <v/>
      </c>
      <c r="Q224" s="85" t="str">
        <f>IF(AND(B224='111'!$L$11,OR($N224=$Q$7,$O224=$Q$7)),"x","")</f>
        <v>x</v>
      </c>
      <c r="R224" s="85" t="str">
        <f>IF(AND($N224=$Q$7,$B224&lt;'111'!$L$11),"x","")</f>
        <v/>
      </c>
      <c r="S224" s="85" t="str">
        <f>IF(AND($O224=$Q$7,$B224&lt;'111'!$L$11),"x","")</f>
        <v/>
      </c>
      <c r="T224" s="85" t="str">
        <f>IF(ISERROR(FIND('112'!$M$9,G224,1)),"",IF((AND(FIND('112'!$M$9,G224,1)&gt;=1,B224='112'!$K$9,OR($N224='112'!$I$6,$O224='112'!$I$6))),"x",""))</f>
        <v/>
      </c>
      <c r="U224" s="85" t="str">
        <f>IF(ISERROR(FIND('112'!$M$9,G224,1)),"",IF((AND(LEFT(G224,2)=LEFT('112'!$M$9,2),B224&lt;'112'!$K$9,$N224='112'!$I$6)),"x",""))</f>
        <v/>
      </c>
      <c r="V224" s="85" t="str">
        <f>IF(ISERROR(FIND('112'!$M$9,G224,1)),"",IF((AND(RIGHT(G224,2)=RIGHT('112'!$M$9,2),B224&lt;'112'!$K$9,$O224='112'!$I$6)),"x",""))</f>
        <v/>
      </c>
      <c r="W224" s="85" t="str">
        <f>IF(AND('341-CT'!$H$9=H224,OR(LEFT(N224,3)=$W$7,LEFT(O224,3)=$W$7)),"x","")</f>
        <v/>
      </c>
      <c r="X224" s="85" t="str">
        <f>IF(OR(TH!N224=TH!$X$7,O224=TH!$X$7),"x","")</f>
        <v/>
      </c>
      <c r="Y224" s="85" t="str">
        <f>IF(AND(OR(N224="131",O224="131"),H224='131-CT'!$H$9),"x","")</f>
        <v/>
      </c>
      <c r="Z224" s="85"/>
      <c r="AA224" s="85" t="str">
        <f>IF(AND(MONTH(E224)='IN-NX'!$J$5,'IN-NX'!$D$7=D224),"x","")</f>
        <v/>
      </c>
      <c r="AB224" s="85" t="str">
        <f>IF(AND(OR(LEFT(TH!N224,2)="15",LEFT(TH!O224,2)="15"),'152-CT'!$J$8=TH!F224),"x","")</f>
        <v/>
      </c>
      <c r="AC224" s="85" t="str">
        <f>IF(AND(OR(LEFT(TH!N224,2)="15",LEFT(TH!O224,2)="15"),TK!$E$7=TH!F224),"x","")</f>
        <v/>
      </c>
      <c r="AD224" s="85" t="str">
        <f>IF(AND(N224="1521",MONTH(C224)='BK-NL'!$M$11),"x","")</f>
        <v/>
      </c>
    </row>
    <row r="225" spans="1:30" s="1167" customFormat="1" ht="15.75" hidden="1" customHeight="1">
      <c r="A225" s="342" t="str">
        <f>IF(B225&lt;&gt;"",IF(AND(B225='IN-TC'!$S$4,OR(TH!N225="1111",TH!O225="1111")),TH!D225,""),"")</f>
        <v/>
      </c>
      <c r="B225" s="63">
        <f t="shared" si="32"/>
        <v>1</v>
      </c>
      <c r="C225" s="64">
        <v>42373</v>
      </c>
      <c r="D225" s="64" t="s">
        <v>886</v>
      </c>
      <c r="E225" s="64">
        <v>42373</v>
      </c>
      <c r="F225" s="67" t="s">
        <v>784</v>
      </c>
      <c r="G225" s="994" t="s">
        <v>821</v>
      </c>
      <c r="H225" s="74" t="s">
        <v>822</v>
      </c>
      <c r="I225" s="446"/>
      <c r="J225" s="446"/>
      <c r="K225" s="437"/>
      <c r="L225" s="446"/>
      <c r="M225" s="65">
        <v>2982</v>
      </c>
      <c r="N225" s="66" t="s">
        <v>9</v>
      </c>
      <c r="O225" s="66" t="s">
        <v>63</v>
      </c>
      <c r="P225" s="85" t="str">
        <f>IF(AND('331-CT'!$E$7=TH!H225,OR(N225="331",O225="331")),"x","")</f>
        <v/>
      </c>
      <c r="Q225" s="85" t="str">
        <f>IF(AND(B225='111'!$L$11,OR($N225=$Q$7,$O225=$Q$7)),"x","")</f>
        <v>x</v>
      </c>
      <c r="R225" s="85" t="str">
        <f>IF(AND($N225=$Q$7,$B225&lt;'111'!$L$11),"x","")</f>
        <v/>
      </c>
      <c r="S225" s="85" t="str">
        <f>IF(AND($O225=$Q$7,$B225&lt;'111'!$L$11),"x","")</f>
        <v/>
      </c>
      <c r="T225" s="85" t="str">
        <f>IF(ISERROR(FIND('112'!$M$9,G225,1)),"",IF((AND(FIND('112'!$M$9,G225,1)&gt;=1,B225='112'!$K$9,OR($N225='112'!$I$6,$O225='112'!$I$6))),"x",""))</f>
        <v/>
      </c>
      <c r="U225" s="85" t="str">
        <f>IF(ISERROR(FIND('112'!$M$9,G225,1)),"",IF((AND(LEFT(G225,2)=LEFT('112'!$M$9,2),B225&lt;'112'!$K$9,$N225='112'!$I$6)),"x",""))</f>
        <v/>
      </c>
      <c r="V225" s="85" t="str">
        <f>IF(ISERROR(FIND('112'!$M$9,G225,1)),"",IF((AND(RIGHT(G225,2)=RIGHT('112'!$M$9,2),B225&lt;'112'!$K$9,$O225='112'!$I$6)),"x",""))</f>
        <v/>
      </c>
      <c r="W225" s="85" t="str">
        <f>IF(AND('341-CT'!$H$9=H225,OR(LEFT(N225,3)=$W$7,LEFT(O225,3)=$W$7)),"x","")</f>
        <v/>
      </c>
      <c r="X225" s="85" t="str">
        <f>IF(OR(TH!N225=TH!$X$7,O225=TH!$X$7),"x","")</f>
        <v/>
      </c>
      <c r="Y225" s="85" t="str">
        <f>IF(AND(OR(N225="131",O225="131"),H225='131-CT'!$H$9),"x","")</f>
        <v/>
      </c>
      <c r="Z225" s="85"/>
      <c r="AA225" s="85" t="str">
        <f>IF(AND(MONTH(E225)='IN-NX'!$J$5,'IN-NX'!$D$7=D225),"x","")</f>
        <v/>
      </c>
      <c r="AB225" s="85" t="str">
        <f>IF(AND(OR(LEFT(TH!N225,2)="15",LEFT(TH!O225,2)="15"),'152-CT'!$J$8=TH!F225),"x","")</f>
        <v/>
      </c>
      <c r="AC225" s="85" t="str">
        <f>IF(AND(OR(LEFT(TH!N225,2)="15",LEFT(TH!O225,2)="15"),TK!$E$7=TH!F225),"x","")</f>
        <v/>
      </c>
      <c r="AD225" s="85" t="str">
        <f>IF(AND(N225="1521",MONTH(C225)='BK-NL'!$M$11),"x","")</f>
        <v/>
      </c>
    </row>
    <row r="226" spans="1:30" s="347" customFormat="1" ht="15.75" hidden="1" customHeight="1">
      <c r="A226" s="342" t="str">
        <f>IF(B226&lt;&gt;"",IF(AND(B226='IN-TC'!$S$4,OR(TH!N226="1111",TH!O226="1111")),TH!D226,""),"")</f>
        <v/>
      </c>
      <c r="B226" s="63">
        <f t="shared" si="32"/>
        <v>1</v>
      </c>
      <c r="C226" s="64">
        <v>42374</v>
      </c>
      <c r="D226" s="64" t="s">
        <v>887</v>
      </c>
      <c r="E226" s="64">
        <v>42374</v>
      </c>
      <c r="F226" s="67" t="s">
        <v>785</v>
      </c>
      <c r="G226" s="67" t="s">
        <v>823</v>
      </c>
      <c r="H226" s="74" t="s">
        <v>818</v>
      </c>
      <c r="I226" s="446"/>
      <c r="J226" s="446"/>
      <c r="K226" s="437"/>
      <c r="L226" s="446"/>
      <c r="M226" s="65">
        <v>16890000</v>
      </c>
      <c r="N226" s="66" t="s">
        <v>162</v>
      </c>
      <c r="O226" s="66" t="s">
        <v>63</v>
      </c>
      <c r="P226" s="85" t="str">
        <f>IF(AND('331-CT'!$E$7=TH!H226,OR(N226="331",O226="331")),"x","")</f>
        <v/>
      </c>
      <c r="Q226" s="85" t="str">
        <f>IF(AND(B226='111'!$L$11,OR($N226=$Q$7,$O226=$Q$7)),"x","")</f>
        <v>x</v>
      </c>
      <c r="R226" s="85" t="str">
        <f>IF(AND($N226=$Q$7,$B226&lt;'111'!$L$11),"x","")</f>
        <v/>
      </c>
      <c r="S226" s="85" t="str">
        <f>IF(AND($O226=$Q$7,$B226&lt;'111'!$L$11),"x","")</f>
        <v/>
      </c>
      <c r="T226" s="85" t="str">
        <f>IF(ISERROR(FIND('112'!$M$9,G226,1)),"",IF((AND(FIND('112'!$M$9,G226,1)&gt;=1,B226='112'!$K$9,OR($N226='112'!$I$6,$O226='112'!$I$6))),"x",""))</f>
        <v/>
      </c>
      <c r="U226" s="85" t="str">
        <f>IF(ISERROR(FIND('112'!$M$9,G226,1)),"",IF((AND(LEFT(G226,2)=LEFT('112'!$M$9,2),B226&lt;'112'!$K$9,$N226='112'!$I$6)),"x",""))</f>
        <v/>
      </c>
      <c r="V226" s="85" t="str">
        <f>IF(ISERROR(FIND('112'!$M$9,G226,1)),"",IF((AND(RIGHT(G226,2)=RIGHT('112'!$M$9,2),B226&lt;'112'!$K$9,$O226='112'!$I$6)),"x",""))</f>
        <v/>
      </c>
      <c r="W226" s="85" t="str">
        <f>IF(AND('341-CT'!$H$9=H226,OR(LEFT(N226,3)=$W$7,LEFT(O226,3)=$W$7)),"x","")</f>
        <v/>
      </c>
      <c r="X226" s="85" t="str">
        <f>IF(OR(TH!N226=TH!$X$7,O226=TH!$X$7),"x","")</f>
        <v/>
      </c>
      <c r="Y226" s="85" t="str">
        <f>IF(AND(OR(N226="131",O226="131"),H226='131-CT'!$H$9),"x","")</f>
        <v/>
      </c>
      <c r="Z226" s="85"/>
      <c r="AA226" s="85" t="str">
        <f>IF(AND(MONTH(E226)='IN-NX'!$J$5,'IN-NX'!$D$7=D226),"x","")</f>
        <v/>
      </c>
      <c r="AB226" s="85" t="str">
        <f>IF(AND(OR(LEFT(TH!N226,2)="15",LEFT(TH!O226,2)="15"),'152-CT'!$J$8=TH!F226),"x","")</f>
        <v/>
      </c>
      <c r="AC226" s="85" t="str">
        <f>IF(AND(OR(LEFT(TH!N226,2)="15",LEFT(TH!O226,2)="15"),TK!$E$7=TH!F226),"x","")</f>
        <v/>
      </c>
      <c r="AD226" s="85" t="str">
        <f>IF(AND(N226="1521",MONTH(C226)='BK-NL'!$M$11),"x","")</f>
        <v/>
      </c>
    </row>
    <row r="227" spans="1:30" s="347" customFormat="1" ht="15.75" hidden="1" customHeight="1">
      <c r="A227" s="342" t="str">
        <f>IF(B227&lt;&gt;"",IF(AND(B227='IN-TC'!$S$4,OR(TH!N227="1111",TH!O227="1111")),TH!D227,""),"")</f>
        <v/>
      </c>
      <c r="B227" s="63">
        <f t="shared" si="32"/>
        <v>1</v>
      </c>
      <c r="C227" s="64">
        <v>42374</v>
      </c>
      <c r="D227" s="64" t="s">
        <v>887</v>
      </c>
      <c r="E227" s="64">
        <v>42374</v>
      </c>
      <c r="F227" s="67" t="s">
        <v>786</v>
      </c>
      <c r="G227" s="67" t="s">
        <v>823</v>
      </c>
      <c r="H227" s="352" t="s">
        <v>818</v>
      </c>
      <c r="I227" s="450"/>
      <c r="J227" s="450"/>
      <c r="K227" s="441"/>
      <c r="L227" s="450"/>
      <c r="M227" s="65">
        <v>1689000</v>
      </c>
      <c r="N227" s="66" t="s">
        <v>9</v>
      </c>
      <c r="O227" s="66" t="s">
        <v>63</v>
      </c>
      <c r="P227" s="85" t="str">
        <f>IF(AND('331-CT'!$E$7=TH!H227,OR(N227="331",O227="331")),"x","")</f>
        <v/>
      </c>
      <c r="Q227" s="85" t="str">
        <f>IF(AND(B227='111'!$L$11,OR($N227=$Q$7,$O227=$Q$7)),"x","")</f>
        <v>x</v>
      </c>
      <c r="R227" s="85" t="str">
        <f>IF(AND($N227=$Q$7,$B227&lt;'111'!$L$11),"x","")</f>
        <v/>
      </c>
      <c r="S227" s="85" t="str">
        <f>IF(AND($O227=$Q$7,$B227&lt;'111'!$L$11),"x","")</f>
        <v/>
      </c>
      <c r="T227" s="85" t="str">
        <f>IF(ISERROR(FIND('112'!$M$9,G227,1)),"",IF((AND(FIND('112'!$M$9,G227,1)&gt;=1,B227='112'!$K$9,OR($N227='112'!$I$6,$O227='112'!$I$6))),"x",""))</f>
        <v/>
      </c>
      <c r="U227" s="85" t="str">
        <f>IF(ISERROR(FIND('112'!$M$9,G227,1)),"",IF((AND(LEFT(G227,2)=LEFT('112'!$M$9,2),B227&lt;'112'!$K$9,$N227='112'!$I$6)),"x",""))</f>
        <v/>
      </c>
      <c r="V227" s="85" t="str">
        <f>IF(ISERROR(FIND('112'!$M$9,G227,1)),"",IF((AND(RIGHT(G227,2)=RIGHT('112'!$M$9,2),B227&lt;'112'!$K$9,$O227='112'!$I$6)),"x",""))</f>
        <v/>
      </c>
      <c r="W227" s="85" t="str">
        <f>IF(AND('341-CT'!$H$9=H227,OR(LEFT(N227,3)=$W$7,LEFT(O227,3)=$W$7)),"x","")</f>
        <v/>
      </c>
      <c r="X227" s="85" t="str">
        <f>IF(OR(TH!N227=TH!$X$7,O227=TH!$X$7),"x","")</f>
        <v/>
      </c>
      <c r="Y227" s="85" t="str">
        <f>IF(AND(OR(N227="131",O227="131"),H227='131-CT'!$H$9),"x","")</f>
        <v/>
      </c>
      <c r="Z227" s="85"/>
      <c r="AA227" s="85" t="str">
        <f>IF(AND(MONTH(E227)='IN-NX'!$J$5,'IN-NX'!$D$7=D227),"x","")</f>
        <v/>
      </c>
      <c r="AB227" s="85" t="str">
        <f>IF(AND(OR(LEFT(TH!N227,2)="15",LEFT(TH!O227,2)="15"),'152-CT'!$J$8=TH!F227),"x","")</f>
        <v/>
      </c>
      <c r="AC227" s="85" t="str">
        <f>IF(AND(OR(LEFT(TH!N227,2)="15",LEFT(TH!O227,2)="15"),TK!$E$7=TH!F227),"x","")</f>
        <v/>
      </c>
      <c r="AD227" s="85" t="str">
        <f>IF(AND(N227="1521",MONTH(C227)='BK-NL'!$M$11),"x","")</f>
        <v/>
      </c>
    </row>
    <row r="228" spans="1:30" s="347" customFormat="1" ht="15.75" hidden="1" customHeight="1">
      <c r="A228" s="342" t="str">
        <f>IF(B228&lt;&gt;"",IF(AND(B228='IN-TC'!$S$4,OR(TH!N228="1111",TH!O228="1111")),TH!D228,""),"")</f>
        <v/>
      </c>
      <c r="B228" s="63">
        <f t="shared" si="32"/>
        <v>1</v>
      </c>
      <c r="C228" s="64">
        <v>42374</v>
      </c>
      <c r="D228" s="64" t="s">
        <v>888</v>
      </c>
      <c r="E228" s="64">
        <v>42350</v>
      </c>
      <c r="F228" s="67" t="s">
        <v>776</v>
      </c>
      <c r="G228" s="67" t="s">
        <v>824</v>
      </c>
      <c r="H228" s="74" t="s">
        <v>814</v>
      </c>
      <c r="I228" s="446"/>
      <c r="J228" s="446"/>
      <c r="K228" s="437"/>
      <c r="L228" s="446"/>
      <c r="M228" s="65">
        <v>12000000</v>
      </c>
      <c r="N228" s="66" t="s">
        <v>101</v>
      </c>
      <c r="O228" s="66" t="s">
        <v>63</v>
      </c>
      <c r="P228" s="85" t="str">
        <f>IF(AND('331-CT'!$E$7=TH!H228,OR(N228="331",O228="331")),"x","")</f>
        <v/>
      </c>
      <c r="Q228" s="85" t="str">
        <f>IF(AND(B228='111'!$L$11,OR($N228=$Q$7,$O228=$Q$7)),"x","")</f>
        <v>x</v>
      </c>
      <c r="R228" s="85" t="str">
        <f>IF(AND($N228=$Q$7,$B228&lt;'111'!$L$11),"x","")</f>
        <v/>
      </c>
      <c r="S228" s="85" t="str">
        <f>IF(AND($O228=$Q$7,$B228&lt;'111'!$L$11),"x","")</f>
        <v/>
      </c>
      <c r="T228" s="85" t="str">
        <f>IF(ISERROR(FIND('112'!$M$9,G228,1)),"",IF((AND(FIND('112'!$M$9,G228,1)&gt;=1,B228='112'!$K$9,OR($N228='112'!$I$6,$O228='112'!$I$6))),"x",""))</f>
        <v/>
      </c>
      <c r="U228" s="85" t="str">
        <f>IF(ISERROR(FIND('112'!$M$9,G228,1)),"",IF((AND(LEFT(G228,2)=LEFT('112'!$M$9,2),B228&lt;'112'!$K$9,$N228='112'!$I$6)),"x",""))</f>
        <v/>
      </c>
      <c r="V228" s="85" t="str">
        <f>IF(ISERROR(FIND('112'!$M$9,G228,1)),"",IF((AND(RIGHT(G228,2)=RIGHT('112'!$M$9,2),B228&lt;'112'!$K$9,$O228='112'!$I$6)),"x",""))</f>
        <v/>
      </c>
      <c r="W228" s="85" t="str">
        <f>IF(AND('341-CT'!$H$9=H228,OR(LEFT(N228,3)=$W$7,LEFT(O228,3)=$W$7)),"x","")</f>
        <v/>
      </c>
      <c r="X228" s="85" t="str">
        <f>IF(OR(TH!N228=TH!$X$7,O228=TH!$X$7),"x","")</f>
        <v/>
      </c>
      <c r="Y228" s="85" t="str">
        <f>IF(AND(OR(N228="131",O228="131"),H228='131-CT'!$H$9),"x","")</f>
        <v/>
      </c>
      <c r="Z228" s="85"/>
      <c r="AA228" s="85" t="str">
        <f>IF(AND(MONTH(E228)='IN-NX'!$J$5,'IN-NX'!$D$7=D228),"x","")</f>
        <v/>
      </c>
      <c r="AB228" s="85" t="str">
        <f>IF(AND(OR(LEFT(TH!N228,2)="15",LEFT(TH!O228,2)="15"),'152-CT'!$J$8=TH!F228),"x","")</f>
        <v/>
      </c>
      <c r="AC228" s="85" t="str">
        <f>IF(AND(OR(LEFT(TH!N228,2)="15",LEFT(TH!O228,2)="15"),TK!$E$7=TH!F228),"x","")</f>
        <v/>
      </c>
      <c r="AD228" s="85" t="str">
        <f>IF(AND(N228="1521",MONTH(C228)='BK-NL'!$M$11),"x","")</f>
        <v/>
      </c>
    </row>
    <row r="229" spans="1:30" ht="15.75" hidden="1" customHeight="1">
      <c r="A229" s="342" t="str">
        <f>IF(B229&lt;&gt;"",IF(AND(B229='IN-TC'!$S$4,OR(TH!N229="1111",TH!O229="1111")),TH!D229,""),"")</f>
        <v/>
      </c>
      <c r="B229" s="63">
        <f t="shared" si="32"/>
        <v>1</v>
      </c>
      <c r="C229" s="64">
        <v>42374</v>
      </c>
      <c r="D229" s="64" t="s">
        <v>888</v>
      </c>
      <c r="E229" s="64">
        <v>42350</v>
      </c>
      <c r="F229" s="67" t="s">
        <v>777</v>
      </c>
      <c r="G229" s="67" t="s">
        <v>824</v>
      </c>
      <c r="H229" s="74" t="s">
        <v>814</v>
      </c>
      <c r="I229" s="446"/>
      <c r="J229" s="446"/>
      <c r="K229" s="437"/>
      <c r="L229" s="446"/>
      <c r="M229" s="65">
        <v>1200000</v>
      </c>
      <c r="N229" s="66" t="s">
        <v>9</v>
      </c>
      <c r="O229" s="66" t="s">
        <v>63</v>
      </c>
      <c r="P229" s="85" t="str">
        <f>IF(AND('331-CT'!$E$7=TH!H229,OR(N229="331",O229="331")),"x","")</f>
        <v/>
      </c>
      <c r="Q229" s="85" t="str">
        <f>IF(AND(B229='111'!$L$11,OR($N229=$Q$7,$O229=$Q$7)),"x","")</f>
        <v>x</v>
      </c>
      <c r="R229" s="85" t="str">
        <f>IF(AND($N229=$Q$7,$B229&lt;'111'!$L$11),"x","")</f>
        <v/>
      </c>
      <c r="S229" s="85" t="str">
        <f>IF(AND($O229=$Q$7,$B229&lt;'111'!$L$11),"x","")</f>
        <v/>
      </c>
      <c r="T229" s="85" t="str">
        <f>IF(ISERROR(FIND('112'!$M$9,G229,1)),"",IF((AND(FIND('112'!$M$9,G229,1)&gt;=1,B229='112'!$K$9,OR($N229='112'!$I$6,$O229='112'!$I$6))),"x",""))</f>
        <v/>
      </c>
      <c r="U229" s="85" t="str">
        <f>IF(ISERROR(FIND('112'!$M$9,G229,1)),"",IF((AND(LEFT(G229,2)=LEFT('112'!$M$9,2),B229&lt;'112'!$K$9,$N229='112'!$I$6)),"x",""))</f>
        <v/>
      </c>
      <c r="V229" s="85" t="str">
        <f>IF(ISERROR(FIND('112'!$M$9,G229,1)),"",IF((AND(RIGHT(G229,2)=RIGHT('112'!$M$9,2),B229&lt;'112'!$K$9,$O229='112'!$I$6)),"x",""))</f>
        <v/>
      </c>
      <c r="W229" s="85" t="str">
        <f>IF(AND('341-CT'!$H$9=H229,OR(LEFT(N229,3)=$W$7,LEFT(O229,3)=$W$7)),"x","")</f>
        <v/>
      </c>
      <c r="X229" s="85" t="str">
        <f>IF(OR(TH!N229=TH!$X$7,O229=TH!$X$7),"x","")</f>
        <v/>
      </c>
      <c r="Y229" s="85" t="str">
        <f>IF(AND(OR(N229="131",O229="131"),H229='131-CT'!$H$9),"x","")</f>
        <v/>
      </c>
      <c r="Z229" s="85"/>
      <c r="AA229" s="85" t="str">
        <f>IF(AND(MONTH(E229)='IN-NX'!$J$5,'IN-NX'!$D$7=D229),"x","")</f>
        <v/>
      </c>
      <c r="AB229" s="85" t="str">
        <f>IF(AND(OR(LEFT(TH!N229,2)="15",LEFT(TH!O229,2)="15"),'152-CT'!$J$8=TH!F229),"x","")</f>
        <v/>
      </c>
      <c r="AC229" s="85" t="str">
        <f>IF(AND(OR(LEFT(TH!N229,2)="15",LEFT(TH!O229,2)="15"),TK!$E$7=TH!F229),"x","")</f>
        <v/>
      </c>
      <c r="AD229" s="85" t="str">
        <f>IF(AND(N229="1521",MONTH(C229)='BK-NL'!$M$11),"x","")</f>
        <v/>
      </c>
    </row>
    <row r="230" spans="1:30" s="347" customFormat="1" ht="15.75" hidden="1" customHeight="1">
      <c r="A230" s="342" t="str">
        <f>IF(B230&lt;&gt;"",IF(AND(B230='IN-TC'!$S$4,OR(TH!N230="1111",TH!O230="1111")),TH!D230,""),"")</f>
        <v/>
      </c>
      <c r="B230" s="63">
        <f t="shared" si="32"/>
        <v>1</v>
      </c>
      <c r="C230" s="64">
        <v>42374</v>
      </c>
      <c r="D230" s="64" t="s">
        <v>889</v>
      </c>
      <c r="E230" s="64">
        <v>42374</v>
      </c>
      <c r="F230" s="67" t="s">
        <v>783</v>
      </c>
      <c r="G230" s="67" t="s">
        <v>825</v>
      </c>
      <c r="H230" s="74" t="s">
        <v>816</v>
      </c>
      <c r="I230" s="446"/>
      <c r="J230" s="446"/>
      <c r="K230" s="437"/>
      <c r="L230" s="446"/>
      <c r="M230" s="65">
        <v>676700</v>
      </c>
      <c r="N230" s="66" t="s">
        <v>101</v>
      </c>
      <c r="O230" s="66" t="s">
        <v>63</v>
      </c>
      <c r="P230" s="85" t="str">
        <f>IF(AND('331-CT'!$E$7=TH!H230,OR(N230="331",O230="331")),"x","")</f>
        <v/>
      </c>
      <c r="Q230" s="85" t="str">
        <f>IF(AND(B230='111'!$L$11,OR($N230=$Q$7,$O230=$Q$7)),"x","")</f>
        <v>x</v>
      </c>
      <c r="R230" s="85" t="str">
        <f>IF(AND($N230=$Q$7,$B230&lt;'111'!$L$11),"x","")</f>
        <v/>
      </c>
      <c r="S230" s="85" t="str">
        <f>IF(AND($O230=$Q$7,$B230&lt;'111'!$L$11),"x","")</f>
        <v/>
      </c>
      <c r="T230" s="85" t="str">
        <f>IF(ISERROR(FIND('112'!$M$9,G230,1)),"",IF((AND(FIND('112'!$M$9,G230,1)&gt;=1,B230='112'!$K$9,OR($N230='112'!$I$6,$O230='112'!$I$6))),"x",""))</f>
        <v/>
      </c>
      <c r="U230" s="85" t="str">
        <f>IF(ISERROR(FIND('112'!$M$9,G230,1)),"",IF((AND(LEFT(G230,2)=LEFT('112'!$M$9,2),B230&lt;'112'!$K$9,$N230='112'!$I$6)),"x",""))</f>
        <v/>
      </c>
      <c r="V230" s="85" t="str">
        <f>IF(ISERROR(FIND('112'!$M$9,G230,1)),"",IF((AND(RIGHT(G230,2)=RIGHT('112'!$M$9,2),B230&lt;'112'!$K$9,$O230='112'!$I$6)),"x",""))</f>
        <v/>
      </c>
      <c r="W230" s="85" t="str">
        <f>IF(AND('341-CT'!$H$9=H230,OR(LEFT(N230,3)=$W$7,LEFT(O230,3)=$W$7)),"x","")</f>
        <v/>
      </c>
      <c r="X230" s="85" t="str">
        <f>IF(OR(TH!N230=TH!$X$7,O230=TH!$X$7),"x","")</f>
        <v/>
      </c>
      <c r="Y230" s="85" t="str">
        <f>IF(AND(OR(N230="131",O230="131"),H230='131-CT'!$H$9),"x","")</f>
        <v/>
      </c>
      <c r="Z230" s="85"/>
      <c r="AA230" s="85" t="str">
        <f>IF(AND(MONTH(E230)='IN-NX'!$J$5,'IN-NX'!$D$7=D230),"x","")</f>
        <v/>
      </c>
      <c r="AB230" s="85" t="str">
        <f>IF(AND(OR(LEFT(TH!N230,2)="15",LEFT(TH!O230,2)="15"),'152-CT'!$J$8=TH!F230),"x","")</f>
        <v/>
      </c>
      <c r="AC230" s="85" t="str">
        <f>IF(AND(OR(LEFT(TH!N230,2)="15",LEFT(TH!O230,2)="15"),TK!$E$7=TH!F230),"x","")</f>
        <v/>
      </c>
      <c r="AD230" s="85" t="str">
        <f>IF(AND(N230="1521",MONTH(C230)='BK-NL'!$M$11),"x","")</f>
        <v/>
      </c>
    </row>
    <row r="231" spans="1:30" s="347" customFormat="1" ht="15.75" hidden="1" customHeight="1">
      <c r="A231" s="342" t="str">
        <f>IF(B231&lt;&gt;"",IF(AND(B231='IN-TC'!$S$4,OR(TH!N231="1111",TH!O231="1111")),TH!D231,""),"")</f>
        <v/>
      </c>
      <c r="B231" s="63">
        <f t="shared" si="32"/>
        <v>1</v>
      </c>
      <c r="C231" s="64">
        <v>42374</v>
      </c>
      <c r="D231" s="64" t="s">
        <v>889</v>
      </c>
      <c r="E231" s="64">
        <v>42374</v>
      </c>
      <c r="F231" s="67" t="s">
        <v>784</v>
      </c>
      <c r="G231" s="67" t="s">
        <v>825</v>
      </c>
      <c r="H231" s="74" t="s">
        <v>816</v>
      </c>
      <c r="I231" s="446"/>
      <c r="J231" s="446"/>
      <c r="K231" s="437"/>
      <c r="L231" s="446"/>
      <c r="M231" s="65">
        <v>67670</v>
      </c>
      <c r="N231" s="66" t="s">
        <v>9</v>
      </c>
      <c r="O231" s="66" t="s">
        <v>63</v>
      </c>
      <c r="P231" s="85" t="str">
        <f>IF(AND('331-CT'!$E$7=TH!H231,OR(N231="331",O231="331")),"x","")</f>
        <v/>
      </c>
      <c r="Q231" s="85" t="str">
        <f>IF(AND(B231='111'!$L$11,OR($N231=$Q$7,$O231=$Q$7)),"x","")</f>
        <v>x</v>
      </c>
      <c r="R231" s="85" t="str">
        <f>IF(AND($N231=$Q$7,$B231&lt;'111'!$L$11),"x","")</f>
        <v/>
      </c>
      <c r="S231" s="85" t="str">
        <f>IF(AND($O231=$Q$7,$B231&lt;'111'!$L$11),"x","")</f>
        <v/>
      </c>
      <c r="T231" s="85" t="str">
        <f>IF(ISERROR(FIND('112'!$M$9,G231,1)),"",IF((AND(FIND('112'!$M$9,G231,1)&gt;=1,B231='112'!$K$9,OR($N231='112'!$I$6,$O231='112'!$I$6))),"x",""))</f>
        <v/>
      </c>
      <c r="U231" s="85" t="str">
        <f>IF(ISERROR(FIND('112'!$M$9,G231,1)),"",IF((AND(LEFT(G231,2)=LEFT('112'!$M$9,2),B231&lt;'112'!$K$9,$N231='112'!$I$6)),"x",""))</f>
        <v/>
      </c>
      <c r="V231" s="85" t="str">
        <f>IF(ISERROR(FIND('112'!$M$9,G231,1)),"",IF((AND(RIGHT(G231,2)=RIGHT('112'!$M$9,2),B231&lt;'112'!$K$9,$O231='112'!$I$6)),"x",""))</f>
        <v/>
      </c>
      <c r="W231" s="85" t="str">
        <f>IF(AND('341-CT'!$H$9=H231,OR(LEFT(N231,3)=$W$7,LEFT(O231,3)=$W$7)),"x","")</f>
        <v/>
      </c>
      <c r="X231" s="85" t="str">
        <f>IF(OR(TH!N231=TH!$X$7,O231=TH!$X$7),"x","")</f>
        <v/>
      </c>
      <c r="Y231" s="85" t="str">
        <f>IF(AND(OR(N231="131",O231="131"),H231='131-CT'!$H$9),"x","")</f>
        <v/>
      </c>
      <c r="Z231" s="85"/>
      <c r="AA231" s="85" t="str">
        <f>IF(AND(MONTH(E231)='IN-NX'!$J$5,'IN-NX'!$D$7=D231),"x","")</f>
        <v/>
      </c>
      <c r="AB231" s="85" t="str">
        <f>IF(AND(OR(LEFT(TH!N231,2)="15",LEFT(TH!O231,2)="15"),'152-CT'!$J$8=TH!F231),"x","")</f>
        <v/>
      </c>
      <c r="AC231" s="85" t="str">
        <f>IF(AND(OR(LEFT(TH!N231,2)="15",LEFT(TH!O231,2)="15"),TK!$E$7=TH!F231),"x","")</f>
        <v/>
      </c>
      <c r="AD231" s="85" t="str">
        <f>IF(AND(N231="1521",MONTH(C231)='BK-NL'!$M$11),"x","")</f>
        <v/>
      </c>
    </row>
    <row r="232" spans="1:30" s="347" customFormat="1" ht="15.75" customHeight="1">
      <c r="A232" s="342" t="str">
        <f>IF(B232&lt;&gt;"",IF(AND(B232='IN-TC'!$S$4,OR(TH!N232="1111",TH!O232="1111")),TH!D232,""),"")</f>
        <v/>
      </c>
      <c r="B232" s="63">
        <f t="shared" si="32"/>
        <v>1</v>
      </c>
      <c r="C232" s="64">
        <v>42374</v>
      </c>
      <c r="D232" s="64" t="s">
        <v>890</v>
      </c>
      <c r="E232" s="64">
        <v>42374</v>
      </c>
      <c r="F232" s="67" t="s">
        <v>787</v>
      </c>
      <c r="G232" s="67" t="s">
        <v>673</v>
      </c>
      <c r="H232" s="74" t="s">
        <v>678</v>
      </c>
      <c r="I232" s="446"/>
      <c r="J232" s="446"/>
      <c r="K232" s="437"/>
      <c r="L232" s="446"/>
      <c r="M232" s="65">
        <v>14250000</v>
      </c>
      <c r="N232" s="66" t="s">
        <v>8</v>
      </c>
      <c r="O232" s="66" t="s">
        <v>63</v>
      </c>
      <c r="P232" s="85" t="str">
        <f>IF(AND('331-CT'!$E$7=TH!H232,OR(N232="331",O232="331")),"x","")</f>
        <v/>
      </c>
      <c r="Q232" s="85" t="str">
        <f>IF(AND(B232='111'!$L$11,OR($N232=$Q$7,$O232=$Q$7)),"x","")</f>
        <v>x</v>
      </c>
      <c r="R232" s="85" t="str">
        <f>IF(AND($N232=$Q$7,$B232&lt;'111'!$L$11),"x","")</f>
        <v/>
      </c>
      <c r="S232" s="85" t="str">
        <f>IF(AND($O232=$Q$7,$B232&lt;'111'!$L$11),"x","")</f>
        <v/>
      </c>
      <c r="T232" s="85" t="str">
        <f>IF(ISERROR(FIND('112'!$M$9,G232,1)),"",IF((AND(FIND('112'!$M$9,G232,1)&gt;=1,B232='112'!$K$9,OR($N232='112'!$I$6,$O232='112'!$I$6))),"x",""))</f>
        <v/>
      </c>
      <c r="U232" s="85" t="str">
        <f>IF(ISERROR(FIND('112'!$M$9,G232,1)),"",IF((AND(LEFT(G232,2)=LEFT('112'!$M$9,2),B232&lt;'112'!$K$9,$N232='112'!$I$6)),"x",""))</f>
        <v/>
      </c>
      <c r="V232" s="85" t="str">
        <f>IF(ISERROR(FIND('112'!$M$9,G232,1)),"",IF((AND(RIGHT(G232,2)=RIGHT('112'!$M$9,2),B232&lt;'112'!$K$9,$O232='112'!$I$6)),"x",""))</f>
        <v/>
      </c>
      <c r="W232" s="85" t="str">
        <f>IF(AND('341-CT'!$H$9=H232,OR(LEFT(N232,3)=$W$7,LEFT(O232,3)=$W$7)),"x","")</f>
        <v/>
      </c>
      <c r="X232" s="85" t="str">
        <f>IF(OR(TH!N232=TH!$X$7,O232=TH!$X$7),"x","")</f>
        <v/>
      </c>
      <c r="Y232" s="85" t="str">
        <f>IF(AND(OR(N232="131",O232="131"),H232='131-CT'!$H$9),"x","")</f>
        <v/>
      </c>
      <c r="Z232" s="85"/>
      <c r="AA232" s="85" t="str">
        <f>IF(AND(MONTH(E232)='IN-NX'!$J$5,'IN-NX'!$D$7=D232),"x","")</f>
        <v/>
      </c>
      <c r="AB232" s="85" t="str">
        <f>IF(AND(OR(LEFT(TH!N232,2)="15",LEFT(TH!O232,2)="15"),'152-CT'!$J$8=TH!F232),"x","")</f>
        <v/>
      </c>
      <c r="AC232" s="85" t="str">
        <f>IF(AND(OR(LEFT(TH!N232,2)="15",LEFT(TH!O232,2)="15"),TK!$E$7=TH!F232),"x","")</f>
        <v/>
      </c>
      <c r="AD232" s="85" t="str">
        <f>IF(AND(N232="1521",MONTH(C232)='BK-NL'!$M$11),"x","")</f>
        <v/>
      </c>
    </row>
    <row r="233" spans="1:30" s="349" customFormat="1" ht="15.75" hidden="1" customHeight="1">
      <c r="A233" s="342" t="str">
        <f>IF(B233&lt;&gt;"",IF(AND(B233='IN-TC'!$S$4,OR(TH!N233="1111",TH!O233="1111")),TH!D233,""),"")</f>
        <v/>
      </c>
      <c r="B233" s="63">
        <f t="shared" si="32"/>
        <v>1</v>
      </c>
      <c r="C233" s="64">
        <v>42375</v>
      </c>
      <c r="D233" s="64" t="s">
        <v>708</v>
      </c>
      <c r="E233" s="64">
        <v>42375</v>
      </c>
      <c r="F233" s="94" t="s">
        <v>1056</v>
      </c>
      <c r="G233" s="67" t="s">
        <v>927</v>
      </c>
      <c r="H233" s="74" t="s">
        <v>718</v>
      </c>
      <c r="I233" s="446"/>
      <c r="J233" s="446"/>
      <c r="K233" s="437">
        <v>53.92</v>
      </c>
      <c r="L233" s="446">
        <v>22240</v>
      </c>
      <c r="M233" s="84">
        <f>ROUND(K233*L233,0)</f>
        <v>1199181</v>
      </c>
      <c r="N233" s="66" t="s">
        <v>99</v>
      </c>
      <c r="O233" s="66" t="s">
        <v>267</v>
      </c>
      <c r="P233" s="85" t="str">
        <f>IF(AND('331-CT'!$E$7=TH!H233,OR(N233="331",O233="331")),"x","")</f>
        <v/>
      </c>
      <c r="Q233" s="85" t="str">
        <f>IF(AND(B233='111'!$L$11,OR($N233=$Q$7,$O233=$Q$7)),"x","")</f>
        <v/>
      </c>
      <c r="R233" s="85" t="str">
        <f>IF(AND($N233=$Q$7,$B233&lt;'111'!$L$11),"x","")</f>
        <v/>
      </c>
      <c r="S233" s="85" t="str">
        <f>IF(AND($O233=$Q$7,$B233&lt;'111'!$L$11),"x","")</f>
        <v/>
      </c>
      <c r="T233" s="85" t="str">
        <f>IF(ISERROR(FIND('112'!$M$9,G233,1)),"",IF((AND(FIND('112'!$M$9,G233,1)&gt;=1,B233='112'!$K$9,OR($N233='112'!$I$6,$O233='112'!$I$6))),"x",""))</f>
        <v/>
      </c>
      <c r="U233" s="85" t="str">
        <f>IF(ISERROR(FIND('112'!$M$9,G233,1)),"",IF((AND(LEFT(G233,2)=LEFT('112'!$M$9,2),B233&lt;'112'!$K$9,$N233='112'!$I$6)),"x",""))</f>
        <v/>
      </c>
      <c r="V233" s="85" t="str">
        <f>IF(ISERROR(FIND('112'!$M$9,G233,1)),"",IF((AND(RIGHT(G233,2)=RIGHT('112'!$M$9,2),B233&lt;'112'!$K$9,$O233='112'!$I$6)),"x",""))</f>
        <v/>
      </c>
      <c r="W233" s="85" t="str">
        <f>IF(AND('341-CT'!$H$9=H233,OR(LEFT(N233,3)=$W$7,LEFT(O233,3)=$W$7)),"x","")</f>
        <v/>
      </c>
      <c r="X233" s="85" t="str">
        <f>IF(OR(TH!N233=TH!$X$7,O233=TH!$X$7),"x","")</f>
        <v/>
      </c>
      <c r="Y233" s="85" t="str">
        <f>IF(AND(OR(N233="131",O233="131"),H233='131-CT'!$H$9),"x","")</f>
        <v/>
      </c>
      <c r="Z233" s="85"/>
      <c r="AA233" s="85" t="str">
        <f>IF(AND(MONTH(E233)='IN-NX'!$J$5,'IN-NX'!$D$7=D233),"x","")</f>
        <v/>
      </c>
      <c r="AB233" s="85" t="str">
        <f>IF(AND(OR(LEFT(TH!N233,2)="15",LEFT(TH!O233,2)="15"),'152-CT'!$J$8=TH!F233),"x","")</f>
        <v/>
      </c>
      <c r="AC233" s="85" t="str">
        <f>IF(AND(OR(LEFT(TH!N233,2)="15",LEFT(TH!O233,2)="15"),TK!$E$7=TH!F233),"x","")</f>
        <v/>
      </c>
      <c r="AD233" s="85" t="str">
        <f>IF(AND(N233="1521",MONTH(C233)='BK-NL'!$M$11),"x","")</f>
        <v/>
      </c>
    </row>
    <row r="234" spans="1:30" s="347" customFormat="1" ht="15.75" hidden="1" customHeight="1">
      <c r="A234" s="342" t="str">
        <f>IF(B234&lt;&gt;"",IF(AND(B234='IN-TC'!$S$4,OR(TH!N234="1111",TH!O234="1111")),TH!D234,""),"")</f>
        <v/>
      </c>
      <c r="B234" s="63">
        <f t="shared" si="32"/>
        <v>1</v>
      </c>
      <c r="C234" s="64">
        <v>42375</v>
      </c>
      <c r="D234" s="64" t="s">
        <v>708</v>
      </c>
      <c r="E234" s="64">
        <v>42375</v>
      </c>
      <c r="F234" s="67" t="s">
        <v>1057</v>
      </c>
      <c r="G234" s="67" t="s">
        <v>927</v>
      </c>
      <c r="H234" s="74" t="s">
        <v>719</v>
      </c>
      <c r="I234" s="446"/>
      <c r="J234" s="446"/>
      <c r="K234" s="437">
        <v>129.11000000000001</v>
      </c>
      <c r="L234" s="446">
        <v>22240</v>
      </c>
      <c r="M234" s="84">
        <f>ROUND(K234*L234,0)</f>
        <v>2871406</v>
      </c>
      <c r="N234" s="66" t="s">
        <v>99</v>
      </c>
      <c r="O234" s="66" t="s">
        <v>267</v>
      </c>
      <c r="P234" s="85" t="str">
        <f>IF(AND('331-CT'!$E$7=TH!H234,OR(N234="331",O234="331")),"x","")</f>
        <v/>
      </c>
      <c r="Q234" s="85" t="str">
        <f>IF(AND(B234='111'!$L$11,OR($N234=$Q$7,$O234=$Q$7)),"x","")</f>
        <v/>
      </c>
      <c r="R234" s="85" t="str">
        <f>IF(AND($N234=$Q$7,$B234&lt;'111'!$L$11),"x","")</f>
        <v/>
      </c>
      <c r="S234" s="85" t="str">
        <f>IF(AND($O234=$Q$7,$B234&lt;'111'!$L$11),"x","")</f>
        <v/>
      </c>
      <c r="T234" s="85" t="str">
        <f>IF(ISERROR(FIND('112'!$M$9,G234,1)),"",IF((AND(FIND('112'!$M$9,G234,1)&gt;=1,B234='112'!$K$9,OR($N234='112'!$I$6,$O234='112'!$I$6))),"x",""))</f>
        <v/>
      </c>
      <c r="U234" s="85" t="str">
        <f>IF(ISERROR(FIND('112'!$M$9,G234,1)),"",IF((AND(LEFT(G234,2)=LEFT('112'!$M$9,2),B234&lt;'112'!$K$9,$N234='112'!$I$6)),"x",""))</f>
        <v/>
      </c>
      <c r="V234" s="85" t="str">
        <f>IF(ISERROR(FIND('112'!$M$9,G234,1)),"",IF((AND(RIGHT(G234,2)=RIGHT('112'!$M$9,2),B234&lt;'112'!$K$9,$O234='112'!$I$6)),"x",""))</f>
        <v/>
      </c>
      <c r="W234" s="85" t="str">
        <f>IF(AND('341-CT'!$H$9=H234,OR(LEFT(N234,3)=$W$7,LEFT(O234,3)=$W$7)),"x","")</f>
        <v/>
      </c>
      <c r="X234" s="85" t="str">
        <f>IF(OR(TH!N234=TH!$X$7,O234=TH!$X$7),"x","")</f>
        <v/>
      </c>
      <c r="Y234" s="85" t="str">
        <f>IF(AND(OR(N234="131",O234="131"),H234='131-CT'!$H$9),"x","")</f>
        <v/>
      </c>
      <c r="Z234" s="85"/>
      <c r="AA234" s="85" t="str">
        <f>IF(AND(MONTH(E234)='IN-NX'!$J$5,'IN-NX'!$D$7=D234),"x","")</f>
        <v/>
      </c>
      <c r="AB234" s="85" t="str">
        <f>IF(AND(OR(LEFT(TH!N234,2)="15",LEFT(TH!O234,2)="15"),'152-CT'!$J$8=TH!F234),"x","")</f>
        <v/>
      </c>
      <c r="AC234" s="85" t="str">
        <f>IF(AND(OR(LEFT(TH!N234,2)="15",LEFT(TH!O234,2)="15"),TK!$E$7=TH!F234),"x","")</f>
        <v/>
      </c>
      <c r="AD234" s="85" t="str">
        <f>IF(AND(N234="1521",MONTH(C234)='BK-NL'!$M$11),"x","")</f>
        <v/>
      </c>
    </row>
    <row r="235" spans="1:30" s="347" customFormat="1" ht="15.75" hidden="1" customHeight="1">
      <c r="A235" s="342" t="str">
        <f>IF(B235&lt;&gt;"",IF(AND(B235='IN-TC'!$S$4,OR(TH!N235="1111",TH!O235="1111")),TH!D235,""),"")</f>
        <v/>
      </c>
      <c r="B235" s="63">
        <f t="shared" si="32"/>
        <v>1</v>
      </c>
      <c r="C235" s="64">
        <v>42375</v>
      </c>
      <c r="D235" s="64" t="s">
        <v>708</v>
      </c>
      <c r="E235" s="64">
        <v>42375</v>
      </c>
      <c r="F235" s="67" t="s">
        <v>1058</v>
      </c>
      <c r="G235" s="67" t="s">
        <v>927</v>
      </c>
      <c r="H235" s="75" t="s">
        <v>720</v>
      </c>
      <c r="I235" s="449"/>
      <c r="J235" s="449"/>
      <c r="K235" s="440">
        <v>79.5</v>
      </c>
      <c r="L235" s="449">
        <v>22240</v>
      </c>
      <c r="M235" s="84">
        <f>ROUND(K235*L235,0)</f>
        <v>1768080</v>
      </c>
      <c r="N235" s="66" t="s">
        <v>99</v>
      </c>
      <c r="O235" s="66" t="s">
        <v>267</v>
      </c>
      <c r="P235" s="85" t="str">
        <f>IF(AND('331-CT'!$E$7=TH!H235,OR(N235="331",O235="331")),"x","")</f>
        <v/>
      </c>
      <c r="Q235" s="85" t="str">
        <f>IF(AND(B235='111'!$L$11,OR($N235=$Q$7,$O235=$Q$7)),"x","")</f>
        <v/>
      </c>
      <c r="R235" s="85" t="str">
        <f>IF(AND($N235=$Q$7,$B235&lt;'111'!$L$11),"x","")</f>
        <v/>
      </c>
      <c r="S235" s="85" t="str">
        <f>IF(AND($O235=$Q$7,$B235&lt;'111'!$L$11),"x","")</f>
        <v/>
      </c>
      <c r="T235" s="85" t="str">
        <f>IF(ISERROR(FIND('112'!$M$9,G235,1)),"",IF((AND(FIND('112'!$M$9,G235,1)&gt;=1,B235='112'!$K$9,OR($N235='112'!$I$6,$O235='112'!$I$6))),"x",""))</f>
        <v/>
      </c>
      <c r="U235" s="85" t="str">
        <f>IF(ISERROR(FIND('112'!$M$9,G235,1)),"",IF((AND(LEFT(G235,2)=LEFT('112'!$M$9,2),B235&lt;'112'!$K$9,$N235='112'!$I$6)),"x",""))</f>
        <v/>
      </c>
      <c r="V235" s="85" t="str">
        <f>IF(ISERROR(FIND('112'!$M$9,G235,1)),"",IF((AND(RIGHT(G235,2)=RIGHT('112'!$M$9,2),B235&lt;'112'!$K$9,$O235='112'!$I$6)),"x",""))</f>
        <v/>
      </c>
      <c r="W235" s="85" t="str">
        <f>IF(AND('341-CT'!$H$9=H235,OR(LEFT(N235,3)=$W$7,LEFT(O235,3)=$W$7)),"x","")</f>
        <v/>
      </c>
      <c r="X235" s="85" t="str">
        <f>IF(OR(TH!N235=TH!$X$7,O235=TH!$X$7),"x","")</f>
        <v/>
      </c>
      <c r="Y235" s="85" t="str">
        <f>IF(AND(OR(N235="131",O235="131"),H235='131-CT'!$H$9),"x","")</f>
        <v/>
      </c>
      <c r="Z235" s="85"/>
      <c r="AA235" s="85" t="str">
        <f>IF(AND(MONTH(E235)='IN-NX'!$J$5,'IN-NX'!$D$7=D235),"x","")</f>
        <v/>
      </c>
      <c r="AB235" s="85" t="str">
        <f>IF(AND(OR(LEFT(TH!N235,2)="15",LEFT(TH!O235,2)="15"),'152-CT'!$J$8=TH!F235),"x","")</f>
        <v/>
      </c>
      <c r="AC235" s="85" t="str">
        <f>IF(AND(OR(LEFT(TH!N235,2)="15",LEFT(TH!O235,2)="15"),TK!$E$7=TH!F235),"x","")</f>
        <v/>
      </c>
      <c r="AD235" s="85" t="str">
        <f>IF(AND(N235="1521",MONTH(C235)='BK-NL'!$M$11),"x","")</f>
        <v/>
      </c>
    </row>
    <row r="236" spans="1:30" s="347" customFormat="1" ht="15.75" hidden="1" customHeight="1">
      <c r="A236" s="342" t="str">
        <f>IF(B236&lt;&gt;"",IF(AND(B236='IN-TC'!$S$4,OR(TH!N236="1111",TH!O236="1111")),TH!D236,""),"")</f>
        <v/>
      </c>
      <c r="B236" s="63">
        <f t="shared" si="32"/>
        <v>1</v>
      </c>
      <c r="C236" s="64">
        <v>42375</v>
      </c>
      <c r="D236" s="64" t="s">
        <v>708</v>
      </c>
      <c r="E236" s="64">
        <v>42375</v>
      </c>
      <c r="F236" s="67" t="s">
        <v>1059</v>
      </c>
      <c r="G236" s="67" t="s">
        <v>927</v>
      </c>
      <c r="H236" s="74" t="s">
        <v>721</v>
      </c>
      <c r="I236" s="446"/>
      <c r="J236" s="446"/>
      <c r="K236" s="437">
        <v>111.29</v>
      </c>
      <c r="L236" s="446">
        <v>22240</v>
      </c>
      <c r="M236" s="84">
        <f>ROUND(K236*L236,0)</f>
        <v>2475090</v>
      </c>
      <c r="N236" s="66" t="s">
        <v>99</v>
      </c>
      <c r="O236" s="66" t="s">
        <v>267</v>
      </c>
      <c r="P236" s="85" t="str">
        <f>IF(AND('331-CT'!$E$7=TH!H236,OR(N236="331",O236="331")),"x","")</f>
        <v/>
      </c>
      <c r="Q236" s="85" t="str">
        <f>IF(AND(B236='111'!$L$11,OR($N236=$Q$7,$O236=$Q$7)),"x","")</f>
        <v/>
      </c>
      <c r="R236" s="85" t="str">
        <f>IF(AND($N236=$Q$7,$B236&lt;'111'!$L$11),"x","")</f>
        <v/>
      </c>
      <c r="S236" s="85" t="str">
        <f>IF(AND($O236=$Q$7,$B236&lt;'111'!$L$11),"x","")</f>
        <v/>
      </c>
      <c r="T236" s="85" t="str">
        <f>IF(ISERROR(FIND('112'!$M$9,G236,1)),"",IF((AND(FIND('112'!$M$9,G236,1)&gt;=1,B236='112'!$K$9,OR($N236='112'!$I$6,$O236='112'!$I$6))),"x",""))</f>
        <v/>
      </c>
      <c r="U236" s="85" t="str">
        <f>IF(ISERROR(FIND('112'!$M$9,G236,1)),"",IF((AND(LEFT(G236,2)=LEFT('112'!$M$9,2),B236&lt;'112'!$K$9,$N236='112'!$I$6)),"x",""))</f>
        <v/>
      </c>
      <c r="V236" s="85" t="str">
        <f>IF(ISERROR(FIND('112'!$M$9,G236,1)),"",IF((AND(RIGHT(G236,2)=RIGHT('112'!$M$9,2),B236&lt;'112'!$K$9,$O236='112'!$I$6)),"x",""))</f>
        <v/>
      </c>
      <c r="W236" s="85" t="str">
        <f>IF(AND('341-CT'!$H$9=H236,OR(LEFT(N236,3)=$W$7,LEFT(O236,3)=$W$7)),"x","")</f>
        <v/>
      </c>
      <c r="X236" s="85" t="str">
        <f>IF(OR(TH!N236=TH!$X$7,O236=TH!$X$7),"x","")</f>
        <v/>
      </c>
      <c r="Y236" s="85" t="str">
        <f>IF(AND(OR(N236="131",O236="131"),H236='131-CT'!$H$9),"x","")</f>
        <v/>
      </c>
      <c r="Z236" s="85"/>
      <c r="AA236" s="85" t="str">
        <f>IF(AND(MONTH(E236)='IN-NX'!$J$5,'IN-NX'!$D$7=D236),"x","")</f>
        <v/>
      </c>
      <c r="AB236" s="85" t="str">
        <f>IF(AND(OR(LEFT(TH!N236,2)="15",LEFT(TH!O236,2)="15"),'152-CT'!$J$8=TH!F236),"x","")</f>
        <v/>
      </c>
      <c r="AC236" s="85" t="str">
        <f>IF(AND(OR(LEFT(TH!N236,2)="15",LEFT(TH!O236,2)="15"),TK!$E$7=TH!F236),"x","")</f>
        <v/>
      </c>
      <c r="AD236" s="85" t="str">
        <f>IF(AND(N236="1521",MONTH(C236)='BK-NL'!$M$11),"x","")</f>
        <v/>
      </c>
    </row>
    <row r="237" spans="1:30" s="347" customFormat="1" ht="15.75" hidden="1" customHeight="1">
      <c r="A237" s="342" t="str">
        <f>IF(B237&lt;&gt;"",IF(AND(B237='IN-TC'!$S$4,OR(TH!N237="1111",TH!O237="1111")),TH!D237,""),"")</f>
        <v/>
      </c>
      <c r="B237" s="63">
        <f t="shared" si="32"/>
        <v>1</v>
      </c>
      <c r="C237" s="64">
        <v>42376</v>
      </c>
      <c r="D237" s="64" t="s">
        <v>891</v>
      </c>
      <c r="E237" s="64">
        <v>42376</v>
      </c>
      <c r="F237" s="67" t="s">
        <v>743</v>
      </c>
      <c r="G237" s="67" t="s">
        <v>927</v>
      </c>
      <c r="H237" s="74" t="s">
        <v>771</v>
      </c>
      <c r="I237" s="446"/>
      <c r="J237" s="446"/>
      <c r="K237" s="437"/>
      <c r="L237" s="446"/>
      <c r="M237" s="65">
        <v>50000000</v>
      </c>
      <c r="N237" s="66" t="s">
        <v>26</v>
      </c>
      <c r="O237" s="66" t="s">
        <v>63</v>
      </c>
      <c r="P237" s="85" t="str">
        <f>IF(AND('331-CT'!$E$7=TH!H237,OR(N237="331",O237="331")),"x","")</f>
        <v/>
      </c>
      <c r="Q237" s="85" t="str">
        <f>IF(AND(B237='111'!$L$11,OR($N237=$Q$7,$O237=$Q$7)),"x","")</f>
        <v>x</v>
      </c>
      <c r="R237" s="85" t="str">
        <f>IF(AND($N237=$Q$7,$B237&lt;'111'!$L$11),"x","")</f>
        <v/>
      </c>
      <c r="S237" s="85" t="str">
        <f>IF(AND($O237=$Q$7,$B237&lt;'111'!$L$11),"x","")</f>
        <v/>
      </c>
      <c r="T237" s="85" t="str">
        <f>IF(ISERROR(FIND('112'!$M$9,G237,1)),"",IF((AND(FIND('112'!$M$9,G237,1)&gt;=1,B237='112'!$K$9,OR($N237='112'!$I$6,$O237='112'!$I$6))),"x",""))</f>
        <v/>
      </c>
      <c r="U237" s="85" t="str">
        <f>IF(ISERROR(FIND('112'!$M$9,G237,1)),"",IF((AND(LEFT(G237,2)=LEFT('112'!$M$9,2),B237&lt;'112'!$K$9,$N237='112'!$I$6)),"x",""))</f>
        <v>x</v>
      </c>
      <c r="V237" s="85" t="str">
        <f>IF(ISERROR(FIND('112'!$M$9,G237,1)),"",IF((AND(RIGHT(G237,2)=RIGHT('112'!$M$9,2),B237&lt;'112'!$K$9,$O237='112'!$I$6)),"x",""))</f>
        <v/>
      </c>
      <c r="W237" s="85" t="str">
        <f>IF(AND('341-CT'!$H$9=H237,OR(LEFT(N237,3)=$W$7,LEFT(O237,3)=$W$7)),"x","")</f>
        <v/>
      </c>
      <c r="X237" s="85" t="str">
        <f>IF(OR(TH!N237=TH!$X$7,O237=TH!$X$7),"x","")</f>
        <v/>
      </c>
      <c r="Y237" s="85" t="str">
        <f>IF(AND(OR(N237="131",O237="131"),H237='131-CT'!$H$9),"x","")</f>
        <v/>
      </c>
      <c r="Z237" s="85"/>
      <c r="AA237" s="85" t="str">
        <f>IF(AND(MONTH(E237)='IN-NX'!$J$5,'IN-NX'!$D$7=D237),"x","")</f>
        <v/>
      </c>
      <c r="AB237" s="85" t="str">
        <f>IF(AND(OR(LEFT(TH!N237,2)="15",LEFT(TH!O237,2)="15"),'152-CT'!$J$8=TH!F237),"x","")</f>
        <v/>
      </c>
      <c r="AC237" s="85" t="str">
        <f>IF(AND(OR(LEFT(TH!N237,2)="15",LEFT(TH!O237,2)="15"),TK!$E$7=TH!F237),"x","")</f>
        <v/>
      </c>
      <c r="AD237" s="85" t="str">
        <f>IF(AND(N237="1521",MONTH(C237)='BK-NL'!$M$11),"x","")</f>
        <v/>
      </c>
    </row>
    <row r="238" spans="1:30" s="347" customFormat="1" ht="15.75" customHeight="1">
      <c r="A238" s="342" t="str">
        <f>IF(B238&lt;&gt;"",IF(AND(B238='IN-TC'!$S$4,OR(TH!N238="1111",TH!O238="1111")),TH!D238,""),"")</f>
        <v/>
      </c>
      <c r="B238" s="63">
        <f t="shared" si="32"/>
        <v>1</v>
      </c>
      <c r="C238" s="64">
        <v>42376</v>
      </c>
      <c r="D238" s="64" t="s">
        <v>708</v>
      </c>
      <c r="E238" s="64">
        <v>42376</v>
      </c>
      <c r="F238" s="67" t="s">
        <v>1102</v>
      </c>
      <c r="G238" s="67" t="s">
        <v>927</v>
      </c>
      <c r="H238" s="67" t="s">
        <v>629</v>
      </c>
      <c r="I238" s="446"/>
      <c r="J238" s="446"/>
      <c r="K238" s="437"/>
      <c r="L238" s="446"/>
      <c r="M238" s="65">
        <v>38506000</v>
      </c>
      <c r="N238" s="66" t="s">
        <v>8</v>
      </c>
      <c r="O238" s="66" t="s">
        <v>26</v>
      </c>
      <c r="P238" s="85" t="str">
        <f>IF(AND('331-CT'!$E$7=TH!H238,OR(N238="331",O238="331")),"x","")</f>
        <v/>
      </c>
      <c r="Q238" s="85" t="str">
        <f>IF(AND(B238='111'!$L$11,OR($N238=$Q$7,$O238=$Q$7)),"x","")</f>
        <v/>
      </c>
      <c r="R238" s="85" t="str">
        <f>IF(AND($N238=$Q$7,$B238&lt;'111'!$L$11),"x","")</f>
        <v/>
      </c>
      <c r="S238" s="85" t="str">
        <f>IF(AND($O238=$Q$7,$B238&lt;'111'!$L$11),"x","")</f>
        <v/>
      </c>
      <c r="T238" s="85" t="str">
        <f>IF(ISERROR(FIND('112'!$M$9,G238,1)),"",IF((AND(FIND('112'!$M$9,G238,1)&gt;=1,B238='112'!$K$9,OR($N238='112'!$I$6,$O238='112'!$I$6))),"x",""))</f>
        <v/>
      </c>
      <c r="U238" s="85" t="str">
        <f>IF(ISERROR(FIND('112'!$M$9,G238,1)),"",IF((AND(LEFT(G238,2)=LEFT('112'!$M$9,2),B238&lt;'112'!$K$9,$N238='112'!$I$6)),"x",""))</f>
        <v/>
      </c>
      <c r="V238" s="85" t="str">
        <f>IF(ISERROR(FIND('112'!$M$9,G238,1)),"",IF((AND(RIGHT(G238,2)=RIGHT('112'!$M$9,2),B238&lt;'112'!$K$9,$O238='112'!$I$6)),"x",""))</f>
        <v>x</v>
      </c>
      <c r="W238" s="85" t="str">
        <f>IF(AND('341-CT'!$H$9=H238,OR(LEFT(N238,3)=$W$7,LEFT(O238,3)=$W$7)),"x","")</f>
        <v/>
      </c>
      <c r="X238" s="85" t="str">
        <f>IF(OR(TH!N238=TH!$X$7,O238=TH!$X$7),"x","")</f>
        <v/>
      </c>
      <c r="Y238" s="85" t="str">
        <f>IF(AND(OR(N238="131",O238="131"),H238='131-CT'!$H$9),"x","")</f>
        <v/>
      </c>
      <c r="Z238" s="85"/>
      <c r="AA238" s="85" t="str">
        <f>IF(AND(MONTH(E238)='IN-NX'!$J$5,'IN-NX'!$D$7=D238),"x","")</f>
        <v/>
      </c>
      <c r="AB238" s="85" t="str">
        <f>IF(AND(OR(LEFT(TH!N238,2)="15",LEFT(TH!O238,2)="15"),'152-CT'!$J$8=TH!F238),"x","")</f>
        <v/>
      </c>
      <c r="AC238" s="85" t="str">
        <f>IF(AND(OR(LEFT(TH!N238,2)="15",LEFT(TH!O238,2)="15"),TK!$E$7=TH!F238),"x","")</f>
        <v/>
      </c>
      <c r="AD238" s="85" t="str">
        <f>IF(AND(N238="1521",MONTH(C238)='BK-NL'!$M$11),"x","")</f>
        <v/>
      </c>
    </row>
    <row r="239" spans="1:30" s="347" customFormat="1" ht="15.75" hidden="1" customHeight="1">
      <c r="A239" s="342" t="str">
        <f>IF(B239&lt;&gt;"",IF(AND(B239='IN-TC'!$S$4,OR(TH!N239="1111",TH!O239="1111")),TH!D239,""),"")</f>
        <v/>
      </c>
      <c r="B239" s="63">
        <f t="shared" si="32"/>
        <v>1</v>
      </c>
      <c r="C239" s="64">
        <v>42376</v>
      </c>
      <c r="D239" s="64" t="s">
        <v>708</v>
      </c>
      <c r="E239" s="64">
        <v>42376</v>
      </c>
      <c r="F239" s="67" t="s">
        <v>749</v>
      </c>
      <c r="G239" s="67" t="s">
        <v>927</v>
      </c>
      <c r="H239" s="67"/>
      <c r="I239" s="446"/>
      <c r="J239" s="446"/>
      <c r="K239" s="437"/>
      <c r="L239" s="446"/>
      <c r="M239" s="65">
        <v>44000</v>
      </c>
      <c r="N239" s="66" t="s">
        <v>101</v>
      </c>
      <c r="O239" s="66" t="s">
        <v>26</v>
      </c>
      <c r="P239" s="85" t="str">
        <f>IF(AND('331-CT'!$E$7=TH!H239,OR(N239="331",O239="331")),"x","")</f>
        <v/>
      </c>
      <c r="Q239" s="85" t="str">
        <f>IF(AND(B239='111'!$L$11,OR($N239=$Q$7,$O239=$Q$7)),"x","")</f>
        <v/>
      </c>
      <c r="R239" s="85" t="str">
        <f>IF(AND($N239=$Q$7,$B239&lt;'111'!$L$11),"x","")</f>
        <v/>
      </c>
      <c r="S239" s="85" t="str">
        <f>IF(AND($O239=$Q$7,$B239&lt;'111'!$L$11),"x","")</f>
        <v/>
      </c>
      <c r="T239" s="85" t="str">
        <f>IF(ISERROR(FIND('112'!$M$9,G239,1)),"",IF((AND(FIND('112'!$M$9,G239,1)&gt;=1,B239='112'!$K$9,OR($N239='112'!$I$6,$O239='112'!$I$6))),"x",""))</f>
        <v/>
      </c>
      <c r="U239" s="85" t="str">
        <f>IF(ISERROR(FIND('112'!$M$9,G239,1)),"",IF((AND(LEFT(G239,2)=LEFT('112'!$M$9,2),B239&lt;'112'!$K$9,$N239='112'!$I$6)),"x",""))</f>
        <v/>
      </c>
      <c r="V239" s="85" t="str">
        <f>IF(ISERROR(FIND('112'!$M$9,G239,1)),"",IF((AND(RIGHT(G239,2)=RIGHT('112'!$M$9,2),B239&lt;'112'!$K$9,$O239='112'!$I$6)),"x",""))</f>
        <v>x</v>
      </c>
      <c r="W239" s="85" t="str">
        <f>IF(AND('341-CT'!$H$9=H239,OR(LEFT(N239,3)=$W$7,LEFT(O239,3)=$W$7)),"x","")</f>
        <v/>
      </c>
      <c r="X239" s="85" t="str">
        <f>IF(OR(TH!N239=TH!$X$7,O239=TH!$X$7),"x","")</f>
        <v/>
      </c>
      <c r="Y239" s="85" t="str">
        <f>IF(AND(OR(N239="131",O239="131"),H239='131-CT'!$H$9),"x","")</f>
        <v/>
      </c>
      <c r="Z239" s="85"/>
      <c r="AA239" s="85" t="str">
        <f>IF(AND(MONTH(E239)='IN-NX'!$J$5,'IN-NX'!$D$7=D239),"x","")</f>
        <v/>
      </c>
      <c r="AB239" s="85" t="str">
        <f>IF(AND(OR(LEFT(TH!N239,2)="15",LEFT(TH!O239,2)="15"),'152-CT'!$J$8=TH!F239),"x","")</f>
        <v/>
      </c>
      <c r="AC239" s="85" t="str">
        <f>IF(AND(OR(LEFT(TH!N239,2)="15",LEFT(TH!O239,2)="15"),TK!$E$7=TH!F239),"x","")</f>
        <v/>
      </c>
      <c r="AD239" s="85" t="str">
        <f>IF(AND(N239="1521",MONTH(C239)='BK-NL'!$M$11),"x","")</f>
        <v/>
      </c>
    </row>
    <row r="240" spans="1:30" s="347" customFormat="1" ht="15.75" hidden="1" customHeight="1">
      <c r="A240" s="342" t="str">
        <f>IF(B240&lt;&gt;"",IF(AND(B240='IN-TC'!$S$4,OR(TH!N240="1111",TH!O240="1111")),TH!D240,""),"")</f>
        <v/>
      </c>
      <c r="B240" s="63">
        <f t="shared" si="32"/>
        <v>1</v>
      </c>
      <c r="C240" s="64">
        <v>42376</v>
      </c>
      <c r="D240" s="64" t="s">
        <v>892</v>
      </c>
      <c r="E240" s="64">
        <v>42376</v>
      </c>
      <c r="F240" s="67" t="s">
        <v>788</v>
      </c>
      <c r="G240" s="994" t="s">
        <v>826</v>
      </c>
      <c r="H240" s="74" t="s">
        <v>827</v>
      </c>
      <c r="I240" s="446"/>
      <c r="J240" s="446"/>
      <c r="K240" s="437"/>
      <c r="L240" s="446"/>
      <c r="M240" s="65">
        <v>1341060</v>
      </c>
      <c r="N240" s="86" t="s">
        <v>101</v>
      </c>
      <c r="O240" s="66" t="s">
        <v>63</v>
      </c>
      <c r="P240" s="85" t="str">
        <f>IF(AND('331-CT'!$E$7=TH!H240,OR(N240="331",O240="331")),"x","")</f>
        <v/>
      </c>
      <c r="Q240" s="85" t="str">
        <f>IF(AND(B240='111'!$L$11,OR($N240=$Q$7,$O240=$Q$7)),"x","")</f>
        <v>x</v>
      </c>
      <c r="R240" s="85" t="str">
        <f>IF(AND($N240=$Q$7,$B240&lt;'111'!$L$11),"x","")</f>
        <v/>
      </c>
      <c r="S240" s="85" t="str">
        <f>IF(AND($O240=$Q$7,$B240&lt;'111'!$L$11),"x","")</f>
        <v/>
      </c>
      <c r="T240" s="85" t="str">
        <f>IF(ISERROR(FIND('112'!$M$9,G240,1)),"",IF((AND(FIND('112'!$M$9,G240,1)&gt;=1,B240='112'!$K$9,OR($N240='112'!$I$6,$O240='112'!$I$6))),"x",""))</f>
        <v/>
      </c>
      <c r="U240" s="85" t="str">
        <f>IF(ISERROR(FIND('112'!$M$9,G240,1)),"",IF((AND(LEFT(G240,2)=LEFT('112'!$M$9,2),B240&lt;'112'!$K$9,$N240='112'!$I$6)),"x",""))</f>
        <v/>
      </c>
      <c r="V240" s="85" t="str">
        <f>IF(ISERROR(FIND('112'!$M$9,G240,1)),"",IF((AND(RIGHT(G240,2)=RIGHT('112'!$M$9,2),B240&lt;'112'!$K$9,$O240='112'!$I$6)),"x",""))</f>
        <v/>
      </c>
      <c r="W240" s="85" t="str">
        <f>IF(AND('341-CT'!$H$9=H240,OR(LEFT(N240,3)=$W$7,LEFT(O240,3)=$W$7)),"x","")</f>
        <v/>
      </c>
      <c r="X240" s="85" t="str">
        <f>IF(OR(TH!N240=TH!$X$7,O240=TH!$X$7),"x","")</f>
        <v/>
      </c>
      <c r="Y240" s="85" t="str">
        <f>IF(AND(OR(N240="131",O240="131"),H240='131-CT'!$H$9),"x","")</f>
        <v/>
      </c>
      <c r="Z240" s="85"/>
      <c r="AA240" s="85" t="str">
        <f>IF(AND(MONTH(E240)='IN-NX'!$J$5,'IN-NX'!$D$7=D240),"x","")</f>
        <v/>
      </c>
      <c r="AB240" s="85" t="str">
        <f>IF(AND(OR(LEFT(TH!N240,2)="15",LEFT(TH!O240,2)="15"),'152-CT'!$J$8=TH!F240),"x","")</f>
        <v/>
      </c>
      <c r="AC240" s="85" t="str">
        <f>IF(AND(OR(LEFT(TH!N240,2)="15",LEFT(TH!O240,2)="15"),TK!$E$7=TH!F240),"x","")</f>
        <v/>
      </c>
      <c r="AD240" s="85" t="str">
        <f>IF(AND(N240="1521",MONTH(C240)='BK-NL'!$M$11),"x","")</f>
        <v/>
      </c>
    </row>
    <row r="241" spans="1:30" s="347" customFormat="1" ht="15.75" hidden="1" customHeight="1">
      <c r="A241" s="342" t="str">
        <f>IF(B241&lt;&gt;"",IF(AND(B241='IN-TC'!$S$4,OR(TH!N241="1111",TH!O241="1111")),TH!D241,""),"")</f>
        <v/>
      </c>
      <c r="B241" s="63">
        <f t="shared" si="32"/>
        <v>1</v>
      </c>
      <c r="C241" s="64">
        <v>42376</v>
      </c>
      <c r="D241" s="64" t="s">
        <v>892</v>
      </c>
      <c r="E241" s="64">
        <v>42376</v>
      </c>
      <c r="F241" s="67" t="s">
        <v>789</v>
      </c>
      <c r="G241" s="994" t="s">
        <v>826</v>
      </c>
      <c r="H241" s="74" t="s">
        <v>827</v>
      </c>
      <c r="I241" s="446"/>
      <c r="J241" s="446"/>
      <c r="K241" s="437"/>
      <c r="L241" s="446"/>
      <c r="M241" s="65">
        <v>134106</v>
      </c>
      <c r="N241" s="86" t="s">
        <v>9</v>
      </c>
      <c r="O241" s="66" t="s">
        <v>63</v>
      </c>
      <c r="P241" s="85" t="str">
        <f>IF(AND('331-CT'!$E$7=TH!H241,OR(N241="331",O241="331")),"x","")</f>
        <v/>
      </c>
      <c r="Q241" s="85" t="str">
        <f>IF(AND(B241='111'!$L$11,OR($N241=$Q$7,$O241=$Q$7)),"x","")</f>
        <v>x</v>
      </c>
      <c r="R241" s="85" t="str">
        <f>IF(AND($N241=$Q$7,$B241&lt;'111'!$L$11),"x","")</f>
        <v/>
      </c>
      <c r="S241" s="85" t="str">
        <f>IF(AND($O241=$Q$7,$B241&lt;'111'!$L$11),"x","")</f>
        <v/>
      </c>
      <c r="T241" s="85" t="str">
        <f>IF(ISERROR(FIND('112'!$M$9,G241,1)),"",IF((AND(FIND('112'!$M$9,G241,1)&gt;=1,B241='112'!$K$9,OR($N241='112'!$I$6,$O241='112'!$I$6))),"x",""))</f>
        <v/>
      </c>
      <c r="U241" s="85" t="str">
        <f>IF(ISERROR(FIND('112'!$M$9,G241,1)),"",IF((AND(LEFT(G241,2)=LEFT('112'!$M$9,2),B241&lt;'112'!$K$9,$N241='112'!$I$6)),"x",""))</f>
        <v/>
      </c>
      <c r="V241" s="85" t="str">
        <f>IF(ISERROR(FIND('112'!$M$9,G241,1)),"",IF((AND(RIGHT(G241,2)=RIGHT('112'!$M$9,2),B241&lt;'112'!$K$9,$O241='112'!$I$6)),"x",""))</f>
        <v/>
      </c>
      <c r="W241" s="85" t="str">
        <f>IF(AND('341-CT'!$H$9=H241,OR(LEFT(N241,3)=$W$7,LEFT(O241,3)=$W$7)),"x","")</f>
        <v/>
      </c>
      <c r="X241" s="85" t="str">
        <f>IF(OR(TH!N241=TH!$X$7,O241=TH!$X$7),"x","")</f>
        <v/>
      </c>
      <c r="Y241" s="85" t="str">
        <f>IF(AND(OR(N241="131",O241="131"),H241='131-CT'!$H$9),"x","")</f>
        <v/>
      </c>
      <c r="Z241" s="85"/>
      <c r="AA241" s="85" t="str">
        <f>IF(AND(MONTH(E241)='IN-NX'!$J$5,'IN-NX'!$D$7=D241),"x","")</f>
        <v/>
      </c>
      <c r="AB241" s="85" t="str">
        <f>IF(AND(OR(LEFT(TH!N241,2)="15",LEFT(TH!O241,2)="15"),'152-CT'!$J$8=TH!F241),"x","")</f>
        <v/>
      </c>
      <c r="AC241" s="85" t="str">
        <f>IF(AND(OR(LEFT(TH!N241,2)="15",LEFT(TH!O241,2)="15"),TK!$E$7=TH!F241),"x","")</f>
        <v/>
      </c>
      <c r="AD241" s="85" t="str">
        <f>IF(AND(N241="1521",MONTH(C241)='BK-NL'!$M$11),"x","")</f>
        <v/>
      </c>
    </row>
    <row r="242" spans="1:30" s="347" customFormat="1" ht="15.75" hidden="1" customHeight="1">
      <c r="A242" s="342" t="str">
        <f>IF(B242&lt;&gt;"",IF(AND(B242='IN-TC'!$S$4,OR(TH!N242="1111",TH!O242="1111")),TH!D242,""),"")</f>
        <v/>
      </c>
      <c r="B242" s="63">
        <f t="shared" si="32"/>
        <v>1</v>
      </c>
      <c r="C242" s="64">
        <v>42377</v>
      </c>
      <c r="D242" s="64" t="s">
        <v>705</v>
      </c>
      <c r="E242" s="64">
        <v>42377</v>
      </c>
      <c r="F242" s="69" t="s">
        <v>712</v>
      </c>
      <c r="G242" s="67" t="s">
        <v>926</v>
      </c>
      <c r="H242" s="7" t="s">
        <v>602</v>
      </c>
      <c r="I242" s="446"/>
      <c r="J242" s="446"/>
      <c r="K242" s="437">
        <v>4819.12</v>
      </c>
      <c r="L242" s="446">
        <v>22490</v>
      </c>
      <c r="M242" s="84">
        <f>ROUND(K242*L242,0)</f>
        <v>108382009</v>
      </c>
      <c r="N242" s="66" t="s">
        <v>267</v>
      </c>
      <c r="O242" s="66" t="s">
        <v>591</v>
      </c>
      <c r="P242" s="85" t="str">
        <f>IF(AND('331-CT'!$E$7=TH!H242,OR(N242="331",O242="331")),"x","")</f>
        <v/>
      </c>
      <c r="Q242" s="85" t="str">
        <f>IF(AND(B242='111'!$L$11,OR($N242=$Q$7,$O242=$Q$7)),"x","")</f>
        <v/>
      </c>
      <c r="R242" s="85" t="str">
        <f>IF(AND($N242=$Q$7,$B242&lt;'111'!$L$11),"x","")</f>
        <v/>
      </c>
      <c r="S242" s="85" t="str">
        <f>IF(AND($O242=$Q$7,$B242&lt;'111'!$L$11),"x","")</f>
        <v/>
      </c>
      <c r="T242" s="85" t="str">
        <f>IF(ISERROR(FIND('112'!$M$9,G242,1)),"",IF((AND(FIND('112'!$M$9,G242,1)&gt;=1,B242='112'!$K$9,OR($N242='112'!$I$6,$O242='112'!$I$6))),"x",""))</f>
        <v/>
      </c>
      <c r="U242" s="85" t="str">
        <f>IF(ISERROR(FIND('112'!$M$9,G242,1)),"",IF((AND(LEFT(G242,2)=LEFT('112'!$M$9,2),B242&lt;'112'!$K$9,$N242='112'!$I$6)),"x",""))</f>
        <v/>
      </c>
      <c r="V242" s="85" t="str">
        <f>IF(ISERROR(FIND('112'!$M$9,G242,1)),"",IF((AND(RIGHT(G242,2)=RIGHT('112'!$M$9,2),B242&lt;'112'!$K$9,$O242='112'!$I$6)),"x",""))</f>
        <v/>
      </c>
      <c r="W242" s="85" t="str">
        <f>IF(AND('341-CT'!$H$9=H242,OR(LEFT(N242,3)=$W$7,LEFT(O242,3)=$W$7)),"x","")</f>
        <v/>
      </c>
      <c r="X242" s="85" t="str">
        <f>IF(OR(TH!N242=TH!$X$7,O242=TH!$X$7),"x","")</f>
        <v/>
      </c>
      <c r="Y242" s="85" t="str">
        <f>IF(AND(OR(N242="131",O242="131"),H242='131-CT'!$H$9),"x","")</f>
        <v/>
      </c>
      <c r="Z242" s="85"/>
      <c r="AA242" s="85" t="str">
        <f>IF(AND(MONTH(E242)='IN-NX'!$J$5,'IN-NX'!$D$7=D242),"x","")</f>
        <v/>
      </c>
      <c r="AB242" s="85" t="str">
        <f>IF(AND(OR(LEFT(TH!N242,2)="15",LEFT(TH!O242,2)="15"),'152-CT'!$J$8=TH!F242),"x","")</f>
        <v/>
      </c>
      <c r="AC242" s="85" t="str">
        <f>IF(AND(OR(LEFT(TH!N242,2)="15",LEFT(TH!O242,2)="15"),TK!$E$7=TH!F242),"x","")</f>
        <v/>
      </c>
      <c r="AD242" s="85" t="str">
        <f>IF(AND(N242="1521",MONTH(C242)='BK-NL'!$M$11),"x","")</f>
        <v/>
      </c>
    </row>
    <row r="243" spans="1:30" ht="15.75" hidden="1" customHeight="1">
      <c r="A243" s="342" t="str">
        <f>IF(B243&lt;&gt;"",IF(AND(B243='IN-TC'!$S$4,OR(TH!N243="1111",TH!O243="1111")),TH!D243,""),"")</f>
        <v/>
      </c>
      <c r="B243" s="63">
        <f t="shared" si="32"/>
        <v>1</v>
      </c>
      <c r="C243" s="64">
        <v>42377</v>
      </c>
      <c r="D243" s="64" t="s">
        <v>585</v>
      </c>
      <c r="E243" s="64">
        <v>42377</v>
      </c>
      <c r="F243" s="67" t="s">
        <v>1081</v>
      </c>
      <c r="G243" s="67" t="s">
        <v>926</v>
      </c>
      <c r="H243" s="7" t="s">
        <v>602</v>
      </c>
      <c r="I243" s="446"/>
      <c r="J243" s="446"/>
      <c r="K243" s="437">
        <v>169.88</v>
      </c>
      <c r="L243" s="446">
        <v>22490</v>
      </c>
      <c r="M243" s="65">
        <f>ROUND(K243*L243,0)</f>
        <v>3820601</v>
      </c>
      <c r="N243" s="66" t="s">
        <v>101</v>
      </c>
      <c r="O243" s="66" t="s">
        <v>591</v>
      </c>
      <c r="P243" s="85" t="str">
        <f>IF(AND('331-CT'!$E$7=TH!H243,OR(N243="331",O243="331")),"x","")</f>
        <v/>
      </c>
      <c r="Q243" s="85" t="str">
        <f>IF(AND(B243='111'!$L$11,OR($N243=$Q$7,$O243=$Q$7)),"x","")</f>
        <v/>
      </c>
      <c r="R243" s="85" t="str">
        <f>IF(AND($N243=$Q$7,$B243&lt;'111'!$L$11),"x","")</f>
        <v/>
      </c>
      <c r="S243" s="85" t="str">
        <f>IF(AND($O243=$Q$7,$B243&lt;'111'!$L$11),"x","")</f>
        <v/>
      </c>
      <c r="T243" s="85" t="str">
        <f>IF(ISERROR(FIND('112'!$M$9,G243,1)),"",IF((AND(FIND('112'!$M$9,G243,1)&gt;=1,B243='112'!$K$9,OR($N243='112'!$I$6,$O243='112'!$I$6))),"x",""))</f>
        <v/>
      </c>
      <c r="U243" s="85" t="str">
        <f>IF(ISERROR(FIND('112'!$M$9,G243,1)),"",IF((AND(LEFT(G243,2)=LEFT('112'!$M$9,2),B243&lt;'112'!$K$9,$N243='112'!$I$6)),"x",""))</f>
        <v/>
      </c>
      <c r="V243" s="85" t="str">
        <f>IF(ISERROR(FIND('112'!$M$9,G243,1)),"",IF((AND(RIGHT(G243,2)=RIGHT('112'!$M$9,2),B243&lt;'112'!$K$9,$O243='112'!$I$6)),"x",""))</f>
        <v/>
      </c>
      <c r="W243" s="85" t="str">
        <f>IF(AND('341-CT'!$H$9=H243,OR(LEFT(N243,3)=$W$7,LEFT(O243,3)=$W$7)),"x","")</f>
        <v/>
      </c>
      <c r="X243" s="85" t="str">
        <f>IF(OR(TH!N243=TH!$X$7,O243=TH!$X$7),"x","")</f>
        <v/>
      </c>
      <c r="Y243" s="85" t="str">
        <f>IF(AND(OR(N243="131",O243="131"),H243='131-CT'!$H$9),"x","")</f>
        <v/>
      </c>
      <c r="Z243" s="85"/>
      <c r="AA243" s="85" t="str">
        <f>IF(AND(MONTH(E243)='IN-NX'!$J$5,'IN-NX'!$D$7=D243),"x","")</f>
        <v/>
      </c>
      <c r="AB243" s="85" t="str">
        <f>IF(AND(OR(LEFT(TH!N243,2)="15",LEFT(TH!O243,2)="15"),'152-CT'!$J$8=TH!F243),"x","")</f>
        <v/>
      </c>
      <c r="AC243" s="85" t="str">
        <f>IF(AND(OR(LEFT(TH!N243,2)="15",LEFT(TH!O243,2)="15"),TK!$E$7=TH!F243),"x","")</f>
        <v/>
      </c>
      <c r="AD243" s="85" t="str">
        <f>IF(AND(N243="1521",MONTH(C243)='BK-NL'!$M$11),"x","")</f>
        <v/>
      </c>
    </row>
    <row r="244" spans="1:30" ht="15.75" hidden="1" customHeight="1">
      <c r="A244" s="342" t="str">
        <f>IF(B244&lt;&gt;"",IF(AND(B244='IN-TC'!$S$4,OR(TH!N244="1111",TH!O244="1111")),TH!D244,""),"")</f>
        <v/>
      </c>
      <c r="B244" s="63">
        <f t="shared" si="32"/>
        <v>1</v>
      </c>
      <c r="C244" s="64">
        <v>42377</v>
      </c>
      <c r="D244" s="64" t="s">
        <v>585</v>
      </c>
      <c r="E244" s="64">
        <v>42377</v>
      </c>
      <c r="F244" s="67" t="s">
        <v>1082</v>
      </c>
      <c r="G244" s="67" t="s">
        <v>926</v>
      </c>
      <c r="H244" s="7" t="s">
        <v>602</v>
      </c>
      <c r="I244" s="446"/>
      <c r="J244" s="446"/>
      <c r="K244" s="437">
        <v>230.64</v>
      </c>
      <c r="L244" s="446">
        <v>22490</v>
      </c>
      <c r="M244" s="65">
        <f>ROUND(K244*L244,0)</f>
        <v>5187094</v>
      </c>
      <c r="N244" s="66" t="s">
        <v>101</v>
      </c>
      <c r="O244" s="66" t="s">
        <v>591</v>
      </c>
      <c r="P244" s="85" t="str">
        <f>IF(AND('331-CT'!$E$7=TH!H244,OR(N244="331",O244="331")),"x","")</f>
        <v/>
      </c>
      <c r="Q244" s="85" t="str">
        <f>IF(AND(B244='111'!$L$11,OR($N244=$Q$7,$O244=$Q$7)),"x","")</f>
        <v/>
      </c>
      <c r="R244" s="85" t="str">
        <f>IF(AND($N244=$Q$7,$B244&lt;'111'!$L$11),"x","")</f>
        <v/>
      </c>
      <c r="S244" s="85" t="str">
        <f>IF(AND($O244=$Q$7,$B244&lt;'111'!$L$11),"x","")</f>
        <v/>
      </c>
      <c r="T244" s="85" t="str">
        <f>IF(ISERROR(FIND('112'!$M$9,G244,1)),"",IF((AND(FIND('112'!$M$9,G244,1)&gt;=1,B244='112'!$K$9,OR($N244='112'!$I$6,$O244='112'!$I$6))),"x",""))</f>
        <v/>
      </c>
      <c r="U244" s="85" t="str">
        <f>IF(ISERROR(FIND('112'!$M$9,G244,1)),"",IF((AND(LEFT(G244,2)=LEFT('112'!$M$9,2),B244&lt;'112'!$K$9,$N244='112'!$I$6)),"x",""))</f>
        <v/>
      </c>
      <c r="V244" s="85" t="str">
        <f>IF(ISERROR(FIND('112'!$M$9,G244,1)),"",IF((AND(RIGHT(G244,2)=RIGHT('112'!$M$9,2),B244&lt;'112'!$K$9,$O244='112'!$I$6)),"x",""))</f>
        <v/>
      </c>
      <c r="W244" s="85" t="str">
        <f>IF(AND('341-CT'!$H$9=H244,OR(LEFT(N244,3)=$W$7,LEFT(O244,3)=$W$7)),"x","")</f>
        <v/>
      </c>
      <c r="X244" s="85" t="str">
        <f>IF(OR(TH!N244=TH!$X$7,O244=TH!$X$7),"x","")</f>
        <v/>
      </c>
      <c r="Y244" s="85" t="str">
        <f>IF(AND(OR(N244="131",O244="131"),H244='131-CT'!$H$9),"x","")</f>
        <v/>
      </c>
      <c r="Z244" s="85"/>
      <c r="AA244" s="85" t="str">
        <f>IF(AND(MONTH(E244)='IN-NX'!$J$5,'IN-NX'!$D$7=D244),"x","")</f>
        <v/>
      </c>
      <c r="AB244" s="85" t="str">
        <f>IF(AND(OR(LEFT(TH!N244,2)="15",LEFT(TH!O244,2)="15"),'152-CT'!$J$8=TH!F244),"x","")</f>
        <v/>
      </c>
      <c r="AC244" s="85" t="str">
        <f>IF(AND(OR(LEFT(TH!N244,2)="15",LEFT(TH!O244,2)="15"),TK!$E$7=TH!F244),"x","")</f>
        <v/>
      </c>
      <c r="AD244" s="85" t="str">
        <f>IF(AND(N244="1521",MONTH(C244)='BK-NL'!$M$11),"x","")</f>
        <v/>
      </c>
    </row>
    <row r="245" spans="1:30" ht="15.75" hidden="1" customHeight="1">
      <c r="A245" s="342" t="str">
        <f>IF(B245&lt;&gt;"",IF(AND(B245='IN-TC'!$S$4,OR(TH!N245="1111",TH!O245="1111")),TH!D245,""),"")</f>
        <v/>
      </c>
      <c r="B245" s="63">
        <f t="shared" si="32"/>
        <v>1</v>
      </c>
      <c r="C245" s="64">
        <v>42377</v>
      </c>
      <c r="D245" s="64" t="s">
        <v>585</v>
      </c>
      <c r="E245" s="64">
        <v>42377</v>
      </c>
      <c r="F245" s="67" t="s">
        <v>1076</v>
      </c>
      <c r="G245" s="67" t="s">
        <v>926</v>
      </c>
      <c r="H245" s="7" t="s">
        <v>602</v>
      </c>
      <c r="I245" s="446"/>
      <c r="J245" s="446"/>
      <c r="K245" s="437"/>
      <c r="L245" s="446"/>
      <c r="M245" s="65">
        <v>5712130</v>
      </c>
      <c r="N245" s="66" t="s">
        <v>99</v>
      </c>
      <c r="O245" s="66" t="s">
        <v>591</v>
      </c>
      <c r="P245" s="85" t="str">
        <f>IF(AND('331-CT'!$E$7=TH!H245,OR(N245="331",O245="331")),"x","")</f>
        <v/>
      </c>
      <c r="Q245" s="85" t="str">
        <f>IF(AND(B245='111'!$L$11,OR($N245=$Q$7,$O245=$Q$7)),"x","")</f>
        <v/>
      </c>
      <c r="R245" s="85" t="str">
        <f>IF(AND($N245=$Q$7,$B245&lt;'111'!$L$11),"x","")</f>
        <v/>
      </c>
      <c r="S245" s="85" t="str">
        <f>IF(AND($O245=$Q$7,$B245&lt;'111'!$L$11),"x","")</f>
        <v/>
      </c>
      <c r="T245" s="85" t="str">
        <f>IF(ISERROR(FIND('112'!$M$9,G245,1)),"",IF((AND(FIND('112'!$M$9,G245,1)&gt;=1,B245='112'!$K$9,OR($N245='112'!$I$6,$O245='112'!$I$6))),"x",""))</f>
        <v/>
      </c>
      <c r="U245" s="85" t="str">
        <f>IF(ISERROR(FIND('112'!$M$9,G245,1)),"",IF((AND(LEFT(G245,2)=LEFT('112'!$M$9,2),B245&lt;'112'!$K$9,$N245='112'!$I$6)),"x",""))</f>
        <v/>
      </c>
      <c r="V245" s="85" t="str">
        <f>IF(ISERROR(FIND('112'!$M$9,G245,1)),"",IF((AND(RIGHT(G245,2)=RIGHT('112'!$M$9,2),B245&lt;'112'!$K$9,$O245='112'!$I$6)),"x",""))</f>
        <v/>
      </c>
      <c r="W245" s="85" t="str">
        <f>IF(AND('341-CT'!$H$9=H245,OR(LEFT(N245,3)=$W$7,LEFT(O245,3)=$W$7)),"x","")</f>
        <v/>
      </c>
      <c r="X245" s="85" t="str">
        <f>IF(OR(TH!N245=TH!$X$7,O245=TH!$X$7),"x","")</f>
        <v/>
      </c>
      <c r="Y245" s="85" t="str">
        <f>IF(AND(OR(N245="131",O245="131"),H245='131-CT'!$H$9),"x","")</f>
        <v/>
      </c>
      <c r="Z245" s="85"/>
      <c r="AA245" s="85" t="str">
        <f>IF(AND(MONTH(E245)='IN-NX'!$J$5,'IN-NX'!$D$7=D245),"x","")</f>
        <v/>
      </c>
      <c r="AB245" s="85" t="str">
        <f>IF(AND(OR(LEFT(TH!N245,2)="15",LEFT(TH!O245,2)="15"),'152-CT'!$J$8=TH!F245),"x","")</f>
        <v/>
      </c>
      <c r="AC245" s="85" t="str">
        <f>IF(AND(OR(LEFT(TH!N245,2)="15",LEFT(TH!O245,2)="15"),TK!$E$7=TH!F245),"x","")</f>
        <v/>
      </c>
      <c r="AD245" s="85" t="str">
        <f>IF(AND(N245="1521",MONTH(C245)='BK-NL'!$M$11),"x","")</f>
        <v/>
      </c>
    </row>
    <row r="246" spans="1:30" s="347" customFormat="1" ht="15.75" hidden="1" customHeight="1">
      <c r="A246" s="342" t="str">
        <f>IF(B246&lt;&gt;"",IF(AND(B246='IN-TC'!$S$4,OR(TH!N246="1111",TH!O246="1111")),TH!D246,""),"")</f>
        <v/>
      </c>
      <c r="B246" s="63">
        <f t="shared" si="32"/>
        <v>1</v>
      </c>
      <c r="C246" s="81">
        <v>42377</v>
      </c>
      <c r="D246" s="81" t="s">
        <v>708</v>
      </c>
      <c r="E246" s="81">
        <v>42377</v>
      </c>
      <c r="F246" s="82" t="s">
        <v>717</v>
      </c>
      <c r="G246" s="67" t="s">
        <v>926</v>
      </c>
      <c r="H246" s="83"/>
      <c r="I246" s="444"/>
      <c r="J246" s="444"/>
      <c r="K246" s="435">
        <v>76.069999999999993</v>
      </c>
      <c r="L246" s="444">
        <v>22490</v>
      </c>
      <c r="M246" s="84">
        <f>ROUND(K246*L246,0)</f>
        <v>1710814</v>
      </c>
      <c r="N246" s="85" t="s">
        <v>99</v>
      </c>
      <c r="O246" s="66" t="s">
        <v>267</v>
      </c>
      <c r="P246" s="85" t="str">
        <f>IF(AND('331-CT'!$E$7=TH!H246,OR(N246="331",O246="331")),"x","")</f>
        <v/>
      </c>
      <c r="Q246" s="85" t="str">
        <f>IF(AND(B246='111'!$L$11,OR($N246=$Q$7,$O246=$Q$7)),"x","")</f>
        <v/>
      </c>
      <c r="R246" s="85" t="str">
        <f>IF(AND($N246=$Q$7,$B246&lt;'111'!$L$11),"x","")</f>
        <v/>
      </c>
      <c r="S246" s="85" t="str">
        <f>IF(AND($O246=$Q$7,$B246&lt;'111'!$L$11),"x","")</f>
        <v/>
      </c>
      <c r="T246" s="85" t="str">
        <f>IF(ISERROR(FIND('112'!$M$9,G246,1)),"",IF((AND(FIND('112'!$M$9,G246,1)&gt;=1,B246='112'!$K$9,OR($N246='112'!$I$6,$O246='112'!$I$6))),"x",""))</f>
        <v/>
      </c>
      <c r="U246" s="85" t="str">
        <f>IF(ISERROR(FIND('112'!$M$9,G246,1)),"",IF((AND(LEFT(G246,2)=LEFT('112'!$M$9,2),B246&lt;'112'!$K$9,$N246='112'!$I$6)),"x",""))</f>
        <v/>
      </c>
      <c r="V246" s="85" t="str">
        <f>IF(ISERROR(FIND('112'!$M$9,G246,1)),"",IF((AND(RIGHT(G246,2)=RIGHT('112'!$M$9,2),B246&lt;'112'!$K$9,$O246='112'!$I$6)),"x",""))</f>
        <v/>
      </c>
      <c r="W246" s="85" t="str">
        <f>IF(AND('341-CT'!$H$9=H246,OR(LEFT(N246,3)=$W$7,LEFT(O246,3)=$W$7)),"x","")</f>
        <v/>
      </c>
      <c r="X246" s="85" t="str">
        <f>IF(OR(TH!N246=TH!$X$7,O246=TH!$X$7),"x","")</f>
        <v/>
      </c>
      <c r="Y246" s="85" t="str">
        <f>IF(AND(OR(N246="131",O246="131"),H246='131-CT'!$H$9),"x","")</f>
        <v/>
      </c>
      <c r="Z246" s="85"/>
      <c r="AA246" s="85" t="str">
        <f>IF(AND(MONTH(E246)='IN-NX'!$J$5,'IN-NX'!$D$7=D246),"x","")</f>
        <v/>
      </c>
      <c r="AB246" s="85" t="str">
        <f>IF(AND(OR(LEFT(TH!N246,2)="15",LEFT(TH!O246,2)="15"),'152-CT'!$J$8=TH!F246),"x","")</f>
        <v/>
      </c>
      <c r="AC246" s="85" t="str">
        <f>IF(AND(OR(LEFT(TH!N246,2)="15",LEFT(TH!O246,2)="15"),TK!$E$7=TH!F246),"x","")</f>
        <v/>
      </c>
      <c r="AD246" s="85" t="str">
        <f>IF(AND(N246="1521",MONTH(C246)='BK-NL'!$M$11),"x","")</f>
        <v/>
      </c>
    </row>
    <row r="247" spans="1:30" s="347" customFormat="1" ht="15.75" hidden="1" customHeight="1">
      <c r="A247" s="342" t="str">
        <f>IF(B247&lt;&gt;"",IF(AND(B247='IN-TC'!$S$4,OR(TH!N247="1111",TH!O247="1111")),TH!D247,""),"")</f>
        <v/>
      </c>
      <c r="B247" s="63">
        <f t="shared" si="32"/>
        <v>1</v>
      </c>
      <c r="C247" s="64">
        <v>42377</v>
      </c>
      <c r="D247" s="64" t="s">
        <v>893</v>
      </c>
      <c r="E247" s="64">
        <v>42377</v>
      </c>
      <c r="F247" s="67" t="s">
        <v>790</v>
      </c>
      <c r="G247" s="67" t="s">
        <v>828</v>
      </c>
      <c r="H247" s="352" t="s">
        <v>829</v>
      </c>
      <c r="I247" s="450"/>
      <c r="J247" s="450"/>
      <c r="K247" s="441"/>
      <c r="L247" s="450"/>
      <c r="M247" s="65">
        <v>5363636</v>
      </c>
      <c r="N247" s="66" t="s">
        <v>101</v>
      </c>
      <c r="O247" s="66" t="s">
        <v>63</v>
      </c>
      <c r="P247" s="85" t="str">
        <f>IF(AND('331-CT'!$E$7=TH!H247,OR(N247="331",O247="331")),"x","")</f>
        <v/>
      </c>
      <c r="Q247" s="85" t="str">
        <f>IF(AND(B247='111'!$L$11,OR($N247=$Q$7,$O247=$Q$7)),"x","")</f>
        <v>x</v>
      </c>
      <c r="R247" s="85" t="str">
        <f>IF(AND($N247=$Q$7,$B247&lt;'111'!$L$11),"x","")</f>
        <v/>
      </c>
      <c r="S247" s="85" t="str">
        <f>IF(AND($O247=$Q$7,$B247&lt;'111'!$L$11),"x","")</f>
        <v/>
      </c>
      <c r="T247" s="85" t="str">
        <f>IF(ISERROR(FIND('112'!$M$9,G247,1)),"",IF((AND(FIND('112'!$M$9,G247,1)&gt;=1,B247='112'!$K$9,OR($N247='112'!$I$6,$O247='112'!$I$6))),"x",""))</f>
        <v/>
      </c>
      <c r="U247" s="85" t="str">
        <f>IF(ISERROR(FIND('112'!$M$9,G247,1)),"",IF((AND(LEFT(G247,2)=LEFT('112'!$M$9,2),B247&lt;'112'!$K$9,$N247='112'!$I$6)),"x",""))</f>
        <v/>
      </c>
      <c r="V247" s="85" t="str">
        <f>IF(ISERROR(FIND('112'!$M$9,G247,1)),"",IF((AND(RIGHT(G247,2)=RIGHT('112'!$M$9,2),B247&lt;'112'!$K$9,$O247='112'!$I$6)),"x",""))</f>
        <v/>
      </c>
      <c r="W247" s="85" t="str">
        <f>IF(AND('341-CT'!$H$9=H247,OR(LEFT(N247,3)=$W$7,LEFT(O247,3)=$W$7)),"x","")</f>
        <v/>
      </c>
      <c r="X247" s="85" t="str">
        <f>IF(OR(TH!N247=TH!$X$7,O247=TH!$X$7),"x","")</f>
        <v/>
      </c>
      <c r="Y247" s="85" t="str">
        <f>IF(AND(OR(N247="131",O247="131"),H247='131-CT'!$H$9),"x","")</f>
        <v/>
      </c>
      <c r="Z247" s="85"/>
      <c r="AA247" s="85" t="str">
        <f>IF(AND(MONTH(E247)='IN-NX'!$J$5,'IN-NX'!$D$7=D247),"x","")</f>
        <v/>
      </c>
      <c r="AB247" s="85" t="str">
        <f>IF(AND(OR(LEFT(TH!N247,2)="15",LEFT(TH!O247,2)="15"),'152-CT'!$J$8=TH!F247),"x","")</f>
        <v/>
      </c>
      <c r="AC247" s="85" t="str">
        <f>IF(AND(OR(LEFT(TH!N247,2)="15",LEFT(TH!O247,2)="15"),TK!$E$7=TH!F247),"x","")</f>
        <v/>
      </c>
      <c r="AD247" s="85" t="str">
        <f>IF(AND(N247="1521",MONTH(C247)='BK-NL'!$M$11),"x","")</f>
        <v/>
      </c>
    </row>
    <row r="248" spans="1:30" s="347" customFormat="1" ht="15.75" hidden="1" customHeight="1">
      <c r="A248" s="342" t="str">
        <f>IF(B248&lt;&gt;"",IF(AND(B248='IN-TC'!$S$4,OR(TH!N248="1111",TH!O248="1111")),TH!D248,""),"")</f>
        <v/>
      </c>
      <c r="B248" s="63">
        <f t="shared" si="32"/>
        <v>1</v>
      </c>
      <c r="C248" s="64">
        <v>42377</v>
      </c>
      <c r="D248" s="64" t="s">
        <v>893</v>
      </c>
      <c r="E248" s="64">
        <v>42377</v>
      </c>
      <c r="F248" s="67" t="s">
        <v>791</v>
      </c>
      <c r="G248" s="67" t="s">
        <v>828</v>
      </c>
      <c r="H248" s="74" t="s">
        <v>829</v>
      </c>
      <c r="I248" s="446"/>
      <c r="J248" s="446"/>
      <c r="K248" s="437"/>
      <c r="L248" s="446"/>
      <c r="M248" s="65">
        <v>536364</v>
      </c>
      <c r="N248" s="66" t="s">
        <v>9</v>
      </c>
      <c r="O248" s="66" t="s">
        <v>63</v>
      </c>
      <c r="P248" s="85" t="str">
        <f>IF(AND('331-CT'!$E$7=TH!H248,OR(N248="331",O248="331")),"x","")</f>
        <v/>
      </c>
      <c r="Q248" s="85" t="str">
        <f>IF(AND(B248='111'!$L$11,OR($N248=$Q$7,$O248=$Q$7)),"x","")</f>
        <v>x</v>
      </c>
      <c r="R248" s="85" t="str">
        <f>IF(AND($N248=$Q$7,$B248&lt;'111'!$L$11),"x","")</f>
        <v/>
      </c>
      <c r="S248" s="85" t="str">
        <f>IF(AND($O248=$Q$7,$B248&lt;'111'!$L$11),"x","")</f>
        <v/>
      </c>
      <c r="T248" s="85" t="str">
        <f>IF(ISERROR(FIND('112'!$M$9,G248,1)),"",IF((AND(FIND('112'!$M$9,G248,1)&gt;=1,B248='112'!$K$9,OR($N248='112'!$I$6,$O248='112'!$I$6))),"x",""))</f>
        <v/>
      </c>
      <c r="U248" s="85" t="str">
        <f>IF(ISERROR(FIND('112'!$M$9,G248,1)),"",IF((AND(LEFT(G248,2)=LEFT('112'!$M$9,2),B248&lt;'112'!$K$9,$N248='112'!$I$6)),"x",""))</f>
        <v/>
      </c>
      <c r="V248" s="85" t="str">
        <f>IF(ISERROR(FIND('112'!$M$9,G248,1)),"",IF((AND(RIGHT(G248,2)=RIGHT('112'!$M$9,2),B248&lt;'112'!$K$9,$O248='112'!$I$6)),"x",""))</f>
        <v/>
      </c>
      <c r="W248" s="85" t="str">
        <f>IF(AND('341-CT'!$H$9=H248,OR(LEFT(N248,3)=$W$7,LEFT(O248,3)=$W$7)),"x","")</f>
        <v/>
      </c>
      <c r="X248" s="85" t="str">
        <f>IF(OR(TH!N248=TH!$X$7,O248=TH!$X$7),"x","")</f>
        <v/>
      </c>
      <c r="Y248" s="85" t="str">
        <f>IF(AND(OR(N248="131",O248="131"),H248='131-CT'!$H$9),"x","")</f>
        <v/>
      </c>
      <c r="Z248" s="85"/>
      <c r="AA248" s="85" t="str">
        <f>IF(AND(MONTH(E248)='IN-NX'!$J$5,'IN-NX'!$D$7=D248),"x","")</f>
        <v/>
      </c>
      <c r="AB248" s="85" t="str">
        <f>IF(AND(OR(LEFT(TH!N248,2)="15",LEFT(TH!O248,2)="15"),'152-CT'!$J$8=TH!F248),"x","")</f>
        <v/>
      </c>
      <c r="AC248" s="85" t="str">
        <f>IF(AND(OR(LEFT(TH!N248,2)="15",LEFT(TH!O248,2)="15"),TK!$E$7=TH!F248),"x","")</f>
        <v/>
      </c>
      <c r="AD248" s="85" t="str">
        <f>IF(AND(N248="1521",MONTH(C248)='BK-NL'!$M$11),"x","")</f>
        <v/>
      </c>
    </row>
    <row r="249" spans="1:30" s="347" customFormat="1" ht="15.75" hidden="1" customHeight="1">
      <c r="A249" s="342" t="str">
        <f>IF(B249&lt;&gt;"",IF(AND(B249='IN-TC'!$S$4,OR(TH!N249="1111",TH!O249="1111")),TH!D249,""),"")</f>
        <v/>
      </c>
      <c r="B249" s="63">
        <f t="shared" si="32"/>
        <v>1</v>
      </c>
      <c r="C249" s="64">
        <v>42377</v>
      </c>
      <c r="D249" s="64" t="s">
        <v>894</v>
      </c>
      <c r="E249" s="64">
        <v>42377</v>
      </c>
      <c r="F249" s="67" t="s">
        <v>792</v>
      </c>
      <c r="G249" s="67" t="s">
        <v>830</v>
      </c>
      <c r="H249" s="74" t="s">
        <v>816</v>
      </c>
      <c r="I249" s="446"/>
      <c r="J249" s="446"/>
      <c r="K249" s="437"/>
      <c r="L249" s="446"/>
      <c r="M249" s="65">
        <v>851709</v>
      </c>
      <c r="N249" s="66" t="s">
        <v>101</v>
      </c>
      <c r="O249" s="66" t="s">
        <v>63</v>
      </c>
      <c r="P249" s="85" t="str">
        <f>IF(AND('331-CT'!$E$7=TH!H249,OR(N249="331",O249="331")),"x","")</f>
        <v/>
      </c>
      <c r="Q249" s="85" t="str">
        <f>IF(AND(B249='111'!$L$11,OR($N249=$Q$7,$O249=$Q$7)),"x","")</f>
        <v>x</v>
      </c>
      <c r="R249" s="85" t="str">
        <f>IF(AND($N249=$Q$7,$B249&lt;'111'!$L$11),"x","")</f>
        <v/>
      </c>
      <c r="S249" s="85" t="str">
        <f>IF(AND($O249=$Q$7,$B249&lt;'111'!$L$11),"x","")</f>
        <v/>
      </c>
      <c r="T249" s="85" t="str">
        <f>IF(ISERROR(FIND('112'!$M$9,G249,1)),"",IF((AND(FIND('112'!$M$9,G249,1)&gt;=1,B249='112'!$K$9,OR($N249='112'!$I$6,$O249='112'!$I$6))),"x",""))</f>
        <v/>
      </c>
      <c r="U249" s="85" t="str">
        <f>IF(ISERROR(FIND('112'!$M$9,G249,1)),"",IF((AND(LEFT(G249,2)=LEFT('112'!$M$9,2),B249&lt;'112'!$K$9,$N249='112'!$I$6)),"x",""))</f>
        <v/>
      </c>
      <c r="V249" s="85" t="str">
        <f>IF(ISERROR(FIND('112'!$M$9,G249,1)),"",IF((AND(RIGHT(G249,2)=RIGHT('112'!$M$9,2),B249&lt;'112'!$K$9,$O249='112'!$I$6)),"x",""))</f>
        <v/>
      </c>
      <c r="W249" s="85" t="str">
        <f>IF(AND('341-CT'!$H$9=H249,OR(LEFT(N249,3)=$W$7,LEFT(O249,3)=$W$7)),"x","")</f>
        <v/>
      </c>
      <c r="X249" s="85" t="str">
        <f>IF(OR(TH!N249=TH!$X$7,O249=TH!$X$7),"x","")</f>
        <v/>
      </c>
      <c r="Y249" s="85" t="str">
        <f>IF(AND(OR(N249="131",O249="131"),H249='131-CT'!$H$9),"x","")</f>
        <v/>
      </c>
      <c r="Z249" s="85"/>
      <c r="AA249" s="85" t="str">
        <f>IF(AND(MONTH(E249)='IN-NX'!$J$5,'IN-NX'!$D$7=D249),"x","")</f>
        <v/>
      </c>
      <c r="AB249" s="85" t="str">
        <f>IF(AND(OR(LEFT(TH!N249,2)="15",LEFT(TH!O249,2)="15"),'152-CT'!$J$8=TH!F249),"x","")</f>
        <v/>
      </c>
      <c r="AC249" s="85" t="str">
        <f>IF(AND(OR(LEFT(TH!N249,2)="15",LEFT(TH!O249,2)="15"),TK!$E$7=TH!F249),"x","")</f>
        <v/>
      </c>
      <c r="AD249" s="85" t="str">
        <f>IF(AND(N249="1521",MONTH(C249)='BK-NL'!$M$11),"x","")</f>
        <v/>
      </c>
    </row>
    <row r="250" spans="1:30" s="347" customFormat="1" ht="15.75" hidden="1" customHeight="1">
      <c r="A250" s="342" t="str">
        <f>IF(B250&lt;&gt;"",IF(AND(B250='IN-TC'!$S$4,OR(TH!N250="1111",TH!O250="1111")),TH!D250,""),"")</f>
        <v/>
      </c>
      <c r="B250" s="63">
        <f t="shared" si="32"/>
        <v>1</v>
      </c>
      <c r="C250" s="64">
        <v>42377</v>
      </c>
      <c r="D250" s="64" t="s">
        <v>894</v>
      </c>
      <c r="E250" s="64">
        <v>42377</v>
      </c>
      <c r="F250" s="67" t="s">
        <v>793</v>
      </c>
      <c r="G250" s="67" t="s">
        <v>830</v>
      </c>
      <c r="H250" s="352" t="s">
        <v>816</v>
      </c>
      <c r="I250" s="450"/>
      <c r="J250" s="450"/>
      <c r="K250" s="441"/>
      <c r="L250" s="450"/>
      <c r="M250" s="65">
        <v>85171</v>
      </c>
      <c r="N250" s="66" t="s">
        <v>9</v>
      </c>
      <c r="O250" s="66" t="s">
        <v>63</v>
      </c>
      <c r="P250" s="85" t="str">
        <f>IF(AND('331-CT'!$E$7=TH!H250,OR(N250="331",O250="331")),"x","")</f>
        <v/>
      </c>
      <c r="Q250" s="85" t="str">
        <f>IF(AND(B250='111'!$L$11,OR($N250=$Q$7,$O250=$Q$7)),"x","")</f>
        <v>x</v>
      </c>
      <c r="R250" s="85" t="str">
        <f>IF(AND($N250=$Q$7,$B250&lt;'111'!$L$11),"x","")</f>
        <v/>
      </c>
      <c r="S250" s="85" t="str">
        <f>IF(AND($O250=$Q$7,$B250&lt;'111'!$L$11),"x","")</f>
        <v/>
      </c>
      <c r="T250" s="85" t="str">
        <f>IF(ISERROR(FIND('112'!$M$9,G250,1)),"",IF((AND(FIND('112'!$M$9,G250,1)&gt;=1,B250='112'!$K$9,OR($N250='112'!$I$6,$O250='112'!$I$6))),"x",""))</f>
        <v/>
      </c>
      <c r="U250" s="85" t="str">
        <f>IF(ISERROR(FIND('112'!$M$9,G250,1)),"",IF((AND(LEFT(G250,2)=LEFT('112'!$M$9,2),B250&lt;'112'!$K$9,$N250='112'!$I$6)),"x",""))</f>
        <v/>
      </c>
      <c r="V250" s="85" t="str">
        <f>IF(ISERROR(FIND('112'!$M$9,G250,1)),"",IF((AND(RIGHT(G250,2)=RIGHT('112'!$M$9,2),B250&lt;'112'!$K$9,$O250='112'!$I$6)),"x",""))</f>
        <v/>
      </c>
      <c r="W250" s="85" t="str">
        <f>IF(AND('341-CT'!$H$9=H250,OR(LEFT(N250,3)=$W$7,LEFT(O250,3)=$W$7)),"x","")</f>
        <v/>
      </c>
      <c r="X250" s="85" t="str">
        <f>IF(OR(TH!N250=TH!$X$7,O250=TH!$X$7),"x","")</f>
        <v/>
      </c>
      <c r="Y250" s="85" t="str">
        <f>IF(AND(OR(N250="131",O250="131"),H250='131-CT'!$H$9),"x","")</f>
        <v/>
      </c>
      <c r="Z250" s="85"/>
      <c r="AA250" s="85" t="str">
        <f>IF(AND(MONTH(E250)='IN-NX'!$J$5,'IN-NX'!$D$7=D250),"x","")</f>
        <v/>
      </c>
      <c r="AB250" s="85" t="str">
        <f>IF(AND(OR(LEFT(TH!N250,2)="15",LEFT(TH!O250,2)="15"),'152-CT'!$J$8=TH!F250),"x","")</f>
        <v/>
      </c>
      <c r="AC250" s="85" t="str">
        <f>IF(AND(OR(LEFT(TH!N250,2)="15",LEFT(TH!O250,2)="15"),TK!$E$7=TH!F250),"x","")</f>
        <v/>
      </c>
      <c r="AD250" s="85" t="str">
        <f>IF(AND(N250="1521",MONTH(C250)='BK-NL'!$M$11),"x","")</f>
        <v/>
      </c>
    </row>
    <row r="251" spans="1:30" s="347" customFormat="1" ht="15.75" hidden="1" customHeight="1">
      <c r="A251" s="342" t="str">
        <f>IF(B251&lt;&gt;"",IF(AND(B251='IN-TC'!$S$4,OR(TH!N251="1111",TH!O251="1111")),TH!D251,""),"")</f>
        <v/>
      </c>
      <c r="B251" s="63">
        <f t="shared" si="32"/>
        <v>1</v>
      </c>
      <c r="C251" s="64">
        <v>42380</v>
      </c>
      <c r="D251" s="64" t="s">
        <v>708</v>
      </c>
      <c r="E251" s="64">
        <v>42380</v>
      </c>
      <c r="F251" s="67" t="s">
        <v>713</v>
      </c>
      <c r="G251" s="67" t="s">
        <v>927</v>
      </c>
      <c r="H251" s="74"/>
      <c r="I251" s="446"/>
      <c r="J251" s="446"/>
      <c r="K251" s="437">
        <v>15</v>
      </c>
      <c r="L251" s="446">
        <v>22440</v>
      </c>
      <c r="M251" s="84">
        <f>ROUND(K251*L251,0)</f>
        <v>336600</v>
      </c>
      <c r="N251" s="66" t="s">
        <v>101</v>
      </c>
      <c r="O251" s="66" t="s">
        <v>267</v>
      </c>
      <c r="P251" s="85" t="str">
        <f>IF(AND('331-CT'!$E$7=TH!H251,OR(N251="331",O251="331")),"x","")</f>
        <v/>
      </c>
      <c r="Q251" s="85" t="str">
        <f>IF(AND(B251='111'!$L$11,OR($N251=$Q$7,$O251=$Q$7)),"x","")</f>
        <v/>
      </c>
      <c r="R251" s="85" t="str">
        <f>IF(AND($N251=$Q$7,$B251&lt;'111'!$L$11),"x","")</f>
        <v/>
      </c>
      <c r="S251" s="85" t="str">
        <f>IF(AND($O251=$Q$7,$B251&lt;'111'!$L$11),"x","")</f>
        <v/>
      </c>
      <c r="T251" s="85" t="str">
        <f>IF(ISERROR(FIND('112'!$M$9,G251,1)),"",IF((AND(FIND('112'!$M$9,G251,1)&gt;=1,B251='112'!$K$9,OR($N251='112'!$I$6,$O251='112'!$I$6))),"x",""))</f>
        <v/>
      </c>
      <c r="U251" s="85" t="str">
        <f>IF(ISERROR(FIND('112'!$M$9,G251,1)),"",IF((AND(LEFT(G251,2)=LEFT('112'!$M$9,2),B251&lt;'112'!$K$9,$N251='112'!$I$6)),"x",""))</f>
        <v/>
      </c>
      <c r="V251" s="85" t="str">
        <f>IF(ISERROR(FIND('112'!$M$9,G251,1)),"",IF((AND(RIGHT(G251,2)=RIGHT('112'!$M$9,2),B251&lt;'112'!$K$9,$O251='112'!$I$6)),"x",""))</f>
        <v/>
      </c>
      <c r="W251" s="85" t="str">
        <f>IF(AND('341-CT'!$H$9=H251,OR(LEFT(N251,3)=$W$7,LEFT(O251,3)=$W$7)),"x","")</f>
        <v/>
      </c>
      <c r="X251" s="85" t="str">
        <f>IF(OR(TH!N251=TH!$X$7,O251=TH!$X$7),"x","")</f>
        <v/>
      </c>
      <c r="Y251" s="85" t="str">
        <f>IF(AND(OR(N251="131",O251="131"),H251='131-CT'!$H$9),"x","")</f>
        <v/>
      </c>
      <c r="Z251" s="85"/>
      <c r="AA251" s="85" t="str">
        <f>IF(AND(MONTH(E251)='IN-NX'!$J$5,'IN-NX'!$D$7=D251),"x","")</f>
        <v/>
      </c>
      <c r="AB251" s="85" t="str">
        <f>IF(AND(OR(LEFT(TH!N251,2)="15",LEFT(TH!O251,2)="15"),'152-CT'!$J$8=TH!F251),"x","")</f>
        <v/>
      </c>
      <c r="AC251" s="85" t="str">
        <f>IF(AND(OR(LEFT(TH!N251,2)="15",LEFT(TH!O251,2)="15"),TK!$E$7=TH!F251),"x","")</f>
        <v/>
      </c>
      <c r="AD251" s="85" t="str">
        <f>IF(AND(N251="1521",MONTH(C251)='BK-NL'!$M$11),"x","")</f>
        <v/>
      </c>
    </row>
    <row r="252" spans="1:30" s="347" customFormat="1" ht="15.75" hidden="1" customHeight="1">
      <c r="A252" s="342" t="str">
        <f>IF(B252&lt;&gt;"",IF(AND(B252='IN-TC'!$S$4,OR(TH!N252="1111",TH!O252="1111")),TH!D252,""),"")</f>
        <v/>
      </c>
      <c r="B252" s="63">
        <f t="shared" si="32"/>
        <v>1</v>
      </c>
      <c r="C252" s="64">
        <v>42380</v>
      </c>
      <c r="D252" s="64" t="s">
        <v>708</v>
      </c>
      <c r="E252" s="64">
        <v>42380</v>
      </c>
      <c r="F252" s="67" t="s">
        <v>714</v>
      </c>
      <c r="G252" s="67" t="s">
        <v>927</v>
      </c>
      <c r="H252" s="74"/>
      <c r="I252" s="446"/>
      <c r="J252" s="446"/>
      <c r="K252" s="437">
        <v>1.5</v>
      </c>
      <c r="L252" s="446">
        <v>22440</v>
      </c>
      <c r="M252" s="84">
        <f>ROUND(K252*L252,0)</f>
        <v>33660</v>
      </c>
      <c r="N252" s="66" t="s">
        <v>9</v>
      </c>
      <c r="O252" s="66" t="s">
        <v>267</v>
      </c>
      <c r="P252" s="85" t="str">
        <f>IF(AND('331-CT'!$E$7=TH!H252,OR(N252="331",O252="331")),"x","")</f>
        <v/>
      </c>
      <c r="Q252" s="85" t="str">
        <f>IF(AND(B252='111'!$L$11,OR($N252=$Q$7,$O252=$Q$7)),"x","")</f>
        <v/>
      </c>
      <c r="R252" s="85" t="str">
        <f>IF(AND($N252=$Q$7,$B252&lt;'111'!$L$11),"x","")</f>
        <v/>
      </c>
      <c r="S252" s="85" t="str">
        <f>IF(AND($O252=$Q$7,$B252&lt;'111'!$L$11),"x","")</f>
        <v/>
      </c>
      <c r="T252" s="85" t="str">
        <f>IF(ISERROR(FIND('112'!$M$9,G252,1)),"",IF((AND(FIND('112'!$M$9,G252,1)&gt;=1,B252='112'!$K$9,OR($N252='112'!$I$6,$O252='112'!$I$6))),"x",""))</f>
        <v/>
      </c>
      <c r="U252" s="85" t="str">
        <f>IF(ISERROR(FIND('112'!$M$9,G252,1)),"",IF((AND(LEFT(G252,2)=LEFT('112'!$M$9,2),B252&lt;'112'!$K$9,$N252='112'!$I$6)),"x",""))</f>
        <v/>
      </c>
      <c r="V252" s="85" t="str">
        <f>IF(ISERROR(FIND('112'!$M$9,G252,1)),"",IF((AND(RIGHT(G252,2)=RIGHT('112'!$M$9,2),B252&lt;'112'!$K$9,$O252='112'!$I$6)),"x",""))</f>
        <v/>
      </c>
      <c r="W252" s="85" t="str">
        <f>IF(AND('341-CT'!$H$9=H252,OR(LEFT(N252,3)=$W$7,LEFT(O252,3)=$W$7)),"x","")</f>
        <v/>
      </c>
      <c r="X252" s="85" t="str">
        <f>IF(OR(TH!N252=TH!$X$7,O252=TH!$X$7),"x","")</f>
        <v/>
      </c>
      <c r="Y252" s="85" t="str">
        <f>IF(AND(OR(N252="131",O252="131"),H252='131-CT'!$H$9),"x","")</f>
        <v/>
      </c>
      <c r="Z252" s="85"/>
      <c r="AA252" s="85" t="str">
        <f>IF(AND(MONTH(E252)='IN-NX'!$J$5,'IN-NX'!$D$7=D252),"x","")</f>
        <v/>
      </c>
      <c r="AB252" s="85" t="str">
        <f>IF(AND(OR(LEFT(TH!N252,2)="15",LEFT(TH!O252,2)="15"),'152-CT'!$J$8=TH!F252),"x","")</f>
        <v/>
      </c>
      <c r="AC252" s="85" t="str">
        <f>IF(AND(OR(LEFT(TH!N252,2)="15",LEFT(TH!O252,2)="15"),TK!$E$7=TH!F252),"x","")</f>
        <v/>
      </c>
      <c r="AD252" s="85" t="str">
        <f>IF(AND(N252="1521",MONTH(C252)='BK-NL'!$M$11),"x","")</f>
        <v/>
      </c>
    </row>
    <row r="253" spans="1:30" s="347" customFormat="1" ht="15.75" hidden="1" customHeight="1">
      <c r="A253" s="342" t="str">
        <f>IF(B253&lt;&gt;"",IF(AND(B253='IN-TC'!$S$4,OR(TH!N253="1111",TH!O253="1111")),TH!D253,""),"")</f>
        <v/>
      </c>
      <c r="B253" s="63">
        <f t="shared" si="32"/>
        <v>1</v>
      </c>
      <c r="C253" s="64">
        <v>42380</v>
      </c>
      <c r="D253" s="64" t="s">
        <v>895</v>
      </c>
      <c r="E253" s="64">
        <v>42380</v>
      </c>
      <c r="F253" s="69" t="s">
        <v>778</v>
      </c>
      <c r="G253" s="67" t="s">
        <v>831</v>
      </c>
      <c r="H253" s="74" t="s">
        <v>816</v>
      </c>
      <c r="I253" s="446"/>
      <c r="J253" s="446"/>
      <c r="K253" s="437"/>
      <c r="L253" s="446"/>
      <c r="M253" s="65">
        <v>595900</v>
      </c>
      <c r="N253" s="66" t="s">
        <v>101</v>
      </c>
      <c r="O253" s="66" t="s">
        <v>63</v>
      </c>
      <c r="P253" s="85" t="str">
        <f>IF(AND('331-CT'!$E$7=TH!H253,OR(N253="331",O253="331")),"x","")</f>
        <v/>
      </c>
      <c r="Q253" s="85" t="str">
        <f>IF(AND(B253='111'!$L$11,OR($N253=$Q$7,$O253=$Q$7)),"x","")</f>
        <v>x</v>
      </c>
      <c r="R253" s="85" t="str">
        <f>IF(AND($N253=$Q$7,$B253&lt;'111'!$L$11),"x","")</f>
        <v/>
      </c>
      <c r="S253" s="85" t="str">
        <f>IF(AND($O253=$Q$7,$B253&lt;'111'!$L$11),"x","")</f>
        <v/>
      </c>
      <c r="T253" s="85" t="str">
        <f>IF(ISERROR(FIND('112'!$M$9,G253,1)),"",IF((AND(FIND('112'!$M$9,G253,1)&gt;=1,B253='112'!$K$9,OR($N253='112'!$I$6,$O253='112'!$I$6))),"x",""))</f>
        <v/>
      </c>
      <c r="U253" s="85" t="str">
        <f>IF(ISERROR(FIND('112'!$M$9,G253,1)),"",IF((AND(LEFT(G253,2)=LEFT('112'!$M$9,2),B253&lt;'112'!$K$9,$N253='112'!$I$6)),"x",""))</f>
        <v/>
      </c>
      <c r="V253" s="85" t="str">
        <f>IF(ISERROR(FIND('112'!$M$9,G253,1)),"",IF((AND(RIGHT(G253,2)=RIGHT('112'!$M$9,2),B253&lt;'112'!$K$9,$O253='112'!$I$6)),"x",""))</f>
        <v/>
      </c>
      <c r="W253" s="85" t="str">
        <f>IF(AND('341-CT'!$H$9=H253,OR(LEFT(N253,3)=$W$7,LEFT(O253,3)=$W$7)),"x","")</f>
        <v/>
      </c>
      <c r="X253" s="85" t="str">
        <f>IF(OR(TH!N253=TH!$X$7,O253=TH!$X$7),"x","")</f>
        <v/>
      </c>
      <c r="Y253" s="85" t="str">
        <f>IF(AND(OR(N253="131",O253="131"),H253='131-CT'!$H$9),"x","")</f>
        <v/>
      </c>
      <c r="Z253" s="85"/>
      <c r="AA253" s="85" t="str">
        <f>IF(AND(MONTH(E253)='IN-NX'!$J$5,'IN-NX'!$D$7=D253),"x","")</f>
        <v/>
      </c>
      <c r="AB253" s="85" t="str">
        <f>IF(AND(OR(LEFT(TH!N253,2)="15",LEFT(TH!O253,2)="15"),'152-CT'!$J$8=TH!F253),"x","")</f>
        <v/>
      </c>
      <c r="AC253" s="85" t="str">
        <f>IF(AND(OR(LEFT(TH!N253,2)="15",LEFT(TH!O253,2)="15"),TK!$E$7=TH!F253),"x","")</f>
        <v/>
      </c>
      <c r="AD253" s="85" t="str">
        <f>IF(AND(N253="1521",MONTH(C253)='BK-NL'!$M$11),"x","")</f>
        <v/>
      </c>
    </row>
    <row r="254" spans="1:30" s="347" customFormat="1" ht="15.75" hidden="1" customHeight="1">
      <c r="A254" s="342" t="str">
        <f>IF(B254&lt;&gt;"",IF(AND(B254='IN-TC'!$S$4,OR(TH!N254="1111",TH!O254="1111")),TH!D254,""),"")</f>
        <v/>
      </c>
      <c r="B254" s="63">
        <f t="shared" si="32"/>
        <v>1</v>
      </c>
      <c r="C254" s="64">
        <v>42380</v>
      </c>
      <c r="D254" s="64" t="s">
        <v>895</v>
      </c>
      <c r="E254" s="64">
        <v>42380</v>
      </c>
      <c r="F254" s="67" t="s">
        <v>779</v>
      </c>
      <c r="G254" s="994" t="s">
        <v>831</v>
      </c>
      <c r="H254" s="74" t="s">
        <v>816</v>
      </c>
      <c r="I254" s="446"/>
      <c r="J254" s="446"/>
      <c r="K254" s="437"/>
      <c r="L254" s="446"/>
      <c r="M254" s="65">
        <v>59590</v>
      </c>
      <c r="N254" s="66" t="s">
        <v>9</v>
      </c>
      <c r="O254" s="66" t="s">
        <v>63</v>
      </c>
      <c r="P254" s="85" t="str">
        <f>IF(AND('331-CT'!$E$7=TH!H254,OR(N254="331",O254="331")),"x","")</f>
        <v/>
      </c>
      <c r="Q254" s="85" t="str">
        <f>IF(AND(B254='111'!$L$11,OR($N254=$Q$7,$O254=$Q$7)),"x","")</f>
        <v>x</v>
      </c>
      <c r="R254" s="85" t="str">
        <f>IF(AND($N254=$Q$7,$B254&lt;'111'!$L$11),"x","")</f>
        <v/>
      </c>
      <c r="S254" s="85" t="str">
        <f>IF(AND($O254=$Q$7,$B254&lt;'111'!$L$11),"x","")</f>
        <v/>
      </c>
      <c r="T254" s="85" t="str">
        <f>IF(ISERROR(FIND('112'!$M$9,G254,1)),"",IF((AND(FIND('112'!$M$9,G254,1)&gt;=1,B254='112'!$K$9,OR($N254='112'!$I$6,$O254='112'!$I$6))),"x",""))</f>
        <v/>
      </c>
      <c r="U254" s="85" t="str">
        <f>IF(ISERROR(FIND('112'!$M$9,G254,1)),"",IF((AND(LEFT(G254,2)=LEFT('112'!$M$9,2),B254&lt;'112'!$K$9,$N254='112'!$I$6)),"x",""))</f>
        <v/>
      </c>
      <c r="V254" s="85" t="str">
        <f>IF(ISERROR(FIND('112'!$M$9,G254,1)),"",IF((AND(RIGHT(G254,2)=RIGHT('112'!$M$9,2),B254&lt;'112'!$K$9,$O254='112'!$I$6)),"x",""))</f>
        <v/>
      </c>
      <c r="W254" s="85" t="str">
        <f>IF(AND('341-CT'!$H$9=H254,OR(LEFT(N254,3)=$W$7,LEFT(O254,3)=$W$7)),"x","")</f>
        <v/>
      </c>
      <c r="X254" s="85" t="str">
        <f>IF(OR(TH!N254=TH!$X$7,O254=TH!$X$7),"x","")</f>
        <v/>
      </c>
      <c r="Y254" s="85" t="str">
        <f>IF(AND(OR(N254="131",O254="131"),H254='131-CT'!$H$9),"x","")</f>
        <v/>
      </c>
      <c r="Z254" s="85"/>
      <c r="AA254" s="85" t="str">
        <f>IF(AND(MONTH(E254)='IN-NX'!$J$5,'IN-NX'!$D$7=D254),"x","")</f>
        <v/>
      </c>
      <c r="AB254" s="85" t="str">
        <f>IF(AND(OR(LEFT(TH!N254,2)="15",LEFT(TH!O254,2)="15"),'152-CT'!$J$8=TH!F254),"x","")</f>
        <v/>
      </c>
      <c r="AC254" s="85" t="str">
        <f>IF(AND(OR(LEFT(TH!N254,2)="15",LEFT(TH!O254,2)="15"),TK!$E$7=TH!F254),"x","")</f>
        <v/>
      </c>
      <c r="AD254" s="85" t="str">
        <f>IF(AND(N254="1521",MONTH(C254)='BK-NL'!$M$11),"x","")</f>
        <v/>
      </c>
    </row>
    <row r="255" spans="1:30" s="347" customFormat="1" ht="15.75" hidden="1" customHeight="1">
      <c r="A255" s="342" t="str">
        <f>IF(B255&lt;&gt;"",IF(AND(B255='IN-TC'!$S$4,OR(TH!N255="1111",TH!O255="1111")),TH!D255,""),"")</f>
        <v/>
      </c>
      <c r="B255" s="63">
        <f t="shared" si="32"/>
        <v>1</v>
      </c>
      <c r="C255" s="81">
        <f>E255</f>
        <v>42380</v>
      </c>
      <c r="D255" s="64" t="s">
        <v>896</v>
      </c>
      <c r="E255" s="81">
        <v>42380</v>
      </c>
      <c r="F255" s="82" t="s">
        <v>972</v>
      </c>
      <c r="G255" s="82"/>
      <c r="H255" s="83" t="s">
        <v>971</v>
      </c>
      <c r="I255" s="444"/>
      <c r="J255" s="444"/>
      <c r="K255" s="435"/>
      <c r="L255" s="444"/>
      <c r="M255" s="84">
        <v>500000000</v>
      </c>
      <c r="N255" s="85" t="s">
        <v>273</v>
      </c>
      <c r="O255" s="85" t="s">
        <v>63</v>
      </c>
      <c r="P255" s="85" t="str">
        <f>IF(AND('331-CT'!$E$7=TH!H255,OR(N255="331",O255="331")),"x","")</f>
        <v/>
      </c>
      <c r="Q255" s="85" t="str">
        <f>IF(AND(B255='111'!$L$11,OR($N255=$Q$7,$O255=$Q$7)),"x","")</f>
        <v>x</v>
      </c>
      <c r="R255" s="85" t="str">
        <f>IF(AND($N255=$Q$7,$B255&lt;'111'!$L$11),"x","")</f>
        <v/>
      </c>
      <c r="S255" s="85" t="str">
        <f>IF(AND($O255=$Q$7,$B255&lt;'111'!$L$11),"x","")</f>
        <v/>
      </c>
      <c r="T255" s="85" t="str">
        <f>IF(ISERROR(FIND('112'!$M$9,G255,1)),"",IF((AND(FIND('112'!$M$9,G255,1)&gt;=1,B255='112'!$K$9,OR($N255='112'!$I$6,$O255='112'!$I$6))),"x",""))</f>
        <v/>
      </c>
      <c r="U255" s="85" t="str">
        <f>IF(ISERROR(FIND('112'!$M$9,G255,1)),"",IF((AND(LEFT(G255,2)=LEFT('112'!$M$9,2),B255&lt;'112'!$K$9,$N255='112'!$I$6)),"x",""))</f>
        <v/>
      </c>
      <c r="V255" s="85" t="str">
        <f>IF(ISERROR(FIND('112'!$M$9,G255,1)),"",IF((AND(RIGHT(G255,2)=RIGHT('112'!$M$9,2),B255&lt;'112'!$K$9,$O255='112'!$I$6)),"x",""))</f>
        <v/>
      </c>
      <c r="W255" s="85" t="str">
        <f>IF(AND('341-CT'!$H$9=H255,OR(LEFT(N255,3)=$W$7,LEFT(O255,3)=$W$7)),"x","")</f>
        <v/>
      </c>
      <c r="X255" s="85" t="str">
        <f>IF(OR(TH!N255=TH!$X$7,O255=TH!$X$7),"x","")</f>
        <v/>
      </c>
      <c r="Y255" s="85" t="str">
        <f>IF(AND(OR(N255="131",O255="131"),H255='131-CT'!$H$9),"x","")</f>
        <v/>
      </c>
      <c r="Z255" s="85"/>
      <c r="AA255" s="85" t="str">
        <f>IF(AND(MONTH(E255)='IN-NX'!$J$5,'IN-NX'!$D$7=D255),"x","")</f>
        <v/>
      </c>
      <c r="AB255" s="85" t="str">
        <f>IF(AND(OR(LEFT(TH!N255,2)="15",LEFT(TH!O255,2)="15"),'152-CT'!$J$8=TH!F255),"x","")</f>
        <v/>
      </c>
      <c r="AC255" s="85" t="str">
        <f>IF(AND(OR(LEFT(TH!N255,2)="15",LEFT(TH!O255,2)="15"),TK!$E$7=TH!F255),"x","")</f>
        <v/>
      </c>
      <c r="AD255" s="85" t="str">
        <f>IF(AND(N255="1521",MONTH(C255)='BK-NL'!$M$11),"x","")</f>
        <v/>
      </c>
    </row>
    <row r="256" spans="1:30" s="347" customFormat="1" ht="15.75" hidden="1" customHeight="1">
      <c r="A256" s="342" t="str">
        <f>IF(B256&lt;&gt;"",IF(AND(B256='IN-TC'!$S$4,OR(TH!N256="1111",TH!O256="1111")),TH!D256,""),"")</f>
        <v/>
      </c>
      <c r="B256" s="63">
        <f t="shared" si="32"/>
        <v>1</v>
      </c>
      <c r="C256" s="64">
        <v>42381</v>
      </c>
      <c r="D256" s="64" t="s">
        <v>897</v>
      </c>
      <c r="E256" s="64">
        <v>42381</v>
      </c>
      <c r="F256" s="67" t="s">
        <v>783</v>
      </c>
      <c r="G256" s="994" t="s">
        <v>832</v>
      </c>
      <c r="H256" s="74" t="s">
        <v>816</v>
      </c>
      <c r="I256" s="446"/>
      <c r="J256" s="446"/>
      <c r="K256" s="437"/>
      <c r="L256" s="446"/>
      <c r="M256" s="65">
        <v>790873</v>
      </c>
      <c r="N256" s="66" t="s">
        <v>101</v>
      </c>
      <c r="O256" s="66" t="s">
        <v>63</v>
      </c>
      <c r="P256" s="85" t="str">
        <f>IF(AND('331-CT'!$E$7=TH!H256,OR(N256="331",O256="331")),"x","")</f>
        <v/>
      </c>
      <c r="Q256" s="85" t="str">
        <f>IF(AND(B256='111'!$L$11,OR($N256=$Q$7,$O256=$Q$7)),"x","")</f>
        <v>x</v>
      </c>
      <c r="R256" s="85" t="str">
        <f>IF(AND($N256=$Q$7,$B256&lt;'111'!$L$11),"x","")</f>
        <v/>
      </c>
      <c r="S256" s="85" t="str">
        <f>IF(AND($O256=$Q$7,$B256&lt;'111'!$L$11),"x","")</f>
        <v/>
      </c>
      <c r="T256" s="85" t="str">
        <f>IF(ISERROR(FIND('112'!$M$9,G256,1)),"",IF((AND(FIND('112'!$M$9,G256,1)&gt;=1,B256='112'!$K$9,OR($N256='112'!$I$6,$O256='112'!$I$6))),"x",""))</f>
        <v/>
      </c>
      <c r="U256" s="85" t="str">
        <f>IF(ISERROR(FIND('112'!$M$9,G256,1)),"",IF((AND(LEFT(G256,2)=LEFT('112'!$M$9,2),B256&lt;'112'!$K$9,$N256='112'!$I$6)),"x",""))</f>
        <v/>
      </c>
      <c r="V256" s="85" t="str">
        <f>IF(ISERROR(FIND('112'!$M$9,G256,1)),"",IF((AND(RIGHT(G256,2)=RIGHT('112'!$M$9,2),B256&lt;'112'!$K$9,$O256='112'!$I$6)),"x",""))</f>
        <v/>
      </c>
      <c r="W256" s="85" t="str">
        <f>IF(AND('341-CT'!$H$9=H256,OR(LEFT(N256,3)=$W$7,LEFT(O256,3)=$W$7)),"x","")</f>
        <v/>
      </c>
      <c r="X256" s="85" t="str">
        <f>IF(OR(TH!N256=TH!$X$7,O256=TH!$X$7),"x","")</f>
        <v/>
      </c>
      <c r="Y256" s="85" t="str">
        <f>IF(AND(OR(N256="131",O256="131"),H256='131-CT'!$H$9),"x","")</f>
        <v/>
      </c>
      <c r="Z256" s="85"/>
      <c r="AA256" s="85" t="str">
        <f>IF(AND(MONTH(E256)='IN-NX'!$J$5,'IN-NX'!$D$7=D256),"x","")</f>
        <v/>
      </c>
      <c r="AB256" s="85" t="str">
        <f>IF(AND(OR(LEFT(TH!N256,2)="15",LEFT(TH!O256,2)="15"),'152-CT'!$J$8=TH!F256),"x","")</f>
        <v/>
      </c>
      <c r="AC256" s="85" t="str">
        <f>IF(AND(OR(LEFT(TH!N256,2)="15",LEFT(TH!O256,2)="15"),TK!$E$7=TH!F256),"x","")</f>
        <v/>
      </c>
      <c r="AD256" s="85" t="str">
        <f>IF(AND(N256="1521",MONTH(C256)='BK-NL'!$M$11),"x","")</f>
        <v/>
      </c>
    </row>
    <row r="257" spans="1:30" ht="15.75" hidden="1" customHeight="1">
      <c r="A257" s="342" t="str">
        <f>IF(B257&lt;&gt;"",IF(AND(B257='IN-TC'!$S$4,OR(TH!N257="1111",TH!O257="1111")),TH!D257,""),"")</f>
        <v/>
      </c>
      <c r="B257" s="63">
        <f t="shared" si="32"/>
        <v>1</v>
      </c>
      <c r="C257" s="64">
        <v>42381</v>
      </c>
      <c r="D257" s="64" t="s">
        <v>897</v>
      </c>
      <c r="E257" s="64">
        <v>42381</v>
      </c>
      <c r="F257" s="67" t="s">
        <v>784</v>
      </c>
      <c r="G257" s="994" t="s">
        <v>832</v>
      </c>
      <c r="H257" s="74" t="s">
        <v>816</v>
      </c>
      <c r="I257" s="446"/>
      <c r="J257" s="446"/>
      <c r="K257" s="437"/>
      <c r="L257" s="446"/>
      <c r="M257" s="65">
        <v>79087</v>
      </c>
      <c r="N257" s="66" t="s">
        <v>9</v>
      </c>
      <c r="O257" s="66" t="s">
        <v>63</v>
      </c>
      <c r="P257" s="85" t="str">
        <f>IF(AND('331-CT'!$E$7=TH!H257,OR(N257="331",O257="331")),"x","")</f>
        <v/>
      </c>
      <c r="Q257" s="85" t="str">
        <f>IF(AND(B257='111'!$L$11,OR($N257=$Q$7,$O257=$Q$7)),"x","")</f>
        <v>x</v>
      </c>
      <c r="R257" s="85" t="str">
        <f>IF(AND($N257=$Q$7,$B257&lt;'111'!$L$11),"x","")</f>
        <v/>
      </c>
      <c r="S257" s="85" t="str">
        <f>IF(AND($O257=$Q$7,$B257&lt;'111'!$L$11),"x","")</f>
        <v/>
      </c>
      <c r="T257" s="85" t="str">
        <f>IF(ISERROR(FIND('112'!$M$9,G257,1)),"",IF((AND(FIND('112'!$M$9,G257,1)&gt;=1,B257='112'!$K$9,OR($N257='112'!$I$6,$O257='112'!$I$6))),"x",""))</f>
        <v/>
      </c>
      <c r="U257" s="85" t="str">
        <f>IF(ISERROR(FIND('112'!$M$9,G257,1)),"",IF((AND(LEFT(G257,2)=LEFT('112'!$M$9,2),B257&lt;'112'!$K$9,$N257='112'!$I$6)),"x",""))</f>
        <v/>
      </c>
      <c r="V257" s="85" t="str">
        <f>IF(ISERROR(FIND('112'!$M$9,G257,1)),"",IF((AND(RIGHT(G257,2)=RIGHT('112'!$M$9,2),B257&lt;'112'!$K$9,$O257='112'!$I$6)),"x",""))</f>
        <v/>
      </c>
      <c r="W257" s="85" t="str">
        <f>IF(AND('341-CT'!$H$9=H257,OR(LEFT(N257,3)=$W$7,LEFT(O257,3)=$W$7)),"x","")</f>
        <v/>
      </c>
      <c r="X257" s="85" t="str">
        <f>IF(OR(TH!N257=TH!$X$7,O257=TH!$X$7),"x","")</f>
        <v/>
      </c>
      <c r="Y257" s="85" t="str">
        <f>IF(AND(OR(N257="131",O257="131"),H257='131-CT'!$H$9),"x","")</f>
        <v/>
      </c>
      <c r="Z257" s="85"/>
      <c r="AA257" s="85" t="str">
        <f>IF(AND(MONTH(E257)='IN-NX'!$J$5,'IN-NX'!$D$7=D257),"x","")</f>
        <v/>
      </c>
      <c r="AB257" s="85" t="str">
        <f>IF(AND(OR(LEFT(TH!N257,2)="15",LEFT(TH!O257,2)="15"),'152-CT'!$J$8=TH!F257),"x","")</f>
        <v/>
      </c>
      <c r="AC257" s="85" t="str">
        <f>IF(AND(OR(LEFT(TH!N257,2)="15",LEFT(TH!O257,2)="15"),TK!$E$7=TH!F257),"x","")</f>
        <v/>
      </c>
      <c r="AD257" s="85" t="str">
        <f>IF(AND(N257="1521",MONTH(C257)='BK-NL'!$M$11),"x","")</f>
        <v/>
      </c>
    </row>
    <row r="258" spans="1:30" ht="15.75" hidden="1" customHeight="1">
      <c r="A258" s="342" t="str">
        <f>IF(B258&lt;&gt;"",IF(AND(B258='IN-TC'!$S$4,OR(TH!N258="1111",TH!O258="1111")),TH!D258,""),"")</f>
        <v/>
      </c>
      <c r="B258" s="63">
        <f t="shared" si="32"/>
        <v>1</v>
      </c>
      <c r="C258" s="64">
        <v>42381</v>
      </c>
      <c r="D258" s="64" t="s">
        <v>898</v>
      </c>
      <c r="E258" s="64">
        <v>42381</v>
      </c>
      <c r="F258" s="67" t="s">
        <v>794</v>
      </c>
      <c r="G258" s="994" t="s">
        <v>833</v>
      </c>
      <c r="H258" s="74" t="s">
        <v>834</v>
      </c>
      <c r="I258" s="446"/>
      <c r="J258" s="446"/>
      <c r="K258" s="437"/>
      <c r="L258" s="446"/>
      <c r="M258" s="65">
        <v>3325000</v>
      </c>
      <c r="N258" s="66" t="s">
        <v>101</v>
      </c>
      <c r="O258" s="66" t="s">
        <v>63</v>
      </c>
      <c r="P258" s="85" t="str">
        <f>IF(AND('331-CT'!$E$7=TH!H258,OR(N258="331",O258="331")),"x","")</f>
        <v/>
      </c>
      <c r="Q258" s="85" t="str">
        <f>IF(AND(B258='111'!$L$11,OR($N258=$Q$7,$O258=$Q$7)),"x","")</f>
        <v>x</v>
      </c>
      <c r="R258" s="85" t="str">
        <f>IF(AND($N258=$Q$7,$B258&lt;'111'!$L$11),"x","")</f>
        <v/>
      </c>
      <c r="S258" s="85" t="str">
        <f>IF(AND($O258=$Q$7,$B258&lt;'111'!$L$11),"x","")</f>
        <v/>
      </c>
      <c r="T258" s="85" t="str">
        <f>IF(ISERROR(FIND('112'!$M$9,G258,1)),"",IF((AND(FIND('112'!$M$9,G258,1)&gt;=1,B258='112'!$K$9,OR($N258='112'!$I$6,$O258='112'!$I$6))),"x",""))</f>
        <v/>
      </c>
      <c r="U258" s="85" t="str">
        <f>IF(ISERROR(FIND('112'!$M$9,G258,1)),"",IF((AND(LEFT(G258,2)=LEFT('112'!$M$9,2),B258&lt;'112'!$K$9,$N258='112'!$I$6)),"x",""))</f>
        <v/>
      </c>
      <c r="V258" s="85" t="str">
        <f>IF(ISERROR(FIND('112'!$M$9,G258,1)),"",IF((AND(RIGHT(G258,2)=RIGHT('112'!$M$9,2),B258&lt;'112'!$K$9,$O258='112'!$I$6)),"x",""))</f>
        <v/>
      </c>
      <c r="W258" s="85" t="str">
        <f>IF(AND('341-CT'!$H$9=H258,OR(LEFT(N258,3)=$W$7,LEFT(O258,3)=$W$7)),"x","")</f>
        <v/>
      </c>
      <c r="X258" s="85" t="str">
        <f>IF(OR(TH!N258=TH!$X$7,O258=TH!$X$7),"x","")</f>
        <v/>
      </c>
      <c r="Y258" s="85" t="str">
        <f>IF(AND(OR(N258="131",O258="131"),H258='131-CT'!$H$9),"x","")</f>
        <v/>
      </c>
      <c r="Z258" s="85"/>
      <c r="AA258" s="85" t="str">
        <f>IF(AND(MONTH(E258)='IN-NX'!$J$5,'IN-NX'!$D$7=D258),"x","")</f>
        <v/>
      </c>
      <c r="AB258" s="85" t="str">
        <f>IF(AND(OR(LEFT(TH!N258,2)="15",LEFT(TH!O258,2)="15"),'152-CT'!$J$8=TH!F258),"x","")</f>
        <v/>
      </c>
      <c r="AC258" s="85" t="str">
        <f>IF(AND(OR(LEFT(TH!N258,2)="15",LEFT(TH!O258,2)="15"),TK!$E$7=TH!F258),"x","")</f>
        <v/>
      </c>
      <c r="AD258" s="85" t="str">
        <f>IF(AND(N258="1521",MONTH(C258)='BK-NL'!$M$11),"x","")</f>
        <v/>
      </c>
    </row>
    <row r="259" spans="1:30" ht="15.75" hidden="1" customHeight="1">
      <c r="A259" s="342" t="str">
        <f>IF(B259&lt;&gt;"",IF(AND(B259='IN-TC'!$S$4,OR(TH!N259="1111",TH!O259="1111")),TH!D259,""),"")</f>
        <v/>
      </c>
      <c r="B259" s="63">
        <f t="shared" si="32"/>
        <v>1</v>
      </c>
      <c r="C259" s="64">
        <v>42381</v>
      </c>
      <c r="D259" s="64" t="s">
        <v>898</v>
      </c>
      <c r="E259" s="64">
        <v>42381</v>
      </c>
      <c r="F259" s="67" t="s">
        <v>795</v>
      </c>
      <c r="G259" s="994" t="s">
        <v>833</v>
      </c>
      <c r="H259" s="74" t="s">
        <v>834</v>
      </c>
      <c r="I259" s="446"/>
      <c r="J259" s="446"/>
      <c r="K259" s="437"/>
      <c r="L259" s="446"/>
      <c r="M259" s="65">
        <v>332500</v>
      </c>
      <c r="N259" s="66" t="s">
        <v>9</v>
      </c>
      <c r="O259" s="66" t="s">
        <v>63</v>
      </c>
      <c r="P259" s="85" t="str">
        <f>IF(AND('331-CT'!$E$7=TH!H259,OR(N259="331",O259="331")),"x","")</f>
        <v/>
      </c>
      <c r="Q259" s="85" t="str">
        <f>IF(AND(B259='111'!$L$11,OR($N259=$Q$7,$O259=$Q$7)),"x","")</f>
        <v>x</v>
      </c>
      <c r="R259" s="85" t="str">
        <f>IF(AND($N259=$Q$7,$B259&lt;'111'!$L$11),"x","")</f>
        <v/>
      </c>
      <c r="S259" s="85" t="str">
        <f>IF(AND($O259=$Q$7,$B259&lt;'111'!$L$11),"x","")</f>
        <v/>
      </c>
      <c r="T259" s="85" t="str">
        <f>IF(ISERROR(FIND('112'!$M$9,G259,1)),"",IF((AND(FIND('112'!$M$9,G259,1)&gt;=1,B259='112'!$K$9,OR($N259='112'!$I$6,$O259='112'!$I$6))),"x",""))</f>
        <v/>
      </c>
      <c r="U259" s="85" t="str">
        <f>IF(ISERROR(FIND('112'!$M$9,G259,1)),"",IF((AND(LEFT(G259,2)=LEFT('112'!$M$9,2),B259&lt;'112'!$K$9,$N259='112'!$I$6)),"x",""))</f>
        <v/>
      </c>
      <c r="V259" s="85" t="str">
        <f>IF(ISERROR(FIND('112'!$M$9,G259,1)),"",IF((AND(RIGHT(G259,2)=RIGHT('112'!$M$9,2),B259&lt;'112'!$K$9,$O259='112'!$I$6)),"x",""))</f>
        <v/>
      </c>
      <c r="W259" s="85" t="str">
        <f>IF(AND('341-CT'!$H$9=H259,OR(LEFT(N259,3)=$W$7,LEFT(O259,3)=$W$7)),"x","")</f>
        <v/>
      </c>
      <c r="X259" s="85" t="str">
        <f>IF(OR(TH!N259=TH!$X$7,O259=TH!$X$7),"x","")</f>
        <v/>
      </c>
      <c r="Y259" s="85" t="str">
        <f>IF(AND(OR(N259="131",O259="131"),H259='131-CT'!$H$9),"x","")</f>
        <v/>
      </c>
      <c r="Z259" s="85"/>
      <c r="AA259" s="85" t="str">
        <f>IF(AND(MONTH(E259)='IN-NX'!$J$5,'IN-NX'!$D$7=D259),"x","")</f>
        <v/>
      </c>
      <c r="AB259" s="85" t="str">
        <f>IF(AND(OR(LEFT(TH!N259,2)="15",LEFT(TH!O259,2)="15"),'152-CT'!$J$8=TH!F259),"x","")</f>
        <v/>
      </c>
      <c r="AC259" s="85" t="str">
        <f>IF(AND(OR(LEFT(TH!N259,2)="15",LEFT(TH!O259,2)="15"),TK!$E$7=TH!F259),"x","")</f>
        <v/>
      </c>
      <c r="AD259" s="85" t="str">
        <f>IF(AND(N259="1521",MONTH(C259)='BK-NL'!$M$11),"x","")</f>
        <v/>
      </c>
    </row>
    <row r="260" spans="1:30" ht="15.75" hidden="1" customHeight="1">
      <c r="A260" s="342" t="str">
        <f>IF(B260&lt;&gt;"",IF(AND(B260='IN-TC'!$S$4,OR(TH!N260="1111",TH!O260="1111")),TH!D260,""),"")</f>
        <v/>
      </c>
      <c r="B260" s="63">
        <f t="shared" si="32"/>
        <v>1</v>
      </c>
      <c r="C260" s="64">
        <v>42382</v>
      </c>
      <c r="D260" s="64" t="s">
        <v>708</v>
      </c>
      <c r="E260" s="64">
        <v>42382</v>
      </c>
      <c r="F260" s="67" t="s">
        <v>750</v>
      </c>
      <c r="G260" s="67" t="s">
        <v>927</v>
      </c>
      <c r="H260" s="67"/>
      <c r="I260" s="449"/>
      <c r="J260" s="449"/>
      <c r="K260" s="440"/>
      <c r="L260" s="449"/>
      <c r="M260" s="65">
        <v>2000000</v>
      </c>
      <c r="N260" s="66" t="s">
        <v>79</v>
      </c>
      <c r="O260" s="66" t="s">
        <v>26</v>
      </c>
      <c r="P260" s="85" t="str">
        <f>IF(AND('331-CT'!$E$7=TH!H260,OR(N260="331",O260="331")),"x","")</f>
        <v/>
      </c>
      <c r="Q260" s="85" t="str">
        <f>IF(AND(B260='111'!$L$11,OR($N260=$Q$7,$O260=$Q$7)),"x","")</f>
        <v/>
      </c>
      <c r="R260" s="85" t="str">
        <f>IF(AND($N260=$Q$7,$B260&lt;'111'!$L$11),"x","")</f>
        <v/>
      </c>
      <c r="S260" s="85" t="str">
        <f>IF(AND($O260=$Q$7,$B260&lt;'111'!$L$11),"x","")</f>
        <v/>
      </c>
      <c r="T260" s="85" t="str">
        <f>IF(ISERROR(FIND('112'!$M$9,G260,1)),"",IF((AND(FIND('112'!$M$9,G260,1)&gt;=1,B260='112'!$K$9,OR($N260='112'!$I$6,$O260='112'!$I$6))),"x",""))</f>
        <v/>
      </c>
      <c r="U260" s="85" t="str">
        <f>IF(ISERROR(FIND('112'!$M$9,G260,1)),"",IF((AND(LEFT(G260,2)=LEFT('112'!$M$9,2),B260&lt;'112'!$K$9,$N260='112'!$I$6)),"x",""))</f>
        <v/>
      </c>
      <c r="V260" s="85" t="str">
        <f>IF(ISERROR(FIND('112'!$M$9,G260,1)),"",IF((AND(RIGHT(G260,2)=RIGHT('112'!$M$9,2),B260&lt;'112'!$K$9,$O260='112'!$I$6)),"x",""))</f>
        <v>x</v>
      </c>
      <c r="W260" s="85" t="str">
        <f>IF(AND('341-CT'!$H$9=H260,OR(LEFT(N260,3)=$W$7,LEFT(O260,3)=$W$7)),"x","")</f>
        <v/>
      </c>
      <c r="X260" s="85" t="str">
        <f>IF(OR(TH!N260=TH!$X$7,O260=TH!$X$7),"x","")</f>
        <v/>
      </c>
      <c r="Y260" s="85" t="str">
        <f>IF(AND(OR(N260="131",O260="131"),H260='131-CT'!$H$9),"x","")</f>
        <v/>
      </c>
      <c r="Z260" s="85"/>
      <c r="AA260" s="85" t="str">
        <f>IF(AND(MONTH(E260)='IN-NX'!$J$5,'IN-NX'!$D$7=D260),"x","")</f>
        <v/>
      </c>
      <c r="AB260" s="85" t="str">
        <f>IF(AND(OR(LEFT(TH!N260,2)="15",LEFT(TH!O260,2)="15"),'152-CT'!$J$8=TH!F260),"x","")</f>
        <v/>
      </c>
      <c r="AC260" s="85" t="str">
        <f>IF(AND(OR(LEFT(TH!N260,2)="15",LEFT(TH!O260,2)="15"),TK!$E$7=TH!F260),"x","")</f>
        <v/>
      </c>
      <c r="AD260" s="85" t="str">
        <f>IF(AND(N260="1521",MONTH(C260)='BK-NL'!$M$11),"x","")</f>
        <v/>
      </c>
    </row>
    <row r="261" spans="1:30" ht="15.75" hidden="1" customHeight="1">
      <c r="A261" s="342" t="str">
        <f>IF(B261&lt;&gt;"",IF(AND(B261='IN-TC'!$S$4,OR(TH!N261="1111",TH!O261="1111")),TH!D261,""),"")</f>
        <v/>
      </c>
      <c r="B261" s="63">
        <f t="shared" si="32"/>
        <v>1</v>
      </c>
      <c r="C261" s="64">
        <v>42382</v>
      </c>
      <c r="D261" s="64" t="s">
        <v>585</v>
      </c>
      <c r="E261" s="64">
        <v>42382</v>
      </c>
      <c r="F261" s="67" t="s">
        <v>866</v>
      </c>
      <c r="G261" s="67"/>
      <c r="H261" s="67"/>
      <c r="I261" s="449"/>
      <c r="J261" s="449"/>
      <c r="K261" s="440"/>
      <c r="L261" s="449"/>
      <c r="M261" s="65">
        <v>2000000</v>
      </c>
      <c r="N261" s="66" t="s">
        <v>101</v>
      </c>
      <c r="O261" s="66" t="s">
        <v>79</v>
      </c>
      <c r="P261" s="85" t="str">
        <f>IF(AND('331-CT'!$E$7=TH!H261,OR(N261="331",O261="331")),"x","")</f>
        <v/>
      </c>
      <c r="Q261" s="85" t="str">
        <f>IF(AND(B261='111'!$L$11,OR($N261=$Q$7,$O261=$Q$7)),"x","")</f>
        <v/>
      </c>
      <c r="R261" s="85" t="str">
        <f>IF(AND($N261=$Q$7,$B261&lt;'111'!$L$11),"x","")</f>
        <v/>
      </c>
      <c r="S261" s="85" t="str">
        <f>IF(AND($O261=$Q$7,$B261&lt;'111'!$L$11),"x","")</f>
        <v/>
      </c>
      <c r="T261" s="85" t="str">
        <f>IF(ISERROR(FIND('112'!$M$9,G261,1)),"",IF((AND(FIND('112'!$M$9,G261,1)&gt;=1,B261='112'!$K$9,OR($N261='112'!$I$6,$O261='112'!$I$6))),"x",""))</f>
        <v/>
      </c>
      <c r="U261" s="85" t="str">
        <f>IF(ISERROR(FIND('112'!$M$9,G261,1)),"",IF((AND(LEFT(G261,2)=LEFT('112'!$M$9,2),B261&lt;'112'!$K$9,$N261='112'!$I$6)),"x",""))</f>
        <v/>
      </c>
      <c r="V261" s="85" t="str">
        <f>IF(ISERROR(FIND('112'!$M$9,G261,1)),"",IF((AND(RIGHT(G261,2)=RIGHT('112'!$M$9,2),B261&lt;'112'!$K$9,$O261='112'!$I$6)),"x",""))</f>
        <v/>
      </c>
      <c r="W261" s="85" t="str">
        <f>IF(AND('341-CT'!$H$9=H261,OR(LEFT(N261,3)=$W$7,LEFT(O261,3)=$W$7)),"x","")</f>
        <v/>
      </c>
      <c r="X261" s="85" t="str">
        <f>IF(OR(TH!N261=TH!$X$7,O261=TH!$X$7),"x","")</f>
        <v/>
      </c>
      <c r="Y261" s="85" t="str">
        <f>IF(AND(OR(N261="131",O261="131"),H261='131-CT'!$H$9),"x","")</f>
        <v/>
      </c>
      <c r="Z261" s="85"/>
      <c r="AA261" s="85" t="str">
        <f>IF(AND(MONTH(E261)='IN-NX'!$J$5,'IN-NX'!$D$7=D261),"x","")</f>
        <v/>
      </c>
      <c r="AB261" s="85" t="str">
        <f>IF(AND(OR(LEFT(TH!N261,2)="15",LEFT(TH!O261,2)="15"),'152-CT'!$J$8=TH!F261),"x","")</f>
        <v/>
      </c>
      <c r="AC261" s="85" t="str">
        <f>IF(AND(OR(LEFT(TH!N261,2)="15",LEFT(TH!O261,2)="15"),TK!$E$7=TH!F261),"x","")</f>
        <v/>
      </c>
      <c r="AD261" s="85" t="str">
        <f>IF(AND(N261="1521",MONTH(C261)='BK-NL'!$M$11),"x","")</f>
        <v/>
      </c>
    </row>
    <row r="262" spans="1:30" ht="15.75" hidden="1" customHeight="1">
      <c r="A262" s="342" t="str">
        <f>IF(B262&lt;&gt;"",IF(AND(B262='IN-TC'!$S$4,OR(TH!N262="1111",TH!O262="1111")),TH!D262,""),"")</f>
        <v/>
      </c>
      <c r="B262" s="63">
        <f t="shared" si="32"/>
        <v>1</v>
      </c>
      <c r="C262" s="64">
        <v>42383</v>
      </c>
      <c r="D262" s="64" t="s">
        <v>705</v>
      </c>
      <c r="E262" s="64">
        <v>42383</v>
      </c>
      <c r="F262" s="67" t="s">
        <v>706</v>
      </c>
      <c r="G262" s="67" t="s">
        <v>928</v>
      </c>
      <c r="H262" s="74"/>
      <c r="I262" s="446"/>
      <c r="J262" s="446"/>
      <c r="K262" s="437">
        <v>4700</v>
      </c>
      <c r="L262" s="446">
        <v>22440</v>
      </c>
      <c r="M262" s="84">
        <f>ROUND(K262*L262,0)</f>
        <v>105468000</v>
      </c>
      <c r="N262" s="66" t="s">
        <v>267</v>
      </c>
      <c r="O262" s="66" t="s">
        <v>267</v>
      </c>
      <c r="P262" s="85" t="str">
        <f>IF(AND('331-CT'!$E$7=TH!H262,OR(N262="331",O262="331")),"x","")</f>
        <v/>
      </c>
      <c r="Q262" s="85" t="str">
        <f>IF(AND(B262='111'!$L$11,OR($N262=$Q$7,$O262=$Q$7)),"x","")</f>
        <v/>
      </c>
      <c r="R262" s="85" t="str">
        <f>IF(AND($N262=$Q$7,$B262&lt;'111'!$L$11),"x","")</f>
        <v/>
      </c>
      <c r="S262" s="85" t="str">
        <f>IF(AND($O262=$Q$7,$B262&lt;'111'!$L$11),"x","")</f>
        <v/>
      </c>
      <c r="T262" s="85" t="str">
        <f>IF(ISERROR(FIND('112'!$M$9,G262,1)),"",IF((AND(FIND('112'!$M$9,G262,1)&gt;=1,B262='112'!$K$9,OR($N262='112'!$I$6,$O262='112'!$I$6))),"x",""))</f>
        <v/>
      </c>
      <c r="U262" s="85" t="str">
        <f>IF(ISERROR(FIND('112'!$M$9,G262,1)),"",IF((AND(LEFT(G262,2)=LEFT('112'!$M$9,2),B262&lt;'112'!$K$9,$N262='112'!$I$6)),"x",""))</f>
        <v/>
      </c>
      <c r="V262" s="85" t="str">
        <f>IF(ISERROR(FIND('112'!$M$9,G262,1)),"",IF((AND(RIGHT(G262,2)=RIGHT('112'!$M$9,2),B262&lt;'112'!$K$9,$O262='112'!$I$6)),"x",""))</f>
        <v/>
      </c>
      <c r="W262" s="85" t="str">
        <f>IF(AND('341-CT'!$H$9=H262,OR(LEFT(N262,3)=$W$7,LEFT(O262,3)=$W$7)),"x","")</f>
        <v/>
      </c>
      <c r="X262" s="85" t="str">
        <f>IF(OR(TH!N262=TH!$X$7,O262=TH!$X$7),"x","")</f>
        <v/>
      </c>
      <c r="Y262" s="85" t="str">
        <f>IF(AND(OR(N262="131",O262="131"),H262='131-CT'!$H$9),"x","")</f>
        <v/>
      </c>
      <c r="Z262" s="85"/>
      <c r="AA262" s="85" t="str">
        <f>IF(AND(MONTH(E262)='IN-NX'!$J$5,'IN-NX'!$D$7=D262),"x","")</f>
        <v/>
      </c>
      <c r="AB262" s="85" t="str">
        <f>IF(AND(OR(LEFT(TH!N262,2)="15",LEFT(TH!O262,2)="15"),'152-CT'!$J$8=TH!F262),"x","")</f>
        <v/>
      </c>
      <c r="AC262" s="85" t="str">
        <f>IF(AND(OR(LEFT(TH!N262,2)="15",LEFT(TH!O262,2)="15"),TK!$E$7=TH!F262),"x","")</f>
        <v/>
      </c>
      <c r="AD262" s="85" t="str">
        <f>IF(AND(N262="1521",MONTH(C262)='BK-NL'!$M$11),"x","")</f>
        <v/>
      </c>
    </row>
    <row r="263" spans="1:30" ht="15.75" hidden="1" customHeight="1">
      <c r="A263" s="342" t="str">
        <f>IF(B263&lt;&gt;"",IF(AND(B263='IN-TC'!$S$4,OR(TH!N263="1111",TH!O263="1111")),TH!D263,""),"")</f>
        <v/>
      </c>
      <c r="B263" s="63">
        <f t="shared" si="32"/>
        <v>1</v>
      </c>
      <c r="C263" s="64">
        <v>42383</v>
      </c>
      <c r="D263" s="64" t="s">
        <v>708</v>
      </c>
      <c r="E263" s="64">
        <v>42383</v>
      </c>
      <c r="F263" s="67" t="s">
        <v>715</v>
      </c>
      <c r="G263" s="67" t="s">
        <v>927</v>
      </c>
      <c r="H263" s="74"/>
      <c r="I263" s="446"/>
      <c r="J263" s="446"/>
      <c r="K263" s="437">
        <v>6000</v>
      </c>
      <c r="L263" s="446">
        <v>22400</v>
      </c>
      <c r="M263" s="84">
        <f>ROUND(K263*L263,0)</f>
        <v>134400000</v>
      </c>
      <c r="N263" s="66" t="s">
        <v>26</v>
      </c>
      <c r="O263" s="66" t="s">
        <v>267</v>
      </c>
      <c r="P263" s="85" t="str">
        <f>IF(AND('331-CT'!$E$7=TH!H263,OR(N263="331",O263="331")),"x","")</f>
        <v/>
      </c>
      <c r="Q263" s="85" t="str">
        <f>IF(AND(B263='111'!$L$11,OR($N263=$Q$7,$O263=$Q$7)),"x","")</f>
        <v/>
      </c>
      <c r="R263" s="85" t="str">
        <f>IF(AND($N263=$Q$7,$B263&lt;'111'!$L$11),"x","")</f>
        <v/>
      </c>
      <c r="S263" s="85" t="str">
        <f>IF(AND($O263=$Q$7,$B263&lt;'111'!$L$11),"x","")</f>
        <v/>
      </c>
      <c r="T263" s="85" t="str">
        <f>IF(ISERROR(FIND('112'!$M$9,G263,1)),"",IF((AND(FIND('112'!$M$9,G263,1)&gt;=1,B263='112'!$K$9,OR($N263='112'!$I$6,$O263='112'!$I$6))),"x",""))</f>
        <v/>
      </c>
      <c r="U263" s="85" t="str">
        <f>IF(ISERROR(FIND('112'!$M$9,G263,1)),"",IF((AND(LEFT(G263,2)=LEFT('112'!$M$9,2),B263&lt;'112'!$K$9,$N263='112'!$I$6)),"x",""))</f>
        <v>x</v>
      </c>
      <c r="V263" s="85" t="str">
        <f>IF(ISERROR(FIND('112'!$M$9,G263,1)),"",IF((AND(RIGHT(G263,2)=RIGHT('112'!$M$9,2),B263&lt;'112'!$K$9,$O263='112'!$I$6)),"x",""))</f>
        <v/>
      </c>
      <c r="W263" s="85" t="str">
        <f>IF(AND('341-CT'!$H$9=H263,OR(LEFT(N263,3)=$W$7,LEFT(O263,3)=$W$7)),"x","")</f>
        <v/>
      </c>
      <c r="X263" s="85" t="str">
        <f>IF(OR(TH!N263=TH!$X$7,O263=TH!$X$7),"x","")</f>
        <v/>
      </c>
      <c r="Y263" s="85" t="str">
        <f>IF(AND(OR(N263="131",O263="131"),H263='131-CT'!$H$9),"x","")</f>
        <v/>
      </c>
      <c r="Z263" s="85"/>
      <c r="AA263" s="85" t="str">
        <f>IF(AND(MONTH(E263)='IN-NX'!$J$5,'IN-NX'!$D$7=D263),"x","")</f>
        <v/>
      </c>
      <c r="AB263" s="85" t="str">
        <f>IF(AND(OR(LEFT(TH!N263,2)="15",LEFT(TH!O263,2)="15"),'152-CT'!$J$8=TH!F263),"x","")</f>
        <v/>
      </c>
      <c r="AC263" s="85" t="str">
        <f>IF(AND(OR(LEFT(TH!N263,2)="15",LEFT(TH!O263,2)="15"),TK!$E$7=TH!F263),"x","")</f>
        <v/>
      </c>
      <c r="AD263" s="85" t="str">
        <f>IF(AND(N263="1521",MONTH(C263)='BK-NL'!$M$11),"x","")</f>
        <v/>
      </c>
    </row>
    <row r="264" spans="1:30" ht="15.75" customHeight="1">
      <c r="A264" s="342" t="str">
        <f>IF(B264&lt;&gt;"",IF(AND(B264='IN-TC'!$S$4,OR(TH!N264="1111",TH!O264="1111")),TH!D264,""),"")</f>
        <v/>
      </c>
      <c r="B264" s="63">
        <f t="shared" si="32"/>
        <v>1</v>
      </c>
      <c r="C264" s="64">
        <v>42383</v>
      </c>
      <c r="D264" s="64" t="s">
        <v>708</v>
      </c>
      <c r="E264" s="64">
        <v>42383</v>
      </c>
      <c r="F264" s="67" t="s">
        <v>1110</v>
      </c>
      <c r="G264" s="67" t="s">
        <v>927</v>
      </c>
      <c r="H264" s="67" t="s">
        <v>635</v>
      </c>
      <c r="I264" s="450"/>
      <c r="J264" s="450"/>
      <c r="K264" s="441"/>
      <c r="L264" s="450"/>
      <c r="M264" s="65">
        <v>39198830</v>
      </c>
      <c r="N264" s="66" t="s">
        <v>8</v>
      </c>
      <c r="O264" s="66" t="s">
        <v>26</v>
      </c>
      <c r="P264" s="85" t="str">
        <f>IF(AND('331-CT'!$E$7=TH!H264,OR(N264="331",O264="331")),"x","")</f>
        <v/>
      </c>
      <c r="Q264" s="85" t="str">
        <f>IF(AND(B264='111'!$L$11,OR($N264=$Q$7,$O264=$Q$7)),"x","")</f>
        <v/>
      </c>
      <c r="R264" s="85" t="str">
        <f>IF(AND($N264=$Q$7,$B264&lt;'111'!$L$11),"x","")</f>
        <v/>
      </c>
      <c r="S264" s="85" t="str">
        <f>IF(AND($O264=$Q$7,$B264&lt;'111'!$L$11),"x","")</f>
        <v/>
      </c>
      <c r="T264" s="85" t="str">
        <f>IF(ISERROR(FIND('112'!$M$9,G264,1)),"",IF((AND(FIND('112'!$M$9,G264,1)&gt;=1,B264='112'!$K$9,OR($N264='112'!$I$6,$O264='112'!$I$6))),"x",""))</f>
        <v/>
      </c>
      <c r="U264" s="85" t="str">
        <f>IF(ISERROR(FIND('112'!$M$9,G264,1)),"",IF((AND(LEFT(G264,2)=LEFT('112'!$M$9,2),B264&lt;'112'!$K$9,$N264='112'!$I$6)),"x",""))</f>
        <v/>
      </c>
      <c r="V264" s="85" t="str">
        <f>IF(ISERROR(FIND('112'!$M$9,G264,1)),"",IF((AND(RIGHT(G264,2)=RIGHT('112'!$M$9,2),B264&lt;'112'!$K$9,$O264='112'!$I$6)),"x",""))</f>
        <v>x</v>
      </c>
      <c r="W264" s="85" t="str">
        <f>IF(AND('341-CT'!$H$9=H264,OR(LEFT(N264,3)=$W$7,LEFT(O264,3)=$W$7)),"x","")</f>
        <v/>
      </c>
      <c r="X264" s="85" t="str">
        <f>IF(OR(TH!N264=TH!$X$7,O264=TH!$X$7),"x","")</f>
        <v/>
      </c>
      <c r="Y264" s="85" t="str">
        <f>IF(AND(OR(N264="131",O264="131"),H264='131-CT'!$H$9),"x","")</f>
        <v/>
      </c>
      <c r="Z264" s="85"/>
      <c r="AA264" s="85" t="str">
        <f>IF(AND(MONTH(E264)='IN-NX'!$J$5,'IN-NX'!$D$7=D264),"x","")</f>
        <v/>
      </c>
      <c r="AB264" s="85" t="str">
        <f>IF(AND(OR(LEFT(TH!N264,2)="15",LEFT(TH!O264,2)="15"),'152-CT'!$J$8=TH!F264),"x","")</f>
        <v/>
      </c>
      <c r="AC264" s="85" t="str">
        <f>IF(AND(OR(LEFT(TH!N264,2)="15",LEFT(TH!O264,2)="15"),TK!$E$7=TH!F264),"x","")</f>
        <v/>
      </c>
      <c r="AD264" s="85" t="str">
        <f>IF(AND(N264="1521",MONTH(C264)='BK-NL'!$M$11),"x","")</f>
        <v/>
      </c>
    </row>
    <row r="265" spans="1:30" ht="15.75" hidden="1" customHeight="1">
      <c r="A265" s="342" t="str">
        <f>IF(B265&lt;&gt;"",IF(AND(B265='IN-TC'!$S$4,OR(TH!N265="1111",TH!O265="1111")),TH!D265,""),"")</f>
        <v/>
      </c>
      <c r="B265" s="63">
        <f t="shared" si="32"/>
        <v>1</v>
      </c>
      <c r="C265" s="64">
        <v>42383</v>
      </c>
      <c r="D265" s="64" t="s">
        <v>708</v>
      </c>
      <c r="E265" s="64">
        <v>42383</v>
      </c>
      <c r="F265" s="67" t="s">
        <v>749</v>
      </c>
      <c r="G265" s="67" t="s">
        <v>927</v>
      </c>
      <c r="H265" s="67"/>
      <c r="I265" s="446"/>
      <c r="J265" s="446"/>
      <c r="K265" s="437"/>
      <c r="L265" s="446"/>
      <c r="M265" s="65">
        <v>20000</v>
      </c>
      <c r="N265" s="66" t="s">
        <v>101</v>
      </c>
      <c r="O265" s="66" t="s">
        <v>26</v>
      </c>
      <c r="P265" s="85" t="str">
        <f>IF(AND('331-CT'!$E$7=TH!H265,OR(N265="331",O265="331")),"x","")</f>
        <v/>
      </c>
      <c r="Q265" s="85" t="str">
        <f>IF(AND(B265='111'!$L$11,OR($N265=$Q$7,$O265=$Q$7)),"x","")</f>
        <v/>
      </c>
      <c r="R265" s="85" t="str">
        <f>IF(AND($N265=$Q$7,$B265&lt;'111'!$L$11),"x","")</f>
        <v/>
      </c>
      <c r="S265" s="85" t="str">
        <f>IF(AND($O265=$Q$7,$B265&lt;'111'!$L$11),"x","")</f>
        <v/>
      </c>
      <c r="T265" s="85" t="str">
        <f>IF(ISERROR(FIND('112'!$M$9,G265,1)),"",IF((AND(FIND('112'!$M$9,G265,1)&gt;=1,B265='112'!$K$9,OR($N265='112'!$I$6,$O265='112'!$I$6))),"x",""))</f>
        <v/>
      </c>
      <c r="U265" s="85" t="str">
        <f>IF(ISERROR(FIND('112'!$M$9,G265,1)),"",IF((AND(LEFT(G265,2)=LEFT('112'!$M$9,2),B265&lt;'112'!$K$9,$N265='112'!$I$6)),"x",""))</f>
        <v/>
      </c>
      <c r="V265" s="85" t="str">
        <f>IF(ISERROR(FIND('112'!$M$9,G265,1)),"",IF((AND(RIGHT(G265,2)=RIGHT('112'!$M$9,2),B265&lt;'112'!$K$9,$O265='112'!$I$6)),"x",""))</f>
        <v>x</v>
      </c>
      <c r="W265" s="85" t="str">
        <f>IF(AND('341-CT'!$H$9=H265,OR(LEFT(N265,3)=$W$7,LEFT(O265,3)=$W$7)),"x","")</f>
        <v/>
      </c>
      <c r="X265" s="85" t="str">
        <f>IF(OR(TH!N265=TH!$X$7,O265=TH!$X$7),"x","")</f>
        <v/>
      </c>
      <c r="Y265" s="85" t="str">
        <f>IF(AND(OR(N265="131",O265="131"),H265='131-CT'!$H$9),"x","")</f>
        <v/>
      </c>
      <c r="Z265" s="85"/>
      <c r="AA265" s="85" t="str">
        <f>IF(AND(MONTH(E265)='IN-NX'!$J$5,'IN-NX'!$D$7=D265),"x","")</f>
        <v/>
      </c>
      <c r="AB265" s="85" t="str">
        <f>IF(AND(OR(LEFT(TH!N265,2)="15",LEFT(TH!O265,2)="15"),'152-CT'!$J$8=TH!F265),"x","")</f>
        <v/>
      </c>
      <c r="AC265" s="85" t="str">
        <f>IF(AND(OR(LEFT(TH!N265,2)="15",LEFT(TH!O265,2)="15"),TK!$E$7=TH!F265),"x","")</f>
        <v/>
      </c>
      <c r="AD265" s="85" t="str">
        <f>IF(AND(N265="1521",MONTH(C265)='BK-NL'!$M$11),"x","")</f>
        <v/>
      </c>
    </row>
    <row r="266" spans="1:30" ht="15.75" hidden="1" customHeight="1">
      <c r="A266" s="342" t="str">
        <f>IF(B266&lt;&gt;"",IF(AND(B266='IN-TC'!$S$4,OR(TH!N266="1111",TH!O266="1111")),TH!D266,""),"")</f>
        <v/>
      </c>
      <c r="B266" s="63">
        <f t="shared" si="32"/>
        <v>1</v>
      </c>
      <c r="C266" s="64">
        <v>42383</v>
      </c>
      <c r="D266" s="64" t="s">
        <v>708</v>
      </c>
      <c r="E266" s="64">
        <v>42383</v>
      </c>
      <c r="F266" s="67" t="s">
        <v>751</v>
      </c>
      <c r="G266" s="67" t="s">
        <v>927</v>
      </c>
      <c r="H266" s="67"/>
      <c r="I266" s="446"/>
      <c r="J266" s="446"/>
      <c r="K266" s="437"/>
      <c r="L266" s="446"/>
      <c r="M266" s="65">
        <v>2000</v>
      </c>
      <c r="N266" s="66" t="s">
        <v>9</v>
      </c>
      <c r="O266" s="66" t="s">
        <v>26</v>
      </c>
      <c r="P266" s="85" t="str">
        <f>IF(AND('331-CT'!$E$7=TH!H266,OR(N266="331",O266="331")),"x","")</f>
        <v/>
      </c>
      <c r="Q266" s="85" t="str">
        <f>IF(AND(B266='111'!$L$11,OR($N266=$Q$7,$O266=$Q$7)),"x","")</f>
        <v/>
      </c>
      <c r="R266" s="85" t="str">
        <f>IF(AND($N266=$Q$7,$B266&lt;'111'!$L$11),"x","")</f>
        <v/>
      </c>
      <c r="S266" s="85" t="str">
        <f>IF(AND($O266=$Q$7,$B266&lt;'111'!$L$11),"x","")</f>
        <v/>
      </c>
      <c r="T266" s="85" t="str">
        <f>IF(ISERROR(FIND('112'!$M$9,G266,1)),"",IF((AND(FIND('112'!$M$9,G266,1)&gt;=1,B266='112'!$K$9,OR($N266='112'!$I$6,$O266='112'!$I$6))),"x",""))</f>
        <v/>
      </c>
      <c r="U266" s="85" t="str">
        <f>IF(ISERROR(FIND('112'!$M$9,G266,1)),"",IF((AND(LEFT(G266,2)=LEFT('112'!$M$9,2),B266&lt;'112'!$K$9,$N266='112'!$I$6)),"x",""))</f>
        <v/>
      </c>
      <c r="V266" s="85" t="str">
        <f>IF(ISERROR(FIND('112'!$M$9,G266,1)),"",IF((AND(RIGHT(G266,2)=RIGHT('112'!$M$9,2),B266&lt;'112'!$K$9,$O266='112'!$I$6)),"x",""))</f>
        <v>x</v>
      </c>
      <c r="W266" s="85" t="str">
        <f>IF(AND('341-CT'!$H$9=H266,OR(LEFT(N266,3)=$W$7,LEFT(O266,3)=$W$7)),"x","")</f>
        <v/>
      </c>
      <c r="X266" s="85" t="str">
        <f>IF(OR(TH!N266=TH!$X$7,O266=TH!$X$7),"x","")</f>
        <v/>
      </c>
      <c r="Y266" s="85" t="str">
        <f>IF(AND(OR(N266="131",O266="131"),H266='131-CT'!$H$9),"x","")</f>
        <v/>
      </c>
      <c r="Z266" s="85"/>
      <c r="AA266" s="85" t="str">
        <f>IF(AND(MONTH(E266)='IN-NX'!$J$5,'IN-NX'!$D$7=D266),"x","")</f>
        <v/>
      </c>
      <c r="AB266" s="85" t="str">
        <f>IF(AND(OR(LEFT(TH!N266,2)="15",LEFT(TH!O266,2)="15"),'152-CT'!$J$8=TH!F266),"x","")</f>
        <v/>
      </c>
      <c r="AC266" s="85" t="str">
        <f>IF(AND(OR(LEFT(TH!N266,2)="15",LEFT(TH!O266,2)="15"),TK!$E$7=TH!F266),"x","")</f>
        <v/>
      </c>
      <c r="AD266" s="85" t="str">
        <f>IF(AND(N266="1521",MONTH(C266)='BK-NL'!$M$11),"x","")</f>
        <v/>
      </c>
    </row>
    <row r="267" spans="1:30" ht="15.75" hidden="1" customHeight="1">
      <c r="A267" s="342" t="str">
        <f>IF(B267&lt;&gt;"",IF(AND(B267='IN-TC'!$S$4,OR(TH!N267="1111",TH!O267="1111")),TH!D267,""),"")</f>
        <v/>
      </c>
      <c r="B267" s="63">
        <f t="shared" ref="B267:B330" si="33">IF(C267&lt;&gt;"",MONTH(C267),"")</f>
        <v>1</v>
      </c>
      <c r="C267" s="64">
        <v>42383</v>
      </c>
      <c r="D267" s="64" t="s">
        <v>899</v>
      </c>
      <c r="E267" s="64">
        <v>42383</v>
      </c>
      <c r="F267" s="67" t="s">
        <v>788</v>
      </c>
      <c r="G267" s="994" t="s">
        <v>835</v>
      </c>
      <c r="H267" s="74" t="s">
        <v>827</v>
      </c>
      <c r="I267" s="446"/>
      <c r="J267" s="446"/>
      <c r="K267" s="437"/>
      <c r="L267" s="446"/>
      <c r="M267" s="65">
        <v>16662900</v>
      </c>
      <c r="N267" s="66" t="s">
        <v>101</v>
      </c>
      <c r="O267" s="66" t="s">
        <v>63</v>
      </c>
      <c r="P267" s="85" t="str">
        <f>IF(AND('331-CT'!$E$7=TH!H267,OR(N267="331",O267="331")),"x","")</f>
        <v/>
      </c>
      <c r="Q267" s="85" t="str">
        <f>IF(AND(B267='111'!$L$11,OR($N267=$Q$7,$O267=$Q$7)),"x","")</f>
        <v>x</v>
      </c>
      <c r="R267" s="85" t="str">
        <f>IF(AND($N267=$Q$7,$B267&lt;'111'!$L$11),"x","")</f>
        <v/>
      </c>
      <c r="S267" s="85" t="str">
        <f>IF(AND($O267=$Q$7,$B267&lt;'111'!$L$11),"x","")</f>
        <v/>
      </c>
      <c r="T267" s="85" t="str">
        <f>IF(ISERROR(FIND('112'!$M$9,G267,1)),"",IF((AND(FIND('112'!$M$9,G267,1)&gt;=1,B267='112'!$K$9,OR($N267='112'!$I$6,$O267='112'!$I$6))),"x",""))</f>
        <v/>
      </c>
      <c r="U267" s="85" t="str">
        <f>IF(ISERROR(FIND('112'!$M$9,G267,1)),"",IF((AND(LEFT(G267,2)=LEFT('112'!$M$9,2),B267&lt;'112'!$K$9,$N267='112'!$I$6)),"x",""))</f>
        <v/>
      </c>
      <c r="V267" s="85" t="str">
        <f>IF(ISERROR(FIND('112'!$M$9,G267,1)),"",IF((AND(RIGHT(G267,2)=RIGHT('112'!$M$9,2),B267&lt;'112'!$K$9,$O267='112'!$I$6)),"x",""))</f>
        <v/>
      </c>
      <c r="W267" s="85" t="str">
        <f>IF(AND('341-CT'!$H$9=H267,OR(LEFT(N267,3)=$W$7,LEFT(O267,3)=$W$7)),"x","")</f>
        <v/>
      </c>
      <c r="X267" s="85" t="str">
        <f>IF(OR(TH!N267=TH!$X$7,O267=TH!$X$7),"x","")</f>
        <v/>
      </c>
      <c r="Y267" s="85" t="str">
        <f>IF(AND(OR(N267="131",O267="131"),H267='131-CT'!$H$9),"x","")</f>
        <v/>
      </c>
      <c r="Z267" s="85"/>
      <c r="AA267" s="85" t="str">
        <f>IF(AND(MONTH(E267)='IN-NX'!$J$5,'IN-NX'!$D$7=D267),"x","")</f>
        <v/>
      </c>
      <c r="AB267" s="85" t="str">
        <f>IF(AND(OR(LEFT(TH!N267,2)="15",LEFT(TH!O267,2)="15"),'152-CT'!$J$8=TH!F267),"x","")</f>
        <v/>
      </c>
      <c r="AC267" s="85" t="str">
        <f>IF(AND(OR(LEFT(TH!N267,2)="15",LEFT(TH!O267,2)="15"),TK!$E$7=TH!F267),"x","")</f>
        <v/>
      </c>
      <c r="AD267" s="85" t="str">
        <f>IF(AND(N267="1521",MONTH(C267)='BK-NL'!$M$11),"x","")</f>
        <v/>
      </c>
    </row>
    <row r="268" spans="1:30" ht="15.75" hidden="1" customHeight="1">
      <c r="A268" s="342" t="str">
        <f>IF(B268&lt;&gt;"",IF(AND(B268='IN-TC'!$S$4,OR(TH!N268="1111",TH!O268="1111")),TH!D268,""),"")</f>
        <v/>
      </c>
      <c r="B268" s="63">
        <f t="shared" si="33"/>
        <v>1</v>
      </c>
      <c r="C268" s="64">
        <v>42383</v>
      </c>
      <c r="D268" s="64" t="s">
        <v>899</v>
      </c>
      <c r="E268" s="64">
        <v>42383</v>
      </c>
      <c r="F268" s="67" t="s">
        <v>789</v>
      </c>
      <c r="G268" s="994" t="s">
        <v>835</v>
      </c>
      <c r="H268" s="74" t="s">
        <v>827</v>
      </c>
      <c r="I268" s="446"/>
      <c r="J268" s="446"/>
      <c r="K268" s="437"/>
      <c r="L268" s="446"/>
      <c r="M268" s="65">
        <v>1666290</v>
      </c>
      <c r="N268" s="66" t="s">
        <v>9</v>
      </c>
      <c r="O268" s="66" t="s">
        <v>63</v>
      </c>
      <c r="P268" s="85" t="str">
        <f>IF(AND('331-CT'!$E$7=TH!H268,OR(N268="331",O268="331")),"x","")</f>
        <v/>
      </c>
      <c r="Q268" s="85" t="str">
        <f>IF(AND(B268='111'!$L$11,OR($N268=$Q$7,$O268=$Q$7)),"x","")</f>
        <v>x</v>
      </c>
      <c r="R268" s="85" t="str">
        <f>IF(AND($N268=$Q$7,$B268&lt;'111'!$L$11),"x","")</f>
        <v/>
      </c>
      <c r="S268" s="85" t="str">
        <f>IF(AND($O268=$Q$7,$B268&lt;'111'!$L$11),"x","")</f>
        <v/>
      </c>
      <c r="T268" s="85" t="str">
        <f>IF(ISERROR(FIND('112'!$M$9,G268,1)),"",IF((AND(FIND('112'!$M$9,G268,1)&gt;=1,B268='112'!$K$9,OR($N268='112'!$I$6,$O268='112'!$I$6))),"x",""))</f>
        <v/>
      </c>
      <c r="U268" s="85" t="str">
        <f>IF(ISERROR(FIND('112'!$M$9,G268,1)),"",IF((AND(LEFT(G268,2)=LEFT('112'!$M$9,2),B268&lt;'112'!$K$9,$N268='112'!$I$6)),"x",""))</f>
        <v/>
      </c>
      <c r="V268" s="85" t="str">
        <f>IF(ISERROR(FIND('112'!$M$9,G268,1)),"",IF((AND(RIGHT(G268,2)=RIGHT('112'!$M$9,2),B268&lt;'112'!$K$9,$O268='112'!$I$6)),"x",""))</f>
        <v/>
      </c>
      <c r="W268" s="85" t="str">
        <f>IF(AND('341-CT'!$H$9=H268,OR(LEFT(N268,3)=$W$7,LEFT(O268,3)=$W$7)),"x","")</f>
        <v/>
      </c>
      <c r="X268" s="85" t="str">
        <f>IF(OR(TH!N268=TH!$X$7,O268=TH!$X$7),"x","")</f>
        <v/>
      </c>
      <c r="Y268" s="85" t="str">
        <f>IF(AND(OR(N268="131",O268="131"),H268='131-CT'!$H$9),"x","")</f>
        <v/>
      </c>
      <c r="Z268" s="85"/>
      <c r="AA268" s="85" t="str">
        <f>IF(AND(MONTH(E268)='IN-NX'!$J$5,'IN-NX'!$D$7=D268),"x","")</f>
        <v/>
      </c>
      <c r="AB268" s="85" t="str">
        <f>IF(AND(OR(LEFT(TH!N268,2)="15",LEFT(TH!O268,2)="15"),'152-CT'!$J$8=TH!F268),"x","")</f>
        <v/>
      </c>
      <c r="AC268" s="85" t="str">
        <f>IF(AND(OR(LEFT(TH!N268,2)="15",LEFT(TH!O268,2)="15"),TK!$E$7=TH!F268),"x","")</f>
        <v/>
      </c>
      <c r="AD268" s="85" t="str">
        <f>IF(AND(N268="1521",MONTH(C268)='BK-NL'!$M$11),"x","")</f>
        <v/>
      </c>
    </row>
    <row r="269" spans="1:30" ht="15.75" hidden="1" customHeight="1">
      <c r="A269" s="342" t="str">
        <f>IF(B269&lt;&gt;"",IF(AND(B269='IN-TC'!$S$4,OR(TH!N269="1111",TH!O269="1111")),TH!D269,""),"")</f>
        <v/>
      </c>
      <c r="B269" s="63">
        <f t="shared" si="33"/>
        <v>1</v>
      </c>
      <c r="C269" s="64">
        <v>42384</v>
      </c>
      <c r="D269" s="64" t="s">
        <v>911</v>
      </c>
      <c r="E269" s="64">
        <v>42384</v>
      </c>
      <c r="F269" s="67" t="s">
        <v>752</v>
      </c>
      <c r="G269" s="67" t="s">
        <v>927</v>
      </c>
      <c r="H269" s="75" t="s">
        <v>770</v>
      </c>
      <c r="I269" s="446"/>
      <c r="J269" s="446"/>
      <c r="K269" s="437"/>
      <c r="L269" s="446"/>
      <c r="M269" s="65">
        <v>100000000</v>
      </c>
      <c r="N269" s="66" t="s">
        <v>63</v>
      </c>
      <c r="O269" s="66" t="s">
        <v>26</v>
      </c>
      <c r="P269" s="85" t="str">
        <f>IF(AND('331-CT'!$E$7=TH!H269,OR(N269="331",O269="331")),"x","")</f>
        <v/>
      </c>
      <c r="Q269" s="85" t="str">
        <f>IF(AND(B269='111'!$L$11,OR($N269=$Q$7,$O269=$Q$7)),"x","")</f>
        <v>x</v>
      </c>
      <c r="R269" s="85" t="str">
        <f>IF(AND($N269=$Q$7,$B269&lt;'111'!$L$11),"x","")</f>
        <v/>
      </c>
      <c r="S269" s="85" t="str">
        <f>IF(AND($O269=$Q$7,$B269&lt;'111'!$L$11),"x","")</f>
        <v/>
      </c>
      <c r="T269" s="85" t="str">
        <f>IF(ISERROR(FIND('112'!$M$9,G269,1)),"",IF((AND(FIND('112'!$M$9,G269,1)&gt;=1,B269='112'!$K$9,OR($N269='112'!$I$6,$O269='112'!$I$6))),"x",""))</f>
        <v/>
      </c>
      <c r="U269" s="85" t="str">
        <f>IF(ISERROR(FIND('112'!$M$9,G269,1)),"",IF((AND(LEFT(G269,2)=LEFT('112'!$M$9,2),B269&lt;'112'!$K$9,$N269='112'!$I$6)),"x",""))</f>
        <v/>
      </c>
      <c r="V269" s="85" t="str">
        <f>IF(ISERROR(FIND('112'!$M$9,G269,1)),"",IF((AND(RIGHT(G269,2)=RIGHT('112'!$M$9,2),B269&lt;'112'!$K$9,$O269='112'!$I$6)),"x",""))</f>
        <v>x</v>
      </c>
      <c r="W269" s="85" t="str">
        <f>IF(AND('341-CT'!$H$9=H269,OR(LEFT(N269,3)=$W$7,LEFT(O269,3)=$W$7)),"x","")</f>
        <v/>
      </c>
      <c r="X269" s="85" t="str">
        <f>IF(OR(TH!N269=TH!$X$7,O269=TH!$X$7),"x","")</f>
        <v/>
      </c>
      <c r="Y269" s="85" t="str">
        <f>IF(AND(OR(N269="131",O269="131"),H269='131-CT'!$H$9),"x","")</f>
        <v/>
      </c>
      <c r="Z269" s="85"/>
      <c r="AA269" s="85" t="str">
        <f>IF(AND(MONTH(E269)='IN-NX'!$J$5,'IN-NX'!$D$7=D269),"x","")</f>
        <v/>
      </c>
      <c r="AB269" s="85" t="str">
        <f>IF(AND(OR(LEFT(TH!N269,2)="15",LEFT(TH!O269,2)="15"),'152-CT'!$J$8=TH!F269),"x","")</f>
        <v/>
      </c>
      <c r="AC269" s="85" t="str">
        <f>IF(AND(OR(LEFT(TH!N269,2)="15",LEFT(TH!O269,2)="15"),TK!$E$7=TH!F269),"x","")</f>
        <v/>
      </c>
      <c r="AD269" s="85" t="str">
        <f>IF(AND(N269="1521",MONTH(C269)='BK-NL'!$M$11),"x","")</f>
        <v/>
      </c>
    </row>
    <row r="270" spans="1:30" ht="15.75" hidden="1" customHeight="1">
      <c r="A270" s="342" t="str">
        <f>IF(B270&lt;&gt;"",IF(AND(B270='IN-TC'!$S$4,OR(TH!N270="1111",TH!O270="1111")),TH!D270,""),"")</f>
        <v/>
      </c>
      <c r="B270" s="63">
        <f t="shared" si="33"/>
        <v>1</v>
      </c>
      <c r="C270" s="64">
        <v>42384</v>
      </c>
      <c r="D270" s="64" t="s">
        <v>900</v>
      </c>
      <c r="E270" s="64">
        <v>42384</v>
      </c>
      <c r="F270" s="67" t="s">
        <v>783</v>
      </c>
      <c r="G270" s="67" t="s">
        <v>836</v>
      </c>
      <c r="H270" s="352" t="s">
        <v>822</v>
      </c>
      <c r="I270" s="450"/>
      <c r="J270" s="450"/>
      <c r="K270" s="441"/>
      <c r="L270" s="450"/>
      <c r="M270" s="65">
        <v>306027</v>
      </c>
      <c r="N270" s="66" t="s">
        <v>101</v>
      </c>
      <c r="O270" s="66" t="s">
        <v>63</v>
      </c>
      <c r="P270" s="85" t="str">
        <f>IF(AND('331-CT'!$E$7=TH!H270,OR(N270="331",O270="331")),"x","")</f>
        <v/>
      </c>
      <c r="Q270" s="85" t="str">
        <f>IF(AND(B270='111'!$L$11,OR($N270=$Q$7,$O270=$Q$7)),"x","")</f>
        <v>x</v>
      </c>
      <c r="R270" s="85" t="str">
        <f>IF(AND($N270=$Q$7,$B270&lt;'111'!$L$11),"x","")</f>
        <v/>
      </c>
      <c r="S270" s="85" t="str">
        <f>IF(AND($O270=$Q$7,$B270&lt;'111'!$L$11),"x","")</f>
        <v/>
      </c>
      <c r="T270" s="85" t="str">
        <f>IF(ISERROR(FIND('112'!$M$9,G270,1)),"",IF((AND(FIND('112'!$M$9,G270,1)&gt;=1,B270='112'!$K$9,OR($N270='112'!$I$6,$O270='112'!$I$6))),"x",""))</f>
        <v/>
      </c>
      <c r="U270" s="85" t="str">
        <f>IF(ISERROR(FIND('112'!$M$9,G270,1)),"",IF((AND(LEFT(G270,2)=LEFT('112'!$M$9,2),B270&lt;'112'!$K$9,$N270='112'!$I$6)),"x",""))</f>
        <v/>
      </c>
      <c r="V270" s="85" t="str">
        <f>IF(ISERROR(FIND('112'!$M$9,G270,1)),"",IF((AND(RIGHT(G270,2)=RIGHT('112'!$M$9,2),B270&lt;'112'!$K$9,$O270='112'!$I$6)),"x",""))</f>
        <v/>
      </c>
      <c r="W270" s="85" t="str">
        <f>IF(AND('341-CT'!$H$9=H270,OR(LEFT(N270,3)=$W$7,LEFT(O270,3)=$W$7)),"x","")</f>
        <v/>
      </c>
      <c r="X270" s="85" t="str">
        <f>IF(OR(TH!N270=TH!$X$7,O270=TH!$X$7),"x","")</f>
        <v/>
      </c>
      <c r="Y270" s="85" t="str">
        <f>IF(AND(OR(N270="131",O270="131"),H270='131-CT'!$H$9),"x","")</f>
        <v/>
      </c>
      <c r="Z270" s="85"/>
      <c r="AA270" s="85" t="str">
        <f>IF(AND(MONTH(E270)='IN-NX'!$J$5,'IN-NX'!$D$7=D270),"x","")</f>
        <v/>
      </c>
      <c r="AB270" s="85" t="str">
        <f>IF(AND(OR(LEFT(TH!N270,2)="15",LEFT(TH!O270,2)="15"),'152-CT'!$J$8=TH!F270),"x","")</f>
        <v/>
      </c>
      <c r="AC270" s="85" t="str">
        <f>IF(AND(OR(LEFT(TH!N270,2)="15",LEFT(TH!O270,2)="15"),TK!$E$7=TH!F270),"x","")</f>
        <v/>
      </c>
      <c r="AD270" s="85" t="str">
        <f>IF(AND(N270="1521",MONTH(C270)='BK-NL'!$M$11),"x","")</f>
        <v/>
      </c>
    </row>
    <row r="271" spans="1:30" ht="15.75" hidden="1" customHeight="1">
      <c r="A271" s="342" t="str">
        <f>IF(B271&lt;&gt;"",IF(AND(B271='IN-TC'!$S$4,OR(TH!N271="1111",TH!O271="1111")),TH!D271,""),"")</f>
        <v/>
      </c>
      <c r="B271" s="63">
        <f t="shared" si="33"/>
        <v>1</v>
      </c>
      <c r="C271" s="64">
        <v>42384</v>
      </c>
      <c r="D271" s="64" t="s">
        <v>900</v>
      </c>
      <c r="E271" s="64">
        <v>42384</v>
      </c>
      <c r="F271" s="67" t="s">
        <v>784</v>
      </c>
      <c r="G271" s="67" t="s">
        <v>836</v>
      </c>
      <c r="H271" s="352" t="s">
        <v>822</v>
      </c>
      <c r="I271" s="450"/>
      <c r="J271" s="450"/>
      <c r="K271" s="441"/>
      <c r="L271" s="450"/>
      <c r="M271" s="65">
        <v>30603</v>
      </c>
      <c r="N271" s="66" t="s">
        <v>9</v>
      </c>
      <c r="O271" s="66" t="s">
        <v>63</v>
      </c>
      <c r="P271" s="85" t="str">
        <f>IF(AND('331-CT'!$E$7=TH!H271,OR(N271="331",O271="331")),"x","")</f>
        <v/>
      </c>
      <c r="Q271" s="85" t="str">
        <f>IF(AND(B271='111'!$L$11,OR($N271=$Q$7,$O271=$Q$7)),"x","")</f>
        <v>x</v>
      </c>
      <c r="R271" s="85" t="str">
        <f>IF(AND($N271=$Q$7,$B271&lt;'111'!$L$11),"x","")</f>
        <v/>
      </c>
      <c r="S271" s="85" t="str">
        <f>IF(AND($O271=$Q$7,$B271&lt;'111'!$L$11),"x","")</f>
        <v/>
      </c>
      <c r="T271" s="85" t="str">
        <f>IF(ISERROR(FIND('112'!$M$9,G271,1)),"",IF((AND(FIND('112'!$M$9,G271,1)&gt;=1,B271='112'!$K$9,OR($N271='112'!$I$6,$O271='112'!$I$6))),"x",""))</f>
        <v/>
      </c>
      <c r="U271" s="85" t="str">
        <f>IF(ISERROR(FIND('112'!$M$9,G271,1)),"",IF((AND(LEFT(G271,2)=LEFT('112'!$M$9,2),B271&lt;'112'!$K$9,$N271='112'!$I$6)),"x",""))</f>
        <v/>
      </c>
      <c r="V271" s="85" t="str">
        <f>IF(ISERROR(FIND('112'!$M$9,G271,1)),"",IF((AND(RIGHT(G271,2)=RIGHT('112'!$M$9,2),B271&lt;'112'!$K$9,$O271='112'!$I$6)),"x",""))</f>
        <v/>
      </c>
      <c r="W271" s="85" t="str">
        <f>IF(AND('341-CT'!$H$9=H271,OR(LEFT(N271,3)=$W$7,LEFT(O271,3)=$W$7)),"x","")</f>
        <v/>
      </c>
      <c r="X271" s="85" t="str">
        <f>IF(OR(TH!N271=TH!$X$7,O271=TH!$X$7),"x","")</f>
        <v/>
      </c>
      <c r="Y271" s="85" t="str">
        <f>IF(AND(OR(N271="131",O271="131"),H271='131-CT'!$H$9),"x","")</f>
        <v/>
      </c>
      <c r="Z271" s="85"/>
      <c r="AA271" s="85" t="str">
        <f>IF(AND(MONTH(E271)='IN-NX'!$J$5,'IN-NX'!$D$7=D271),"x","")</f>
        <v/>
      </c>
      <c r="AB271" s="85" t="str">
        <f>IF(AND(OR(LEFT(TH!N271,2)="15",LEFT(TH!O271,2)="15"),'152-CT'!$J$8=TH!F271),"x","")</f>
        <v/>
      </c>
      <c r="AC271" s="85" t="str">
        <f>IF(AND(OR(LEFT(TH!N271,2)="15",LEFT(TH!O271,2)="15"),TK!$E$7=TH!F271),"x","")</f>
        <v/>
      </c>
      <c r="AD271" s="85" t="str">
        <f>IF(AND(N271="1521",MONTH(C271)='BK-NL'!$M$11),"x","")</f>
        <v/>
      </c>
    </row>
    <row r="272" spans="1:30" ht="15.75" hidden="1" customHeight="1">
      <c r="A272" s="342" t="str">
        <f>IF(B272&lt;&gt;"",IF(AND(B272='IN-TC'!$S$4,OR(TH!N272="1111",TH!O272="1111")),TH!D272,""),"")</f>
        <v/>
      </c>
      <c r="B272" s="63">
        <f t="shared" si="33"/>
        <v>1</v>
      </c>
      <c r="C272" s="64">
        <v>42384</v>
      </c>
      <c r="D272" s="64" t="s">
        <v>901</v>
      </c>
      <c r="E272" s="64">
        <v>42384</v>
      </c>
      <c r="F272" s="67" t="s">
        <v>783</v>
      </c>
      <c r="G272" s="67" t="s">
        <v>837</v>
      </c>
      <c r="H272" s="352" t="s">
        <v>816</v>
      </c>
      <c r="I272" s="450"/>
      <c r="J272" s="450"/>
      <c r="K272" s="441"/>
      <c r="L272" s="450"/>
      <c r="M272" s="65">
        <v>593155</v>
      </c>
      <c r="N272" s="66" t="s">
        <v>101</v>
      </c>
      <c r="O272" s="66" t="s">
        <v>63</v>
      </c>
      <c r="P272" s="85" t="str">
        <f>IF(AND('331-CT'!$E$7=TH!H272,OR(N272="331",O272="331")),"x","")</f>
        <v/>
      </c>
      <c r="Q272" s="85" t="str">
        <f>IF(AND(B272='111'!$L$11,OR($N272=$Q$7,$O272=$Q$7)),"x","")</f>
        <v>x</v>
      </c>
      <c r="R272" s="85" t="str">
        <f>IF(AND($N272=$Q$7,$B272&lt;'111'!$L$11),"x","")</f>
        <v/>
      </c>
      <c r="S272" s="85" t="str">
        <f>IF(AND($O272=$Q$7,$B272&lt;'111'!$L$11),"x","")</f>
        <v/>
      </c>
      <c r="T272" s="85" t="str">
        <f>IF(ISERROR(FIND('112'!$M$9,G272,1)),"",IF((AND(FIND('112'!$M$9,G272,1)&gt;=1,B272='112'!$K$9,OR($N272='112'!$I$6,$O272='112'!$I$6))),"x",""))</f>
        <v/>
      </c>
      <c r="U272" s="85" t="str">
        <f>IF(ISERROR(FIND('112'!$M$9,G272,1)),"",IF((AND(LEFT(G272,2)=LEFT('112'!$M$9,2),B272&lt;'112'!$K$9,$N272='112'!$I$6)),"x",""))</f>
        <v/>
      </c>
      <c r="V272" s="85" t="str">
        <f>IF(ISERROR(FIND('112'!$M$9,G272,1)),"",IF((AND(RIGHT(G272,2)=RIGHT('112'!$M$9,2),B272&lt;'112'!$K$9,$O272='112'!$I$6)),"x",""))</f>
        <v/>
      </c>
      <c r="W272" s="85" t="str">
        <f>IF(AND('341-CT'!$H$9=H272,OR(LEFT(N272,3)=$W$7,LEFT(O272,3)=$W$7)),"x","")</f>
        <v/>
      </c>
      <c r="X272" s="85" t="str">
        <f>IF(OR(TH!N272=TH!$X$7,O272=TH!$X$7),"x","")</f>
        <v/>
      </c>
      <c r="Y272" s="85" t="str">
        <f>IF(AND(OR(N272="131",O272="131"),H272='131-CT'!$H$9),"x","")</f>
        <v/>
      </c>
      <c r="Z272" s="85"/>
      <c r="AA272" s="85" t="str">
        <f>IF(AND(MONTH(E272)='IN-NX'!$J$5,'IN-NX'!$D$7=D272),"x","")</f>
        <v/>
      </c>
      <c r="AB272" s="85" t="str">
        <f>IF(AND(OR(LEFT(TH!N272,2)="15",LEFT(TH!O272,2)="15"),'152-CT'!$J$8=TH!F272),"x","")</f>
        <v/>
      </c>
      <c r="AC272" s="85" t="str">
        <f>IF(AND(OR(LEFT(TH!N272,2)="15",LEFT(TH!O272,2)="15"),TK!$E$7=TH!F272),"x","")</f>
        <v/>
      </c>
      <c r="AD272" s="85" t="str">
        <f>IF(AND(N272="1521",MONTH(C272)='BK-NL'!$M$11),"x","")</f>
        <v/>
      </c>
    </row>
    <row r="273" spans="1:30" ht="15.75" hidden="1" customHeight="1">
      <c r="A273" s="342" t="str">
        <f>IF(B273&lt;&gt;"",IF(AND(B273='IN-TC'!$S$4,OR(TH!N273="1111",TH!O273="1111")),TH!D273,""),"")</f>
        <v/>
      </c>
      <c r="B273" s="63">
        <f t="shared" si="33"/>
        <v>1</v>
      </c>
      <c r="C273" s="64">
        <v>42384</v>
      </c>
      <c r="D273" s="64" t="s">
        <v>901</v>
      </c>
      <c r="E273" s="64">
        <v>42384</v>
      </c>
      <c r="F273" s="67" t="s">
        <v>784</v>
      </c>
      <c r="G273" s="67" t="s">
        <v>837</v>
      </c>
      <c r="H273" s="74" t="s">
        <v>816</v>
      </c>
      <c r="I273" s="446"/>
      <c r="J273" s="446"/>
      <c r="K273" s="437"/>
      <c r="L273" s="446"/>
      <c r="M273" s="65">
        <v>59315</v>
      </c>
      <c r="N273" s="66" t="s">
        <v>9</v>
      </c>
      <c r="O273" s="66" t="s">
        <v>63</v>
      </c>
      <c r="P273" s="85" t="str">
        <f>IF(AND('331-CT'!$E$7=TH!H273,OR(N273="331",O273="331")),"x","")</f>
        <v/>
      </c>
      <c r="Q273" s="85" t="str">
        <f>IF(AND(B273='111'!$L$11,OR($N273=$Q$7,$O273=$Q$7)),"x","")</f>
        <v>x</v>
      </c>
      <c r="R273" s="85" t="str">
        <f>IF(AND($N273=$Q$7,$B273&lt;'111'!$L$11),"x","")</f>
        <v/>
      </c>
      <c r="S273" s="85" t="str">
        <f>IF(AND($O273=$Q$7,$B273&lt;'111'!$L$11),"x","")</f>
        <v/>
      </c>
      <c r="T273" s="85" t="str">
        <f>IF(ISERROR(FIND('112'!$M$9,G273,1)),"",IF((AND(FIND('112'!$M$9,G273,1)&gt;=1,B273='112'!$K$9,OR($N273='112'!$I$6,$O273='112'!$I$6))),"x",""))</f>
        <v/>
      </c>
      <c r="U273" s="85" t="str">
        <f>IF(ISERROR(FIND('112'!$M$9,G273,1)),"",IF((AND(LEFT(G273,2)=LEFT('112'!$M$9,2),B273&lt;'112'!$K$9,$N273='112'!$I$6)),"x",""))</f>
        <v/>
      </c>
      <c r="V273" s="85" t="str">
        <f>IF(ISERROR(FIND('112'!$M$9,G273,1)),"",IF((AND(RIGHT(G273,2)=RIGHT('112'!$M$9,2),B273&lt;'112'!$K$9,$O273='112'!$I$6)),"x",""))</f>
        <v/>
      </c>
      <c r="W273" s="85" t="str">
        <f>IF(AND('341-CT'!$H$9=H273,OR(LEFT(N273,3)=$W$7,LEFT(O273,3)=$W$7)),"x","")</f>
        <v/>
      </c>
      <c r="X273" s="85" t="str">
        <f>IF(OR(TH!N273=TH!$X$7,O273=TH!$X$7),"x","")</f>
        <v/>
      </c>
      <c r="Y273" s="85" t="str">
        <f>IF(AND(OR(N273="131",O273="131"),H273='131-CT'!$H$9),"x","")</f>
        <v/>
      </c>
      <c r="Z273" s="85"/>
      <c r="AA273" s="85" t="str">
        <f>IF(AND(MONTH(E273)='IN-NX'!$J$5,'IN-NX'!$D$7=D273),"x","")</f>
        <v/>
      </c>
      <c r="AB273" s="85" t="str">
        <f>IF(AND(OR(LEFT(TH!N273,2)="15",LEFT(TH!O273,2)="15"),'152-CT'!$J$8=TH!F273),"x","")</f>
        <v/>
      </c>
      <c r="AC273" s="85" t="str">
        <f>IF(AND(OR(LEFT(TH!N273,2)="15",LEFT(TH!O273,2)="15"),TK!$E$7=TH!F273),"x","")</f>
        <v/>
      </c>
      <c r="AD273" s="85" t="str">
        <f>IF(AND(N273="1521",MONTH(C273)='BK-NL'!$M$11),"x","")</f>
        <v/>
      </c>
    </row>
    <row r="274" spans="1:30" ht="15.75" hidden="1" customHeight="1">
      <c r="A274" s="342" t="str">
        <f>IF(B274&lt;&gt;"",IF(AND(B274='IN-TC'!$S$4,OR(TH!N274="1111",TH!O274="1111")),TH!D274,""),"")</f>
        <v/>
      </c>
      <c r="B274" s="63">
        <f t="shared" si="33"/>
        <v>1</v>
      </c>
      <c r="C274" s="64">
        <v>42384</v>
      </c>
      <c r="D274" s="64" t="s">
        <v>902</v>
      </c>
      <c r="E274" s="64">
        <v>42384</v>
      </c>
      <c r="F274" s="67" t="s">
        <v>796</v>
      </c>
      <c r="G274" s="67" t="s">
        <v>838</v>
      </c>
      <c r="H274" s="74" t="s">
        <v>839</v>
      </c>
      <c r="I274" s="446"/>
      <c r="J274" s="446"/>
      <c r="K274" s="437"/>
      <c r="L274" s="446"/>
      <c r="M274" s="65">
        <v>400000</v>
      </c>
      <c r="N274" s="66" t="s">
        <v>101</v>
      </c>
      <c r="O274" s="66" t="s">
        <v>63</v>
      </c>
      <c r="P274" s="85" t="str">
        <f>IF(AND('331-CT'!$E$7=TH!H274,OR(N274="331",O274="331")),"x","")</f>
        <v/>
      </c>
      <c r="Q274" s="85" t="str">
        <f>IF(AND(B274='111'!$L$11,OR($N274=$Q$7,$O274=$Q$7)),"x","")</f>
        <v>x</v>
      </c>
      <c r="R274" s="85" t="str">
        <f>IF(AND($N274=$Q$7,$B274&lt;'111'!$L$11),"x","")</f>
        <v/>
      </c>
      <c r="S274" s="85" t="str">
        <f>IF(AND($O274=$Q$7,$B274&lt;'111'!$L$11),"x","")</f>
        <v/>
      </c>
      <c r="T274" s="85" t="str">
        <f>IF(ISERROR(FIND('112'!$M$9,G274,1)),"",IF((AND(FIND('112'!$M$9,G274,1)&gt;=1,B274='112'!$K$9,OR($N274='112'!$I$6,$O274='112'!$I$6))),"x",""))</f>
        <v/>
      </c>
      <c r="U274" s="85" t="str">
        <f>IF(ISERROR(FIND('112'!$M$9,G274,1)),"",IF((AND(LEFT(G274,2)=LEFT('112'!$M$9,2),B274&lt;'112'!$K$9,$N274='112'!$I$6)),"x",""))</f>
        <v/>
      </c>
      <c r="V274" s="85" t="str">
        <f>IF(ISERROR(FIND('112'!$M$9,G274,1)),"",IF((AND(RIGHT(G274,2)=RIGHT('112'!$M$9,2),B274&lt;'112'!$K$9,$O274='112'!$I$6)),"x",""))</f>
        <v/>
      </c>
      <c r="W274" s="85" t="str">
        <f>IF(AND('341-CT'!$H$9=H274,OR(LEFT(N274,3)=$W$7,LEFT(O274,3)=$W$7)),"x","")</f>
        <v/>
      </c>
      <c r="X274" s="85" t="str">
        <f>IF(OR(TH!N274=TH!$X$7,O274=TH!$X$7),"x","")</f>
        <v/>
      </c>
      <c r="Y274" s="85" t="str">
        <f>IF(AND(OR(N274="131",O274="131"),H274='131-CT'!$H$9),"x","")</f>
        <v/>
      </c>
      <c r="Z274" s="85"/>
      <c r="AA274" s="85" t="str">
        <f>IF(AND(MONTH(E274)='IN-NX'!$J$5,'IN-NX'!$D$7=D274),"x","")</f>
        <v/>
      </c>
      <c r="AB274" s="85" t="str">
        <f>IF(AND(OR(LEFT(TH!N274,2)="15",LEFT(TH!O274,2)="15"),'152-CT'!$J$8=TH!F274),"x","")</f>
        <v/>
      </c>
      <c r="AC274" s="85" t="str">
        <f>IF(AND(OR(LEFT(TH!N274,2)="15",LEFT(TH!O274,2)="15"),TK!$E$7=TH!F274),"x","")</f>
        <v/>
      </c>
      <c r="AD274" s="85" t="str">
        <f>IF(AND(N274="1521",MONTH(C274)='BK-NL'!$M$11),"x","")</f>
        <v/>
      </c>
    </row>
    <row r="275" spans="1:30" ht="15.75" hidden="1" customHeight="1">
      <c r="A275" s="342" t="str">
        <f>IF(B275&lt;&gt;"",IF(AND(B275='IN-TC'!$S$4,OR(TH!N275="1111",TH!O275="1111")),TH!D275,""),"")</f>
        <v/>
      </c>
      <c r="B275" s="63">
        <f t="shared" si="33"/>
        <v>1</v>
      </c>
      <c r="C275" s="64">
        <v>42384</v>
      </c>
      <c r="D275" s="64" t="s">
        <v>902</v>
      </c>
      <c r="E275" s="64">
        <v>42384</v>
      </c>
      <c r="F275" s="67" t="s">
        <v>797</v>
      </c>
      <c r="G275" s="67" t="s">
        <v>838</v>
      </c>
      <c r="H275" s="352" t="s">
        <v>839</v>
      </c>
      <c r="I275" s="450"/>
      <c r="J275" s="450"/>
      <c r="K275" s="441"/>
      <c r="L275" s="450"/>
      <c r="M275" s="65">
        <v>20000</v>
      </c>
      <c r="N275" s="66" t="s">
        <v>9</v>
      </c>
      <c r="O275" s="66" t="s">
        <v>63</v>
      </c>
      <c r="P275" s="85" t="str">
        <f>IF(AND('331-CT'!$E$7=TH!H275,OR(N275="331",O275="331")),"x","")</f>
        <v/>
      </c>
      <c r="Q275" s="85" t="str">
        <f>IF(AND(B275='111'!$L$11,OR($N275=$Q$7,$O275=$Q$7)),"x","")</f>
        <v>x</v>
      </c>
      <c r="R275" s="85" t="str">
        <f>IF(AND($N275=$Q$7,$B275&lt;'111'!$L$11),"x","")</f>
        <v/>
      </c>
      <c r="S275" s="85" t="str">
        <f>IF(AND($O275=$Q$7,$B275&lt;'111'!$L$11),"x","")</f>
        <v/>
      </c>
      <c r="T275" s="85" t="str">
        <f>IF(ISERROR(FIND('112'!$M$9,G275,1)),"",IF((AND(FIND('112'!$M$9,G275,1)&gt;=1,B275='112'!$K$9,OR($N275='112'!$I$6,$O275='112'!$I$6))),"x",""))</f>
        <v/>
      </c>
      <c r="U275" s="85" t="str">
        <f>IF(ISERROR(FIND('112'!$M$9,G275,1)),"",IF((AND(LEFT(G275,2)=LEFT('112'!$M$9,2),B275&lt;'112'!$K$9,$N275='112'!$I$6)),"x",""))</f>
        <v/>
      </c>
      <c r="V275" s="85" t="str">
        <f>IF(ISERROR(FIND('112'!$M$9,G275,1)),"",IF((AND(RIGHT(G275,2)=RIGHT('112'!$M$9,2),B275&lt;'112'!$K$9,$O275='112'!$I$6)),"x",""))</f>
        <v/>
      </c>
      <c r="W275" s="85" t="str">
        <f>IF(AND('341-CT'!$H$9=H275,OR(LEFT(N275,3)=$W$7,LEFT(O275,3)=$W$7)),"x","")</f>
        <v/>
      </c>
      <c r="X275" s="85" t="str">
        <f>IF(OR(TH!N275=TH!$X$7,O275=TH!$X$7),"x","")</f>
        <v/>
      </c>
      <c r="Y275" s="85" t="str">
        <f>IF(AND(OR(N275="131",O275="131"),H275='131-CT'!$H$9),"x","")</f>
        <v/>
      </c>
      <c r="Z275" s="85"/>
      <c r="AA275" s="85" t="str">
        <f>IF(AND(MONTH(E275)='IN-NX'!$J$5,'IN-NX'!$D$7=D275),"x","")</f>
        <v/>
      </c>
      <c r="AB275" s="85" t="str">
        <f>IF(AND(OR(LEFT(TH!N275,2)="15",LEFT(TH!O275,2)="15"),'152-CT'!$J$8=TH!F275),"x","")</f>
        <v/>
      </c>
      <c r="AC275" s="85" t="str">
        <f>IF(AND(OR(LEFT(TH!N275,2)="15",LEFT(TH!O275,2)="15"),TK!$E$7=TH!F275),"x","")</f>
        <v/>
      </c>
      <c r="AD275" s="85" t="str">
        <f>IF(AND(N275="1521",MONTH(C275)='BK-NL'!$M$11),"x","")</f>
        <v/>
      </c>
    </row>
    <row r="276" spans="1:30" ht="15.75" hidden="1" customHeight="1">
      <c r="A276" s="342" t="str">
        <f>IF(B276&lt;&gt;"",IF(AND(B276='IN-TC'!$S$4,OR(TH!N276="1111",TH!O276="1111")),TH!D276,""),"")</f>
        <v/>
      </c>
      <c r="B276" s="63">
        <f t="shared" si="33"/>
        <v>1</v>
      </c>
      <c r="C276" s="64">
        <v>42384</v>
      </c>
      <c r="D276" s="64" t="s">
        <v>903</v>
      </c>
      <c r="E276" s="64">
        <v>42384</v>
      </c>
      <c r="F276" s="67" t="s">
        <v>788</v>
      </c>
      <c r="G276" s="67" t="s">
        <v>840</v>
      </c>
      <c r="H276" s="352" t="s">
        <v>827</v>
      </c>
      <c r="I276" s="450"/>
      <c r="J276" s="450"/>
      <c r="K276" s="441"/>
      <c r="L276" s="450"/>
      <c r="M276" s="65">
        <v>17435800</v>
      </c>
      <c r="N276" s="66" t="s">
        <v>101</v>
      </c>
      <c r="O276" s="66" t="s">
        <v>63</v>
      </c>
      <c r="P276" s="85" t="str">
        <f>IF(AND('331-CT'!$E$7=TH!H276,OR(N276="331",O276="331")),"x","")</f>
        <v/>
      </c>
      <c r="Q276" s="85" t="str">
        <f>IF(AND(B276='111'!$L$11,OR($N276=$Q$7,$O276=$Q$7)),"x","")</f>
        <v>x</v>
      </c>
      <c r="R276" s="85" t="str">
        <f>IF(AND($N276=$Q$7,$B276&lt;'111'!$L$11),"x","")</f>
        <v/>
      </c>
      <c r="S276" s="85" t="str">
        <f>IF(AND($O276=$Q$7,$B276&lt;'111'!$L$11),"x","")</f>
        <v/>
      </c>
      <c r="T276" s="85" t="str">
        <f>IF(ISERROR(FIND('112'!$M$9,G276,1)),"",IF((AND(FIND('112'!$M$9,G276,1)&gt;=1,B276='112'!$K$9,OR($N276='112'!$I$6,$O276='112'!$I$6))),"x",""))</f>
        <v/>
      </c>
      <c r="U276" s="85" t="str">
        <f>IF(ISERROR(FIND('112'!$M$9,G276,1)),"",IF((AND(LEFT(G276,2)=LEFT('112'!$M$9,2),B276&lt;'112'!$K$9,$N276='112'!$I$6)),"x",""))</f>
        <v/>
      </c>
      <c r="V276" s="85" t="str">
        <f>IF(ISERROR(FIND('112'!$M$9,G276,1)),"",IF((AND(RIGHT(G276,2)=RIGHT('112'!$M$9,2),B276&lt;'112'!$K$9,$O276='112'!$I$6)),"x",""))</f>
        <v/>
      </c>
      <c r="W276" s="85" t="str">
        <f>IF(AND('341-CT'!$H$9=H276,OR(LEFT(N276,3)=$W$7,LEFT(O276,3)=$W$7)),"x","")</f>
        <v/>
      </c>
      <c r="X276" s="85" t="str">
        <f>IF(OR(TH!N276=TH!$X$7,O276=TH!$X$7),"x","")</f>
        <v/>
      </c>
      <c r="Y276" s="85" t="str">
        <f>IF(AND(OR(N276="131",O276="131"),H276='131-CT'!$H$9),"x","")</f>
        <v/>
      </c>
      <c r="Z276" s="85"/>
      <c r="AA276" s="85" t="str">
        <f>IF(AND(MONTH(E276)='IN-NX'!$J$5,'IN-NX'!$D$7=D276),"x","")</f>
        <v/>
      </c>
      <c r="AB276" s="85" t="str">
        <f>IF(AND(OR(LEFT(TH!N276,2)="15",LEFT(TH!O276,2)="15"),'152-CT'!$J$8=TH!F276),"x","")</f>
        <v/>
      </c>
      <c r="AC276" s="85" t="str">
        <f>IF(AND(OR(LEFT(TH!N276,2)="15",LEFT(TH!O276,2)="15"),TK!$E$7=TH!F276),"x","")</f>
        <v/>
      </c>
      <c r="AD276" s="85" t="str">
        <f>IF(AND(N276="1521",MONTH(C276)='BK-NL'!$M$11),"x","")</f>
        <v/>
      </c>
    </row>
    <row r="277" spans="1:30" ht="15.75" hidden="1" customHeight="1">
      <c r="A277" s="342" t="str">
        <f>IF(B277&lt;&gt;"",IF(AND(B277='IN-TC'!$S$4,OR(TH!N277="1111",TH!O277="1111")),TH!D277,""),"")</f>
        <v/>
      </c>
      <c r="B277" s="63">
        <f t="shared" si="33"/>
        <v>1</v>
      </c>
      <c r="C277" s="64">
        <v>42384</v>
      </c>
      <c r="D277" s="64" t="s">
        <v>903</v>
      </c>
      <c r="E277" s="64">
        <v>42384</v>
      </c>
      <c r="F277" s="67" t="s">
        <v>789</v>
      </c>
      <c r="G277" s="67" t="s">
        <v>840</v>
      </c>
      <c r="H277" s="352" t="s">
        <v>827</v>
      </c>
      <c r="I277" s="450"/>
      <c r="J277" s="450"/>
      <c r="K277" s="441"/>
      <c r="L277" s="450"/>
      <c r="M277" s="65">
        <v>1743580</v>
      </c>
      <c r="N277" s="66" t="s">
        <v>9</v>
      </c>
      <c r="O277" s="66" t="s">
        <v>63</v>
      </c>
      <c r="P277" s="85" t="str">
        <f>IF(AND('331-CT'!$E$7=TH!H277,OR(N277="331",O277="331")),"x","")</f>
        <v/>
      </c>
      <c r="Q277" s="85" t="str">
        <f>IF(AND(B277='111'!$L$11,OR($N277=$Q$7,$O277=$Q$7)),"x","")</f>
        <v>x</v>
      </c>
      <c r="R277" s="85" t="str">
        <f>IF(AND($N277=$Q$7,$B277&lt;'111'!$L$11),"x","")</f>
        <v/>
      </c>
      <c r="S277" s="85" t="str">
        <f>IF(AND($O277=$Q$7,$B277&lt;'111'!$L$11),"x","")</f>
        <v/>
      </c>
      <c r="T277" s="85" t="str">
        <f>IF(ISERROR(FIND('112'!$M$9,G277,1)),"",IF((AND(FIND('112'!$M$9,G277,1)&gt;=1,B277='112'!$K$9,OR($N277='112'!$I$6,$O277='112'!$I$6))),"x",""))</f>
        <v/>
      </c>
      <c r="U277" s="85" t="str">
        <f>IF(ISERROR(FIND('112'!$M$9,G277,1)),"",IF((AND(LEFT(G277,2)=LEFT('112'!$M$9,2),B277&lt;'112'!$K$9,$N277='112'!$I$6)),"x",""))</f>
        <v/>
      </c>
      <c r="V277" s="85" t="str">
        <f>IF(ISERROR(FIND('112'!$M$9,G277,1)),"",IF((AND(RIGHT(G277,2)=RIGHT('112'!$M$9,2),B277&lt;'112'!$K$9,$O277='112'!$I$6)),"x",""))</f>
        <v/>
      </c>
      <c r="W277" s="85" t="str">
        <f>IF(AND('341-CT'!$H$9=H277,OR(LEFT(N277,3)=$W$7,LEFT(O277,3)=$W$7)),"x","")</f>
        <v/>
      </c>
      <c r="X277" s="85" t="str">
        <f>IF(OR(TH!N277=TH!$X$7,O277=TH!$X$7),"x","")</f>
        <v/>
      </c>
      <c r="Y277" s="85" t="str">
        <f>IF(AND(OR(N277="131",O277="131"),H277='131-CT'!$H$9),"x","")</f>
        <v/>
      </c>
      <c r="Z277" s="85"/>
      <c r="AA277" s="85" t="str">
        <f>IF(AND(MONTH(E277)='IN-NX'!$J$5,'IN-NX'!$D$7=D277),"x","")</f>
        <v/>
      </c>
      <c r="AB277" s="85" t="str">
        <f>IF(AND(OR(LEFT(TH!N277,2)="15",LEFT(TH!O277,2)="15"),'152-CT'!$J$8=TH!F277),"x","")</f>
        <v/>
      </c>
      <c r="AC277" s="85" t="str">
        <f>IF(AND(OR(LEFT(TH!N277,2)="15",LEFT(TH!O277,2)="15"),TK!$E$7=TH!F277),"x","")</f>
        <v/>
      </c>
      <c r="AD277" s="85" t="str">
        <f>IF(AND(N277="1521",MONTH(C277)='BK-NL'!$M$11),"x","")</f>
        <v/>
      </c>
    </row>
    <row r="278" spans="1:30" ht="15.75" hidden="1" customHeight="1">
      <c r="A278" s="342" t="str">
        <f>IF(B278&lt;&gt;"",IF(AND(B278='IN-TC'!$S$4,OR(TH!N278="1111",TH!O278="1111")),TH!D278,""),"")</f>
        <v/>
      </c>
      <c r="B278" s="63">
        <f t="shared" si="33"/>
        <v>1</v>
      </c>
      <c r="C278" s="64">
        <v>42387</v>
      </c>
      <c r="D278" s="64" t="s">
        <v>708</v>
      </c>
      <c r="E278" s="64">
        <v>42387</v>
      </c>
      <c r="F278" s="67" t="s">
        <v>753</v>
      </c>
      <c r="G278" s="67" t="s">
        <v>927</v>
      </c>
      <c r="H278" s="67" t="s">
        <v>729</v>
      </c>
      <c r="I278" s="446"/>
      <c r="J278" s="446"/>
      <c r="K278" s="437"/>
      <c r="L278" s="446"/>
      <c r="M278" s="65">
        <v>3087650</v>
      </c>
      <c r="N278" s="66" t="s">
        <v>99</v>
      </c>
      <c r="O278" s="66" t="s">
        <v>26</v>
      </c>
      <c r="P278" s="85" t="str">
        <f>IF(AND('331-CT'!$E$7=TH!H278,OR(N278="331",O278="331")),"x","")</f>
        <v/>
      </c>
      <c r="Q278" s="85" t="str">
        <f>IF(AND(B278='111'!$L$11,OR($N278=$Q$7,$O278=$Q$7)),"x","")</f>
        <v/>
      </c>
      <c r="R278" s="85" t="str">
        <f>IF(AND($N278=$Q$7,$B278&lt;'111'!$L$11),"x","")</f>
        <v/>
      </c>
      <c r="S278" s="85" t="str">
        <f>IF(AND($O278=$Q$7,$B278&lt;'111'!$L$11),"x","")</f>
        <v/>
      </c>
      <c r="T278" s="85" t="str">
        <f>IF(ISERROR(FIND('112'!$M$9,G278,1)),"",IF((AND(FIND('112'!$M$9,G278,1)&gt;=1,B278='112'!$K$9,OR($N278='112'!$I$6,$O278='112'!$I$6))),"x",""))</f>
        <v/>
      </c>
      <c r="U278" s="85" t="str">
        <f>IF(ISERROR(FIND('112'!$M$9,G278,1)),"",IF((AND(LEFT(G278,2)=LEFT('112'!$M$9,2),B278&lt;'112'!$K$9,$N278='112'!$I$6)),"x",""))</f>
        <v/>
      </c>
      <c r="V278" s="85" t="str">
        <f>IF(ISERROR(FIND('112'!$M$9,G278,1)),"",IF((AND(RIGHT(G278,2)=RIGHT('112'!$M$9,2),B278&lt;'112'!$K$9,$O278='112'!$I$6)),"x",""))</f>
        <v>x</v>
      </c>
      <c r="W278" s="85" t="str">
        <f>IF(AND('341-CT'!$H$9=H278,OR(LEFT(N278,3)=$W$7,LEFT(O278,3)=$W$7)),"x","")</f>
        <v/>
      </c>
      <c r="X278" s="85" t="str">
        <f>IF(OR(TH!N278=TH!$X$7,O278=TH!$X$7),"x","")</f>
        <v/>
      </c>
      <c r="Y278" s="85" t="str">
        <f>IF(AND(OR(N278="131",O278="131"),H278='131-CT'!$H$9),"x","")</f>
        <v/>
      </c>
      <c r="Z278" s="85"/>
      <c r="AA278" s="85" t="str">
        <f>IF(AND(MONTH(E278)='IN-NX'!$J$5,'IN-NX'!$D$7=D278),"x","")</f>
        <v/>
      </c>
      <c r="AB278" s="85" t="str">
        <f>IF(AND(OR(LEFT(TH!N278,2)="15",LEFT(TH!O278,2)="15"),'152-CT'!$J$8=TH!F278),"x","")</f>
        <v/>
      </c>
      <c r="AC278" s="85" t="str">
        <f>IF(AND(OR(LEFT(TH!N278,2)="15",LEFT(TH!O278,2)="15"),TK!$E$7=TH!F278),"x","")</f>
        <v/>
      </c>
      <c r="AD278" s="85" t="str">
        <f>IF(AND(N278="1521",MONTH(C278)='BK-NL'!$M$11),"x","")</f>
        <v/>
      </c>
    </row>
    <row r="279" spans="1:30" ht="15.75" hidden="1" customHeight="1">
      <c r="A279" s="342" t="str">
        <f>IF(B279&lt;&gt;"",IF(AND(B279='IN-TC'!$S$4,OR(TH!N279="1111",TH!O279="1111")),TH!D279,""),"")</f>
        <v/>
      </c>
      <c r="B279" s="63">
        <f t="shared" si="33"/>
        <v>1</v>
      </c>
      <c r="C279" s="64">
        <v>42387</v>
      </c>
      <c r="D279" s="64" t="s">
        <v>708</v>
      </c>
      <c r="E279" s="64">
        <v>42387</v>
      </c>
      <c r="F279" s="67" t="s">
        <v>754</v>
      </c>
      <c r="G279" s="67" t="s">
        <v>927</v>
      </c>
      <c r="H279" s="67" t="s">
        <v>730</v>
      </c>
      <c r="I279" s="446"/>
      <c r="J279" s="446"/>
      <c r="K279" s="437"/>
      <c r="L279" s="446"/>
      <c r="M279" s="65">
        <v>3859450</v>
      </c>
      <c r="N279" s="66" t="s">
        <v>99</v>
      </c>
      <c r="O279" s="66" t="s">
        <v>26</v>
      </c>
      <c r="P279" s="85" t="str">
        <f>IF(AND('331-CT'!$E$7=TH!H279,OR(N279="331",O279="331")),"x","")</f>
        <v/>
      </c>
      <c r="Q279" s="85" t="str">
        <f>IF(AND(B279='111'!$L$11,OR($N279=$Q$7,$O279=$Q$7)),"x","")</f>
        <v/>
      </c>
      <c r="R279" s="85" t="str">
        <f>IF(AND($N279=$Q$7,$B279&lt;'111'!$L$11),"x","")</f>
        <v/>
      </c>
      <c r="S279" s="85" t="str">
        <f>IF(AND($O279=$Q$7,$B279&lt;'111'!$L$11),"x","")</f>
        <v/>
      </c>
      <c r="T279" s="85" t="str">
        <f>IF(ISERROR(FIND('112'!$M$9,G279,1)),"",IF((AND(FIND('112'!$M$9,G279,1)&gt;=1,B279='112'!$K$9,OR($N279='112'!$I$6,$O279='112'!$I$6))),"x",""))</f>
        <v/>
      </c>
      <c r="U279" s="85" t="str">
        <f>IF(ISERROR(FIND('112'!$M$9,G279,1)),"",IF((AND(LEFT(G279,2)=LEFT('112'!$M$9,2),B279&lt;'112'!$K$9,$N279='112'!$I$6)),"x",""))</f>
        <v/>
      </c>
      <c r="V279" s="85" t="str">
        <f>IF(ISERROR(FIND('112'!$M$9,G279,1)),"",IF((AND(RIGHT(G279,2)=RIGHT('112'!$M$9,2),B279&lt;'112'!$K$9,$O279='112'!$I$6)),"x",""))</f>
        <v>x</v>
      </c>
      <c r="W279" s="85" t="str">
        <f>IF(AND('341-CT'!$H$9=H279,OR(LEFT(N279,3)=$W$7,LEFT(O279,3)=$W$7)),"x","")</f>
        <v/>
      </c>
      <c r="X279" s="85" t="str">
        <f>IF(OR(TH!N279=TH!$X$7,O279=TH!$X$7),"x","")</f>
        <v/>
      </c>
      <c r="Y279" s="85" t="str">
        <f>IF(AND(OR(N279="131",O279="131"),H279='131-CT'!$H$9),"x","")</f>
        <v/>
      </c>
      <c r="Z279" s="85"/>
      <c r="AA279" s="85" t="str">
        <f>IF(AND(MONTH(E279)='IN-NX'!$J$5,'IN-NX'!$D$7=D279),"x","")</f>
        <v/>
      </c>
      <c r="AB279" s="85" t="str">
        <f>IF(AND(OR(LEFT(TH!N279,2)="15",LEFT(TH!O279,2)="15"),'152-CT'!$J$8=TH!F279),"x","")</f>
        <v/>
      </c>
      <c r="AC279" s="85" t="str">
        <f>IF(AND(OR(LEFT(TH!N279,2)="15",LEFT(TH!O279,2)="15"),TK!$E$7=TH!F279),"x","")</f>
        <v/>
      </c>
      <c r="AD279" s="85" t="str">
        <f>IF(AND(N279="1521",MONTH(C279)='BK-NL'!$M$11),"x","")</f>
        <v/>
      </c>
    </row>
    <row r="280" spans="1:30" ht="15.75" hidden="1" customHeight="1">
      <c r="A280" s="342" t="str">
        <f>IF(B280&lt;&gt;"",IF(AND(B280='IN-TC'!$S$4,OR(TH!N280="1111",TH!O280="1111")),TH!D280,""),"")</f>
        <v/>
      </c>
      <c r="B280" s="63">
        <f t="shared" si="33"/>
        <v>1</v>
      </c>
      <c r="C280" s="64">
        <v>42387</v>
      </c>
      <c r="D280" s="64" t="s">
        <v>708</v>
      </c>
      <c r="E280" s="64">
        <v>42387</v>
      </c>
      <c r="F280" s="351" t="s">
        <v>755</v>
      </c>
      <c r="G280" s="67" t="s">
        <v>927</v>
      </c>
      <c r="H280" s="350" t="s">
        <v>723</v>
      </c>
      <c r="I280" s="450"/>
      <c r="J280" s="450"/>
      <c r="K280" s="441"/>
      <c r="L280" s="450"/>
      <c r="M280" s="65">
        <v>7490746</v>
      </c>
      <c r="N280" s="66" t="s">
        <v>99</v>
      </c>
      <c r="O280" s="66" t="s">
        <v>26</v>
      </c>
      <c r="P280" s="85" t="str">
        <f>IF(AND('331-CT'!$E$7=TH!H280,OR(N280="331",O280="331")),"x","")</f>
        <v/>
      </c>
      <c r="Q280" s="85" t="str">
        <f>IF(AND(B280='111'!$L$11,OR($N280=$Q$7,$O280=$Q$7)),"x","")</f>
        <v/>
      </c>
      <c r="R280" s="85" t="str">
        <f>IF(AND($N280=$Q$7,$B280&lt;'111'!$L$11),"x","")</f>
        <v/>
      </c>
      <c r="S280" s="85" t="str">
        <f>IF(AND($O280=$Q$7,$B280&lt;'111'!$L$11),"x","")</f>
        <v/>
      </c>
      <c r="T280" s="85" t="str">
        <f>IF(ISERROR(FIND('112'!$M$9,G280,1)),"",IF((AND(FIND('112'!$M$9,G280,1)&gt;=1,B280='112'!$K$9,OR($N280='112'!$I$6,$O280='112'!$I$6))),"x",""))</f>
        <v/>
      </c>
      <c r="U280" s="85" t="str">
        <f>IF(ISERROR(FIND('112'!$M$9,G280,1)),"",IF((AND(LEFT(G280,2)=LEFT('112'!$M$9,2),B280&lt;'112'!$K$9,$N280='112'!$I$6)),"x",""))</f>
        <v/>
      </c>
      <c r="V280" s="85" t="str">
        <f>IF(ISERROR(FIND('112'!$M$9,G280,1)),"",IF((AND(RIGHT(G280,2)=RIGHT('112'!$M$9,2),B280&lt;'112'!$K$9,$O280='112'!$I$6)),"x",""))</f>
        <v>x</v>
      </c>
      <c r="W280" s="85" t="str">
        <f>IF(AND('341-CT'!$H$9=H280,OR(LEFT(N280,3)=$W$7,LEFT(O280,3)=$W$7)),"x","")</f>
        <v/>
      </c>
      <c r="X280" s="85" t="str">
        <f>IF(OR(TH!N280=TH!$X$7,O280=TH!$X$7),"x","")</f>
        <v/>
      </c>
      <c r="Y280" s="85" t="str">
        <f>IF(AND(OR(N280="131",O280="131"),H280='131-CT'!$H$9),"x","")</f>
        <v/>
      </c>
      <c r="Z280" s="85"/>
      <c r="AA280" s="85" t="str">
        <f>IF(AND(MONTH(E280)='IN-NX'!$J$5,'IN-NX'!$D$7=D280),"x","")</f>
        <v/>
      </c>
      <c r="AB280" s="85" t="str">
        <f>IF(AND(OR(LEFT(TH!N280,2)="15",LEFT(TH!O280,2)="15"),'152-CT'!$J$8=TH!F280),"x","")</f>
        <v/>
      </c>
      <c r="AC280" s="85" t="str">
        <f>IF(AND(OR(LEFT(TH!N280,2)="15",LEFT(TH!O280,2)="15"),TK!$E$7=TH!F280),"x","")</f>
        <v/>
      </c>
      <c r="AD280" s="85" t="str">
        <f>IF(AND(N280="1521",MONTH(C280)='BK-NL'!$M$11),"x","")</f>
        <v/>
      </c>
    </row>
    <row r="281" spans="1:30" ht="15.75" hidden="1" customHeight="1">
      <c r="A281" s="342" t="str">
        <f>IF(B281&lt;&gt;"",IF(AND(B281='IN-TC'!$S$4,OR(TH!N281="1111",TH!O281="1111")),TH!D281,""),"")</f>
        <v/>
      </c>
      <c r="B281" s="63">
        <f t="shared" si="33"/>
        <v>1</v>
      </c>
      <c r="C281" s="64">
        <v>42387</v>
      </c>
      <c r="D281" s="64" t="s">
        <v>904</v>
      </c>
      <c r="E281" s="64">
        <v>42387</v>
      </c>
      <c r="F281" s="351" t="s">
        <v>798</v>
      </c>
      <c r="G281" s="67" t="s">
        <v>841</v>
      </c>
      <c r="H281" s="352" t="s">
        <v>816</v>
      </c>
      <c r="I281" s="450"/>
      <c r="J281" s="450"/>
      <c r="K281" s="441"/>
      <c r="L281" s="450"/>
      <c r="M281" s="65">
        <v>1346136</v>
      </c>
      <c r="N281" s="66" t="s">
        <v>101</v>
      </c>
      <c r="O281" s="66" t="s">
        <v>63</v>
      </c>
      <c r="P281" s="85" t="str">
        <f>IF(AND('331-CT'!$E$7=TH!H281,OR(N281="331",O281="331")),"x","")</f>
        <v/>
      </c>
      <c r="Q281" s="85" t="str">
        <f>IF(AND(B281='111'!$L$11,OR($N281=$Q$7,$O281=$Q$7)),"x","")</f>
        <v>x</v>
      </c>
      <c r="R281" s="85" t="str">
        <f>IF(AND($N281=$Q$7,$B281&lt;'111'!$L$11),"x","")</f>
        <v/>
      </c>
      <c r="S281" s="85" t="str">
        <f>IF(AND($O281=$Q$7,$B281&lt;'111'!$L$11),"x","")</f>
        <v/>
      </c>
      <c r="T281" s="85" t="str">
        <f>IF(ISERROR(FIND('112'!$M$9,G281,1)),"",IF((AND(FIND('112'!$M$9,G281,1)&gt;=1,B281='112'!$K$9,OR($N281='112'!$I$6,$O281='112'!$I$6))),"x",""))</f>
        <v/>
      </c>
      <c r="U281" s="85" t="str">
        <f>IF(ISERROR(FIND('112'!$M$9,G281,1)),"",IF((AND(LEFT(G281,2)=LEFT('112'!$M$9,2),B281&lt;'112'!$K$9,$N281='112'!$I$6)),"x",""))</f>
        <v/>
      </c>
      <c r="V281" s="85" t="str">
        <f>IF(ISERROR(FIND('112'!$M$9,G281,1)),"",IF((AND(RIGHT(G281,2)=RIGHT('112'!$M$9,2),B281&lt;'112'!$K$9,$O281='112'!$I$6)),"x",""))</f>
        <v/>
      </c>
      <c r="W281" s="85" t="str">
        <f>IF(AND('341-CT'!$H$9=H281,OR(LEFT(N281,3)=$W$7,LEFT(O281,3)=$W$7)),"x","")</f>
        <v/>
      </c>
      <c r="X281" s="85" t="str">
        <f>IF(OR(TH!N281=TH!$X$7,O281=TH!$X$7),"x","")</f>
        <v/>
      </c>
      <c r="Y281" s="85" t="str">
        <f>IF(AND(OR(N281="131",O281="131"),H281='131-CT'!$H$9),"x","")</f>
        <v/>
      </c>
      <c r="Z281" s="85"/>
      <c r="AA281" s="85" t="str">
        <f>IF(AND(MONTH(E281)='IN-NX'!$J$5,'IN-NX'!$D$7=D281),"x","")</f>
        <v/>
      </c>
      <c r="AB281" s="85" t="str">
        <f>IF(AND(OR(LEFT(TH!N281,2)="15",LEFT(TH!O281,2)="15"),'152-CT'!$J$8=TH!F281),"x","")</f>
        <v/>
      </c>
      <c r="AC281" s="85" t="str">
        <f>IF(AND(OR(LEFT(TH!N281,2)="15",LEFT(TH!O281,2)="15"),TK!$E$7=TH!F281),"x","")</f>
        <v/>
      </c>
      <c r="AD281" s="85" t="str">
        <f>IF(AND(N281="1521",MONTH(C281)='BK-NL'!$M$11),"x","")</f>
        <v/>
      </c>
    </row>
    <row r="282" spans="1:30" ht="15.75" hidden="1" customHeight="1">
      <c r="A282" s="342" t="str">
        <f>IF(B282&lt;&gt;"",IF(AND(B282='IN-TC'!$S$4,OR(TH!N282="1111",TH!O282="1111")),TH!D282,""),"")</f>
        <v/>
      </c>
      <c r="B282" s="63">
        <f t="shared" si="33"/>
        <v>1</v>
      </c>
      <c r="C282" s="64">
        <v>42387</v>
      </c>
      <c r="D282" s="64" t="s">
        <v>904</v>
      </c>
      <c r="E282" s="64">
        <v>42387</v>
      </c>
      <c r="F282" s="351" t="s">
        <v>799</v>
      </c>
      <c r="G282" s="67" t="s">
        <v>841</v>
      </c>
      <c r="H282" s="74" t="s">
        <v>816</v>
      </c>
      <c r="I282" s="446"/>
      <c r="J282" s="446"/>
      <c r="K282" s="437"/>
      <c r="L282" s="446"/>
      <c r="M282" s="65">
        <v>134614</v>
      </c>
      <c r="N282" s="66" t="s">
        <v>9</v>
      </c>
      <c r="O282" s="66" t="s">
        <v>63</v>
      </c>
      <c r="P282" s="85" t="str">
        <f>IF(AND('331-CT'!$E$7=TH!H282,OR(N282="331",O282="331")),"x","")</f>
        <v/>
      </c>
      <c r="Q282" s="85" t="str">
        <f>IF(AND(B282='111'!$L$11,OR($N282=$Q$7,$O282=$Q$7)),"x","")</f>
        <v>x</v>
      </c>
      <c r="R282" s="85" t="str">
        <f>IF(AND($N282=$Q$7,$B282&lt;'111'!$L$11),"x","")</f>
        <v/>
      </c>
      <c r="S282" s="85" t="str">
        <f>IF(AND($O282=$Q$7,$B282&lt;'111'!$L$11),"x","")</f>
        <v/>
      </c>
      <c r="T282" s="85" t="str">
        <f>IF(ISERROR(FIND('112'!$M$9,G282,1)),"",IF((AND(FIND('112'!$M$9,G282,1)&gt;=1,B282='112'!$K$9,OR($N282='112'!$I$6,$O282='112'!$I$6))),"x",""))</f>
        <v/>
      </c>
      <c r="U282" s="85" t="str">
        <f>IF(ISERROR(FIND('112'!$M$9,G282,1)),"",IF((AND(LEFT(G282,2)=LEFT('112'!$M$9,2),B282&lt;'112'!$K$9,$N282='112'!$I$6)),"x",""))</f>
        <v/>
      </c>
      <c r="V282" s="85" t="str">
        <f>IF(ISERROR(FIND('112'!$M$9,G282,1)),"",IF((AND(RIGHT(G282,2)=RIGHT('112'!$M$9,2),B282&lt;'112'!$K$9,$O282='112'!$I$6)),"x",""))</f>
        <v/>
      </c>
      <c r="W282" s="85" t="str">
        <f>IF(AND('341-CT'!$H$9=H282,OR(LEFT(N282,3)=$W$7,LEFT(O282,3)=$W$7)),"x","")</f>
        <v/>
      </c>
      <c r="X282" s="85" t="str">
        <f>IF(OR(TH!N282=TH!$X$7,O282=TH!$X$7),"x","")</f>
        <v/>
      </c>
      <c r="Y282" s="85" t="str">
        <f>IF(AND(OR(N282="131",O282="131"),H282='131-CT'!$H$9),"x","")</f>
        <v/>
      </c>
      <c r="Z282" s="85"/>
      <c r="AA282" s="85" t="str">
        <f>IF(AND(MONTH(E282)='IN-NX'!$J$5,'IN-NX'!$D$7=D282),"x","")</f>
        <v/>
      </c>
      <c r="AB282" s="85" t="str">
        <f>IF(AND(OR(LEFT(TH!N282,2)="15",LEFT(TH!O282,2)="15"),'152-CT'!$J$8=TH!F282),"x","")</f>
        <v/>
      </c>
      <c r="AC282" s="85" t="str">
        <f>IF(AND(OR(LEFT(TH!N282,2)="15",LEFT(TH!O282,2)="15"),TK!$E$7=TH!F282),"x","")</f>
        <v/>
      </c>
      <c r="AD282" s="85" t="str">
        <f>IF(AND(N282="1521",MONTH(C282)='BK-NL'!$M$11),"x","")</f>
        <v/>
      </c>
    </row>
    <row r="283" spans="1:30" ht="15.75" customHeight="1">
      <c r="A283" s="342" t="str">
        <f>IF(B283&lt;&gt;"",IF(AND(B283='IN-TC'!$S$4,OR(TH!N283="1111",TH!O283="1111")),TH!D283,""),"")</f>
        <v/>
      </c>
      <c r="B283" s="63">
        <f t="shared" si="33"/>
        <v>1</v>
      </c>
      <c r="C283" s="64">
        <v>42387</v>
      </c>
      <c r="D283" s="64" t="s">
        <v>905</v>
      </c>
      <c r="E283" s="64">
        <v>42387</v>
      </c>
      <c r="F283" s="351" t="s">
        <v>787</v>
      </c>
      <c r="G283" s="67" t="s">
        <v>674</v>
      </c>
      <c r="H283" s="74" t="s">
        <v>678</v>
      </c>
      <c r="I283" s="446"/>
      <c r="J283" s="446"/>
      <c r="K283" s="437"/>
      <c r="L283" s="446"/>
      <c r="M283" s="65">
        <v>15250000</v>
      </c>
      <c r="N283" s="66" t="s">
        <v>8</v>
      </c>
      <c r="O283" s="66" t="s">
        <v>63</v>
      </c>
      <c r="P283" s="85" t="str">
        <f>IF(AND('331-CT'!$E$7=TH!H283,OR(N283="331",O283="331")),"x","")</f>
        <v/>
      </c>
      <c r="Q283" s="85" t="str">
        <f>IF(AND(B283='111'!$L$11,OR($N283=$Q$7,$O283=$Q$7)),"x","")</f>
        <v>x</v>
      </c>
      <c r="R283" s="85" t="str">
        <f>IF(AND($N283=$Q$7,$B283&lt;'111'!$L$11),"x","")</f>
        <v/>
      </c>
      <c r="S283" s="85" t="str">
        <f>IF(AND($O283=$Q$7,$B283&lt;'111'!$L$11),"x","")</f>
        <v/>
      </c>
      <c r="T283" s="85" t="str">
        <f>IF(ISERROR(FIND('112'!$M$9,G283,1)),"",IF((AND(FIND('112'!$M$9,G283,1)&gt;=1,B283='112'!$K$9,OR($N283='112'!$I$6,$O283='112'!$I$6))),"x",""))</f>
        <v/>
      </c>
      <c r="U283" s="85" t="str">
        <f>IF(ISERROR(FIND('112'!$M$9,G283,1)),"",IF((AND(LEFT(G283,2)=LEFT('112'!$M$9,2),B283&lt;'112'!$K$9,$N283='112'!$I$6)),"x",""))</f>
        <v/>
      </c>
      <c r="V283" s="85" t="str">
        <f>IF(ISERROR(FIND('112'!$M$9,G283,1)),"",IF((AND(RIGHT(G283,2)=RIGHT('112'!$M$9,2),B283&lt;'112'!$K$9,$O283='112'!$I$6)),"x",""))</f>
        <v/>
      </c>
      <c r="W283" s="85" t="str">
        <f>IF(AND('341-CT'!$H$9=H283,OR(LEFT(N283,3)=$W$7,LEFT(O283,3)=$W$7)),"x","")</f>
        <v/>
      </c>
      <c r="X283" s="85" t="str">
        <f>IF(OR(TH!N283=TH!$X$7,O283=TH!$X$7),"x","")</f>
        <v/>
      </c>
      <c r="Y283" s="85" t="str">
        <f>IF(AND(OR(N283="131",O283="131"),H283='131-CT'!$H$9),"x","")</f>
        <v/>
      </c>
      <c r="Z283" s="85"/>
      <c r="AA283" s="85" t="str">
        <f>IF(AND(MONTH(E283)='IN-NX'!$J$5,'IN-NX'!$D$7=D283),"x","")</f>
        <v/>
      </c>
      <c r="AB283" s="85" t="str">
        <f>IF(AND(OR(LEFT(TH!N283,2)="15",LEFT(TH!O283,2)="15"),'152-CT'!$J$8=TH!F283),"x","")</f>
        <v/>
      </c>
      <c r="AC283" s="85" t="str">
        <f>IF(AND(OR(LEFT(TH!N283,2)="15",LEFT(TH!O283,2)="15"),TK!$E$7=TH!F283),"x","")</f>
        <v/>
      </c>
      <c r="AD283" s="85" t="str">
        <f>IF(AND(N283="1521",MONTH(C283)='BK-NL'!$M$11),"x","")</f>
        <v/>
      </c>
    </row>
    <row r="284" spans="1:30" ht="15.75" hidden="1" customHeight="1">
      <c r="A284" s="342" t="str">
        <f>IF(B284&lt;&gt;"",IF(AND(B284='IN-TC'!$S$4,OR(TH!N284="1111",TH!O284="1111")),TH!D284,""),"")</f>
        <v/>
      </c>
      <c r="B284" s="63">
        <f t="shared" si="33"/>
        <v>1</v>
      </c>
      <c r="C284" s="64">
        <v>42388</v>
      </c>
      <c r="D284" s="64" t="s">
        <v>906</v>
      </c>
      <c r="E284" s="64">
        <v>42388</v>
      </c>
      <c r="F284" s="351" t="s">
        <v>783</v>
      </c>
      <c r="G284" s="67" t="s">
        <v>842</v>
      </c>
      <c r="H284" s="74" t="s">
        <v>822</v>
      </c>
      <c r="I284" s="446"/>
      <c r="J284" s="446"/>
      <c r="K284" s="437"/>
      <c r="L284" s="446"/>
      <c r="M284" s="65">
        <v>29145</v>
      </c>
      <c r="N284" s="66" t="s">
        <v>101</v>
      </c>
      <c r="O284" s="66" t="s">
        <v>63</v>
      </c>
      <c r="P284" s="85" t="str">
        <f>IF(AND('331-CT'!$E$7=TH!H284,OR(N284="331",O284="331")),"x","")</f>
        <v/>
      </c>
      <c r="Q284" s="85" t="str">
        <f>IF(AND(B284='111'!$L$11,OR($N284=$Q$7,$O284=$Q$7)),"x","")</f>
        <v>x</v>
      </c>
      <c r="R284" s="85" t="str">
        <f>IF(AND($N284=$Q$7,$B284&lt;'111'!$L$11),"x","")</f>
        <v/>
      </c>
      <c r="S284" s="85" t="str">
        <f>IF(AND($O284=$Q$7,$B284&lt;'111'!$L$11),"x","")</f>
        <v/>
      </c>
      <c r="T284" s="85" t="str">
        <f>IF(ISERROR(FIND('112'!$M$9,G284,1)),"",IF((AND(FIND('112'!$M$9,G284,1)&gt;=1,B284='112'!$K$9,OR($N284='112'!$I$6,$O284='112'!$I$6))),"x",""))</f>
        <v/>
      </c>
      <c r="U284" s="85" t="str">
        <f>IF(ISERROR(FIND('112'!$M$9,G284,1)),"",IF((AND(LEFT(G284,2)=LEFT('112'!$M$9,2),B284&lt;'112'!$K$9,$N284='112'!$I$6)),"x",""))</f>
        <v/>
      </c>
      <c r="V284" s="85" t="str">
        <f>IF(ISERROR(FIND('112'!$M$9,G284,1)),"",IF((AND(RIGHT(G284,2)=RIGHT('112'!$M$9,2),B284&lt;'112'!$K$9,$O284='112'!$I$6)),"x",""))</f>
        <v/>
      </c>
      <c r="W284" s="85" t="str">
        <f>IF(AND('341-CT'!$H$9=H284,OR(LEFT(N284,3)=$W$7,LEFT(O284,3)=$W$7)),"x","")</f>
        <v/>
      </c>
      <c r="X284" s="85" t="str">
        <f>IF(OR(TH!N284=TH!$X$7,O284=TH!$X$7),"x","")</f>
        <v/>
      </c>
      <c r="Y284" s="85" t="str">
        <f>IF(AND(OR(N284="131",O284="131"),H284='131-CT'!$H$9),"x","")</f>
        <v/>
      </c>
      <c r="Z284" s="85"/>
      <c r="AA284" s="85" t="str">
        <f>IF(AND(MONTH(E284)='IN-NX'!$J$5,'IN-NX'!$D$7=D284),"x","")</f>
        <v/>
      </c>
      <c r="AB284" s="85" t="str">
        <f>IF(AND(OR(LEFT(TH!N284,2)="15",LEFT(TH!O284,2)="15"),'152-CT'!$J$8=TH!F284),"x","")</f>
        <v/>
      </c>
      <c r="AC284" s="85" t="str">
        <f>IF(AND(OR(LEFT(TH!N284,2)="15",LEFT(TH!O284,2)="15"),TK!$E$7=TH!F284),"x","")</f>
        <v/>
      </c>
      <c r="AD284" s="85" t="str">
        <f>IF(AND(N284="1521",MONTH(C284)='BK-NL'!$M$11),"x","")</f>
        <v/>
      </c>
    </row>
    <row r="285" spans="1:30" ht="15.75" hidden="1" customHeight="1">
      <c r="A285" s="342" t="str">
        <f>IF(B285&lt;&gt;"",IF(AND(B285='IN-TC'!$S$4,OR(TH!N285="1111",TH!O285="1111")),TH!D285,""),"")</f>
        <v/>
      </c>
      <c r="B285" s="63">
        <f t="shared" si="33"/>
        <v>1</v>
      </c>
      <c r="C285" s="64">
        <v>42388</v>
      </c>
      <c r="D285" s="64" t="s">
        <v>906</v>
      </c>
      <c r="E285" s="64">
        <v>42388</v>
      </c>
      <c r="F285" s="351" t="s">
        <v>784</v>
      </c>
      <c r="G285" s="67" t="s">
        <v>842</v>
      </c>
      <c r="H285" s="352" t="s">
        <v>822</v>
      </c>
      <c r="I285" s="450"/>
      <c r="J285" s="450"/>
      <c r="K285" s="441"/>
      <c r="L285" s="450"/>
      <c r="M285" s="65">
        <v>2915</v>
      </c>
      <c r="N285" s="66" t="s">
        <v>9</v>
      </c>
      <c r="O285" s="66" t="s">
        <v>63</v>
      </c>
      <c r="P285" s="85" t="str">
        <f>IF(AND('331-CT'!$E$7=TH!H285,OR(N285="331",O285="331")),"x","")</f>
        <v/>
      </c>
      <c r="Q285" s="85" t="str">
        <f>IF(AND(B285='111'!$L$11,OR($N285=$Q$7,$O285=$Q$7)),"x","")</f>
        <v>x</v>
      </c>
      <c r="R285" s="85" t="str">
        <f>IF(AND($N285=$Q$7,$B285&lt;'111'!$L$11),"x","")</f>
        <v/>
      </c>
      <c r="S285" s="85" t="str">
        <f>IF(AND($O285=$Q$7,$B285&lt;'111'!$L$11),"x","")</f>
        <v/>
      </c>
      <c r="T285" s="85" t="str">
        <f>IF(ISERROR(FIND('112'!$M$9,G285,1)),"",IF((AND(FIND('112'!$M$9,G285,1)&gt;=1,B285='112'!$K$9,OR($N285='112'!$I$6,$O285='112'!$I$6))),"x",""))</f>
        <v/>
      </c>
      <c r="U285" s="85" t="str">
        <f>IF(ISERROR(FIND('112'!$M$9,G285,1)),"",IF((AND(LEFT(G285,2)=LEFT('112'!$M$9,2),B285&lt;'112'!$K$9,$N285='112'!$I$6)),"x",""))</f>
        <v/>
      </c>
      <c r="V285" s="85" t="str">
        <f>IF(ISERROR(FIND('112'!$M$9,G285,1)),"",IF((AND(RIGHT(G285,2)=RIGHT('112'!$M$9,2),B285&lt;'112'!$K$9,$O285='112'!$I$6)),"x",""))</f>
        <v/>
      </c>
      <c r="W285" s="85" t="str">
        <f>IF(AND('341-CT'!$H$9=H285,OR(LEFT(N285,3)=$W$7,LEFT(O285,3)=$W$7)),"x","")</f>
        <v/>
      </c>
      <c r="X285" s="85" t="str">
        <f>IF(OR(TH!N285=TH!$X$7,O285=TH!$X$7),"x","")</f>
        <v/>
      </c>
      <c r="Y285" s="85" t="str">
        <f>IF(AND(OR(N285="131",O285="131"),H285='131-CT'!$H$9),"x","")</f>
        <v/>
      </c>
      <c r="Z285" s="85"/>
      <c r="AA285" s="85" t="str">
        <f>IF(AND(MONTH(E285)='IN-NX'!$J$5,'IN-NX'!$D$7=D285),"x","")</f>
        <v/>
      </c>
      <c r="AB285" s="85" t="str">
        <f>IF(AND(OR(LEFT(TH!N285,2)="15",LEFT(TH!O285,2)="15"),'152-CT'!$J$8=TH!F285),"x","")</f>
        <v/>
      </c>
      <c r="AC285" s="85" t="str">
        <f>IF(AND(OR(LEFT(TH!N285,2)="15",LEFT(TH!O285,2)="15"),TK!$E$7=TH!F285),"x","")</f>
        <v/>
      </c>
      <c r="AD285" s="85" t="str">
        <f>IF(AND(N285="1521",MONTH(C285)='BK-NL'!$M$11),"x","")</f>
        <v/>
      </c>
    </row>
    <row r="286" spans="1:30" ht="15.75" hidden="1" customHeight="1">
      <c r="A286" s="342" t="str">
        <f>IF(B286&lt;&gt;"",IF(AND(B286='IN-TC'!$S$4,OR(TH!N286="1111",TH!O286="1111")),TH!D286,""),"")</f>
        <v/>
      </c>
      <c r="B286" s="63">
        <f t="shared" si="33"/>
        <v>1</v>
      </c>
      <c r="C286" s="64">
        <v>42389</v>
      </c>
      <c r="D286" s="64" t="s">
        <v>907</v>
      </c>
      <c r="E286" s="64">
        <v>42389</v>
      </c>
      <c r="F286" s="351" t="s">
        <v>783</v>
      </c>
      <c r="G286" s="67" t="s">
        <v>843</v>
      </c>
      <c r="H286" s="74" t="s">
        <v>816</v>
      </c>
      <c r="I286" s="446"/>
      <c r="J286" s="446"/>
      <c r="K286" s="437"/>
      <c r="L286" s="446"/>
      <c r="M286" s="65">
        <v>689618</v>
      </c>
      <c r="N286" s="66" t="s">
        <v>101</v>
      </c>
      <c r="O286" s="66" t="s">
        <v>63</v>
      </c>
      <c r="P286" s="85" t="str">
        <f>IF(AND('331-CT'!$E$7=TH!H286,OR(N286="331",O286="331")),"x","")</f>
        <v/>
      </c>
      <c r="Q286" s="85" t="str">
        <f>IF(AND(B286='111'!$L$11,OR($N286=$Q$7,$O286=$Q$7)),"x","")</f>
        <v>x</v>
      </c>
      <c r="R286" s="85" t="str">
        <f>IF(AND($N286=$Q$7,$B286&lt;'111'!$L$11),"x","")</f>
        <v/>
      </c>
      <c r="S286" s="85" t="str">
        <f>IF(AND($O286=$Q$7,$B286&lt;'111'!$L$11),"x","")</f>
        <v/>
      </c>
      <c r="T286" s="85" t="str">
        <f>IF(ISERROR(FIND('112'!$M$9,G286,1)),"",IF((AND(FIND('112'!$M$9,G286,1)&gt;=1,B286='112'!$K$9,OR($N286='112'!$I$6,$O286='112'!$I$6))),"x",""))</f>
        <v/>
      </c>
      <c r="U286" s="85" t="str">
        <f>IF(ISERROR(FIND('112'!$M$9,G286,1)),"",IF((AND(LEFT(G286,2)=LEFT('112'!$M$9,2),B286&lt;'112'!$K$9,$N286='112'!$I$6)),"x",""))</f>
        <v/>
      </c>
      <c r="V286" s="85" t="str">
        <f>IF(ISERROR(FIND('112'!$M$9,G286,1)),"",IF((AND(RIGHT(G286,2)=RIGHT('112'!$M$9,2),B286&lt;'112'!$K$9,$O286='112'!$I$6)),"x",""))</f>
        <v/>
      </c>
      <c r="W286" s="85" t="str">
        <f>IF(AND('341-CT'!$H$9=H286,OR(LEFT(N286,3)=$W$7,LEFT(O286,3)=$W$7)),"x","")</f>
        <v/>
      </c>
      <c r="X286" s="85" t="str">
        <f>IF(OR(TH!N286=TH!$X$7,O286=TH!$X$7),"x","")</f>
        <v/>
      </c>
      <c r="Y286" s="85" t="str">
        <f>IF(AND(OR(N286="131",O286="131"),H286='131-CT'!$H$9),"x","")</f>
        <v/>
      </c>
      <c r="Z286" s="85"/>
      <c r="AA286" s="85" t="str">
        <f>IF(AND(MONTH(E286)='IN-NX'!$J$5,'IN-NX'!$D$7=D286),"x","")</f>
        <v/>
      </c>
      <c r="AB286" s="85" t="str">
        <f>IF(AND(OR(LEFT(TH!N286,2)="15",LEFT(TH!O286,2)="15"),'152-CT'!$J$8=TH!F286),"x","")</f>
        <v/>
      </c>
      <c r="AC286" s="85" t="str">
        <f>IF(AND(OR(LEFT(TH!N286,2)="15",LEFT(TH!O286,2)="15"),TK!$E$7=TH!F286),"x","")</f>
        <v/>
      </c>
      <c r="AD286" s="85" t="str">
        <f>IF(AND(N286="1521",MONTH(C286)='BK-NL'!$M$11),"x","")</f>
        <v/>
      </c>
    </row>
    <row r="287" spans="1:30" ht="15.75" hidden="1" customHeight="1">
      <c r="A287" s="342" t="str">
        <f>IF(B287&lt;&gt;"",IF(AND(B287='IN-TC'!$S$4,OR(TH!N287="1111",TH!O287="1111")),TH!D287,""),"")</f>
        <v/>
      </c>
      <c r="B287" s="63">
        <f t="shared" si="33"/>
        <v>1</v>
      </c>
      <c r="C287" s="64">
        <v>42389</v>
      </c>
      <c r="D287" s="64" t="s">
        <v>907</v>
      </c>
      <c r="E287" s="64">
        <v>42389</v>
      </c>
      <c r="F287" s="351" t="s">
        <v>784</v>
      </c>
      <c r="G287" s="67" t="s">
        <v>843</v>
      </c>
      <c r="H287" s="74" t="s">
        <v>816</v>
      </c>
      <c r="I287" s="446"/>
      <c r="J287" s="446"/>
      <c r="K287" s="437"/>
      <c r="L287" s="446"/>
      <c r="M287" s="65">
        <v>68962</v>
      </c>
      <c r="N287" s="66" t="s">
        <v>9</v>
      </c>
      <c r="O287" s="66" t="s">
        <v>63</v>
      </c>
      <c r="P287" s="85" t="str">
        <f>IF(AND('331-CT'!$E$7=TH!H287,OR(N287="331",O287="331")),"x","")</f>
        <v/>
      </c>
      <c r="Q287" s="85" t="str">
        <f>IF(AND(B287='111'!$L$11,OR($N287=$Q$7,$O287=$Q$7)),"x","")</f>
        <v>x</v>
      </c>
      <c r="R287" s="85" t="str">
        <f>IF(AND($N287=$Q$7,$B287&lt;'111'!$L$11),"x","")</f>
        <v/>
      </c>
      <c r="S287" s="85" t="str">
        <f>IF(AND($O287=$Q$7,$B287&lt;'111'!$L$11),"x","")</f>
        <v/>
      </c>
      <c r="T287" s="85" t="str">
        <f>IF(ISERROR(FIND('112'!$M$9,G287,1)),"",IF((AND(FIND('112'!$M$9,G287,1)&gt;=1,B287='112'!$K$9,OR($N287='112'!$I$6,$O287='112'!$I$6))),"x",""))</f>
        <v/>
      </c>
      <c r="U287" s="85" t="str">
        <f>IF(ISERROR(FIND('112'!$M$9,G287,1)),"",IF((AND(LEFT(G287,2)=LEFT('112'!$M$9,2),B287&lt;'112'!$K$9,$N287='112'!$I$6)),"x",""))</f>
        <v/>
      </c>
      <c r="V287" s="85" t="str">
        <f>IF(ISERROR(FIND('112'!$M$9,G287,1)),"",IF((AND(RIGHT(G287,2)=RIGHT('112'!$M$9,2),B287&lt;'112'!$K$9,$O287='112'!$I$6)),"x",""))</f>
        <v/>
      </c>
      <c r="W287" s="85" t="str">
        <f>IF(AND('341-CT'!$H$9=H287,OR(LEFT(N287,3)=$W$7,LEFT(O287,3)=$W$7)),"x","")</f>
        <v/>
      </c>
      <c r="X287" s="85" t="str">
        <f>IF(OR(TH!N287=TH!$X$7,O287=TH!$X$7),"x","")</f>
        <v/>
      </c>
      <c r="Y287" s="85" t="str">
        <f>IF(AND(OR(N287="131",O287="131"),H287='131-CT'!$H$9),"x","")</f>
        <v/>
      </c>
      <c r="Z287" s="85"/>
      <c r="AA287" s="85" t="str">
        <f>IF(AND(MONTH(E287)='IN-NX'!$J$5,'IN-NX'!$D$7=D287),"x","")</f>
        <v/>
      </c>
      <c r="AB287" s="85" t="str">
        <f>IF(AND(OR(LEFT(TH!N287,2)="15",LEFT(TH!O287,2)="15"),'152-CT'!$J$8=TH!F287),"x","")</f>
        <v/>
      </c>
      <c r="AC287" s="85" t="str">
        <f>IF(AND(OR(LEFT(TH!N287,2)="15",LEFT(TH!O287,2)="15"),TK!$E$7=TH!F287),"x","")</f>
        <v/>
      </c>
      <c r="AD287" s="85" t="str">
        <f>IF(AND(N287="1521",MONTH(C287)='BK-NL'!$M$11),"x","")</f>
        <v/>
      </c>
    </row>
    <row r="288" spans="1:30" ht="15.75" hidden="1" customHeight="1">
      <c r="A288" s="342" t="str">
        <f>IF(B288&lt;&gt;"",IF(AND(B288='IN-TC'!$S$4,OR(TH!N288="1111",TH!O288="1111")),TH!D288,""),"")</f>
        <v/>
      </c>
      <c r="B288" s="63">
        <f t="shared" si="33"/>
        <v>1</v>
      </c>
      <c r="C288" s="64">
        <v>42390</v>
      </c>
      <c r="D288" s="64" t="s">
        <v>908</v>
      </c>
      <c r="E288" s="64">
        <v>42390</v>
      </c>
      <c r="F288" s="351" t="s">
        <v>778</v>
      </c>
      <c r="G288" s="67" t="s">
        <v>844</v>
      </c>
      <c r="H288" s="352" t="s">
        <v>816</v>
      </c>
      <c r="I288" s="450"/>
      <c r="J288" s="450"/>
      <c r="K288" s="441"/>
      <c r="L288" s="450"/>
      <c r="M288" s="65">
        <v>380182</v>
      </c>
      <c r="N288" s="66" t="s">
        <v>101</v>
      </c>
      <c r="O288" s="66" t="s">
        <v>63</v>
      </c>
      <c r="P288" s="85" t="str">
        <f>IF(AND('331-CT'!$E$7=TH!H288,OR(N288="331",O288="331")),"x","")</f>
        <v/>
      </c>
      <c r="Q288" s="85" t="str">
        <f>IF(AND(B288='111'!$L$11,OR($N288=$Q$7,$O288=$Q$7)),"x","")</f>
        <v>x</v>
      </c>
      <c r="R288" s="85" t="str">
        <f>IF(AND($N288=$Q$7,$B288&lt;'111'!$L$11),"x","")</f>
        <v/>
      </c>
      <c r="S288" s="85" t="str">
        <f>IF(AND($O288=$Q$7,$B288&lt;'111'!$L$11),"x","")</f>
        <v/>
      </c>
      <c r="T288" s="85" t="str">
        <f>IF(ISERROR(FIND('112'!$M$9,G288,1)),"",IF((AND(FIND('112'!$M$9,G288,1)&gt;=1,B288='112'!$K$9,OR($N288='112'!$I$6,$O288='112'!$I$6))),"x",""))</f>
        <v/>
      </c>
      <c r="U288" s="85" t="str">
        <f>IF(ISERROR(FIND('112'!$M$9,G288,1)),"",IF((AND(LEFT(G288,2)=LEFT('112'!$M$9,2),B288&lt;'112'!$K$9,$N288='112'!$I$6)),"x",""))</f>
        <v/>
      </c>
      <c r="V288" s="85" t="str">
        <f>IF(ISERROR(FIND('112'!$M$9,G288,1)),"",IF((AND(RIGHT(G288,2)=RIGHT('112'!$M$9,2),B288&lt;'112'!$K$9,$O288='112'!$I$6)),"x",""))</f>
        <v/>
      </c>
      <c r="W288" s="85" t="str">
        <f>IF(AND('341-CT'!$H$9=H288,OR(LEFT(N288,3)=$W$7,LEFT(O288,3)=$W$7)),"x","")</f>
        <v/>
      </c>
      <c r="X288" s="85" t="str">
        <f>IF(OR(TH!N288=TH!$X$7,O288=TH!$X$7),"x","")</f>
        <v/>
      </c>
      <c r="Y288" s="85" t="str">
        <f>IF(AND(OR(N288="131",O288="131"),H288='131-CT'!$H$9),"x","")</f>
        <v/>
      </c>
      <c r="Z288" s="85"/>
      <c r="AA288" s="85" t="str">
        <f>IF(AND(MONTH(E288)='IN-NX'!$J$5,'IN-NX'!$D$7=D288),"x","")</f>
        <v/>
      </c>
      <c r="AB288" s="85" t="str">
        <f>IF(AND(OR(LEFT(TH!N288,2)="15",LEFT(TH!O288,2)="15"),'152-CT'!$J$8=TH!F288),"x","")</f>
        <v/>
      </c>
      <c r="AC288" s="85" t="str">
        <f>IF(AND(OR(LEFT(TH!N288,2)="15",LEFT(TH!O288,2)="15"),TK!$E$7=TH!F288),"x","")</f>
        <v/>
      </c>
      <c r="AD288" s="85" t="str">
        <f>IF(AND(N288="1521",MONTH(C288)='BK-NL'!$M$11),"x","")</f>
        <v/>
      </c>
    </row>
    <row r="289" spans="1:30" ht="15.75" hidden="1" customHeight="1">
      <c r="A289" s="342" t="str">
        <f>IF(B289&lt;&gt;"",IF(AND(B289='IN-TC'!$S$4,OR(TH!N289="1111",TH!O289="1111")),TH!D289,""),"")</f>
        <v/>
      </c>
      <c r="B289" s="63">
        <f t="shared" si="33"/>
        <v>1</v>
      </c>
      <c r="C289" s="64">
        <v>42390</v>
      </c>
      <c r="D289" s="64" t="s">
        <v>908</v>
      </c>
      <c r="E289" s="64">
        <v>42390</v>
      </c>
      <c r="F289" s="351" t="s">
        <v>779</v>
      </c>
      <c r="G289" s="67" t="s">
        <v>844</v>
      </c>
      <c r="H289" s="74" t="s">
        <v>816</v>
      </c>
      <c r="I289" s="446"/>
      <c r="J289" s="446"/>
      <c r="K289" s="437"/>
      <c r="L289" s="446"/>
      <c r="M289" s="65">
        <v>38018</v>
      </c>
      <c r="N289" s="66" t="s">
        <v>9</v>
      </c>
      <c r="O289" s="66" t="s">
        <v>63</v>
      </c>
      <c r="P289" s="85" t="str">
        <f>IF(AND('331-CT'!$E$7=TH!H289,OR(N289="331",O289="331")),"x","")</f>
        <v/>
      </c>
      <c r="Q289" s="85" t="str">
        <f>IF(AND(B289='111'!$L$11,OR($N289=$Q$7,$O289=$Q$7)),"x","")</f>
        <v>x</v>
      </c>
      <c r="R289" s="85" t="str">
        <f>IF(AND($N289=$Q$7,$B289&lt;'111'!$L$11),"x","")</f>
        <v/>
      </c>
      <c r="S289" s="85" t="str">
        <f>IF(AND($O289=$Q$7,$B289&lt;'111'!$L$11),"x","")</f>
        <v/>
      </c>
      <c r="T289" s="85" t="str">
        <f>IF(ISERROR(FIND('112'!$M$9,G289,1)),"",IF((AND(FIND('112'!$M$9,G289,1)&gt;=1,B289='112'!$K$9,OR($N289='112'!$I$6,$O289='112'!$I$6))),"x",""))</f>
        <v/>
      </c>
      <c r="U289" s="85" t="str">
        <f>IF(ISERROR(FIND('112'!$M$9,G289,1)),"",IF((AND(LEFT(G289,2)=LEFT('112'!$M$9,2),B289&lt;'112'!$K$9,$N289='112'!$I$6)),"x",""))</f>
        <v/>
      </c>
      <c r="V289" s="85" t="str">
        <f>IF(ISERROR(FIND('112'!$M$9,G289,1)),"",IF((AND(RIGHT(G289,2)=RIGHT('112'!$M$9,2),B289&lt;'112'!$K$9,$O289='112'!$I$6)),"x",""))</f>
        <v/>
      </c>
      <c r="W289" s="85" t="str">
        <f>IF(AND('341-CT'!$H$9=H289,OR(LEFT(N289,3)=$W$7,LEFT(O289,3)=$W$7)),"x","")</f>
        <v/>
      </c>
      <c r="X289" s="85" t="str">
        <f>IF(OR(TH!N289=TH!$X$7,O289=TH!$X$7),"x","")</f>
        <v/>
      </c>
      <c r="Y289" s="85" t="str">
        <f>IF(AND(OR(N289="131",O289="131"),H289='131-CT'!$H$9),"x","")</f>
        <v/>
      </c>
      <c r="Z289" s="85"/>
      <c r="AA289" s="85" t="str">
        <f>IF(AND(MONTH(E289)='IN-NX'!$J$5,'IN-NX'!$D$7=D289),"x","")</f>
        <v/>
      </c>
      <c r="AB289" s="85" t="str">
        <f>IF(AND(OR(LEFT(TH!N289,2)="15",LEFT(TH!O289,2)="15"),'152-CT'!$J$8=TH!F289),"x","")</f>
        <v/>
      </c>
      <c r="AC289" s="85" t="str">
        <f>IF(AND(OR(LEFT(TH!N289,2)="15",LEFT(TH!O289,2)="15"),TK!$E$7=TH!F289),"x","")</f>
        <v/>
      </c>
      <c r="AD289" s="85" t="str">
        <f>IF(AND(N289="1521",MONTH(C289)='BK-NL'!$M$11),"x","")</f>
        <v/>
      </c>
    </row>
    <row r="290" spans="1:30" ht="15.75" hidden="1" customHeight="1">
      <c r="A290" s="342" t="str">
        <f>IF(B290&lt;&gt;"",IF(AND(B290='IN-TC'!$S$4,OR(TH!N290="1111",TH!O290="1111")),TH!D290,""),"")</f>
        <v/>
      </c>
      <c r="B290" s="63">
        <f t="shared" si="33"/>
        <v>1</v>
      </c>
      <c r="C290" s="81">
        <f>E290</f>
        <v>42390</v>
      </c>
      <c r="D290" s="64" t="s">
        <v>909</v>
      </c>
      <c r="E290" s="81">
        <v>42390</v>
      </c>
      <c r="F290" s="351" t="s">
        <v>972</v>
      </c>
      <c r="G290" s="82"/>
      <c r="H290" s="83" t="s">
        <v>971</v>
      </c>
      <c r="I290" s="444"/>
      <c r="J290" s="444"/>
      <c r="K290" s="435"/>
      <c r="L290" s="444"/>
      <c r="M290" s="84">
        <v>500000000</v>
      </c>
      <c r="N290" s="85" t="s">
        <v>273</v>
      </c>
      <c r="O290" s="85" t="s">
        <v>63</v>
      </c>
      <c r="P290" s="85" t="str">
        <f>IF(AND('331-CT'!$E$7=TH!H290,OR(N290="331",O290="331")),"x","")</f>
        <v/>
      </c>
      <c r="Q290" s="85" t="str">
        <f>IF(AND(B290='111'!$L$11,OR($N290=$Q$7,$O290=$Q$7)),"x","")</f>
        <v>x</v>
      </c>
      <c r="R290" s="85" t="str">
        <f>IF(AND($N290=$Q$7,$B290&lt;'111'!$L$11),"x","")</f>
        <v/>
      </c>
      <c r="S290" s="85" t="str">
        <f>IF(AND($O290=$Q$7,$B290&lt;'111'!$L$11),"x","")</f>
        <v/>
      </c>
      <c r="T290" s="85" t="str">
        <f>IF(ISERROR(FIND('112'!$M$9,G290,1)),"",IF((AND(FIND('112'!$M$9,G290,1)&gt;=1,B290='112'!$K$9,OR($N290='112'!$I$6,$O290='112'!$I$6))),"x",""))</f>
        <v/>
      </c>
      <c r="U290" s="85" t="str">
        <f>IF(ISERROR(FIND('112'!$M$9,G290,1)),"",IF((AND(LEFT(G290,2)=LEFT('112'!$M$9,2),B290&lt;'112'!$K$9,$N290='112'!$I$6)),"x",""))</f>
        <v/>
      </c>
      <c r="V290" s="85" t="str">
        <f>IF(ISERROR(FIND('112'!$M$9,G290,1)),"",IF((AND(RIGHT(G290,2)=RIGHT('112'!$M$9,2),B290&lt;'112'!$K$9,$O290='112'!$I$6)),"x",""))</f>
        <v/>
      </c>
      <c r="W290" s="85" t="str">
        <f>IF(AND('341-CT'!$H$9=H290,OR(LEFT(N290,3)=$W$7,LEFT(O290,3)=$W$7)),"x","")</f>
        <v/>
      </c>
      <c r="X290" s="85" t="str">
        <f>IF(OR(TH!N290=TH!$X$7,O290=TH!$X$7),"x","")</f>
        <v/>
      </c>
      <c r="Y290" s="85" t="str">
        <f>IF(AND(OR(N290="131",O290="131"),H290='131-CT'!$H$9),"x","")</f>
        <v/>
      </c>
      <c r="Z290" s="85"/>
      <c r="AA290" s="85" t="str">
        <f>IF(AND(MONTH(E290)='IN-NX'!$J$5,'IN-NX'!$D$7=D290),"x","")</f>
        <v/>
      </c>
      <c r="AB290" s="85" t="str">
        <f>IF(AND(OR(LEFT(TH!N290,2)="15",LEFT(TH!O290,2)="15"),'152-CT'!$J$8=TH!F290),"x","")</f>
        <v/>
      </c>
      <c r="AC290" s="85" t="str">
        <f>IF(AND(OR(LEFT(TH!N290,2)="15",LEFT(TH!O290,2)="15"),TK!$E$7=TH!F290),"x","")</f>
        <v/>
      </c>
      <c r="AD290" s="85" t="str">
        <f>IF(AND(N290="1521",MONTH(C290)='BK-NL'!$M$11),"x","")</f>
        <v/>
      </c>
    </row>
    <row r="291" spans="1:30" ht="15.75" hidden="1" customHeight="1">
      <c r="A291" s="342" t="str">
        <f>IF(B291&lt;&gt;"",IF(AND(B291='IN-TC'!$S$4,OR(TH!N291="1111",TH!O291="1111")),TH!D291,""),"")</f>
        <v/>
      </c>
      <c r="B291" s="63">
        <f t="shared" si="33"/>
        <v>1</v>
      </c>
      <c r="C291" s="64">
        <v>42391</v>
      </c>
      <c r="D291" s="64" t="s">
        <v>910</v>
      </c>
      <c r="E291" s="64">
        <v>42391</v>
      </c>
      <c r="F291" s="351" t="s">
        <v>745</v>
      </c>
      <c r="G291" s="67" t="s">
        <v>926</v>
      </c>
      <c r="H291" s="67" t="s">
        <v>770</v>
      </c>
      <c r="I291" s="448"/>
      <c r="J291" s="448"/>
      <c r="K291" s="439"/>
      <c r="L291" s="448"/>
      <c r="M291" s="65">
        <v>20000000</v>
      </c>
      <c r="N291" s="66" t="s">
        <v>26</v>
      </c>
      <c r="O291" s="66" t="s">
        <v>63</v>
      </c>
      <c r="P291" s="85" t="str">
        <f>IF(AND('331-CT'!$E$7=TH!H291,OR(N291="331",O291="331")),"x","")</f>
        <v/>
      </c>
      <c r="Q291" s="85" t="str">
        <f>IF(AND(B291='111'!$L$11,OR($N291=$Q$7,$O291=$Q$7)),"x","")</f>
        <v>x</v>
      </c>
      <c r="R291" s="85" t="str">
        <f>IF(AND($N291=$Q$7,$B291&lt;'111'!$L$11),"x","")</f>
        <v/>
      </c>
      <c r="S291" s="85" t="str">
        <f>IF(AND($O291=$Q$7,$B291&lt;'111'!$L$11),"x","")</f>
        <v/>
      </c>
      <c r="T291" s="85" t="str">
        <f>IF(ISERROR(FIND('112'!$M$9,G291,1)),"",IF((AND(FIND('112'!$M$9,G291,1)&gt;=1,B291='112'!$K$9,OR($N291='112'!$I$6,$O291='112'!$I$6))),"x",""))</f>
        <v/>
      </c>
      <c r="U291" s="85" t="str">
        <f>IF(ISERROR(FIND('112'!$M$9,G291,1)),"",IF((AND(LEFT(G291,2)=LEFT('112'!$M$9,2),B291&lt;'112'!$K$9,$N291='112'!$I$6)),"x",""))</f>
        <v/>
      </c>
      <c r="V291" s="85" t="str">
        <f>IF(ISERROR(FIND('112'!$M$9,G291,1)),"",IF((AND(RIGHT(G291,2)=RIGHT('112'!$M$9,2),B291&lt;'112'!$K$9,$O291='112'!$I$6)),"x",""))</f>
        <v/>
      </c>
      <c r="W291" s="85" t="str">
        <f>IF(AND('341-CT'!$H$9=H291,OR(LEFT(N291,3)=$W$7,LEFT(O291,3)=$W$7)),"x","")</f>
        <v/>
      </c>
      <c r="X291" s="85" t="str">
        <f>IF(OR(TH!N291=TH!$X$7,O291=TH!$X$7),"x","")</f>
        <v/>
      </c>
      <c r="Y291" s="85" t="str">
        <f>IF(AND(OR(N291="131",O291="131"),H291='131-CT'!$H$9),"x","")</f>
        <v/>
      </c>
      <c r="Z291" s="85"/>
      <c r="AA291" s="85" t="str">
        <f>IF(AND(MONTH(E291)='IN-NX'!$J$5,'IN-NX'!$D$7=D291),"x","")</f>
        <v/>
      </c>
      <c r="AB291" s="85" t="str">
        <f>IF(AND(OR(LEFT(TH!N291,2)="15",LEFT(TH!O291,2)="15"),'152-CT'!$J$8=TH!F291),"x","")</f>
        <v/>
      </c>
      <c r="AC291" s="85" t="str">
        <f>IF(AND(OR(LEFT(TH!N291,2)="15",LEFT(TH!O291,2)="15"),TK!$E$7=TH!F291),"x","")</f>
        <v/>
      </c>
      <c r="AD291" s="85" t="str">
        <f>IF(AND(N291="1521",MONTH(C291)='BK-NL'!$M$11),"x","")</f>
        <v/>
      </c>
    </row>
    <row r="292" spans="1:30" ht="15.75" hidden="1" customHeight="1">
      <c r="A292" s="342" t="str">
        <f>IF(B292&lt;&gt;"",IF(AND(B292='IN-TC'!$S$4,OR(TH!N292="1111",TH!O292="1111")),TH!D292,""),"")</f>
        <v/>
      </c>
      <c r="B292" s="63">
        <f t="shared" si="33"/>
        <v>1</v>
      </c>
      <c r="C292" s="64">
        <v>42391</v>
      </c>
      <c r="D292" s="64" t="s">
        <v>708</v>
      </c>
      <c r="E292" s="64">
        <v>42391</v>
      </c>
      <c r="F292" s="351" t="s">
        <v>763</v>
      </c>
      <c r="G292" s="67" t="s">
        <v>926</v>
      </c>
      <c r="H292" s="74" t="s">
        <v>725</v>
      </c>
      <c r="I292" s="446"/>
      <c r="J292" s="446"/>
      <c r="K292" s="437"/>
      <c r="L292" s="446"/>
      <c r="M292" s="65">
        <v>4045251</v>
      </c>
      <c r="N292" s="66" t="s">
        <v>99</v>
      </c>
      <c r="O292" s="66" t="s">
        <v>26</v>
      </c>
      <c r="P292" s="85" t="str">
        <f>IF(AND('331-CT'!$E$7=TH!H292,OR(N292="331",O292="331")),"x","")</f>
        <v/>
      </c>
      <c r="Q292" s="85" t="str">
        <f>IF(AND(B292='111'!$L$11,OR($N292=$Q$7,$O292=$Q$7)),"x","")</f>
        <v/>
      </c>
      <c r="R292" s="85" t="str">
        <f>IF(AND($N292=$Q$7,$B292&lt;'111'!$L$11),"x","")</f>
        <v/>
      </c>
      <c r="S292" s="85" t="str">
        <f>IF(AND($O292=$Q$7,$B292&lt;'111'!$L$11),"x","")</f>
        <v/>
      </c>
      <c r="T292" s="85" t="str">
        <f>IF(ISERROR(FIND('112'!$M$9,G292,1)),"",IF((AND(FIND('112'!$M$9,G292,1)&gt;=1,B292='112'!$K$9,OR($N292='112'!$I$6,$O292='112'!$I$6))),"x",""))</f>
        <v/>
      </c>
      <c r="U292" s="85" t="str">
        <f>IF(ISERROR(FIND('112'!$M$9,G292,1)),"",IF((AND(LEFT(G292,2)=LEFT('112'!$M$9,2),B292&lt;'112'!$K$9,$N292='112'!$I$6)),"x",""))</f>
        <v/>
      </c>
      <c r="V292" s="85" t="str">
        <f>IF(ISERROR(FIND('112'!$M$9,G292,1)),"",IF((AND(RIGHT(G292,2)=RIGHT('112'!$M$9,2),B292&lt;'112'!$K$9,$O292='112'!$I$6)),"x",""))</f>
        <v/>
      </c>
      <c r="W292" s="85" t="str">
        <f>IF(AND('341-CT'!$H$9=H292,OR(LEFT(N292,3)=$W$7,LEFT(O292,3)=$W$7)),"x","")</f>
        <v/>
      </c>
      <c r="X292" s="85" t="str">
        <f>IF(OR(TH!N292=TH!$X$7,O292=TH!$X$7),"x","")</f>
        <v/>
      </c>
      <c r="Y292" s="85" t="str">
        <f>IF(AND(OR(N292="131",O292="131"),H292='131-CT'!$H$9),"x","")</f>
        <v/>
      </c>
      <c r="Z292" s="85"/>
      <c r="AA292" s="85" t="str">
        <f>IF(AND(MONTH(E292)='IN-NX'!$J$5,'IN-NX'!$D$7=D292),"x","")</f>
        <v/>
      </c>
      <c r="AB292" s="85" t="str">
        <f>IF(AND(OR(LEFT(TH!N292,2)="15",LEFT(TH!O292,2)="15"),'152-CT'!$J$8=TH!F292),"x","")</f>
        <v/>
      </c>
      <c r="AC292" s="85" t="str">
        <f>IF(AND(OR(LEFT(TH!N292,2)="15",LEFT(TH!O292,2)="15"),TK!$E$7=TH!F292),"x","")</f>
        <v/>
      </c>
      <c r="AD292" s="85" t="str">
        <f>IF(AND(N292="1521",MONTH(C292)='BK-NL'!$M$11),"x","")</f>
        <v/>
      </c>
    </row>
    <row r="293" spans="1:30" ht="15.75" hidden="1" customHeight="1">
      <c r="A293" s="342" t="str">
        <f>IF(B293&lt;&gt;"",IF(AND(B293='IN-TC'!$S$4,OR(TH!N293="1111",TH!O293="1111")),TH!D293,""),"")</f>
        <v/>
      </c>
      <c r="B293" s="63">
        <f t="shared" si="33"/>
        <v>1</v>
      </c>
      <c r="C293" s="64">
        <v>42391</v>
      </c>
      <c r="D293" s="64" t="s">
        <v>708</v>
      </c>
      <c r="E293" s="64">
        <v>42391</v>
      </c>
      <c r="F293" s="351" t="s">
        <v>764</v>
      </c>
      <c r="G293" s="67" t="s">
        <v>926</v>
      </c>
      <c r="H293" s="74" t="s">
        <v>735</v>
      </c>
      <c r="I293" s="446"/>
      <c r="J293" s="446"/>
      <c r="K293" s="437"/>
      <c r="L293" s="446"/>
      <c r="M293" s="65">
        <v>7783659</v>
      </c>
      <c r="N293" s="66" t="s">
        <v>99</v>
      </c>
      <c r="O293" s="66" t="s">
        <v>26</v>
      </c>
      <c r="P293" s="85" t="str">
        <f>IF(AND('331-CT'!$E$7=TH!H293,OR(N293="331",O293="331")),"x","")</f>
        <v/>
      </c>
      <c r="Q293" s="85" t="str">
        <f>IF(AND(B293='111'!$L$11,OR($N293=$Q$7,$O293=$Q$7)),"x","")</f>
        <v/>
      </c>
      <c r="R293" s="85" t="str">
        <f>IF(AND($N293=$Q$7,$B293&lt;'111'!$L$11),"x","")</f>
        <v/>
      </c>
      <c r="S293" s="85" t="str">
        <f>IF(AND($O293=$Q$7,$B293&lt;'111'!$L$11),"x","")</f>
        <v/>
      </c>
      <c r="T293" s="85" t="str">
        <f>IF(ISERROR(FIND('112'!$M$9,G293,1)),"",IF((AND(FIND('112'!$M$9,G293,1)&gt;=1,B293='112'!$K$9,OR($N293='112'!$I$6,$O293='112'!$I$6))),"x",""))</f>
        <v/>
      </c>
      <c r="U293" s="85" t="str">
        <f>IF(ISERROR(FIND('112'!$M$9,G293,1)),"",IF((AND(LEFT(G293,2)=LEFT('112'!$M$9,2),B293&lt;'112'!$K$9,$N293='112'!$I$6)),"x",""))</f>
        <v/>
      </c>
      <c r="V293" s="85" t="str">
        <f>IF(ISERROR(FIND('112'!$M$9,G293,1)),"",IF((AND(RIGHT(G293,2)=RIGHT('112'!$M$9,2),B293&lt;'112'!$K$9,$O293='112'!$I$6)),"x",""))</f>
        <v/>
      </c>
      <c r="W293" s="85" t="str">
        <f>IF(AND('341-CT'!$H$9=H293,OR(LEFT(N293,3)=$W$7,LEFT(O293,3)=$W$7)),"x","")</f>
        <v/>
      </c>
      <c r="X293" s="85" t="str">
        <f>IF(OR(TH!N293=TH!$X$7,O293=TH!$X$7),"x","")</f>
        <v/>
      </c>
      <c r="Y293" s="85" t="str">
        <f>IF(AND(OR(N293="131",O293="131"),H293='131-CT'!$H$9),"x","")</f>
        <v/>
      </c>
      <c r="Z293" s="85"/>
      <c r="AA293" s="85" t="str">
        <f>IF(AND(MONTH(E293)='IN-NX'!$J$5,'IN-NX'!$D$7=D293),"x","")</f>
        <v/>
      </c>
      <c r="AB293" s="85" t="str">
        <f>IF(AND(OR(LEFT(TH!N293,2)="15",LEFT(TH!O293,2)="15"),'152-CT'!$J$8=TH!F293),"x","")</f>
        <v/>
      </c>
      <c r="AC293" s="85" t="str">
        <f>IF(AND(OR(LEFT(TH!N293,2)="15",LEFT(TH!O293,2)="15"),TK!$E$7=TH!F293),"x","")</f>
        <v/>
      </c>
      <c r="AD293" s="85" t="str">
        <f>IF(AND(N293="1521",MONTH(C293)='BK-NL'!$M$11),"x","")</f>
        <v/>
      </c>
    </row>
    <row r="294" spans="1:30" ht="15.75" hidden="1" customHeight="1">
      <c r="A294" s="342" t="str">
        <f>IF(B294&lt;&gt;"",IF(AND(B294='IN-TC'!$S$4,OR(TH!N294="1111",TH!O294="1111")),TH!D294,""),"")</f>
        <v/>
      </c>
      <c r="B294" s="63">
        <f t="shared" si="33"/>
        <v>1</v>
      </c>
      <c r="C294" s="64">
        <v>42391</v>
      </c>
      <c r="D294" s="64" t="s">
        <v>708</v>
      </c>
      <c r="E294" s="64">
        <v>42391</v>
      </c>
      <c r="F294" s="351" t="s">
        <v>765</v>
      </c>
      <c r="G294" s="67" t="s">
        <v>926</v>
      </c>
      <c r="H294" s="74" t="s">
        <v>736</v>
      </c>
      <c r="I294" s="446"/>
      <c r="J294" s="446"/>
      <c r="K294" s="437"/>
      <c r="L294" s="446"/>
      <c r="M294" s="65">
        <v>5878679</v>
      </c>
      <c r="N294" s="66" t="s">
        <v>99</v>
      </c>
      <c r="O294" s="66" t="s">
        <v>26</v>
      </c>
      <c r="P294" s="85" t="str">
        <f>IF(AND('331-CT'!$E$7=TH!H294,OR(N294="331",O294="331")),"x","")</f>
        <v/>
      </c>
      <c r="Q294" s="85" t="str">
        <f>IF(AND(B294='111'!$L$11,OR($N294=$Q$7,$O294=$Q$7)),"x","")</f>
        <v/>
      </c>
      <c r="R294" s="85" t="str">
        <f>IF(AND($N294=$Q$7,$B294&lt;'111'!$L$11),"x","")</f>
        <v/>
      </c>
      <c r="S294" s="85" t="str">
        <f>IF(AND($O294=$Q$7,$B294&lt;'111'!$L$11),"x","")</f>
        <v/>
      </c>
      <c r="T294" s="85" t="str">
        <f>IF(ISERROR(FIND('112'!$M$9,G294,1)),"",IF((AND(FIND('112'!$M$9,G294,1)&gt;=1,B294='112'!$K$9,OR($N294='112'!$I$6,$O294='112'!$I$6))),"x",""))</f>
        <v/>
      </c>
      <c r="U294" s="85" t="str">
        <f>IF(ISERROR(FIND('112'!$M$9,G294,1)),"",IF((AND(LEFT(G294,2)=LEFT('112'!$M$9,2),B294&lt;'112'!$K$9,$N294='112'!$I$6)),"x",""))</f>
        <v/>
      </c>
      <c r="V294" s="85" t="str">
        <f>IF(ISERROR(FIND('112'!$M$9,G294,1)),"",IF((AND(RIGHT(G294,2)=RIGHT('112'!$M$9,2),B294&lt;'112'!$K$9,$O294='112'!$I$6)),"x",""))</f>
        <v/>
      </c>
      <c r="W294" s="85" t="str">
        <f>IF(AND('341-CT'!$H$9=H294,OR(LEFT(N294,3)=$W$7,LEFT(O294,3)=$W$7)),"x","")</f>
        <v/>
      </c>
      <c r="X294" s="85" t="str">
        <f>IF(OR(TH!N294=TH!$X$7,O294=TH!$X$7),"x","")</f>
        <v/>
      </c>
      <c r="Y294" s="85" t="str">
        <f>IF(AND(OR(N294="131",O294="131"),H294='131-CT'!$H$9),"x","")</f>
        <v/>
      </c>
      <c r="Z294" s="85"/>
      <c r="AA294" s="85" t="str">
        <f>IF(AND(MONTH(E294)='IN-NX'!$J$5,'IN-NX'!$D$7=D294),"x","")</f>
        <v/>
      </c>
      <c r="AB294" s="85" t="str">
        <f>IF(AND(OR(LEFT(TH!N294,2)="15",LEFT(TH!O294,2)="15"),'152-CT'!$J$8=TH!F294),"x","")</f>
        <v/>
      </c>
      <c r="AC294" s="85" t="str">
        <f>IF(AND(OR(LEFT(TH!N294,2)="15",LEFT(TH!O294,2)="15"),TK!$E$7=TH!F294),"x","")</f>
        <v/>
      </c>
      <c r="AD294" s="85" t="str">
        <f>IF(AND(N294="1521",MONTH(C294)='BK-NL'!$M$11),"x","")</f>
        <v/>
      </c>
    </row>
    <row r="295" spans="1:30" ht="15.75" hidden="1" customHeight="1">
      <c r="A295" s="342" t="str">
        <f>IF(B295&lt;&gt;"",IF(AND(B295='IN-TC'!$S$4,OR(TH!N295="1111",TH!O295="1111")),TH!D295,""),"")</f>
        <v/>
      </c>
      <c r="B295" s="63">
        <f t="shared" si="33"/>
        <v>1</v>
      </c>
      <c r="C295" s="64">
        <v>42391</v>
      </c>
      <c r="D295" s="64" t="s">
        <v>708</v>
      </c>
      <c r="E295" s="64">
        <v>42391</v>
      </c>
      <c r="F295" s="351" t="s">
        <v>766</v>
      </c>
      <c r="G295" s="67" t="s">
        <v>926</v>
      </c>
      <c r="H295" s="74" t="s">
        <v>737</v>
      </c>
      <c r="I295" s="446"/>
      <c r="J295" s="446"/>
      <c r="K295" s="437"/>
      <c r="L295" s="446"/>
      <c r="M295" s="65">
        <v>2964125</v>
      </c>
      <c r="N295" s="66" t="s">
        <v>99</v>
      </c>
      <c r="O295" s="66" t="s">
        <v>26</v>
      </c>
      <c r="P295" s="85" t="str">
        <f>IF(AND('331-CT'!$E$7=TH!H295,OR(N295="331",O295="331")),"x","")</f>
        <v/>
      </c>
      <c r="Q295" s="85" t="str">
        <f>IF(AND(B295='111'!$L$11,OR($N295=$Q$7,$O295=$Q$7)),"x","")</f>
        <v/>
      </c>
      <c r="R295" s="85" t="str">
        <f>IF(AND($N295=$Q$7,$B295&lt;'111'!$L$11),"x","")</f>
        <v/>
      </c>
      <c r="S295" s="85" t="str">
        <f>IF(AND($O295=$Q$7,$B295&lt;'111'!$L$11),"x","")</f>
        <v/>
      </c>
      <c r="T295" s="85" t="str">
        <f>IF(ISERROR(FIND('112'!$M$9,G295,1)),"",IF((AND(FIND('112'!$M$9,G295,1)&gt;=1,B295='112'!$K$9,OR($N295='112'!$I$6,$O295='112'!$I$6))),"x",""))</f>
        <v/>
      </c>
      <c r="U295" s="85" t="str">
        <f>IF(ISERROR(FIND('112'!$M$9,G295,1)),"",IF((AND(LEFT(G295,2)=LEFT('112'!$M$9,2),B295&lt;'112'!$K$9,$N295='112'!$I$6)),"x",""))</f>
        <v/>
      </c>
      <c r="V295" s="85" t="str">
        <f>IF(ISERROR(FIND('112'!$M$9,G295,1)),"",IF((AND(RIGHT(G295,2)=RIGHT('112'!$M$9,2),B295&lt;'112'!$K$9,$O295='112'!$I$6)),"x",""))</f>
        <v/>
      </c>
      <c r="W295" s="85" t="str">
        <f>IF(AND('341-CT'!$H$9=H295,OR(LEFT(N295,3)=$W$7,LEFT(O295,3)=$W$7)),"x","")</f>
        <v/>
      </c>
      <c r="X295" s="85" t="str">
        <f>IF(OR(TH!N295=TH!$X$7,O295=TH!$X$7),"x","")</f>
        <v/>
      </c>
      <c r="Y295" s="85" t="str">
        <f>IF(AND(OR(N295="131",O295="131"),H295='131-CT'!$H$9),"x","")</f>
        <v/>
      </c>
      <c r="Z295" s="85"/>
      <c r="AA295" s="85" t="str">
        <f>IF(AND(MONTH(E295)='IN-NX'!$J$5,'IN-NX'!$D$7=D295),"x","")</f>
        <v/>
      </c>
      <c r="AB295" s="85" t="str">
        <f>IF(AND(OR(LEFT(TH!N295,2)="15",LEFT(TH!O295,2)="15"),'152-CT'!$J$8=TH!F295),"x","")</f>
        <v/>
      </c>
      <c r="AC295" s="85" t="str">
        <f>IF(AND(OR(LEFT(TH!N295,2)="15",LEFT(TH!O295,2)="15"),TK!$E$7=TH!F295),"x","")</f>
        <v/>
      </c>
      <c r="AD295" s="85" t="str">
        <f>IF(AND(N295="1521",MONTH(C295)='BK-NL'!$M$11),"x","")</f>
        <v/>
      </c>
    </row>
    <row r="296" spans="1:30" ht="15.75" hidden="1" customHeight="1">
      <c r="A296" s="342" t="str">
        <f>IF(B296&lt;&gt;"",IF(AND(B296='IN-TC'!$S$4,OR(TH!N296="1111",TH!O296="1111")),TH!D296,""),"")</f>
        <v/>
      </c>
      <c r="B296" s="63">
        <f t="shared" si="33"/>
        <v>1</v>
      </c>
      <c r="C296" s="64">
        <v>42392</v>
      </c>
      <c r="D296" s="64" t="s">
        <v>705</v>
      </c>
      <c r="E296" s="64">
        <v>42392</v>
      </c>
      <c r="F296" s="351" t="s">
        <v>744</v>
      </c>
      <c r="G296" s="67" t="s">
        <v>927</v>
      </c>
      <c r="H296" s="74"/>
      <c r="I296" s="446"/>
      <c r="J296" s="446"/>
      <c r="K296" s="437"/>
      <c r="L296" s="446"/>
      <c r="M296" s="65">
        <v>4172</v>
      </c>
      <c r="N296" s="66" t="s">
        <v>26</v>
      </c>
      <c r="O296" s="66" t="s">
        <v>43</v>
      </c>
      <c r="P296" s="85" t="str">
        <f>IF(AND('331-CT'!$E$7=TH!H296,OR(N296="331",O296="331")),"x","")</f>
        <v/>
      </c>
      <c r="Q296" s="85" t="str">
        <f>IF(AND(B296='111'!$L$11,OR($N296=$Q$7,$O296=$Q$7)),"x","")</f>
        <v/>
      </c>
      <c r="R296" s="85" t="str">
        <f>IF(AND($N296=$Q$7,$B296&lt;'111'!$L$11),"x","")</f>
        <v/>
      </c>
      <c r="S296" s="85" t="str">
        <f>IF(AND($O296=$Q$7,$B296&lt;'111'!$L$11),"x","")</f>
        <v/>
      </c>
      <c r="T296" s="85" t="str">
        <f>IF(ISERROR(FIND('112'!$M$9,G296,1)),"",IF((AND(FIND('112'!$M$9,G296,1)&gt;=1,B296='112'!$K$9,OR($N296='112'!$I$6,$O296='112'!$I$6))),"x",""))</f>
        <v/>
      </c>
      <c r="U296" s="85" t="str">
        <f>IF(ISERROR(FIND('112'!$M$9,G296,1)),"",IF((AND(LEFT(G296,2)=LEFT('112'!$M$9,2),B296&lt;'112'!$K$9,$N296='112'!$I$6)),"x",""))</f>
        <v>x</v>
      </c>
      <c r="V296" s="85" t="str">
        <f>IF(ISERROR(FIND('112'!$M$9,G296,1)),"",IF((AND(RIGHT(G296,2)=RIGHT('112'!$M$9,2),B296&lt;'112'!$K$9,$O296='112'!$I$6)),"x",""))</f>
        <v/>
      </c>
      <c r="W296" s="85" t="str">
        <f>IF(AND('341-CT'!$H$9=H296,OR(LEFT(N296,3)=$W$7,LEFT(O296,3)=$W$7)),"x","")</f>
        <v/>
      </c>
      <c r="X296" s="85" t="str">
        <f>IF(OR(TH!N296=TH!$X$7,O296=TH!$X$7),"x","")</f>
        <v/>
      </c>
      <c r="Y296" s="85" t="str">
        <f>IF(AND(OR(N296="131",O296="131"),H296='131-CT'!$H$9),"x","")</f>
        <v/>
      </c>
      <c r="Z296" s="85"/>
      <c r="AA296" s="85" t="str">
        <f>IF(AND(MONTH(E296)='IN-NX'!$J$5,'IN-NX'!$D$7=D296),"x","")</f>
        <v/>
      </c>
      <c r="AB296" s="85" t="str">
        <f>IF(AND(OR(LEFT(TH!N296,2)="15",LEFT(TH!O296,2)="15"),'152-CT'!$J$8=TH!F296),"x","")</f>
        <v/>
      </c>
      <c r="AC296" s="85" t="str">
        <f>IF(AND(OR(LEFT(TH!N296,2)="15",LEFT(TH!O296,2)="15"),TK!$E$7=TH!F296),"x","")</f>
        <v/>
      </c>
      <c r="AD296" s="85" t="str">
        <f>IF(AND(N296="1521",MONTH(C296)='BK-NL'!$M$11),"x","")</f>
        <v/>
      </c>
    </row>
    <row r="297" spans="1:30" ht="15.75" hidden="1" customHeight="1">
      <c r="A297" s="342" t="str">
        <f>IF(B297&lt;&gt;"",IF(AND(B297='IN-TC'!$S$4,OR(TH!N297="1111",TH!O297="1111")),TH!D297,""),"")</f>
        <v/>
      </c>
      <c r="B297" s="63">
        <f t="shared" si="33"/>
        <v>1</v>
      </c>
      <c r="C297" s="64">
        <v>42392</v>
      </c>
      <c r="D297" s="64" t="s">
        <v>705</v>
      </c>
      <c r="E297" s="64">
        <v>42392</v>
      </c>
      <c r="F297" s="351" t="s">
        <v>746</v>
      </c>
      <c r="G297" s="67" t="s">
        <v>926</v>
      </c>
      <c r="H297" s="67"/>
      <c r="I297" s="446"/>
      <c r="J297" s="446"/>
      <c r="K297" s="437"/>
      <c r="L297" s="446"/>
      <c r="M297" s="65">
        <v>1541</v>
      </c>
      <c r="N297" s="66" t="s">
        <v>26</v>
      </c>
      <c r="O297" s="66" t="s">
        <v>43</v>
      </c>
      <c r="P297" s="85" t="str">
        <f>IF(AND('331-CT'!$E$7=TH!H297,OR(N297="331",O297="331")),"x","")</f>
        <v/>
      </c>
      <c r="Q297" s="85" t="str">
        <f>IF(AND(B297='111'!$L$11,OR($N297=$Q$7,$O297=$Q$7)),"x","")</f>
        <v/>
      </c>
      <c r="R297" s="85" t="str">
        <f>IF(AND($N297=$Q$7,$B297&lt;'111'!$L$11),"x","")</f>
        <v/>
      </c>
      <c r="S297" s="85" t="str">
        <f>IF(AND($O297=$Q$7,$B297&lt;'111'!$L$11),"x","")</f>
        <v/>
      </c>
      <c r="T297" s="85" t="str">
        <f>IF(ISERROR(FIND('112'!$M$9,G297,1)),"",IF((AND(FIND('112'!$M$9,G297,1)&gt;=1,B297='112'!$K$9,OR($N297='112'!$I$6,$O297='112'!$I$6))),"x",""))</f>
        <v/>
      </c>
      <c r="U297" s="85" t="str">
        <f>IF(ISERROR(FIND('112'!$M$9,G297,1)),"",IF((AND(LEFT(G297,2)=LEFT('112'!$M$9,2),B297&lt;'112'!$K$9,$N297='112'!$I$6)),"x",""))</f>
        <v/>
      </c>
      <c r="V297" s="85" t="str">
        <f>IF(ISERROR(FIND('112'!$M$9,G297,1)),"",IF((AND(RIGHT(G297,2)=RIGHT('112'!$M$9,2),B297&lt;'112'!$K$9,$O297='112'!$I$6)),"x",""))</f>
        <v/>
      </c>
      <c r="W297" s="85" t="str">
        <f>IF(AND('341-CT'!$H$9=H297,OR(LEFT(N297,3)=$W$7,LEFT(O297,3)=$W$7)),"x","")</f>
        <v/>
      </c>
      <c r="X297" s="85" t="str">
        <f>IF(OR(TH!N297=TH!$X$7,O297=TH!$X$7),"x","")</f>
        <v/>
      </c>
      <c r="Y297" s="85" t="str">
        <f>IF(AND(OR(N297="131",O297="131"),H297='131-CT'!$H$9),"x","")</f>
        <v/>
      </c>
      <c r="Z297" s="85"/>
      <c r="AA297" s="85" t="str">
        <f>IF(AND(MONTH(E297)='IN-NX'!$J$5,'IN-NX'!$D$7=D297),"x","")</f>
        <v/>
      </c>
      <c r="AB297" s="85" t="str">
        <f>IF(AND(OR(LEFT(TH!N297,2)="15",LEFT(TH!O297,2)="15"),'152-CT'!$J$8=TH!F297),"x","")</f>
        <v/>
      </c>
      <c r="AC297" s="85" t="str">
        <f>IF(AND(OR(LEFT(TH!N297,2)="15",LEFT(TH!O297,2)="15"),TK!$E$7=TH!F297),"x","")</f>
        <v/>
      </c>
      <c r="AD297" s="85" t="str">
        <f>IF(AND(N297="1521",MONTH(C297)='BK-NL'!$M$11),"x","")</f>
        <v/>
      </c>
    </row>
    <row r="298" spans="1:30" s="353" customFormat="1" ht="15.75" hidden="1" customHeight="1">
      <c r="A298" s="342" t="str">
        <f>IF(B298&lt;&gt;"",IF(AND(B298='IN-TC'!$S$4,OR(TH!N298="1111",TH!O298="1111")),TH!D298,""),"")</f>
        <v/>
      </c>
      <c r="B298" s="63">
        <f t="shared" si="33"/>
        <v>1</v>
      </c>
      <c r="C298" s="81">
        <f>E298</f>
        <v>42392</v>
      </c>
      <c r="D298" s="81" t="s">
        <v>912</v>
      </c>
      <c r="E298" s="81">
        <v>42392</v>
      </c>
      <c r="F298" s="351" t="s">
        <v>972</v>
      </c>
      <c r="G298" s="82"/>
      <c r="H298" s="83" t="s">
        <v>971</v>
      </c>
      <c r="I298" s="444"/>
      <c r="J298" s="444"/>
      <c r="K298" s="435"/>
      <c r="L298" s="444"/>
      <c r="M298" s="84">
        <v>500000000</v>
      </c>
      <c r="N298" s="85" t="s">
        <v>273</v>
      </c>
      <c r="O298" s="85" t="s">
        <v>63</v>
      </c>
      <c r="P298" s="85" t="str">
        <f>IF(AND('331-CT'!$E$7=TH!H298,OR(N298="331",O298="331")),"x","")</f>
        <v/>
      </c>
      <c r="Q298" s="85" t="str">
        <f>IF(AND(B298='111'!$L$11,OR($N298=$Q$7,$O298=$Q$7)),"x","")</f>
        <v>x</v>
      </c>
      <c r="R298" s="85" t="str">
        <f>IF(AND($N298=$Q$7,$B298&lt;'111'!$L$11),"x","")</f>
        <v/>
      </c>
      <c r="S298" s="85" t="str">
        <f>IF(AND($O298=$Q$7,$B298&lt;'111'!$L$11),"x","")</f>
        <v/>
      </c>
      <c r="T298" s="85" t="str">
        <f>IF(ISERROR(FIND('112'!$M$9,G298,1)),"",IF((AND(FIND('112'!$M$9,G298,1)&gt;=1,B298='112'!$K$9,OR($N298='112'!$I$6,$O298='112'!$I$6))),"x",""))</f>
        <v/>
      </c>
      <c r="U298" s="85" t="str">
        <f>IF(ISERROR(FIND('112'!$M$9,G298,1)),"",IF((AND(LEFT(G298,2)=LEFT('112'!$M$9,2),B298&lt;'112'!$K$9,$N298='112'!$I$6)),"x",""))</f>
        <v/>
      </c>
      <c r="V298" s="85" t="str">
        <f>IF(ISERROR(FIND('112'!$M$9,G298,1)),"",IF((AND(RIGHT(G298,2)=RIGHT('112'!$M$9,2),B298&lt;'112'!$K$9,$O298='112'!$I$6)),"x",""))</f>
        <v/>
      </c>
      <c r="W298" s="85" t="str">
        <f>IF(AND('341-CT'!$H$9=H298,OR(LEFT(N298,3)=$W$7,LEFT(O298,3)=$W$7)),"x","")</f>
        <v/>
      </c>
      <c r="X298" s="85" t="str">
        <f>IF(OR(TH!N298=TH!$X$7,O298=TH!$X$7),"x","")</f>
        <v/>
      </c>
      <c r="Y298" s="85" t="str">
        <f>IF(AND(OR(N298="131",O298="131"),H298='131-CT'!$H$9),"x","")</f>
        <v/>
      </c>
      <c r="Z298" s="85"/>
      <c r="AA298" s="85" t="str">
        <f>IF(AND(MONTH(E298)='IN-NX'!$J$5,'IN-NX'!$D$7=D298),"x","")</f>
        <v/>
      </c>
      <c r="AB298" s="85" t="str">
        <f>IF(AND(OR(LEFT(TH!N298,2)="15",LEFT(TH!O298,2)="15"),'152-CT'!$J$8=TH!F298),"x","")</f>
        <v/>
      </c>
      <c r="AC298" s="85" t="str">
        <f>IF(AND(OR(LEFT(TH!N298,2)="15",LEFT(TH!O298,2)="15"),TK!$E$7=TH!F298),"x","")</f>
        <v/>
      </c>
      <c r="AD298" s="85" t="str">
        <f>IF(AND(N298="1521",MONTH(C298)='BK-NL'!$M$11),"x","")</f>
        <v/>
      </c>
    </row>
    <row r="299" spans="1:30" ht="15.75" hidden="1" customHeight="1">
      <c r="A299" s="342" t="str">
        <f>IF(B299&lt;&gt;"",IF(AND(B299='IN-TC'!$S$4,OR(TH!N299="1111",TH!O299="1111")),TH!D299,""),"")</f>
        <v/>
      </c>
      <c r="B299" s="63">
        <f t="shared" si="33"/>
        <v>1</v>
      </c>
      <c r="C299" s="64">
        <v>42393</v>
      </c>
      <c r="D299" s="64" t="s">
        <v>913</v>
      </c>
      <c r="E299" s="64">
        <v>42393</v>
      </c>
      <c r="F299" s="351" t="s">
        <v>798</v>
      </c>
      <c r="G299" s="67" t="s">
        <v>845</v>
      </c>
      <c r="H299" s="74" t="s">
        <v>816</v>
      </c>
      <c r="I299" s="446"/>
      <c r="J299" s="446"/>
      <c r="K299" s="437"/>
      <c r="L299" s="446"/>
      <c r="M299" s="65">
        <v>1137764</v>
      </c>
      <c r="N299" s="66" t="s">
        <v>101</v>
      </c>
      <c r="O299" s="66" t="s">
        <v>63</v>
      </c>
      <c r="P299" s="85" t="str">
        <f>IF(AND('331-CT'!$E$7=TH!H299,OR(N299="331",O299="331")),"x","")</f>
        <v/>
      </c>
      <c r="Q299" s="85" t="str">
        <f>IF(AND(B299='111'!$L$11,OR($N299=$Q$7,$O299=$Q$7)),"x","")</f>
        <v>x</v>
      </c>
      <c r="R299" s="85" t="str">
        <f>IF(AND($N299=$Q$7,$B299&lt;'111'!$L$11),"x","")</f>
        <v/>
      </c>
      <c r="S299" s="85" t="str">
        <f>IF(AND($O299=$Q$7,$B299&lt;'111'!$L$11),"x","")</f>
        <v/>
      </c>
      <c r="T299" s="85" t="str">
        <f>IF(ISERROR(FIND('112'!$M$9,G299,1)),"",IF((AND(FIND('112'!$M$9,G299,1)&gt;=1,B299='112'!$K$9,OR($N299='112'!$I$6,$O299='112'!$I$6))),"x",""))</f>
        <v/>
      </c>
      <c r="U299" s="85" t="str">
        <f>IF(ISERROR(FIND('112'!$M$9,G299,1)),"",IF((AND(LEFT(G299,2)=LEFT('112'!$M$9,2),B299&lt;'112'!$K$9,$N299='112'!$I$6)),"x",""))</f>
        <v/>
      </c>
      <c r="V299" s="85" t="str">
        <f>IF(ISERROR(FIND('112'!$M$9,G299,1)),"",IF((AND(RIGHT(G299,2)=RIGHT('112'!$M$9,2),B299&lt;'112'!$K$9,$O299='112'!$I$6)),"x",""))</f>
        <v/>
      </c>
      <c r="W299" s="85" t="str">
        <f>IF(AND('341-CT'!$H$9=H299,OR(LEFT(N299,3)=$W$7,LEFT(O299,3)=$W$7)),"x","")</f>
        <v/>
      </c>
      <c r="X299" s="85" t="str">
        <f>IF(OR(TH!N299=TH!$X$7,O299=TH!$X$7),"x","")</f>
        <v/>
      </c>
      <c r="Y299" s="85" t="str">
        <f>IF(AND(OR(N299="131",O299="131"),H299='131-CT'!$H$9),"x","")</f>
        <v/>
      </c>
      <c r="Z299" s="85"/>
      <c r="AA299" s="85" t="str">
        <f>IF(AND(MONTH(E299)='IN-NX'!$J$5,'IN-NX'!$D$7=D299),"x","")</f>
        <v/>
      </c>
      <c r="AB299" s="85" t="str">
        <f>IF(AND(OR(LEFT(TH!N299,2)="15",LEFT(TH!O299,2)="15"),'152-CT'!$J$8=TH!F299),"x","")</f>
        <v/>
      </c>
      <c r="AC299" s="85" t="str">
        <f>IF(AND(OR(LEFT(TH!N299,2)="15",LEFT(TH!O299,2)="15"),TK!$E$7=TH!F299),"x","")</f>
        <v/>
      </c>
      <c r="AD299" s="85" t="str">
        <f>IF(AND(N299="1521",MONTH(C299)='BK-NL'!$M$11),"x","")</f>
        <v/>
      </c>
    </row>
    <row r="300" spans="1:30" ht="15.75" hidden="1" customHeight="1">
      <c r="A300" s="342" t="str">
        <f>IF(B300&lt;&gt;"",IF(AND(B300='IN-TC'!$S$4,OR(TH!N300="1111",TH!O300="1111")),TH!D300,""),"")</f>
        <v/>
      </c>
      <c r="B300" s="63">
        <f t="shared" si="33"/>
        <v>1</v>
      </c>
      <c r="C300" s="64">
        <v>42393</v>
      </c>
      <c r="D300" s="64" t="s">
        <v>913</v>
      </c>
      <c r="E300" s="64">
        <v>42393</v>
      </c>
      <c r="F300" s="351" t="s">
        <v>799</v>
      </c>
      <c r="G300" s="67" t="s">
        <v>845</v>
      </c>
      <c r="H300" s="352" t="s">
        <v>816</v>
      </c>
      <c r="I300" s="450"/>
      <c r="J300" s="450"/>
      <c r="K300" s="441"/>
      <c r="L300" s="450"/>
      <c r="M300" s="65">
        <v>113776</v>
      </c>
      <c r="N300" s="66" t="s">
        <v>9</v>
      </c>
      <c r="O300" s="66" t="s">
        <v>63</v>
      </c>
      <c r="P300" s="85" t="str">
        <f>IF(AND('331-CT'!$E$7=TH!H300,OR(N300="331",O300="331")),"x","")</f>
        <v/>
      </c>
      <c r="Q300" s="85" t="str">
        <f>IF(AND(B300='111'!$L$11,OR($N300=$Q$7,$O300=$Q$7)),"x","")</f>
        <v>x</v>
      </c>
      <c r="R300" s="85" t="str">
        <f>IF(AND($N300=$Q$7,$B300&lt;'111'!$L$11),"x","")</f>
        <v/>
      </c>
      <c r="S300" s="85" t="str">
        <f>IF(AND($O300=$Q$7,$B300&lt;'111'!$L$11),"x","")</f>
        <v/>
      </c>
      <c r="T300" s="85" t="str">
        <f>IF(ISERROR(FIND('112'!$M$9,G300,1)),"",IF((AND(FIND('112'!$M$9,G300,1)&gt;=1,B300='112'!$K$9,OR($N300='112'!$I$6,$O300='112'!$I$6))),"x",""))</f>
        <v/>
      </c>
      <c r="U300" s="85" t="str">
        <f>IF(ISERROR(FIND('112'!$M$9,G300,1)),"",IF((AND(LEFT(G300,2)=LEFT('112'!$M$9,2),B300&lt;'112'!$K$9,$N300='112'!$I$6)),"x",""))</f>
        <v/>
      </c>
      <c r="V300" s="85" t="str">
        <f>IF(ISERROR(FIND('112'!$M$9,G300,1)),"",IF((AND(RIGHT(G300,2)=RIGHT('112'!$M$9,2),B300&lt;'112'!$K$9,$O300='112'!$I$6)),"x",""))</f>
        <v/>
      </c>
      <c r="W300" s="85" t="str">
        <f>IF(AND('341-CT'!$H$9=H300,OR(LEFT(N300,3)=$W$7,LEFT(O300,3)=$W$7)),"x","")</f>
        <v/>
      </c>
      <c r="X300" s="85" t="str">
        <f>IF(OR(TH!N300=TH!$X$7,O300=TH!$X$7),"x","")</f>
        <v/>
      </c>
      <c r="Y300" s="85" t="str">
        <f>IF(AND(OR(N300="131",O300="131"),H300='131-CT'!$H$9),"x","")</f>
        <v/>
      </c>
      <c r="Z300" s="85"/>
      <c r="AA300" s="85" t="str">
        <f>IF(AND(MONTH(E300)='IN-NX'!$J$5,'IN-NX'!$D$7=D300),"x","")</f>
        <v/>
      </c>
      <c r="AB300" s="85" t="str">
        <f>IF(AND(OR(LEFT(TH!N300,2)="15",LEFT(TH!O300,2)="15"),'152-CT'!$J$8=TH!F300),"x","")</f>
        <v/>
      </c>
      <c r="AC300" s="85" t="str">
        <f>IF(AND(OR(LEFT(TH!N300,2)="15",LEFT(TH!O300,2)="15"),TK!$E$7=TH!F300),"x","")</f>
        <v/>
      </c>
      <c r="AD300" s="85" t="str">
        <f>IF(AND(N300="1521",MONTH(C300)='BK-NL'!$M$11),"x","")</f>
        <v/>
      </c>
    </row>
    <row r="301" spans="1:30" ht="15.75" hidden="1" customHeight="1">
      <c r="A301" s="342" t="str">
        <f>IF(B301&lt;&gt;"",IF(AND(B301='IN-TC'!$S$4,OR(TH!N301="1111",TH!O301="1111")),TH!D301,""),"")</f>
        <v/>
      </c>
      <c r="B301" s="63">
        <f t="shared" si="33"/>
        <v>1</v>
      </c>
      <c r="C301" s="64">
        <v>42394</v>
      </c>
      <c r="D301" s="64" t="s">
        <v>708</v>
      </c>
      <c r="E301" s="64">
        <v>42394</v>
      </c>
      <c r="F301" s="351" t="s">
        <v>713</v>
      </c>
      <c r="G301" s="67" t="s">
        <v>927</v>
      </c>
      <c r="H301" s="74"/>
      <c r="I301" s="446"/>
      <c r="J301" s="446"/>
      <c r="K301" s="437">
        <v>15</v>
      </c>
      <c r="L301" s="446">
        <v>22370</v>
      </c>
      <c r="M301" s="84">
        <f>ROUND(K301*L301,0)</f>
        <v>335550</v>
      </c>
      <c r="N301" s="66" t="s">
        <v>101</v>
      </c>
      <c r="O301" s="66" t="s">
        <v>267</v>
      </c>
      <c r="P301" s="85" t="str">
        <f>IF(AND('331-CT'!$E$7=TH!H301,OR(N301="331",O301="331")),"x","")</f>
        <v/>
      </c>
      <c r="Q301" s="85" t="str">
        <f>IF(AND(B301='111'!$L$11,OR($N301=$Q$7,$O301=$Q$7)),"x","")</f>
        <v/>
      </c>
      <c r="R301" s="85" t="str">
        <f>IF(AND($N301=$Q$7,$B301&lt;'111'!$L$11),"x","")</f>
        <v/>
      </c>
      <c r="S301" s="85" t="str">
        <f>IF(AND($O301=$Q$7,$B301&lt;'111'!$L$11),"x","")</f>
        <v/>
      </c>
      <c r="T301" s="85" t="str">
        <f>IF(ISERROR(FIND('112'!$M$9,G301,1)),"",IF((AND(FIND('112'!$M$9,G301,1)&gt;=1,B301='112'!$K$9,OR($N301='112'!$I$6,$O301='112'!$I$6))),"x",""))</f>
        <v/>
      </c>
      <c r="U301" s="85" t="str">
        <f>IF(ISERROR(FIND('112'!$M$9,G301,1)),"",IF((AND(LEFT(G301,2)=LEFT('112'!$M$9,2),B301&lt;'112'!$K$9,$N301='112'!$I$6)),"x",""))</f>
        <v/>
      </c>
      <c r="V301" s="85" t="str">
        <f>IF(ISERROR(FIND('112'!$M$9,G301,1)),"",IF((AND(RIGHT(G301,2)=RIGHT('112'!$M$9,2),B301&lt;'112'!$K$9,$O301='112'!$I$6)),"x",""))</f>
        <v/>
      </c>
      <c r="W301" s="85" t="str">
        <f>IF(AND('341-CT'!$H$9=H301,OR(LEFT(N301,3)=$W$7,LEFT(O301,3)=$W$7)),"x","")</f>
        <v/>
      </c>
      <c r="X301" s="85" t="str">
        <f>IF(OR(TH!N301=TH!$X$7,O301=TH!$X$7),"x","")</f>
        <v/>
      </c>
      <c r="Y301" s="85" t="str">
        <f>IF(AND(OR(N301="131",O301="131"),H301='131-CT'!$H$9),"x","")</f>
        <v/>
      </c>
      <c r="Z301" s="85"/>
      <c r="AA301" s="85" t="str">
        <f>IF(AND(MONTH(E301)='IN-NX'!$J$5,'IN-NX'!$D$7=D301),"x","")</f>
        <v/>
      </c>
      <c r="AB301" s="85" t="str">
        <f>IF(AND(OR(LEFT(TH!N301,2)="15",LEFT(TH!O301,2)="15"),'152-CT'!$J$8=TH!F301),"x","")</f>
        <v/>
      </c>
      <c r="AC301" s="85" t="str">
        <f>IF(AND(OR(LEFT(TH!N301,2)="15",LEFT(TH!O301,2)="15"),TK!$E$7=TH!F301),"x","")</f>
        <v/>
      </c>
      <c r="AD301" s="85" t="str">
        <f>IF(AND(N301="1521",MONTH(C301)='BK-NL'!$M$11),"x","")</f>
        <v/>
      </c>
    </row>
    <row r="302" spans="1:30" ht="15.75" hidden="1" customHeight="1">
      <c r="A302" s="342" t="str">
        <f>IF(B302&lt;&gt;"",IF(AND(B302='IN-TC'!$S$4,OR(TH!N302="1111",TH!O302="1111")),TH!D302,""),"")</f>
        <v/>
      </c>
      <c r="B302" s="63">
        <f t="shared" si="33"/>
        <v>1</v>
      </c>
      <c r="C302" s="64">
        <v>42394</v>
      </c>
      <c r="D302" s="64" t="s">
        <v>708</v>
      </c>
      <c r="E302" s="64">
        <v>42394</v>
      </c>
      <c r="F302" s="351" t="s">
        <v>714</v>
      </c>
      <c r="G302" s="67" t="s">
        <v>927</v>
      </c>
      <c r="H302" s="74"/>
      <c r="I302" s="446"/>
      <c r="J302" s="446"/>
      <c r="K302" s="437">
        <v>1.5</v>
      </c>
      <c r="L302" s="446">
        <v>22370</v>
      </c>
      <c r="M302" s="84">
        <f>ROUND(K302*L302,0)</f>
        <v>33555</v>
      </c>
      <c r="N302" s="66" t="s">
        <v>9</v>
      </c>
      <c r="O302" s="66" t="s">
        <v>267</v>
      </c>
      <c r="P302" s="85" t="str">
        <f>IF(AND('331-CT'!$E$7=TH!H302,OR(N302="331",O302="331")),"x","")</f>
        <v/>
      </c>
      <c r="Q302" s="85" t="str">
        <f>IF(AND(B302='111'!$L$11,OR($N302=$Q$7,$O302=$Q$7)),"x","")</f>
        <v/>
      </c>
      <c r="R302" s="85" t="str">
        <f>IF(AND($N302=$Q$7,$B302&lt;'111'!$L$11),"x","")</f>
        <v/>
      </c>
      <c r="S302" s="85" t="str">
        <f>IF(AND($O302=$Q$7,$B302&lt;'111'!$L$11),"x","")</f>
        <v/>
      </c>
      <c r="T302" s="85" t="str">
        <f>IF(ISERROR(FIND('112'!$M$9,G302,1)),"",IF((AND(FIND('112'!$M$9,G302,1)&gt;=1,B302='112'!$K$9,OR($N302='112'!$I$6,$O302='112'!$I$6))),"x",""))</f>
        <v/>
      </c>
      <c r="U302" s="85" t="str">
        <f>IF(ISERROR(FIND('112'!$M$9,G302,1)),"",IF((AND(LEFT(G302,2)=LEFT('112'!$M$9,2),B302&lt;'112'!$K$9,$N302='112'!$I$6)),"x",""))</f>
        <v/>
      </c>
      <c r="V302" s="85" t="str">
        <f>IF(ISERROR(FIND('112'!$M$9,G302,1)),"",IF((AND(RIGHT(G302,2)=RIGHT('112'!$M$9,2),B302&lt;'112'!$K$9,$O302='112'!$I$6)),"x",""))</f>
        <v/>
      </c>
      <c r="W302" s="85" t="str">
        <f>IF(AND('341-CT'!$H$9=H302,OR(LEFT(N302,3)=$W$7,LEFT(O302,3)=$W$7)),"x","")</f>
        <v/>
      </c>
      <c r="X302" s="85" t="str">
        <f>IF(OR(TH!N302=TH!$X$7,O302=TH!$X$7),"x","")</f>
        <v/>
      </c>
      <c r="Y302" s="85" t="str">
        <f>IF(AND(OR(N302="131",O302="131"),H302='131-CT'!$H$9),"x","")</f>
        <v/>
      </c>
      <c r="Z302" s="85"/>
      <c r="AA302" s="85" t="str">
        <f>IF(AND(MONTH(E302)='IN-NX'!$J$5,'IN-NX'!$D$7=D302),"x","")</f>
        <v/>
      </c>
      <c r="AB302" s="85" t="str">
        <f>IF(AND(OR(LEFT(TH!N302,2)="15",LEFT(TH!O302,2)="15"),'152-CT'!$J$8=TH!F302),"x","")</f>
        <v/>
      </c>
      <c r="AC302" s="85" t="str">
        <f>IF(AND(OR(LEFT(TH!N302,2)="15",LEFT(TH!O302,2)="15"),TK!$E$7=TH!F302),"x","")</f>
        <v/>
      </c>
      <c r="AD302" s="85" t="str">
        <f>IF(AND(N302="1521",MONTH(C302)='BK-NL'!$M$11),"x","")</f>
        <v/>
      </c>
    </row>
    <row r="303" spans="1:30" ht="15.75" hidden="1" customHeight="1">
      <c r="A303" s="342" t="str">
        <f>IF(B303&lt;&gt;"",IF(AND(B303='IN-TC'!$S$4,OR(TH!N303="1111",TH!O303="1111")),TH!D303,""),"")</f>
        <v/>
      </c>
      <c r="B303" s="63">
        <f t="shared" si="33"/>
        <v>1</v>
      </c>
      <c r="C303" s="64">
        <v>42394</v>
      </c>
      <c r="D303" s="64" t="s">
        <v>915</v>
      </c>
      <c r="E303" s="64">
        <v>42394</v>
      </c>
      <c r="F303" s="351" t="s">
        <v>743</v>
      </c>
      <c r="G303" s="67" t="s">
        <v>927</v>
      </c>
      <c r="H303" s="74" t="s">
        <v>230</v>
      </c>
      <c r="I303" s="446"/>
      <c r="J303" s="446"/>
      <c r="K303" s="437"/>
      <c r="L303" s="446"/>
      <c r="M303" s="65">
        <v>2168920000</v>
      </c>
      <c r="N303" s="66" t="s">
        <v>26</v>
      </c>
      <c r="O303" s="66" t="s">
        <v>63</v>
      </c>
      <c r="P303" s="85" t="str">
        <f>IF(AND('331-CT'!$E$7=TH!H303,OR(N303="331",O303="331")),"x","")</f>
        <v/>
      </c>
      <c r="Q303" s="85" t="str">
        <f>IF(AND(B303='111'!$L$11,OR($N303=$Q$7,$O303=$Q$7)),"x","")</f>
        <v>x</v>
      </c>
      <c r="R303" s="85" t="str">
        <f>IF(AND($N303=$Q$7,$B303&lt;'111'!$L$11),"x","")</f>
        <v/>
      </c>
      <c r="S303" s="85" t="str">
        <f>IF(AND($O303=$Q$7,$B303&lt;'111'!$L$11),"x","")</f>
        <v/>
      </c>
      <c r="T303" s="85" t="str">
        <f>IF(ISERROR(FIND('112'!$M$9,G303,1)),"",IF((AND(FIND('112'!$M$9,G303,1)&gt;=1,B303='112'!$K$9,OR($N303='112'!$I$6,$O303='112'!$I$6))),"x",""))</f>
        <v/>
      </c>
      <c r="U303" s="85" t="str">
        <f>IF(ISERROR(FIND('112'!$M$9,G303,1)),"",IF((AND(LEFT(G303,2)=LEFT('112'!$M$9,2),B303&lt;'112'!$K$9,$N303='112'!$I$6)),"x",""))</f>
        <v>x</v>
      </c>
      <c r="V303" s="85" t="str">
        <f>IF(ISERROR(FIND('112'!$M$9,G303,1)),"",IF((AND(RIGHT(G303,2)=RIGHT('112'!$M$9,2),B303&lt;'112'!$K$9,$O303='112'!$I$6)),"x",""))</f>
        <v/>
      </c>
      <c r="W303" s="85" t="str">
        <f>IF(AND('341-CT'!$H$9=H303,OR(LEFT(N303,3)=$W$7,LEFT(O303,3)=$W$7)),"x","")</f>
        <v/>
      </c>
      <c r="X303" s="85" t="str">
        <f>IF(OR(TH!N303=TH!$X$7,O303=TH!$X$7),"x","")</f>
        <v/>
      </c>
      <c r="Y303" s="85" t="str">
        <f>IF(AND(OR(N303="131",O303="131"),H303='131-CT'!$H$9),"x","")</f>
        <v/>
      </c>
      <c r="Z303" s="85"/>
      <c r="AA303" s="85" t="str">
        <f>IF(AND(MONTH(E303)='IN-NX'!$J$5,'IN-NX'!$D$7=D303),"x","")</f>
        <v/>
      </c>
      <c r="AB303" s="85" t="str">
        <f>IF(AND(OR(LEFT(TH!N303,2)="15",LEFT(TH!O303,2)="15"),'152-CT'!$J$8=TH!F303),"x","")</f>
        <v/>
      </c>
      <c r="AC303" s="85" t="str">
        <f>IF(AND(OR(LEFT(TH!N303,2)="15",LEFT(TH!O303,2)="15"),TK!$E$7=TH!F303),"x","")</f>
        <v/>
      </c>
      <c r="AD303" s="85" t="str">
        <f>IF(AND(N303="1521",MONTH(C303)='BK-NL'!$M$11),"x","")</f>
        <v/>
      </c>
    </row>
    <row r="304" spans="1:30" ht="15.75" hidden="1" customHeight="1">
      <c r="A304" s="342" t="str">
        <f>IF(B304&lt;&gt;"",IF(AND(B304='IN-TC'!$S$4,OR(TH!N304="1111",TH!O304="1111")),TH!D304,""),"")</f>
        <v/>
      </c>
      <c r="B304" s="63">
        <f t="shared" si="33"/>
        <v>1</v>
      </c>
      <c r="C304" s="64">
        <v>42394</v>
      </c>
      <c r="D304" s="64" t="s">
        <v>705</v>
      </c>
      <c r="E304" s="64">
        <v>42394</v>
      </c>
      <c r="F304" s="351" t="s">
        <v>707</v>
      </c>
      <c r="G304" s="67" t="s">
        <v>927</v>
      </c>
      <c r="H304" s="74"/>
      <c r="I304" s="446"/>
      <c r="J304" s="446"/>
      <c r="K304" s="437">
        <v>97000</v>
      </c>
      <c r="L304" s="446">
        <v>22360</v>
      </c>
      <c r="M304" s="84">
        <f>ROUND(K304*L304,0)</f>
        <v>2168920000</v>
      </c>
      <c r="N304" s="66" t="s">
        <v>267</v>
      </c>
      <c r="O304" s="66" t="s">
        <v>26</v>
      </c>
      <c r="P304" s="85" t="str">
        <f>IF(AND('331-CT'!$E$7=TH!H304,OR(N304="331",O304="331")),"x","")</f>
        <v/>
      </c>
      <c r="Q304" s="85" t="str">
        <f>IF(AND(B304='111'!$L$11,OR($N304=$Q$7,$O304=$Q$7)),"x","")</f>
        <v/>
      </c>
      <c r="R304" s="85" t="str">
        <f>IF(AND($N304=$Q$7,$B304&lt;'111'!$L$11),"x","")</f>
        <v/>
      </c>
      <c r="S304" s="85" t="str">
        <f>IF(AND($O304=$Q$7,$B304&lt;'111'!$L$11),"x","")</f>
        <v/>
      </c>
      <c r="T304" s="85" t="str">
        <f>IF(ISERROR(FIND('112'!$M$9,G304,1)),"",IF((AND(FIND('112'!$M$9,G304,1)&gt;=1,B304='112'!$K$9,OR($N304='112'!$I$6,$O304='112'!$I$6))),"x",""))</f>
        <v/>
      </c>
      <c r="U304" s="85" t="str">
        <f>IF(ISERROR(FIND('112'!$M$9,G304,1)),"",IF((AND(LEFT(G304,2)=LEFT('112'!$M$9,2),B304&lt;'112'!$K$9,$N304='112'!$I$6)),"x",""))</f>
        <v/>
      </c>
      <c r="V304" s="85" t="str">
        <f>IF(ISERROR(FIND('112'!$M$9,G304,1)),"",IF((AND(RIGHT(G304,2)=RIGHT('112'!$M$9,2),B304&lt;'112'!$K$9,$O304='112'!$I$6)),"x",""))</f>
        <v>x</v>
      </c>
      <c r="W304" s="85" t="str">
        <f>IF(AND('341-CT'!$H$9=H304,OR(LEFT(N304,3)=$W$7,LEFT(O304,3)=$W$7)),"x","")</f>
        <v/>
      </c>
      <c r="X304" s="85" t="str">
        <f>IF(OR(TH!N304=TH!$X$7,O304=TH!$X$7),"x","")</f>
        <v/>
      </c>
      <c r="Y304" s="85" t="str">
        <f>IF(AND(OR(N304="131",O304="131"),H304='131-CT'!$H$9),"x","")</f>
        <v/>
      </c>
      <c r="Z304" s="85"/>
      <c r="AA304" s="85" t="str">
        <f>IF(AND(MONTH(E304)='IN-NX'!$J$5,'IN-NX'!$D$7=D304),"x","")</f>
        <v/>
      </c>
      <c r="AB304" s="85" t="str">
        <f>IF(AND(OR(LEFT(TH!N304,2)="15",LEFT(TH!O304,2)="15"),'152-CT'!$J$8=TH!F304),"x","")</f>
        <v/>
      </c>
      <c r="AC304" s="85" t="str">
        <f>IF(AND(OR(LEFT(TH!N304,2)="15",LEFT(TH!O304,2)="15"),TK!$E$7=TH!F304),"x","")</f>
        <v/>
      </c>
      <c r="AD304" s="85" t="str">
        <f>IF(AND(N304="1521",MONTH(C304)='BK-NL'!$M$11),"x","")</f>
        <v/>
      </c>
    </row>
    <row r="305" spans="1:30" ht="15.75" hidden="1" customHeight="1">
      <c r="A305" s="342" t="str">
        <f>IF(B305&lt;&gt;"",IF(AND(B305='IN-TC'!$S$4,OR(TH!N305="1111",TH!O305="1111")),TH!D305,""),"")</f>
        <v/>
      </c>
      <c r="B305" s="63">
        <f t="shared" si="33"/>
        <v>1</v>
      </c>
      <c r="C305" s="64">
        <v>42394</v>
      </c>
      <c r="D305" s="64" t="s">
        <v>708</v>
      </c>
      <c r="E305" s="64">
        <v>42394</v>
      </c>
      <c r="F305" s="351" t="s">
        <v>756</v>
      </c>
      <c r="G305" s="67" t="s">
        <v>927</v>
      </c>
      <c r="H305" s="350" t="s">
        <v>723</v>
      </c>
      <c r="I305" s="446"/>
      <c r="J305" s="446"/>
      <c r="K305" s="437"/>
      <c r="L305" s="446"/>
      <c r="M305" s="65">
        <v>2171830</v>
      </c>
      <c r="N305" s="66" t="s">
        <v>99</v>
      </c>
      <c r="O305" s="66" t="s">
        <v>26</v>
      </c>
      <c r="P305" s="85" t="str">
        <f>IF(AND('331-CT'!$E$7=TH!H305,OR(N305="331",O305="331")),"x","")</f>
        <v/>
      </c>
      <c r="Q305" s="85" t="str">
        <f>IF(AND(B305='111'!$L$11,OR($N305=$Q$7,$O305=$Q$7)),"x","")</f>
        <v/>
      </c>
      <c r="R305" s="85" t="str">
        <f>IF(AND($N305=$Q$7,$B305&lt;'111'!$L$11),"x","")</f>
        <v/>
      </c>
      <c r="S305" s="85" t="str">
        <f>IF(AND($O305=$Q$7,$B305&lt;'111'!$L$11),"x","")</f>
        <v/>
      </c>
      <c r="T305" s="85" t="str">
        <f>IF(ISERROR(FIND('112'!$M$9,G305,1)),"",IF((AND(FIND('112'!$M$9,G305,1)&gt;=1,B305='112'!$K$9,OR($N305='112'!$I$6,$O305='112'!$I$6))),"x",""))</f>
        <v/>
      </c>
      <c r="U305" s="85" t="str">
        <f>IF(ISERROR(FIND('112'!$M$9,G305,1)),"",IF((AND(LEFT(G305,2)=LEFT('112'!$M$9,2),B305&lt;'112'!$K$9,$N305='112'!$I$6)),"x",""))</f>
        <v/>
      </c>
      <c r="V305" s="85" t="str">
        <f>IF(ISERROR(FIND('112'!$M$9,G305,1)),"",IF((AND(RIGHT(G305,2)=RIGHT('112'!$M$9,2),B305&lt;'112'!$K$9,$O305='112'!$I$6)),"x",""))</f>
        <v>x</v>
      </c>
      <c r="W305" s="85" t="str">
        <f>IF(AND('341-CT'!$H$9=H305,OR(LEFT(N305,3)=$W$7,LEFT(O305,3)=$W$7)),"x","")</f>
        <v/>
      </c>
      <c r="X305" s="85" t="str">
        <f>IF(OR(TH!N305=TH!$X$7,O305=TH!$X$7),"x","")</f>
        <v/>
      </c>
      <c r="Y305" s="85" t="str">
        <f>IF(AND(OR(N305="131",O305="131"),H305='131-CT'!$H$9),"x","")</f>
        <v/>
      </c>
      <c r="Z305" s="85"/>
      <c r="AA305" s="85" t="str">
        <f>IF(AND(MONTH(E305)='IN-NX'!$J$5,'IN-NX'!$D$7=D305),"x","")</f>
        <v/>
      </c>
      <c r="AB305" s="85" t="str">
        <f>IF(AND(OR(LEFT(TH!N305,2)="15",LEFT(TH!O305,2)="15"),'152-CT'!$J$8=TH!F305),"x","")</f>
        <v/>
      </c>
      <c r="AC305" s="85" t="str">
        <f>IF(AND(OR(LEFT(TH!N305,2)="15",LEFT(TH!O305,2)="15"),TK!$E$7=TH!F305),"x","")</f>
        <v/>
      </c>
      <c r="AD305" s="85" t="str">
        <f>IF(AND(N305="1521",MONTH(C305)='BK-NL'!$M$11),"x","")</f>
        <v/>
      </c>
    </row>
    <row r="306" spans="1:30" ht="15.75" hidden="1" customHeight="1">
      <c r="A306" s="342" t="str">
        <f>IF(B306&lt;&gt;"",IF(AND(B306='IN-TC'!$S$4,OR(TH!N306="1111",TH!O306="1111")),TH!D306,""),"")</f>
        <v/>
      </c>
      <c r="B306" s="63">
        <f t="shared" si="33"/>
        <v>1</v>
      </c>
      <c r="C306" s="64">
        <v>42394</v>
      </c>
      <c r="D306" s="64" t="s">
        <v>708</v>
      </c>
      <c r="E306" s="64">
        <v>42394</v>
      </c>
      <c r="F306" s="351" t="s">
        <v>722</v>
      </c>
      <c r="G306" s="67" t="s">
        <v>927</v>
      </c>
      <c r="H306" s="350" t="s">
        <v>723</v>
      </c>
      <c r="I306" s="450"/>
      <c r="J306" s="450"/>
      <c r="K306" s="441">
        <v>97000</v>
      </c>
      <c r="L306" s="450">
        <v>22360</v>
      </c>
      <c r="M306" s="84">
        <f>ROUND(K306*L306,0)</f>
        <v>2168920000</v>
      </c>
      <c r="N306" s="66" t="s">
        <v>261</v>
      </c>
      <c r="O306" s="66" t="s">
        <v>267</v>
      </c>
      <c r="P306" s="85" t="str">
        <f>IF(AND('331-CT'!$E$7=TH!H306,OR(N306="331",O306="331")),"x","")</f>
        <v/>
      </c>
      <c r="Q306" s="85" t="str">
        <f>IF(AND(B306='111'!$L$11,OR($N306=$Q$7,$O306=$Q$7)),"x","")</f>
        <v/>
      </c>
      <c r="R306" s="85" t="str">
        <f>IF(AND($N306=$Q$7,$B306&lt;'111'!$L$11),"x","")</f>
        <v/>
      </c>
      <c r="S306" s="85" t="str">
        <f>IF(AND($O306=$Q$7,$B306&lt;'111'!$L$11),"x","")</f>
        <v/>
      </c>
      <c r="T306" s="85" t="str">
        <f>IF(ISERROR(FIND('112'!$M$9,G306,1)),"",IF((AND(FIND('112'!$M$9,G306,1)&gt;=1,B306='112'!$K$9,OR($N306='112'!$I$6,$O306='112'!$I$6))),"x",""))</f>
        <v/>
      </c>
      <c r="U306" s="85" t="str">
        <f>IF(ISERROR(FIND('112'!$M$9,G306,1)),"",IF((AND(LEFT(G306,2)=LEFT('112'!$M$9,2),B306&lt;'112'!$K$9,$N306='112'!$I$6)),"x",""))</f>
        <v/>
      </c>
      <c r="V306" s="85" t="str">
        <f>IF(ISERROR(FIND('112'!$M$9,G306,1)),"",IF((AND(RIGHT(G306,2)=RIGHT('112'!$M$9,2),B306&lt;'112'!$K$9,$O306='112'!$I$6)),"x",""))</f>
        <v/>
      </c>
      <c r="W306" s="85" t="str">
        <f>IF(AND('341-CT'!$H$9=H306,OR(LEFT(N306,3)=$W$7,LEFT(O306,3)=$W$7)),"x","")</f>
        <v/>
      </c>
      <c r="X306" s="85" t="str">
        <f>IF(OR(TH!N306=TH!$X$7,O306=TH!$X$7),"x","")</f>
        <v/>
      </c>
      <c r="Y306" s="85" t="str">
        <f>IF(AND(OR(N306="131",O306="131"),H306='131-CT'!$H$9),"x","")</f>
        <v/>
      </c>
      <c r="Z306" s="85"/>
      <c r="AA306" s="85" t="str">
        <f>IF(AND(MONTH(E306)='IN-NX'!$J$5,'IN-NX'!$D$7=D306),"x","")</f>
        <v/>
      </c>
      <c r="AB306" s="85" t="str">
        <f>IF(AND(OR(LEFT(TH!N306,2)="15",LEFT(TH!O306,2)="15"),'152-CT'!$J$8=TH!F306),"x","")</f>
        <v/>
      </c>
      <c r="AC306" s="85" t="str">
        <f>IF(AND(OR(LEFT(TH!N306,2)="15",LEFT(TH!O306,2)="15"),TK!$E$7=TH!F306),"x","")</f>
        <v/>
      </c>
      <c r="AD306" s="85" t="str">
        <f>IF(AND(N306="1521",MONTH(C306)='BK-NL'!$M$11),"x","")</f>
        <v/>
      </c>
    </row>
    <row r="307" spans="1:30" ht="15.75" hidden="1" customHeight="1">
      <c r="A307" s="342" t="str">
        <f>IF(B307&lt;&gt;"",IF(AND(B307='IN-TC'!$S$4,OR(TH!N307="1111",TH!O307="1111")),TH!D307,""),"")</f>
        <v/>
      </c>
      <c r="B307" s="63">
        <f t="shared" si="33"/>
        <v>1</v>
      </c>
      <c r="C307" s="64">
        <v>42394</v>
      </c>
      <c r="D307" s="64" t="s">
        <v>585</v>
      </c>
      <c r="E307" s="64">
        <v>42394</v>
      </c>
      <c r="F307" s="351" t="s">
        <v>740</v>
      </c>
      <c r="G307" s="67" t="s">
        <v>927</v>
      </c>
      <c r="H307" s="350" t="s">
        <v>723</v>
      </c>
      <c r="I307" s="446"/>
      <c r="J307" s="446"/>
      <c r="K307" s="437"/>
      <c r="L307" s="446"/>
      <c r="M307" s="65">
        <v>51895000</v>
      </c>
      <c r="N307" s="66" t="s">
        <v>99</v>
      </c>
      <c r="O307" s="66" t="s">
        <v>261</v>
      </c>
      <c r="P307" s="85" t="str">
        <f>IF(AND('331-CT'!$E$7=TH!H307,OR(N307="331",O307="331")),"x","")</f>
        <v/>
      </c>
      <c r="Q307" s="85" t="str">
        <f>IF(AND(B307='111'!$L$11,OR($N307=$Q$7,$O307=$Q$7)),"x","")</f>
        <v/>
      </c>
      <c r="R307" s="85" t="str">
        <f>IF(AND($N307=$Q$7,$B307&lt;'111'!$L$11),"x","")</f>
        <v/>
      </c>
      <c r="S307" s="85" t="str">
        <f>IF(AND($O307=$Q$7,$B307&lt;'111'!$L$11),"x","")</f>
        <v/>
      </c>
      <c r="T307" s="85" t="str">
        <f>IF(ISERROR(FIND('112'!$M$9,G307,1)),"",IF((AND(FIND('112'!$M$9,G307,1)&gt;=1,B307='112'!$K$9,OR($N307='112'!$I$6,$O307='112'!$I$6))),"x",""))</f>
        <v/>
      </c>
      <c r="U307" s="85" t="str">
        <f>IF(ISERROR(FIND('112'!$M$9,G307,1)),"",IF((AND(LEFT(G307,2)=LEFT('112'!$M$9,2),B307&lt;'112'!$K$9,$N307='112'!$I$6)),"x",""))</f>
        <v/>
      </c>
      <c r="V307" s="85" t="str">
        <f>IF(ISERROR(FIND('112'!$M$9,G307,1)),"",IF((AND(RIGHT(G307,2)=RIGHT('112'!$M$9,2),B307&lt;'112'!$K$9,$O307='112'!$I$6)),"x",""))</f>
        <v/>
      </c>
      <c r="W307" s="85" t="str">
        <f>IF(AND('341-CT'!$H$9=H307,OR(LEFT(N307,3)=$W$7,LEFT(O307,3)=$W$7)),"x","")</f>
        <v/>
      </c>
      <c r="X307" s="85" t="str">
        <f>IF(OR(TH!N307=TH!$X$7,O307=TH!$X$7),"x","")</f>
        <v/>
      </c>
      <c r="Y307" s="85" t="str">
        <f>IF(AND(OR(N307="131",O307="131"),H307='131-CT'!$H$9),"x","")</f>
        <v/>
      </c>
      <c r="Z307" s="85"/>
      <c r="AA307" s="85" t="str">
        <f>IF(AND(MONTH(E307)='IN-NX'!$J$5,'IN-NX'!$D$7=D307),"x","")</f>
        <v/>
      </c>
      <c r="AB307" s="85" t="str">
        <f>IF(AND(OR(LEFT(TH!N307,2)="15",LEFT(TH!O307,2)="15"),'152-CT'!$J$8=TH!F307),"x","")</f>
        <v/>
      </c>
      <c r="AC307" s="85" t="str">
        <f>IF(AND(OR(LEFT(TH!N307,2)="15",LEFT(TH!O307,2)="15"),TK!$E$7=TH!F307),"x","")</f>
        <v/>
      </c>
      <c r="AD307" s="85" t="str">
        <f>IF(AND(N307="1521",MONTH(C307)='BK-NL'!$M$11),"x","")</f>
        <v/>
      </c>
    </row>
    <row r="308" spans="1:30" ht="15.75" hidden="1" customHeight="1">
      <c r="A308" s="342" t="str">
        <f>IF(B308&lt;&gt;"",IF(AND(B308='IN-TC'!$S$4,OR(TH!N308="1111",TH!O308="1111")),TH!D308,""),"")</f>
        <v/>
      </c>
      <c r="B308" s="63">
        <f t="shared" si="33"/>
        <v>1</v>
      </c>
      <c r="C308" s="348">
        <v>42394</v>
      </c>
      <c r="D308" s="64" t="s">
        <v>708</v>
      </c>
      <c r="E308" s="64">
        <v>42394</v>
      </c>
      <c r="F308" s="67" t="s">
        <v>709</v>
      </c>
      <c r="G308" s="67" t="s">
        <v>927</v>
      </c>
      <c r="H308" s="74" t="s">
        <v>742</v>
      </c>
      <c r="I308" s="446"/>
      <c r="J308" s="446"/>
      <c r="K308" s="437">
        <v>97000</v>
      </c>
      <c r="L308" s="446">
        <v>22360</v>
      </c>
      <c r="M308" s="84">
        <f>ROUND(K308*L308,0)</f>
        <v>2168920000</v>
      </c>
      <c r="N308" s="66" t="s">
        <v>267</v>
      </c>
      <c r="O308" s="66" t="s">
        <v>261</v>
      </c>
      <c r="P308" s="85" t="str">
        <f>IF(AND('331-CT'!$E$7=TH!H308,OR(N308="331",O308="331")),"x","")</f>
        <v/>
      </c>
      <c r="Q308" s="85" t="str">
        <f>IF(AND(B308='111'!$L$11,OR($N308=$Q$7,$O308=$Q$7)),"x","")</f>
        <v/>
      </c>
      <c r="R308" s="85" t="str">
        <f>IF(AND($N308=$Q$7,$B308&lt;'111'!$L$11),"x","")</f>
        <v/>
      </c>
      <c r="S308" s="85" t="str">
        <f>IF(AND($O308=$Q$7,$B308&lt;'111'!$L$11),"x","")</f>
        <v/>
      </c>
      <c r="T308" s="85" t="str">
        <f>IF(ISERROR(FIND('112'!$M$9,G308,1)),"",IF((AND(FIND('112'!$M$9,G308,1)&gt;=1,B308='112'!$K$9,OR($N308='112'!$I$6,$O308='112'!$I$6))),"x",""))</f>
        <v/>
      </c>
      <c r="U308" s="85" t="str">
        <f>IF(ISERROR(FIND('112'!$M$9,G308,1)),"",IF((AND(LEFT(G308,2)=LEFT('112'!$M$9,2),B308&lt;'112'!$K$9,$N308='112'!$I$6)),"x",""))</f>
        <v/>
      </c>
      <c r="V308" s="85" t="str">
        <f>IF(ISERROR(FIND('112'!$M$9,G308,1)),"",IF((AND(RIGHT(G308,2)=RIGHT('112'!$M$9,2),B308&lt;'112'!$K$9,$O308='112'!$I$6)),"x",""))</f>
        <v/>
      </c>
      <c r="W308" s="85" t="str">
        <f>IF(AND('341-CT'!$H$9=H308,OR(LEFT(N308,3)=$W$7,LEFT(O308,3)=$W$7)),"x","")</f>
        <v/>
      </c>
      <c r="X308" s="85" t="str">
        <f>IF(OR(TH!N308=TH!$X$7,O308=TH!$X$7),"x","")</f>
        <v/>
      </c>
      <c r="Y308" s="85" t="str">
        <f>IF(AND(OR(N308="131",O308="131"),H308='131-CT'!$H$9),"x","")</f>
        <v/>
      </c>
      <c r="Z308" s="85"/>
      <c r="AA308" s="85" t="str">
        <f>IF(AND(MONTH(E308)='IN-NX'!$J$5,'IN-NX'!$D$7=D308),"x","")</f>
        <v/>
      </c>
      <c r="AB308" s="85" t="str">
        <f>IF(AND(OR(LEFT(TH!N308,2)="15",LEFT(TH!O308,2)="15"),'152-CT'!$J$8=TH!F308),"x","")</f>
        <v/>
      </c>
      <c r="AC308" s="85" t="str">
        <f>IF(AND(OR(LEFT(TH!N308,2)="15",LEFT(TH!O308,2)="15"),TK!$E$7=TH!F308),"x","")</f>
        <v/>
      </c>
      <c r="AD308" s="85" t="str">
        <f>IF(AND(N308="1521",MONTH(C308)='BK-NL'!$M$11),"x","")</f>
        <v/>
      </c>
    </row>
    <row r="309" spans="1:30" ht="15.75" hidden="1" customHeight="1">
      <c r="A309" s="342" t="str">
        <f>IF(B309&lt;&gt;"",IF(AND(B309='IN-TC'!$S$4,OR(TH!N309="1111",TH!O309="1111")),TH!D309,""),"")</f>
        <v/>
      </c>
      <c r="B309" s="63">
        <f t="shared" si="33"/>
        <v>1</v>
      </c>
      <c r="C309" s="64">
        <v>42394</v>
      </c>
      <c r="D309" s="64" t="s">
        <v>705</v>
      </c>
      <c r="E309" s="64">
        <v>42394</v>
      </c>
      <c r="F309" s="67" t="s">
        <v>715</v>
      </c>
      <c r="G309" s="67" t="s">
        <v>927</v>
      </c>
      <c r="H309" s="74"/>
      <c r="I309" s="446"/>
      <c r="J309" s="446"/>
      <c r="K309" s="437">
        <v>97000</v>
      </c>
      <c r="L309" s="446">
        <v>22360</v>
      </c>
      <c r="M309" s="84">
        <f>ROUND(K309*L309,0)</f>
        <v>2168920000</v>
      </c>
      <c r="N309" s="66" t="s">
        <v>26</v>
      </c>
      <c r="O309" s="66" t="s">
        <v>267</v>
      </c>
      <c r="P309" s="85" t="str">
        <f>IF(AND('331-CT'!$E$7=TH!H309,OR(N309="331",O309="331")),"x","")</f>
        <v/>
      </c>
      <c r="Q309" s="85" t="str">
        <f>IF(AND(B309='111'!$L$11,OR($N309=$Q$7,$O309=$Q$7)),"x","")</f>
        <v/>
      </c>
      <c r="R309" s="85" t="str">
        <f>IF(AND($N309=$Q$7,$B309&lt;'111'!$L$11),"x","")</f>
        <v/>
      </c>
      <c r="S309" s="85" t="str">
        <f>IF(AND($O309=$Q$7,$B309&lt;'111'!$L$11),"x","")</f>
        <v/>
      </c>
      <c r="T309" s="85" t="str">
        <f>IF(ISERROR(FIND('112'!$M$9,G309,1)),"",IF((AND(FIND('112'!$M$9,G309,1)&gt;=1,B309='112'!$K$9,OR($N309='112'!$I$6,$O309='112'!$I$6))),"x",""))</f>
        <v/>
      </c>
      <c r="U309" s="85" t="str">
        <f>IF(ISERROR(FIND('112'!$M$9,G309,1)),"",IF((AND(LEFT(G309,2)=LEFT('112'!$M$9,2),B309&lt;'112'!$K$9,$N309='112'!$I$6)),"x",""))</f>
        <v>x</v>
      </c>
      <c r="V309" s="85" t="str">
        <f>IF(ISERROR(FIND('112'!$M$9,G309,1)),"",IF((AND(RIGHT(G309,2)=RIGHT('112'!$M$9,2),B309&lt;'112'!$K$9,$O309='112'!$I$6)),"x",""))</f>
        <v/>
      </c>
      <c r="W309" s="85" t="str">
        <f>IF(AND('341-CT'!$H$9=H309,OR(LEFT(N309,3)=$W$7,LEFT(O309,3)=$W$7)),"x","")</f>
        <v/>
      </c>
      <c r="X309" s="85" t="str">
        <f>IF(OR(TH!N309=TH!$X$7,O309=TH!$X$7),"x","")</f>
        <v/>
      </c>
      <c r="Y309" s="85" t="str">
        <f>IF(AND(OR(N309="131",O309="131"),H309='131-CT'!$H$9),"x","")</f>
        <v/>
      </c>
      <c r="Z309" s="85"/>
      <c r="AA309" s="85" t="str">
        <f>IF(AND(MONTH(E309)='IN-NX'!$J$5,'IN-NX'!$D$7=D309),"x","")</f>
        <v/>
      </c>
      <c r="AB309" s="85" t="str">
        <f>IF(AND(OR(LEFT(TH!N309,2)="15",LEFT(TH!O309,2)="15"),'152-CT'!$J$8=TH!F309),"x","")</f>
        <v/>
      </c>
      <c r="AC309" s="85" t="str">
        <f>IF(AND(OR(LEFT(TH!N309,2)="15",LEFT(TH!O309,2)="15"),TK!$E$7=TH!F309),"x","")</f>
        <v/>
      </c>
      <c r="AD309" s="85" t="str">
        <f>IF(AND(N309="1521",MONTH(C309)='BK-NL'!$M$11),"x","")</f>
        <v/>
      </c>
    </row>
    <row r="310" spans="1:30" ht="15.75" hidden="1" customHeight="1">
      <c r="A310" s="342" t="str">
        <f>IF(B310&lt;&gt;"",IF(AND(B310='IN-TC'!$S$4,OR(TH!N310="1111",TH!O310="1111")),TH!D310,""),"")</f>
        <v/>
      </c>
      <c r="B310" s="63">
        <f t="shared" si="33"/>
        <v>1</v>
      </c>
      <c r="C310" s="64">
        <v>42394</v>
      </c>
      <c r="D310" s="64" t="s">
        <v>914</v>
      </c>
      <c r="E310" s="64">
        <v>42394</v>
      </c>
      <c r="F310" s="67" t="s">
        <v>752</v>
      </c>
      <c r="G310" s="67" t="s">
        <v>927</v>
      </c>
      <c r="H310" s="75" t="s">
        <v>770</v>
      </c>
      <c r="I310" s="450"/>
      <c r="J310" s="450"/>
      <c r="K310" s="441"/>
      <c r="L310" s="450"/>
      <c r="M310" s="65">
        <v>2168920000</v>
      </c>
      <c r="N310" s="66" t="s">
        <v>63</v>
      </c>
      <c r="O310" s="66" t="s">
        <v>26</v>
      </c>
      <c r="P310" s="85" t="str">
        <f>IF(AND('331-CT'!$E$7=TH!H310,OR(N310="331",O310="331")),"x","")</f>
        <v/>
      </c>
      <c r="Q310" s="85" t="str">
        <f>IF(AND(B310='111'!$L$11,OR($N310=$Q$7,$O310=$Q$7)),"x","")</f>
        <v>x</v>
      </c>
      <c r="R310" s="85" t="str">
        <f>IF(AND($N310=$Q$7,$B310&lt;'111'!$L$11),"x","")</f>
        <v/>
      </c>
      <c r="S310" s="85" t="str">
        <f>IF(AND($O310=$Q$7,$B310&lt;'111'!$L$11),"x","")</f>
        <v/>
      </c>
      <c r="T310" s="85" t="str">
        <f>IF(ISERROR(FIND('112'!$M$9,G310,1)),"",IF((AND(FIND('112'!$M$9,G310,1)&gt;=1,B310='112'!$K$9,OR($N310='112'!$I$6,$O310='112'!$I$6))),"x",""))</f>
        <v/>
      </c>
      <c r="U310" s="85" t="str">
        <f>IF(ISERROR(FIND('112'!$M$9,G310,1)),"",IF((AND(LEFT(G310,2)=LEFT('112'!$M$9,2),B310&lt;'112'!$K$9,$N310='112'!$I$6)),"x",""))</f>
        <v/>
      </c>
      <c r="V310" s="85" t="str">
        <f>IF(ISERROR(FIND('112'!$M$9,G310,1)),"",IF((AND(RIGHT(G310,2)=RIGHT('112'!$M$9,2),B310&lt;'112'!$K$9,$O310='112'!$I$6)),"x",""))</f>
        <v>x</v>
      </c>
      <c r="W310" s="85" t="str">
        <f>IF(AND('341-CT'!$H$9=H310,OR(LEFT(N310,3)=$W$7,LEFT(O310,3)=$W$7)),"x","")</f>
        <v/>
      </c>
      <c r="X310" s="85" t="str">
        <f>IF(OR(TH!N310=TH!$X$7,O310=TH!$X$7),"x","")</f>
        <v/>
      </c>
      <c r="Y310" s="85" t="str">
        <f>IF(AND(OR(N310="131",O310="131"),H310='131-CT'!$H$9),"x","")</f>
        <v/>
      </c>
      <c r="Z310" s="85"/>
      <c r="AA310" s="85" t="str">
        <f>IF(AND(MONTH(E310)='IN-NX'!$J$5,'IN-NX'!$D$7=D310),"x","")</f>
        <v/>
      </c>
      <c r="AB310" s="85" t="str">
        <f>IF(AND(OR(LEFT(TH!N310,2)="15",LEFT(TH!O310,2)="15"),'152-CT'!$J$8=TH!F310),"x","")</f>
        <v/>
      </c>
      <c r="AC310" s="85" t="str">
        <f>IF(AND(OR(LEFT(TH!N310,2)="15",LEFT(TH!O310,2)="15"),TK!$E$7=TH!F310),"x","")</f>
        <v/>
      </c>
      <c r="AD310" s="85" t="str">
        <f>IF(AND(N310="1521",MONTH(C310)='BK-NL'!$M$11),"x","")</f>
        <v/>
      </c>
    </row>
    <row r="311" spans="1:30" ht="15.75" hidden="1" customHeight="1">
      <c r="A311" s="342" t="str">
        <f>IF(B311&lt;&gt;"",IF(AND(B311='IN-TC'!$S$4,OR(TH!N311="1111",TH!O311="1111")),TH!D311,""),"")</f>
        <v/>
      </c>
      <c r="B311" s="63">
        <f t="shared" si="33"/>
        <v>1</v>
      </c>
      <c r="C311" s="64">
        <v>42394</v>
      </c>
      <c r="D311" s="64" t="s">
        <v>916</v>
      </c>
      <c r="E311" s="64">
        <v>42394</v>
      </c>
      <c r="F311" s="67" t="s">
        <v>800</v>
      </c>
      <c r="G311" s="67" t="s">
        <v>846</v>
      </c>
      <c r="H311" s="74" t="s">
        <v>847</v>
      </c>
      <c r="I311" s="446"/>
      <c r="J311" s="446"/>
      <c r="K311" s="437"/>
      <c r="L311" s="446"/>
      <c r="M311" s="65">
        <v>15000000</v>
      </c>
      <c r="N311" s="66" t="s">
        <v>101</v>
      </c>
      <c r="O311" s="66" t="s">
        <v>63</v>
      </c>
      <c r="P311" s="85" t="str">
        <f>IF(AND('331-CT'!$E$7=TH!H311,OR(N311="331",O311="331")),"x","")</f>
        <v/>
      </c>
      <c r="Q311" s="85" t="str">
        <f>IF(AND(B311='111'!$L$11,OR($N311=$Q$7,$O311=$Q$7)),"x","")</f>
        <v>x</v>
      </c>
      <c r="R311" s="85" t="str">
        <f>IF(AND($N311=$Q$7,$B311&lt;'111'!$L$11),"x","")</f>
        <v/>
      </c>
      <c r="S311" s="85" t="str">
        <f>IF(AND($O311=$Q$7,$B311&lt;'111'!$L$11),"x","")</f>
        <v/>
      </c>
      <c r="T311" s="85" t="str">
        <f>IF(ISERROR(FIND('112'!$M$9,G311,1)),"",IF((AND(FIND('112'!$M$9,G311,1)&gt;=1,B311='112'!$K$9,OR($N311='112'!$I$6,$O311='112'!$I$6))),"x",""))</f>
        <v/>
      </c>
      <c r="U311" s="85" t="str">
        <f>IF(ISERROR(FIND('112'!$M$9,G311,1)),"",IF((AND(LEFT(G311,2)=LEFT('112'!$M$9,2),B311&lt;'112'!$K$9,$N311='112'!$I$6)),"x",""))</f>
        <v/>
      </c>
      <c r="V311" s="85" t="str">
        <f>IF(ISERROR(FIND('112'!$M$9,G311,1)),"",IF((AND(RIGHT(G311,2)=RIGHT('112'!$M$9,2),B311&lt;'112'!$K$9,$O311='112'!$I$6)),"x",""))</f>
        <v/>
      </c>
      <c r="W311" s="85" t="str">
        <f>IF(AND('341-CT'!$H$9=H311,OR(LEFT(N311,3)=$W$7,LEFT(O311,3)=$W$7)),"x","")</f>
        <v/>
      </c>
      <c r="X311" s="85" t="str">
        <f>IF(OR(TH!N311=TH!$X$7,O311=TH!$X$7),"x","")</f>
        <v/>
      </c>
      <c r="Y311" s="85" t="str">
        <f>IF(AND(OR(N311="131",O311="131"),H311='131-CT'!$H$9),"x","")</f>
        <v/>
      </c>
      <c r="Z311" s="85"/>
      <c r="AA311" s="85" t="str">
        <f>IF(AND(MONTH(E311)='IN-NX'!$J$5,'IN-NX'!$D$7=D311),"x","")</f>
        <v/>
      </c>
      <c r="AB311" s="85" t="str">
        <f>IF(AND(OR(LEFT(TH!N311,2)="15",LEFT(TH!O311,2)="15"),'152-CT'!$J$8=TH!F311),"x","")</f>
        <v/>
      </c>
      <c r="AC311" s="85" t="str">
        <f>IF(AND(OR(LEFT(TH!N311,2)="15",LEFT(TH!O311,2)="15"),TK!$E$7=TH!F311),"x","")</f>
        <v/>
      </c>
      <c r="AD311" s="85" t="str">
        <f>IF(AND(N311="1521",MONTH(C311)='BK-NL'!$M$11),"x","")</f>
        <v/>
      </c>
    </row>
    <row r="312" spans="1:30" ht="15.75" hidden="1" customHeight="1">
      <c r="A312" s="342" t="str">
        <f>IF(B312&lt;&gt;"",IF(AND(B312='IN-TC'!$S$4,OR(TH!N312="1111",TH!O312="1111")),TH!D312,""),"")</f>
        <v/>
      </c>
      <c r="B312" s="63">
        <f t="shared" si="33"/>
        <v>1</v>
      </c>
      <c r="C312" s="64">
        <v>42394</v>
      </c>
      <c r="D312" s="64" t="s">
        <v>916</v>
      </c>
      <c r="E312" s="64">
        <v>42394</v>
      </c>
      <c r="F312" s="67" t="s">
        <v>801</v>
      </c>
      <c r="G312" s="67" t="s">
        <v>846</v>
      </c>
      <c r="H312" s="74" t="s">
        <v>847</v>
      </c>
      <c r="I312" s="446"/>
      <c r="J312" s="446"/>
      <c r="K312" s="437"/>
      <c r="L312" s="446"/>
      <c r="M312" s="65">
        <v>1500000</v>
      </c>
      <c r="N312" s="66" t="s">
        <v>9</v>
      </c>
      <c r="O312" s="66" t="s">
        <v>63</v>
      </c>
      <c r="P312" s="85" t="str">
        <f>IF(AND('331-CT'!$E$7=TH!H312,OR(N312="331",O312="331")),"x","")</f>
        <v/>
      </c>
      <c r="Q312" s="85" t="str">
        <f>IF(AND(B312='111'!$L$11,OR($N312=$Q$7,$O312=$Q$7)),"x","")</f>
        <v>x</v>
      </c>
      <c r="R312" s="85" t="str">
        <f>IF(AND($N312=$Q$7,$B312&lt;'111'!$L$11),"x","")</f>
        <v/>
      </c>
      <c r="S312" s="85" t="str">
        <f>IF(AND($O312=$Q$7,$B312&lt;'111'!$L$11),"x","")</f>
        <v/>
      </c>
      <c r="T312" s="85" t="str">
        <f>IF(ISERROR(FIND('112'!$M$9,G312,1)),"",IF((AND(FIND('112'!$M$9,G312,1)&gt;=1,B312='112'!$K$9,OR($N312='112'!$I$6,$O312='112'!$I$6))),"x",""))</f>
        <v/>
      </c>
      <c r="U312" s="85" t="str">
        <f>IF(ISERROR(FIND('112'!$M$9,G312,1)),"",IF((AND(LEFT(G312,2)=LEFT('112'!$M$9,2),B312&lt;'112'!$K$9,$N312='112'!$I$6)),"x",""))</f>
        <v/>
      </c>
      <c r="V312" s="85" t="str">
        <f>IF(ISERROR(FIND('112'!$M$9,G312,1)),"",IF((AND(RIGHT(G312,2)=RIGHT('112'!$M$9,2),B312&lt;'112'!$K$9,$O312='112'!$I$6)),"x",""))</f>
        <v/>
      </c>
      <c r="W312" s="85" t="str">
        <f>IF(AND('341-CT'!$H$9=H312,OR(LEFT(N312,3)=$W$7,LEFT(O312,3)=$W$7)),"x","")</f>
        <v/>
      </c>
      <c r="X312" s="85" t="str">
        <f>IF(OR(TH!N312=TH!$X$7,O312=TH!$X$7),"x","")</f>
        <v/>
      </c>
      <c r="Y312" s="85" t="str">
        <f>IF(AND(OR(N312="131",O312="131"),H312='131-CT'!$H$9),"x","")</f>
        <v/>
      </c>
      <c r="Z312" s="85"/>
      <c r="AA312" s="85" t="str">
        <f>IF(AND(MONTH(E312)='IN-NX'!$J$5,'IN-NX'!$D$7=D312),"x","")</f>
        <v/>
      </c>
      <c r="AB312" s="85" t="str">
        <f>IF(AND(OR(LEFT(TH!N312,2)="15",LEFT(TH!O312,2)="15"),'152-CT'!$J$8=TH!F312),"x","")</f>
        <v/>
      </c>
      <c r="AC312" s="85" t="str">
        <f>IF(AND(OR(LEFT(TH!N312,2)="15",LEFT(TH!O312,2)="15"),TK!$E$7=TH!F312),"x","")</f>
        <v/>
      </c>
      <c r="AD312" s="85" t="str">
        <f>IF(AND(N312="1521",MONTH(C312)='BK-NL'!$M$11),"x","")</f>
        <v/>
      </c>
    </row>
    <row r="313" spans="1:30" ht="15.75" hidden="1" customHeight="1">
      <c r="A313" s="342" t="str">
        <f>IF(B313&lt;&gt;"",IF(AND(B313='IN-TC'!$S$4,OR(TH!N313="1111",TH!O313="1111")),TH!D313,""),"")</f>
        <v/>
      </c>
      <c r="B313" s="63">
        <f t="shared" si="33"/>
        <v>1</v>
      </c>
      <c r="C313" s="64">
        <v>42395</v>
      </c>
      <c r="D313" s="64" t="s">
        <v>919</v>
      </c>
      <c r="E313" s="64">
        <v>42395</v>
      </c>
      <c r="F313" s="67" t="s">
        <v>743</v>
      </c>
      <c r="G313" s="67" t="s">
        <v>927</v>
      </c>
      <c r="H313" s="74" t="s">
        <v>771</v>
      </c>
      <c r="I313" s="8"/>
      <c r="J313" s="8"/>
      <c r="K313" s="437"/>
      <c r="L313" s="446"/>
      <c r="M313" s="65">
        <v>45000000</v>
      </c>
      <c r="N313" s="66" t="s">
        <v>26</v>
      </c>
      <c r="O313" s="66" t="s">
        <v>63</v>
      </c>
      <c r="P313" s="85" t="str">
        <f>IF(AND('331-CT'!$E$7=TH!H313,OR(N313="331",O313="331")),"x","")</f>
        <v/>
      </c>
      <c r="Q313" s="85" t="str">
        <f>IF(AND(B313='111'!$L$11,OR($N313=$Q$7,$O313=$Q$7)),"x","")</f>
        <v>x</v>
      </c>
      <c r="R313" s="85" t="str">
        <f>IF(AND($N313=$Q$7,$B313&lt;'111'!$L$11),"x","")</f>
        <v/>
      </c>
      <c r="S313" s="85" t="str">
        <f>IF(AND($O313=$Q$7,$B313&lt;'111'!$L$11),"x","")</f>
        <v/>
      </c>
      <c r="T313" s="85" t="str">
        <f>IF(ISERROR(FIND('112'!$M$9,G313,1)),"",IF((AND(FIND('112'!$M$9,G313,1)&gt;=1,B313='112'!$K$9,OR($N313='112'!$I$6,$O313='112'!$I$6))),"x",""))</f>
        <v/>
      </c>
      <c r="U313" s="85" t="str">
        <f>IF(ISERROR(FIND('112'!$M$9,G313,1)),"",IF((AND(LEFT(G313,2)=LEFT('112'!$M$9,2),B313&lt;'112'!$K$9,$N313='112'!$I$6)),"x",""))</f>
        <v>x</v>
      </c>
      <c r="V313" s="85" t="str">
        <f>IF(ISERROR(FIND('112'!$M$9,G313,1)),"",IF((AND(RIGHT(G313,2)=RIGHT('112'!$M$9,2),B313&lt;'112'!$K$9,$O313='112'!$I$6)),"x",""))</f>
        <v/>
      </c>
      <c r="W313" s="85" t="str">
        <f>IF(AND('341-CT'!$H$9=H313,OR(LEFT(N313,3)=$W$7,LEFT(O313,3)=$W$7)),"x","")</f>
        <v/>
      </c>
      <c r="X313" s="85" t="str">
        <f>IF(OR(TH!N313=TH!$X$7,O313=TH!$X$7),"x","")</f>
        <v/>
      </c>
      <c r="Y313" s="85" t="str">
        <f>IF(AND(OR(N313="131",O313="131"),H313='131-CT'!$H$9),"x","")</f>
        <v/>
      </c>
      <c r="Z313" s="85"/>
      <c r="AA313" s="85" t="str">
        <f>IF(AND(MONTH(E313)='IN-NX'!$J$5,'IN-NX'!$D$7=D313),"x","")</f>
        <v/>
      </c>
      <c r="AB313" s="85" t="str">
        <f>IF(AND(OR(LEFT(TH!N313,2)="15",LEFT(TH!O313,2)="15"),'152-CT'!$J$8=TH!F313),"x","")</f>
        <v/>
      </c>
      <c r="AC313" s="85" t="str">
        <f>IF(AND(OR(LEFT(TH!N313,2)="15",LEFT(TH!O313,2)="15"),TK!$E$7=TH!F313),"x","")</f>
        <v/>
      </c>
      <c r="AD313" s="85" t="str">
        <f>IF(AND(N313="1521",MONTH(C313)='BK-NL'!$M$11),"x","")</f>
        <v/>
      </c>
    </row>
    <row r="314" spans="1:30" ht="15.75" hidden="1" customHeight="1">
      <c r="A314" s="342" t="str">
        <f>IF(B314&lt;&gt;"",IF(AND(B314='IN-TC'!$S$4,OR(TH!N314="1111",TH!O314="1111")),TH!D314,""),"")</f>
        <v/>
      </c>
      <c r="B314" s="63">
        <f t="shared" si="33"/>
        <v>1</v>
      </c>
      <c r="C314" s="64">
        <v>42395</v>
      </c>
      <c r="D314" s="64" t="s">
        <v>708</v>
      </c>
      <c r="E314" s="64">
        <v>42395</v>
      </c>
      <c r="F314" s="67" t="s">
        <v>757</v>
      </c>
      <c r="G314" s="67" t="s">
        <v>927</v>
      </c>
      <c r="H314" s="519" t="s">
        <v>728</v>
      </c>
      <c r="I314" s="446"/>
      <c r="J314" s="446"/>
      <c r="K314" s="437"/>
      <c r="L314" s="446"/>
      <c r="M314" s="65">
        <v>6323855</v>
      </c>
      <c r="N314" s="66" t="s">
        <v>99</v>
      </c>
      <c r="O314" s="66" t="s">
        <v>26</v>
      </c>
      <c r="P314" s="85" t="str">
        <f>IF(AND('331-CT'!$E$7=TH!H314,OR(N314="331",O314="331")),"x","")</f>
        <v/>
      </c>
      <c r="Q314" s="85" t="str">
        <f>IF(AND(B314='111'!$L$11,OR($N314=$Q$7,$O314=$Q$7)),"x","")</f>
        <v/>
      </c>
      <c r="R314" s="85" t="str">
        <f>IF(AND($N314=$Q$7,$B314&lt;'111'!$L$11),"x","")</f>
        <v/>
      </c>
      <c r="S314" s="85" t="str">
        <f>IF(AND($O314=$Q$7,$B314&lt;'111'!$L$11),"x","")</f>
        <v/>
      </c>
      <c r="T314" s="85" t="str">
        <f>IF(ISERROR(FIND('112'!$M$9,G314,1)),"",IF((AND(FIND('112'!$M$9,G314,1)&gt;=1,B314='112'!$K$9,OR($N314='112'!$I$6,$O314='112'!$I$6))),"x",""))</f>
        <v/>
      </c>
      <c r="U314" s="85" t="str">
        <f>IF(ISERROR(FIND('112'!$M$9,G314,1)),"",IF((AND(LEFT(G314,2)=LEFT('112'!$M$9,2),B314&lt;'112'!$K$9,$N314='112'!$I$6)),"x",""))</f>
        <v/>
      </c>
      <c r="V314" s="85" t="str">
        <f>IF(ISERROR(FIND('112'!$M$9,G314,1)),"",IF((AND(RIGHT(G314,2)=RIGHT('112'!$M$9,2),B314&lt;'112'!$K$9,$O314='112'!$I$6)),"x",""))</f>
        <v>x</v>
      </c>
      <c r="W314" s="85" t="str">
        <f>IF(AND('341-CT'!$H$9=H314,OR(LEFT(N314,3)=$W$7,LEFT(O314,3)=$W$7)),"x","")</f>
        <v/>
      </c>
      <c r="X314" s="85" t="str">
        <f>IF(OR(TH!N314=TH!$X$7,O314=TH!$X$7),"x","")</f>
        <v/>
      </c>
      <c r="Y314" s="85" t="str">
        <f>IF(AND(OR(N314="131",O314="131"),H314='131-CT'!$H$9),"x","")</f>
        <v/>
      </c>
      <c r="Z314" s="85"/>
      <c r="AA314" s="85" t="str">
        <f>IF(AND(MONTH(E314)='IN-NX'!$J$5,'IN-NX'!$D$7=D314),"x","")</f>
        <v/>
      </c>
      <c r="AB314" s="85" t="str">
        <f>IF(AND(OR(LEFT(TH!N314,2)="15",LEFT(TH!O314,2)="15"),'152-CT'!$J$8=TH!F314),"x","")</f>
        <v/>
      </c>
      <c r="AC314" s="85" t="str">
        <f>IF(AND(OR(LEFT(TH!N314,2)="15",LEFT(TH!O314,2)="15"),TK!$E$7=TH!F314),"x","")</f>
        <v/>
      </c>
      <c r="AD314" s="85" t="str">
        <f>IF(AND(N314="1521",MONTH(C314)='BK-NL'!$M$11),"x","")</f>
        <v/>
      </c>
    </row>
    <row r="315" spans="1:30" ht="15.75" hidden="1" customHeight="1">
      <c r="A315" s="342" t="str">
        <f>IF(B315&lt;&gt;"",IF(AND(B315='IN-TC'!$S$4,OR(TH!N315="1111",TH!O315="1111")),TH!D315,""),"")</f>
        <v/>
      </c>
      <c r="B315" s="63">
        <f t="shared" si="33"/>
        <v>1</v>
      </c>
      <c r="C315" s="64">
        <v>42395</v>
      </c>
      <c r="D315" s="64" t="s">
        <v>708</v>
      </c>
      <c r="E315" s="64">
        <v>42395</v>
      </c>
      <c r="F315" s="519" t="s">
        <v>758</v>
      </c>
      <c r="G315" s="67" t="s">
        <v>927</v>
      </c>
      <c r="H315" s="519" t="s">
        <v>731</v>
      </c>
      <c r="I315" s="446"/>
      <c r="J315" s="446"/>
      <c r="K315" s="437"/>
      <c r="L315" s="446"/>
      <c r="M315" s="65">
        <v>6902308</v>
      </c>
      <c r="N315" s="66" t="s">
        <v>99</v>
      </c>
      <c r="O315" s="66" t="s">
        <v>26</v>
      </c>
      <c r="P315" s="85" t="str">
        <f>IF(AND('331-CT'!$E$7=TH!H315,OR(N315="331",O315="331")),"x","")</f>
        <v/>
      </c>
      <c r="Q315" s="85" t="str">
        <f>IF(AND(B315='111'!$L$11,OR($N315=$Q$7,$O315=$Q$7)),"x","")</f>
        <v/>
      </c>
      <c r="R315" s="85" t="str">
        <f>IF(AND($N315=$Q$7,$B315&lt;'111'!$L$11),"x","")</f>
        <v/>
      </c>
      <c r="S315" s="85" t="str">
        <f>IF(AND($O315=$Q$7,$B315&lt;'111'!$L$11),"x","")</f>
        <v/>
      </c>
      <c r="T315" s="85" t="str">
        <f>IF(ISERROR(FIND('112'!$M$9,G315,1)),"",IF((AND(FIND('112'!$M$9,G315,1)&gt;=1,B315='112'!$K$9,OR($N315='112'!$I$6,$O315='112'!$I$6))),"x",""))</f>
        <v/>
      </c>
      <c r="U315" s="85" t="str">
        <f>IF(ISERROR(FIND('112'!$M$9,G315,1)),"",IF((AND(LEFT(G315,2)=LEFT('112'!$M$9,2),B315&lt;'112'!$K$9,$N315='112'!$I$6)),"x",""))</f>
        <v/>
      </c>
      <c r="V315" s="85" t="str">
        <f>IF(ISERROR(FIND('112'!$M$9,G315,1)),"",IF((AND(RIGHT(G315,2)=RIGHT('112'!$M$9,2),B315&lt;'112'!$K$9,$O315='112'!$I$6)),"x",""))</f>
        <v>x</v>
      </c>
      <c r="W315" s="85" t="str">
        <f>IF(AND('341-CT'!$H$9=H315,OR(LEFT(N315,3)=$W$7,LEFT(O315,3)=$W$7)),"x","")</f>
        <v/>
      </c>
      <c r="X315" s="85" t="str">
        <f>IF(OR(TH!N315=TH!$X$7,O315=TH!$X$7),"x","")</f>
        <v/>
      </c>
      <c r="Y315" s="85" t="str">
        <f>IF(AND(OR(N315="131",O315="131"),H315='131-CT'!$H$9),"x","")</f>
        <v/>
      </c>
      <c r="Z315" s="85"/>
      <c r="AA315" s="85" t="str">
        <f>IF(AND(MONTH(E315)='IN-NX'!$J$5,'IN-NX'!$D$7=D315),"x","")</f>
        <v/>
      </c>
      <c r="AB315" s="85" t="str">
        <f>IF(AND(OR(LEFT(TH!N315,2)="15",LEFT(TH!O315,2)="15"),'152-CT'!$J$8=TH!F315),"x","")</f>
        <v/>
      </c>
      <c r="AC315" s="85" t="str">
        <f>IF(AND(OR(LEFT(TH!N315,2)="15",LEFT(TH!O315,2)="15"),TK!$E$7=TH!F315),"x","")</f>
        <v/>
      </c>
      <c r="AD315" s="85" t="str">
        <f>IF(AND(N315="1521",MONTH(C315)='BK-NL'!$M$11),"x","")</f>
        <v/>
      </c>
    </row>
    <row r="316" spans="1:30" ht="15.75" hidden="1" customHeight="1">
      <c r="A316" s="342" t="str">
        <f>IF(B316&lt;&gt;"",IF(AND(B316='IN-TC'!$S$4,OR(TH!N316="1111",TH!O316="1111")),TH!D316,""),"")</f>
        <v/>
      </c>
      <c r="B316" s="63">
        <f t="shared" si="33"/>
        <v>1</v>
      </c>
      <c r="C316" s="64">
        <v>42395</v>
      </c>
      <c r="D316" s="64" t="s">
        <v>708</v>
      </c>
      <c r="E316" s="64">
        <v>42395</v>
      </c>
      <c r="F316" s="519" t="s">
        <v>759</v>
      </c>
      <c r="G316" s="67" t="s">
        <v>927</v>
      </c>
      <c r="H316" s="519" t="s">
        <v>732</v>
      </c>
      <c r="I316" s="450"/>
      <c r="J316" s="446"/>
      <c r="K316" s="441"/>
      <c r="L316" s="450"/>
      <c r="M316" s="65">
        <v>6863849</v>
      </c>
      <c r="N316" s="66" t="s">
        <v>99</v>
      </c>
      <c r="O316" s="66" t="s">
        <v>26</v>
      </c>
      <c r="P316" s="85" t="str">
        <f>IF(AND('331-CT'!$E$7=TH!H316,OR(N316="331",O316="331")),"x","")</f>
        <v/>
      </c>
      <c r="Q316" s="85" t="str">
        <f>IF(AND(B316='111'!$L$11,OR($N316=$Q$7,$O316=$Q$7)),"x","")</f>
        <v/>
      </c>
      <c r="R316" s="85" t="str">
        <f>IF(AND($N316=$Q$7,$B316&lt;'111'!$L$11),"x","")</f>
        <v/>
      </c>
      <c r="S316" s="85" t="str">
        <f>IF(AND($O316=$Q$7,$B316&lt;'111'!$L$11),"x","")</f>
        <v/>
      </c>
      <c r="T316" s="85" t="str">
        <f>IF(ISERROR(FIND('112'!$M$9,G316,1)),"",IF((AND(FIND('112'!$M$9,G316,1)&gt;=1,B316='112'!$K$9,OR($N316='112'!$I$6,$O316='112'!$I$6))),"x",""))</f>
        <v/>
      </c>
      <c r="U316" s="85" t="str">
        <f>IF(ISERROR(FIND('112'!$M$9,G316,1)),"",IF((AND(LEFT(G316,2)=LEFT('112'!$M$9,2),B316&lt;'112'!$K$9,$N316='112'!$I$6)),"x",""))</f>
        <v/>
      </c>
      <c r="V316" s="85" t="str">
        <f>IF(ISERROR(FIND('112'!$M$9,G316,1)),"",IF((AND(RIGHT(G316,2)=RIGHT('112'!$M$9,2),B316&lt;'112'!$K$9,$O316='112'!$I$6)),"x",""))</f>
        <v>x</v>
      </c>
      <c r="W316" s="85" t="str">
        <f>IF(AND('341-CT'!$H$9=H316,OR(LEFT(N316,3)=$W$7,LEFT(O316,3)=$W$7)),"x","")</f>
        <v/>
      </c>
      <c r="X316" s="85" t="str">
        <f>IF(OR(TH!N316=TH!$X$7,O316=TH!$X$7),"x","")</f>
        <v/>
      </c>
      <c r="Y316" s="85" t="str">
        <f>IF(AND(OR(N316="131",O316="131"),H316='131-CT'!$H$9),"x","")</f>
        <v/>
      </c>
      <c r="Z316" s="85"/>
      <c r="AA316" s="85" t="str">
        <f>IF(AND(MONTH(E316)='IN-NX'!$J$5,'IN-NX'!$D$7=D316),"x","")</f>
        <v/>
      </c>
      <c r="AB316" s="85" t="str">
        <f>IF(AND(OR(LEFT(TH!N316,2)="15",LEFT(TH!O316,2)="15"),'152-CT'!$J$8=TH!F316),"x","")</f>
        <v/>
      </c>
      <c r="AC316" s="85" t="str">
        <f>IF(AND(OR(LEFT(TH!N316,2)="15",LEFT(TH!O316,2)="15"),TK!$E$7=TH!F316),"x","")</f>
        <v/>
      </c>
      <c r="AD316" s="85" t="str">
        <f>IF(AND(N316="1521",MONTH(C316)='BK-NL'!$M$11),"x","")</f>
        <v/>
      </c>
    </row>
    <row r="317" spans="1:30" ht="15.75" hidden="1" customHeight="1">
      <c r="A317" s="342" t="str">
        <f>IF(B317&lt;&gt;"",IF(AND(B317='IN-TC'!$S$4,OR(TH!N317="1111",TH!O317="1111")),TH!D317,""),"")</f>
        <v/>
      </c>
      <c r="B317" s="63">
        <f t="shared" si="33"/>
        <v>1</v>
      </c>
      <c r="C317" s="64">
        <v>42395</v>
      </c>
      <c r="D317" s="64" t="s">
        <v>708</v>
      </c>
      <c r="E317" s="64">
        <v>42395</v>
      </c>
      <c r="F317" s="519" t="s">
        <v>760</v>
      </c>
      <c r="G317" s="67" t="s">
        <v>927</v>
      </c>
      <c r="H317" s="519" t="s">
        <v>739</v>
      </c>
      <c r="I317" s="446"/>
      <c r="J317" s="446"/>
      <c r="K317" s="437"/>
      <c r="L317" s="446"/>
      <c r="M317" s="65">
        <v>8954733</v>
      </c>
      <c r="N317" s="66" t="s">
        <v>99</v>
      </c>
      <c r="O317" s="66" t="s">
        <v>26</v>
      </c>
      <c r="P317" s="85" t="str">
        <f>IF(AND('331-CT'!$E$7=TH!H317,OR(N317="331",O317="331")),"x","")</f>
        <v/>
      </c>
      <c r="Q317" s="85" t="str">
        <f>IF(AND(B317='111'!$L$11,OR($N317=$Q$7,$O317=$Q$7)),"x","")</f>
        <v/>
      </c>
      <c r="R317" s="85" t="str">
        <f>IF(AND($N317=$Q$7,$B317&lt;'111'!$L$11),"x","")</f>
        <v/>
      </c>
      <c r="S317" s="85" t="str">
        <f>IF(AND($O317=$Q$7,$B317&lt;'111'!$L$11),"x","")</f>
        <v/>
      </c>
      <c r="T317" s="85" t="str">
        <f>IF(ISERROR(FIND('112'!$M$9,G317,1)),"",IF((AND(FIND('112'!$M$9,G317,1)&gt;=1,B317='112'!$K$9,OR($N317='112'!$I$6,$O317='112'!$I$6))),"x",""))</f>
        <v/>
      </c>
      <c r="U317" s="85" t="str">
        <f>IF(ISERROR(FIND('112'!$M$9,G317,1)),"",IF((AND(LEFT(G317,2)=LEFT('112'!$M$9,2),B317&lt;'112'!$K$9,$N317='112'!$I$6)),"x",""))</f>
        <v/>
      </c>
      <c r="V317" s="85" t="str">
        <f>IF(ISERROR(FIND('112'!$M$9,G317,1)),"",IF((AND(RIGHT(G317,2)=RIGHT('112'!$M$9,2),B317&lt;'112'!$K$9,$O317='112'!$I$6)),"x",""))</f>
        <v>x</v>
      </c>
      <c r="W317" s="85" t="str">
        <f>IF(AND('341-CT'!$H$9=H317,OR(LEFT(N317,3)=$W$7,LEFT(O317,3)=$W$7)),"x","")</f>
        <v/>
      </c>
      <c r="X317" s="85" t="str">
        <f>IF(OR(TH!N317=TH!$X$7,O317=TH!$X$7),"x","")</f>
        <v/>
      </c>
      <c r="Y317" s="85" t="str">
        <f>IF(AND(OR(N317="131",O317="131"),H317='131-CT'!$H$9),"x","")</f>
        <v/>
      </c>
      <c r="Z317" s="85"/>
      <c r="AA317" s="85" t="str">
        <f>IF(AND(MONTH(E317)='IN-NX'!$J$5,'IN-NX'!$D$7=D317),"x","")</f>
        <v/>
      </c>
      <c r="AB317" s="85" t="str">
        <f>IF(AND(OR(LEFT(TH!N317,2)="15",LEFT(TH!O317,2)="15"),'152-CT'!$J$8=TH!F317),"x","")</f>
        <v/>
      </c>
      <c r="AC317" s="85" t="str">
        <f>IF(AND(OR(LEFT(TH!N317,2)="15",LEFT(TH!O317,2)="15"),TK!$E$7=TH!F317),"x","")</f>
        <v/>
      </c>
      <c r="AD317" s="85" t="str">
        <f>IF(AND(N317="1521",MONTH(C317)='BK-NL'!$M$11),"x","")</f>
        <v/>
      </c>
    </row>
    <row r="318" spans="1:30" ht="15.75" hidden="1" customHeight="1">
      <c r="A318" s="342" t="str">
        <f>IF(B318&lt;&gt;"",IF(AND(B318='IN-TC'!$S$4,OR(TH!N318="1111",TH!O318="1111")),TH!D318,""),"")</f>
        <v/>
      </c>
      <c r="B318" s="63">
        <f t="shared" si="33"/>
        <v>1</v>
      </c>
      <c r="C318" s="64">
        <v>42395</v>
      </c>
      <c r="D318" s="64" t="s">
        <v>708</v>
      </c>
      <c r="E318" s="64">
        <v>42395</v>
      </c>
      <c r="F318" s="519" t="s">
        <v>761</v>
      </c>
      <c r="G318" s="67" t="s">
        <v>927</v>
      </c>
      <c r="H318" s="519" t="s">
        <v>733</v>
      </c>
      <c r="I318" s="446"/>
      <c r="J318" s="446"/>
      <c r="K318" s="437"/>
      <c r="L318" s="446"/>
      <c r="M318" s="65">
        <v>10627708</v>
      </c>
      <c r="N318" s="66" t="s">
        <v>99</v>
      </c>
      <c r="O318" s="66" t="s">
        <v>26</v>
      </c>
      <c r="P318" s="85" t="str">
        <f>IF(AND('331-CT'!$E$7=TH!H318,OR(N318="331",O318="331")),"x","")</f>
        <v/>
      </c>
      <c r="Q318" s="85" t="str">
        <f>IF(AND(B318='111'!$L$11,OR($N318=$Q$7,$O318=$Q$7)),"x","")</f>
        <v/>
      </c>
      <c r="R318" s="85" t="str">
        <f>IF(AND($N318=$Q$7,$B318&lt;'111'!$L$11),"x","")</f>
        <v/>
      </c>
      <c r="S318" s="85" t="str">
        <f>IF(AND($O318=$Q$7,$B318&lt;'111'!$L$11),"x","")</f>
        <v/>
      </c>
      <c r="T318" s="85" t="str">
        <f>IF(ISERROR(FIND('112'!$M$9,G318,1)),"",IF((AND(FIND('112'!$M$9,G318,1)&gt;=1,B318='112'!$K$9,OR($N318='112'!$I$6,$O318='112'!$I$6))),"x",""))</f>
        <v/>
      </c>
      <c r="U318" s="85" t="str">
        <f>IF(ISERROR(FIND('112'!$M$9,G318,1)),"",IF((AND(LEFT(G318,2)=LEFT('112'!$M$9,2),B318&lt;'112'!$K$9,$N318='112'!$I$6)),"x",""))</f>
        <v/>
      </c>
      <c r="V318" s="85" t="str">
        <f>IF(ISERROR(FIND('112'!$M$9,G318,1)),"",IF((AND(RIGHT(G318,2)=RIGHT('112'!$M$9,2),B318&lt;'112'!$K$9,$O318='112'!$I$6)),"x",""))</f>
        <v>x</v>
      </c>
      <c r="W318" s="85" t="str">
        <f>IF(AND('341-CT'!$H$9=H318,OR(LEFT(N318,3)=$W$7,LEFT(O318,3)=$W$7)),"x","")</f>
        <v/>
      </c>
      <c r="X318" s="85" t="str">
        <f>IF(OR(TH!N318=TH!$X$7,O318=TH!$X$7),"x","")</f>
        <v/>
      </c>
      <c r="Y318" s="85" t="str">
        <f>IF(AND(OR(N318="131",O318="131"),H318='131-CT'!$H$9),"x","")</f>
        <v/>
      </c>
      <c r="Z318" s="85"/>
      <c r="AA318" s="85" t="str">
        <f>IF(AND(MONTH(E318)='IN-NX'!$J$5,'IN-NX'!$D$7=D318),"x","")</f>
        <v/>
      </c>
      <c r="AB318" s="85" t="str">
        <f>IF(AND(OR(LEFT(TH!N318,2)="15",LEFT(TH!O318,2)="15"),'152-CT'!$J$8=TH!F318),"x","")</f>
        <v/>
      </c>
      <c r="AC318" s="85" t="str">
        <f>IF(AND(OR(LEFT(TH!N318,2)="15",LEFT(TH!O318,2)="15"),TK!$E$7=TH!F318),"x","")</f>
        <v/>
      </c>
      <c r="AD318" s="85" t="str">
        <f>IF(AND(N318="1521",MONTH(C318)='BK-NL'!$M$11),"x","")</f>
        <v/>
      </c>
    </row>
    <row r="319" spans="1:30" ht="15.75" hidden="1" customHeight="1">
      <c r="A319" s="342" t="str">
        <f>IF(B319&lt;&gt;"",IF(AND(B319='IN-TC'!$S$4,OR(TH!N319="1111",TH!O319="1111")),TH!D319,""),"")</f>
        <v/>
      </c>
      <c r="B319" s="63">
        <f t="shared" si="33"/>
        <v>1</v>
      </c>
      <c r="C319" s="64">
        <v>42396</v>
      </c>
      <c r="D319" s="64" t="s">
        <v>705</v>
      </c>
      <c r="E319" s="64">
        <v>42396</v>
      </c>
      <c r="F319" s="519" t="s">
        <v>710</v>
      </c>
      <c r="G319" s="67" t="s">
        <v>927</v>
      </c>
      <c r="H319" s="74" t="s">
        <v>601</v>
      </c>
      <c r="I319" s="446"/>
      <c r="J319" s="446"/>
      <c r="K319" s="437">
        <v>39553.120000000003</v>
      </c>
      <c r="L319" s="446">
        <v>22310</v>
      </c>
      <c r="M319" s="84">
        <f>ROUND(K319*L319,0)</f>
        <v>882430107</v>
      </c>
      <c r="N319" s="66" t="s">
        <v>267</v>
      </c>
      <c r="O319" s="66" t="s">
        <v>591</v>
      </c>
      <c r="P319" s="85" t="str">
        <f>IF(AND('331-CT'!$E$7=TH!H319,OR(N319="331",O319="331")),"x","")</f>
        <v/>
      </c>
      <c r="Q319" s="85" t="str">
        <f>IF(AND(B319='111'!$L$11,OR($N319=$Q$7,$O319=$Q$7)),"x","")</f>
        <v/>
      </c>
      <c r="R319" s="85" t="str">
        <f>IF(AND($N319=$Q$7,$B319&lt;'111'!$L$11),"x","")</f>
        <v/>
      </c>
      <c r="S319" s="85" t="str">
        <f>IF(AND($O319=$Q$7,$B319&lt;'111'!$L$11),"x","")</f>
        <v/>
      </c>
      <c r="T319" s="85" t="str">
        <f>IF(ISERROR(FIND('112'!$M$9,G319,1)),"",IF((AND(FIND('112'!$M$9,G319,1)&gt;=1,B319='112'!$K$9,OR($N319='112'!$I$6,$O319='112'!$I$6))),"x",""))</f>
        <v/>
      </c>
      <c r="U319" s="85" t="str">
        <f>IF(ISERROR(FIND('112'!$M$9,G319,1)),"",IF((AND(LEFT(G319,2)=LEFT('112'!$M$9,2),B319&lt;'112'!$K$9,$N319='112'!$I$6)),"x",""))</f>
        <v/>
      </c>
      <c r="V319" s="85" t="str">
        <f>IF(ISERROR(FIND('112'!$M$9,G319,1)),"",IF((AND(RIGHT(G319,2)=RIGHT('112'!$M$9,2),B319&lt;'112'!$K$9,$O319='112'!$I$6)),"x",""))</f>
        <v/>
      </c>
      <c r="W319" s="85" t="str">
        <f>IF(AND('341-CT'!$H$9=H319,OR(LEFT(N319,3)=$W$7,LEFT(O319,3)=$W$7)),"x","")</f>
        <v/>
      </c>
      <c r="X319" s="85" t="str">
        <f>IF(OR(TH!N319=TH!$X$7,O319=TH!$X$7),"x","")</f>
        <v/>
      </c>
      <c r="Y319" s="85" t="str">
        <f>IF(AND(OR(N319="131",O319="131"),H319='131-CT'!$H$9),"x","")</f>
        <v/>
      </c>
      <c r="Z319" s="85"/>
      <c r="AA319" s="85" t="str">
        <f>IF(AND(MONTH(E319)='IN-NX'!$J$5,'IN-NX'!$D$7=D319),"x","")</f>
        <v/>
      </c>
      <c r="AB319" s="85" t="str">
        <f>IF(AND(OR(LEFT(TH!N319,2)="15",LEFT(TH!O319,2)="15"),'152-CT'!$J$8=TH!F319),"x","")</f>
        <v/>
      </c>
      <c r="AC319" s="85" t="str">
        <f>IF(AND(OR(LEFT(TH!N319,2)="15",LEFT(TH!O319,2)="15"),TK!$E$7=TH!F319),"x","")</f>
        <v/>
      </c>
      <c r="AD319" s="85" t="str">
        <f>IF(AND(N319="1521",MONTH(C319)='BK-NL'!$M$11),"x","")</f>
        <v/>
      </c>
    </row>
    <row r="320" spans="1:30" s="347" customFormat="1" ht="15.75" hidden="1" customHeight="1">
      <c r="A320" s="342" t="str">
        <f>IF(B320&lt;&gt;"",IF(AND(B320='IN-TC'!$S$4,OR(TH!N320="1111",TH!O320="1111")),TH!D320,""),"")</f>
        <v/>
      </c>
      <c r="B320" s="63">
        <f t="shared" si="33"/>
        <v>1</v>
      </c>
      <c r="C320" s="64">
        <f>E320</f>
        <v>42396</v>
      </c>
      <c r="D320" s="64" t="s">
        <v>585</v>
      </c>
      <c r="E320" s="64">
        <v>42396</v>
      </c>
      <c r="F320" s="519" t="s">
        <v>617</v>
      </c>
      <c r="G320" s="67" t="s">
        <v>927</v>
      </c>
      <c r="H320" s="74" t="s">
        <v>601</v>
      </c>
      <c r="I320" s="446"/>
      <c r="J320" s="446"/>
      <c r="K320" s="437">
        <v>11</v>
      </c>
      <c r="L320" s="446">
        <v>22310</v>
      </c>
      <c r="M320" s="65">
        <f>ROUND(K320*L320,0)</f>
        <v>245410</v>
      </c>
      <c r="N320" s="66" t="s">
        <v>101</v>
      </c>
      <c r="O320" s="66" t="s">
        <v>591</v>
      </c>
      <c r="P320" s="85" t="str">
        <f>IF(AND('331-CT'!$E$7=TH!H320,OR(N320="331",O320="331")),"x","")</f>
        <v/>
      </c>
      <c r="Q320" s="85" t="str">
        <f>IF(AND(B320='111'!$L$11,OR($N320=$Q$7,$O320=$Q$7)),"x","")</f>
        <v/>
      </c>
      <c r="R320" s="85" t="str">
        <f>IF(AND($N320=$Q$7,$B320&lt;'111'!$L$11),"x","")</f>
        <v/>
      </c>
      <c r="S320" s="85" t="str">
        <f>IF(AND($O320=$Q$7,$B320&lt;'111'!$L$11),"x","")</f>
        <v/>
      </c>
      <c r="T320" s="85" t="str">
        <f>IF(ISERROR(FIND('112'!$M$9,G320,1)),"",IF((AND(FIND('112'!$M$9,G320,1)&gt;=1,B320='112'!$K$9,OR($N320='112'!$I$6,$O320='112'!$I$6))),"x",""))</f>
        <v/>
      </c>
      <c r="U320" s="85" t="str">
        <f>IF(ISERROR(FIND('112'!$M$9,G320,1)),"",IF((AND(LEFT(G320,2)=LEFT('112'!$M$9,2),B320&lt;'112'!$K$9,$N320='112'!$I$6)),"x",""))</f>
        <v/>
      </c>
      <c r="V320" s="85" t="str">
        <f>IF(ISERROR(FIND('112'!$M$9,G320,1)),"",IF((AND(RIGHT(G320,2)=RIGHT('112'!$M$9,2),B320&lt;'112'!$K$9,$O320='112'!$I$6)),"x",""))</f>
        <v/>
      </c>
      <c r="W320" s="85" t="str">
        <f>IF(AND('341-CT'!$H$9=H320,OR(LEFT(N320,3)=$W$7,LEFT(O320,3)=$W$7)),"x","")</f>
        <v/>
      </c>
      <c r="X320" s="85" t="str">
        <f>IF(OR(TH!N320=TH!$X$7,O320=TH!$X$7),"x","")</f>
        <v/>
      </c>
      <c r="Y320" s="85" t="str">
        <f>IF(AND(OR(N320="131",O320="131"),H320='131-CT'!$H$9),"x","")</f>
        <v/>
      </c>
      <c r="Z320" s="85"/>
      <c r="AA320" s="85" t="str">
        <f>IF(AND(MONTH(E320)='IN-NX'!$J$5,'IN-NX'!$D$7=D320),"x","")</f>
        <v/>
      </c>
      <c r="AB320" s="85" t="str">
        <f>IF(AND(OR(LEFT(TH!N320,2)="15",LEFT(TH!O320,2)="15"),'152-CT'!$J$8=TH!F320),"x","")</f>
        <v/>
      </c>
      <c r="AC320" s="85" t="str">
        <f>IF(AND(OR(LEFT(TH!N320,2)="15",LEFT(TH!O320,2)="15"),TK!$E$7=TH!F320),"x","")</f>
        <v/>
      </c>
      <c r="AD320" s="85" t="str">
        <f>IF(AND(N320="1521",MONTH(C320)='BK-NL'!$M$11),"x","")</f>
        <v/>
      </c>
    </row>
    <row r="321" spans="1:30" s="347" customFormat="1" ht="15.75" hidden="1" customHeight="1">
      <c r="A321" s="342" t="str">
        <f>IF(B321&lt;&gt;"",IF(AND(B321='IN-TC'!$S$4,OR(TH!N321="1111",TH!O321="1111")),TH!D321,""),"")</f>
        <v/>
      </c>
      <c r="B321" s="63">
        <f t="shared" si="33"/>
        <v>1</v>
      </c>
      <c r="C321" s="64">
        <f>E321</f>
        <v>42396</v>
      </c>
      <c r="D321" s="64" t="s">
        <v>585</v>
      </c>
      <c r="E321" s="64">
        <v>42396</v>
      </c>
      <c r="F321" s="519" t="s">
        <v>618</v>
      </c>
      <c r="G321" s="67" t="s">
        <v>927</v>
      </c>
      <c r="H321" s="74" t="s">
        <v>601</v>
      </c>
      <c r="I321" s="446"/>
      <c r="J321" s="446"/>
      <c r="K321" s="437">
        <v>30.38</v>
      </c>
      <c r="L321" s="446">
        <v>22310</v>
      </c>
      <c r="M321" s="65">
        <f>ROUND(K321*L321,0)</f>
        <v>677778</v>
      </c>
      <c r="N321" s="66" t="s">
        <v>101</v>
      </c>
      <c r="O321" s="66" t="s">
        <v>591</v>
      </c>
      <c r="P321" s="85" t="str">
        <f>IF(AND('331-CT'!$E$7=TH!H321,OR(N321="331",O321="331")),"x","")</f>
        <v/>
      </c>
      <c r="Q321" s="85" t="str">
        <f>IF(AND(B321='111'!$L$11,OR($N321=$Q$7,$O321=$Q$7)),"x","")</f>
        <v/>
      </c>
      <c r="R321" s="85" t="str">
        <f>IF(AND($N321=$Q$7,$B321&lt;'111'!$L$11),"x","")</f>
        <v/>
      </c>
      <c r="S321" s="85" t="str">
        <f>IF(AND($O321=$Q$7,$B321&lt;'111'!$L$11),"x","")</f>
        <v/>
      </c>
      <c r="T321" s="85" t="str">
        <f>IF(ISERROR(FIND('112'!$M$9,G321,1)),"",IF((AND(FIND('112'!$M$9,G321,1)&gt;=1,B321='112'!$K$9,OR($N321='112'!$I$6,$O321='112'!$I$6))),"x",""))</f>
        <v/>
      </c>
      <c r="U321" s="85" t="str">
        <f>IF(ISERROR(FIND('112'!$M$9,G321,1)),"",IF((AND(LEFT(G321,2)=LEFT('112'!$M$9,2),B321&lt;'112'!$K$9,$N321='112'!$I$6)),"x",""))</f>
        <v/>
      </c>
      <c r="V321" s="85" t="str">
        <f>IF(ISERROR(FIND('112'!$M$9,G321,1)),"",IF((AND(RIGHT(G321,2)=RIGHT('112'!$M$9,2),B321&lt;'112'!$K$9,$O321='112'!$I$6)),"x",""))</f>
        <v/>
      </c>
      <c r="W321" s="85" t="str">
        <f>IF(AND('341-CT'!$H$9=H321,OR(LEFT(N321,3)=$W$7,LEFT(O321,3)=$W$7)),"x","")</f>
        <v/>
      </c>
      <c r="X321" s="85" t="str">
        <f>IF(OR(TH!N321=TH!$X$7,O321=TH!$X$7),"x","")</f>
        <v/>
      </c>
      <c r="Y321" s="85" t="str">
        <f>IF(AND(OR(N321="131",O321="131"),H321='131-CT'!$H$9),"x","")</f>
        <v/>
      </c>
      <c r="Z321" s="85"/>
      <c r="AA321" s="85" t="str">
        <f>IF(AND(MONTH(E321)='IN-NX'!$J$5,'IN-NX'!$D$7=D321),"x","")</f>
        <v/>
      </c>
      <c r="AB321" s="85" t="str">
        <f>IF(AND(OR(LEFT(TH!N321,2)="15",LEFT(TH!O321,2)="15"),'152-CT'!$J$8=TH!F321),"x","")</f>
        <v/>
      </c>
      <c r="AC321" s="85" t="str">
        <f>IF(AND(OR(LEFT(TH!N321,2)="15",LEFT(TH!O321,2)="15"),TK!$E$7=TH!F321),"x","")</f>
        <v/>
      </c>
      <c r="AD321" s="85" t="str">
        <f>IF(AND(N321="1521",MONTH(C321)='BK-NL'!$M$11),"x","")</f>
        <v/>
      </c>
    </row>
    <row r="322" spans="1:30" s="347" customFormat="1" ht="15.75" hidden="1" customHeight="1">
      <c r="A322" s="342" t="str">
        <f>IF(B322&lt;&gt;"",IF(AND(B322='IN-TC'!$S$4,OR(TH!N322="1111",TH!O322="1111")),TH!D322,""),"")</f>
        <v/>
      </c>
      <c r="B322" s="63">
        <f t="shared" si="33"/>
        <v>1</v>
      </c>
      <c r="C322" s="64">
        <f>E322</f>
        <v>42396</v>
      </c>
      <c r="D322" s="64" t="s">
        <v>585</v>
      </c>
      <c r="E322" s="64">
        <v>42396</v>
      </c>
      <c r="F322" s="519" t="s">
        <v>619</v>
      </c>
      <c r="G322" s="67" t="s">
        <v>927</v>
      </c>
      <c r="H322" s="73" t="s">
        <v>601</v>
      </c>
      <c r="I322" s="447"/>
      <c r="J322" s="447"/>
      <c r="K322" s="438">
        <v>5.5</v>
      </c>
      <c r="L322" s="447">
        <v>22310</v>
      </c>
      <c r="M322" s="65">
        <f>ROUND(K322*L322,0)</f>
        <v>122705</v>
      </c>
      <c r="N322" s="66" t="s">
        <v>101</v>
      </c>
      <c r="O322" s="66" t="s">
        <v>591</v>
      </c>
      <c r="P322" s="85" t="str">
        <f>IF(AND('331-CT'!$E$7=TH!H322,OR(N322="331",O322="331")),"x","")</f>
        <v/>
      </c>
      <c r="Q322" s="85" t="str">
        <f>IF(AND(B322='111'!$L$11,OR($N322=$Q$7,$O322=$Q$7)),"x","")</f>
        <v/>
      </c>
      <c r="R322" s="85" t="str">
        <f>IF(AND($N322=$Q$7,$B322&lt;'111'!$L$11),"x","")</f>
        <v/>
      </c>
      <c r="S322" s="85" t="str">
        <f>IF(AND($O322=$Q$7,$B322&lt;'111'!$L$11),"x","")</f>
        <v/>
      </c>
      <c r="T322" s="85" t="str">
        <f>IF(ISERROR(FIND('112'!$M$9,G322,1)),"",IF((AND(FIND('112'!$M$9,G322,1)&gt;=1,B322='112'!$K$9,OR($N322='112'!$I$6,$O322='112'!$I$6))),"x",""))</f>
        <v/>
      </c>
      <c r="U322" s="85" t="str">
        <f>IF(ISERROR(FIND('112'!$M$9,G322,1)),"",IF((AND(LEFT(G322,2)=LEFT('112'!$M$9,2),B322&lt;'112'!$K$9,$N322='112'!$I$6)),"x",""))</f>
        <v/>
      </c>
      <c r="V322" s="85" t="str">
        <f>IF(ISERROR(FIND('112'!$M$9,G322,1)),"",IF((AND(RIGHT(G322,2)=RIGHT('112'!$M$9,2),B322&lt;'112'!$K$9,$O322='112'!$I$6)),"x",""))</f>
        <v/>
      </c>
      <c r="W322" s="85" t="str">
        <f>IF(AND('341-CT'!$H$9=H322,OR(LEFT(N322,3)=$W$7,LEFT(O322,3)=$W$7)),"x","")</f>
        <v/>
      </c>
      <c r="X322" s="85" t="str">
        <f>IF(OR(TH!N322=TH!$X$7,O322=TH!$X$7),"x","")</f>
        <v/>
      </c>
      <c r="Y322" s="85" t="str">
        <f>IF(AND(OR(N322="131",O322="131"),H322='131-CT'!$H$9),"x","")</f>
        <v/>
      </c>
      <c r="Z322" s="85"/>
      <c r="AA322" s="85" t="str">
        <f>IF(AND(MONTH(E322)='IN-NX'!$J$5,'IN-NX'!$D$7=D322),"x","")</f>
        <v/>
      </c>
      <c r="AB322" s="85" t="str">
        <f>IF(AND(OR(LEFT(TH!N322,2)="15",LEFT(TH!O322,2)="15"),'152-CT'!$J$8=TH!F322),"x","")</f>
        <v/>
      </c>
      <c r="AC322" s="85" t="str">
        <f>IF(AND(OR(LEFT(TH!N322,2)="15",LEFT(TH!O322,2)="15"),TK!$E$7=TH!F322),"x","")</f>
        <v/>
      </c>
      <c r="AD322" s="85" t="str">
        <f>IF(AND(N322="1521",MONTH(C322)='BK-NL'!$M$11),"x","")</f>
        <v/>
      </c>
    </row>
    <row r="323" spans="1:30" ht="15.75" hidden="1" customHeight="1">
      <c r="A323" s="342" t="str">
        <f>IF(B323&lt;&gt;"",IF(AND(B323='IN-TC'!$S$4,OR(TH!N323="1111",TH!O323="1111")),TH!D323,""),"")</f>
        <v/>
      </c>
      <c r="B323" s="63">
        <f t="shared" si="33"/>
        <v>1</v>
      </c>
      <c r="C323" s="64">
        <v>42396</v>
      </c>
      <c r="D323" s="64" t="s">
        <v>708</v>
      </c>
      <c r="E323" s="64">
        <v>42396</v>
      </c>
      <c r="F323" s="519" t="s">
        <v>715</v>
      </c>
      <c r="G323" s="67" t="s">
        <v>927</v>
      </c>
      <c r="H323" s="74"/>
      <c r="I323" s="446"/>
      <c r="J323" s="446"/>
      <c r="K323" s="437">
        <v>39400</v>
      </c>
      <c r="L323" s="446">
        <v>22280</v>
      </c>
      <c r="M323" s="84">
        <f>ROUND(K323*L323,0)</f>
        <v>877832000</v>
      </c>
      <c r="N323" s="66" t="s">
        <v>26</v>
      </c>
      <c r="O323" s="66" t="s">
        <v>267</v>
      </c>
      <c r="P323" s="85" t="str">
        <f>IF(AND('331-CT'!$E$7=TH!H323,OR(N323="331",O323="331")),"x","")</f>
        <v/>
      </c>
      <c r="Q323" s="85" t="str">
        <f>IF(AND(B323='111'!$L$11,OR($N323=$Q$7,$O323=$Q$7)),"x","")</f>
        <v/>
      </c>
      <c r="R323" s="85" t="str">
        <f>IF(AND($N323=$Q$7,$B323&lt;'111'!$L$11),"x","")</f>
        <v/>
      </c>
      <c r="S323" s="85" t="str">
        <f>IF(AND($O323=$Q$7,$B323&lt;'111'!$L$11),"x","")</f>
        <v/>
      </c>
      <c r="T323" s="85" t="str">
        <f>IF(ISERROR(FIND('112'!$M$9,G323,1)),"",IF((AND(FIND('112'!$M$9,G323,1)&gt;=1,B323='112'!$K$9,OR($N323='112'!$I$6,$O323='112'!$I$6))),"x",""))</f>
        <v/>
      </c>
      <c r="U323" s="85" t="str">
        <f>IF(ISERROR(FIND('112'!$M$9,G323,1)),"",IF((AND(LEFT(G323,2)=LEFT('112'!$M$9,2),B323&lt;'112'!$K$9,$N323='112'!$I$6)),"x",""))</f>
        <v>x</v>
      </c>
      <c r="V323" s="85" t="str">
        <f>IF(ISERROR(FIND('112'!$M$9,G323,1)),"",IF((AND(RIGHT(G323,2)=RIGHT('112'!$M$9,2),B323&lt;'112'!$K$9,$O323='112'!$I$6)),"x",""))</f>
        <v/>
      </c>
      <c r="W323" s="85" t="str">
        <f>IF(AND('341-CT'!$H$9=H323,OR(LEFT(N323,3)=$W$7,LEFT(O323,3)=$W$7)),"x","")</f>
        <v/>
      </c>
      <c r="X323" s="85" t="str">
        <f>IF(OR(TH!N323=TH!$X$7,O323=TH!$X$7),"x","")</f>
        <v/>
      </c>
      <c r="Y323" s="85" t="str">
        <f>IF(AND(OR(N323="131",O323="131"),H323='131-CT'!$H$9),"x","")</f>
        <v/>
      </c>
      <c r="Z323" s="85"/>
      <c r="AA323" s="85" t="str">
        <f>IF(AND(MONTH(E323)='IN-NX'!$J$5,'IN-NX'!$D$7=D323),"x","")</f>
        <v/>
      </c>
      <c r="AB323" s="85" t="str">
        <f>IF(AND(OR(LEFT(TH!N323,2)="15",LEFT(TH!O323,2)="15"),'152-CT'!$J$8=TH!F323),"x","")</f>
        <v/>
      </c>
      <c r="AC323" s="85" t="str">
        <f>IF(AND(OR(LEFT(TH!N323,2)="15",LEFT(TH!O323,2)="15"),TK!$E$7=TH!F323),"x","")</f>
        <v/>
      </c>
      <c r="AD323" s="85" t="str">
        <f>IF(AND(N323="1521",MONTH(C323)='BK-NL'!$M$11),"x","")</f>
        <v/>
      </c>
    </row>
    <row r="324" spans="1:30" ht="15.75" hidden="1" customHeight="1">
      <c r="A324" s="342" t="str">
        <f>IF(B324&lt;&gt;"",IF(AND(B324='IN-TC'!$S$4,OR(TH!N324="1111",TH!O324="1111")),TH!D324,""),"")</f>
        <v/>
      </c>
      <c r="B324" s="63">
        <f t="shared" si="33"/>
        <v>1</v>
      </c>
      <c r="C324" s="64">
        <v>42396</v>
      </c>
      <c r="D324" s="64" t="s">
        <v>917</v>
      </c>
      <c r="E324" s="64">
        <v>42396</v>
      </c>
      <c r="F324" s="519" t="s">
        <v>752</v>
      </c>
      <c r="G324" s="67" t="s">
        <v>927</v>
      </c>
      <c r="H324" s="75" t="s">
        <v>770</v>
      </c>
      <c r="I324" s="449"/>
      <c r="J324" s="446"/>
      <c r="K324" s="440"/>
      <c r="L324" s="449"/>
      <c r="M324" s="65">
        <v>850000000</v>
      </c>
      <c r="N324" s="66" t="s">
        <v>63</v>
      </c>
      <c r="O324" s="66" t="s">
        <v>26</v>
      </c>
      <c r="P324" s="85" t="str">
        <f>IF(AND('331-CT'!$E$7=TH!H324,OR(N324="331",O324="331")),"x","")</f>
        <v/>
      </c>
      <c r="Q324" s="85" t="str">
        <f>IF(AND(B324='111'!$L$11,OR($N324=$Q$7,$O324=$Q$7)),"x","")</f>
        <v>x</v>
      </c>
      <c r="R324" s="85" t="str">
        <f>IF(AND($N324=$Q$7,$B324&lt;'111'!$L$11),"x","")</f>
        <v/>
      </c>
      <c r="S324" s="85" t="str">
        <f>IF(AND($O324=$Q$7,$B324&lt;'111'!$L$11),"x","")</f>
        <v/>
      </c>
      <c r="T324" s="85" t="str">
        <f>IF(ISERROR(FIND('112'!$M$9,G324,1)),"",IF((AND(FIND('112'!$M$9,G324,1)&gt;=1,B324='112'!$K$9,OR($N324='112'!$I$6,$O324='112'!$I$6))),"x",""))</f>
        <v/>
      </c>
      <c r="U324" s="85" t="str">
        <f>IF(ISERROR(FIND('112'!$M$9,G324,1)),"",IF((AND(LEFT(G324,2)=LEFT('112'!$M$9,2),B324&lt;'112'!$K$9,$N324='112'!$I$6)),"x",""))</f>
        <v/>
      </c>
      <c r="V324" s="85" t="str">
        <f>IF(ISERROR(FIND('112'!$M$9,G324,1)),"",IF((AND(RIGHT(G324,2)=RIGHT('112'!$M$9,2),B324&lt;'112'!$K$9,$O324='112'!$I$6)),"x",""))</f>
        <v>x</v>
      </c>
      <c r="W324" s="85" t="str">
        <f>IF(AND('341-CT'!$H$9=H324,OR(LEFT(N324,3)=$W$7,LEFT(O324,3)=$W$7)),"x","")</f>
        <v/>
      </c>
      <c r="X324" s="85" t="str">
        <f>IF(OR(TH!N324=TH!$X$7,O324=TH!$X$7),"x","")</f>
        <v/>
      </c>
      <c r="Y324" s="85" t="str">
        <f>IF(AND(OR(N324="131",O324="131"),H324='131-CT'!$H$9),"x","")</f>
        <v/>
      </c>
      <c r="Z324" s="85"/>
      <c r="AA324" s="85" t="str">
        <f>IF(AND(MONTH(E324)='IN-NX'!$J$5,'IN-NX'!$D$7=D324),"x","")</f>
        <v/>
      </c>
      <c r="AB324" s="85" t="str">
        <f>IF(AND(OR(LEFT(TH!N324,2)="15",LEFT(TH!O324,2)="15"),'152-CT'!$J$8=TH!F324),"x","")</f>
        <v/>
      </c>
      <c r="AC324" s="85" t="str">
        <f>IF(AND(OR(LEFT(TH!N324,2)="15",LEFT(TH!O324,2)="15"),TK!$E$7=TH!F324),"x","")</f>
        <v/>
      </c>
      <c r="AD324" s="85" t="str">
        <f>IF(AND(N324="1521",MONTH(C324)='BK-NL'!$M$11),"x","")</f>
        <v/>
      </c>
    </row>
    <row r="325" spans="1:30" ht="15.75" hidden="1" customHeight="1">
      <c r="A325" s="342" t="str">
        <f>IF(B325&lt;&gt;"",IF(AND(B325='IN-TC'!$S$4,OR(TH!N325="1111",TH!O325="1111")),TH!D325,""),"")</f>
        <v/>
      </c>
      <c r="B325" s="63">
        <f t="shared" si="33"/>
        <v>1</v>
      </c>
      <c r="C325" s="64">
        <v>42396</v>
      </c>
      <c r="D325" s="64" t="s">
        <v>708</v>
      </c>
      <c r="E325" s="64">
        <v>42396</v>
      </c>
      <c r="F325" s="519" t="s">
        <v>1103</v>
      </c>
      <c r="G325" s="67" t="s">
        <v>927</v>
      </c>
      <c r="H325" s="519" t="s">
        <v>635</v>
      </c>
      <c r="I325" s="446"/>
      <c r="J325" s="446"/>
      <c r="K325" s="437"/>
      <c r="L325" s="446"/>
      <c r="M325" s="65">
        <v>27118300</v>
      </c>
      <c r="N325" s="66" t="s">
        <v>19</v>
      </c>
      <c r="O325" s="66" t="s">
        <v>26</v>
      </c>
      <c r="P325" s="85" t="str">
        <f>IF(AND('331-CT'!$E$7=TH!H325,OR(N325="331",O325="331")),"x","")</f>
        <v/>
      </c>
      <c r="Q325" s="85" t="str">
        <f>IF(AND(B325='111'!$L$11,OR($N325=$Q$7,$O325=$Q$7)),"x","")</f>
        <v/>
      </c>
      <c r="R325" s="85" t="str">
        <f>IF(AND($N325=$Q$7,$B325&lt;'111'!$L$11),"x","")</f>
        <v/>
      </c>
      <c r="S325" s="85" t="str">
        <f>IF(AND($O325=$Q$7,$B325&lt;'111'!$L$11),"x","")</f>
        <v/>
      </c>
      <c r="T325" s="85" t="str">
        <f>IF(ISERROR(FIND('112'!$M$9,G325,1)),"",IF((AND(FIND('112'!$M$9,G325,1)&gt;=1,B325='112'!$K$9,OR($N325='112'!$I$6,$O325='112'!$I$6))),"x",""))</f>
        <v/>
      </c>
      <c r="U325" s="85" t="str">
        <f>IF(ISERROR(FIND('112'!$M$9,G325,1)),"",IF((AND(LEFT(G325,2)=LEFT('112'!$M$9,2),B325&lt;'112'!$K$9,$N325='112'!$I$6)),"x",""))</f>
        <v/>
      </c>
      <c r="V325" s="85" t="str">
        <f>IF(ISERROR(FIND('112'!$M$9,G325,1)),"",IF((AND(RIGHT(G325,2)=RIGHT('112'!$M$9,2),B325&lt;'112'!$K$9,$O325='112'!$I$6)),"x",""))</f>
        <v>x</v>
      </c>
      <c r="W325" s="85" t="str">
        <f>IF(AND('341-CT'!$H$9=H325,OR(LEFT(N325,3)=$W$7,LEFT(O325,3)=$W$7)),"x","")</f>
        <v/>
      </c>
      <c r="X325" s="85" t="str">
        <f>IF(OR(TH!N325=TH!$X$7,O325=TH!$X$7),"x","")</f>
        <v/>
      </c>
      <c r="Y325" s="85" t="str">
        <f>IF(AND(OR(N325="131",O325="131"),H325='131-CT'!$H$9),"x","")</f>
        <v/>
      </c>
      <c r="Z325" s="85"/>
      <c r="AA325" s="85" t="str">
        <f>IF(AND(MONTH(E325)='IN-NX'!$J$5,'IN-NX'!$D$7=D325),"x","")</f>
        <v/>
      </c>
      <c r="AB325" s="85" t="str">
        <f>IF(AND(OR(LEFT(TH!N325,2)="15",LEFT(TH!O325,2)="15"),'152-CT'!$J$8=TH!F325),"x","")</f>
        <v/>
      </c>
      <c r="AC325" s="85" t="str">
        <f>IF(AND(OR(LEFT(TH!N325,2)="15",LEFT(TH!O325,2)="15"),TK!$E$7=TH!F325),"x","")</f>
        <v/>
      </c>
      <c r="AD325" s="85" t="str">
        <f>IF(AND(N325="1521",MONTH(C325)='BK-NL'!$M$11),"x","")</f>
        <v/>
      </c>
    </row>
    <row r="326" spans="1:30" ht="15.75" hidden="1" customHeight="1">
      <c r="A326" s="342" t="str">
        <f>IF(B326&lt;&gt;"",IF(AND(B326='IN-TC'!$S$4,OR(TH!N326="1111",TH!O326="1111")),TH!D326,""),"")</f>
        <v/>
      </c>
      <c r="B326" s="63">
        <f t="shared" si="33"/>
        <v>1</v>
      </c>
      <c r="C326" s="64">
        <v>42396</v>
      </c>
      <c r="D326" s="64" t="s">
        <v>708</v>
      </c>
      <c r="E326" s="64">
        <v>42396</v>
      </c>
      <c r="F326" s="519" t="s">
        <v>749</v>
      </c>
      <c r="G326" s="67" t="s">
        <v>927</v>
      </c>
      <c r="H326" s="519"/>
      <c r="I326" s="446"/>
      <c r="J326" s="446"/>
      <c r="K326" s="437"/>
      <c r="L326" s="446"/>
      <c r="M326" s="65">
        <v>25000</v>
      </c>
      <c r="N326" s="66" t="s">
        <v>101</v>
      </c>
      <c r="O326" s="66" t="s">
        <v>26</v>
      </c>
      <c r="P326" s="85" t="str">
        <f>IF(AND('331-CT'!$E$7=TH!H326,OR(N326="331",O326="331")),"x","")</f>
        <v/>
      </c>
      <c r="Q326" s="85" t="str">
        <f>IF(AND(B326='111'!$L$11,OR($N326=$Q$7,$O326=$Q$7)),"x","")</f>
        <v/>
      </c>
      <c r="R326" s="85" t="str">
        <f>IF(AND($N326=$Q$7,$B326&lt;'111'!$L$11),"x","")</f>
        <v/>
      </c>
      <c r="S326" s="85" t="str">
        <f>IF(AND($O326=$Q$7,$B326&lt;'111'!$L$11),"x","")</f>
        <v/>
      </c>
      <c r="T326" s="85" t="str">
        <f>IF(ISERROR(FIND('112'!$M$9,G326,1)),"",IF((AND(FIND('112'!$M$9,G326,1)&gt;=1,B326='112'!$K$9,OR($N326='112'!$I$6,$O326='112'!$I$6))),"x",""))</f>
        <v/>
      </c>
      <c r="U326" s="85" t="str">
        <f>IF(ISERROR(FIND('112'!$M$9,G326,1)),"",IF((AND(LEFT(G326,2)=LEFT('112'!$M$9,2),B326&lt;'112'!$K$9,$N326='112'!$I$6)),"x",""))</f>
        <v/>
      </c>
      <c r="V326" s="85" t="str">
        <f>IF(ISERROR(FIND('112'!$M$9,G326,1)),"",IF((AND(RIGHT(G326,2)=RIGHT('112'!$M$9,2),B326&lt;'112'!$K$9,$O326='112'!$I$6)),"x",""))</f>
        <v>x</v>
      </c>
      <c r="W326" s="85" t="str">
        <f>IF(AND('341-CT'!$H$9=H326,OR(LEFT(N326,3)=$W$7,LEFT(O326,3)=$W$7)),"x","")</f>
        <v/>
      </c>
      <c r="X326" s="85" t="str">
        <f>IF(OR(TH!N326=TH!$X$7,O326=TH!$X$7),"x","")</f>
        <v/>
      </c>
      <c r="Y326" s="85" t="str">
        <f>IF(AND(OR(N326="131",O326="131"),H326='131-CT'!$H$9),"x","")</f>
        <v/>
      </c>
      <c r="Z326" s="85"/>
      <c r="AA326" s="85" t="str">
        <f>IF(AND(MONTH(E326)='IN-NX'!$J$5,'IN-NX'!$D$7=D326),"x","")</f>
        <v/>
      </c>
      <c r="AB326" s="85" t="str">
        <f>IF(AND(OR(LEFT(TH!N326,2)="15",LEFT(TH!O326,2)="15"),'152-CT'!$J$8=TH!F326),"x","")</f>
        <v/>
      </c>
      <c r="AC326" s="85" t="str">
        <f>IF(AND(OR(LEFT(TH!N326,2)="15",LEFT(TH!O326,2)="15"),TK!$E$7=TH!F326),"x","")</f>
        <v/>
      </c>
      <c r="AD326" s="85" t="str">
        <f>IF(AND(N326="1521",MONTH(C326)='BK-NL'!$M$11),"x","")</f>
        <v/>
      </c>
    </row>
    <row r="327" spans="1:30" ht="15.75" hidden="1" customHeight="1">
      <c r="A327" s="342" t="str">
        <f>IF(B327&lt;&gt;"",IF(AND(B327='IN-TC'!$S$4,OR(TH!N327="1111",TH!O327="1111")),TH!D327,""),"")</f>
        <v/>
      </c>
      <c r="B327" s="63">
        <f t="shared" si="33"/>
        <v>1</v>
      </c>
      <c r="C327" s="64">
        <v>42396</v>
      </c>
      <c r="D327" s="64" t="s">
        <v>708</v>
      </c>
      <c r="E327" s="64">
        <v>42396</v>
      </c>
      <c r="F327" s="519" t="s">
        <v>751</v>
      </c>
      <c r="G327" s="67" t="s">
        <v>927</v>
      </c>
      <c r="H327" s="869"/>
      <c r="I327" s="450"/>
      <c r="J327" s="450"/>
      <c r="K327" s="441"/>
      <c r="L327" s="450"/>
      <c r="M327" s="65">
        <v>2500</v>
      </c>
      <c r="N327" s="66" t="s">
        <v>9</v>
      </c>
      <c r="O327" s="66" t="s">
        <v>26</v>
      </c>
      <c r="P327" s="85" t="str">
        <f>IF(AND('331-CT'!$E$7=TH!H327,OR(N327="331",O327="331")),"x","")</f>
        <v/>
      </c>
      <c r="Q327" s="85" t="str">
        <f>IF(AND(B327='111'!$L$11,OR($N327=$Q$7,$O327=$Q$7)),"x","")</f>
        <v/>
      </c>
      <c r="R327" s="85" t="str">
        <f>IF(AND($N327=$Q$7,$B327&lt;'111'!$L$11),"x","")</f>
        <v/>
      </c>
      <c r="S327" s="85" t="str">
        <f>IF(AND($O327=$Q$7,$B327&lt;'111'!$L$11),"x","")</f>
        <v/>
      </c>
      <c r="T327" s="85" t="str">
        <f>IF(ISERROR(FIND('112'!$M$9,G327,1)),"",IF((AND(FIND('112'!$M$9,G327,1)&gt;=1,B327='112'!$K$9,OR($N327='112'!$I$6,$O327='112'!$I$6))),"x",""))</f>
        <v/>
      </c>
      <c r="U327" s="85" t="str">
        <f>IF(ISERROR(FIND('112'!$M$9,G327,1)),"",IF((AND(LEFT(G327,2)=LEFT('112'!$M$9,2),B327&lt;'112'!$K$9,$N327='112'!$I$6)),"x",""))</f>
        <v/>
      </c>
      <c r="V327" s="85" t="str">
        <f>IF(ISERROR(FIND('112'!$M$9,G327,1)),"",IF((AND(RIGHT(G327,2)=RIGHT('112'!$M$9,2),B327&lt;'112'!$K$9,$O327='112'!$I$6)),"x",""))</f>
        <v>x</v>
      </c>
      <c r="W327" s="85" t="str">
        <f>IF(AND('341-CT'!$H$9=H327,OR(LEFT(N327,3)=$W$7,LEFT(O327,3)=$W$7)),"x","")</f>
        <v/>
      </c>
      <c r="X327" s="85" t="str">
        <f>IF(OR(TH!N327=TH!$X$7,O327=TH!$X$7),"x","")</f>
        <v/>
      </c>
      <c r="Y327" s="85" t="str">
        <f>IF(AND(OR(N327="131",O327="131"),H327='131-CT'!$H$9),"x","")</f>
        <v/>
      </c>
      <c r="Z327" s="85"/>
      <c r="AA327" s="85" t="str">
        <f>IF(AND(MONTH(E327)='IN-NX'!$J$5,'IN-NX'!$D$7=D327),"x","")</f>
        <v/>
      </c>
      <c r="AB327" s="85" t="str">
        <f>IF(AND(OR(LEFT(TH!N327,2)="15",LEFT(TH!O327,2)="15"),'152-CT'!$J$8=TH!F327),"x","")</f>
        <v/>
      </c>
      <c r="AC327" s="85" t="str">
        <f>IF(AND(OR(LEFT(TH!N327,2)="15",LEFT(TH!O327,2)="15"),TK!$E$7=TH!F327),"x","")</f>
        <v/>
      </c>
      <c r="AD327" s="85" t="str">
        <f>IF(AND(N327="1521",MONTH(C327)='BK-NL'!$M$11),"x","")</f>
        <v/>
      </c>
    </row>
    <row r="328" spans="1:30" ht="15.75" hidden="1" customHeight="1">
      <c r="A328" s="342" t="str">
        <f>IF(B328&lt;&gt;"",IF(AND(B328='IN-TC'!$S$4,OR(TH!N328="1111",TH!O328="1111")),TH!D328,""),"")</f>
        <v/>
      </c>
      <c r="B328" s="63">
        <f t="shared" si="33"/>
        <v>1</v>
      </c>
      <c r="C328" s="81">
        <f>E328</f>
        <v>42396</v>
      </c>
      <c r="D328" s="81" t="s">
        <v>920</v>
      </c>
      <c r="E328" s="81">
        <v>42396</v>
      </c>
      <c r="F328" s="519" t="s">
        <v>972</v>
      </c>
      <c r="G328" s="82"/>
      <c r="H328" s="83" t="s">
        <v>971</v>
      </c>
      <c r="I328" s="444"/>
      <c r="J328" s="444"/>
      <c r="K328" s="435"/>
      <c r="L328" s="444"/>
      <c r="M328" s="84">
        <v>500000000</v>
      </c>
      <c r="N328" s="85" t="s">
        <v>273</v>
      </c>
      <c r="O328" s="85" t="s">
        <v>63</v>
      </c>
      <c r="P328" s="85" t="str">
        <f>IF(AND('331-CT'!$E$7=TH!H328,OR(N328="331",O328="331")),"x","")</f>
        <v/>
      </c>
      <c r="Q328" s="85" t="str">
        <f>IF(AND(B328='111'!$L$11,OR($N328=$Q$7,$O328=$Q$7)),"x","")</f>
        <v>x</v>
      </c>
      <c r="R328" s="85" t="str">
        <f>IF(AND($N328=$Q$7,$B328&lt;'111'!$L$11),"x","")</f>
        <v/>
      </c>
      <c r="S328" s="85" t="str">
        <f>IF(AND($O328=$Q$7,$B328&lt;'111'!$L$11),"x","")</f>
        <v/>
      </c>
      <c r="T328" s="85" t="str">
        <f>IF(ISERROR(FIND('112'!$M$9,G328,1)),"",IF((AND(FIND('112'!$M$9,G328,1)&gt;=1,B328='112'!$K$9,OR($N328='112'!$I$6,$O328='112'!$I$6))),"x",""))</f>
        <v/>
      </c>
      <c r="U328" s="85" t="str">
        <f>IF(ISERROR(FIND('112'!$M$9,G328,1)),"",IF((AND(LEFT(G328,2)=LEFT('112'!$M$9,2),B328&lt;'112'!$K$9,$N328='112'!$I$6)),"x",""))</f>
        <v/>
      </c>
      <c r="V328" s="85" t="str">
        <f>IF(ISERROR(FIND('112'!$M$9,G328,1)),"",IF((AND(RIGHT(G328,2)=RIGHT('112'!$M$9,2),B328&lt;'112'!$K$9,$O328='112'!$I$6)),"x",""))</f>
        <v/>
      </c>
      <c r="W328" s="85" t="str">
        <f>IF(AND('341-CT'!$H$9=H328,OR(LEFT(N328,3)=$W$7,LEFT(O328,3)=$W$7)),"x","")</f>
        <v/>
      </c>
      <c r="X328" s="85" t="str">
        <f>IF(OR(TH!N328=TH!$X$7,O328=TH!$X$7),"x","")</f>
        <v/>
      </c>
      <c r="Y328" s="85" t="str">
        <f>IF(AND(OR(N328="131",O328="131"),H328='131-CT'!$H$9),"x","")</f>
        <v/>
      </c>
      <c r="Z328" s="85"/>
      <c r="AA328" s="85" t="str">
        <f>IF(AND(MONTH(E328)='IN-NX'!$J$5,'IN-NX'!$D$7=D328),"x","")</f>
        <v/>
      </c>
      <c r="AB328" s="85" t="str">
        <f>IF(AND(OR(LEFT(TH!N328,2)="15",LEFT(TH!O328,2)="15"),'152-CT'!$J$8=TH!F328),"x","")</f>
        <v/>
      </c>
      <c r="AC328" s="85" t="str">
        <f>IF(AND(OR(LEFT(TH!N328,2)="15",LEFT(TH!O328,2)="15"),TK!$E$7=TH!F328),"x","")</f>
        <v/>
      </c>
      <c r="AD328" s="85" t="str">
        <f>IF(AND(N328="1521",MONTH(C328)='BK-NL'!$M$11),"x","")</f>
        <v/>
      </c>
    </row>
    <row r="329" spans="1:30" ht="15.75" hidden="1" customHeight="1">
      <c r="A329" s="342" t="str">
        <f>IF(B329&lt;&gt;"",IF(AND(B329='IN-TC'!$S$4,OR(TH!N329="1111",TH!O329="1111")),TH!D329,""),"")</f>
        <v/>
      </c>
      <c r="B329" s="63">
        <f t="shared" si="33"/>
        <v>1</v>
      </c>
      <c r="C329" s="64">
        <v>42397</v>
      </c>
      <c r="D329" s="64" t="s">
        <v>705</v>
      </c>
      <c r="E329" s="64">
        <v>42397</v>
      </c>
      <c r="F329" s="519" t="s">
        <v>711</v>
      </c>
      <c r="G329" s="67" t="s">
        <v>927</v>
      </c>
      <c r="H329" s="74" t="s">
        <v>604</v>
      </c>
      <c r="I329" s="446"/>
      <c r="J329" s="446"/>
      <c r="K329" s="437">
        <v>71518.62</v>
      </c>
      <c r="L329" s="446">
        <v>22300</v>
      </c>
      <c r="M329" s="84">
        <f t="shared" ref="M329:M335" si="34">ROUND(K329*L329,0)</f>
        <v>1594865226</v>
      </c>
      <c r="N329" s="66" t="s">
        <v>267</v>
      </c>
      <c r="O329" s="66" t="s">
        <v>591</v>
      </c>
      <c r="P329" s="85" t="str">
        <f>IF(AND('331-CT'!$E$7=TH!H329,OR(N329="331",O329="331")),"x","")</f>
        <v/>
      </c>
      <c r="Q329" s="85" t="str">
        <f>IF(AND(B329='111'!$L$11,OR($N329=$Q$7,$O329=$Q$7)),"x","")</f>
        <v/>
      </c>
      <c r="R329" s="85" t="str">
        <f>IF(AND($N329=$Q$7,$B329&lt;'111'!$L$11),"x","")</f>
        <v/>
      </c>
      <c r="S329" s="85" t="str">
        <f>IF(AND($O329=$Q$7,$B329&lt;'111'!$L$11),"x","")</f>
        <v/>
      </c>
      <c r="T329" s="85" t="str">
        <f>IF(ISERROR(FIND('112'!$M$9,G329,1)),"",IF((AND(FIND('112'!$M$9,G329,1)&gt;=1,B329='112'!$K$9,OR($N329='112'!$I$6,$O329='112'!$I$6))),"x",""))</f>
        <v/>
      </c>
      <c r="U329" s="85" t="str">
        <f>IF(ISERROR(FIND('112'!$M$9,G329,1)),"",IF((AND(LEFT(G329,2)=LEFT('112'!$M$9,2),B329&lt;'112'!$K$9,$N329='112'!$I$6)),"x",""))</f>
        <v/>
      </c>
      <c r="V329" s="85" t="str">
        <f>IF(ISERROR(FIND('112'!$M$9,G329,1)),"",IF((AND(RIGHT(G329,2)=RIGHT('112'!$M$9,2),B329&lt;'112'!$K$9,$O329='112'!$I$6)),"x",""))</f>
        <v/>
      </c>
      <c r="W329" s="85" t="str">
        <f>IF(AND('341-CT'!$H$9=H329,OR(LEFT(N329,3)=$W$7,LEFT(O329,3)=$W$7)),"x","")</f>
        <v/>
      </c>
      <c r="X329" s="85" t="str">
        <f>IF(OR(TH!N329=TH!$X$7,O329=TH!$X$7),"x","")</f>
        <v/>
      </c>
      <c r="Y329" s="85" t="str">
        <f>IF(AND(OR(N329="131",O329="131"),H329='131-CT'!$H$9),"x","")</f>
        <v/>
      </c>
      <c r="Z329" s="85"/>
      <c r="AA329" s="85" t="str">
        <f>IF(AND(MONTH(E329)='IN-NX'!$J$5,'IN-NX'!$D$7=D329),"x","")</f>
        <v/>
      </c>
      <c r="AB329" s="85" t="str">
        <f>IF(AND(OR(LEFT(TH!N329,2)="15",LEFT(TH!O329,2)="15"),'152-CT'!$J$8=TH!F329),"x","")</f>
        <v/>
      </c>
      <c r="AC329" s="85" t="str">
        <f>IF(AND(OR(LEFT(TH!N329,2)="15",LEFT(TH!O329,2)="15"),TK!$E$7=TH!F329),"x","")</f>
        <v/>
      </c>
      <c r="AD329" s="85" t="str">
        <f>IF(AND(N329="1521",MONTH(C329)='BK-NL'!$M$11),"x","")</f>
        <v/>
      </c>
    </row>
    <row r="330" spans="1:30" s="347" customFormat="1" ht="15.75" hidden="1" customHeight="1">
      <c r="A330" s="342" t="str">
        <f>IF(B330&lt;&gt;"",IF(AND(B330='IN-TC'!$S$4,OR(TH!N330="1111",TH!O330="1111")),TH!D330,""),"")</f>
        <v/>
      </c>
      <c r="B330" s="63">
        <f t="shared" si="33"/>
        <v>1</v>
      </c>
      <c r="C330" s="64">
        <f>E330</f>
        <v>42397</v>
      </c>
      <c r="D330" s="64" t="s">
        <v>585</v>
      </c>
      <c r="E330" s="64">
        <v>42397</v>
      </c>
      <c r="F330" s="519" t="s">
        <v>617</v>
      </c>
      <c r="G330" s="67" t="s">
        <v>927</v>
      </c>
      <c r="H330" s="74" t="s">
        <v>604</v>
      </c>
      <c r="I330" s="446"/>
      <c r="J330" s="446"/>
      <c r="K330" s="437">
        <v>11</v>
      </c>
      <c r="L330" s="446">
        <v>22310</v>
      </c>
      <c r="M330" s="65">
        <f t="shared" si="34"/>
        <v>245410</v>
      </c>
      <c r="N330" s="66" t="s">
        <v>101</v>
      </c>
      <c r="O330" s="66" t="s">
        <v>591</v>
      </c>
      <c r="P330" s="85" t="str">
        <f>IF(AND('331-CT'!$E$7=TH!H330,OR(N330="331",O330="331")),"x","")</f>
        <v/>
      </c>
      <c r="Q330" s="85" t="str">
        <f>IF(AND(B330='111'!$L$11,OR($N330=$Q$7,$O330=$Q$7)),"x","")</f>
        <v/>
      </c>
      <c r="R330" s="85" t="str">
        <f>IF(AND($N330=$Q$7,$B330&lt;'111'!$L$11),"x","")</f>
        <v/>
      </c>
      <c r="S330" s="85" t="str">
        <f>IF(AND($O330=$Q$7,$B330&lt;'111'!$L$11),"x","")</f>
        <v/>
      </c>
      <c r="T330" s="85" t="str">
        <f>IF(ISERROR(FIND('112'!$M$9,G330,1)),"",IF((AND(FIND('112'!$M$9,G330,1)&gt;=1,B330='112'!$K$9,OR($N330='112'!$I$6,$O330='112'!$I$6))),"x",""))</f>
        <v/>
      </c>
      <c r="U330" s="85" t="str">
        <f>IF(ISERROR(FIND('112'!$M$9,G330,1)),"",IF((AND(LEFT(G330,2)=LEFT('112'!$M$9,2),B330&lt;'112'!$K$9,$N330='112'!$I$6)),"x",""))</f>
        <v/>
      </c>
      <c r="V330" s="85" t="str">
        <f>IF(ISERROR(FIND('112'!$M$9,G330,1)),"",IF((AND(RIGHT(G330,2)=RIGHT('112'!$M$9,2),B330&lt;'112'!$K$9,$O330='112'!$I$6)),"x",""))</f>
        <v/>
      </c>
      <c r="W330" s="85" t="str">
        <f>IF(AND('341-CT'!$H$9=H330,OR(LEFT(N330,3)=$W$7,LEFT(O330,3)=$W$7)),"x","")</f>
        <v/>
      </c>
      <c r="X330" s="85" t="str">
        <f>IF(OR(TH!N330=TH!$X$7,O330=TH!$X$7),"x","")</f>
        <v/>
      </c>
      <c r="Y330" s="85" t="str">
        <f>IF(AND(OR(N330="131",O330="131"),H330='131-CT'!$H$9),"x","")</f>
        <v/>
      </c>
      <c r="Z330" s="85"/>
      <c r="AA330" s="85" t="str">
        <f>IF(AND(MONTH(E330)='IN-NX'!$J$5,'IN-NX'!$D$7=D330),"x","")</f>
        <v/>
      </c>
      <c r="AB330" s="85" t="str">
        <f>IF(AND(OR(LEFT(TH!N330,2)="15",LEFT(TH!O330,2)="15"),'152-CT'!$J$8=TH!F330),"x","")</f>
        <v/>
      </c>
      <c r="AC330" s="85" t="str">
        <f>IF(AND(OR(LEFT(TH!N330,2)="15",LEFT(TH!O330,2)="15"),TK!$E$7=TH!F330),"x","")</f>
        <v/>
      </c>
      <c r="AD330" s="85" t="str">
        <f>IF(AND(N330="1521",MONTH(C330)='BK-NL'!$M$11),"x","")</f>
        <v/>
      </c>
    </row>
    <row r="331" spans="1:30" s="347" customFormat="1" ht="15.75" hidden="1" customHeight="1">
      <c r="A331" s="342" t="str">
        <f>IF(B331&lt;&gt;"",IF(AND(B331='IN-TC'!$S$4,OR(TH!N331="1111",TH!O331="1111")),TH!D331,""),"")</f>
        <v/>
      </c>
      <c r="B331" s="63">
        <f t="shared" ref="B331:B394" si="35">IF(C331&lt;&gt;"",MONTH(C331),"")</f>
        <v>1</v>
      </c>
      <c r="C331" s="64">
        <f>E331</f>
        <v>42397</v>
      </c>
      <c r="D331" s="64" t="s">
        <v>585</v>
      </c>
      <c r="E331" s="64">
        <v>42397</v>
      </c>
      <c r="F331" s="519" t="s">
        <v>618</v>
      </c>
      <c r="G331" s="67" t="s">
        <v>927</v>
      </c>
      <c r="H331" s="74" t="s">
        <v>604</v>
      </c>
      <c r="I331" s="446"/>
      <c r="J331" s="446"/>
      <c r="K331" s="437">
        <v>30.38</v>
      </c>
      <c r="L331" s="446">
        <v>22310</v>
      </c>
      <c r="M331" s="65">
        <f t="shared" si="34"/>
        <v>677778</v>
      </c>
      <c r="N331" s="66" t="s">
        <v>101</v>
      </c>
      <c r="O331" s="66" t="s">
        <v>591</v>
      </c>
      <c r="P331" s="85" t="str">
        <f>IF(AND('331-CT'!$E$7=TH!H331,OR(N331="331",O331="331")),"x","")</f>
        <v/>
      </c>
      <c r="Q331" s="85" t="str">
        <f>IF(AND(B331='111'!$L$11,OR($N331=$Q$7,$O331=$Q$7)),"x","")</f>
        <v/>
      </c>
      <c r="R331" s="85" t="str">
        <f>IF(AND($N331=$Q$7,$B331&lt;'111'!$L$11),"x","")</f>
        <v/>
      </c>
      <c r="S331" s="85" t="str">
        <f>IF(AND($O331=$Q$7,$B331&lt;'111'!$L$11),"x","")</f>
        <v/>
      </c>
      <c r="T331" s="85" t="str">
        <f>IF(ISERROR(FIND('112'!$M$9,G331,1)),"",IF((AND(FIND('112'!$M$9,G331,1)&gt;=1,B331='112'!$K$9,OR($N331='112'!$I$6,$O331='112'!$I$6))),"x",""))</f>
        <v/>
      </c>
      <c r="U331" s="85" t="str">
        <f>IF(ISERROR(FIND('112'!$M$9,G331,1)),"",IF((AND(LEFT(G331,2)=LEFT('112'!$M$9,2),B331&lt;'112'!$K$9,$N331='112'!$I$6)),"x",""))</f>
        <v/>
      </c>
      <c r="V331" s="85" t="str">
        <f>IF(ISERROR(FIND('112'!$M$9,G331,1)),"",IF((AND(RIGHT(G331,2)=RIGHT('112'!$M$9,2),B331&lt;'112'!$K$9,$O331='112'!$I$6)),"x",""))</f>
        <v/>
      </c>
      <c r="W331" s="85" t="str">
        <f>IF(AND('341-CT'!$H$9=H331,OR(LEFT(N331,3)=$W$7,LEFT(O331,3)=$W$7)),"x","")</f>
        <v/>
      </c>
      <c r="X331" s="85" t="str">
        <f>IF(OR(TH!N331=TH!$X$7,O331=TH!$X$7),"x","")</f>
        <v/>
      </c>
      <c r="Y331" s="85" t="str">
        <f>IF(AND(OR(N331="131",O331="131"),H331='131-CT'!$H$9),"x","")</f>
        <v/>
      </c>
      <c r="Z331" s="85"/>
      <c r="AA331" s="85" t="str">
        <f>IF(AND(MONTH(E331)='IN-NX'!$J$5,'IN-NX'!$D$7=D331),"x","")</f>
        <v/>
      </c>
      <c r="AB331" s="85" t="str">
        <f>IF(AND(OR(LEFT(TH!N331,2)="15",LEFT(TH!O331,2)="15"),'152-CT'!$J$8=TH!F331),"x","")</f>
        <v/>
      </c>
      <c r="AC331" s="85" t="str">
        <f>IF(AND(OR(LEFT(TH!N331,2)="15",LEFT(TH!O331,2)="15"),TK!$E$7=TH!F331),"x","")</f>
        <v/>
      </c>
      <c r="AD331" s="85" t="str">
        <f>IF(AND(N331="1521",MONTH(C331)='BK-NL'!$M$11),"x","")</f>
        <v/>
      </c>
    </row>
    <row r="332" spans="1:30" ht="15.75" hidden="1" customHeight="1">
      <c r="A332" s="342" t="str">
        <f>IF(B332&lt;&gt;"",IF(AND(B332='IN-TC'!$S$4,OR(TH!N332="1111",TH!O332="1111")),TH!D332,""),"")</f>
        <v/>
      </c>
      <c r="B332" s="63">
        <f t="shared" si="35"/>
        <v>1</v>
      </c>
      <c r="C332" s="64">
        <v>42398</v>
      </c>
      <c r="D332" s="64" t="s">
        <v>708</v>
      </c>
      <c r="E332" s="64">
        <v>42398</v>
      </c>
      <c r="F332" s="519" t="s">
        <v>706</v>
      </c>
      <c r="G332" s="67" t="s">
        <v>933</v>
      </c>
      <c r="H332" s="352"/>
      <c r="I332" s="450"/>
      <c r="J332" s="450"/>
      <c r="K332" s="441">
        <v>52300</v>
      </c>
      <c r="L332" s="450">
        <v>22225</v>
      </c>
      <c r="M332" s="84">
        <f t="shared" si="34"/>
        <v>1162367500</v>
      </c>
      <c r="N332" s="66" t="s">
        <v>267</v>
      </c>
      <c r="O332" s="66" t="s">
        <v>267</v>
      </c>
      <c r="P332" s="85" t="str">
        <f>IF(AND('331-CT'!$E$7=TH!H332,OR(N332="331",O332="331")),"x","")</f>
        <v/>
      </c>
      <c r="Q332" s="85" t="str">
        <f>IF(AND(B332='111'!$L$11,OR($N332=$Q$7,$O332=$Q$7)),"x","")</f>
        <v/>
      </c>
      <c r="R332" s="85" t="str">
        <f>IF(AND($N332=$Q$7,$B332&lt;'111'!$L$11),"x","")</f>
        <v/>
      </c>
      <c r="S332" s="85" t="str">
        <f>IF(AND($O332=$Q$7,$B332&lt;'111'!$L$11),"x","")</f>
        <v/>
      </c>
      <c r="T332" s="85" t="str">
        <f>IF(ISERROR(FIND('112'!$M$9,G332,1)),"",IF((AND(FIND('112'!$M$9,G332,1)&gt;=1,B332='112'!$K$9,OR($N332='112'!$I$6,$O332='112'!$I$6))),"x",""))</f>
        <v/>
      </c>
      <c r="U332" s="85" t="str">
        <f>IF(ISERROR(FIND('112'!$M$9,G332,1)),"",IF((AND(LEFT(G332,2)=LEFT('112'!$M$9,2),B332&lt;'112'!$K$9,$N332='112'!$I$6)),"x",""))</f>
        <v/>
      </c>
      <c r="V332" s="85" t="str">
        <f>IF(ISERROR(FIND('112'!$M$9,G332,1)),"",IF((AND(RIGHT(G332,2)=RIGHT('112'!$M$9,2),B332&lt;'112'!$K$9,$O332='112'!$I$6)),"x",""))</f>
        <v/>
      </c>
      <c r="W332" s="85" t="str">
        <f>IF(AND('341-CT'!$H$9=H332,OR(LEFT(N332,3)=$W$7,LEFT(O332,3)=$W$7)),"x","")</f>
        <v/>
      </c>
      <c r="X332" s="85" t="str">
        <f>IF(OR(TH!N332=TH!$X$7,O332=TH!$X$7),"x","")</f>
        <v/>
      </c>
      <c r="Y332" s="85" t="str">
        <f>IF(AND(OR(N332="131",O332="131"),H332='131-CT'!$H$9),"x","")</f>
        <v/>
      </c>
      <c r="Z332" s="85"/>
      <c r="AA332" s="85" t="str">
        <f>IF(AND(MONTH(E332)='IN-NX'!$J$5,'IN-NX'!$D$7=D332),"x","")</f>
        <v/>
      </c>
      <c r="AB332" s="85" t="str">
        <f>IF(AND(OR(LEFT(TH!N332,2)="15",LEFT(TH!O332,2)="15"),'152-CT'!$J$8=TH!F332),"x","")</f>
        <v/>
      </c>
      <c r="AC332" s="85" t="str">
        <f>IF(AND(OR(LEFT(TH!N332,2)="15",LEFT(TH!O332,2)="15"),TK!$E$7=TH!F332),"x","")</f>
        <v/>
      </c>
      <c r="AD332" s="85" t="str">
        <f>IF(AND(N332="1521",MONTH(C332)='BK-NL'!$M$11),"x","")</f>
        <v/>
      </c>
    </row>
    <row r="333" spans="1:30" ht="15.75" hidden="1" customHeight="1">
      <c r="A333" s="342" t="str">
        <f>IF(B333&lt;&gt;"",IF(AND(B333='IN-TC'!$S$4,OR(TH!N333="1111",TH!O333="1111")),TH!D333,""),"")</f>
        <v/>
      </c>
      <c r="B333" s="63">
        <f t="shared" si="35"/>
        <v>1</v>
      </c>
      <c r="C333" s="64">
        <v>42398</v>
      </c>
      <c r="D333" s="64" t="s">
        <v>708</v>
      </c>
      <c r="E333" s="64">
        <v>42398</v>
      </c>
      <c r="F333" s="519" t="s">
        <v>715</v>
      </c>
      <c r="G333" s="67" t="s">
        <v>927</v>
      </c>
      <c r="H333" s="74"/>
      <c r="I333" s="446"/>
      <c r="J333" s="446"/>
      <c r="K333" s="437">
        <v>19400</v>
      </c>
      <c r="L333" s="446">
        <v>22225</v>
      </c>
      <c r="M333" s="84">
        <f t="shared" si="34"/>
        <v>431165000</v>
      </c>
      <c r="N333" s="66" t="s">
        <v>26</v>
      </c>
      <c r="O333" s="66" t="s">
        <v>267</v>
      </c>
      <c r="P333" s="85" t="str">
        <f>IF(AND('331-CT'!$E$7=TH!H333,OR(N333="331",O333="331")),"x","")</f>
        <v/>
      </c>
      <c r="Q333" s="85" t="str">
        <f>IF(AND(B333='111'!$L$11,OR($N333=$Q$7,$O333=$Q$7)),"x","")</f>
        <v/>
      </c>
      <c r="R333" s="85" t="str">
        <f>IF(AND($N333=$Q$7,$B333&lt;'111'!$L$11),"x","")</f>
        <v/>
      </c>
      <c r="S333" s="85" t="str">
        <f>IF(AND($O333=$Q$7,$B333&lt;'111'!$L$11),"x","")</f>
        <v/>
      </c>
      <c r="T333" s="85" t="str">
        <f>IF(ISERROR(FIND('112'!$M$9,G333,1)),"",IF((AND(FIND('112'!$M$9,G333,1)&gt;=1,B333='112'!$K$9,OR($N333='112'!$I$6,$O333='112'!$I$6))),"x",""))</f>
        <v/>
      </c>
      <c r="U333" s="85" t="str">
        <f>IF(ISERROR(FIND('112'!$M$9,G333,1)),"",IF((AND(LEFT(G333,2)=LEFT('112'!$M$9,2),B333&lt;'112'!$K$9,$N333='112'!$I$6)),"x",""))</f>
        <v>x</v>
      </c>
      <c r="V333" s="85" t="str">
        <f>IF(ISERROR(FIND('112'!$M$9,G333,1)),"",IF((AND(RIGHT(G333,2)=RIGHT('112'!$M$9,2),B333&lt;'112'!$K$9,$O333='112'!$I$6)),"x",""))</f>
        <v/>
      </c>
      <c r="W333" s="85" t="str">
        <f>IF(AND('341-CT'!$H$9=H333,OR(LEFT(N333,3)=$W$7,LEFT(O333,3)=$W$7)),"x","")</f>
        <v/>
      </c>
      <c r="X333" s="85" t="str">
        <f>IF(OR(TH!N333=TH!$X$7,O333=TH!$X$7),"x","")</f>
        <v/>
      </c>
      <c r="Y333" s="85" t="str">
        <f>IF(AND(OR(N333="131",O333="131"),H333='131-CT'!$H$9),"x","")</f>
        <v/>
      </c>
      <c r="Z333" s="85"/>
      <c r="AA333" s="85" t="str">
        <f>IF(AND(MONTH(E333)='IN-NX'!$J$5,'IN-NX'!$D$7=D333),"x","")</f>
        <v/>
      </c>
      <c r="AB333" s="85" t="str">
        <f>IF(AND(OR(LEFT(TH!N333,2)="15",LEFT(TH!O333,2)="15"),'152-CT'!$J$8=TH!F333),"x","")</f>
        <v/>
      </c>
      <c r="AC333" s="85" t="str">
        <f>IF(AND(OR(LEFT(TH!N333,2)="15",LEFT(TH!O333,2)="15"),TK!$E$7=TH!F333),"x","")</f>
        <v/>
      </c>
      <c r="AD333" s="85" t="str">
        <f>IF(AND(N333="1521",MONTH(C333)='BK-NL'!$M$11),"x","")</f>
        <v/>
      </c>
    </row>
    <row r="334" spans="1:30" ht="15.75" hidden="1" customHeight="1">
      <c r="A334" s="342" t="str">
        <f>IF(B334&lt;&gt;"",IF(AND(B334='IN-TC'!$S$4,OR(TH!N334="1111",TH!O334="1111")),TH!D334,""),"")</f>
        <v/>
      </c>
      <c r="B334" s="63">
        <f t="shared" si="35"/>
        <v>1</v>
      </c>
      <c r="C334" s="64">
        <v>42398</v>
      </c>
      <c r="D334" s="64" t="s">
        <v>708</v>
      </c>
      <c r="E334" s="64">
        <v>42398</v>
      </c>
      <c r="F334" s="519" t="s">
        <v>724</v>
      </c>
      <c r="G334" s="67" t="s">
        <v>926</v>
      </c>
      <c r="H334" s="74" t="s">
        <v>725</v>
      </c>
      <c r="I334" s="446"/>
      <c r="J334" s="446"/>
      <c r="K334" s="437">
        <v>52300</v>
      </c>
      <c r="L334" s="446">
        <v>22490</v>
      </c>
      <c r="M334" s="84">
        <f t="shared" si="34"/>
        <v>1176227000</v>
      </c>
      <c r="N334" s="66" t="s">
        <v>261</v>
      </c>
      <c r="O334" s="66" t="s">
        <v>267</v>
      </c>
      <c r="P334" s="85" t="str">
        <f>IF(AND('331-CT'!$E$7=TH!H334,OR(N334="331",O334="331")),"x","")</f>
        <v/>
      </c>
      <c r="Q334" s="85" t="str">
        <f>IF(AND(B334='111'!$L$11,OR($N334=$Q$7,$O334=$Q$7)),"x","")</f>
        <v/>
      </c>
      <c r="R334" s="85" t="str">
        <f>IF(AND($N334=$Q$7,$B334&lt;'111'!$L$11),"x","")</f>
        <v/>
      </c>
      <c r="S334" s="85" t="str">
        <f>IF(AND($O334=$Q$7,$B334&lt;'111'!$L$11),"x","")</f>
        <v/>
      </c>
      <c r="T334" s="85" t="str">
        <f>IF(ISERROR(FIND('112'!$M$9,G334,1)),"",IF((AND(FIND('112'!$M$9,G334,1)&gt;=1,B334='112'!$K$9,OR($N334='112'!$I$6,$O334='112'!$I$6))),"x",""))</f>
        <v/>
      </c>
      <c r="U334" s="85" t="str">
        <f>IF(ISERROR(FIND('112'!$M$9,G334,1)),"",IF((AND(LEFT(G334,2)=LEFT('112'!$M$9,2),B334&lt;'112'!$K$9,$N334='112'!$I$6)),"x",""))</f>
        <v/>
      </c>
      <c r="V334" s="85" t="str">
        <f>IF(ISERROR(FIND('112'!$M$9,G334,1)),"",IF((AND(RIGHT(G334,2)=RIGHT('112'!$M$9,2),B334&lt;'112'!$K$9,$O334='112'!$I$6)),"x",""))</f>
        <v/>
      </c>
      <c r="W334" s="85" t="str">
        <f>IF(AND('341-CT'!$H$9=H334,OR(LEFT(N334,3)=$W$7,LEFT(O334,3)=$W$7)),"x","")</f>
        <v/>
      </c>
      <c r="X334" s="85" t="str">
        <f>IF(OR(TH!N334=TH!$X$7,O334=TH!$X$7),"x","")</f>
        <v/>
      </c>
      <c r="Y334" s="85" t="str">
        <f>IF(AND(OR(N334="131",O334="131"),H334='131-CT'!$H$9),"x","")</f>
        <v/>
      </c>
      <c r="Z334" s="85"/>
      <c r="AA334" s="85" t="str">
        <f>IF(AND(MONTH(E334)='IN-NX'!$J$5,'IN-NX'!$D$7=D334),"x","")</f>
        <v/>
      </c>
      <c r="AB334" s="85" t="str">
        <f>IF(AND(OR(LEFT(TH!N334,2)="15",LEFT(TH!O334,2)="15"),'152-CT'!$J$8=TH!F334),"x","")</f>
        <v/>
      </c>
      <c r="AC334" s="85" t="str">
        <f>IF(AND(OR(LEFT(TH!N334,2)="15",LEFT(TH!O334,2)="15"),TK!$E$7=TH!F334),"x","")</f>
        <v/>
      </c>
      <c r="AD334" s="85" t="str">
        <f>IF(AND(N334="1521",MONTH(C334)='BK-NL'!$M$11),"x","")</f>
        <v/>
      </c>
    </row>
    <row r="335" spans="1:30" ht="15.75" hidden="1" customHeight="1">
      <c r="A335" s="342" t="str">
        <f>IF(B335&lt;&gt;"",IF(AND(B335='IN-TC'!$S$4,OR(TH!N335="1111",TH!O335="1111")),TH!D335,""),"")</f>
        <v/>
      </c>
      <c r="B335" s="63">
        <f t="shared" si="35"/>
        <v>1</v>
      </c>
      <c r="C335" s="64">
        <v>42398</v>
      </c>
      <c r="D335" s="64" t="s">
        <v>708</v>
      </c>
      <c r="E335" s="64">
        <v>42398</v>
      </c>
      <c r="F335" s="351" t="s">
        <v>763</v>
      </c>
      <c r="G335" s="67" t="s">
        <v>926</v>
      </c>
      <c r="H335" s="74" t="s">
        <v>725</v>
      </c>
      <c r="I335" s="446"/>
      <c r="J335" s="446"/>
      <c r="K335" s="437">
        <v>81.36</v>
      </c>
      <c r="L335" s="446">
        <v>22490</v>
      </c>
      <c r="M335" s="84">
        <f t="shared" si="34"/>
        <v>1829786</v>
      </c>
      <c r="N335" s="66" t="s">
        <v>99</v>
      </c>
      <c r="O335" s="66" t="s">
        <v>267</v>
      </c>
      <c r="P335" s="85" t="str">
        <f>IF(AND('331-CT'!$E$7=TH!H335,OR(N335="331",O335="331")),"x","")</f>
        <v/>
      </c>
      <c r="Q335" s="85" t="str">
        <f>IF(AND(B335='111'!$L$11,OR($N335=$Q$7,$O335=$Q$7)),"x","")</f>
        <v/>
      </c>
      <c r="R335" s="85" t="str">
        <f>IF(AND($N335=$Q$7,$B335&lt;'111'!$L$11),"x","")</f>
        <v/>
      </c>
      <c r="S335" s="85" t="str">
        <f>IF(AND($O335=$Q$7,$B335&lt;'111'!$L$11),"x","")</f>
        <v/>
      </c>
      <c r="T335" s="85" t="str">
        <f>IF(ISERROR(FIND('112'!$M$9,G335,1)),"",IF((AND(FIND('112'!$M$9,G335,1)&gt;=1,B335='112'!$K$9,OR($N335='112'!$I$6,$O335='112'!$I$6))),"x",""))</f>
        <v/>
      </c>
      <c r="U335" s="85" t="str">
        <f>IF(ISERROR(FIND('112'!$M$9,G335,1)),"",IF((AND(LEFT(G335,2)=LEFT('112'!$M$9,2),B335&lt;'112'!$K$9,$N335='112'!$I$6)),"x",""))</f>
        <v/>
      </c>
      <c r="V335" s="85" t="str">
        <f>IF(ISERROR(FIND('112'!$M$9,G335,1)),"",IF((AND(RIGHT(G335,2)=RIGHT('112'!$M$9,2),B335&lt;'112'!$K$9,$O335='112'!$I$6)),"x",""))</f>
        <v/>
      </c>
      <c r="W335" s="85" t="str">
        <f>IF(AND('341-CT'!$H$9=H335,OR(LEFT(N335,3)=$W$7,LEFT(O335,3)=$W$7)),"x","")</f>
        <v/>
      </c>
      <c r="X335" s="85" t="str">
        <f>IF(OR(TH!N335=TH!$X$7,O335=TH!$X$7),"x","")</f>
        <v/>
      </c>
      <c r="Y335" s="85" t="str">
        <f>IF(AND(OR(N335="131",O335="131"),H335='131-CT'!$H$9),"x","")</f>
        <v/>
      </c>
      <c r="Z335" s="85"/>
      <c r="AA335" s="85" t="str">
        <f>IF(AND(MONTH(E335)='IN-NX'!$J$5,'IN-NX'!$D$7=D335),"x","")</f>
        <v/>
      </c>
      <c r="AB335" s="85" t="str">
        <f>IF(AND(OR(LEFT(TH!N335,2)="15",LEFT(TH!O335,2)="15"),'152-CT'!$J$8=TH!F335),"x","")</f>
        <v/>
      </c>
      <c r="AC335" s="85" t="str">
        <f>IF(AND(OR(LEFT(TH!N335,2)="15",LEFT(TH!O335,2)="15"),TK!$E$7=TH!F335),"x","")</f>
        <v/>
      </c>
      <c r="AD335" s="85" t="str">
        <f>IF(AND(N335="1521",MONTH(C335)='BK-NL'!$M$11),"x","")</f>
        <v/>
      </c>
    </row>
    <row r="336" spans="1:30" ht="15.75" hidden="1" customHeight="1">
      <c r="A336" s="342" t="str">
        <f>IF(B336&lt;&gt;"",IF(AND(B336='IN-TC'!$S$4,OR(TH!N336="1111",TH!O336="1111")),TH!D336,""),"")</f>
        <v/>
      </c>
      <c r="B336" s="63">
        <f t="shared" si="35"/>
        <v>1</v>
      </c>
      <c r="C336" s="64">
        <v>42398</v>
      </c>
      <c r="D336" s="64" t="s">
        <v>585</v>
      </c>
      <c r="E336" s="64">
        <v>42398</v>
      </c>
      <c r="F336" s="519" t="s">
        <v>741</v>
      </c>
      <c r="G336" s="67" t="s">
        <v>926</v>
      </c>
      <c r="H336" s="74" t="s">
        <v>725</v>
      </c>
      <c r="I336" s="446"/>
      <c r="J336" s="446"/>
      <c r="K336" s="437"/>
      <c r="L336" s="446"/>
      <c r="M336" s="65">
        <v>21443000</v>
      </c>
      <c r="N336" s="66" t="s">
        <v>99</v>
      </c>
      <c r="O336" s="66" t="s">
        <v>261</v>
      </c>
      <c r="P336" s="85" t="str">
        <f>IF(AND('331-CT'!$E$7=TH!H336,OR(N336="331",O336="331")),"x","")</f>
        <v/>
      </c>
      <c r="Q336" s="85" t="str">
        <f>IF(AND(B336='111'!$L$11,OR($N336=$Q$7,$O336=$Q$7)),"x","")</f>
        <v/>
      </c>
      <c r="R336" s="85" t="str">
        <f>IF(AND($N336=$Q$7,$B336&lt;'111'!$L$11),"x","")</f>
        <v/>
      </c>
      <c r="S336" s="85" t="str">
        <f>IF(AND($O336=$Q$7,$B336&lt;'111'!$L$11),"x","")</f>
        <v/>
      </c>
      <c r="T336" s="85" t="str">
        <f>IF(ISERROR(FIND('112'!$M$9,G336,1)),"",IF((AND(FIND('112'!$M$9,G336,1)&gt;=1,B336='112'!$K$9,OR($N336='112'!$I$6,$O336='112'!$I$6))),"x",""))</f>
        <v/>
      </c>
      <c r="U336" s="85" t="str">
        <f>IF(ISERROR(FIND('112'!$M$9,G336,1)),"",IF((AND(LEFT(G336,2)=LEFT('112'!$M$9,2),B336&lt;'112'!$K$9,$N336='112'!$I$6)),"x",""))</f>
        <v/>
      </c>
      <c r="V336" s="85" t="str">
        <f>IF(ISERROR(FIND('112'!$M$9,G336,1)),"",IF((AND(RIGHT(G336,2)=RIGHT('112'!$M$9,2),B336&lt;'112'!$K$9,$O336='112'!$I$6)),"x",""))</f>
        <v/>
      </c>
      <c r="W336" s="85" t="str">
        <f>IF(AND('341-CT'!$H$9=H336,OR(LEFT(N336,3)=$W$7,LEFT(O336,3)=$W$7)),"x","")</f>
        <v/>
      </c>
      <c r="X336" s="85" t="str">
        <f>IF(OR(TH!N336=TH!$X$7,O336=TH!$X$7),"x","")</f>
        <v/>
      </c>
      <c r="Y336" s="85" t="str">
        <f>IF(AND(OR(N336="131",O336="131"),H336='131-CT'!$H$9),"x","")</f>
        <v/>
      </c>
      <c r="Z336" s="85"/>
      <c r="AA336" s="85" t="str">
        <f>IF(AND(MONTH(E336)='IN-NX'!$J$5,'IN-NX'!$D$7=D336),"x","")</f>
        <v/>
      </c>
      <c r="AB336" s="85" t="str">
        <f>IF(AND(OR(LEFT(TH!N336,2)="15",LEFT(TH!O336,2)="15"),'152-CT'!$J$8=TH!F336),"x","")</f>
        <v/>
      </c>
      <c r="AC336" s="85" t="str">
        <f>IF(AND(OR(LEFT(TH!N336,2)="15",LEFT(TH!O336,2)="15"),TK!$E$7=TH!F336),"x","")</f>
        <v/>
      </c>
      <c r="AD336" s="85" t="str">
        <f>IF(AND(N336="1521",MONTH(C336)='BK-NL'!$M$11),"x","")</f>
        <v/>
      </c>
    </row>
    <row r="337" spans="1:30" ht="15.75" hidden="1" customHeight="1">
      <c r="A337" s="342" t="str">
        <f>IF(B337&lt;&gt;"",IF(AND(B337='IN-TC'!$S$4,OR(TH!N337="1111",TH!O337="1111")),TH!D337,""),"")</f>
        <v/>
      </c>
      <c r="B337" s="63">
        <f t="shared" si="35"/>
        <v>1</v>
      </c>
      <c r="C337" s="95">
        <v>42398</v>
      </c>
      <c r="D337" s="95" t="s">
        <v>585</v>
      </c>
      <c r="E337" s="95">
        <v>42398</v>
      </c>
      <c r="F337" s="519" t="s">
        <v>769</v>
      </c>
      <c r="G337" s="96"/>
      <c r="H337" s="97"/>
      <c r="I337" s="452"/>
      <c r="J337" s="452"/>
      <c r="K337" s="443"/>
      <c r="L337" s="452"/>
      <c r="M337" s="98">
        <v>9640081</v>
      </c>
      <c r="N337" s="86" t="s">
        <v>267</v>
      </c>
      <c r="O337" s="86" t="s">
        <v>43</v>
      </c>
      <c r="P337" s="85" t="str">
        <f>IF(AND('331-CT'!$E$7=TH!H337,OR(N337="331",O337="331")),"x","")</f>
        <v/>
      </c>
      <c r="Q337" s="85" t="str">
        <f>IF(AND(B337='111'!$L$11,OR($N337=$Q$7,$O337=$Q$7)),"x","")</f>
        <v/>
      </c>
      <c r="R337" s="85" t="str">
        <f>IF(AND($N337=$Q$7,$B337&lt;'111'!$L$11),"x","")</f>
        <v/>
      </c>
      <c r="S337" s="85" t="str">
        <f>IF(AND($O337=$Q$7,$B337&lt;'111'!$L$11),"x","")</f>
        <v/>
      </c>
      <c r="T337" s="85" t="str">
        <f>IF(ISERROR(FIND('112'!$M$9,G337,1)),"",IF((AND(FIND('112'!$M$9,G337,1)&gt;=1,B337='112'!$K$9,OR($N337='112'!$I$6,$O337='112'!$I$6))),"x",""))</f>
        <v/>
      </c>
      <c r="U337" s="85" t="str">
        <f>IF(ISERROR(FIND('112'!$M$9,G337,1)),"",IF((AND(LEFT(G337,2)=LEFT('112'!$M$9,2),B337&lt;'112'!$K$9,$N337='112'!$I$6)),"x",""))</f>
        <v/>
      </c>
      <c r="V337" s="85" t="str">
        <f>IF(ISERROR(FIND('112'!$M$9,G337,1)),"",IF((AND(RIGHT(G337,2)=RIGHT('112'!$M$9,2),B337&lt;'112'!$K$9,$O337='112'!$I$6)),"x",""))</f>
        <v/>
      </c>
      <c r="W337" s="85" t="str">
        <f>IF(AND('341-CT'!$H$9=H337,OR(LEFT(N337,3)=$W$7,LEFT(O337,3)=$W$7)),"x","")</f>
        <v/>
      </c>
      <c r="X337" s="85" t="str">
        <f>IF(OR(TH!N337=TH!$X$7,O337=TH!$X$7),"x","")</f>
        <v/>
      </c>
      <c r="Y337" s="85" t="str">
        <f>IF(AND(OR(N337="131",O337="131"),H337='131-CT'!$H$9),"x","")</f>
        <v/>
      </c>
      <c r="Z337" s="85"/>
      <c r="AA337" s="85" t="str">
        <f>IF(AND(MONTH(E337)='IN-NX'!$J$5,'IN-NX'!$D$7=D337),"x","")</f>
        <v/>
      </c>
      <c r="AB337" s="85" t="str">
        <f>IF(AND(OR(LEFT(TH!N337,2)="15",LEFT(TH!O337,2)="15"),'152-CT'!$J$8=TH!F337),"x","")</f>
        <v/>
      </c>
      <c r="AC337" s="85" t="str">
        <f>IF(AND(OR(LEFT(TH!N337,2)="15",LEFT(TH!O337,2)="15"),TK!$E$7=TH!F337),"x","")</f>
        <v/>
      </c>
      <c r="AD337" s="85" t="str">
        <f>IF(AND(N337="1521",MONTH(C337)='BK-NL'!$M$11),"x","")</f>
        <v/>
      </c>
    </row>
    <row r="338" spans="1:30" ht="15.75" hidden="1" customHeight="1">
      <c r="A338" s="342" t="str">
        <f>IF(B338&lt;&gt;"",IF(AND(B338='IN-TC'!$S$4,OR(TH!N338="1111",TH!O338="1111")),TH!D338,""),"")</f>
        <v/>
      </c>
      <c r="B338" s="63">
        <f t="shared" si="35"/>
        <v>1</v>
      </c>
      <c r="C338" s="64">
        <v>42398</v>
      </c>
      <c r="D338" s="64" t="s">
        <v>705</v>
      </c>
      <c r="E338" s="64">
        <v>42398</v>
      </c>
      <c r="F338" s="519" t="s">
        <v>747</v>
      </c>
      <c r="G338" s="67" t="s">
        <v>926</v>
      </c>
      <c r="H338" s="74" t="s">
        <v>748</v>
      </c>
      <c r="I338" s="446"/>
      <c r="J338" s="446"/>
      <c r="K338" s="437">
        <v>52300</v>
      </c>
      <c r="L338" s="446">
        <f>M338/K338</f>
        <v>22220</v>
      </c>
      <c r="M338" s="65">
        <v>1162106000</v>
      </c>
      <c r="N338" s="66" t="s">
        <v>26</v>
      </c>
      <c r="O338" s="66" t="s">
        <v>261</v>
      </c>
      <c r="P338" s="85" t="str">
        <f>IF(AND('331-CT'!$E$7=TH!H338,OR(N338="331",O338="331")),"x","")</f>
        <v/>
      </c>
      <c r="Q338" s="85" t="str">
        <f>IF(AND(B338='111'!$L$11,OR($N338=$Q$7,$O338=$Q$7)),"x","")</f>
        <v/>
      </c>
      <c r="R338" s="85" t="str">
        <f>IF(AND($N338=$Q$7,$B338&lt;'111'!$L$11),"x","")</f>
        <v/>
      </c>
      <c r="S338" s="85" t="str">
        <f>IF(AND($O338=$Q$7,$B338&lt;'111'!$L$11),"x","")</f>
        <v/>
      </c>
      <c r="T338" s="85" t="str">
        <f>IF(ISERROR(FIND('112'!$M$9,G338,1)),"",IF((AND(FIND('112'!$M$9,G338,1)&gt;=1,B338='112'!$K$9,OR($N338='112'!$I$6,$O338='112'!$I$6))),"x",""))</f>
        <v/>
      </c>
      <c r="U338" s="85" t="str">
        <f>IF(ISERROR(FIND('112'!$M$9,G338,1)),"",IF((AND(LEFT(G338,2)=LEFT('112'!$M$9,2),B338&lt;'112'!$K$9,$N338='112'!$I$6)),"x",""))</f>
        <v/>
      </c>
      <c r="V338" s="85" t="str">
        <f>IF(ISERROR(FIND('112'!$M$9,G338,1)),"",IF((AND(RIGHT(G338,2)=RIGHT('112'!$M$9,2),B338&lt;'112'!$K$9,$O338='112'!$I$6)),"x",""))</f>
        <v/>
      </c>
      <c r="W338" s="85" t="str">
        <f>IF(AND('341-CT'!$H$9=H338,OR(LEFT(N338,3)=$W$7,LEFT(O338,3)=$W$7)),"x","")</f>
        <v/>
      </c>
      <c r="X338" s="85" t="str">
        <f>IF(OR(TH!N338=TH!$X$7,O338=TH!$X$7),"x","")</f>
        <v/>
      </c>
      <c r="Y338" s="85" t="str">
        <f>IF(AND(OR(N338="131",O338="131"),H338='131-CT'!$H$9),"x","")</f>
        <v/>
      </c>
      <c r="Z338" s="85"/>
      <c r="AA338" s="85" t="str">
        <f>IF(AND(MONTH(E338)='IN-NX'!$J$5,'IN-NX'!$D$7=D338),"x","")</f>
        <v/>
      </c>
      <c r="AB338" s="85" t="str">
        <f>IF(AND(OR(LEFT(TH!N338,2)="15",LEFT(TH!O338,2)="15"),'152-CT'!$J$8=TH!F338),"x","")</f>
        <v/>
      </c>
      <c r="AC338" s="85" t="str">
        <f>IF(AND(OR(LEFT(TH!N338,2)="15",LEFT(TH!O338,2)="15"),TK!$E$7=TH!F338),"x","")</f>
        <v/>
      </c>
      <c r="AD338" s="85" t="str">
        <f>IF(AND(N338="1521",MONTH(C338)='BK-NL'!$M$11),"x","")</f>
        <v/>
      </c>
    </row>
    <row r="339" spans="1:30" ht="15.75" hidden="1" customHeight="1">
      <c r="A339" s="342" t="str">
        <f>IF(B339&lt;&gt;"",IF(AND(B339='IN-TC'!$S$4,OR(TH!N339="1111",TH!O339="1111")),TH!D339,""),"")</f>
        <v/>
      </c>
      <c r="B339" s="63">
        <f t="shared" si="35"/>
        <v>1</v>
      </c>
      <c r="C339" s="64">
        <v>42398</v>
      </c>
      <c r="D339" s="64" t="s">
        <v>921</v>
      </c>
      <c r="E339" s="64">
        <v>42398</v>
      </c>
      <c r="F339" s="519" t="s">
        <v>745</v>
      </c>
      <c r="G339" s="67" t="s">
        <v>926</v>
      </c>
      <c r="H339" s="67" t="s">
        <v>770</v>
      </c>
      <c r="I339" s="446"/>
      <c r="J339" s="446"/>
      <c r="K339" s="437"/>
      <c r="L339" s="446"/>
      <c r="M339" s="65">
        <v>2000000</v>
      </c>
      <c r="N339" s="66" t="s">
        <v>26</v>
      </c>
      <c r="O339" s="66" t="s">
        <v>63</v>
      </c>
      <c r="P339" s="85" t="str">
        <f>IF(AND('331-CT'!$E$7=TH!H339,OR(N339="331",O339="331")),"x","")</f>
        <v/>
      </c>
      <c r="Q339" s="85" t="str">
        <f>IF(AND(B339='111'!$L$11,OR($N339=$Q$7,$O339=$Q$7)),"x","")</f>
        <v>x</v>
      </c>
      <c r="R339" s="85" t="str">
        <f>IF(AND($N339=$Q$7,$B339&lt;'111'!$L$11),"x","")</f>
        <v/>
      </c>
      <c r="S339" s="85" t="str">
        <f>IF(AND($O339=$Q$7,$B339&lt;'111'!$L$11),"x","")</f>
        <v/>
      </c>
      <c r="T339" s="85" t="str">
        <f>IF(ISERROR(FIND('112'!$M$9,G339,1)),"",IF((AND(FIND('112'!$M$9,G339,1)&gt;=1,B339='112'!$K$9,OR($N339='112'!$I$6,$O339='112'!$I$6))),"x",""))</f>
        <v/>
      </c>
      <c r="U339" s="85" t="str">
        <f>IF(ISERROR(FIND('112'!$M$9,G339,1)),"",IF((AND(LEFT(G339,2)=LEFT('112'!$M$9,2),B339&lt;'112'!$K$9,$N339='112'!$I$6)),"x",""))</f>
        <v/>
      </c>
      <c r="V339" s="85" t="str">
        <f>IF(ISERROR(FIND('112'!$M$9,G339,1)),"",IF((AND(RIGHT(G339,2)=RIGHT('112'!$M$9,2),B339&lt;'112'!$K$9,$O339='112'!$I$6)),"x",""))</f>
        <v/>
      </c>
      <c r="W339" s="85" t="str">
        <f>IF(AND('341-CT'!$H$9=H339,OR(LEFT(N339,3)=$W$7,LEFT(O339,3)=$W$7)),"x","")</f>
        <v/>
      </c>
      <c r="X339" s="85" t="str">
        <f>IF(OR(TH!N339=TH!$X$7,O339=TH!$X$7),"x","")</f>
        <v/>
      </c>
      <c r="Y339" s="85" t="str">
        <f>IF(AND(OR(N339="131",O339="131"),H339='131-CT'!$H$9),"x","")</f>
        <v/>
      </c>
      <c r="Z339" s="85"/>
      <c r="AA339" s="85" t="str">
        <f>IF(AND(MONTH(E339)='IN-NX'!$J$5,'IN-NX'!$D$7=D339),"x","")</f>
        <v/>
      </c>
      <c r="AB339" s="85" t="str">
        <f>IF(AND(OR(LEFT(TH!N339,2)="15",LEFT(TH!O339,2)="15"),'152-CT'!$J$8=TH!F339),"x","")</f>
        <v/>
      </c>
      <c r="AC339" s="85" t="str">
        <f>IF(AND(OR(LEFT(TH!N339,2)="15",LEFT(TH!O339,2)="15"),TK!$E$7=TH!F339),"x","")</f>
        <v/>
      </c>
      <c r="AD339" s="85" t="str">
        <f>IF(AND(N339="1521",MONTH(C339)='BK-NL'!$M$11),"x","")</f>
        <v/>
      </c>
    </row>
    <row r="340" spans="1:30" ht="15.75" hidden="1" customHeight="1">
      <c r="A340" s="342" t="str">
        <f>IF(B340&lt;&gt;"",IF(AND(B340='IN-TC'!$S$4,OR(TH!N340="1111",TH!O340="1111")),TH!D340,""),"")</f>
        <v/>
      </c>
      <c r="B340" s="63">
        <f t="shared" si="35"/>
        <v>1</v>
      </c>
      <c r="C340" s="64">
        <v>42398</v>
      </c>
      <c r="D340" s="64" t="s">
        <v>918</v>
      </c>
      <c r="E340" s="64">
        <v>42398</v>
      </c>
      <c r="F340" s="519" t="s">
        <v>752</v>
      </c>
      <c r="G340" s="67" t="s">
        <v>927</v>
      </c>
      <c r="H340" s="75" t="s">
        <v>770</v>
      </c>
      <c r="I340" s="446"/>
      <c r="J340" s="446"/>
      <c r="K340" s="437"/>
      <c r="L340" s="446"/>
      <c r="M340" s="65">
        <v>370000000</v>
      </c>
      <c r="N340" s="66" t="s">
        <v>63</v>
      </c>
      <c r="O340" s="66" t="s">
        <v>26</v>
      </c>
      <c r="P340" s="85" t="str">
        <f>IF(AND('331-CT'!$E$7=TH!H340,OR(N340="331",O340="331")),"x","")</f>
        <v/>
      </c>
      <c r="Q340" s="85" t="str">
        <f>IF(AND(B340='111'!$L$11,OR($N340=$Q$7,$O340=$Q$7)),"x","")</f>
        <v>x</v>
      </c>
      <c r="R340" s="85" t="str">
        <f>IF(AND($N340=$Q$7,$B340&lt;'111'!$L$11),"x","")</f>
        <v/>
      </c>
      <c r="S340" s="85" t="str">
        <f>IF(AND($O340=$Q$7,$B340&lt;'111'!$L$11),"x","")</f>
        <v/>
      </c>
      <c r="T340" s="85" t="str">
        <f>IF(ISERROR(FIND('112'!$M$9,G340,1)),"",IF((AND(FIND('112'!$M$9,G340,1)&gt;=1,B340='112'!$K$9,OR($N340='112'!$I$6,$O340='112'!$I$6))),"x",""))</f>
        <v/>
      </c>
      <c r="U340" s="85" t="str">
        <f>IF(ISERROR(FIND('112'!$M$9,G340,1)),"",IF((AND(LEFT(G340,2)=LEFT('112'!$M$9,2),B340&lt;'112'!$K$9,$N340='112'!$I$6)),"x",""))</f>
        <v/>
      </c>
      <c r="V340" s="85" t="str">
        <f>IF(ISERROR(FIND('112'!$M$9,G340,1)),"",IF((AND(RIGHT(G340,2)=RIGHT('112'!$M$9,2),B340&lt;'112'!$K$9,$O340='112'!$I$6)),"x",""))</f>
        <v>x</v>
      </c>
      <c r="W340" s="85" t="str">
        <f>IF(AND('341-CT'!$H$9=H340,OR(LEFT(N340,3)=$W$7,LEFT(O340,3)=$W$7)),"x","")</f>
        <v/>
      </c>
      <c r="X340" s="85" t="str">
        <f>IF(OR(TH!N340=TH!$X$7,O340=TH!$X$7),"x","")</f>
        <v/>
      </c>
      <c r="Y340" s="85" t="str">
        <f>IF(AND(OR(N340="131",O340="131"),H340='131-CT'!$H$9),"x","")</f>
        <v/>
      </c>
      <c r="Z340" s="85"/>
      <c r="AA340" s="85" t="str">
        <f>IF(AND(MONTH(E340)='IN-NX'!$J$5,'IN-NX'!$D$7=D340),"x","")</f>
        <v/>
      </c>
      <c r="AB340" s="85" t="str">
        <f>IF(AND(OR(LEFT(TH!N340,2)="15",LEFT(TH!O340,2)="15"),'152-CT'!$J$8=TH!F340),"x","")</f>
        <v/>
      </c>
      <c r="AC340" s="85" t="str">
        <f>IF(AND(OR(LEFT(TH!N340,2)="15",LEFT(TH!O340,2)="15"),TK!$E$7=TH!F340),"x","")</f>
        <v/>
      </c>
      <c r="AD340" s="85" t="str">
        <f>IF(AND(N340="1521",MONTH(C340)='BK-NL'!$M$11),"x","")</f>
        <v/>
      </c>
    </row>
    <row r="341" spans="1:30" ht="15.75" hidden="1" customHeight="1">
      <c r="A341" s="342" t="str">
        <f>IF(B341&lt;&gt;"",IF(AND(B341='IN-TC'!$S$4,OR(TH!N341="1111",TH!O341="1111")),TH!D341,""),"")</f>
        <v/>
      </c>
      <c r="B341" s="63">
        <f t="shared" si="35"/>
        <v>1</v>
      </c>
      <c r="C341" s="64">
        <v>42398</v>
      </c>
      <c r="D341" s="64" t="s">
        <v>925</v>
      </c>
      <c r="E341" s="64">
        <v>42398</v>
      </c>
      <c r="F341" s="519" t="s">
        <v>762</v>
      </c>
      <c r="G341" s="67" t="s">
        <v>926</v>
      </c>
      <c r="H341" s="75" t="s">
        <v>770</v>
      </c>
      <c r="I341" s="449"/>
      <c r="J341" s="449"/>
      <c r="K341" s="440"/>
      <c r="L341" s="449"/>
      <c r="M341" s="65">
        <v>1170000000</v>
      </c>
      <c r="N341" s="66" t="s">
        <v>63</v>
      </c>
      <c r="O341" s="66" t="s">
        <v>26</v>
      </c>
      <c r="P341" s="85" t="str">
        <f>IF(AND('331-CT'!$E$7=TH!H341,OR(N341="331",O341="331")),"x","")</f>
        <v/>
      </c>
      <c r="Q341" s="85" t="str">
        <f>IF(AND(B341='111'!$L$11,OR($N341=$Q$7,$O341=$Q$7)),"x","")</f>
        <v>x</v>
      </c>
      <c r="R341" s="85" t="str">
        <f>IF(AND($N341=$Q$7,$B341&lt;'111'!$L$11),"x","")</f>
        <v/>
      </c>
      <c r="S341" s="85" t="str">
        <f>IF(AND($O341=$Q$7,$B341&lt;'111'!$L$11),"x","")</f>
        <v/>
      </c>
      <c r="T341" s="85" t="str">
        <f>IF(ISERROR(FIND('112'!$M$9,G341,1)),"",IF((AND(FIND('112'!$M$9,G341,1)&gt;=1,B341='112'!$K$9,OR($N341='112'!$I$6,$O341='112'!$I$6))),"x",""))</f>
        <v/>
      </c>
      <c r="U341" s="85" t="str">
        <f>IF(ISERROR(FIND('112'!$M$9,G341,1)),"",IF((AND(LEFT(G341,2)=LEFT('112'!$M$9,2),B341&lt;'112'!$K$9,$N341='112'!$I$6)),"x",""))</f>
        <v/>
      </c>
      <c r="V341" s="85" t="str">
        <f>IF(ISERROR(FIND('112'!$M$9,G341,1)),"",IF((AND(RIGHT(G341,2)=RIGHT('112'!$M$9,2),B341&lt;'112'!$K$9,$O341='112'!$I$6)),"x",""))</f>
        <v/>
      </c>
      <c r="W341" s="85" t="str">
        <f>IF(AND('341-CT'!$H$9=H341,OR(LEFT(N341,3)=$W$7,LEFT(O341,3)=$W$7)),"x","")</f>
        <v/>
      </c>
      <c r="X341" s="85" t="str">
        <f>IF(OR(TH!N341=TH!$X$7,O341=TH!$X$7),"x","")</f>
        <v/>
      </c>
      <c r="Y341" s="85" t="str">
        <f>IF(AND(OR(N341="131",O341="131"),H341='131-CT'!$H$9),"x","")</f>
        <v/>
      </c>
      <c r="Z341" s="85"/>
      <c r="AA341" s="85" t="str">
        <f>IF(AND(MONTH(E341)='IN-NX'!$J$5,'IN-NX'!$D$7=D341),"x","")</f>
        <v/>
      </c>
      <c r="AB341" s="85" t="str">
        <f>IF(AND(OR(LEFT(TH!N341,2)="15",LEFT(TH!O341,2)="15"),'152-CT'!$J$8=TH!F341),"x","")</f>
        <v/>
      </c>
      <c r="AC341" s="85" t="str">
        <f>IF(AND(OR(LEFT(TH!N341,2)="15",LEFT(TH!O341,2)="15"),TK!$E$7=TH!F341),"x","")</f>
        <v/>
      </c>
      <c r="AD341" s="85" t="str">
        <f>IF(AND(N341="1521",MONTH(C341)='BK-NL'!$M$11),"x","")</f>
        <v/>
      </c>
    </row>
    <row r="342" spans="1:30" ht="15.75" hidden="1" customHeight="1">
      <c r="A342" s="342" t="str">
        <f>IF(B342&lt;&gt;"",IF(AND(B342='IN-TC'!$S$4,OR(TH!N342="1111",TH!O342="1111")),TH!D342,""),"")</f>
        <v/>
      </c>
      <c r="B342" s="63">
        <f t="shared" si="35"/>
        <v>1</v>
      </c>
      <c r="C342" s="64">
        <v>42398</v>
      </c>
      <c r="D342" s="64" t="s">
        <v>708</v>
      </c>
      <c r="E342" s="64">
        <v>42398</v>
      </c>
      <c r="F342" s="519" t="s">
        <v>767</v>
      </c>
      <c r="G342" s="67" t="s">
        <v>926</v>
      </c>
      <c r="H342" s="74"/>
      <c r="I342" s="446"/>
      <c r="J342" s="446"/>
      <c r="K342" s="437"/>
      <c r="L342" s="446"/>
      <c r="M342" s="65">
        <v>20000</v>
      </c>
      <c r="N342" s="66" t="s">
        <v>101</v>
      </c>
      <c r="O342" s="66" t="s">
        <v>26</v>
      </c>
      <c r="P342" s="85" t="str">
        <f>IF(AND('331-CT'!$E$7=TH!H342,OR(N342="331",O342="331")),"x","")</f>
        <v/>
      </c>
      <c r="Q342" s="85" t="str">
        <f>IF(AND(B342='111'!$L$11,OR($N342=$Q$7,$O342=$Q$7)),"x","")</f>
        <v/>
      </c>
      <c r="R342" s="85" t="str">
        <f>IF(AND($N342=$Q$7,$B342&lt;'111'!$L$11),"x","")</f>
        <v/>
      </c>
      <c r="S342" s="85" t="str">
        <f>IF(AND($O342=$Q$7,$B342&lt;'111'!$L$11),"x","")</f>
        <v/>
      </c>
      <c r="T342" s="85" t="str">
        <f>IF(ISERROR(FIND('112'!$M$9,G342,1)),"",IF((AND(FIND('112'!$M$9,G342,1)&gt;=1,B342='112'!$K$9,OR($N342='112'!$I$6,$O342='112'!$I$6))),"x",""))</f>
        <v/>
      </c>
      <c r="U342" s="85" t="str">
        <f>IF(ISERROR(FIND('112'!$M$9,G342,1)),"",IF((AND(LEFT(G342,2)=LEFT('112'!$M$9,2),B342&lt;'112'!$K$9,$N342='112'!$I$6)),"x",""))</f>
        <v/>
      </c>
      <c r="V342" s="85" t="str">
        <f>IF(ISERROR(FIND('112'!$M$9,G342,1)),"",IF((AND(RIGHT(G342,2)=RIGHT('112'!$M$9,2),B342&lt;'112'!$K$9,$O342='112'!$I$6)),"x",""))</f>
        <v/>
      </c>
      <c r="W342" s="85" t="str">
        <f>IF(AND('341-CT'!$H$9=H342,OR(LEFT(N342,3)=$W$7,LEFT(O342,3)=$W$7)),"x","")</f>
        <v/>
      </c>
      <c r="X342" s="85" t="str">
        <f>IF(OR(TH!N342=TH!$X$7,O342=TH!$X$7),"x","")</f>
        <v/>
      </c>
      <c r="Y342" s="85" t="str">
        <f>IF(AND(OR(N342="131",O342="131"),H342='131-CT'!$H$9),"x","")</f>
        <v/>
      </c>
      <c r="Z342" s="85"/>
      <c r="AA342" s="85" t="str">
        <f>IF(AND(MONTH(E342)='IN-NX'!$J$5,'IN-NX'!$D$7=D342),"x","")</f>
        <v/>
      </c>
      <c r="AB342" s="85" t="str">
        <f>IF(AND(OR(LEFT(TH!N342,2)="15",LEFT(TH!O342,2)="15"),'152-CT'!$J$8=TH!F342),"x","")</f>
        <v/>
      </c>
      <c r="AC342" s="85" t="str">
        <f>IF(AND(OR(LEFT(TH!N342,2)="15",LEFT(TH!O342,2)="15"),TK!$E$7=TH!F342),"x","")</f>
        <v/>
      </c>
      <c r="AD342" s="85" t="str">
        <f>IF(AND(N342="1521",MONTH(C342)='BK-NL'!$M$11),"x","")</f>
        <v/>
      </c>
    </row>
    <row r="343" spans="1:30" ht="15.75" hidden="1" customHeight="1">
      <c r="A343" s="342" t="str">
        <f>IF(B343&lt;&gt;"",IF(AND(B343='IN-TC'!$S$4,OR(TH!N343="1111",TH!O343="1111")),TH!D343,""),"")</f>
        <v/>
      </c>
      <c r="B343" s="63">
        <f t="shared" si="35"/>
        <v>1</v>
      </c>
      <c r="C343" s="64">
        <v>42398</v>
      </c>
      <c r="D343" s="64" t="s">
        <v>708</v>
      </c>
      <c r="E343" s="64">
        <v>42398</v>
      </c>
      <c r="F343" s="519" t="s">
        <v>768</v>
      </c>
      <c r="G343" s="67" t="s">
        <v>926</v>
      </c>
      <c r="H343" s="74"/>
      <c r="I343" s="446"/>
      <c r="J343" s="446"/>
      <c r="K343" s="437"/>
      <c r="L343" s="446"/>
      <c r="M343" s="65">
        <v>2000</v>
      </c>
      <c r="N343" s="66" t="s">
        <v>9</v>
      </c>
      <c r="O343" s="66" t="s">
        <v>26</v>
      </c>
      <c r="P343" s="85" t="str">
        <f>IF(AND('331-CT'!$E$7=TH!H343,OR(N343="331",O343="331")),"x","")</f>
        <v/>
      </c>
      <c r="Q343" s="85" t="str">
        <f>IF(AND(B343='111'!$L$11,OR($N343=$Q$7,$O343=$Q$7)),"x","")</f>
        <v/>
      </c>
      <c r="R343" s="85" t="str">
        <f>IF(AND($N343=$Q$7,$B343&lt;'111'!$L$11),"x","")</f>
        <v/>
      </c>
      <c r="S343" s="85" t="str">
        <f>IF(AND($O343=$Q$7,$B343&lt;'111'!$L$11),"x","")</f>
        <v/>
      </c>
      <c r="T343" s="85" t="str">
        <f>IF(ISERROR(FIND('112'!$M$9,G343,1)),"",IF((AND(FIND('112'!$M$9,G343,1)&gt;=1,B343='112'!$K$9,OR($N343='112'!$I$6,$O343='112'!$I$6))),"x",""))</f>
        <v/>
      </c>
      <c r="U343" s="85" t="str">
        <f>IF(ISERROR(FIND('112'!$M$9,G343,1)),"",IF((AND(LEFT(G343,2)=LEFT('112'!$M$9,2),B343&lt;'112'!$K$9,$N343='112'!$I$6)),"x",""))</f>
        <v/>
      </c>
      <c r="V343" s="85" t="str">
        <f>IF(ISERROR(FIND('112'!$M$9,G343,1)),"",IF((AND(RIGHT(G343,2)=RIGHT('112'!$M$9,2),B343&lt;'112'!$K$9,$O343='112'!$I$6)),"x",""))</f>
        <v/>
      </c>
      <c r="W343" s="85" t="str">
        <f>IF(AND('341-CT'!$H$9=H343,OR(LEFT(N343,3)=$W$7,LEFT(O343,3)=$W$7)),"x","")</f>
        <v/>
      </c>
      <c r="X343" s="85" t="str">
        <f>IF(OR(TH!N343=TH!$X$7,O343=TH!$X$7),"x","")</f>
        <v/>
      </c>
      <c r="Y343" s="85" t="str">
        <f>IF(AND(OR(N343="131",O343="131"),H343='131-CT'!$H$9),"x","")</f>
        <v/>
      </c>
      <c r="Z343" s="85"/>
      <c r="AA343" s="85" t="str">
        <f>IF(AND(MONTH(E343)='IN-NX'!$J$5,'IN-NX'!$D$7=D343),"x","")</f>
        <v/>
      </c>
      <c r="AB343" s="85" t="str">
        <f>IF(AND(OR(LEFT(TH!N343,2)="15",LEFT(TH!O343,2)="15"),'152-CT'!$J$8=TH!F343),"x","")</f>
        <v/>
      </c>
      <c r="AC343" s="85" t="str">
        <f>IF(AND(OR(LEFT(TH!N343,2)="15",LEFT(TH!O343,2)="15"),TK!$E$7=TH!F343),"x","")</f>
        <v/>
      </c>
      <c r="AD343" s="85" t="str">
        <f>IF(AND(N343="1521",MONTH(C343)='BK-NL'!$M$11),"x","")</f>
        <v/>
      </c>
    </row>
    <row r="344" spans="1:30" ht="15.75" hidden="1" customHeight="1">
      <c r="A344" s="342" t="str">
        <f>IF(B344&lt;&gt;"",IF(AND(B344='IN-TC'!$S$4,OR(TH!N344="1111",TH!O344="1111")),TH!D344,""),"")</f>
        <v/>
      </c>
      <c r="B344" s="63">
        <f t="shared" si="35"/>
        <v>1</v>
      </c>
      <c r="C344" s="64">
        <v>42398</v>
      </c>
      <c r="D344" s="64" t="s">
        <v>922</v>
      </c>
      <c r="E344" s="64">
        <v>42398</v>
      </c>
      <c r="F344" s="519" t="s">
        <v>783</v>
      </c>
      <c r="G344" s="67" t="s">
        <v>848</v>
      </c>
      <c r="H344" s="352" t="s">
        <v>816</v>
      </c>
      <c r="I344" s="450"/>
      <c r="J344" s="450"/>
      <c r="K344" s="441"/>
      <c r="L344" s="450"/>
      <c r="M344" s="65">
        <v>660273</v>
      </c>
      <c r="N344" s="66" t="s">
        <v>101</v>
      </c>
      <c r="O344" s="66" t="s">
        <v>63</v>
      </c>
      <c r="P344" s="85" t="str">
        <f>IF(AND('331-CT'!$E$7=TH!H344,OR(N344="331",O344="331")),"x","")</f>
        <v/>
      </c>
      <c r="Q344" s="85" t="str">
        <f>IF(AND(B344='111'!$L$11,OR($N344=$Q$7,$O344=$Q$7)),"x","")</f>
        <v>x</v>
      </c>
      <c r="R344" s="85" t="str">
        <f>IF(AND($N344=$Q$7,$B344&lt;'111'!$L$11),"x","")</f>
        <v/>
      </c>
      <c r="S344" s="85" t="str">
        <f>IF(AND($O344=$Q$7,$B344&lt;'111'!$L$11),"x","")</f>
        <v/>
      </c>
      <c r="T344" s="85" t="str">
        <f>IF(ISERROR(FIND('112'!$M$9,G344,1)),"",IF((AND(FIND('112'!$M$9,G344,1)&gt;=1,B344='112'!$K$9,OR($N344='112'!$I$6,$O344='112'!$I$6))),"x",""))</f>
        <v/>
      </c>
      <c r="U344" s="85" t="str">
        <f>IF(ISERROR(FIND('112'!$M$9,G344,1)),"",IF((AND(LEFT(G344,2)=LEFT('112'!$M$9,2),B344&lt;'112'!$K$9,$N344='112'!$I$6)),"x",""))</f>
        <v/>
      </c>
      <c r="V344" s="85" t="str">
        <f>IF(ISERROR(FIND('112'!$M$9,G344,1)),"",IF((AND(RIGHT(G344,2)=RIGHT('112'!$M$9,2),B344&lt;'112'!$K$9,$O344='112'!$I$6)),"x",""))</f>
        <v/>
      </c>
      <c r="W344" s="85" t="str">
        <f>IF(AND('341-CT'!$H$9=H344,OR(LEFT(N344,3)=$W$7,LEFT(O344,3)=$W$7)),"x","")</f>
        <v/>
      </c>
      <c r="X344" s="85" t="str">
        <f>IF(OR(TH!N344=TH!$X$7,O344=TH!$X$7),"x","")</f>
        <v/>
      </c>
      <c r="Y344" s="85" t="str">
        <f>IF(AND(OR(N344="131",O344="131"),H344='131-CT'!$H$9),"x","")</f>
        <v/>
      </c>
      <c r="Z344" s="85"/>
      <c r="AA344" s="85" t="str">
        <f>IF(AND(MONTH(E344)='IN-NX'!$J$5,'IN-NX'!$D$7=D344),"x","")</f>
        <v/>
      </c>
      <c r="AB344" s="85" t="str">
        <f>IF(AND(OR(LEFT(TH!N344,2)="15",LEFT(TH!O344,2)="15"),'152-CT'!$J$8=TH!F344),"x","")</f>
        <v/>
      </c>
      <c r="AC344" s="85" t="str">
        <f>IF(AND(OR(LEFT(TH!N344,2)="15",LEFT(TH!O344,2)="15"),TK!$E$7=TH!F344),"x","")</f>
        <v/>
      </c>
      <c r="AD344" s="85" t="str">
        <f>IF(AND(N344="1521",MONTH(C344)='BK-NL'!$M$11),"x","")</f>
        <v/>
      </c>
    </row>
    <row r="345" spans="1:30" ht="15.75" hidden="1" customHeight="1">
      <c r="A345" s="342" t="str">
        <f>IF(B345&lt;&gt;"",IF(AND(B345='IN-TC'!$S$4,OR(TH!N345="1111",TH!O345="1111")),TH!D345,""),"")</f>
        <v/>
      </c>
      <c r="B345" s="63">
        <f t="shared" si="35"/>
        <v>1</v>
      </c>
      <c r="C345" s="64">
        <v>42398</v>
      </c>
      <c r="D345" s="64" t="s">
        <v>922</v>
      </c>
      <c r="E345" s="64">
        <v>42398</v>
      </c>
      <c r="F345" s="519" t="s">
        <v>784</v>
      </c>
      <c r="G345" s="67" t="s">
        <v>848</v>
      </c>
      <c r="H345" s="74" t="s">
        <v>816</v>
      </c>
      <c r="I345" s="446"/>
      <c r="J345" s="446"/>
      <c r="K345" s="437"/>
      <c r="L345" s="446"/>
      <c r="M345" s="65">
        <v>66027</v>
      </c>
      <c r="N345" s="66" t="s">
        <v>9</v>
      </c>
      <c r="O345" s="66" t="s">
        <v>63</v>
      </c>
      <c r="P345" s="85" t="str">
        <f>IF(AND('331-CT'!$E$7=TH!H345,OR(N345="331",O345="331")),"x","")</f>
        <v/>
      </c>
      <c r="Q345" s="85" t="str">
        <f>IF(AND(B345='111'!$L$11,OR($N345=$Q$7,$O345=$Q$7)),"x","")</f>
        <v>x</v>
      </c>
      <c r="R345" s="85" t="str">
        <f>IF(AND($N345=$Q$7,$B345&lt;'111'!$L$11),"x","")</f>
        <v/>
      </c>
      <c r="S345" s="85" t="str">
        <f>IF(AND($O345=$Q$7,$B345&lt;'111'!$L$11),"x","")</f>
        <v/>
      </c>
      <c r="T345" s="85" t="str">
        <f>IF(ISERROR(FIND('112'!$M$9,G345,1)),"",IF((AND(FIND('112'!$M$9,G345,1)&gt;=1,B345='112'!$K$9,OR($N345='112'!$I$6,$O345='112'!$I$6))),"x",""))</f>
        <v/>
      </c>
      <c r="U345" s="85" t="str">
        <f>IF(ISERROR(FIND('112'!$M$9,G345,1)),"",IF((AND(LEFT(G345,2)=LEFT('112'!$M$9,2),B345&lt;'112'!$K$9,$N345='112'!$I$6)),"x",""))</f>
        <v/>
      </c>
      <c r="V345" s="85" t="str">
        <f>IF(ISERROR(FIND('112'!$M$9,G345,1)),"",IF((AND(RIGHT(G345,2)=RIGHT('112'!$M$9,2),B345&lt;'112'!$K$9,$O345='112'!$I$6)),"x",""))</f>
        <v/>
      </c>
      <c r="W345" s="85" t="str">
        <f>IF(AND('341-CT'!$H$9=H345,OR(LEFT(N345,3)=$W$7,LEFT(O345,3)=$W$7)),"x","")</f>
        <v/>
      </c>
      <c r="X345" s="85" t="str">
        <f>IF(OR(TH!N345=TH!$X$7,O345=TH!$X$7),"x","")</f>
        <v/>
      </c>
      <c r="Y345" s="85" t="str">
        <f>IF(AND(OR(N345="131",O345="131"),H345='131-CT'!$H$9),"x","")</f>
        <v/>
      </c>
      <c r="Z345" s="85"/>
      <c r="AA345" s="85" t="str">
        <f>IF(AND(MONTH(E345)='IN-NX'!$J$5,'IN-NX'!$D$7=D345),"x","")</f>
        <v/>
      </c>
      <c r="AB345" s="85" t="str">
        <f>IF(AND(OR(LEFT(TH!N345,2)="15",LEFT(TH!O345,2)="15"),'152-CT'!$J$8=TH!F345),"x","")</f>
        <v/>
      </c>
      <c r="AC345" s="85" t="str">
        <f>IF(AND(OR(LEFT(TH!N345,2)="15",LEFT(TH!O345,2)="15"),TK!$E$7=TH!F345),"x","")</f>
        <v/>
      </c>
      <c r="AD345" s="85" t="str">
        <f>IF(AND(N345="1521",MONTH(C345)='BK-NL'!$M$11),"x","")</f>
        <v/>
      </c>
    </row>
    <row r="346" spans="1:30" ht="15.75" customHeight="1">
      <c r="A346" s="342" t="str">
        <f>IF(B346&lt;&gt;"",IF(AND(B346='IN-TC'!$S$4,OR(TH!N346="1111",TH!O346="1111")),TH!D346,""),"")</f>
        <v/>
      </c>
      <c r="B346" s="63">
        <f t="shared" si="35"/>
        <v>1</v>
      </c>
      <c r="C346" s="64">
        <v>42399</v>
      </c>
      <c r="D346" s="64" t="s">
        <v>708</v>
      </c>
      <c r="E346" s="64">
        <v>42399</v>
      </c>
      <c r="F346" s="519" t="s">
        <v>1104</v>
      </c>
      <c r="G346" s="67" t="s">
        <v>927</v>
      </c>
      <c r="H346" s="75" t="s">
        <v>637</v>
      </c>
      <c r="I346" s="449"/>
      <c r="J346" s="449"/>
      <c r="K346" s="440"/>
      <c r="L346" s="449"/>
      <c r="M346" s="65">
        <v>56980000</v>
      </c>
      <c r="N346" s="66" t="s">
        <v>8</v>
      </c>
      <c r="O346" s="66" t="s">
        <v>26</v>
      </c>
      <c r="P346" s="85" t="str">
        <f>IF(AND('331-CT'!$E$7=TH!H346,OR(N346="331",O346="331")),"x","")</f>
        <v/>
      </c>
      <c r="Q346" s="85" t="str">
        <f>IF(AND(B346='111'!$L$11,OR($N346=$Q$7,$O346=$Q$7)),"x","")</f>
        <v/>
      </c>
      <c r="R346" s="85" t="str">
        <f>IF(AND($N346=$Q$7,$B346&lt;'111'!$L$11),"x","")</f>
        <v/>
      </c>
      <c r="S346" s="85" t="str">
        <f>IF(AND($O346=$Q$7,$B346&lt;'111'!$L$11),"x","")</f>
        <v/>
      </c>
      <c r="T346" s="85" t="str">
        <f>IF(ISERROR(FIND('112'!$M$9,G346,1)),"",IF((AND(FIND('112'!$M$9,G346,1)&gt;=1,B346='112'!$K$9,OR($N346='112'!$I$6,$O346='112'!$I$6))),"x",""))</f>
        <v/>
      </c>
      <c r="U346" s="85" t="str">
        <f>IF(ISERROR(FIND('112'!$M$9,G346,1)),"",IF((AND(LEFT(G346,2)=LEFT('112'!$M$9,2),B346&lt;'112'!$K$9,$N346='112'!$I$6)),"x",""))</f>
        <v/>
      </c>
      <c r="V346" s="85" t="str">
        <f>IF(ISERROR(FIND('112'!$M$9,G346,1)),"",IF((AND(RIGHT(G346,2)=RIGHT('112'!$M$9,2),B346&lt;'112'!$K$9,$O346='112'!$I$6)),"x",""))</f>
        <v>x</v>
      </c>
      <c r="W346" s="85" t="str">
        <f>IF(AND('341-CT'!$H$9=H346,OR(LEFT(N346,3)=$W$7,LEFT(O346,3)=$W$7)),"x","")</f>
        <v/>
      </c>
      <c r="X346" s="85" t="str">
        <f>IF(OR(TH!N346=TH!$X$7,O346=TH!$X$7),"x","")</f>
        <v/>
      </c>
      <c r="Y346" s="85" t="str">
        <f>IF(AND(OR(N346="131",O346="131"),H346='131-CT'!$H$9),"x","")</f>
        <v/>
      </c>
      <c r="Z346" s="85"/>
      <c r="AA346" s="85" t="str">
        <f>IF(AND(MONTH(E346)='IN-NX'!$J$5,'IN-NX'!$D$7=D346),"x","")</f>
        <v/>
      </c>
      <c r="AB346" s="85" t="str">
        <f>IF(AND(OR(LEFT(TH!N346,2)="15",LEFT(TH!O346,2)="15"),'152-CT'!$J$8=TH!F346),"x","")</f>
        <v/>
      </c>
      <c r="AC346" s="85" t="str">
        <f>IF(AND(OR(LEFT(TH!N346,2)="15",LEFT(TH!O346,2)="15"),TK!$E$7=TH!F346),"x","")</f>
        <v/>
      </c>
      <c r="AD346" s="85" t="str">
        <f>IF(AND(N346="1521",MONTH(C346)='BK-NL'!$M$11),"x","")</f>
        <v/>
      </c>
    </row>
    <row r="347" spans="1:30" ht="15.75" hidden="1" customHeight="1">
      <c r="A347" s="342" t="str">
        <f>IF(B347&lt;&gt;"",IF(AND(B347='IN-TC'!$S$4,OR(TH!N347="1111",TH!O347="1111")),TH!D347,""),"")</f>
        <v/>
      </c>
      <c r="B347" s="63">
        <f t="shared" si="35"/>
        <v>1</v>
      </c>
      <c r="C347" s="64">
        <v>42399</v>
      </c>
      <c r="D347" s="64" t="s">
        <v>708</v>
      </c>
      <c r="E347" s="64">
        <v>42399</v>
      </c>
      <c r="F347" s="519" t="s">
        <v>749</v>
      </c>
      <c r="G347" s="67" t="s">
        <v>927</v>
      </c>
      <c r="H347" s="74"/>
      <c r="I347" s="446"/>
      <c r="J347" s="446"/>
      <c r="K347" s="437"/>
      <c r="L347" s="446"/>
      <c r="M347" s="65">
        <v>28490</v>
      </c>
      <c r="N347" s="66" t="s">
        <v>101</v>
      </c>
      <c r="O347" s="66" t="s">
        <v>26</v>
      </c>
      <c r="P347" s="85" t="str">
        <f>IF(AND('331-CT'!$E$7=TH!H347,OR(N347="331",O347="331")),"x","")</f>
        <v/>
      </c>
      <c r="Q347" s="85" t="str">
        <f>IF(AND(B347='111'!$L$11,OR($N347=$Q$7,$O347=$Q$7)),"x","")</f>
        <v/>
      </c>
      <c r="R347" s="85" t="str">
        <f>IF(AND($N347=$Q$7,$B347&lt;'111'!$L$11),"x","")</f>
        <v/>
      </c>
      <c r="S347" s="85" t="str">
        <f>IF(AND($O347=$Q$7,$B347&lt;'111'!$L$11),"x","")</f>
        <v/>
      </c>
      <c r="T347" s="85" t="str">
        <f>IF(ISERROR(FIND('112'!$M$9,G347,1)),"",IF((AND(FIND('112'!$M$9,G347,1)&gt;=1,B347='112'!$K$9,OR($N347='112'!$I$6,$O347='112'!$I$6))),"x",""))</f>
        <v/>
      </c>
      <c r="U347" s="85" t="str">
        <f>IF(ISERROR(FIND('112'!$M$9,G347,1)),"",IF((AND(LEFT(G347,2)=LEFT('112'!$M$9,2),B347&lt;'112'!$K$9,$N347='112'!$I$6)),"x",""))</f>
        <v/>
      </c>
      <c r="V347" s="85" t="str">
        <f>IF(ISERROR(FIND('112'!$M$9,G347,1)),"",IF((AND(RIGHT(G347,2)=RIGHT('112'!$M$9,2),B347&lt;'112'!$K$9,$O347='112'!$I$6)),"x",""))</f>
        <v>x</v>
      </c>
      <c r="W347" s="85" t="str">
        <f>IF(AND('341-CT'!$H$9=H347,OR(LEFT(N347,3)=$W$7,LEFT(O347,3)=$W$7)),"x","")</f>
        <v/>
      </c>
      <c r="X347" s="85" t="str">
        <f>IF(OR(TH!N347=TH!$X$7,O347=TH!$X$7),"x","")</f>
        <v/>
      </c>
      <c r="Y347" s="85" t="str">
        <f>IF(AND(OR(N347="131",O347="131"),H347='131-CT'!$H$9),"x","")</f>
        <v/>
      </c>
      <c r="Z347" s="85"/>
      <c r="AA347" s="85" t="str">
        <f>IF(AND(MONTH(E347)='IN-NX'!$J$5,'IN-NX'!$D$7=D347),"x","")</f>
        <v/>
      </c>
      <c r="AB347" s="85" t="str">
        <f>IF(AND(OR(LEFT(TH!N347,2)="15",LEFT(TH!O347,2)="15"),'152-CT'!$J$8=TH!F347),"x","")</f>
        <v/>
      </c>
      <c r="AC347" s="85" t="str">
        <f>IF(AND(OR(LEFT(TH!N347,2)="15",LEFT(TH!O347,2)="15"),TK!$E$7=TH!F347),"x","")</f>
        <v/>
      </c>
      <c r="AD347" s="85" t="str">
        <f>IF(AND(N347="1521",MONTH(C347)='BK-NL'!$M$11),"x","")</f>
        <v/>
      </c>
    </row>
    <row r="348" spans="1:30" ht="15.75" hidden="1" customHeight="1">
      <c r="A348" s="342" t="str">
        <f>IF(B348&lt;&gt;"",IF(AND(B348='IN-TC'!$S$4,OR(TH!N348="1111",TH!O348="1111")),TH!D348,""),"")</f>
        <v/>
      </c>
      <c r="B348" s="63">
        <f t="shared" si="35"/>
        <v>1</v>
      </c>
      <c r="C348" s="64">
        <v>42399</v>
      </c>
      <c r="D348" s="64" t="s">
        <v>708</v>
      </c>
      <c r="E348" s="64">
        <v>42399</v>
      </c>
      <c r="F348" s="519" t="s">
        <v>751</v>
      </c>
      <c r="G348" s="67" t="s">
        <v>927</v>
      </c>
      <c r="H348" s="74"/>
      <c r="I348" s="446"/>
      <c r="J348" s="446"/>
      <c r="K348" s="437"/>
      <c r="L348" s="446"/>
      <c r="M348" s="65">
        <v>2849</v>
      </c>
      <c r="N348" s="66" t="s">
        <v>9</v>
      </c>
      <c r="O348" s="66" t="s">
        <v>26</v>
      </c>
      <c r="P348" s="85" t="str">
        <f>IF(AND('331-CT'!$E$7=TH!H348,OR(N348="331",O348="331")),"x","")</f>
        <v/>
      </c>
      <c r="Q348" s="85" t="str">
        <f>IF(AND(B348='111'!$L$11,OR($N348=$Q$7,$O348=$Q$7)),"x","")</f>
        <v/>
      </c>
      <c r="R348" s="85" t="str">
        <f>IF(AND($N348=$Q$7,$B348&lt;'111'!$L$11),"x","")</f>
        <v/>
      </c>
      <c r="S348" s="85" t="str">
        <f>IF(AND($O348=$Q$7,$B348&lt;'111'!$L$11),"x","")</f>
        <v/>
      </c>
      <c r="T348" s="85" t="str">
        <f>IF(ISERROR(FIND('112'!$M$9,G348,1)),"",IF((AND(FIND('112'!$M$9,G348,1)&gt;=1,B348='112'!$K$9,OR($N348='112'!$I$6,$O348='112'!$I$6))),"x",""))</f>
        <v/>
      </c>
      <c r="U348" s="85" t="str">
        <f>IF(ISERROR(FIND('112'!$M$9,G348,1)),"",IF((AND(LEFT(G348,2)=LEFT('112'!$M$9,2),B348&lt;'112'!$K$9,$N348='112'!$I$6)),"x",""))</f>
        <v/>
      </c>
      <c r="V348" s="85" t="str">
        <f>IF(ISERROR(FIND('112'!$M$9,G348,1)),"",IF((AND(RIGHT(G348,2)=RIGHT('112'!$M$9,2),B348&lt;'112'!$K$9,$O348='112'!$I$6)),"x",""))</f>
        <v>x</v>
      </c>
      <c r="W348" s="85" t="str">
        <f>IF(AND('341-CT'!$H$9=H348,OR(LEFT(N348,3)=$W$7,LEFT(O348,3)=$W$7)),"x","")</f>
        <v/>
      </c>
      <c r="X348" s="85" t="str">
        <f>IF(OR(TH!N348=TH!$X$7,O348=TH!$X$7),"x","")</f>
        <v/>
      </c>
      <c r="Y348" s="85" t="str">
        <f>IF(AND(OR(N348="131",O348="131"),H348='131-CT'!$H$9),"x","")</f>
        <v/>
      </c>
      <c r="Z348" s="85"/>
      <c r="AA348" s="85" t="str">
        <f>IF(AND(MONTH(E348)='IN-NX'!$J$5,'IN-NX'!$D$7=D348),"x","")</f>
        <v/>
      </c>
      <c r="AB348" s="85" t="str">
        <f>IF(AND(OR(LEFT(TH!N348,2)="15",LEFT(TH!O348,2)="15"),'152-CT'!$J$8=TH!F348),"x","")</f>
        <v/>
      </c>
      <c r="AC348" s="85" t="str">
        <f>IF(AND(OR(LEFT(TH!N348,2)="15",LEFT(TH!O348,2)="15"),TK!$E$7=TH!F348),"x","")</f>
        <v/>
      </c>
      <c r="AD348" s="85" t="str">
        <f>IF(AND(N348="1521",MONTH(C348)='BK-NL'!$M$11),"x","")</f>
        <v/>
      </c>
    </row>
    <row r="349" spans="1:30" ht="15.75" customHeight="1">
      <c r="A349" s="342" t="str">
        <f>IF(B349&lt;&gt;"",IF(AND(B349='IN-TC'!$S$4,OR(TH!N349="1111",TH!O349="1111")),TH!D349,""),"")</f>
        <v/>
      </c>
      <c r="B349" s="63">
        <f t="shared" si="35"/>
        <v>1</v>
      </c>
      <c r="C349" s="64">
        <v>42399</v>
      </c>
      <c r="D349" s="64" t="s">
        <v>708</v>
      </c>
      <c r="E349" s="64">
        <v>42399</v>
      </c>
      <c r="F349" s="519" t="s">
        <v>1105</v>
      </c>
      <c r="G349" s="67" t="s">
        <v>927</v>
      </c>
      <c r="H349" s="76" t="s">
        <v>632</v>
      </c>
      <c r="I349" s="448"/>
      <c r="J349" s="448"/>
      <c r="K349" s="439"/>
      <c r="L349" s="448"/>
      <c r="M349" s="65">
        <v>1300000</v>
      </c>
      <c r="N349" s="66" t="s">
        <v>8</v>
      </c>
      <c r="O349" s="66" t="s">
        <v>26</v>
      </c>
      <c r="P349" s="85" t="str">
        <f>IF(AND('331-CT'!$E$7=TH!H349,OR(N349="331",O349="331")),"x","")</f>
        <v/>
      </c>
      <c r="Q349" s="85" t="str">
        <f>IF(AND(B349='111'!$L$11,OR($N349=$Q$7,$O349=$Q$7)),"x","")</f>
        <v/>
      </c>
      <c r="R349" s="85" t="str">
        <f>IF(AND($N349=$Q$7,$B349&lt;'111'!$L$11),"x","")</f>
        <v/>
      </c>
      <c r="S349" s="85" t="str">
        <f>IF(AND($O349=$Q$7,$B349&lt;'111'!$L$11),"x","")</f>
        <v/>
      </c>
      <c r="T349" s="85" t="str">
        <f>IF(ISERROR(FIND('112'!$M$9,G349,1)),"",IF((AND(FIND('112'!$M$9,G349,1)&gt;=1,B349='112'!$K$9,OR($N349='112'!$I$6,$O349='112'!$I$6))),"x",""))</f>
        <v/>
      </c>
      <c r="U349" s="85" t="str">
        <f>IF(ISERROR(FIND('112'!$M$9,G349,1)),"",IF((AND(LEFT(G349,2)=LEFT('112'!$M$9,2),B349&lt;'112'!$K$9,$N349='112'!$I$6)),"x",""))</f>
        <v/>
      </c>
      <c r="V349" s="85" t="str">
        <f>IF(ISERROR(FIND('112'!$M$9,G349,1)),"",IF((AND(RIGHT(G349,2)=RIGHT('112'!$M$9,2),B349&lt;'112'!$K$9,$O349='112'!$I$6)),"x",""))</f>
        <v>x</v>
      </c>
      <c r="W349" s="85" t="str">
        <f>IF(AND('341-CT'!$H$9=H349,OR(LEFT(N349,3)=$W$7,LEFT(O349,3)=$W$7)),"x","")</f>
        <v/>
      </c>
      <c r="X349" s="85" t="str">
        <f>IF(OR(TH!N349=TH!$X$7,O349=TH!$X$7),"x","")</f>
        <v/>
      </c>
      <c r="Y349" s="85" t="str">
        <f>IF(AND(OR(N349="131",O349="131"),H349='131-CT'!$H$9),"x","")</f>
        <v/>
      </c>
      <c r="Z349" s="85"/>
      <c r="AA349" s="85" t="str">
        <f>IF(AND(MONTH(E349)='IN-NX'!$J$5,'IN-NX'!$D$7=D349),"x","")</f>
        <v/>
      </c>
      <c r="AB349" s="85" t="str">
        <f>IF(AND(OR(LEFT(TH!N349,2)="15",LEFT(TH!O349,2)="15"),'152-CT'!$J$8=TH!F349),"x","")</f>
        <v/>
      </c>
      <c r="AC349" s="85" t="str">
        <f>IF(AND(OR(LEFT(TH!N349,2)="15",LEFT(TH!O349,2)="15"),TK!$E$7=TH!F349),"x","")</f>
        <v/>
      </c>
      <c r="AD349" s="85" t="str">
        <f>IF(AND(N349="1521",MONTH(C349)='BK-NL'!$M$11),"x","")</f>
        <v/>
      </c>
    </row>
    <row r="350" spans="1:30" ht="15.75" hidden="1" customHeight="1">
      <c r="A350" s="342" t="str">
        <f>IF(B350&lt;&gt;"",IF(AND(B350='IN-TC'!$S$4,OR(TH!N350="1111",TH!O350="1111")),TH!D350,""),"")</f>
        <v/>
      </c>
      <c r="B350" s="63">
        <f t="shared" si="35"/>
        <v>1</v>
      </c>
      <c r="C350" s="64">
        <v>42399</v>
      </c>
      <c r="D350" s="64" t="s">
        <v>708</v>
      </c>
      <c r="E350" s="64">
        <v>42399</v>
      </c>
      <c r="F350" s="519" t="s">
        <v>749</v>
      </c>
      <c r="G350" s="67" t="s">
        <v>927</v>
      </c>
      <c r="H350" s="76"/>
      <c r="I350" s="448"/>
      <c r="J350" s="448"/>
      <c r="K350" s="439"/>
      <c r="L350" s="448"/>
      <c r="M350" s="65">
        <v>20000</v>
      </c>
      <c r="N350" s="66" t="s">
        <v>101</v>
      </c>
      <c r="O350" s="66" t="s">
        <v>26</v>
      </c>
      <c r="P350" s="85" t="str">
        <f>IF(AND('331-CT'!$E$7=TH!H350,OR(N350="331",O350="331")),"x","")</f>
        <v/>
      </c>
      <c r="Q350" s="85" t="str">
        <f>IF(AND(B350='111'!$L$11,OR($N350=$Q$7,$O350=$Q$7)),"x","")</f>
        <v/>
      </c>
      <c r="R350" s="85" t="str">
        <f>IF(AND($N350=$Q$7,$B350&lt;'111'!$L$11),"x","")</f>
        <v/>
      </c>
      <c r="S350" s="85" t="str">
        <f>IF(AND($O350=$Q$7,$B350&lt;'111'!$L$11),"x","")</f>
        <v/>
      </c>
      <c r="T350" s="85" t="str">
        <f>IF(ISERROR(FIND('112'!$M$9,G350,1)),"",IF((AND(FIND('112'!$M$9,G350,1)&gt;=1,B350='112'!$K$9,OR($N350='112'!$I$6,$O350='112'!$I$6))),"x",""))</f>
        <v/>
      </c>
      <c r="U350" s="85" t="str">
        <f>IF(ISERROR(FIND('112'!$M$9,G350,1)),"",IF((AND(LEFT(G350,2)=LEFT('112'!$M$9,2),B350&lt;'112'!$K$9,$N350='112'!$I$6)),"x",""))</f>
        <v/>
      </c>
      <c r="V350" s="85" t="str">
        <f>IF(ISERROR(FIND('112'!$M$9,G350,1)),"",IF((AND(RIGHT(G350,2)=RIGHT('112'!$M$9,2),B350&lt;'112'!$K$9,$O350='112'!$I$6)),"x",""))</f>
        <v>x</v>
      </c>
      <c r="W350" s="85" t="str">
        <f>IF(AND('341-CT'!$H$9=H350,OR(LEFT(N350,3)=$W$7,LEFT(O350,3)=$W$7)),"x","")</f>
        <v/>
      </c>
      <c r="X350" s="85" t="str">
        <f>IF(OR(TH!N350=TH!$X$7,O350=TH!$X$7),"x","")</f>
        <v/>
      </c>
      <c r="Y350" s="85" t="str">
        <f>IF(AND(OR(N350="131",O350="131"),H350='131-CT'!$H$9),"x","")</f>
        <v/>
      </c>
      <c r="Z350" s="85"/>
      <c r="AA350" s="85" t="str">
        <f>IF(AND(MONTH(E350)='IN-NX'!$J$5,'IN-NX'!$D$7=D350),"x","")</f>
        <v/>
      </c>
      <c r="AB350" s="85" t="str">
        <f>IF(AND(OR(LEFT(TH!N350,2)="15",LEFT(TH!O350,2)="15"),'152-CT'!$J$8=TH!F350),"x","")</f>
        <v/>
      </c>
      <c r="AC350" s="85" t="str">
        <f>IF(AND(OR(LEFT(TH!N350,2)="15",LEFT(TH!O350,2)="15"),TK!$E$7=TH!F350),"x","")</f>
        <v/>
      </c>
      <c r="AD350" s="85" t="str">
        <f>IF(AND(N350="1521",MONTH(C350)='BK-NL'!$M$11),"x","")</f>
        <v/>
      </c>
    </row>
    <row r="351" spans="1:30" ht="15.75" hidden="1" customHeight="1">
      <c r="A351" s="342" t="str">
        <f>IF(B351&lt;&gt;"",IF(AND(B351='IN-TC'!$S$4,OR(TH!N351="1111",TH!O351="1111")),TH!D351,""),"")</f>
        <v/>
      </c>
      <c r="B351" s="63">
        <f t="shared" si="35"/>
        <v>1</v>
      </c>
      <c r="C351" s="64">
        <v>42399</v>
      </c>
      <c r="D351" s="64" t="s">
        <v>708</v>
      </c>
      <c r="E351" s="64">
        <v>42399</v>
      </c>
      <c r="F351" s="519" t="s">
        <v>751</v>
      </c>
      <c r="G351" s="67" t="s">
        <v>927</v>
      </c>
      <c r="H351" s="76"/>
      <c r="I351" s="448"/>
      <c r="J351" s="448"/>
      <c r="K351" s="439"/>
      <c r="L351" s="448"/>
      <c r="M351" s="65">
        <v>2000</v>
      </c>
      <c r="N351" s="66" t="s">
        <v>9</v>
      </c>
      <c r="O351" s="66" t="s">
        <v>26</v>
      </c>
      <c r="P351" s="85" t="str">
        <f>IF(AND('331-CT'!$E$7=TH!H351,OR(N351="331",O351="331")),"x","")</f>
        <v/>
      </c>
      <c r="Q351" s="85" t="str">
        <f>IF(AND(B351='111'!$L$11,OR($N351=$Q$7,$O351=$Q$7)),"x","")</f>
        <v/>
      </c>
      <c r="R351" s="85" t="str">
        <f>IF(AND($N351=$Q$7,$B351&lt;'111'!$L$11),"x","")</f>
        <v/>
      </c>
      <c r="S351" s="85" t="str">
        <f>IF(AND($O351=$Q$7,$B351&lt;'111'!$L$11),"x","")</f>
        <v/>
      </c>
      <c r="T351" s="85" t="str">
        <f>IF(ISERROR(FIND('112'!$M$9,G351,1)),"",IF((AND(FIND('112'!$M$9,G351,1)&gt;=1,B351='112'!$K$9,OR($N351='112'!$I$6,$O351='112'!$I$6))),"x",""))</f>
        <v/>
      </c>
      <c r="U351" s="85" t="str">
        <f>IF(ISERROR(FIND('112'!$M$9,G351,1)),"",IF((AND(LEFT(G351,2)=LEFT('112'!$M$9,2),B351&lt;'112'!$K$9,$N351='112'!$I$6)),"x",""))</f>
        <v/>
      </c>
      <c r="V351" s="85" t="str">
        <f>IF(ISERROR(FIND('112'!$M$9,G351,1)),"",IF((AND(RIGHT(G351,2)=RIGHT('112'!$M$9,2),B351&lt;'112'!$K$9,$O351='112'!$I$6)),"x",""))</f>
        <v>x</v>
      </c>
      <c r="W351" s="85" t="str">
        <f>IF(AND('341-CT'!$H$9=H351,OR(LEFT(N351,3)=$W$7,LEFT(O351,3)=$W$7)),"x","")</f>
        <v/>
      </c>
      <c r="X351" s="85" t="str">
        <f>IF(OR(TH!N351=TH!$X$7,O351=TH!$X$7),"x","")</f>
        <v/>
      </c>
      <c r="Y351" s="85" t="str">
        <f>IF(AND(OR(N351="131",O351="131"),H351='131-CT'!$H$9),"x","")</f>
        <v/>
      </c>
      <c r="Z351" s="85"/>
      <c r="AA351" s="85" t="str">
        <f>IF(AND(MONTH(E351)='IN-NX'!$J$5,'IN-NX'!$D$7=D351),"x","")</f>
        <v/>
      </c>
      <c r="AB351" s="85" t="str">
        <f>IF(AND(OR(LEFT(TH!N351,2)="15",LEFT(TH!O351,2)="15"),'152-CT'!$J$8=TH!F351),"x","")</f>
        <v/>
      </c>
      <c r="AC351" s="85" t="str">
        <f>IF(AND(OR(LEFT(TH!N351,2)="15",LEFT(TH!O351,2)="15"),TK!$E$7=TH!F351),"x","")</f>
        <v/>
      </c>
      <c r="AD351" s="85" t="str">
        <f>IF(AND(N351="1521",MONTH(C351)='BK-NL'!$M$11),"x","")</f>
        <v/>
      </c>
    </row>
    <row r="352" spans="1:30" ht="15.75" customHeight="1">
      <c r="A352" s="342" t="str">
        <f>IF(B352&lt;&gt;"",IF(AND(B352='IN-TC'!$S$4,OR(TH!N352="1111",TH!O352="1111")),TH!D352,""),"")</f>
        <v/>
      </c>
      <c r="B352" s="63">
        <f t="shared" si="35"/>
        <v>1</v>
      </c>
      <c r="C352" s="64">
        <v>42399</v>
      </c>
      <c r="D352" s="64" t="s">
        <v>708</v>
      </c>
      <c r="E352" s="64">
        <v>42399</v>
      </c>
      <c r="F352" s="519" t="s">
        <v>1105</v>
      </c>
      <c r="G352" s="67" t="s">
        <v>927</v>
      </c>
      <c r="H352" s="76" t="s">
        <v>632</v>
      </c>
      <c r="I352" s="448"/>
      <c r="J352" s="448"/>
      <c r="K352" s="439"/>
      <c r="L352" s="448"/>
      <c r="M352" s="65">
        <v>4645000</v>
      </c>
      <c r="N352" s="66" t="s">
        <v>8</v>
      </c>
      <c r="O352" s="66" t="s">
        <v>26</v>
      </c>
      <c r="P352" s="85" t="str">
        <f>IF(AND('331-CT'!$E$7=TH!H352,OR(N352="331",O352="331")),"x","")</f>
        <v/>
      </c>
      <c r="Q352" s="85" t="str">
        <f>IF(AND(B352='111'!$L$11,OR($N352=$Q$7,$O352=$Q$7)),"x","")</f>
        <v/>
      </c>
      <c r="R352" s="85" t="str">
        <f>IF(AND($N352=$Q$7,$B352&lt;'111'!$L$11),"x","")</f>
        <v/>
      </c>
      <c r="S352" s="85" t="str">
        <f>IF(AND($O352=$Q$7,$B352&lt;'111'!$L$11),"x","")</f>
        <v/>
      </c>
      <c r="T352" s="85" t="str">
        <f>IF(ISERROR(FIND('112'!$M$9,G352,1)),"",IF((AND(FIND('112'!$M$9,G352,1)&gt;=1,B352='112'!$K$9,OR($N352='112'!$I$6,$O352='112'!$I$6))),"x",""))</f>
        <v/>
      </c>
      <c r="U352" s="85" t="str">
        <f>IF(ISERROR(FIND('112'!$M$9,G352,1)),"",IF((AND(LEFT(G352,2)=LEFT('112'!$M$9,2),B352&lt;'112'!$K$9,$N352='112'!$I$6)),"x",""))</f>
        <v/>
      </c>
      <c r="V352" s="85" t="str">
        <f>IF(ISERROR(FIND('112'!$M$9,G352,1)),"",IF((AND(RIGHT(G352,2)=RIGHT('112'!$M$9,2),B352&lt;'112'!$K$9,$O352='112'!$I$6)),"x",""))</f>
        <v>x</v>
      </c>
      <c r="W352" s="85" t="str">
        <f>IF(AND('341-CT'!$H$9=H352,OR(LEFT(N352,3)=$W$7,LEFT(O352,3)=$W$7)),"x","")</f>
        <v/>
      </c>
      <c r="X352" s="85" t="str">
        <f>IF(OR(TH!N352=TH!$X$7,O352=TH!$X$7),"x","")</f>
        <v/>
      </c>
      <c r="Y352" s="85" t="str">
        <f>IF(AND(OR(N352="131",O352="131"),H352='131-CT'!$H$9),"x","")</f>
        <v/>
      </c>
      <c r="Z352" s="85"/>
      <c r="AA352" s="85" t="str">
        <f>IF(AND(MONTH(E352)='IN-NX'!$J$5,'IN-NX'!$D$7=D352),"x","")</f>
        <v/>
      </c>
      <c r="AB352" s="85" t="str">
        <f>IF(AND(OR(LEFT(TH!N352,2)="15",LEFT(TH!O352,2)="15"),'152-CT'!$J$8=TH!F352),"x","")</f>
        <v/>
      </c>
      <c r="AC352" s="85" t="str">
        <f>IF(AND(OR(LEFT(TH!N352,2)="15",LEFT(TH!O352,2)="15"),TK!$E$7=TH!F352),"x","")</f>
        <v/>
      </c>
      <c r="AD352" s="85" t="str">
        <f>IF(AND(N352="1521",MONTH(C352)='BK-NL'!$M$11),"x","")</f>
        <v/>
      </c>
    </row>
    <row r="353" spans="1:30" ht="15.75" hidden="1" customHeight="1">
      <c r="A353" s="342" t="str">
        <f>IF(B353&lt;&gt;"",IF(AND(B353='IN-TC'!$S$4,OR(TH!N353="1111",TH!O353="1111")),TH!D353,""),"")</f>
        <v/>
      </c>
      <c r="B353" s="63">
        <f t="shared" si="35"/>
        <v>1</v>
      </c>
      <c r="C353" s="64">
        <v>42399</v>
      </c>
      <c r="D353" s="64" t="s">
        <v>708</v>
      </c>
      <c r="E353" s="64">
        <v>42399</v>
      </c>
      <c r="F353" s="519" t="s">
        <v>749</v>
      </c>
      <c r="G353" s="67" t="s">
        <v>927</v>
      </c>
      <c r="H353" s="76"/>
      <c r="I353" s="448"/>
      <c r="J353" s="448"/>
      <c r="K353" s="439"/>
      <c r="L353" s="448"/>
      <c r="M353" s="65">
        <v>20000</v>
      </c>
      <c r="N353" s="86" t="s">
        <v>101</v>
      </c>
      <c r="O353" s="66" t="s">
        <v>26</v>
      </c>
      <c r="P353" s="85" t="str">
        <f>IF(AND('331-CT'!$E$7=TH!H353,OR(N353="331",O353="331")),"x","")</f>
        <v/>
      </c>
      <c r="Q353" s="85" t="str">
        <f>IF(AND(B353='111'!$L$11,OR($N353=$Q$7,$O353=$Q$7)),"x","")</f>
        <v/>
      </c>
      <c r="R353" s="85" t="str">
        <f>IF(AND($N353=$Q$7,$B353&lt;'111'!$L$11),"x","")</f>
        <v/>
      </c>
      <c r="S353" s="85" t="str">
        <f>IF(AND($O353=$Q$7,$B353&lt;'111'!$L$11),"x","")</f>
        <v/>
      </c>
      <c r="T353" s="85" t="str">
        <f>IF(ISERROR(FIND('112'!$M$9,G353,1)),"",IF((AND(FIND('112'!$M$9,G353,1)&gt;=1,B353='112'!$K$9,OR($N353='112'!$I$6,$O353='112'!$I$6))),"x",""))</f>
        <v/>
      </c>
      <c r="U353" s="85" t="str">
        <f>IF(ISERROR(FIND('112'!$M$9,G353,1)),"",IF((AND(LEFT(G353,2)=LEFT('112'!$M$9,2),B353&lt;'112'!$K$9,$N353='112'!$I$6)),"x",""))</f>
        <v/>
      </c>
      <c r="V353" s="85" t="str">
        <f>IF(ISERROR(FIND('112'!$M$9,G353,1)),"",IF((AND(RIGHT(G353,2)=RIGHT('112'!$M$9,2),B353&lt;'112'!$K$9,$O353='112'!$I$6)),"x",""))</f>
        <v>x</v>
      </c>
      <c r="W353" s="85" t="str">
        <f>IF(AND('341-CT'!$H$9=H353,OR(LEFT(N353,3)=$W$7,LEFT(O353,3)=$W$7)),"x","")</f>
        <v/>
      </c>
      <c r="X353" s="85" t="str">
        <f>IF(OR(TH!N353=TH!$X$7,O353=TH!$X$7),"x","")</f>
        <v/>
      </c>
      <c r="Y353" s="85" t="str">
        <f>IF(AND(OR(N353="131",O353="131"),H353='131-CT'!$H$9),"x","")</f>
        <v/>
      </c>
      <c r="Z353" s="85"/>
      <c r="AA353" s="85" t="str">
        <f>IF(AND(MONTH(E353)='IN-NX'!$J$5,'IN-NX'!$D$7=D353),"x","")</f>
        <v/>
      </c>
      <c r="AB353" s="85" t="str">
        <f>IF(AND(OR(LEFT(TH!N353,2)="15",LEFT(TH!O353,2)="15"),'152-CT'!$J$8=TH!F353),"x","")</f>
        <v/>
      </c>
      <c r="AC353" s="85" t="str">
        <f>IF(AND(OR(LEFT(TH!N353,2)="15",LEFT(TH!O353,2)="15"),TK!$E$7=TH!F353),"x","")</f>
        <v/>
      </c>
      <c r="AD353" s="85" t="str">
        <f>IF(AND(N353="1521",MONTH(C353)='BK-NL'!$M$11),"x","")</f>
        <v/>
      </c>
    </row>
    <row r="354" spans="1:30" ht="15.75" hidden="1" customHeight="1">
      <c r="A354" s="342" t="str">
        <f>IF(B354&lt;&gt;"",IF(AND(B354='IN-TC'!$S$4,OR(TH!N354="1111",TH!O354="1111")),TH!D354,""),"")</f>
        <v/>
      </c>
      <c r="B354" s="63">
        <f t="shared" si="35"/>
        <v>1</v>
      </c>
      <c r="C354" s="64">
        <v>42399</v>
      </c>
      <c r="D354" s="64" t="s">
        <v>708</v>
      </c>
      <c r="E354" s="64">
        <v>42399</v>
      </c>
      <c r="F354" s="519" t="s">
        <v>751</v>
      </c>
      <c r="G354" s="67" t="s">
        <v>927</v>
      </c>
      <c r="H354" s="76"/>
      <c r="I354" s="448"/>
      <c r="J354" s="448"/>
      <c r="K354" s="439"/>
      <c r="L354" s="448"/>
      <c r="M354" s="65">
        <v>2000</v>
      </c>
      <c r="N354" s="86" t="s">
        <v>9</v>
      </c>
      <c r="O354" s="66" t="s">
        <v>26</v>
      </c>
      <c r="P354" s="85" t="str">
        <f>IF(AND('331-CT'!$E$7=TH!H354,OR(N354="331",O354="331")),"x","")</f>
        <v/>
      </c>
      <c r="Q354" s="85" t="str">
        <f>IF(AND(B354='111'!$L$11,OR($N354=$Q$7,$O354=$Q$7)),"x","")</f>
        <v/>
      </c>
      <c r="R354" s="85" t="str">
        <f>IF(AND($N354=$Q$7,$B354&lt;'111'!$L$11),"x","")</f>
        <v/>
      </c>
      <c r="S354" s="85" t="str">
        <f>IF(AND($O354=$Q$7,$B354&lt;'111'!$L$11),"x","")</f>
        <v/>
      </c>
      <c r="T354" s="85" t="str">
        <f>IF(ISERROR(FIND('112'!$M$9,G354,1)),"",IF((AND(FIND('112'!$M$9,G354,1)&gt;=1,B354='112'!$K$9,OR($N354='112'!$I$6,$O354='112'!$I$6))),"x",""))</f>
        <v/>
      </c>
      <c r="U354" s="85" t="str">
        <f>IF(ISERROR(FIND('112'!$M$9,G354,1)),"",IF((AND(LEFT(G354,2)=LEFT('112'!$M$9,2),B354&lt;'112'!$K$9,$N354='112'!$I$6)),"x",""))</f>
        <v/>
      </c>
      <c r="V354" s="85" t="str">
        <f>IF(ISERROR(FIND('112'!$M$9,G354,1)),"",IF((AND(RIGHT(G354,2)=RIGHT('112'!$M$9,2),B354&lt;'112'!$K$9,$O354='112'!$I$6)),"x",""))</f>
        <v>x</v>
      </c>
      <c r="W354" s="85" t="str">
        <f>IF(AND('341-CT'!$H$9=H354,OR(LEFT(N354,3)=$W$7,LEFT(O354,3)=$W$7)),"x","")</f>
        <v/>
      </c>
      <c r="X354" s="85" t="str">
        <f>IF(OR(TH!N354=TH!$X$7,O354=TH!$X$7),"x","")</f>
        <v/>
      </c>
      <c r="Y354" s="85" t="str">
        <f>IF(AND(OR(N354="131",O354="131"),H354='131-CT'!$H$9),"x","")</f>
        <v/>
      </c>
      <c r="Z354" s="85"/>
      <c r="AA354" s="85" t="str">
        <f>IF(AND(MONTH(E354)='IN-NX'!$J$5,'IN-NX'!$D$7=D354),"x","")</f>
        <v/>
      </c>
      <c r="AB354" s="85" t="str">
        <f>IF(AND(OR(LEFT(TH!N354,2)="15",LEFT(TH!O354,2)="15"),'152-CT'!$J$8=TH!F354),"x","")</f>
        <v/>
      </c>
      <c r="AC354" s="85" t="str">
        <f>IF(AND(OR(LEFT(TH!N354,2)="15",LEFT(TH!O354,2)="15"),TK!$E$7=TH!F354),"x","")</f>
        <v/>
      </c>
      <c r="AD354" s="85" t="str">
        <f>IF(AND(N354="1521",MONTH(C354)='BK-NL'!$M$11),"x","")</f>
        <v/>
      </c>
    </row>
    <row r="355" spans="1:30" ht="15.75" hidden="1" customHeight="1">
      <c r="A355" s="342" t="str">
        <f>IF(B355&lt;&gt;"",IF(AND(B355='IN-TC'!$S$4,OR(TH!N355="1111",TH!O355="1111")),TH!D355,""),"")</f>
        <v/>
      </c>
      <c r="B355" s="63">
        <f t="shared" si="35"/>
        <v>1</v>
      </c>
      <c r="C355" s="64">
        <v>42399</v>
      </c>
      <c r="D355" s="64" t="s">
        <v>923</v>
      </c>
      <c r="E355" s="64">
        <v>42399</v>
      </c>
      <c r="F355" s="519" t="s">
        <v>783</v>
      </c>
      <c r="G355" s="67" t="s">
        <v>849</v>
      </c>
      <c r="H355" s="74" t="s">
        <v>816</v>
      </c>
      <c r="I355" s="446"/>
      <c r="J355" s="446"/>
      <c r="K355" s="437"/>
      <c r="L355" s="446"/>
      <c r="M355" s="65">
        <v>674945</v>
      </c>
      <c r="N355" s="66" t="s">
        <v>101</v>
      </c>
      <c r="O355" s="66" t="s">
        <v>63</v>
      </c>
      <c r="P355" s="85" t="str">
        <f>IF(AND('331-CT'!$E$7=TH!H355,OR(N355="331",O355="331")),"x","")</f>
        <v/>
      </c>
      <c r="Q355" s="85" t="str">
        <f>IF(AND(B355='111'!$L$11,OR($N355=$Q$7,$O355=$Q$7)),"x","")</f>
        <v>x</v>
      </c>
      <c r="R355" s="85" t="str">
        <f>IF(AND($N355=$Q$7,$B355&lt;'111'!$L$11),"x","")</f>
        <v/>
      </c>
      <c r="S355" s="85" t="str">
        <f>IF(AND($O355=$Q$7,$B355&lt;'111'!$L$11),"x","")</f>
        <v/>
      </c>
      <c r="T355" s="85" t="str">
        <f>IF(ISERROR(FIND('112'!$M$9,G355,1)),"",IF((AND(FIND('112'!$M$9,G355,1)&gt;=1,B355='112'!$K$9,OR($N355='112'!$I$6,$O355='112'!$I$6))),"x",""))</f>
        <v/>
      </c>
      <c r="U355" s="85" t="str">
        <f>IF(ISERROR(FIND('112'!$M$9,G355,1)),"",IF((AND(LEFT(G355,2)=LEFT('112'!$M$9,2),B355&lt;'112'!$K$9,$N355='112'!$I$6)),"x",""))</f>
        <v/>
      </c>
      <c r="V355" s="85" t="str">
        <f>IF(ISERROR(FIND('112'!$M$9,G355,1)),"",IF((AND(RIGHT(G355,2)=RIGHT('112'!$M$9,2),B355&lt;'112'!$K$9,$O355='112'!$I$6)),"x",""))</f>
        <v/>
      </c>
      <c r="W355" s="85" t="str">
        <f>IF(AND('341-CT'!$H$9=H355,OR(LEFT(N355,3)=$W$7,LEFT(O355,3)=$W$7)),"x","")</f>
        <v/>
      </c>
      <c r="X355" s="85" t="str">
        <f>IF(OR(TH!N355=TH!$X$7,O355=TH!$X$7),"x","")</f>
        <v/>
      </c>
      <c r="Y355" s="85" t="str">
        <f>IF(AND(OR(N355="131",O355="131"),H355='131-CT'!$H$9),"x","")</f>
        <v/>
      </c>
      <c r="Z355" s="85"/>
      <c r="AA355" s="85" t="str">
        <f>IF(AND(MONTH(E355)='IN-NX'!$J$5,'IN-NX'!$D$7=D355),"x","")</f>
        <v/>
      </c>
      <c r="AB355" s="85" t="str">
        <f>IF(AND(OR(LEFT(TH!N355,2)="15",LEFT(TH!O355,2)="15"),'152-CT'!$J$8=TH!F355),"x","")</f>
        <v/>
      </c>
      <c r="AC355" s="85" t="str">
        <f>IF(AND(OR(LEFT(TH!N355,2)="15",LEFT(TH!O355,2)="15"),TK!$E$7=TH!F355),"x","")</f>
        <v/>
      </c>
      <c r="AD355" s="85" t="str">
        <f>IF(AND(N355="1521",MONTH(C355)='BK-NL'!$M$11),"x","")</f>
        <v/>
      </c>
    </row>
    <row r="356" spans="1:30" ht="15.75" hidden="1" customHeight="1">
      <c r="A356" s="342" t="str">
        <f>IF(B356&lt;&gt;"",IF(AND(B356='IN-TC'!$S$4,OR(TH!N356="1111",TH!O356="1111")),TH!D356,""),"")</f>
        <v/>
      </c>
      <c r="B356" s="63">
        <f t="shared" si="35"/>
        <v>1</v>
      </c>
      <c r="C356" s="64">
        <v>42399</v>
      </c>
      <c r="D356" s="64" t="s">
        <v>923</v>
      </c>
      <c r="E356" s="64">
        <v>42399</v>
      </c>
      <c r="F356" s="519" t="s">
        <v>784</v>
      </c>
      <c r="G356" s="994" t="s">
        <v>849</v>
      </c>
      <c r="H356" s="74" t="s">
        <v>816</v>
      </c>
      <c r="I356" s="446"/>
      <c r="J356" s="446"/>
      <c r="K356" s="437"/>
      <c r="L356" s="446"/>
      <c r="M356" s="65">
        <v>67495</v>
      </c>
      <c r="N356" s="66" t="s">
        <v>9</v>
      </c>
      <c r="O356" s="66" t="s">
        <v>63</v>
      </c>
      <c r="P356" s="85" t="str">
        <f>IF(AND('331-CT'!$E$7=TH!H356,OR(N356="331",O356="331")),"x","")</f>
        <v/>
      </c>
      <c r="Q356" s="85" t="str">
        <f>IF(AND(B356='111'!$L$11,OR($N356=$Q$7,$O356=$Q$7)),"x","")</f>
        <v>x</v>
      </c>
      <c r="R356" s="85" t="str">
        <f>IF(AND($N356=$Q$7,$B356&lt;'111'!$L$11),"x","")</f>
        <v/>
      </c>
      <c r="S356" s="85" t="str">
        <f>IF(AND($O356=$Q$7,$B356&lt;'111'!$L$11),"x","")</f>
        <v/>
      </c>
      <c r="T356" s="85" t="str">
        <f>IF(ISERROR(FIND('112'!$M$9,G356,1)),"",IF((AND(FIND('112'!$M$9,G356,1)&gt;=1,B356='112'!$K$9,OR($N356='112'!$I$6,$O356='112'!$I$6))),"x",""))</f>
        <v/>
      </c>
      <c r="U356" s="85" t="str">
        <f>IF(ISERROR(FIND('112'!$M$9,G356,1)),"",IF((AND(LEFT(G356,2)=LEFT('112'!$M$9,2),B356&lt;'112'!$K$9,$N356='112'!$I$6)),"x",""))</f>
        <v/>
      </c>
      <c r="V356" s="85" t="str">
        <f>IF(ISERROR(FIND('112'!$M$9,G356,1)),"",IF((AND(RIGHT(G356,2)=RIGHT('112'!$M$9,2),B356&lt;'112'!$K$9,$O356='112'!$I$6)),"x",""))</f>
        <v/>
      </c>
      <c r="W356" s="85" t="str">
        <f>IF(AND('341-CT'!$H$9=H356,OR(LEFT(N356,3)=$W$7,LEFT(O356,3)=$W$7)),"x","")</f>
        <v/>
      </c>
      <c r="X356" s="85" t="str">
        <f>IF(OR(TH!N356=TH!$X$7,O356=TH!$X$7),"x","")</f>
        <v/>
      </c>
      <c r="Y356" s="85" t="str">
        <f>IF(AND(OR(N356="131",O356="131"),H356='131-CT'!$H$9),"x","")</f>
        <v/>
      </c>
      <c r="Z356" s="85"/>
      <c r="AA356" s="85" t="str">
        <f>IF(AND(MONTH(E356)='IN-NX'!$J$5,'IN-NX'!$D$7=D356),"x","")</f>
        <v/>
      </c>
      <c r="AB356" s="85" t="str">
        <f>IF(AND(OR(LEFT(TH!N356,2)="15",LEFT(TH!O356,2)="15"),'152-CT'!$J$8=TH!F356),"x","")</f>
        <v/>
      </c>
      <c r="AC356" s="85" t="str">
        <f>IF(AND(OR(LEFT(TH!N356,2)="15",LEFT(TH!O356,2)="15"),TK!$E$7=TH!F356),"x","")</f>
        <v/>
      </c>
      <c r="AD356" s="85" t="str">
        <f>IF(AND(N356="1521",MONTH(C356)='BK-NL'!$M$11),"x","")</f>
        <v/>
      </c>
    </row>
    <row r="357" spans="1:30" ht="15.75" hidden="1" customHeight="1">
      <c r="A357" s="342" t="str">
        <f>IF(B357&lt;&gt;"",IF(AND(B357='IN-TC'!$S$4,OR(TH!N357="1111",TH!O357="1111")),TH!D357,""),"")</f>
        <v/>
      </c>
      <c r="B357" s="63">
        <f t="shared" si="35"/>
        <v>1</v>
      </c>
      <c r="C357" s="64">
        <v>42400</v>
      </c>
      <c r="D357" s="64" t="s">
        <v>924</v>
      </c>
      <c r="E357" s="64">
        <v>42400</v>
      </c>
      <c r="F357" s="519" t="s">
        <v>798</v>
      </c>
      <c r="G357" s="67" t="s">
        <v>850</v>
      </c>
      <c r="H357" s="74" t="s">
        <v>822</v>
      </c>
      <c r="I357" s="446"/>
      <c r="J357" s="446"/>
      <c r="K357" s="437"/>
      <c r="L357" s="446"/>
      <c r="M357" s="65">
        <v>320291</v>
      </c>
      <c r="N357" s="66" t="s">
        <v>101</v>
      </c>
      <c r="O357" s="66" t="s">
        <v>63</v>
      </c>
      <c r="P357" s="85" t="str">
        <f>IF(AND('331-CT'!$E$7=TH!H357,OR(N357="331",O357="331")),"x","")</f>
        <v/>
      </c>
      <c r="Q357" s="85" t="str">
        <f>IF(AND(B357='111'!$L$11,OR($N357=$Q$7,$O357=$Q$7)),"x","")</f>
        <v>x</v>
      </c>
      <c r="R357" s="85" t="str">
        <f>IF(AND($N357=$Q$7,$B357&lt;'111'!$L$11),"x","")</f>
        <v/>
      </c>
      <c r="S357" s="85" t="str">
        <f>IF(AND($O357=$Q$7,$B357&lt;'111'!$L$11),"x","")</f>
        <v/>
      </c>
      <c r="T357" s="85" t="str">
        <f>IF(ISERROR(FIND('112'!$M$9,G357,1)),"",IF((AND(FIND('112'!$M$9,G357,1)&gt;=1,B357='112'!$K$9,OR($N357='112'!$I$6,$O357='112'!$I$6))),"x",""))</f>
        <v/>
      </c>
      <c r="U357" s="85" t="str">
        <f>IF(ISERROR(FIND('112'!$M$9,G357,1)),"",IF((AND(LEFT(G357,2)=LEFT('112'!$M$9,2),B357&lt;'112'!$K$9,$N357='112'!$I$6)),"x",""))</f>
        <v/>
      </c>
      <c r="V357" s="85" t="str">
        <f>IF(ISERROR(FIND('112'!$M$9,G357,1)),"",IF((AND(RIGHT(G357,2)=RIGHT('112'!$M$9,2),B357&lt;'112'!$K$9,$O357='112'!$I$6)),"x",""))</f>
        <v/>
      </c>
      <c r="W357" s="85" t="str">
        <f>IF(AND('341-CT'!$H$9=H357,OR(LEFT(N357,3)=$W$7,LEFT(O357,3)=$W$7)),"x","")</f>
        <v/>
      </c>
      <c r="X357" s="85" t="str">
        <f>IF(OR(TH!N357=TH!$X$7,O357=TH!$X$7),"x","")</f>
        <v/>
      </c>
      <c r="Y357" s="85" t="str">
        <f>IF(AND(OR(N357="131",O357="131"),H357='131-CT'!$H$9),"x","")</f>
        <v/>
      </c>
      <c r="Z357" s="85"/>
      <c r="AA357" s="85" t="str">
        <f>IF(AND(MONTH(E357)='IN-NX'!$J$5,'IN-NX'!$D$7=D357),"x","")</f>
        <v/>
      </c>
      <c r="AB357" s="85" t="str">
        <f>IF(AND(OR(LEFT(TH!N357,2)="15",LEFT(TH!O357,2)="15"),'152-CT'!$J$8=TH!F357),"x","")</f>
        <v/>
      </c>
      <c r="AC357" s="85" t="str">
        <f>IF(AND(OR(LEFT(TH!N357,2)="15",LEFT(TH!O357,2)="15"),TK!$E$7=TH!F357),"x","")</f>
        <v/>
      </c>
      <c r="AD357" s="85" t="str">
        <f>IF(AND(N357="1521",MONTH(C357)='BK-NL'!$M$11),"x","")</f>
        <v/>
      </c>
    </row>
    <row r="358" spans="1:30" ht="15.75" hidden="1" customHeight="1">
      <c r="A358" s="342" t="str">
        <f>IF(B358&lt;&gt;"",IF(AND(B358='IN-TC'!$S$4,OR(TH!N358="1111",TH!O358="1111")),TH!D358,""),"")</f>
        <v/>
      </c>
      <c r="B358" s="63">
        <f t="shared" si="35"/>
        <v>1</v>
      </c>
      <c r="C358" s="64">
        <v>42400</v>
      </c>
      <c r="D358" s="64" t="s">
        <v>924</v>
      </c>
      <c r="E358" s="64">
        <v>42400</v>
      </c>
      <c r="F358" s="519" t="s">
        <v>799</v>
      </c>
      <c r="G358" s="67" t="s">
        <v>850</v>
      </c>
      <c r="H358" s="74" t="s">
        <v>822</v>
      </c>
      <c r="I358" s="446"/>
      <c r="J358" s="446"/>
      <c r="K358" s="437"/>
      <c r="L358" s="446"/>
      <c r="M358" s="65">
        <v>32029</v>
      </c>
      <c r="N358" s="66" t="s">
        <v>9</v>
      </c>
      <c r="O358" s="66" t="s">
        <v>63</v>
      </c>
      <c r="P358" s="85" t="str">
        <f>IF(AND('331-CT'!$E$7=TH!H358,OR(N358="331",O358="331")),"x","")</f>
        <v/>
      </c>
      <c r="Q358" s="85" t="str">
        <f>IF(AND(B358='111'!$L$11,OR($N358=$Q$7,$O358=$Q$7)),"x","")</f>
        <v>x</v>
      </c>
      <c r="R358" s="85" t="str">
        <f>IF(AND($N358=$Q$7,$B358&lt;'111'!$L$11),"x","")</f>
        <v/>
      </c>
      <c r="S358" s="85" t="str">
        <f>IF(AND($O358=$Q$7,$B358&lt;'111'!$L$11),"x","")</f>
        <v/>
      </c>
      <c r="T358" s="85" t="str">
        <f>IF(ISERROR(FIND('112'!$M$9,G358,1)),"",IF((AND(FIND('112'!$M$9,G358,1)&gt;=1,B358='112'!$K$9,OR($N358='112'!$I$6,$O358='112'!$I$6))),"x",""))</f>
        <v/>
      </c>
      <c r="U358" s="85" t="str">
        <f>IF(ISERROR(FIND('112'!$M$9,G358,1)),"",IF((AND(LEFT(G358,2)=LEFT('112'!$M$9,2),B358&lt;'112'!$K$9,$N358='112'!$I$6)),"x",""))</f>
        <v/>
      </c>
      <c r="V358" s="85" t="str">
        <f>IF(ISERROR(FIND('112'!$M$9,G358,1)),"",IF((AND(RIGHT(G358,2)=RIGHT('112'!$M$9,2),B358&lt;'112'!$K$9,$O358='112'!$I$6)),"x",""))</f>
        <v/>
      </c>
      <c r="W358" s="85" t="str">
        <f>IF(AND('341-CT'!$H$9=H358,OR(LEFT(N358,3)=$W$7,LEFT(O358,3)=$W$7)),"x","")</f>
        <v/>
      </c>
      <c r="X358" s="85" t="str">
        <f>IF(OR(TH!N358=TH!$X$7,O358=TH!$X$7),"x","")</f>
        <v/>
      </c>
      <c r="Y358" s="85" t="str">
        <f>IF(AND(OR(N358="131",O358="131"),H358='131-CT'!$H$9),"x","")</f>
        <v/>
      </c>
      <c r="Z358" s="85"/>
      <c r="AA358" s="85" t="str">
        <f>IF(AND(MONTH(E358)='IN-NX'!$J$5,'IN-NX'!$D$7=D358),"x","")</f>
        <v/>
      </c>
      <c r="AB358" s="85" t="str">
        <f>IF(AND(OR(LEFT(TH!N358,2)="15",LEFT(TH!O358,2)="15"),'152-CT'!$J$8=TH!F358),"x","")</f>
        <v/>
      </c>
      <c r="AC358" s="85" t="str">
        <f>IF(AND(OR(LEFT(TH!N358,2)="15",LEFT(TH!O358,2)="15"),TK!$E$7=TH!F358),"x","")</f>
        <v/>
      </c>
      <c r="AD358" s="85" t="str">
        <f>IF(AND(N358="1521",MONTH(C358)='BK-NL'!$M$11),"x","")</f>
        <v/>
      </c>
    </row>
    <row r="359" spans="1:30" ht="15.75" hidden="1" customHeight="1">
      <c r="A359" s="342" t="str">
        <f>IF(B359&lt;&gt;"",IF(AND(B359='IN-TC'!$S$4,OR(TH!N359="1111",TH!O359="1111")),TH!D359,""),"")</f>
        <v/>
      </c>
      <c r="B359" s="63">
        <f t="shared" si="35"/>
        <v>1</v>
      </c>
      <c r="C359" s="64">
        <v>42400</v>
      </c>
      <c r="D359" s="64" t="s">
        <v>973</v>
      </c>
      <c r="E359" s="64">
        <v>42400</v>
      </c>
      <c r="F359" s="519" t="s">
        <v>783</v>
      </c>
      <c r="G359" s="67" t="s">
        <v>851</v>
      </c>
      <c r="H359" s="74" t="s">
        <v>852</v>
      </c>
      <c r="I359" s="446"/>
      <c r="J359" s="446"/>
      <c r="K359" s="437"/>
      <c r="L359" s="446"/>
      <c r="M359" s="65">
        <v>44018</v>
      </c>
      <c r="N359" s="66" t="s">
        <v>101</v>
      </c>
      <c r="O359" s="66" t="s">
        <v>63</v>
      </c>
      <c r="P359" s="85" t="str">
        <f>IF(AND('331-CT'!$E$7=TH!H359,OR(N359="331",O359="331")),"x","")</f>
        <v/>
      </c>
      <c r="Q359" s="85" t="str">
        <f>IF(AND(B359='111'!$L$11,OR($N359=$Q$7,$O359=$Q$7)),"x","")</f>
        <v>x</v>
      </c>
      <c r="R359" s="85" t="str">
        <f>IF(AND($N359=$Q$7,$B359&lt;'111'!$L$11),"x","")</f>
        <v/>
      </c>
      <c r="S359" s="85" t="str">
        <f>IF(AND($O359=$Q$7,$B359&lt;'111'!$L$11),"x","")</f>
        <v/>
      </c>
      <c r="T359" s="85" t="str">
        <f>IF(ISERROR(FIND('112'!$M$9,G359,1)),"",IF((AND(FIND('112'!$M$9,G359,1)&gt;=1,B359='112'!$K$9,OR($N359='112'!$I$6,$O359='112'!$I$6))),"x",""))</f>
        <v/>
      </c>
      <c r="U359" s="85" t="str">
        <f>IF(ISERROR(FIND('112'!$M$9,G359,1)),"",IF((AND(LEFT(G359,2)=LEFT('112'!$M$9,2),B359&lt;'112'!$K$9,$N359='112'!$I$6)),"x",""))</f>
        <v/>
      </c>
      <c r="V359" s="85" t="str">
        <f>IF(ISERROR(FIND('112'!$M$9,G359,1)),"",IF((AND(RIGHT(G359,2)=RIGHT('112'!$M$9,2),B359&lt;'112'!$K$9,$O359='112'!$I$6)),"x",""))</f>
        <v/>
      </c>
      <c r="W359" s="85" t="str">
        <f>IF(AND('341-CT'!$H$9=H359,OR(LEFT(N359,3)=$W$7,LEFT(O359,3)=$W$7)),"x","")</f>
        <v/>
      </c>
      <c r="X359" s="85" t="str">
        <f>IF(OR(TH!N359=TH!$X$7,O359=TH!$X$7),"x","")</f>
        <v/>
      </c>
      <c r="Y359" s="85" t="str">
        <f>IF(AND(OR(N359="131",O359="131"),H359='131-CT'!$H$9),"x","")</f>
        <v/>
      </c>
      <c r="Z359" s="85"/>
      <c r="AA359" s="85" t="str">
        <f>IF(AND(MONTH(E359)='IN-NX'!$J$5,'IN-NX'!$D$7=D359),"x","")</f>
        <v/>
      </c>
      <c r="AB359" s="85" t="str">
        <f>IF(AND(OR(LEFT(TH!N359,2)="15",LEFT(TH!O359,2)="15"),'152-CT'!$J$8=TH!F359),"x","")</f>
        <v/>
      </c>
      <c r="AC359" s="85" t="str">
        <f>IF(AND(OR(LEFT(TH!N359,2)="15",LEFT(TH!O359,2)="15"),TK!$E$7=TH!F359),"x","")</f>
        <v/>
      </c>
      <c r="AD359" s="85" t="str">
        <f>IF(AND(N359="1521",MONTH(C359)='BK-NL'!$M$11),"x","")</f>
        <v/>
      </c>
    </row>
    <row r="360" spans="1:30" ht="15.75" hidden="1" customHeight="1">
      <c r="A360" s="342" t="str">
        <f>IF(B360&lt;&gt;"",IF(AND(B360='IN-TC'!$S$4,OR(TH!N360="1111",TH!O360="1111")),TH!D360,""),"")</f>
        <v/>
      </c>
      <c r="B360" s="63">
        <f t="shared" si="35"/>
        <v>1</v>
      </c>
      <c r="C360" s="64">
        <v>42400</v>
      </c>
      <c r="D360" s="64" t="s">
        <v>973</v>
      </c>
      <c r="E360" s="64">
        <v>42400</v>
      </c>
      <c r="F360" s="519" t="s">
        <v>784</v>
      </c>
      <c r="G360" s="67" t="s">
        <v>851</v>
      </c>
      <c r="H360" s="74" t="s">
        <v>852</v>
      </c>
      <c r="I360" s="446"/>
      <c r="J360" s="446"/>
      <c r="K360" s="437"/>
      <c r="L360" s="446"/>
      <c r="M360" s="65">
        <v>4402</v>
      </c>
      <c r="N360" s="66" t="s">
        <v>9</v>
      </c>
      <c r="O360" s="66" t="s">
        <v>63</v>
      </c>
      <c r="P360" s="85" t="str">
        <f>IF(AND('331-CT'!$E$7=TH!H360,OR(N360="331",O360="331")),"x","")</f>
        <v/>
      </c>
      <c r="Q360" s="85" t="str">
        <f>IF(AND(B360='111'!$L$11,OR($N360=$Q$7,$O360=$Q$7)),"x","")</f>
        <v>x</v>
      </c>
      <c r="R360" s="85" t="str">
        <f>IF(AND($N360=$Q$7,$B360&lt;'111'!$L$11),"x","")</f>
        <v/>
      </c>
      <c r="S360" s="85" t="str">
        <f>IF(AND($O360=$Q$7,$B360&lt;'111'!$L$11),"x","")</f>
        <v/>
      </c>
      <c r="T360" s="85" t="str">
        <f>IF(ISERROR(FIND('112'!$M$9,G360,1)),"",IF((AND(FIND('112'!$M$9,G360,1)&gt;=1,B360='112'!$K$9,OR($N360='112'!$I$6,$O360='112'!$I$6))),"x",""))</f>
        <v/>
      </c>
      <c r="U360" s="85" t="str">
        <f>IF(ISERROR(FIND('112'!$M$9,G360,1)),"",IF((AND(LEFT(G360,2)=LEFT('112'!$M$9,2),B360&lt;'112'!$K$9,$N360='112'!$I$6)),"x",""))</f>
        <v/>
      </c>
      <c r="V360" s="85" t="str">
        <f>IF(ISERROR(FIND('112'!$M$9,G360,1)),"",IF((AND(RIGHT(G360,2)=RIGHT('112'!$M$9,2),B360&lt;'112'!$K$9,$O360='112'!$I$6)),"x",""))</f>
        <v/>
      </c>
      <c r="W360" s="85" t="str">
        <f>IF(AND('341-CT'!$H$9=H360,OR(LEFT(N360,3)=$W$7,LEFT(O360,3)=$W$7)),"x","")</f>
        <v/>
      </c>
      <c r="X360" s="85" t="str">
        <f>IF(OR(TH!N360=TH!$X$7,O360=TH!$X$7),"x","")</f>
        <v/>
      </c>
      <c r="Y360" s="85" t="str">
        <f>IF(AND(OR(N360="131",O360="131"),H360='131-CT'!$H$9),"x","")</f>
        <v/>
      </c>
      <c r="Z360" s="85"/>
      <c r="AA360" s="85" t="str">
        <f>IF(AND(MONTH(E360)='IN-NX'!$J$5,'IN-NX'!$D$7=D360),"x","")</f>
        <v/>
      </c>
      <c r="AB360" s="85" t="str">
        <f>IF(AND(OR(LEFT(TH!N360,2)="15",LEFT(TH!O360,2)="15"),'152-CT'!$J$8=TH!F360),"x","")</f>
        <v/>
      </c>
      <c r="AC360" s="85" t="str">
        <f>IF(AND(OR(LEFT(TH!N360,2)="15",LEFT(TH!O360,2)="15"),TK!$E$7=TH!F360),"x","")</f>
        <v/>
      </c>
      <c r="AD360" s="85" t="str">
        <f>IF(AND(N360="1521",MONTH(C360)='BK-NL'!$M$11),"x","")</f>
        <v/>
      </c>
    </row>
    <row r="361" spans="1:30" ht="15.75" hidden="1" customHeight="1">
      <c r="A361" s="342" t="str">
        <f>IF(B361&lt;&gt;"",IF(AND(B361='IN-TC'!$S$4,OR(TH!N361="1111",TH!O361="1111")),TH!D361,""),"")</f>
        <v/>
      </c>
      <c r="B361" s="63">
        <f t="shared" si="35"/>
        <v>1</v>
      </c>
      <c r="C361" s="64">
        <v>42400</v>
      </c>
      <c r="D361" s="64" t="s">
        <v>974</v>
      </c>
      <c r="E361" s="64">
        <v>42400</v>
      </c>
      <c r="F361" s="519" t="s">
        <v>802</v>
      </c>
      <c r="G361" s="67" t="s">
        <v>853</v>
      </c>
      <c r="H361" s="74" t="s">
        <v>854</v>
      </c>
      <c r="I361" s="446"/>
      <c r="J361" s="446"/>
      <c r="K361" s="437"/>
      <c r="L361" s="446"/>
      <c r="M361" s="65">
        <v>1970034</v>
      </c>
      <c r="N361" s="66" t="s">
        <v>101</v>
      </c>
      <c r="O361" s="66" t="s">
        <v>63</v>
      </c>
      <c r="P361" s="85" t="str">
        <f>IF(AND('331-CT'!$E$7=TH!H361,OR(N361="331",O361="331")),"x","")</f>
        <v/>
      </c>
      <c r="Q361" s="85" t="str">
        <f>IF(AND(B361='111'!$L$11,OR($N361=$Q$7,$O361=$Q$7)),"x","")</f>
        <v>x</v>
      </c>
      <c r="R361" s="85" t="str">
        <f>IF(AND($N361=$Q$7,$B361&lt;'111'!$L$11),"x","")</f>
        <v/>
      </c>
      <c r="S361" s="85" t="str">
        <f>IF(AND($O361=$Q$7,$B361&lt;'111'!$L$11),"x","")</f>
        <v/>
      </c>
      <c r="T361" s="85" t="str">
        <f>IF(ISERROR(FIND('112'!$M$9,G361,1)),"",IF((AND(FIND('112'!$M$9,G361,1)&gt;=1,B361='112'!$K$9,OR($N361='112'!$I$6,$O361='112'!$I$6))),"x",""))</f>
        <v/>
      </c>
      <c r="U361" s="85" t="str">
        <f>IF(ISERROR(FIND('112'!$M$9,G361,1)),"",IF((AND(LEFT(G361,2)=LEFT('112'!$M$9,2),B361&lt;'112'!$K$9,$N361='112'!$I$6)),"x",""))</f>
        <v/>
      </c>
      <c r="V361" s="85" t="str">
        <f>IF(ISERROR(FIND('112'!$M$9,G361,1)),"",IF((AND(RIGHT(G361,2)=RIGHT('112'!$M$9,2),B361&lt;'112'!$K$9,$O361='112'!$I$6)),"x",""))</f>
        <v/>
      </c>
      <c r="W361" s="85" t="str">
        <f>IF(AND('341-CT'!$H$9=H361,OR(LEFT(N361,3)=$W$7,LEFT(O361,3)=$W$7)),"x","")</f>
        <v/>
      </c>
      <c r="X361" s="85" t="str">
        <f>IF(OR(TH!N361=TH!$X$7,O361=TH!$X$7),"x","")</f>
        <v/>
      </c>
      <c r="Y361" s="85" t="str">
        <f>IF(AND(OR(N361="131",O361="131"),H361='131-CT'!$H$9),"x","")</f>
        <v/>
      </c>
      <c r="Z361" s="85"/>
      <c r="AA361" s="85" t="str">
        <f>IF(AND(MONTH(E361)='IN-NX'!$J$5,'IN-NX'!$D$7=D361),"x","")</f>
        <v/>
      </c>
      <c r="AB361" s="85" t="str">
        <f>IF(AND(OR(LEFT(TH!N361,2)="15",LEFT(TH!O361,2)="15"),'152-CT'!$J$8=TH!F361),"x","")</f>
        <v/>
      </c>
      <c r="AC361" s="85" t="str">
        <f>IF(AND(OR(LEFT(TH!N361,2)="15",LEFT(TH!O361,2)="15"),TK!$E$7=TH!F361),"x","")</f>
        <v/>
      </c>
      <c r="AD361" s="85" t="str">
        <f>IF(AND(N361="1521",MONTH(C361)='BK-NL'!$M$11),"x","")</f>
        <v/>
      </c>
    </row>
    <row r="362" spans="1:30" ht="15.75" hidden="1" customHeight="1">
      <c r="A362" s="342" t="str">
        <f>IF(B362&lt;&gt;"",IF(AND(B362='IN-TC'!$S$4,OR(TH!N362="1111",TH!O362="1111")),TH!D362,""),"")</f>
        <v/>
      </c>
      <c r="B362" s="63">
        <f t="shared" si="35"/>
        <v>1</v>
      </c>
      <c r="C362" s="64">
        <v>42400</v>
      </c>
      <c r="D362" s="64" t="s">
        <v>974</v>
      </c>
      <c r="E362" s="64">
        <v>42400</v>
      </c>
      <c r="F362" s="519" t="s">
        <v>803</v>
      </c>
      <c r="G362" s="67" t="s">
        <v>853</v>
      </c>
      <c r="H362" s="74" t="s">
        <v>854</v>
      </c>
      <c r="I362" s="446"/>
      <c r="J362" s="446"/>
      <c r="K362" s="437"/>
      <c r="L362" s="446"/>
      <c r="M362" s="65">
        <v>197003</v>
      </c>
      <c r="N362" s="66" t="s">
        <v>9</v>
      </c>
      <c r="O362" s="66" t="s">
        <v>63</v>
      </c>
      <c r="P362" s="85" t="str">
        <f>IF(AND('331-CT'!$E$7=TH!H362,OR(N362="331",O362="331")),"x","")</f>
        <v/>
      </c>
      <c r="Q362" s="85" t="str">
        <f>IF(AND(B362='111'!$L$11,OR($N362=$Q$7,$O362=$Q$7)),"x","")</f>
        <v>x</v>
      </c>
      <c r="R362" s="85" t="str">
        <f>IF(AND($N362=$Q$7,$B362&lt;'111'!$L$11),"x","")</f>
        <v/>
      </c>
      <c r="S362" s="85" t="str">
        <f>IF(AND($O362=$Q$7,$B362&lt;'111'!$L$11),"x","")</f>
        <v/>
      </c>
      <c r="T362" s="85" t="str">
        <f>IF(ISERROR(FIND('112'!$M$9,G362,1)),"",IF((AND(FIND('112'!$M$9,G362,1)&gt;=1,B362='112'!$K$9,OR($N362='112'!$I$6,$O362='112'!$I$6))),"x",""))</f>
        <v/>
      </c>
      <c r="U362" s="85" t="str">
        <f>IF(ISERROR(FIND('112'!$M$9,G362,1)),"",IF((AND(LEFT(G362,2)=LEFT('112'!$M$9,2),B362&lt;'112'!$K$9,$N362='112'!$I$6)),"x",""))</f>
        <v/>
      </c>
      <c r="V362" s="85" t="str">
        <f>IF(ISERROR(FIND('112'!$M$9,G362,1)),"",IF((AND(RIGHT(G362,2)=RIGHT('112'!$M$9,2),B362&lt;'112'!$K$9,$O362='112'!$I$6)),"x",""))</f>
        <v/>
      </c>
      <c r="W362" s="85" t="str">
        <f>IF(AND('341-CT'!$H$9=H362,OR(LEFT(N362,3)=$W$7,LEFT(O362,3)=$W$7)),"x","")</f>
        <v/>
      </c>
      <c r="X362" s="85" t="str">
        <f>IF(OR(TH!N362=TH!$X$7,O362=TH!$X$7),"x","")</f>
        <v/>
      </c>
      <c r="Y362" s="85" t="str">
        <f>IF(AND(OR(N362="131",O362="131"),H362='131-CT'!$H$9),"x","")</f>
        <v/>
      </c>
      <c r="Z362" s="85"/>
      <c r="AA362" s="85" t="str">
        <f>IF(AND(MONTH(E362)='IN-NX'!$J$5,'IN-NX'!$D$7=D362),"x","")</f>
        <v/>
      </c>
      <c r="AB362" s="85" t="str">
        <f>IF(AND(OR(LEFT(TH!N362,2)="15",LEFT(TH!O362,2)="15"),'152-CT'!$J$8=TH!F362),"x","")</f>
        <v/>
      </c>
      <c r="AC362" s="85" t="str">
        <f>IF(AND(OR(LEFT(TH!N362,2)="15",LEFT(TH!O362,2)="15"),TK!$E$7=TH!F362),"x","")</f>
        <v/>
      </c>
      <c r="AD362" s="85" t="str">
        <f>IF(AND(N362="1521",MONTH(C362)='BK-NL'!$M$11),"x","")</f>
        <v/>
      </c>
    </row>
    <row r="363" spans="1:30" ht="15.75" hidden="1" customHeight="1">
      <c r="A363" s="342" t="str">
        <f>IF(B363&lt;&gt;"",IF(AND(B363='IN-TC'!$S$4,OR(TH!N363="1111",TH!O363="1111")),TH!D363,""),"")</f>
        <v/>
      </c>
      <c r="B363" s="63">
        <f t="shared" si="35"/>
        <v>1</v>
      </c>
      <c r="C363" s="64">
        <v>42400</v>
      </c>
      <c r="D363" s="64" t="s">
        <v>975</v>
      </c>
      <c r="E363" s="64">
        <v>42400</v>
      </c>
      <c r="F363" s="519" t="s">
        <v>804</v>
      </c>
      <c r="G363" s="67" t="s">
        <v>855</v>
      </c>
      <c r="H363" s="74" t="s">
        <v>856</v>
      </c>
      <c r="I363" s="446"/>
      <c r="J363" s="446"/>
      <c r="K363" s="437"/>
      <c r="L363" s="446"/>
      <c r="M363" s="65">
        <v>354533</v>
      </c>
      <c r="N363" s="66" t="s">
        <v>101</v>
      </c>
      <c r="O363" s="66" t="s">
        <v>63</v>
      </c>
      <c r="P363" s="85" t="str">
        <f>IF(AND('331-CT'!$E$7=TH!H363,OR(N363="331",O363="331")),"x","")</f>
        <v/>
      </c>
      <c r="Q363" s="85" t="str">
        <f>IF(AND(B363='111'!$L$11,OR($N363=$Q$7,$O363=$Q$7)),"x","")</f>
        <v>x</v>
      </c>
      <c r="R363" s="85" t="str">
        <f>IF(AND($N363=$Q$7,$B363&lt;'111'!$L$11),"x","")</f>
        <v/>
      </c>
      <c r="S363" s="85" t="str">
        <f>IF(AND($O363=$Q$7,$B363&lt;'111'!$L$11),"x","")</f>
        <v/>
      </c>
      <c r="T363" s="85" t="str">
        <f>IF(ISERROR(FIND('112'!$M$9,G363,1)),"",IF((AND(FIND('112'!$M$9,G363,1)&gt;=1,B363='112'!$K$9,OR($N363='112'!$I$6,$O363='112'!$I$6))),"x",""))</f>
        <v/>
      </c>
      <c r="U363" s="85" t="str">
        <f>IF(ISERROR(FIND('112'!$M$9,G363,1)),"",IF((AND(LEFT(G363,2)=LEFT('112'!$M$9,2),B363&lt;'112'!$K$9,$N363='112'!$I$6)),"x",""))</f>
        <v/>
      </c>
      <c r="V363" s="85" t="str">
        <f>IF(ISERROR(FIND('112'!$M$9,G363,1)),"",IF((AND(RIGHT(G363,2)=RIGHT('112'!$M$9,2),B363&lt;'112'!$K$9,$O363='112'!$I$6)),"x",""))</f>
        <v/>
      </c>
      <c r="W363" s="85" t="str">
        <f>IF(AND('341-CT'!$H$9=H363,OR(LEFT(N363,3)=$W$7,LEFT(O363,3)=$W$7)),"x","")</f>
        <v/>
      </c>
      <c r="X363" s="85" t="str">
        <f>IF(OR(TH!N363=TH!$X$7,O363=TH!$X$7),"x","")</f>
        <v/>
      </c>
      <c r="Y363" s="85" t="str">
        <f>IF(AND(OR(N363="131",O363="131"),H363='131-CT'!$H$9),"x","")</f>
        <v/>
      </c>
      <c r="Z363" s="85"/>
      <c r="AA363" s="85" t="str">
        <f>IF(AND(MONTH(E363)='IN-NX'!$J$5,'IN-NX'!$D$7=D363),"x","")</f>
        <v/>
      </c>
      <c r="AB363" s="85" t="str">
        <f>IF(AND(OR(LEFT(TH!N363,2)="15",LEFT(TH!O363,2)="15"),'152-CT'!$J$8=TH!F363),"x","")</f>
        <v/>
      </c>
      <c r="AC363" s="85" t="str">
        <f>IF(AND(OR(LEFT(TH!N363,2)="15",LEFT(TH!O363,2)="15"),TK!$E$7=TH!F363),"x","")</f>
        <v/>
      </c>
      <c r="AD363" s="85" t="str">
        <f>IF(AND(N363="1521",MONTH(C363)='BK-NL'!$M$11),"x","")</f>
        <v/>
      </c>
    </row>
    <row r="364" spans="1:30" ht="15.75" hidden="1" customHeight="1">
      <c r="A364" s="342" t="str">
        <f>IF(B364&lt;&gt;"",IF(AND(B364='IN-TC'!$S$4,OR(TH!N364="1111",TH!O364="1111")),TH!D364,""),"")</f>
        <v/>
      </c>
      <c r="B364" s="63">
        <f t="shared" si="35"/>
        <v>1</v>
      </c>
      <c r="C364" s="64">
        <v>42400</v>
      </c>
      <c r="D364" s="64" t="s">
        <v>975</v>
      </c>
      <c r="E364" s="64">
        <v>42400</v>
      </c>
      <c r="F364" s="519" t="s">
        <v>805</v>
      </c>
      <c r="G364" s="67" t="s">
        <v>855</v>
      </c>
      <c r="H364" s="74" t="s">
        <v>856</v>
      </c>
      <c r="I364" s="446"/>
      <c r="J364" s="446"/>
      <c r="K364" s="437"/>
      <c r="L364" s="446"/>
      <c r="M364" s="65">
        <v>35453</v>
      </c>
      <c r="N364" s="66" t="s">
        <v>9</v>
      </c>
      <c r="O364" s="66" t="s">
        <v>63</v>
      </c>
      <c r="P364" s="85" t="str">
        <f>IF(AND('331-CT'!$E$7=TH!H364,OR(N364="331",O364="331")),"x","")</f>
        <v/>
      </c>
      <c r="Q364" s="85" t="str">
        <f>IF(AND(B364='111'!$L$11,OR($N364=$Q$7,$O364=$Q$7)),"x","")</f>
        <v>x</v>
      </c>
      <c r="R364" s="85" t="str">
        <f>IF(AND($N364=$Q$7,$B364&lt;'111'!$L$11),"x","")</f>
        <v/>
      </c>
      <c r="S364" s="85" t="str">
        <f>IF(AND($O364=$Q$7,$B364&lt;'111'!$L$11),"x","")</f>
        <v/>
      </c>
      <c r="T364" s="85" t="str">
        <f>IF(ISERROR(FIND('112'!$M$9,G364,1)),"",IF((AND(FIND('112'!$M$9,G364,1)&gt;=1,B364='112'!$K$9,OR($N364='112'!$I$6,$O364='112'!$I$6))),"x",""))</f>
        <v/>
      </c>
      <c r="U364" s="85" t="str">
        <f>IF(ISERROR(FIND('112'!$M$9,G364,1)),"",IF((AND(LEFT(G364,2)=LEFT('112'!$M$9,2),B364&lt;'112'!$K$9,$N364='112'!$I$6)),"x",""))</f>
        <v/>
      </c>
      <c r="V364" s="85" t="str">
        <f>IF(ISERROR(FIND('112'!$M$9,G364,1)),"",IF((AND(RIGHT(G364,2)=RIGHT('112'!$M$9,2),B364&lt;'112'!$K$9,$O364='112'!$I$6)),"x",""))</f>
        <v/>
      </c>
      <c r="W364" s="85" t="str">
        <f>IF(AND('341-CT'!$H$9=H364,OR(LEFT(N364,3)=$W$7,LEFT(O364,3)=$W$7)),"x","")</f>
        <v/>
      </c>
      <c r="X364" s="85" t="str">
        <f>IF(OR(TH!N364=TH!$X$7,O364=TH!$X$7),"x","")</f>
        <v/>
      </c>
      <c r="Y364" s="85" t="str">
        <f>IF(AND(OR(N364="131",O364="131"),H364='131-CT'!$H$9),"x","")</f>
        <v/>
      </c>
      <c r="Z364" s="85"/>
      <c r="AA364" s="85" t="str">
        <f>IF(AND(MONTH(E364)='IN-NX'!$J$5,'IN-NX'!$D$7=D364),"x","")</f>
        <v/>
      </c>
      <c r="AB364" s="85" t="str">
        <f>IF(AND(OR(LEFT(TH!N364,2)="15",LEFT(TH!O364,2)="15"),'152-CT'!$J$8=TH!F364),"x","")</f>
        <v/>
      </c>
      <c r="AC364" s="85" t="str">
        <f>IF(AND(OR(LEFT(TH!N364,2)="15",LEFT(TH!O364,2)="15"),TK!$E$7=TH!F364),"x","")</f>
        <v/>
      </c>
      <c r="AD364" s="85" t="str">
        <f>IF(AND(N364="1521",MONTH(C364)='BK-NL'!$M$11),"x","")</f>
        <v/>
      </c>
    </row>
    <row r="365" spans="1:30" ht="15.75" hidden="1" customHeight="1">
      <c r="A365" s="342" t="str">
        <f>IF(B365&lt;&gt;"",IF(AND(B365='IN-TC'!$S$4,OR(TH!N365="1111",TH!O365="1111")),TH!D365,""),"")</f>
        <v/>
      </c>
      <c r="B365" s="63">
        <f t="shared" si="35"/>
        <v>1</v>
      </c>
      <c r="C365" s="81">
        <f>E365</f>
        <v>42400</v>
      </c>
      <c r="D365" s="64" t="s">
        <v>976</v>
      </c>
      <c r="E365" s="81">
        <v>42400</v>
      </c>
      <c r="F365" s="519" t="s">
        <v>972</v>
      </c>
      <c r="G365" s="82"/>
      <c r="H365" s="83" t="s">
        <v>971</v>
      </c>
      <c r="I365" s="444"/>
      <c r="J365" s="444"/>
      <c r="K365" s="435"/>
      <c r="L365" s="444"/>
      <c r="M365" s="84">
        <v>440000000</v>
      </c>
      <c r="N365" s="85" t="s">
        <v>273</v>
      </c>
      <c r="O365" s="85" t="s">
        <v>63</v>
      </c>
      <c r="P365" s="85" t="str">
        <f>IF(AND('331-CT'!$E$7=TH!H365,OR(N365="331",O365="331")),"x","")</f>
        <v/>
      </c>
      <c r="Q365" s="85" t="str">
        <f>IF(AND(B365='111'!$L$11,OR($N365=$Q$7,$O365=$Q$7)),"x","")</f>
        <v>x</v>
      </c>
      <c r="R365" s="85" t="str">
        <f>IF(AND($N365=$Q$7,$B365&lt;'111'!$L$11),"x","")</f>
        <v/>
      </c>
      <c r="S365" s="85" t="str">
        <f>IF(AND($O365=$Q$7,$B365&lt;'111'!$L$11),"x","")</f>
        <v/>
      </c>
      <c r="T365" s="85" t="str">
        <f>IF(ISERROR(FIND('112'!$M$9,G365,1)),"",IF((AND(FIND('112'!$M$9,G365,1)&gt;=1,B365='112'!$K$9,OR($N365='112'!$I$6,$O365='112'!$I$6))),"x",""))</f>
        <v/>
      </c>
      <c r="U365" s="85" t="str">
        <f>IF(ISERROR(FIND('112'!$M$9,G365,1)),"",IF((AND(LEFT(G365,2)=LEFT('112'!$M$9,2),B365&lt;'112'!$K$9,$N365='112'!$I$6)),"x",""))</f>
        <v/>
      </c>
      <c r="V365" s="85" t="str">
        <f>IF(ISERROR(FIND('112'!$M$9,G365,1)),"",IF((AND(RIGHT(G365,2)=RIGHT('112'!$M$9,2),B365&lt;'112'!$K$9,$O365='112'!$I$6)),"x",""))</f>
        <v/>
      </c>
      <c r="W365" s="85" t="str">
        <f>IF(AND('341-CT'!$H$9=H365,OR(LEFT(N365,3)=$W$7,LEFT(O365,3)=$W$7)),"x","")</f>
        <v/>
      </c>
      <c r="X365" s="85" t="str">
        <f>IF(OR(TH!N365=TH!$X$7,O365=TH!$X$7),"x","")</f>
        <v/>
      </c>
      <c r="Y365" s="85" t="str">
        <f>IF(AND(OR(N365="131",O365="131"),H365='131-CT'!$H$9),"x","")</f>
        <v/>
      </c>
      <c r="Z365" s="85"/>
      <c r="AA365" s="85" t="str">
        <f>IF(AND(MONTH(E365)='IN-NX'!$J$5,'IN-NX'!$D$7=D365),"x","")</f>
        <v/>
      </c>
      <c r="AB365" s="85" t="str">
        <f>IF(AND(OR(LEFT(TH!N365,2)="15",LEFT(TH!O365,2)="15"),'152-CT'!$J$8=TH!F365),"x","")</f>
        <v/>
      </c>
      <c r="AC365" s="85" t="str">
        <f>IF(AND(OR(LEFT(TH!N365,2)="15",LEFT(TH!O365,2)="15"),TK!$E$7=TH!F365),"x","")</f>
        <v/>
      </c>
      <c r="AD365" s="85" t="str">
        <f>IF(AND(N365="1521",MONTH(C365)='BK-NL'!$M$11),"x","")</f>
        <v/>
      </c>
    </row>
    <row r="366" spans="1:30" ht="15.75" hidden="1" customHeight="1">
      <c r="A366" s="342" t="str">
        <f>IF(B366&lt;&gt;"",IF(AND(B366='IN-TC'!$S$4,OR(TH!N366="1111",TH!O366="1111")),TH!D366,""),"")</f>
        <v/>
      </c>
      <c r="B366" s="63">
        <f t="shared" si="35"/>
        <v>1</v>
      </c>
      <c r="C366" s="95">
        <v>42400</v>
      </c>
      <c r="D366" s="95" t="s">
        <v>977</v>
      </c>
      <c r="E366" s="95">
        <v>42400</v>
      </c>
      <c r="F366" s="519" t="s">
        <v>806</v>
      </c>
      <c r="G366" s="96"/>
      <c r="H366" s="97" t="s">
        <v>857</v>
      </c>
      <c r="I366" s="452"/>
      <c r="J366" s="452"/>
      <c r="K366" s="443"/>
      <c r="L366" s="452"/>
      <c r="M366" s="98">
        <v>140608780</v>
      </c>
      <c r="N366" s="86" t="s">
        <v>595</v>
      </c>
      <c r="O366" s="86" t="s">
        <v>63</v>
      </c>
      <c r="P366" s="85" t="str">
        <f>IF(AND('331-CT'!$E$7=TH!H366,OR(N366="331",O366="331")),"x","")</f>
        <v/>
      </c>
      <c r="Q366" s="85" t="str">
        <f>IF(AND(B366='111'!$L$11,OR($N366=$Q$7,$O366=$Q$7)),"x","")</f>
        <v>x</v>
      </c>
      <c r="R366" s="85" t="str">
        <f>IF(AND($N366=$Q$7,$B366&lt;'111'!$L$11),"x","")</f>
        <v/>
      </c>
      <c r="S366" s="85" t="str">
        <f>IF(AND($O366=$Q$7,$B366&lt;'111'!$L$11),"x","")</f>
        <v/>
      </c>
      <c r="T366" s="85" t="str">
        <f>IF(ISERROR(FIND('112'!$M$9,G366,1)),"",IF((AND(FIND('112'!$M$9,G366,1)&gt;=1,B366='112'!$K$9,OR($N366='112'!$I$6,$O366='112'!$I$6))),"x",""))</f>
        <v/>
      </c>
      <c r="U366" s="85" t="str">
        <f>IF(ISERROR(FIND('112'!$M$9,G366,1)),"",IF((AND(LEFT(G366,2)=LEFT('112'!$M$9,2),B366&lt;'112'!$K$9,$N366='112'!$I$6)),"x",""))</f>
        <v/>
      </c>
      <c r="V366" s="85" t="str">
        <f>IF(ISERROR(FIND('112'!$M$9,G366,1)),"",IF((AND(RIGHT(G366,2)=RIGHT('112'!$M$9,2),B366&lt;'112'!$K$9,$O366='112'!$I$6)),"x",""))</f>
        <v/>
      </c>
      <c r="W366" s="85" t="str">
        <f>IF(AND('341-CT'!$H$9=H366,OR(LEFT(N366,3)=$W$7,LEFT(O366,3)=$W$7)),"x","")</f>
        <v/>
      </c>
      <c r="X366" s="85" t="str">
        <f>IF(OR(TH!N366=TH!$X$7,O366=TH!$X$7),"x","")</f>
        <v/>
      </c>
      <c r="Y366" s="85" t="str">
        <f>IF(AND(OR(N366="131",O366="131"),H366='131-CT'!$H$9),"x","")</f>
        <v/>
      </c>
      <c r="Z366" s="85"/>
      <c r="AA366" s="85" t="str">
        <f>IF(AND(MONTH(E366)='IN-NX'!$J$5,'IN-NX'!$D$7=D366),"x","")</f>
        <v/>
      </c>
      <c r="AB366" s="85" t="str">
        <f>IF(AND(OR(LEFT(TH!N366,2)="15",LEFT(TH!O366,2)="15"),'152-CT'!$J$8=TH!F366),"x","")</f>
        <v/>
      </c>
      <c r="AC366" s="85" t="str">
        <f>IF(AND(OR(LEFT(TH!N366,2)="15",LEFT(TH!O366,2)="15"),TK!$E$7=TH!F366),"x","")</f>
        <v/>
      </c>
      <c r="AD366" s="85" t="str">
        <f>IF(AND(N366="1521",MONTH(C366)='BK-NL'!$M$11),"x","")</f>
        <v/>
      </c>
    </row>
    <row r="367" spans="1:30" ht="15.75" hidden="1" customHeight="1">
      <c r="A367" s="342" t="str">
        <f>IF(B367&lt;&gt;"",IF(AND(B367='IN-TC'!$S$4,OR(TH!N367="1111",TH!O367="1111")),TH!D367,""),"")</f>
        <v>C01</v>
      </c>
      <c r="B367" s="63">
        <f t="shared" si="35"/>
        <v>2</v>
      </c>
      <c r="C367" s="64">
        <v>42401</v>
      </c>
      <c r="D367" s="64" t="s">
        <v>876</v>
      </c>
      <c r="E367" s="64">
        <v>42384</v>
      </c>
      <c r="F367" s="519" t="s">
        <v>1007</v>
      </c>
      <c r="G367" s="994" t="s">
        <v>1028</v>
      </c>
      <c r="H367" s="74" t="s">
        <v>623</v>
      </c>
      <c r="I367" s="446"/>
      <c r="J367" s="446"/>
      <c r="K367" s="437"/>
      <c r="L367" s="446"/>
      <c r="M367" s="65">
        <v>4243750</v>
      </c>
      <c r="N367" s="66" t="s">
        <v>101</v>
      </c>
      <c r="O367" s="66" t="s">
        <v>63</v>
      </c>
      <c r="P367" s="85" t="str">
        <f>IF(AND('331-CT'!$E$7=TH!H367,OR(N367="331",O367="331")),"x","")</f>
        <v/>
      </c>
      <c r="Q367" s="85" t="str">
        <f>IF(AND(B367='111'!$L$11,OR($N367=$Q$7,$O367=$Q$7)),"x","")</f>
        <v/>
      </c>
      <c r="R367" s="85" t="str">
        <f>IF(AND($N367=$Q$7,$B367&lt;'111'!$L$11),"x","")</f>
        <v/>
      </c>
      <c r="S367" s="85" t="str">
        <f>IF(AND($O367=$Q$7,$B367&lt;'111'!$L$11),"x","")</f>
        <v/>
      </c>
      <c r="T367" s="85" t="str">
        <f>IF(ISERROR(FIND('112'!$M$9,G367,1)),"",IF((AND(FIND('112'!$M$9,G367,1)&gt;=1,B367='112'!$K$9,OR($N367='112'!$I$6,$O367='112'!$I$6))),"x",""))</f>
        <v/>
      </c>
      <c r="U367" s="85" t="str">
        <f>IF(ISERROR(FIND('112'!$M$9,G367,1)),"",IF((AND(LEFT(G367,2)=LEFT('112'!$M$9,2),B367&lt;'112'!$K$9,$N367='112'!$I$6)),"x",""))</f>
        <v/>
      </c>
      <c r="V367" s="85" t="str">
        <f>IF(ISERROR(FIND('112'!$M$9,G367,1)),"",IF((AND(RIGHT(G367,2)=RIGHT('112'!$M$9,2),B367&lt;'112'!$K$9,$O367='112'!$I$6)),"x",""))</f>
        <v/>
      </c>
      <c r="W367" s="85" t="str">
        <f>IF(AND('341-CT'!$H$9=H367,OR(LEFT(N367,3)=$W$7,LEFT(O367,3)=$W$7)),"x","")</f>
        <v/>
      </c>
      <c r="X367" s="85" t="str">
        <f>IF(OR(TH!N367=TH!$X$7,O367=TH!$X$7),"x","")</f>
        <v/>
      </c>
      <c r="Y367" s="85" t="str">
        <f>IF(AND(OR(N367="131",O367="131"),H367='131-CT'!$H$9),"x","")</f>
        <v/>
      </c>
      <c r="Z367" s="85"/>
      <c r="AA367" s="85" t="str">
        <f>IF(AND(MONTH(E367)='IN-NX'!$J$5,'IN-NX'!$D$7=D367),"x","")</f>
        <v/>
      </c>
      <c r="AB367" s="85" t="str">
        <f>IF(AND(OR(LEFT(TH!N367,2)="15",LEFT(TH!O367,2)="15"),'152-CT'!$J$8=TH!F367),"x","")</f>
        <v/>
      </c>
      <c r="AC367" s="85" t="str">
        <f>IF(AND(OR(LEFT(TH!N367,2)="15",LEFT(TH!O367,2)="15"),TK!$E$7=TH!F367),"x","")</f>
        <v/>
      </c>
      <c r="AD367" s="85" t="str">
        <f>IF(AND(N367="1521",MONTH(C367)='BK-NL'!$M$11),"x","")</f>
        <v/>
      </c>
    </row>
    <row r="368" spans="1:30" ht="15.75" hidden="1" customHeight="1">
      <c r="A368" s="342" t="str">
        <f>IF(B368&lt;&gt;"",IF(AND(B368='IN-TC'!$S$4,OR(TH!N368="1111",TH!O368="1111")),TH!D368,""),"")</f>
        <v>C01</v>
      </c>
      <c r="B368" s="63">
        <f t="shared" si="35"/>
        <v>2</v>
      </c>
      <c r="C368" s="64">
        <v>42401</v>
      </c>
      <c r="D368" s="64" t="s">
        <v>876</v>
      </c>
      <c r="E368" s="64">
        <v>42384</v>
      </c>
      <c r="F368" s="519" t="s">
        <v>1008</v>
      </c>
      <c r="G368" s="994" t="s">
        <v>1028</v>
      </c>
      <c r="H368" s="74" t="s">
        <v>623</v>
      </c>
      <c r="I368" s="446"/>
      <c r="J368" s="446"/>
      <c r="K368" s="437"/>
      <c r="L368" s="446"/>
      <c r="M368" s="65">
        <v>424375</v>
      </c>
      <c r="N368" s="66" t="s">
        <v>9</v>
      </c>
      <c r="O368" s="66" t="s">
        <v>63</v>
      </c>
      <c r="P368" s="85" t="str">
        <f>IF(AND('331-CT'!$E$7=TH!H368,OR(N368="331",O368="331")),"x","")</f>
        <v/>
      </c>
      <c r="Q368" s="85" t="str">
        <f>IF(AND(B368='111'!$L$11,OR($N368=$Q$7,$O368=$Q$7)),"x","")</f>
        <v/>
      </c>
      <c r="R368" s="85" t="str">
        <f>IF(AND($N368=$Q$7,$B368&lt;'111'!$L$11),"x","")</f>
        <v/>
      </c>
      <c r="S368" s="85" t="str">
        <f>IF(AND($O368=$Q$7,$B368&lt;'111'!$L$11),"x","")</f>
        <v/>
      </c>
      <c r="T368" s="85" t="str">
        <f>IF(ISERROR(FIND('112'!$M$9,G368,1)),"",IF((AND(FIND('112'!$M$9,G368,1)&gt;=1,B368='112'!$K$9,OR($N368='112'!$I$6,$O368='112'!$I$6))),"x",""))</f>
        <v/>
      </c>
      <c r="U368" s="85" t="str">
        <f>IF(ISERROR(FIND('112'!$M$9,G368,1)),"",IF((AND(LEFT(G368,2)=LEFT('112'!$M$9,2),B368&lt;'112'!$K$9,$N368='112'!$I$6)),"x",""))</f>
        <v/>
      </c>
      <c r="V368" s="85" t="str">
        <f>IF(ISERROR(FIND('112'!$M$9,G368,1)),"",IF((AND(RIGHT(G368,2)=RIGHT('112'!$M$9,2),B368&lt;'112'!$K$9,$O368='112'!$I$6)),"x",""))</f>
        <v/>
      </c>
      <c r="W368" s="85" t="str">
        <f>IF(AND('341-CT'!$H$9=H368,OR(LEFT(N368,3)=$W$7,LEFT(O368,3)=$W$7)),"x","")</f>
        <v/>
      </c>
      <c r="X368" s="85" t="str">
        <f>IF(OR(TH!N368=TH!$X$7,O368=TH!$X$7),"x","")</f>
        <v/>
      </c>
      <c r="Y368" s="85" t="str">
        <f>IF(AND(OR(N368="131",O368="131"),H368='131-CT'!$H$9),"x","")</f>
        <v/>
      </c>
      <c r="Z368" s="85"/>
      <c r="AA368" s="85" t="str">
        <f>IF(AND(MONTH(E368)='IN-NX'!$J$5,'IN-NX'!$D$7=D368),"x","")</f>
        <v/>
      </c>
      <c r="AB368" s="85" t="str">
        <f>IF(AND(OR(LEFT(TH!N368,2)="15",LEFT(TH!O368,2)="15"),'152-CT'!$J$8=TH!F368),"x","")</f>
        <v/>
      </c>
      <c r="AC368" s="85" t="str">
        <f>IF(AND(OR(LEFT(TH!N368,2)="15",LEFT(TH!O368,2)="15"),TK!$E$7=TH!F368),"x","")</f>
        <v/>
      </c>
      <c r="AD368" s="85" t="str">
        <f>IF(AND(N368="1521",MONTH(C368)='BK-NL'!$M$11),"x","")</f>
        <v/>
      </c>
    </row>
    <row r="369" spans="1:30" ht="15.75" hidden="1" customHeight="1">
      <c r="A369" s="342" t="str">
        <f>IF(B369&lt;&gt;"",IF(AND(B369='IN-TC'!$S$4,OR(TH!N369="1111",TH!O369="1111")),TH!D369,""),"")</f>
        <v>C02</v>
      </c>
      <c r="B369" s="63">
        <f t="shared" si="35"/>
        <v>2</v>
      </c>
      <c r="C369" s="64">
        <v>42402</v>
      </c>
      <c r="D369" s="64" t="s">
        <v>877</v>
      </c>
      <c r="E369" s="64">
        <v>42402</v>
      </c>
      <c r="F369" s="519" t="s">
        <v>1009</v>
      </c>
      <c r="G369" s="994" t="s">
        <v>1029</v>
      </c>
      <c r="H369" s="74" t="s">
        <v>839</v>
      </c>
      <c r="I369" s="446"/>
      <c r="J369" s="446"/>
      <c r="K369" s="437"/>
      <c r="L369" s="446"/>
      <c r="M369" s="65">
        <v>500000</v>
      </c>
      <c r="N369" s="66" t="s">
        <v>101</v>
      </c>
      <c r="O369" s="66" t="s">
        <v>63</v>
      </c>
      <c r="P369" s="85" t="str">
        <f>IF(AND('331-CT'!$E$7=TH!H369,OR(N369="331",O369="331")),"x","")</f>
        <v/>
      </c>
      <c r="Q369" s="85" t="str">
        <f>IF(AND(B369='111'!$L$11,OR($N369=$Q$7,$O369=$Q$7)),"x","")</f>
        <v/>
      </c>
      <c r="R369" s="85" t="str">
        <f>IF(AND($N369=$Q$7,$B369&lt;'111'!$L$11),"x","")</f>
        <v/>
      </c>
      <c r="S369" s="85" t="str">
        <f>IF(AND($O369=$Q$7,$B369&lt;'111'!$L$11),"x","")</f>
        <v/>
      </c>
      <c r="T369" s="85" t="str">
        <f>IF(ISERROR(FIND('112'!$M$9,G369,1)),"",IF((AND(FIND('112'!$M$9,G369,1)&gt;=1,B369='112'!$K$9,OR($N369='112'!$I$6,$O369='112'!$I$6))),"x",""))</f>
        <v/>
      </c>
      <c r="U369" s="85" t="str">
        <f>IF(ISERROR(FIND('112'!$M$9,G369,1)),"",IF((AND(LEFT(G369,2)=LEFT('112'!$M$9,2),B369&lt;'112'!$K$9,$N369='112'!$I$6)),"x",""))</f>
        <v/>
      </c>
      <c r="V369" s="85" t="str">
        <f>IF(ISERROR(FIND('112'!$M$9,G369,1)),"",IF((AND(RIGHT(G369,2)=RIGHT('112'!$M$9,2),B369&lt;'112'!$K$9,$O369='112'!$I$6)),"x",""))</f>
        <v/>
      </c>
      <c r="W369" s="85" t="str">
        <f>IF(AND('341-CT'!$H$9=H369,OR(LEFT(N369,3)=$W$7,LEFT(O369,3)=$W$7)),"x","")</f>
        <v/>
      </c>
      <c r="X369" s="85" t="str">
        <f>IF(OR(TH!N369=TH!$X$7,O369=TH!$X$7),"x","")</f>
        <v/>
      </c>
      <c r="Y369" s="85" t="str">
        <f>IF(AND(OR(N369="131",O369="131"),H369='131-CT'!$H$9),"x","")</f>
        <v/>
      </c>
      <c r="Z369" s="85"/>
      <c r="AA369" s="85" t="str">
        <f>IF(AND(MONTH(E369)='IN-NX'!$J$5,'IN-NX'!$D$7=D369),"x","")</f>
        <v/>
      </c>
      <c r="AB369" s="85" t="str">
        <f>IF(AND(OR(LEFT(TH!N369,2)="15",LEFT(TH!O369,2)="15"),'152-CT'!$J$8=TH!F369),"x","")</f>
        <v/>
      </c>
      <c r="AC369" s="85" t="str">
        <f>IF(AND(OR(LEFT(TH!N369,2)="15",LEFT(TH!O369,2)="15"),TK!$E$7=TH!F369),"x","")</f>
        <v/>
      </c>
      <c r="AD369" s="85" t="str">
        <f>IF(AND(N369="1521",MONTH(C369)='BK-NL'!$M$11),"x","")</f>
        <v/>
      </c>
    </row>
    <row r="370" spans="1:30" ht="15.75" hidden="1" customHeight="1">
      <c r="A370" s="342" t="str">
        <f>IF(B370&lt;&gt;"",IF(AND(B370='IN-TC'!$S$4,OR(TH!N370="1111",TH!O370="1111")),TH!D370,""),"")</f>
        <v>C02</v>
      </c>
      <c r="B370" s="63">
        <f t="shared" si="35"/>
        <v>2</v>
      </c>
      <c r="C370" s="64">
        <v>42402</v>
      </c>
      <c r="D370" s="64" t="s">
        <v>877</v>
      </c>
      <c r="E370" s="64">
        <v>42402</v>
      </c>
      <c r="F370" s="519" t="s">
        <v>1010</v>
      </c>
      <c r="G370" s="994" t="s">
        <v>1029</v>
      </c>
      <c r="H370" s="74" t="s">
        <v>839</v>
      </c>
      <c r="I370" s="446"/>
      <c r="J370" s="446"/>
      <c r="K370" s="437"/>
      <c r="L370" s="446"/>
      <c r="M370" s="65">
        <v>25000</v>
      </c>
      <c r="N370" s="66" t="s">
        <v>9</v>
      </c>
      <c r="O370" s="66" t="s">
        <v>63</v>
      </c>
      <c r="P370" s="85" t="str">
        <f>IF(AND('331-CT'!$E$7=TH!H370,OR(N370="331",O370="331")),"x","")</f>
        <v/>
      </c>
      <c r="Q370" s="85" t="str">
        <f>IF(AND(B370='111'!$L$11,OR($N370=$Q$7,$O370=$Q$7)),"x","")</f>
        <v/>
      </c>
      <c r="R370" s="85" t="str">
        <f>IF(AND($N370=$Q$7,$B370&lt;'111'!$L$11),"x","")</f>
        <v/>
      </c>
      <c r="S370" s="85" t="str">
        <f>IF(AND($O370=$Q$7,$B370&lt;'111'!$L$11),"x","")</f>
        <v/>
      </c>
      <c r="T370" s="85" t="str">
        <f>IF(ISERROR(FIND('112'!$M$9,G370,1)),"",IF((AND(FIND('112'!$M$9,G370,1)&gt;=1,B370='112'!$K$9,OR($N370='112'!$I$6,$O370='112'!$I$6))),"x",""))</f>
        <v/>
      </c>
      <c r="U370" s="85" t="str">
        <f>IF(ISERROR(FIND('112'!$M$9,G370,1)),"",IF((AND(LEFT(G370,2)=LEFT('112'!$M$9,2),B370&lt;'112'!$K$9,$N370='112'!$I$6)),"x",""))</f>
        <v/>
      </c>
      <c r="V370" s="85" t="str">
        <f>IF(ISERROR(FIND('112'!$M$9,G370,1)),"",IF((AND(RIGHT(G370,2)=RIGHT('112'!$M$9,2),B370&lt;'112'!$K$9,$O370='112'!$I$6)),"x",""))</f>
        <v/>
      </c>
      <c r="W370" s="85" t="str">
        <f>IF(AND('341-CT'!$H$9=H370,OR(LEFT(N370,3)=$W$7,LEFT(O370,3)=$W$7)),"x","")</f>
        <v/>
      </c>
      <c r="X370" s="85" t="str">
        <f>IF(OR(TH!N370=TH!$X$7,O370=TH!$X$7),"x","")</f>
        <v/>
      </c>
      <c r="Y370" s="85" t="str">
        <f>IF(AND(OR(N370="131",O370="131"),H370='131-CT'!$H$9),"x","")</f>
        <v/>
      </c>
      <c r="Z370" s="85"/>
      <c r="AA370" s="85" t="str">
        <f>IF(AND(MONTH(E370)='IN-NX'!$J$5,'IN-NX'!$D$7=D370),"x","")</f>
        <v/>
      </c>
      <c r="AB370" s="85" t="str">
        <f>IF(AND(OR(LEFT(TH!N370,2)="15",LEFT(TH!O370,2)="15"),'152-CT'!$J$8=TH!F370),"x","")</f>
        <v/>
      </c>
      <c r="AC370" s="85" t="str">
        <f>IF(AND(OR(LEFT(TH!N370,2)="15",LEFT(TH!O370,2)="15"),TK!$E$7=TH!F370),"x","")</f>
        <v/>
      </c>
      <c r="AD370" s="85" t="str">
        <f>IF(AND(N370="1521",MONTH(C370)='BK-NL'!$M$11),"x","")</f>
        <v/>
      </c>
    </row>
    <row r="371" spans="1:30" ht="15.75" hidden="1" customHeight="1">
      <c r="A371" s="342" t="str">
        <f>IF(B371&lt;&gt;"",IF(AND(B371='IN-TC'!$S$4,OR(TH!N371="1111",TH!O371="1111")),TH!D371,""),"")</f>
        <v/>
      </c>
      <c r="B371" s="63">
        <f t="shared" si="35"/>
        <v>2</v>
      </c>
      <c r="C371" s="64">
        <v>42402</v>
      </c>
      <c r="D371" s="64" t="s">
        <v>705</v>
      </c>
      <c r="E371" s="64">
        <v>42402</v>
      </c>
      <c r="F371" s="519" t="s">
        <v>1052</v>
      </c>
      <c r="G371" s="67" t="s">
        <v>927</v>
      </c>
      <c r="H371" s="74"/>
      <c r="I371" s="446"/>
      <c r="J371" s="446"/>
      <c r="K371" s="437"/>
      <c r="L371" s="446"/>
      <c r="M371" s="65">
        <v>27118300</v>
      </c>
      <c r="N371" s="66" t="s">
        <v>26</v>
      </c>
      <c r="O371" s="66" t="s">
        <v>19</v>
      </c>
      <c r="P371" s="85" t="str">
        <f>IF(AND('331-CT'!$E$7=TH!H371,OR(N371="331",O371="331")),"x","")</f>
        <v/>
      </c>
      <c r="Q371" s="85" t="str">
        <f>IF(AND(B371='111'!$L$11,OR($N371=$Q$7,$O371=$Q$7)),"x","")</f>
        <v/>
      </c>
      <c r="R371" s="85" t="str">
        <f>IF(AND($N371=$Q$7,$B371&lt;'111'!$L$11),"x","")</f>
        <v/>
      </c>
      <c r="S371" s="85" t="str">
        <f>IF(AND($O371=$Q$7,$B371&lt;'111'!$L$11),"x","")</f>
        <v/>
      </c>
      <c r="T371" s="85" t="str">
        <f>IF(ISERROR(FIND('112'!$M$9,G371,1)),"",IF((AND(FIND('112'!$M$9,G371,1)&gt;=1,B371='112'!$K$9,OR($N371='112'!$I$6,$O371='112'!$I$6))),"x",""))</f>
        <v/>
      </c>
      <c r="U371" s="85" t="str">
        <f>IF(ISERROR(FIND('112'!$M$9,G371,1)),"",IF((AND(LEFT(G371,2)=LEFT('112'!$M$9,2),B371&lt;'112'!$K$9,$N371='112'!$I$6)),"x",""))</f>
        <v>x</v>
      </c>
      <c r="V371" s="85" t="str">
        <f>IF(ISERROR(FIND('112'!$M$9,G371,1)),"",IF((AND(RIGHT(G371,2)=RIGHT('112'!$M$9,2),B371&lt;'112'!$K$9,$O371='112'!$I$6)),"x",""))</f>
        <v/>
      </c>
      <c r="W371" s="85" t="str">
        <f>IF(AND('341-CT'!$H$9=H371,OR(LEFT(N371,3)=$W$7,LEFT(O371,3)=$W$7)),"x","")</f>
        <v/>
      </c>
      <c r="X371" s="85" t="str">
        <f>IF(OR(TH!N371=TH!$X$7,O371=TH!$X$7),"x","")</f>
        <v/>
      </c>
      <c r="Y371" s="85" t="str">
        <f>IF(AND(OR(N371="131",O371="131"),H371='131-CT'!$H$9),"x","")</f>
        <v/>
      </c>
      <c r="Z371" s="85"/>
      <c r="AA371" s="85" t="str">
        <f>IF(AND(MONTH(E371)='IN-NX'!$J$5,'IN-NX'!$D$7=D371),"x","")</f>
        <v/>
      </c>
      <c r="AB371" s="85" t="str">
        <f>IF(AND(OR(LEFT(TH!N371,2)="15",LEFT(TH!O371,2)="15"),'152-CT'!$J$8=TH!F371),"x","")</f>
        <v/>
      </c>
      <c r="AC371" s="85" t="str">
        <f>IF(AND(OR(LEFT(TH!N371,2)="15",LEFT(TH!O371,2)="15"),TK!$E$7=TH!F371),"x","")</f>
        <v/>
      </c>
      <c r="AD371" s="85" t="str">
        <f>IF(AND(N371="1521",MONTH(C371)='BK-NL'!$M$11),"x","")</f>
        <v/>
      </c>
    </row>
    <row r="372" spans="1:30" ht="15.75" customHeight="1">
      <c r="A372" s="342" t="str">
        <f>IF(B372&lt;&gt;"",IF(AND(B372='IN-TC'!$S$4,OR(TH!N372="1111",TH!O372="1111")),TH!D372,""),"")</f>
        <v/>
      </c>
      <c r="B372" s="63">
        <f t="shared" si="35"/>
        <v>2</v>
      </c>
      <c r="C372" s="64">
        <v>42402</v>
      </c>
      <c r="D372" s="64" t="s">
        <v>708</v>
      </c>
      <c r="E372" s="64">
        <v>42402</v>
      </c>
      <c r="F372" s="519" t="s">
        <v>1103</v>
      </c>
      <c r="G372" s="67" t="s">
        <v>927</v>
      </c>
      <c r="H372" s="67" t="s">
        <v>635</v>
      </c>
      <c r="I372" s="446"/>
      <c r="J372" s="446"/>
      <c r="K372" s="437"/>
      <c r="L372" s="446"/>
      <c r="M372" s="65">
        <v>27118300</v>
      </c>
      <c r="N372" s="66" t="s">
        <v>8</v>
      </c>
      <c r="O372" s="66" t="s">
        <v>26</v>
      </c>
      <c r="P372" s="85" t="str">
        <f>IF(AND('331-CT'!$E$7=TH!H372,OR(N372="331",O372="331")),"x","")</f>
        <v/>
      </c>
      <c r="Q372" s="85" t="str">
        <f>IF(AND(B372='111'!$L$11,OR($N372=$Q$7,$O372=$Q$7)),"x","")</f>
        <v/>
      </c>
      <c r="R372" s="85" t="str">
        <f>IF(AND($N372=$Q$7,$B372&lt;'111'!$L$11),"x","")</f>
        <v/>
      </c>
      <c r="S372" s="85" t="str">
        <f>IF(AND($O372=$Q$7,$B372&lt;'111'!$L$11),"x","")</f>
        <v/>
      </c>
      <c r="T372" s="85" t="str">
        <f>IF(ISERROR(FIND('112'!$M$9,G372,1)),"",IF((AND(FIND('112'!$M$9,G372,1)&gt;=1,B372='112'!$K$9,OR($N372='112'!$I$6,$O372='112'!$I$6))),"x",""))</f>
        <v/>
      </c>
      <c r="U372" s="85" t="str">
        <f>IF(ISERROR(FIND('112'!$M$9,G372,1)),"",IF((AND(LEFT(G372,2)=LEFT('112'!$M$9,2),B372&lt;'112'!$K$9,$N372='112'!$I$6)),"x",""))</f>
        <v/>
      </c>
      <c r="V372" s="85" t="str">
        <f>IF(ISERROR(FIND('112'!$M$9,G372,1)),"",IF((AND(RIGHT(G372,2)=RIGHT('112'!$M$9,2),B372&lt;'112'!$K$9,$O372='112'!$I$6)),"x",""))</f>
        <v>x</v>
      </c>
      <c r="W372" s="85" t="str">
        <f>IF(AND('341-CT'!$H$9=H372,OR(LEFT(N372,3)=$W$7,LEFT(O372,3)=$W$7)),"x","")</f>
        <v/>
      </c>
      <c r="X372" s="85" t="str">
        <f>IF(OR(TH!N372=TH!$X$7,O372=TH!$X$7),"x","")</f>
        <v/>
      </c>
      <c r="Y372" s="85" t="str">
        <f>IF(AND(OR(N372="131",O372="131"),H372='131-CT'!$H$9),"x","")</f>
        <v/>
      </c>
      <c r="Z372" s="85"/>
      <c r="AA372" s="85" t="str">
        <f>IF(AND(MONTH(E372)='IN-NX'!$J$5,'IN-NX'!$D$7=D372),"x","")</f>
        <v/>
      </c>
      <c r="AB372" s="85" t="str">
        <f>IF(AND(OR(LEFT(TH!N372,2)="15",LEFT(TH!O372,2)="15"),'152-CT'!$J$8=TH!F372),"x","")</f>
        <v/>
      </c>
      <c r="AC372" s="85" t="str">
        <f>IF(AND(OR(LEFT(TH!N372,2)="15",LEFT(TH!O372,2)="15"),TK!$E$7=TH!F372),"x","")</f>
        <v/>
      </c>
      <c r="AD372" s="85" t="str">
        <f>IF(AND(N372="1521",MONTH(C372)='BK-NL'!$M$11),"x","")</f>
        <v/>
      </c>
    </row>
    <row r="373" spans="1:30" ht="15.75" hidden="1" customHeight="1">
      <c r="A373" s="342" t="str">
        <f>IF(B373&lt;&gt;"",IF(AND(B373='IN-TC'!$S$4,OR(TH!N373="1111",TH!O373="1111")),TH!D373,""),"")</f>
        <v/>
      </c>
      <c r="B373" s="63">
        <f t="shared" si="35"/>
        <v>2</v>
      </c>
      <c r="C373" s="150">
        <v>42402</v>
      </c>
      <c r="D373" s="150" t="s">
        <v>708</v>
      </c>
      <c r="E373" s="150">
        <v>42402</v>
      </c>
      <c r="F373" s="519" t="s">
        <v>749</v>
      </c>
      <c r="G373" s="67" t="s">
        <v>927</v>
      </c>
      <c r="H373" s="74"/>
      <c r="I373" s="451"/>
      <c r="J373" s="451"/>
      <c r="K373" s="442"/>
      <c r="L373" s="451"/>
      <c r="M373" s="151">
        <v>25000</v>
      </c>
      <c r="N373" s="152" t="s">
        <v>101</v>
      </c>
      <c r="O373" s="66" t="s">
        <v>26</v>
      </c>
      <c r="P373" s="85" t="str">
        <f>IF(AND('331-CT'!$E$7=TH!H373,OR(N373="331",O373="331")),"x","")</f>
        <v/>
      </c>
      <c r="Q373" s="85" t="str">
        <f>IF(AND(B373='111'!$L$11,OR($N373=$Q$7,$O373=$Q$7)),"x","")</f>
        <v/>
      </c>
      <c r="R373" s="85" t="str">
        <f>IF(AND($N373=$Q$7,$B373&lt;'111'!$L$11),"x","")</f>
        <v/>
      </c>
      <c r="S373" s="85" t="str">
        <f>IF(AND($O373=$Q$7,$B373&lt;'111'!$L$11),"x","")</f>
        <v/>
      </c>
      <c r="T373" s="85" t="str">
        <f>IF(ISERROR(FIND('112'!$M$9,G373,1)),"",IF((AND(FIND('112'!$M$9,G373,1)&gt;=1,B373='112'!$K$9,OR($N373='112'!$I$6,$O373='112'!$I$6))),"x",""))</f>
        <v/>
      </c>
      <c r="U373" s="85" t="str">
        <f>IF(ISERROR(FIND('112'!$M$9,G373,1)),"",IF((AND(LEFT(G373,2)=LEFT('112'!$M$9,2),B373&lt;'112'!$K$9,$N373='112'!$I$6)),"x",""))</f>
        <v/>
      </c>
      <c r="V373" s="85" t="str">
        <f>IF(ISERROR(FIND('112'!$M$9,G373,1)),"",IF((AND(RIGHT(G373,2)=RIGHT('112'!$M$9,2),B373&lt;'112'!$K$9,$O373='112'!$I$6)),"x",""))</f>
        <v>x</v>
      </c>
      <c r="W373" s="85" t="str">
        <f>IF(AND('341-CT'!$H$9=H373,OR(LEFT(N373,3)=$W$7,LEFT(O373,3)=$W$7)),"x","")</f>
        <v/>
      </c>
      <c r="X373" s="85" t="str">
        <f>IF(OR(TH!N373=TH!$X$7,O373=TH!$X$7),"x","")</f>
        <v/>
      </c>
      <c r="Y373" s="85" t="str">
        <f>IF(AND(OR(N373="131",O373="131"),H373='131-CT'!$H$9),"x","")</f>
        <v/>
      </c>
      <c r="Z373" s="85"/>
      <c r="AA373" s="85" t="str">
        <f>IF(AND(MONTH(E373)='IN-NX'!$J$5,'IN-NX'!$D$7=D373),"x","")</f>
        <v/>
      </c>
      <c r="AB373" s="85" t="str">
        <f>IF(AND(OR(LEFT(TH!N373,2)="15",LEFT(TH!O373,2)="15"),'152-CT'!$J$8=TH!F373),"x","")</f>
        <v/>
      </c>
      <c r="AC373" s="85" t="str">
        <f>IF(AND(OR(LEFT(TH!N373,2)="15",LEFT(TH!O373,2)="15"),TK!$E$7=TH!F373),"x","")</f>
        <v/>
      </c>
      <c r="AD373" s="85" t="str">
        <f>IF(AND(N373="1521",MONTH(C373)='BK-NL'!$M$11),"x","")</f>
        <v/>
      </c>
    </row>
    <row r="374" spans="1:30" ht="15.75" hidden="1" customHeight="1">
      <c r="A374" s="342" t="str">
        <f>IF(B374&lt;&gt;"",IF(AND(B374='IN-TC'!$S$4,OR(TH!N374="1111",TH!O374="1111")),TH!D374,""),"")</f>
        <v/>
      </c>
      <c r="B374" s="63">
        <f t="shared" si="35"/>
        <v>2</v>
      </c>
      <c r="C374" s="64">
        <v>42402</v>
      </c>
      <c r="D374" s="64" t="s">
        <v>708</v>
      </c>
      <c r="E374" s="64">
        <v>42402</v>
      </c>
      <c r="F374" s="519" t="s">
        <v>751</v>
      </c>
      <c r="G374" s="67" t="s">
        <v>927</v>
      </c>
      <c r="H374" s="74"/>
      <c r="I374" s="446"/>
      <c r="J374" s="446"/>
      <c r="K374" s="437"/>
      <c r="L374" s="446"/>
      <c r="M374" s="65">
        <v>2500</v>
      </c>
      <c r="N374" s="66" t="s">
        <v>9</v>
      </c>
      <c r="O374" s="66" t="s">
        <v>26</v>
      </c>
      <c r="P374" s="85" t="str">
        <f>IF(AND('331-CT'!$E$7=TH!H374,OR(N374="331",O374="331")),"x","")</f>
        <v/>
      </c>
      <c r="Q374" s="85" t="str">
        <f>IF(AND(B374='111'!$L$11,OR($N374=$Q$7,$O374=$Q$7)),"x","")</f>
        <v/>
      </c>
      <c r="R374" s="85" t="str">
        <f>IF(AND($N374=$Q$7,$B374&lt;'111'!$L$11),"x","")</f>
        <v/>
      </c>
      <c r="S374" s="85" t="str">
        <f>IF(AND($O374=$Q$7,$B374&lt;'111'!$L$11),"x","")</f>
        <v/>
      </c>
      <c r="T374" s="85" t="str">
        <f>IF(ISERROR(FIND('112'!$M$9,G374,1)),"",IF((AND(FIND('112'!$M$9,G374,1)&gt;=1,B374='112'!$K$9,OR($N374='112'!$I$6,$O374='112'!$I$6))),"x",""))</f>
        <v/>
      </c>
      <c r="U374" s="85" t="str">
        <f>IF(ISERROR(FIND('112'!$M$9,G374,1)),"",IF((AND(LEFT(G374,2)=LEFT('112'!$M$9,2),B374&lt;'112'!$K$9,$N374='112'!$I$6)),"x",""))</f>
        <v/>
      </c>
      <c r="V374" s="85" t="str">
        <f>IF(ISERROR(FIND('112'!$M$9,G374,1)),"",IF((AND(RIGHT(G374,2)=RIGHT('112'!$M$9,2),B374&lt;'112'!$K$9,$O374='112'!$I$6)),"x",""))</f>
        <v>x</v>
      </c>
      <c r="W374" s="85" t="str">
        <f>IF(AND('341-CT'!$H$9=H374,OR(LEFT(N374,3)=$W$7,LEFT(O374,3)=$W$7)),"x","")</f>
        <v/>
      </c>
      <c r="X374" s="85" t="str">
        <f>IF(OR(TH!N374=TH!$X$7,O374=TH!$X$7),"x","")</f>
        <v/>
      </c>
      <c r="Y374" s="85" t="str">
        <f>IF(AND(OR(N374="131",O374="131"),H374='131-CT'!$H$9),"x","")</f>
        <v/>
      </c>
      <c r="Z374" s="85"/>
      <c r="AA374" s="85" t="str">
        <f>IF(AND(MONTH(E374)='IN-NX'!$J$5,'IN-NX'!$D$7=D374),"x","")</f>
        <v/>
      </c>
      <c r="AB374" s="85" t="str">
        <f>IF(AND(OR(LEFT(TH!N374,2)="15",LEFT(TH!O374,2)="15"),'152-CT'!$J$8=TH!F374),"x","")</f>
        <v/>
      </c>
      <c r="AC374" s="85" t="str">
        <f>IF(AND(OR(LEFT(TH!N374,2)="15",LEFT(TH!O374,2)="15"),TK!$E$7=TH!F374),"x","")</f>
        <v/>
      </c>
      <c r="AD374" s="85" t="str">
        <f>IF(AND(N374="1521",MONTH(C374)='BK-NL'!$M$11),"x","")</f>
        <v/>
      </c>
    </row>
    <row r="375" spans="1:30" ht="15.75" hidden="1" customHeight="1">
      <c r="A375" s="342" t="str">
        <f>IF(B375&lt;&gt;"",IF(AND(B375='IN-TC'!$S$4,OR(TH!N375="1111",TH!O375="1111")),TH!D375,""),"")</f>
        <v/>
      </c>
      <c r="B375" s="63">
        <f t="shared" si="35"/>
        <v>2</v>
      </c>
      <c r="C375" s="64">
        <v>42403</v>
      </c>
      <c r="D375" s="64" t="s">
        <v>705</v>
      </c>
      <c r="E375" s="64">
        <v>42403</v>
      </c>
      <c r="F375" s="519" t="s">
        <v>1062</v>
      </c>
      <c r="G375" s="67" t="s">
        <v>926</v>
      </c>
      <c r="H375" s="7" t="s">
        <v>602</v>
      </c>
      <c r="I375" s="446"/>
      <c r="J375" s="446"/>
      <c r="K375" s="437">
        <v>97740.36</v>
      </c>
      <c r="L375" s="446">
        <v>22250</v>
      </c>
      <c r="M375" s="65">
        <f>ROUND(K375*L375,0)</f>
        <v>2174723010</v>
      </c>
      <c r="N375" s="66" t="s">
        <v>267</v>
      </c>
      <c r="O375" s="66" t="s">
        <v>591</v>
      </c>
      <c r="P375" s="85" t="str">
        <f>IF(AND('331-CT'!$E$7=TH!H375,OR(N375="331",O375="331")),"x","")</f>
        <v/>
      </c>
      <c r="Q375" s="85" t="str">
        <f>IF(AND(B375='111'!$L$11,OR($N375=$Q$7,$O375=$Q$7)),"x","")</f>
        <v/>
      </c>
      <c r="R375" s="85" t="str">
        <f>IF(AND($N375=$Q$7,$B375&lt;'111'!$L$11),"x","")</f>
        <v/>
      </c>
      <c r="S375" s="85" t="str">
        <f>IF(AND($O375=$Q$7,$B375&lt;'111'!$L$11),"x","")</f>
        <v/>
      </c>
      <c r="T375" s="85" t="str">
        <f>IF(ISERROR(FIND('112'!$M$9,G375,1)),"",IF((AND(FIND('112'!$M$9,G375,1)&gt;=1,B375='112'!$K$9,OR($N375='112'!$I$6,$O375='112'!$I$6))),"x",""))</f>
        <v/>
      </c>
      <c r="U375" s="85" t="str">
        <f>IF(ISERROR(FIND('112'!$M$9,G375,1)),"",IF((AND(LEFT(G375,2)=LEFT('112'!$M$9,2),B375&lt;'112'!$K$9,$N375='112'!$I$6)),"x",""))</f>
        <v/>
      </c>
      <c r="V375" s="85" t="str">
        <f>IF(ISERROR(FIND('112'!$M$9,G375,1)),"",IF((AND(RIGHT(G375,2)=RIGHT('112'!$M$9,2),B375&lt;'112'!$K$9,$O375='112'!$I$6)),"x",""))</f>
        <v/>
      </c>
      <c r="W375" s="85" t="str">
        <f>IF(AND('341-CT'!$H$9=H375,OR(LEFT(N375,3)=$W$7,LEFT(O375,3)=$W$7)),"x","")</f>
        <v/>
      </c>
      <c r="X375" s="85" t="str">
        <f>IF(OR(TH!N375=TH!$X$7,O375=TH!$X$7),"x","")</f>
        <v/>
      </c>
      <c r="Y375" s="85" t="str">
        <f>IF(AND(OR(N375="131",O375="131"),H375='131-CT'!$H$9),"x","")</f>
        <v/>
      </c>
      <c r="Z375" s="85"/>
      <c r="AA375" s="85" t="str">
        <f>IF(AND(MONTH(E375)='IN-NX'!$J$5,'IN-NX'!$D$7=D375),"x","")</f>
        <v/>
      </c>
      <c r="AB375" s="85" t="str">
        <f>IF(AND(OR(LEFT(TH!N375,2)="15",LEFT(TH!O375,2)="15"),'152-CT'!$J$8=TH!F375),"x","")</f>
        <v/>
      </c>
      <c r="AC375" s="85" t="str">
        <f>IF(AND(OR(LEFT(TH!N375,2)="15",LEFT(TH!O375,2)="15"),TK!$E$7=TH!F375),"x","")</f>
        <v/>
      </c>
      <c r="AD375" s="85" t="str">
        <f>IF(AND(N375="1521",MONTH(C375)='BK-NL'!$M$11),"x","")</f>
        <v/>
      </c>
    </row>
    <row r="376" spans="1:30" ht="15.75" hidden="1" customHeight="1">
      <c r="A376" s="342" t="str">
        <f>IF(B376&lt;&gt;"",IF(AND(B376='IN-TC'!$S$4,OR(TH!N376="1111",TH!O376="1111")),TH!D376,""),"")</f>
        <v/>
      </c>
      <c r="B376" s="63">
        <f t="shared" si="35"/>
        <v>2</v>
      </c>
      <c r="C376" s="64">
        <f>E376</f>
        <v>42403</v>
      </c>
      <c r="D376" s="320" t="s">
        <v>585</v>
      </c>
      <c r="E376" s="320">
        <v>42403</v>
      </c>
      <c r="F376" s="519" t="s">
        <v>1077</v>
      </c>
      <c r="G376" s="67" t="s">
        <v>926</v>
      </c>
      <c r="H376" s="322" t="s">
        <v>602</v>
      </c>
      <c r="I376" s="446"/>
      <c r="J376" s="446"/>
      <c r="K376" s="437">
        <v>54.22</v>
      </c>
      <c r="L376" s="446">
        <v>22250</v>
      </c>
      <c r="M376" s="65">
        <f>ROUND(K376*L376,0)</f>
        <v>1206395</v>
      </c>
      <c r="N376" s="323" t="s">
        <v>101</v>
      </c>
      <c r="O376" s="66" t="s">
        <v>591</v>
      </c>
      <c r="P376" s="85" t="str">
        <f>IF(AND('331-CT'!$E$7=TH!H376,OR(N376="331",O376="331")),"x","")</f>
        <v/>
      </c>
      <c r="Q376" s="85" t="str">
        <f>IF(AND(B376='111'!$L$11,OR($N376=$Q$7,$O376=$Q$7)),"x","")</f>
        <v/>
      </c>
      <c r="R376" s="85" t="str">
        <f>IF(AND($N376=$Q$7,$B376&lt;'111'!$L$11),"x","")</f>
        <v/>
      </c>
      <c r="S376" s="85" t="str">
        <f>IF(AND($O376=$Q$7,$B376&lt;'111'!$L$11),"x","")</f>
        <v/>
      </c>
      <c r="T376" s="85" t="str">
        <f>IF(ISERROR(FIND('112'!$M$9,G376,1)),"",IF((AND(FIND('112'!$M$9,G376,1)&gt;=1,B376='112'!$K$9,OR($N376='112'!$I$6,$O376='112'!$I$6))),"x",""))</f>
        <v/>
      </c>
      <c r="U376" s="85" t="str">
        <f>IF(ISERROR(FIND('112'!$M$9,G376,1)),"",IF((AND(LEFT(G376,2)=LEFT('112'!$M$9,2),B376&lt;'112'!$K$9,$N376='112'!$I$6)),"x",""))</f>
        <v/>
      </c>
      <c r="V376" s="85" t="str">
        <f>IF(ISERROR(FIND('112'!$M$9,G376,1)),"",IF((AND(RIGHT(G376,2)=RIGHT('112'!$M$9,2),B376&lt;'112'!$K$9,$O376='112'!$I$6)),"x",""))</f>
        <v/>
      </c>
      <c r="W376" s="85" t="str">
        <f>IF(AND('341-CT'!$H$9=H376,OR(LEFT(N376,3)=$W$7,LEFT(O376,3)=$W$7)),"x","")</f>
        <v/>
      </c>
      <c r="X376" s="85" t="str">
        <f>IF(OR(TH!N376=TH!$X$7,O376=TH!$X$7),"x","")</f>
        <v/>
      </c>
      <c r="Y376" s="85" t="str">
        <f>IF(AND(OR(N376="131",O376="131"),H376='131-CT'!$H$9),"x","")</f>
        <v/>
      </c>
      <c r="Z376" s="85"/>
      <c r="AA376" s="85" t="str">
        <f>IF(AND(MONTH(E376)='IN-NX'!$J$5,'IN-NX'!$D$7=D376),"x","")</f>
        <v/>
      </c>
      <c r="AB376" s="85" t="str">
        <f>IF(AND(OR(LEFT(TH!N376,2)="15",LEFT(TH!O376,2)="15"),'152-CT'!$J$8=TH!F376),"x","")</f>
        <v/>
      </c>
      <c r="AC376" s="85" t="str">
        <f>IF(AND(OR(LEFT(TH!N376,2)="15",LEFT(TH!O376,2)="15"),TK!$E$7=TH!F376),"x","")</f>
        <v/>
      </c>
      <c r="AD376" s="85" t="str">
        <f>IF(AND(N376="1521",MONTH(C376)='BK-NL'!$M$11),"x","")</f>
        <v/>
      </c>
    </row>
    <row r="377" spans="1:30" ht="15.75" hidden="1" customHeight="1">
      <c r="A377" s="342" t="str">
        <f>IF(B377&lt;&gt;"",IF(AND(B377='IN-TC'!$S$4,OR(TH!N377="1111",TH!O377="1111")),TH!D377,""),"")</f>
        <v/>
      </c>
      <c r="B377" s="63">
        <f t="shared" si="35"/>
        <v>2</v>
      </c>
      <c r="C377" s="64">
        <f>E377</f>
        <v>42403</v>
      </c>
      <c r="D377" s="320" t="s">
        <v>585</v>
      </c>
      <c r="E377" s="320">
        <v>42403</v>
      </c>
      <c r="F377" s="519" t="s">
        <v>1078</v>
      </c>
      <c r="G377" s="67" t="s">
        <v>926</v>
      </c>
      <c r="H377" s="322" t="s">
        <v>602</v>
      </c>
      <c r="I377" s="446"/>
      <c r="J377" s="446"/>
      <c r="K377" s="437">
        <v>5.42</v>
      </c>
      <c r="L377" s="446">
        <v>22250</v>
      </c>
      <c r="M377" s="65">
        <f>ROUND(K377*L377,0)</f>
        <v>120595</v>
      </c>
      <c r="N377" s="323" t="s">
        <v>9</v>
      </c>
      <c r="O377" s="66" t="s">
        <v>591</v>
      </c>
      <c r="P377" s="85" t="str">
        <f>IF(AND('331-CT'!$E$7=TH!H377,OR(N377="331",O377="331")),"x","")</f>
        <v/>
      </c>
      <c r="Q377" s="85" t="str">
        <f>IF(AND(B377='111'!$L$11,OR($N377=$Q$7,$O377=$Q$7)),"x","")</f>
        <v/>
      </c>
      <c r="R377" s="85" t="str">
        <f>IF(AND($N377=$Q$7,$B377&lt;'111'!$L$11),"x","")</f>
        <v/>
      </c>
      <c r="S377" s="85" t="str">
        <f>IF(AND($O377=$Q$7,$B377&lt;'111'!$L$11),"x","")</f>
        <v/>
      </c>
      <c r="T377" s="85" t="str">
        <f>IF(ISERROR(FIND('112'!$M$9,G377,1)),"",IF((AND(FIND('112'!$M$9,G377,1)&gt;=1,B377='112'!$K$9,OR($N377='112'!$I$6,$O377='112'!$I$6))),"x",""))</f>
        <v/>
      </c>
      <c r="U377" s="85" t="str">
        <f>IF(ISERROR(FIND('112'!$M$9,G377,1)),"",IF((AND(LEFT(G377,2)=LEFT('112'!$M$9,2),B377&lt;'112'!$K$9,$N377='112'!$I$6)),"x",""))</f>
        <v/>
      </c>
      <c r="V377" s="85" t="str">
        <f>IF(ISERROR(FIND('112'!$M$9,G377,1)),"",IF((AND(RIGHT(G377,2)=RIGHT('112'!$M$9,2),B377&lt;'112'!$K$9,$O377='112'!$I$6)),"x",""))</f>
        <v/>
      </c>
      <c r="W377" s="85" t="str">
        <f>IF(AND('341-CT'!$H$9=H377,OR(LEFT(N377,3)=$W$7,LEFT(O377,3)=$W$7)),"x","")</f>
        <v/>
      </c>
      <c r="X377" s="85" t="str">
        <f>IF(OR(TH!N377=TH!$X$7,O377=TH!$X$7),"x","")</f>
        <v/>
      </c>
      <c r="Y377" s="85" t="str">
        <f>IF(AND(OR(N377="131",O377="131"),H377='131-CT'!$H$9),"x","")</f>
        <v/>
      </c>
      <c r="Z377" s="85"/>
      <c r="AA377" s="85" t="str">
        <f>IF(AND(MONTH(E377)='IN-NX'!$J$5,'IN-NX'!$D$7=D377),"x","")</f>
        <v/>
      </c>
      <c r="AB377" s="85" t="str">
        <f>IF(AND(OR(LEFT(TH!N377,2)="15",LEFT(TH!O377,2)="15"),'152-CT'!$J$8=TH!F377),"x","")</f>
        <v/>
      </c>
      <c r="AC377" s="85" t="str">
        <f>IF(AND(OR(LEFT(TH!N377,2)="15",LEFT(TH!O377,2)="15"),TK!$E$7=TH!F377),"x","")</f>
        <v/>
      </c>
      <c r="AD377" s="85" t="str">
        <f>IF(AND(N377="1521",MONTH(C377)='BK-NL'!$M$11),"x","")</f>
        <v/>
      </c>
    </row>
    <row r="378" spans="1:30" ht="15.75" hidden="1" customHeight="1">
      <c r="A378" s="342" t="str">
        <f>IF(B378&lt;&gt;"",IF(AND(B378='IN-TC'!$S$4,OR(TH!N378="1111",TH!O378="1111")),TH!D378,""),"")</f>
        <v/>
      </c>
      <c r="B378" s="63">
        <f t="shared" si="35"/>
        <v>2</v>
      </c>
      <c r="C378" s="64">
        <v>42403</v>
      </c>
      <c r="D378" s="64" t="s">
        <v>708</v>
      </c>
      <c r="E378" s="64">
        <v>42403</v>
      </c>
      <c r="F378" s="519" t="s">
        <v>716</v>
      </c>
      <c r="G378" s="67" t="s">
        <v>926</v>
      </c>
      <c r="H378" s="74"/>
      <c r="I378" s="446"/>
      <c r="J378" s="446"/>
      <c r="K378" s="437">
        <v>97700</v>
      </c>
      <c r="L378" s="446">
        <v>22280</v>
      </c>
      <c r="M378" s="65">
        <f>ROUND(K378*L378,0)</f>
        <v>2176756000</v>
      </c>
      <c r="N378" s="66" t="s">
        <v>26</v>
      </c>
      <c r="O378" s="66" t="s">
        <v>267</v>
      </c>
      <c r="P378" s="85" t="str">
        <f>IF(AND('331-CT'!$E$7=TH!H378,OR(N378="331",O378="331")),"x","")</f>
        <v/>
      </c>
      <c r="Q378" s="85" t="str">
        <f>IF(AND(B378='111'!$L$11,OR($N378=$Q$7,$O378=$Q$7)),"x","")</f>
        <v/>
      </c>
      <c r="R378" s="85" t="str">
        <f>IF(AND($N378=$Q$7,$B378&lt;'111'!$L$11),"x","")</f>
        <v/>
      </c>
      <c r="S378" s="85" t="str">
        <f>IF(AND($O378=$Q$7,$B378&lt;'111'!$L$11),"x","")</f>
        <v/>
      </c>
      <c r="T378" s="85" t="str">
        <f>IF(ISERROR(FIND('112'!$M$9,G378,1)),"",IF((AND(FIND('112'!$M$9,G378,1)&gt;=1,B378='112'!$K$9,OR($N378='112'!$I$6,$O378='112'!$I$6))),"x",""))</f>
        <v/>
      </c>
      <c r="U378" s="85" t="str">
        <f>IF(ISERROR(FIND('112'!$M$9,G378,1)),"",IF((AND(LEFT(G378,2)=LEFT('112'!$M$9,2),B378&lt;'112'!$K$9,$N378='112'!$I$6)),"x",""))</f>
        <v/>
      </c>
      <c r="V378" s="85" t="str">
        <f>IF(ISERROR(FIND('112'!$M$9,G378,1)),"",IF((AND(RIGHT(G378,2)=RIGHT('112'!$M$9,2),B378&lt;'112'!$K$9,$O378='112'!$I$6)),"x",""))</f>
        <v/>
      </c>
      <c r="W378" s="85" t="str">
        <f>IF(AND('341-CT'!$H$9=H378,OR(LEFT(N378,3)=$W$7,LEFT(O378,3)=$W$7)),"x","")</f>
        <v/>
      </c>
      <c r="X378" s="85" t="str">
        <f>IF(OR(TH!N378=TH!$X$7,O378=TH!$X$7),"x","")</f>
        <v/>
      </c>
      <c r="Y378" s="85" t="str">
        <f>IF(AND(OR(N378="131",O378="131"),H378='131-CT'!$H$9),"x","")</f>
        <v/>
      </c>
      <c r="Z378" s="85"/>
      <c r="AA378" s="85" t="str">
        <f>IF(AND(MONTH(E378)='IN-NX'!$J$5,'IN-NX'!$D$7=D378),"x","")</f>
        <v/>
      </c>
      <c r="AB378" s="85" t="str">
        <f>IF(AND(OR(LEFT(TH!N378,2)="15",LEFT(TH!O378,2)="15"),'152-CT'!$J$8=TH!F378),"x","")</f>
        <v/>
      </c>
      <c r="AC378" s="85" t="str">
        <f>IF(AND(OR(LEFT(TH!N378,2)="15",LEFT(TH!O378,2)="15"),TK!$E$7=TH!F378),"x","")</f>
        <v/>
      </c>
      <c r="AD378" s="85" t="str">
        <f>IF(AND(N378="1521",MONTH(C378)='BK-NL'!$M$11),"x","")</f>
        <v/>
      </c>
    </row>
    <row r="379" spans="1:30" ht="15.75" hidden="1" customHeight="1">
      <c r="A379" s="342" t="str">
        <f>IF(B379&lt;&gt;"",IF(AND(B379='IN-TC'!$S$4,OR(TH!N379="1111",TH!O379="1111")),TH!D379,""),"")</f>
        <v>C03</v>
      </c>
      <c r="B379" s="63">
        <f t="shared" si="35"/>
        <v>2</v>
      </c>
      <c r="C379" s="64">
        <v>42403</v>
      </c>
      <c r="D379" s="64" t="s">
        <v>878</v>
      </c>
      <c r="E379" s="64">
        <v>42403</v>
      </c>
      <c r="F379" s="519" t="s">
        <v>1011</v>
      </c>
      <c r="G379" s="994" t="s">
        <v>1030</v>
      </c>
      <c r="H379" s="74" t="s">
        <v>822</v>
      </c>
      <c r="I379" s="446"/>
      <c r="J379" s="446"/>
      <c r="K379" s="437"/>
      <c r="L379" s="446"/>
      <c r="M379" s="65">
        <v>112291</v>
      </c>
      <c r="N379" s="66" t="s">
        <v>101</v>
      </c>
      <c r="O379" s="66" t="s">
        <v>63</v>
      </c>
      <c r="P379" s="85" t="str">
        <f>IF(AND('331-CT'!$E$7=TH!H379,OR(N379="331",O379="331")),"x","")</f>
        <v/>
      </c>
      <c r="Q379" s="85" t="str">
        <f>IF(AND(B379='111'!$L$11,OR($N379=$Q$7,$O379=$Q$7)),"x","")</f>
        <v/>
      </c>
      <c r="R379" s="85" t="str">
        <f>IF(AND($N379=$Q$7,$B379&lt;'111'!$L$11),"x","")</f>
        <v/>
      </c>
      <c r="S379" s="85" t="str">
        <f>IF(AND($O379=$Q$7,$B379&lt;'111'!$L$11),"x","")</f>
        <v/>
      </c>
      <c r="T379" s="85" t="str">
        <f>IF(ISERROR(FIND('112'!$M$9,G379,1)),"",IF((AND(FIND('112'!$M$9,G379,1)&gt;=1,B379='112'!$K$9,OR($N379='112'!$I$6,$O379='112'!$I$6))),"x",""))</f>
        <v/>
      </c>
      <c r="U379" s="85" t="str">
        <f>IF(ISERROR(FIND('112'!$M$9,G379,1)),"",IF((AND(LEFT(G379,2)=LEFT('112'!$M$9,2),B379&lt;'112'!$K$9,$N379='112'!$I$6)),"x",""))</f>
        <v/>
      </c>
      <c r="V379" s="85" t="str">
        <f>IF(ISERROR(FIND('112'!$M$9,G379,1)),"",IF((AND(RIGHT(G379,2)=RIGHT('112'!$M$9,2),B379&lt;'112'!$K$9,$O379='112'!$I$6)),"x",""))</f>
        <v/>
      </c>
      <c r="W379" s="85" t="str">
        <f>IF(AND('341-CT'!$H$9=H379,OR(LEFT(N379,3)=$W$7,LEFT(O379,3)=$W$7)),"x","")</f>
        <v/>
      </c>
      <c r="X379" s="85" t="str">
        <f>IF(OR(TH!N379=TH!$X$7,O379=TH!$X$7),"x","")</f>
        <v/>
      </c>
      <c r="Y379" s="85" t="str">
        <f>IF(AND(OR(N379="131",O379="131"),H379='131-CT'!$H$9),"x","")</f>
        <v/>
      </c>
      <c r="Z379" s="85"/>
      <c r="AA379" s="85" t="str">
        <f>IF(AND(MONTH(E379)='IN-NX'!$J$5,'IN-NX'!$D$7=D379),"x","")</f>
        <v/>
      </c>
      <c r="AB379" s="85" t="str">
        <f>IF(AND(OR(LEFT(TH!N379,2)="15",LEFT(TH!O379,2)="15"),'152-CT'!$J$8=TH!F379),"x","")</f>
        <v/>
      </c>
      <c r="AC379" s="85" t="str">
        <f>IF(AND(OR(LEFT(TH!N379,2)="15",LEFT(TH!O379,2)="15"),TK!$E$7=TH!F379),"x","")</f>
        <v/>
      </c>
      <c r="AD379" s="85" t="str">
        <f>IF(AND(N379="1521",MONTH(C379)='BK-NL'!$M$11),"x","")</f>
        <v/>
      </c>
    </row>
    <row r="380" spans="1:30" ht="15.75" hidden="1" customHeight="1">
      <c r="A380" s="342" t="str">
        <f>IF(B380&lt;&gt;"",IF(AND(B380='IN-TC'!$S$4,OR(TH!N380="1111",TH!O380="1111")),TH!D380,""),"")</f>
        <v>C03</v>
      </c>
      <c r="B380" s="63">
        <f t="shared" si="35"/>
        <v>2</v>
      </c>
      <c r="C380" s="64">
        <v>42403</v>
      </c>
      <c r="D380" s="64" t="s">
        <v>878</v>
      </c>
      <c r="E380" s="64">
        <v>42403</v>
      </c>
      <c r="F380" s="519" t="s">
        <v>1012</v>
      </c>
      <c r="G380" s="994" t="s">
        <v>1030</v>
      </c>
      <c r="H380" s="74" t="s">
        <v>822</v>
      </c>
      <c r="I380" s="446"/>
      <c r="J380" s="446"/>
      <c r="K380" s="437"/>
      <c r="L380" s="446"/>
      <c r="M380" s="65">
        <v>11229</v>
      </c>
      <c r="N380" s="66" t="s">
        <v>9</v>
      </c>
      <c r="O380" s="66" t="s">
        <v>63</v>
      </c>
      <c r="P380" s="85" t="str">
        <f>IF(AND('331-CT'!$E$7=TH!H380,OR(N380="331",O380="331")),"x","")</f>
        <v/>
      </c>
      <c r="Q380" s="85" t="str">
        <f>IF(AND(B380='111'!$L$11,OR($N380=$Q$7,$O380=$Q$7)),"x","")</f>
        <v/>
      </c>
      <c r="R380" s="85" t="str">
        <f>IF(AND($N380=$Q$7,$B380&lt;'111'!$L$11),"x","")</f>
        <v/>
      </c>
      <c r="S380" s="85" t="str">
        <f>IF(AND($O380=$Q$7,$B380&lt;'111'!$L$11),"x","")</f>
        <v/>
      </c>
      <c r="T380" s="85" t="str">
        <f>IF(ISERROR(FIND('112'!$M$9,G380,1)),"",IF((AND(FIND('112'!$M$9,G380,1)&gt;=1,B380='112'!$K$9,OR($N380='112'!$I$6,$O380='112'!$I$6))),"x",""))</f>
        <v/>
      </c>
      <c r="U380" s="85" t="str">
        <f>IF(ISERROR(FIND('112'!$M$9,G380,1)),"",IF((AND(LEFT(G380,2)=LEFT('112'!$M$9,2),B380&lt;'112'!$K$9,$N380='112'!$I$6)),"x",""))</f>
        <v/>
      </c>
      <c r="V380" s="85" t="str">
        <f>IF(ISERROR(FIND('112'!$M$9,G380,1)),"",IF((AND(RIGHT(G380,2)=RIGHT('112'!$M$9,2),B380&lt;'112'!$K$9,$O380='112'!$I$6)),"x",""))</f>
        <v/>
      </c>
      <c r="W380" s="85" t="str">
        <f>IF(AND('341-CT'!$H$9=H380,OR(LEFT(N380,3)=$W$7,LEFT(O380,3)=$W$7)),"x","")</f>
        <v/>
      </c>
      <c r="X380" s="85" t="str">
        <f>IF(OR(TH!N380=TH!$X$7,O380=TH!$X$7),"x","")</f>
        <v/>
      </c>
      <c r="Y380" s="85" t="str">
        <f>IF(AND(OR(N380="131",O380="131"),H380='131-CT'!$H$9),"x","")</f>
        <v/>
      </c>
      <c r="Z380" s="85"/>
      <c r="AA380" s="85" t="str">
        <f>IF(AND(MONTH(E380)='IN-NX'!$J$5,'IN-NX'!$D$7=D380),"x","")</f>
        <v/>
      </c>
      <c r="AB380" s="85" t="str">
        <f>IF(AND(OR(LEFT(TH!N380,2)="15",LEFT(TH!O380,2)="15"),'152-CT'!$J$8=TH!F380),"x","")</f>
        <v/>
      </c>
      <c r="AC380" s="85" t="str">
        <f>IF(AND(OR(LEFT(TH!N380,2)="15",LEFT(TH!O380,2)="15"),TK!$E$7=TH!F380),"x","")</f>
        <v/>
      </c>
      <c r="AD380" s="85" t="str">
        <f>IF(AND(N380="1521",MONTH(C380)='BK-NL'!$M$11),"x","")</f>
        <v/>
      </c>
    </row>
    <row r="381" spans="1:30" ht="15.75" hidden="1" customHeight="1">
      <c r="A381" s="342" t="str">
        <f>IF(B381&lt;&gt;"",IF(AND(B381='IN-TC'!$S$4,OR(TH!N381="1111",TH!O381="1111")),TH!D381,""),"")</f>
        <v>C04</v>
      </c>
      <c r="B381" s="63">
        <f t="shared" si="35"/>
        <v>2</v>
      </c>
      <c r="C381" s="64">
        <v>42403</v>
      </c>
      <c r="D381" s="64" t="s">
        <v>879</v>
      </c>
      <c r="E381" s="64">
        <v>42403</v>
      </c>
      <c r="F381" s="519" t="s">
        <v>1013</v>
      </c>
      <c r="G381" s="994" t="s">
        <v>1031</v>
      </c>
      <c r="H381" s="74" t="s">
        <v>816</v>
      </c>
      <c r="I381" s="446"/>
      <c r="J381" s="446"/>
      <c r="K381" s="437"/>
      <c r="L381" s="446"/>
      <c r="M381" s="65">
        <v>660273</v>
      </c>
      <c r="N381" s="66" t="s">
        <v>101</v>
      </c>
      <c r="O381" s="66" t="s">
        <v>63</v>
      </c>
      <c r="P381" s="85" t="str">
        <f>IF(AND('331-CT'!$E$7=TH!H381,OR(N381="331",O381="331")),"x","")</f>
        <v/>
      </c>
      <c r="Q381" s="85" t="str">
        <f>IF(AND(B381='111'!$L$11,OR($N381=$Q$7,$O381=$Q$7)),"x","")</f>
        <v/>
      </c>
      <c r="R381" s="85" t="str">
        <f>IF(AND($N381=$Q$7,$B381&lt;'111'!$L$11),"x","")</f>
        <v/>
      </c>
      <c r="S381" s="85" t="str">
        <f>IF(AND($O381=$Q$7,$B381&lt;'111'!$L$11),"x","")</f>
        <v/>
      </c>
      <c r="T381" s="85" t="str">
        <f>IF(ISERROR(FIND('112'!$M$9,G381,1)),"",IF((AND(FIND('112'!$M$9,G381,1)&gt;=1,B381='112'!$K$9,OR($N381='112'!$I$6,$O381='112'!$I$6))),"x",""))</f>
        <v/>
      </c>
      <c r="U381" s="85" t="str">
        <f>IF(ISERROR(FIND('112'!$M$9,G381,1)),"",IF((AND(LEFT(G381,2)=LEFT('112'!$M$9,2),B381&lt;'112'!$K$9,$N381='112'!$I$6)),"x",""))</f>
        <v/>
      </c>
      <c r="V381" s="85" t="str">
        <f>IF(ISERROR(FIND('112'!$M$9,G381,1)),"",IF((AND(RIGHT(G381,2)=RIGHT('112'!$M$9,2),B381&lt;'112'!$K$9,$O381='112'!$I$6)),"x",""))</f>
        <v/>
      </c>
      <c r="W381" s="85" t="str">
        <f>IF(AND('341-CT'!$H$9=H381,OR(LEFT(N381,3)=$W$7,LEFT(O381,3)=$W$7)),"x","")</f>
        <v/>
      </c>
      <c r="X381" s="85" t="str">
        <f>IF(OR(TH!N381=TH!$X$7,O381=TH!$X$7),"x","")</f>
        <v/>
      </c>
      <c r="Y381" s="85" t="str">
        <f>IF(AND(OR(N381="131",O381="131"),H381='131-CT'!$H$9),"x","")</f>
        <v/>
      </c>
      <c r="Z381" s="85"/>
      <c r="AA381" s="85" t="str">
        <f>IF(AND(MONTH(E381)='IN-NX'!$J$5,'IN-NX'!$D$7=D381),"x","")</f>
        <v/>
      </c>
      <c r="AB381" s="85" t="str">
        <f>IF(AND(OR(LEFT(TH!N381,2)="15",LEFT(TH!O381,2)="15"),'152-CT'!$J$8=TH!F381),"x","")</f>
        <v/>
      </c>
      <c r="AC381" s="85" t="str">
        <f>IF(AND(OR(LEFT(TH!N381,2)="15",LEFT(TH!O381,2)="15"),TK!$E$7=TH!F381),"x","")</f>
        <v/>
      </c>
      <c r="AD381" s="85" t="str">
        <f>IF(AND(N381="1521",MONTH(C381)='BK-NL'!$M$11),"x","")</f>
        <v/>
      </c>
    </row>
    <row r="382" spans="1:30" ht="15.75" hidden="1" customHeight="1">
      <c r="A382" s="342" t="str">
        <f>IF(B382&lt;&gt;"",IF(AND(B382='IN-TC'!$S$4,OR(TH!N382="1111",TH!O382="1111")),TH!D382,""),"")</f>
        <v>C04</v>
      </c>
      <c r="B382" s="63">
        <f t="shared" si="35"/>
        <v>2</v>
      </c>
      <c r="C382" s="64">
        <v>42403</v>
      </c>
      <c r="D382" s="64" t="s">
        <v>879</v>
      </c>
      <c r="E382" s="64">
        <v>42403</v>
      </c>
      <c r="F382" s="519" t="s">
        <v>1014</v>
      </c>
      <c r="G382" s="994" t="s">
        <v>1031</v>
      </c>
      <c r="H382" s="74" t="s">
        <v>816</v>
      </c>
      <c r="I382" s="446"/>
      <c r="J382" s="446"/>
      <c r="K382" s="437"/>
      <c r="L382" s="446"/>
      <c r="M382" s="65">
        <v>66027</v>
      </c>
      <c r="N382" s="66" t="s">
        <v>9</v>
      </c>
      <c r="O382" s="66" t="s">
        <v>63</v>
      </c>
      <c r="P382" s="85" t="str">
        <f>IF(AND('331-CT'!$E$7=TH!H382,OR(N382="331",O382="331")),"x","")</f>
        <v/>
      </c>
      <c r="Q382" s="85" t="str">
        <f>IF(AND(B382='111'!$L$11,OR($N382=$Q$7,$O382=$Q$7)),"x","")</f>
        <v/>
      </c>
      <c r="R382" s="85" t="str">
        <f>IF(AND($N382=$Q$7,$B382&lt;'111'!$L$11),"x","")</f>
        <v/>
      </c>
      <c r="S382" s="85" t="str">
        <f>IF(AND($O382=$Q$7,$B382&lt;'111'!$L$11),"x","")</f>
        <v/>
      </c>
      <c r="T382" s="85" t="str">
        <f>IF(ISERROR(FIND('112'!$M$9,G382,1)),"",IF((AND(FIND('112'!$M$9,G382,1)&gt;=1,B382='112'!$K$9,OR($N382='112'!$I$6,$O382='112'!$I$6))),"x",""))</f>
        <v/>
      </c>
      <c r="U382" s="85" t="str">
        <f>IF(ISERROR(FIND('112'!$M$9,G382,1)),"",IF((AND(LEFT(G382,2)=LEFT('112'!$M$9,2),B382&lt;'112'!$K$9,$N382='112'!$I$6)),"x",""))</f>
        <v/>
      </c>
      <c r="V382" s="85" t="str">
        <f>IF(ISERROR(FIND('112'!$M$9,G382,1)),"",IF((AND(RIGHT(G382,2)=RIGHT('112'!$M$9,2),B382&lt;'112'!$K$9,$O382='112'!$I$6)),"x",""))</f>
        <v/>
      </c>
      <c r="W382" s="85" t="str">
        <f>IF(AND('341-CT'!$H$9=H382,OR(LEFT(N382,3)=$W$7,LEFT(O382,3)=$W$7)),"x","")</f>
        <v/>
      </c>
      <c r="X382" s="85" t="str">
        <f>IF(OR(TH!N382=TH!$X$7,O382=TH!$X$7),"x","")</f>
        <v/>
      </c>
      <c r="Y382" s="85" t="str">
        <f>IF(AND(OR(N382="131",O382="131"),H382='131-CT'!$H$9),"x","")</f>
        <v/>
      </c>
      <c r="Z382" s="85"/>
      <c r="AA382" s="85" t="str">
        <f>IF(AND(MONTH(E382)='IN-NX'!$J$5,'IN-NX'!$D$7=D382),"x","")</f>
        <v/>
      </c>
      <c r="AB382" s="85" t="str">
        <f>IF(AND(OR(LEFT(TH!N382,2)="15",LEFT(TH!O382,2)="15"),'152-CT'!$J$8=TH!F382),"x","")</f>
        <v/>
      </c>
      <c r="AC382" s="85" t="str">
        <f>IF(AND(OR(LEFT(TH!N382,2)="15",LEFT(TH!O382,2)="15"),TK!$E$7=TH!F382),"x","")</f>
        <v/>
      </c>
      <c r="AD382" s="85" t="str">
        <f>IF(AND(N382="1521",MONTH(C382)='BK-NL'!$M$11),"x","")</f>
        <v/>
      </c>
    </row>
    <row r="383" spans="1:30" ht="15.75" hidden="1" customHeight="1">
      <c r="A383" s="342" t="str">
        <f>IF(B383&lt;&gt;"",IF(AND(B383='IN-TC'!$S$4,OR(TH!N383="1111",TH!O383="1111")),TH!D383,""),"")</f>
        <v/>
      </c>
      <c r="B383" s="63">
        <f t="shared" si="35"/>
        <v>2</v>
      </c>
      <c r="C383" s="64">
        <v>42403</v>
      </c>
      <c r="D383" s="64" t="s">
        <v>705</v>
      </c>
      <c r="E383" s="64">
        <v>42403</v>
      </c>
      <c r="F383" s="519" t="s">
        <v>1053</v>
      </c>
      <c r="G383" s="67" t="s">
        <v>928</v>
      </c>
      <c r="H383" s="74"/>
      <c r="I383" s="446"/>
      <c r="J383" s="446"/>
      <c r="K383" s="437"/>
      <c r="L383" s="446"/>
      <c r="M383" s="65">
        <v>500000000</v>
      </c>
      <c r="N383" s="66" t="s">
        <v>26</v>
      </c>
      <c r="O383" s="66" t="s">
        <v>26</v>
      </c>
      <c r="P383" s="85" t="str">
        <f>IF(AND('331-CT'!$E$7=TH!H383,OR(N383="331",O383="331")),"x","")</f>
        <v/>
      </c>
      <c r="Q383" s="85" t="str">
        <f>IF(AND(B383='111'!$L$11,OR($N383=$Q$7,$O383=$Q$7)),"x","")</f>
        <v/>
      </c>
      <c r="R383" s="85" t="str">
        <f>IF(AND($N383=$Q$7,$B383&lt;'111'!$L$11),"x","")</f>
        <v/>
      </c>
      <c r="S383" s="85" t="str">
        <f>IF(AND($O383=$Q$7,$B383&lt;'111'!$L$11),"x","")</f>
        <v/>
      </c>
      <c r="T383" s="85" t="str">
        <f>IF(ISERROR(FIND('112'!$M$9,G383,1)),"",IF((AND(FIND('112'!$M$9,G383,1)&gt;=1,B383='112'!$K$9,OR($N383='112'!$I$6,$O383='112'!$I$6))),"x",""))</f>
        <v/>
      </c>
      <c r="U383" s="85" t="str">
        <f>IF(ISERROR(FIND('112'!$M$9,G383,1)),"",IF((AND(LEFT(G383,2)=LEFT('112'!$M$9,2),B383&lt;'112'!$K$9,$N383='112'!$I$6)),"x",""))</f>
        <v>x</v>
      </c>
      <c r="V383" s="85" t="str">
        <f>IF(ISERROR(FIND('112'!$M$9,G383,1)),"",IF((AND(RIGHT(G383,2)=RIGHT('112'!$M$9,2),B383&lt;'112'!$K$9,$O383='112'!$I$6)),"x",""))</f>
        <v/>
      </c>
      <c r="W383" s="85" t="str">
        <f>IF(AND('341-CT'!$H$9=H383,OR(LEFT(N383,3)=$W$7,LEFT(O383,3)=$W$7)),"x","")</f>
        <v/>
      </c>
      <c r="X383" s="85" t="str">
        <f>IF(OR(TH!N383=TH!$X$7,O383=TH!$X$7),"x","")</f>
        <v/>
      </c>
      <c r="Y383" s="85" t="str">
        <f>IF(AND(OR(N383="131",O383="131"),H383='131-CT'!$H$9),"x","")</f>
        <v/>
      </c>
      <c r="Z383" s="85"/>
      <c r="AA383" s="85" t="str">
        <f>IF(AND(MONTH(E383)='IN-NX'!$J$5,'IN-NX'!$D$7=D383),"x","")</f>
        <v/>
      </c>
      <c r="AB383" s="85" t="str">
        <f>IF(AND(OR(LEFT(TH!N383,2)="15",LEFT(TH!O383,2)="15"),'152-CT'!$J$8=TH!F383),"x","")</f>
        <v/>
      </c>
      <c r="AC383" s="85" t="str">
        <f>IF(AND(OR(LEFT(TH!N383,2)="15",LEFT(TH!O383,2)="15"),TK!$E$7=TH!F383),"x","")</f>
        <v/>
      </c>
      <c r="AD383" s="85" t="str">
        <f>IF(AND(N383="1521",MONTH(C383)='BK-NL'!$M$11),"x","")</f>
        <v/>
      </c>
    </row>
    <row r="384" spans="1:30" ht="15.75" hidden="1" customHeight="1">
      <c r="A384" s="342" t="str">
        <f>IF(B384&lt;&gt;"",IF(AND(B384='IN-TC'!$S$4,OR(TH!N384="1111",TH!O384="1111")),TH!D384,""),"")</f>
        <v/>
      </c>
      <c r="B384" s="63">
        <f t="shared" si="35"/>
        <v>2</v>
      </c>
      <c r="C384" s="64">
        <v>42403</v>
      </c>
      <c r="D384" s="64" t="s">
        <v>705</v>
      </c>
      <c r="E384" s="64">
        <v>42403</v>
      </c>
      <c r="F384" s="519" t="s">
        <v>1054</v>
      </c>
      <c r="G384" s="67" t="s">
        <v>927</v>
      </c>
      <c r="H384" s="74" t="s">
        <v>1227</v>
      </c>
      <c r="I384" s="446"/>
      <c r="J384" s="446"/>
      <c r="K384" s="437"/>
      <c r="L384" s="446"/>
      <c r="M384" s="65">
        <v>110000000</v>
      </c>
      <c r="N384" s="66" t="s">
        <v>26</v>
      </c>
      <c r="O384" s="66" t="s">
        <v>72</v>
      </c>
      <c r="P384" s="85" t="str">
        <f>IF(AND('331-CT'!$E$7=TH!H384,OR(N384="331",O384="331")),"x","")</f>
        <v/>
      </c>
      <c r="Q384" s="85" t="str">
        <f>IF(AND(B384='111'!$L$11,OR($N384=$Q$7,$O384=$Q$7)),"x","")</f>
        <v/>
      </c>
      <c r="R384" s="85" t="str">
        <f>IF(AND($N384=$Q$7,$B384&lt;'111'!$L$11),"x","")</f>
        <v/>
      </c>
      <c r="S384" s="85" t="str">
        <f>IF(AND($O384=$Q$7,$B384&lt;'111'!$L$11),"x","")</f>
        <v/>
      </c>
      <c r="T384" s="85" t="str">
        <f>IF(ISERROR(FIND('112'!$M$9,G384,1)),"",IF((AND(FIND('112'!$M$9,G384,1)&gt;=1,B384='112'!$K$9,OR($N384='112'!$I$6,$O384='112'!$I$6))),"x",""))</f>
        <v/>
      </c>
      <c r="U384" s="85" t="str">
        <f>IF(ISERROR(FIND('112'!$M$9,G384,1)),"",IF((AND(LEFT(G384,2)=LEFT('112'!$M$9,2),B384&lt;'112'!$K$9,$N384='112'!$I$6)),"x",""))</f>
        <v>x</v>
      </c>
      <c r="V384" s="85" t="str">
        <f>IF(ISERROR(FIND('112'!$M$9,G384,1)),"",IF((AND(RIGHT(G384,2)=RIGHT('112'!$M$9,2),B384&lt;'112'!$K$9,$O384='112'!$I$6)),"x",""))</f>
        <v/>
      </c>
      <c r="W384" s="85" t="str">
        <f>IF(AND('341-CT'!$H$9=H384,OR(LEFT(N384,3)=$W$7,LEFT(O384,3)=$W$7)),"x","")</f>
        <v/>
      </c>
      <c r="X384" s="85" t="str">
        <f>IF(OR(TH!N384=TH!$X$7,O384=TH!$X$7),"x","")</f>
        <v>x</v>
      </c>
      <c r="Y384" s="85" t="str">
        <f>IF(AND(OR(N384="131",O384="131"),H384='131-CT'!$H$9),"x","")</f>
        <v/>
      </c>
      <c r="Z384" s="85"/>
      <c r="AA384" s="85" t="str">
        <f>IF(AND(MONTH(E384)='IN-NX'!$J$5,'IN-NX'!$D$7=D384),"x","")</f>
        <v/>
      </c>
      <c r="AB384" s="85" t="str">
        <f>IF(AND(OR(LEFT(TH!N384,2)="15",LEFT(TH!O384,2)="15"),'152-CT'!$J$8=TH!F384),"x","")</f>
        <v/>
      </c>
      <c r="AC384" s="85" t="str">
        <f>IF(AND(OR(LEFT(TH!N384,2)="15",LEFT(TH!O384,2)="15"),TK!$E$7=TH!F384),"x","")</f>
        <v/>
      </c>
      <c r="AD384" s="85" t="str">
        <f>IF(AND(N384="1521",MONTH(C384)='BK-NL'!$M$11),"x","")</f>
        <v/>
      </c>
    </row>
    <row r="385" spans="1:30" ht="15.75" customHeight="1">
      <c r="A385" s="342" t="str">
        <f>IF(B385&lt;&gt;"",IF(AND(B385='IN-TC'!$S$4,OR(TH!N385="1111",TH!O385="1111")),TH!D385,""),"")</f>
        <v/>
      </c>
      <c r="B385" s="63">
        <f t="shared" si="35"/>
        <v>2</v>
      </c>
      <c r="C385" s="64">
        <v>42403</v>
      </c>
      <c r="D385" s="64" t="s">
        <v>708</v>
      </c>
      <c r="E385" s="64">
        <v>42403</v>
      </c>
      <c r="F385" s="519" t="s">
        <v>1106</v>
      </c>
      <c r="G385" s="67" t="s">
        <v>927</v>
      </c>
      <c r="H385" s="7" t="s">
        <v>634</v>
      </c>
      <c r="I385" s="446"/>
      <c r="J385" s="446"/>
      <c r="K385" s="437"/>
      <c r="L385" s="446"/>
      <c r="M385" s="65">
        <v>100000000</v>
      </c>
      <c r="N385" s="66" t="s">
        <v>8</v>
      </c>
      <c r="O385" s="66" t="s">
        <v>26</v>
      </c>
      <c r="P385" s="85" t="str">
        <f>IF(AND('331-CT'!$E$7=TH!H385,OR(N385="331",O385="331")),"x","")</f>
        <v/>
      </c>
      <c r="Q385" s="85" t="str">
        <f>IF(AND(B385='111'!$L$11,OR($N385=$Q$7,$O385=$Q$7)),"x","")</f>
        <v/>
      </c>
      <c r="R385" s="85" t="str">
        <f>IF(AND($N385=$Q$7,$B385&lt;'111'!$L$11),"x","")</f>
        <v/>
      </c>
      <c r="S385" s="85" t="str">
        <f>IF(AND($O385=$Q$7,$B385&lt;'111'!$L$11),"x","")</f>
        <v/>
      </c>
      <c r="T385" s="85" t="str">
        <f>IF(ISERROR(FIND('112'!$M$9,G385,1)),"",IF((AND(FIND('112'!$M$9,G385,1)&gt;=1,B385='112'!$K$9,OR($N385='112'!$I$6,$O385='112'!$I$6))),"x",""))</f>
        <v/>
      </c>
      <c r="U385" s="85" t="str">
        <f>IF(ISERROR(FIND('112'!$M$9,G385,1)),"",IF((AND(LEFT(G385,2)=LEFT('112'!$M$9,2),B385&lt;'112'!$K$9,$N385='112'!$I$6)),"x",""))</f>
        <v/>
      </c>
      <c r="V385" s="85" t="str">
        <f>IF(ISERROR(FIND('112'!$M$9,G385,1)),"",IF((AND(RIGHT(G385,2)=RIGHT('112'!$M$9,2),B385&lt;'112'!$K$9,$O385='112'!$I$6)),"x",""))</f>
        <v>x</v>
      </c>
      <c r="W385" s="85" t="str">
        <f>IF(AND('341-CT'!$H$9=H385,OR(LEFT(N385,3)=$W$7,LEFT(O385,3)=$W$7)),"x","")</f>
        <v/>
      </c>
      <c r="X385" s="85" t="str">
        <f>IF(OR(TH!N385=TH!$X$7,O385=TH!$X$7),"x","")</f>
        <v/>
      </c>
      <c r="Y385" s="85" t="str">
        <f>IF(AND(OR(N385="131",O385="131"),H385='131-CT'!$H$9),"x","")</f>
        <v/>
      </c>
      <c r="Z385" s="85"/>
      <c r="AA385" s="85" t="str">
        <f>IF(AND(MONTH(E385)='IN-NX'!$J$5,'IN-NX'!$D$7=D385),"x","")</f>
        <v/>
      </c>
      <c r="AB385" s="85" t="str">
        <f>IF(AND(OR(LEFT(TH!N385,2)="15",LEFT(TH!O385,2)="15"),'152-CT'!$J$8=TH!F385),"x","")</f>
        <v/>
      </c>
      <c r="AC385" s="85" t="str">
        <f>IF(AND(OR(LEFT(TH!N385,2)="15",LEFT(TH!O385,2)="15"),TK!$E$7=TH!F385),"x","")</f>
        <v/>
      </c>
      <c r="AD385" s="85" t="str">
        <f>IF(AND(N385="1521",MONTH(C385)='BK-NL'!$M$11),"x","")</f>
        <v/>
      </c>
    </row>
    <row r="386" spans="1:30" ht="15.75" hidden="1" customHeight="1">
      <c r="A386" s="342" t="str">
        <f>IF(B386&lt;&gt;"",IF(AND(B386='IN-TC'!$S$4,OR(TH!N386="1111",TH!O386="1111")),TH!D386,""),"")</f>
        <v/>
      </c>
      <c r="B386" s="63">
        <f t="shared" si="35"/>
        <v>2</v>
      </c>
      <c r="C386" s="64">
        <v>42403</v>
      </c>
      <c r="D386" s="64" t="s">
        <v>708</v>
      </c>
      <c r="E386" s="64">
        <v>42403</v>
      </c>
      <c r="F386" s="519" t="s">
        <v>749</v>
      </c>
      <c r="G386" s="67" t="s">
        <v>927</v>
      </c>
      <c r="H386" s="74"/>
      <c r="I386" s="446"/>
      <c r="J386" s="446"/>
      <c r="K386" s="437"/>
      <c r="L386" s="446"/>
      <c r="M386" s="65">
        <v>50000</v>
      </c>
      <c r="N386" s="66" t="s">
        <v>101</v>
      </c>
      <c r="O386" s="66" t="s">
        <v>26</v>
      </c>
      <c r="P386" s="85" t="str">
        <f>IF(AND('331-CT'!$E$7=TH!H386,OR(N386="331",O386="331")),"x","")</f>
        <v/>
      </c>
      <c r="Q386" s="85" t="str">
        <f>IF(AND(B386='111'!$L$11,OR($N386=$Q$7,$O386=$Q$7)),"x","")</f>
        <v/>
      </c>
      <c r="R386" s="85" t="str">
        <f>IF(AND($N386=$Q$7,$B386&lt;'111'!$L$11),"x","")</f>
        <v/>
      </c>
      <c r="S386" s="85" t="str">
        <f>IF(AND($O386=$Q$7,$B386&lt;'111'!$L$11),"x","")</f>
        <v/>
      </c>
      <c r="T386" s="85" t="str">
        <f>IF(ISERROR(FIND('112'!$M$9,G386,1)),"",IF((AND(FIND('112'!$M$9,G386,1)&gt;=1,B386='112'!$K$9,OR($N386='112'!$I$6,$O386='112'!$I$6))),"x",""))</f>
        <v/>
      </c>
      <c r="U386" s="85" t="str">
        <f>IF(ISERROR(FIND('112'!$M$9,G386,1)),"",IF((AND(LEFT(G386,2)=LEFT('112'!$M$9,2),B386&lt;'112'!$K$9,$N386='112'!$I$6)),"x",""))</f>
        <v/>
      </c>
      <c r="V386" s="85" t="str">
        <f>IF(ISERROR(FIND('112'!$M$9,G386,1)),"",IF((AND(RIGHT(G386,2)=RIGHT('112'!$M$9,2),B386&lt;'112'!$K$9,$O386='112'!$I$6)),"x",""))</f>
        <v>x</v>
      </c>
      <c r="W386" s="85" t="str">
        <f>IF(AND('341-CT'!$H$9=H386,OR(LEFT(N386,3)=$W$7,LEFT(O386,3)=$W$7)),"x","")</f>
        <v/>
      </c>
      <c r="X386" s="85" t="str">
        <f>IF(OR(TH!N386=TH!$X$7,O386=TH!$X$7),"x","")</f>
        <v/>
      </c>
      <c r="Y386" s="85" t="str">
        <f>IF(AND(OR(N386="131",O386="131"),H386='131-CT'!$H$9),"x","")</f>
        <v/>
      </c>
      <c r="Z386" s="85"/>
      <c r="AA386" s="85" t="str">
        <f>IF(AND(MONTH(E386)='IN-NX'!$J$5,'IN-NX'!$D$7=D386),"x","")</f>
        <v/>
      </c>
      <c r="AB386" s="85" t="str">
        <f>IF(AND(OR(LEFT(TH!N386,2)="15",LEFT(TH!O386,2)="15"),'152-CT'!$J$8=TH!F386),"x","")</f>
        <v/>
      </c>
      <c r="AC386" s="85" t="str">
        <f>IF(AND(OR(LEFT(TH!N386,2)="15",LEFT(TH!O386,2)="15"),TK!$E$7=TH!F386),"x","")</f>
        <v/>
      </c>
      <c r="AD386" s="85" t="str">
        <f>IF(AND(N386="1521",MONTH(C386)='BK-NL'!$M$11),"x","")</f>
        <v/>
      </c>
    </row>
    <row r="387" spans="1:30" ht="15.75" hidden="1" customHeight="1">
      <c r="A387" s="342" t="str">
        <f>IF(B387&lt;&gt;"",IF(AND(B387='IN-TC'!$S$4,OR(TH!N387="1111",TH!O387="1111")),TH!D387,""),"")</f>
        <v/>
      </c>
      <c r="B387" s="63">
        <f t="shared" si="35"/>
        <v>2</v>
      </c>
      <c r="C387" s="64">
        <v>42403</v>
      </c>
      <c r="D387" s="64" t="s">
        <v>708</v>
      </c>
      <c r="E387" s="64">
        <v>42403</v>
      </c>
      <c r="F387" s="519" t="s">
        <v>751</v>
      </c>
      <c r="G387" s="67" t="s">
        <v>927</v>
      </c>
      <c r="H387" s="74"/>
      <c r="I387" s="446"/>
      <c r="J387" s="446"/>
      <c r="K387" s="437"/>
      <c r="L387" s="446"/>
      <c r="M387" s="65">
        <v>5000</v>
      </c>
      <c r="N387" s="66" t="s">
        <v>9</v>
      </c>
      <c r="O387" s="66" t="s">
        <v>26</v>
      </c>
      <c r="P387" s="85" t="str">
        <f>IF(AND('331-CT'!$E$7=TH!H387,OR(N387="331",O387="331")),"x","")</f>
        <v/>
      </c>
      <c r="Q387" s="85" t="str">
        <f>IF(AND(B387='111'!$L$11,OR($N387=$Q$7,$O387=$Q$7)),"x","")</f>
        <v/>
      </c>
      <c r="R387" s="85" t="str">
        <f>IF(AND($N387=$Q$7,$B387&lt;'111'!$L$11),"x","")</f>
        <v/>
      </c>
      <c r="S387" s="85" t="str">
        <f>IF(AND($O387=$Q$7,$B387&lt;'111'!$L$11),"x","")</f>
        <v/>
      </c>
      <c r="T387" s="85" t="str">
        <f>IF(ISERROR(FIND('112'!$M$9,G387,1)),"",IF((AND(FIND('112'!$M$9,G387,1)&gt;=1,B387='112'!$K$9,OR($N387='112'!$I$6,$O387='112'!$I$6))),"x",""))</f>
        <v/>
      </c>
      <c r="U387" s="85" t="str">
        <f>IF(ISERROR(FIND('112'!$M$9,G387,1)),"",IF((AND(LEFT(G387,2)=LEFT('112'!$M$9,2),B387&lt;'112'!$K$9,$N387='112'!$I$6)),"x",""))</f>
        <v/>
      </c>
      <c r="V387" s="85" t="str">
        <f>IF(ISERROR(FIND('112'!$M$9,G387,1)),"",IF((AND(RIGHT(G387,2)=RIGHT('112'!$M$9,2),B387&lt;'112'!$K$9,$O387='112'!$I$6)),"x",""))</f>
        <v>x</v>
      </c>
      <c r="W387" s="85" t="str">
        <f>IF(AND('341-CT'!$H$9=H387,OR(LEFT(N387,3)=$W$7,LEFT(O387,3)=$W$7)),"x","")</f>
        <v/>
      </c>
      <c r="X387" s="85" t="str">
        <f>IF(OR(TH!N387=TH!$X$7,O387=TH!$X$7),"x","")</f>
        <v/>
      </c>
      <c r="Y387" s="85" t="str">
        <f>IF(AND(OR(N387="131",O387="131"),H387='131-CT'!$H$9),"x","")</f>
        <v/>
      </c>
      <c r="Z387" s="85"/>
      <c r="AA387" s="85" t="str">
        <f>IF(AND(MONTH(E387)='IN-NX'!$J$5,'IN-NX'!$D$7=D387),"x","")</f>
        <v/>
      </c>
      <c r="AB387" s="85" t="str">
        <f>IF(AND(OR(LEFT(TH!N387,2)="15",LEFT(TH!O387,2)="15"),'152-CT'!$J$8=TH!F387),"x","")</f>
        <v/>
      </c>
      <c r="AC387" s="85" t="str">
        <f>IF(AND(OR(LEFT(TH!N387,2)="15",LEFT(TH!O387,2)="15"),TK!$E$7=TH!F387),"x","")</f>
        <v/>
      </c>
      <c r="AD387" s="85" t="str">
        <f>IF(AND(N387="1521",MONTH(C387)='BK-NL'!$M$11),"x","")</f>
        <v/>
      </c>
    </row>
    <row r="388" spans="1:30" ht="15.75" customHeight="1">
      <c r="A388" s="342" t="str">
        <f>IF(B388&lt;&gt;"",IF(AND(B388='IN-TC'!$S$4,OR(TH!N388="1111",TH!O388="1111")),TH!D388,""),"")</f>
        <v/>
      </c>
      <c r="B388" s="63">
        <f t="shared" si="35"/>
        <v>2</v>
      </c>
      <c r="C388" s="64">
        <v>42403</v>
      </c>
      <c r="D388" s="64" t="s">
        <v>708</v>
      </c>
      <c r="E388" s="64">
        <v>42403</v>
      </c>
      <c r="F388" s="519" t="s">
        <v>1107</v>
      </c>
      <c r="G388" s="67" t="s">
        <v>927</v>
      </c>
      <c r="H388" s="7" t="s">
        <v>631</v>
      </c>
      <c r="I388" s="446"/>
      <c r="J388" s="446"/>
      <c r="K388" s="437"/>
      <c r="L388" s="446"/>
      <c r="M388" s="65">
        <v>24446400</v>
      </c>
      <c r="N388" s="66" t="s">
        <v>8</v>
      </c>
      <c r="O388" s="66" t="s">
        <v>26</v>
      </c>
      <c r="P388" s="85" t="str">
        <f>IF(AND('331-CT'!$E$7=TH!H388,OR(N388="331",O388="331")),"x","")</f>
        <v/>
      </c>
      <c r="Q388" s="85" t="str">
        <f>IF(AND(B388='111'!$L$11,OR($N388=$Q$7,$O388=$Q$7)),"x","")</f>
        <v/>
      </c>
      <c r="R388" s="85" t="str">
        <f>IF(AND($N388=$Q$7,$B388&lt;'111'!$L$11),"x","")</f>
        <v/>
      </c>
      <c r="S388" s="85" t="str">
        <f>IF(AND($O388=$Q$7,$B388&lt;'111'!$L$11),"x","")</f>
        <v/>
      </c>
      <c r="T388" s="85" t="str">
        <f>IF(ISERROR(FIND('112'!$M$9,G388,1)),"",IF((AND(FIND('112'!$M$9,G388,1)&gt;=1,B388='112'!$K$9,OR($N388='112'!$I$6,$O388='112'!$I$6))),"x",""))</f>
        <v/>
      </c>
      <c r="U388" s="85" t="str">
        <f>IF(ISERROR(FIND('112'!$M$9,G388,1)),"",IF((AND(LEFT(G388,2)=LEFT('112'!$M$9,2),B388&lt;'112'!$K$9,$N388='112'!$I$6)),"x",""))</f>
        <v/>
      </c>
      <c r="V388" s="85" t="str">
        <f>IF(ISERROR(FIND('112'!$M$9,G388,1)),"",IF((AND(RIGHT(G388,2)=RIGHT('112'!$M$9,2),B388&lt;'112'!$K$9,$O388='112'!$I$6)),"x",""))</f>
        <v>x</v>
      </c>
      <c r="W388" s="85" t="str">
        <f>IF(AND('341-CT'!$H$9=H388,OR(LEFT(N388,3)=$W$7,LEFT(O388,3)=$W$7)),"x","")</f>
        <v/>
      </c>
      <c r="X388" s="85" t="str">
        <f>IF(OR(TH!N388=TH!$X$7,O388=TH!$X$7),"x","")</f>
        <v/>
      </c>
      <c r="Y388" s="85" t="str">
        <f>IF(AND(OR(N388="131",O388="131"),H388='131-CT'!$H$9),"x","")</f>
        <v/>
      </c>
      <c r="Z388" s="85"/>
      <c r="AA388" s="85" t="str">
        <f>IF(AND(MONTH(E388)='IN-NX'!$J$5,'IN-NX'!$D$7=D388),"x","")</f>
        <v/>
      </c>
      <c r="AB388" s="85" t="str">
        <f>IF(AND(OR(LEFT(TH!N388,2)="15",LEFT(TH!O388,2)="15"),'152-CT'!$J$8=TH!F388),"x","")</f>
        <v/>
      </c>
      <c r="AC388" s="85" t="str">
        <f>IF(AND(OR(LEFT(TH!N388,2)="15",LEFT(TH!O388,2)="15"),TK!$E$7=TH!F388),"x","")</f>
        <v/>
      </c>
      <c r="AD388" s="85" t="str">
        <f>IF(AND(N388="1521",MONTH(C388)='BK-NL'!$M$11),"x","")</f>
        <v/>
      </c>
    </row>
    <row r="389" spans="1:30" ht="15.75" hidden="1" customHeight="1">
      <c r="A389" s="342" t="str">
        <f>IF(B389&lt;&gt;"",IF(AND(B389='IN-TC'!$S$4,OR(TH!N389="1111",TH!O389="1111")),TH!D389,""),"")</f>
        <v/>
      </c>
      <c r="B389" s="63">
        <f t="shared" si="35"/>
        <v>2</v>
      </c>
      <c r="C389" s="64">
        <v>42403</v>
      </c>
      <c r="D389" s="64" t="s">
        <v>708</v>
      </c>
      <c r="E389" s="64">
        <v>42403</v>
      </c>
      <c r="F389" s="519" t="s">
        <v>749</v>
      </c>
      <c r="G389" s="67" t="s">
        <v>927</v>
      </c>
      <c r="H389" s="74"/>
      <c r="I389" s="446"/>
      <c r="J389" s="446"/>
      <c r="K389" s="437"/>
      <c r="L389" s="446"/>
      <c r="M389" s="65">
        <v>20000</v>
      </c>
      <c r="N389" s="66" t="s">
        <v>101</v>
      </c>
      <c r="O389" s="66" t="s">
        <v>26</v>
      </c>
      <c r="P389" s="85" t="str">
        <f>IF(AND('331-CT'!$E$7=TH!H389,OR(N389="331",O389="331")),"x","")</f>
        <v/>
      </c>
      <c r="Q389" s="85" t="str">
        <f>IF(AND(B389='111'!$L$11,OR($N389=$Q$7,$O389=$Q$7)),"x","")</f>
        <v/>
      </c>
      <c r="R389" s="85" t="str">
        <f>IF(AND($N389=$Q$7,$B389&lt;'111'!$L$11),"x","")</f>
        <v/>
      </c>
      <c r="S389" s="85" t="str">
        <f>IF(AND($O389=$Q$7,$B389&lt;'111'!$L$11),"x","")</f>
        <v/>
      </c>
      <c r="T389" s="85" t="str">
        <f>IF(ISERROR(FIND('112'!$M$9,G389,1)),"",IF((AND(FIND('112'!$M$9,G389,1)&gt;=1,B389='112'!$K$9,OR($N389='112'!$I$6,$O389='112'!$I$6))),"x",""))</f>
        <v/>
      </c>
      <c r="U389" s="85" t="str">
        <f>IF(ISERROR(FIND('112'!$M$9,G389,1)),"",IF((AND(LEFT(G389,2)=LEFT('112'!$M$9,2),B389&lt;'112'!$K$9,$N389='112'!$I$6)),"x",""))</f>
        <v/>
      </c>
      <c r="V389" s="85" t="str">
        <f>IF(ISERROR(FIND('112'!$M$9,G389,1)),"",IF((AND(RIGHT(G389,2)=RIGHT('112'!$M$9,2),B389&lt;'112'!$K$9,$O389='112'!$I$6)),"x",""))</f>
        <v>x</v>
      </c>
      <c r="W389" s="85" t="str">
        <f>IF(AND('341-CT'!$H$9=H389,OR(LEFT(N389,3)=$W$7,LEFT(O389,3)=$W$7)),"x","")</f>
        <v/>
      </c>
      <c r="X389" s="85" t="str">
        <f>IF(OR(TH!N389=TH!$X$7,O389=TH!$X$7),"x","")</f>
        <v/>
      </c>
      <c r="Y389" s="85" t="str">
        <f>IF(AND(OR(N389="131",O389="131"),H389='131-CT'!$H$9),"x","")</f>
        <v/>
      </c>
      <c r="Z389" s="85"/>
      <c r="AA389" s="85" t="str">
        <f>IF(AND(MONTH(E389)='IN-NX'!$J$5,'IN-NX'!$D$7=D389),"x","")</f>
        <v/>
      </c>
      <c r="AB389" s="85" t="str">
        <f>IF(AND(OR(LEFT(TH!N389,2)="15",LEFT(TH!O389,2)="15"),'152-CT'!$J$8=TH!F389),"x","")</f>
        <v/>
      </c>
      <c r="AC389" s="85" t="str">
        <f>IF(AND(OR(LEFT(TH!N389,2)="15",LEFT(TH!O389,2)="15"),TK!$E$7=TH!F389),"x","")</f>
        <v/>
      </c>
      <c r="AD389" s="85" t="str">
        <f>IF(AND(N389="1521",MONTH(C389)='BK-NL'!$M$11),"x","")</f>
        <v/>
      </c>
    </row>
    <row r="390" spans="1:30" ht="15.75" hidden="1" customHeight="1">
      <c r="A390" s="342" t="str">
        <f>IF(B390&lt;&gt;"",IF(AND(B390='IN-TC'!$S$4,OR(TH!N390="1111",TH!O390="1111")),TH!D390,""),"")</f>
        <v/>
      </c>
      <c r="B390" s="63">
        <f t="shared" si="35"/>
        <v>2</v>
      </c>
      <c r="C390" s="64">
        <v>42403</v>
      </c>
      <c r="D390" s="64" t="s">
        <v>708</v>
      </c>
      <c r="E390" s="64">
        <v>42403</v>
      </c>
      <c r="F390" s="519" t="s">
        <v>751</v>
      </c>
      <c r="G390" s="67" t="s">
        <v>927</v>
      </c>
      <c r="H390" s="74"/>
      <c r="I390" s="446"/>
      <c r="J390" s="446"/>
      <c r="K390" s="437"/>
      <c r="L390" s="446"/>
      <c r="M390" s="65">
        <v>2000</v>
      </c>
      <c r="N390" s="66" t="s">
        <v>9</v>
      </c>
      <c r="O390" s="66" t="s">
        <v>26</v>
      </c>
      <c r="P390" s="85" t="str">
        <f>IF(AND('331-CT'!$E$7=TH!H390,OR(N390="331",O390="331")),"x","")</f>
        <v/>
      </c>
      <c r="Q390" s="85" t="str">
        <f>IF(AND(B390='111'!$L$11,OR($N390=$Q$7,$O390=$Q$7)),"x","")</f>
        <v/>
      </c>
      <c r="R390" s="85" t="str">
        <f>IF(AND($N390=$Q$7,$B390&lt;'111'!$L$11),"x","")</f>
        <v/>
      </c>
      <c r="S390" s="85" t="str">
        <f>IF(AND($O390=$Q$7,$B390&lt;'111'!$L$11),"x","")</f>
        <v/>
      </c>
      <c r="T390" s="85" t="str">
        <f>IF(ISERROR(FIND('112'!$M$9,G390,1)),"",IF((AND(FIND('112'!$M$9,G390,1)&gt;=1,B390='112'!$K$9,OR($N390='112'!$I$6,$O390='112'!$I$6))),"x",""))</f>
        <v/>
      </c>
      <c r="U390" s="85" t="str">
        <f>IF(ISERROR(FIND('112'!$M$9,G390,1)),"",IF((AND(LEFT(G390,2)=LEFT('112'!$M$9,2),B390&lt;'112'!$K$9,$N390='112'!$I$6)),"x",""))</f>
        <v/>
      </c>
      <c r="V390" s="85" t="str">
        <f>IF(ISERROR(FIND('112'!$M$9,G390,1)),"",IF((AND(RIGHT(G390,2)=RIGHT('112'!$M$9,2),B390&lt;'112'!$K$9,$O390='112'!$I$6)),"x",""))</f>
        <v>x</v>
      </c>
      <c r="W390" s="85" t="str">
        <f>IF(AND('341-CT'!$H$9=H390,OR(LEFT(N390,3)=$W$7,LEFT(O390,3)=$W$7)),"x","")</f>
        <v/>
      </c>
      <c r="X390" s="85" t="str">
        <f>IF(OR(TH!N390=TH!$X$7,O390=TH!$X$7),"x","")</f>
        <v/>
      </c>
      <c r="Y390" s="85" t="str">
        <f>IF(AND(OR(N390="131",O390="131"),H390='131-CT'!$H$9),"x","")</f>
        <v/>
      </c>
      <c r="Z390" s="85"/>
      <c r="AA390" s="85" t="str">
        <f>IF(AND(MONTH(E390)='IN-NX'!$J$5,'IN-NX'!$D$7=D390),"x","")</f>
        <v/>
      </c>
      <c r="AB390" s="85" t="str">
        <f>IF(AND(OR(LEFT(TH!N390,2)="15",LEFT(TH!O390,2)="15"),'152-CT'!$J$8=TH!F390),"x","")</f>
        <v/>
      </c>
      <c r="AC390" s="85" t="str">
        <f>IF(AND(OR(LEFT(TH!N390,2)="15",LEFT(TH!O390,2)="15"),TK!$E$7=TH!F390),"x","")</f>
        <v/>
      </c>
      <c r="AD390" s="85" t="str">
        <f>IF(AND(N390="1521",MONTH(C390)='BK-NL'!$M$11),"x","")</f>
        <v/>
      </c>
    </row>
    <row r="391" spans="1:30" ht="15.75" customHeight="1">
      <c r="A391" s="342" t="str">
        <f>IF(B391&lt;&gt;"",IF(AND(B391='IN-TC'!$S$4,OR(TH!N391="1111",TH!O391="1111")),TH!D391,""),"")</f>
        <v/>
      </c>
      <c r="B391" s="63">
        <f t="shared" si="35"/>
        <v>2</v>
      </c>
      <c r="C391" s="64">
        <v>42403</v>
      </c>
      <c r="D391" s="64" t="s">
        <v>708</v>
      </c>
      <c r="E391" s="64">
        <v>42403</v>
      </c>
      <c r="F391" s="519" t="s">
        <v>1108</v>
      </c>
      <c r="G391" s="67" t="s">
        <v>927</v>
      </c>
      <c r="H391" s="74" t="s">
        <v>627</v>
      </c>
      <c r="I391" s="446"/>
      <c r="J391" s="446"/>
      <c r="K391" s="437"/>
      <c r="L391" s="446"/>
      <c r="M391" s="65">
        <v>60000000</v>
      </c>
      <c r="N391" s="66" t="s">
        <v>8</v>
      </c>
      <c r="O391" s="66" t="s">
        <v>26</v>
      </c>
      <c r="P391" s="85" t="str">
        <f>IF(AND('331-CT'!$E$7=TH!H391,OR(N391="331",O391="331")),"x","")</f>
        <v/>
      </c>
      <c r="Q391" s="85" t="str">
        <f>IF(AND(B391='111'!$L$11,OR($N391=$Q$7,$O391=$Q$7)),"x","")</f>
        <v/>
      </c>
      <c r="R391" s="85" t="str">
        <f>IF(AND($N391=$Q$7,$B391&lt;'111'!$L$11),"x","")</f>
        <v/>
      </c>
      <c r="S391" s="85" t="str">
        <f>IF(AND($O391=$Q$7,$B391&lt;'111'!$L$11),"x","")</f>
        <v/>
      </c>
      <c r="T391" s="85" t="str">
        <f>IF(ISERROR(FIND('112'!$M$9,G391,1)),"",IF((AND(FIND('112'!$M$9,G391,1)&gt;=1,B391='112'!$K$9,OR($N391='112'!$I$6,$O391='112'!$I$6))),"x",""))</f>
        <v/>
      </c>
      <c r="U391" s="85" t="str">
        <f>IF(ISERROR(FIND('112'!$M$9,G391,1)),"",IF((AND(LEFT(G391,2)=LEFT('112'!$M$9,2),B391&lt;'112'!$K$9,$N391='112'!$I$6)),"x",""))</f>
        <v/>
      </c>
      <c r="V391" s="85" t="str">
        <f>IF(ISERROR(FIND('112'!$M$9,G391,1)),"",IF((AND(RIGHT(G391,2)=RIGHT('112'!$M$9,2),B391&lt;'112'!$K$9,$O391='112'!$I$6)),"x",""))</f>
        <v>x</v>
      </c>
      <c r="W391" s="85" t="str">
        <f>IF(AND('341-CT'!$H$9=H391,OR(LEFT(N391,3)=$W$7,LEFT(O391,3)=$W$7)),"x","")</f>
        <v/>
      </c>
      <c r="X391" s="85" t="str">
        <f>IF(OR(TH!N391=TH!$X$7,O391=TH!$X$7),"x","")</f>
        <v/>
      </c>
      <c r="Y391" s="85" t="str">
        <f>IF(AND(OR(N391="131",O391="131"),H391='131-CT'!$H$9),"x","")</f>
        <v/>
      </c>
      <c r="Z391" s="85"/>
      <c r="AA391" s="85" t="str">
        <f>IF(AND(MONTH(E391)='IN-NX'!$J$5,'IN-NX'!$D$7=D391),"x","")</f>
        <v/>
      </c>
      <c r="AB391" s="85" t="str">
        <f>IF(AND(OR(LEFT(TH!N391,2)="15",LEFT(TH!O391,2)="15"),'152-CT'!$J$8=TH!F391),"x","")</f>
        <v/>
      </c>
      <c r="AC391" s="85" t="str">
        <f>IF(AND(OR(LEFT(TH!N391,2)="15",LEFT(TH!O391,2)="15"),TK!$E$7=TH!F391),"x","")</f>
        <v/>
      </c>
      <c r="AD391" s="85" t="str">
        <f>IF(AND(N391="1521",MONTH(C391)='BK-NL'!$M$11),"x","")</f>
        <v/>
      </c>
    </row>
    <row r="392" spans="1:30" ht="15.75" hidden="1" customHeight="1">
      <c r="A392" s="342" t="str">
        <f>IF(B392&lt;&gt;"",IF(AND(B392='IN-TC'!$S$4,OR(TH!N392="1111",TH!O392="1111")),TH!D392,""),"")</f>
        <v/>
      </c>
      <c r="B392" s="63">
        <f t="shared" si="35"/>
        <v>2</v>
      </c>
      <c r="C392" s="64">
        <v>42403</v>
      </c>
      <c r="D392" s="64" t="s">
        <v>708</v>
      </c>
      <c r="E392" s="64">
        <v>42403</v>
      </c>
      <c r="F392" s="519" t="s">
        <v>749</v>
      </c>
      <c r="G392" s="67" t="s">
        <v>927</v>
      </c>
      <c r="H392" s="74"/>
      <c r="I392" s="446"/>
      <c r="J392" s="446"/>
      <c r="K392" s="437"/>
      <c r="L392" s="446"/>
      <c r="M392" s="65">
        <v>30000</v>
      </c>
      <c r="N392" s="66" t="s">
        <v>101</v>
      </c>
      <c r="O392" s="66" t="s">
        <v>26</v>
      </c>
      <c r="P392" s="85" t="str">
        <f>IF(AND('331-CT'!$E$7=TH!H392,OR(N392="331",O392="331")),"x","")</f>
        <v/>
      </c>
      <c r="Q392" s="85" t="str">
        <f>IF(AND(B392='111'!$L$11,OR($N392=$Q$7,$O392=$Q$7)),"x","")</f>
        <v/>
      </c>
      <c r="R392" s="85" t="str">
        <f>IF(AND($N392=$Q$7,$B392&lt;'111'!$L$11),"x","")</f>
        <v/>
      </c>
      <c r="S392" s="85" t="str">
        <f>IF(AND($O392=$Q$7,$B392&lt;'111'!$L$11),"x","")</f>
        <v/>
      </c>
      <c r="T392" s="85" t="str">
        <f>IF(ISERROR(FIND('112'!$M$9,G392,1)),"",IF((AND(FIND('112'!$M$9,G392,1)&gt;=1,B392='112'!$K$9,OR($N392='112'!$I$6,$O392='112'!$I$6))),"x",""))</f>
        <v/>
      </c>
      <c r="U392" s="85" t="str">
        <f>IF(ISERROR(FIND('112'!$M$9,G392,1)),"",IF((AND(LEFT(G392,2)=LEFT('112'!$M$9,2),B392&lt;'112'!$K$9,$N392='112'!$I$6)),"x",""))</f>
        <v/>
      </c>
      <c r="V392" s="85" t="str">
        <f>IF(ISERROR(FIND('112'!$M$9,G392,1)),"",IF((AND(RIGHT(G392,2)=RIGHT('112'!$M$9,2),B392&lt;'112'!$K$9,$O392='112'!$I$6)),"x",""))</f>
        <v>x</v>
      </c>
      <c r="W392" s="85" t="str">
        <f>IF(AND('341-CT'!$H$9=H392,OR(LEFT(N392,3)=$W$7,LEFT(O392,3)=$W$7)),"x","")</f>
        <v/>
      </c>
      <c r="X392" s="85" t="str">
        <f>IF(OR(TH!N392=TH!$X$7,O392=TH!$X$7),"x","")</f>
        <v/>
      </c>
      <c r="Y392" s="85" t="str">
        <f>IF(AND(OR(N392="131",O392="131"),H392='131-CT'!$H$9),"x","")</f>
        <v/>
      </c>
      <c r="Z392" s="85"/>
      <c r="AA392" s="85" t="str">
        <f>IF(AND(MONTH(E392)='IN-NX'!$J$5,'IN-NX'!$D$7=D392),"x","")</f>
        <v/>
      </c>
      <c r="AB392" s="85" t="str">
        <f>IF(AND(OR(LEFT(TH!N392,2)="15",LEFT(TH!O392,2)="15"),'152-CT'!$J$8=TH!F392),"x","")</f>
        <v/>
      </c>
      <c r="AC392" s="85" t="str">
        <f>IF(AND(OR(LEFT(TH!N392,2)="15",LEFT(TH!O392,2)="15"),TK!$E$7=TH!F392),"x","")</f>
        <v/>
      </c>
      <c r="AD392" s="85" t="str">
        <f>IF(AND(N392="1521",MONTH(C392)='BK-NL'!$M$11),"x","")</f>
        <v/>
      </c>
    </row>
    <row r="393" spans="1:30" ht="15.75" hidden="1" customHeight="1">
      <c r="A393" s="342" t="str">
        <f>IF(B393&lt;&gt;"",IF(AND(B393='IN-TC'!$S$4,OR(TH!N393="1111",TH!O393="1111")),TH!D393,""),"")</f>
        <v/>
      </c>
      <c r="B393" s="63">
        <f t="shared" si="35"/>
        <v>2</v>
      </c>
      <c r="C393" s="64">
        <v>42403</v>
      </c>
      <c r="D393" s="64" t="s">
        <v>708</v>
      </c>
      <c r="E393" s="64">
        <v>42403</v>
      </c>
      <c r="F393" s="519" t="s">
        <v>751</v>
      </c>
      <c r="G393" s="67" t="s">
        <v>927</v>
      </c>
      <c r="H393" s="74"/>
      <c r="I393" s="446"/>
      <c r="J393" s="446"/>
      <c r="K393" s="437"/>
      <c r="L393" s="446"/>
      <c r="M393" s="65">
        <v>3000</v>
      </c>
      <c r="N393" s="66" t="s">
        <v>9</v>
      </c>
      <c r="O393" s="66" t="s">
        <v>26</v>
      </c>
      <c r="P393" s="85" t="str">
        <f>IF(AND('331-CT'!$E$7=TH!H393,OR(N393="331",O393="331")),"x","")</f>
        <v/>
      </c>
      <c r="Q393" s="85" t="str">
        <f>IF(AND(B393='111'!$L$11,OR($N393=$Q$7,$O393=$Q$7)),"x","")</f>
        <v/>
      </c>
      <c r="R393" s="85" t="str">
        <f>IF(AND($N393=$Q$7,$B393&lt;'111'!$L$11),"x","")</f>
        <v/>
      </c>
      <c r="S393" s="85" t="str">
        <f>IF(AND($O393=$Q$7,$B393&lt;'111'!$L$11),"x","")</f>
        <v/>
      </c>
      <c r="T393" s="85" t="str">
        <f>IF(ISERROR(FIND('112'!$M$9,G393,1)),"",IF((AND(FIND('112'!$M$9,G393,1)&gt;=1,B393='112'!$K$9,OR($N393='112'!$I$6,$O393='112'!$I$6))),"x",""))</f>
        <v/>
      </c>
      <c r="U393" s="85" t="str">
        <f>IF(ISERROR(FIND('112'!$M$9,G393,1)),"",IF((AND(LEFT(G393,2)=LEFT('112'!$M$9,2),B393&lt;'112'!$K$9,$N393='112'!$I$6)),"x",""))</f>
        <v/>
      </c>
      <c r="V393" s="85" t="str">
        <f>IF(ISERROR(FIND('112'!$M$9,G393,1)),"",IF((AND(RIGHT(G393,2)=RIGHT('112'!$M$9,2),B393&lt;'112'!$K$9,$O393='112'!$I$6)),"x",""))</f>
        <v>x</v>
      </c>
      <c r="W393" s="85" t="str">
        <f>IF(AND('341-CT'!$H$9=H393,OR(LEFT(N393,3)=$W$7,LEFT(O393,3)=$W$7)),"x","")</f>
        <v/>
      </c>
      <c r="X393" s="85" t="str">
        <f>IF(OR(TH!N393=TH!$X$7,O393=TH!$X$7),"x","")</f>
        <v/>
      </c>
      <c r="Y393" s="85" t="str">
        <f>IF(AND(OR(N393="131",O393="131"),H393='131-CT'!$H$9),"x","")</f>
        <v/>
      </c>
      <c r="Z393" s="85"/>
      <c r="AA393" s="85" t="str">
        <f>IF(AND(MONTH(E393)='IN-NX'!$J$5,'IN-NX'!$D$7=D393),"x","")</f>
        <v/>
      </c>
      <c r="AB393" s="85" t="str">
        <f>IF(AND(OR(LEFT(TH!N393,2)="15",LEFT(TH!O393,2)="15"),'152-CT'!$J$8=TH!F393),"x","")</f>
        <v/>
      </c>
      <c r="AC393" s="85" t="str">
        <f>IF(AND(OR(LEFT(TH!N393,2)="15",LEFT(TH!O393,2)="15"),TK!$E$7=TH!F393),"x","")</f>
        <v/>
      </c>
      <c r="AD393" s="85" t="str">
        <f>IF(AND(N393="1521",MONTH(C393)='BK-NL'!$M$11),"x","")</f>
        <v/>
      </c>
    </row>
    <row r="394" spans="1:30" ht="15.75" hidden="1" customHeight="1">
      <c r="A394" s="342" t="str">
        <f>IF(B394&lt;&gt;"",IF(AND(B394='IN-TC'!$S$4,OR(TH!N394="1111",TH!O394="1111")),TH!D394,""),"")</f>
        <v/>
      </c>
      <c r="B394" s="63">
        <f t="shared" si="35"/>
        <v>2</v>
      </c>
      <c r="C394" s="64">
        <v>42403</v>
      </c>
      <c r="D394" s="64" t="s">
        <v>708</v>
      </c>
      <c r="E394" s="64">
        <v>42403</v>
      </c>
      <c r="F394" s="519" t="s">
        <v>1109</v>
      </c>
      <c r="G394" s="67" t="s">
        <v>927</v>
      </c>
      <c r="H394" s="74"/>
      <c r="I394" s="446"/>
      <c r="J394" s="446"/>
      <c r="K394" s="437"/>
      <c r="L394" s="446"/>
      <c r="M394" s="65">
        <v>32260140</v>
      </c>
      <c r="N394" s="66" t="s">
        <v>19</v>
      </c>
      <c r="O394" s="66" t="s">
        <v>26</v>
      </c>
      <c r="P394" s="85" t="str">
        <f>IF(AND('331-CT'!$E$7=TH!H394,OR(N394="331",O394="331")),"x","")</f>
        <v/>
      </c>
      <c r="Q394" s="85" t="str">
        <f>IF(AND(B394='111'!$L$11,OR($N394=$Q$7,$O394=$Q$7)),"x","")</f>
        <v/>
      </c>
      <c r="R394" s="85" t="str">
        <f>IF(AND($N394=$Q$7,$B394&lt;'111'!$L$11),"x","")</f>
        <v/>
      </c>
      <c r="S394" s="85" t="str">
        <f>IF(AND($O394=$Q$7,$B394&lt;'111'!$L$11),"x","")</f>
        <v/>
      </c>
      <c r="T394" s="85" t="str">
        <f>IF(ISERROR(FIND('112'!$M$9,G394,1)),"",IF((AND(FIND('112'!$M$9,G394,1)&gt;=1,B394='112'!$K$9,OR($N394='112'!$I$6,$O394='112'!$I$6))),"x",""))</f>
        <v/>
      </c>
      <c r="U394" s="85" t="str">
        <f>IF(ISERROR(FIND('112'!$M$9,G394,1)),"",IF((AND(LEFT(G394,2)=LEFT('112'!$M$9,2),B394&lt;'112'!$K$9,$N394='112'!$I$6)),"x",""))</f>
        <v/>
      </c>
      <c r="V394" s="85" t="str">
        <f>IF(ISERROR(FIND('112'!$M$9,G394,1)),"",IF((AND(RIGHT(G394,2)=RIGHT('112'!$M$9,2),B394&lt;'112'!$K$9,$O394='112'!$I$6)),"x",""))</f>
        <v>x</v>
      </c>
      <c r="W394" s="85" t="str">
        <f>IF(AND('341-CT'!$H$9=H394,OR(LEFT(N394,3)=$W$7,LEFT(O394,3)=$W$7)),"x","")</f>
        <v/>
      </c>
      <c r="X394" s="85" t="str">
        <f>IF(OR(TH!N394=TH!$X$7,O394=TH!$X$7),"x","")</f>
        <v/>
      </c>
      <c r="Y394" s="85" t="str">
        <f>IF(AND(OR(N394="131",O394="131"),H394='131-CT'!$H$9),"x","")</f>
        <v/>
      </c>
      <c r="Z394" s="85"/>
      <c r="AA394" s="85" t="str">
        <f>IF(AND(MONTH(E394)='IN-NX'!$J$5,'IN-NX'!$D$7=D394),"x","")</f>
        <v/>
      </c>
      <c r="AB394" s="85" t="str">
        <f>IF(AND(OR(LEFT(TH!N394,2)="15",LEFT(TH!O394,2)="15"),'152-CT'!$J$8=TH!F394),"x","")</f>
        <v/>
      </c>
      <c r="AC394" s="85" t="str">
        <f>IF(AND(OR(LEFT(TH!N394,2)="15",LEFT(TH!O394,2)="15"),TK!$E$7=TH!F394),"x","")</f>
        <v/>
      </c>
      <c r="AD394" s="85" t="str">
        <f>IF(AND(N394="1521",MONTH(C394)='BK-NL'!$M$11),"x","")</f>
        <v/>
      </c>
    </row>
    <row r="395" spans="1:30" ht="15.75" hidden="1" customHeight="1">
      <c r="A395" s="342" t="str">
        <f>IF(B395&lt;&gt;"",IF(AND(B395='IN-TC'!$S$4,OR(TH!N395="1111",TH!O395="1111")),TH!D395,""),"")</f>
        <v/>
      </c>
      <c r="B395" s="63">
        <f t="shared" ref="B395:B458" si="36">IF(C395&lt;&gt;"",MONTH(C395),"")</f>
        <v>2</v>
      </c>
      <c r="C395" s="64">
        <v>42403</v>
      </c>
      <c r="D395" s="64" t="s">
        <v>708</v>
      </c>
      <c r="E395" s="64">
        <v>42403</v>
      </c>
      <c r="F395" s="519" t="s">
        <v>749</v>
      </c>
      <c r="G395" s="67" t="s">
        <v>927</v>
      </c>
      <c r="H395" s="74"/>
      <c r="I395" s="446"/>
      <c r="J395" s="446"/>
      <c r="K395" s="437"/>
      <c r="L395" s="446"/>
      <c r="M395" s="65">
        <v>25000</v>
      </c>
      <c r="N395" s="66" t="s">
        <v>101</v>
      </c>
      <c r="O395" s="66" t="s">
        <v>26</v>
      </c>
      <c r="P395" s="85" t="str">
        <f>IF(AND('331-CT'!$E$7=TH!H395,OR(N395="331",O395="331")),"x","")</f>
        <v/>
      </c>
      <c r="Q395" s="85" t="str">
        <f>IF(AND(B395='111'!$L$11,OR($N395=$Q$7,$O395=$Q$7)),"x","")</f>
        <v/>
      </c>
      <c r="R395" s="85" t="str">
        <f>IF(AND($N395=$Q$7,$B395&lt;'111'!$L$11),"x","")</f>
        <v/>
      </c>
      <c r="S395" s="85" t="str">
        <f>IF(AND($O395=$Q$7,$B395&lt;'111'!$L$11),"x","")</f>
        <v/>
      </c>
      <c r="T395" s="85" t="str">
        <f>IF(ISERROR(FIND('112'!$M$9,G395,1)),"",IF((AND(FIND('112'!$M$9,G395,1)&gt;=1,B395='112'!$K$9,OR($N395='112'!$I$6,$O395='112'!$I$6))),"x",""))</f>
        <v/>
      </c>
      <c r="U395" s="85" t="str">
        <f>IF(ISERROR(FIND('112'!$M$9,G395,1)),"",IF((AND(LEFT(G395,2)=LEFT('112'!$M$9,2),B395&lt;'112'!$K$9,$N395='112'!$I$6)),"x",""))</f>
        <v/>
      </c>
      <c r="V395" s="85" t="str">
        <f>IF(ISERROR(FIND('112'!$M$9,G395,1)),"",IF((AND(RIGHT(G395,2)=RIGHT('112'!$M$9,2),B395&lt;'112'!$K$9,$O395='112'!$I$6)),"x",""))</f>
        <v>x</v>
      </c>
      <c r="W395" s="85" t="str">
        <f>IF(AND('341-CT'!$H$9=H395,OR(LEFT(N395,3)=$W$7,LEFT(O395,3)=$W$7)),"x","")</f>
        <v/>
      </c>
      <c r="X395" s="85" t="str">
        <f>IF(OR(TH!N395=TH!$X$7,O395=TH!$X$7),"x","")</f>
        <v/>
      </c>
      <c r="Y395" s="85" t="str">
        <f>IF(AND(OR(N395="131",O395="131"),H395='131-CT'!$H$9),"x","")</f>
        <v/>
      </c>
      <c r="Z395" s="85"/>
      <c r="AA395" s="85" t="str">
        <f>IF(AND(MONTH(E395)='IN-NX'!$J$5,'IN-NX'!$D$7=D395),"x","")</f>
        <v/>
      </c>
      <c r="AB395" s="85" t="str">
        <f>IF(AND(OR(LEFT(TH!N395,2)="15",LEFT(TH!O395,2)="15"),'152-CT'!$J$8=TH!F395),"x","")</f>
        <v/>
      </c>
      <c r="AC395" s="85" t="str">
        <f>IF(AND(OR(LEFT(TH!N395,2)="15",LEFT(TH!O395,2)="15"),TK!$E$7=TH!F395),"x","")</f>
        <v/>
      </c>
      <c r="AD395" s="85" t="str">
        <f>IF(AND(N395="1521",MONTH(C395)='BK-NL'!$M$11),"x","")</f>
        <v/>
      </c>
    </row>
    <row r="396" spans="1:30" ht="15.75" hidden="1" customHeight="1">
      <c r="A396" s="342" t="str">
        <f>IF(B396&lt;&gt;"",IF(AND(B396='IN-TC'!$S$4,OR(TH!N396="1111",TH!O396="1111")),TH!D396,""),"")</f>
        <v/>
      </c>
      <c r="B396" s="63">
        <f t="shared" si="36"/>
        <v>2</v>
      </c>
      <c r="C396" s="150">
        <v>42403</v>
      </c>
      <c r="D396" s="64" t="s">
        <v>708</v>
      </c>
      <c r="E396" s="150">
        <v>42403</v>
      </c>
      <c r="F396" s="519" t="s">
        <v>751</v>
      </c>
      <c r="G396" s="67" t="s">
        <v>927</v>
      </c>
      <c r="H396" s="74"/>
      <c r="I396" s="451"/>
      <c r="J396" s="451"/>
      <c r="K396" s="442"/>
      <c r="L396" s="451"/>
      <c r="M396" s="151">
        <v>2500</v>
      </c>
      <c r="N396" s="152" t="s">
        <v>9</v>
      </c>
      <c r="O396" s="66" t="s">
        <v>26</v>
      </c>
      <c r="P396" s="85" t="str">
        <f>IF(AND('331-CT'!$E$7=TH!H396,OR(N396="331",O396="331")),"x","")</f>
        <v/>
      </c>
      <c r="Q396" s="85" t="str">
        <f>IF(AND(B396='111'!$L$11,OR($N396=$Q$7,$O396=$Q$7)),"x","")</f>
        <v/>
      </c>
      <c r="R396" s="85" t="str">
        <f>IF(AND($N396=$Q$7,$B396&lt;'111'!$L$11),"x","")</f>
        <v/>
      </c>
      <c r="S396" s="85" t="str">
        <f>IF(AND($O396=$Q$7,$B396&lt;'111'!$L$11),"x","")</f>
        <v/>
      </c>
      <c r="T396" s="85" t="str">
        <f>IF(ISERROR(FIND('112'!$M$9,G396,1)),"",IF((AND(FIND('112'!$M$9,G396,1)&gt;=1,B396='112'!$K$9,OR($N396='112'!$I$6,$O396='112'!$I$6))),"x",""))</f>
        <v/>
      </c>
      <c r="U396" s="85" t="str">
        <f>IF(ISERROR(FIND('112'!$M$9,G396,1)),"",IF((AND(LEFT(G396,2)=LEFT('112'!$M$9,2),B396&lt;'112'!$K$9,$N396='112'!$I$6)),"x",""))</f>
        <v/>
      </c>
      <c r="V396" s="85" t="str">
        <f>IF(ISERROR(FIND('112'!$M$9,G396,1)),"",IF((AND(RIGHT(G396,2)=RIGHT('112'!$M$9,2),B396&lt;'112'!$K$9,$O396='112'!$I$6)),"x",""))</f>
        <v>x</v>
      </c>
      <c r="W396" s="85" t="str">
        <f>IF(AND('341-CT'!$H$9=H396,OR(LEFT(N396,3)=$W$7,LEFT(O396,3)=$W$7)),"x","")</f>
        <v/>
      </c>
      <c r="X396" s="85" t="str">
        <f>IF(OR(TH!N396=TH!$X$7,O396=TH!$X$7),"x","")</f>
        <v/>
      </c>
      <c r="Y396" s="85" t="str">
        <f>IF(AND(OR(N396="131",O396="131"),H396='131-CT'!$H$9),"x","")</f>
        <v/>
      </c>
      <c r="Z396" s="85"/>
      <c r="AA396" s="85" t="str">
        <f>IF(AND(MONTH(E396)='IN-NX'!$J$5,'IN-NX'!$D$7=D396),"x","")</f>
        <v/>
      </c>
      <c r="AB396" s="85" t="str">
        <f>IF(AND(OR(LEFT(TH!N396,2)="15",LEFT(TH!O396,2)="15"),'152-CT'!$J$8=TH!F396),"x","")</f>
        <v/>
      </c>
      <c r="AC396" s="85" t="str">
        <f>IF(AND(OR(LEFT(TH!N396,2)="15",LEFT(TH!O396,2)="15"),TK!$E$7=TH!F396),"x","")</f>
        <v/>
      </c>
      <c r="AD396" s="85" t="str">
        <f>IF(AND(N396="1521",MONTH(C396)='BK-NL'!$M$11),"x","")</f>
        <v/>
      </c>
    </row>
    <row r="397" spans="1:30" ht="15.75" hidden="1" customHeight="1">
      <c r="A397" s="342" t="str">
        <f>IF(B397&lt;&gt;"",IF(AND(B397='IN-TC'!$S$4,OR(TH!N397="1111",TH!O397="1111")),TH!D397,""),"")</f>
        <v>T01</v>
      </c>
      <c r="B397" s="63">
        <f t="shared" si="36"/>
        <v>2</v>
      </c>
      <c r="C397" s="64">
        <v>42403</v>
      </c>
      <c r="D397" s="64" t="s">
        <v>882</v>
      </c>
      <c r="E397" s="64">
        <v>42403</v>
      </c>
      <c r="F397" s="519" t="s">
        <v>762</v>
      </c>
      <c r="G397" s="67" t="s">
        <v>926</v>
      </c>
      <c r="H397" s="75" t="s">
        <v>770</v>
      </c>
      <c r="I397" s="446"/>
      <c r="J397" s="446"/>
      <c r="K397" s="437"/>
      <c r="L397" s="446"/>
      <c r="M397" s="65">
        <v>1670000000</v>
      </c>
      <c r="N397" s="66" t="s">
        <v>63</v>
      </c>
      <c r="O397" s="66" t="s">
        <v>26</v>
      </c>
      <c r="P397" s="85" t="str">
        <f>IF(AND('331-CT'!$E$7=TH!H397,OR(N397="331",O397="331")),"x","")</f>
        <v/>
      </c>
      <c r="Q397" s="85" t="str">
        <f>IF(AND(B397='111'!$L$11,OR($N397=$Q$7,$O397=$Q$7)),"x","")</f>
        <v/>
      </c>
      <c r="R397" s="85" t="str">
        <f>IF(AND($N397=$Q$7,$B397&lt;'111'!$L$11),"x","")</f>
        <v/>
      </c>
      <c r="S397" s="85" t="str">
        <f>IF(AND($O397=$Q$7,$B397&lt;'111'!$L$11),"x","")</f>
        <v/>
      </c>
      <c r="T397" s="85" t="str">
        <f>IF(ISERROR(FIND('112'!$M$9,G397,1)),"",IF((AND(FIND('112'!$M$9,G397,1)&gt;=1,B397='112'!$K$9,OR($N397='112'!$I$6,$O397='112'!$I$6))),"x",""))</f>
        <v/>
      </c>
      <c r="U397" s="85" t="str">
        <f>IF(ISERROR(FIND('112'!$M$9,G397,1)),"",IF((AND(LEFT(G397,2)=LEFT('112'!$M$9,2),B397&lt;'112'!$K$9,$N397='112'!$I$6)),"x",""))</f>
        <v/>
      </c>
      <c r="V397" s="85" t="str">
        <f>IF(ISERROR(FIND('112'!$M$9,G397,1)),"",IF((AND(RIGHT(G397,2)=RIGHT('112'!$M$9,2),B397&lt;'112'!$K$9,$O397='112'!$I$6)),"x",""))</f>
        <v/>
      </c>
      <c r="W397" s="85" t="str">
        <f>IF(AND('341-CT'!$H$9=H397,OR(LEFT(N397,3)=$W$7,LEFT(O397,3)=$W$7)),"x","")</f>
        <v/>
      </c>
      <c r="X397" s="85" t="str">
        <f>IF(OR(TH!N397=TH!$X$7,O397=TH!$X$7),"x","")</f>
        <v/>
      </c>
      <c r="Y397" s="85" t="str">
        <f>IF(AND(OR(N397="131",O397="131"),H397='131-CT'!$H$9),"x","")</f>
        <v/>
      </c>
      <c r="Z397" s="85"/>
      <c r="AA397" s="85" t="str">
        <f>IF(AND(MONTH(E397)='IN-NX'!$J$5,'IN-NX'!$D$7=D397),"x","")</f>
        <v/>
      </c>
      <c r="AB397" s="85" t="str">
        <f>IF(AND(OR(LEFT(TH!N397,2)="15",LEFT(TH!O397,2)="15"),'152-CT'!$J$8=TH!F397),"x","")</f>
        <v/>
      </c>
      <c r="AC397" s="85" t="str">
        <f>IF(AND(OR(LEFT(TH!N397,2)="15",LEFT(TH!O397,2)="15"),TK!$E$7=TH!F397),"x","")</f>
        <v/>
      </c>
      <c r="AD397" s="85" t="str">
        <f>IF(AND(N397="1521",MONTH(C397)='BK-NL'!$M$11),"x","")</f>
        <v/>
      </c>
    </row>
    <row r="398" spans="1:30" ht="15.75" hidden="1" customHeight="1">
      <c r="A398" s="342" t="str">
        <f>IF(B398&lt;&gt;"",IF(AND(B398='IN-TC'!$S$4,OR(TH!N398="1111",TH!O398="1111")),TH!D398,""),"")</f>
        <v>C05</v>
      </c>
      <c r="B398" s="63">
        <f t="shared" si="36"/>
        <v>2</v>
      </c>
      <c r="C398" s="64">
        <v>42404</v>
      </c>
      <c r="D398" s="64" t="s">
        <v>880</v>
      </c>
      <c r="E398" s="64">
        <v>42404</v>
      </c>
      <c r="F398" s="519" t="s">
        <v>778</v>
      </c>
      <c r="G398" s="67" t="s">
        <v>1032</v>
      </c>
      <c r="H398" s="352" t="s">
        <v>816</v>
      </c>
      <c r="I398" s="450"/>
      <c r="J398" s="450"/>
      <c r="K398" s="441"/>
      <c r="L398" s="450"/>
      <c r="M398" s="65">
        <v>452873</v>
      </c>
      <c r="N398" s="66" t="s">
        <v>101</v>
      </c>
      <c r="O398" s="66" t="s">
        <v>63</v>
      </c>
      <c r="P398" s="85" t="str">
        <f>IF(AND('331-CT'!$E$7=TH!H398,OR(N398="331",O398="331")),"x","")</f>
        <v/>
      </c>
      <c r="Q398" s="85" t="str">
        <f>IF(AND(B398='111'!$L$11,OR($N398=$Q$7,$O398=$Q$7)),"x","")</f>
        <v/>
      </c>
      <c r="R398" s="85" t="str">
        <f>IF(AND($N398=$Q$7,$B398&lt;'111'!$L$11),"x","")</f>
        <v/>
      </c>
      <c r="S398" s="85" t="str">
        <f>IF(AND($O398=$Q$7,$B398&lt;'111'!$L$11),"x","")</f>
        <v/>
      </c>
      <c r="T398" s="85" t="str">
        <f>IF(ISERROR(FIND('112'!$M$9,G398,1)),"",IF((AND(FIND('112'!$M$9,G398,1)&gt;=1,B398='112'!$K$9,OR($N398='112'!$I$6,$O398='112'!$I$6))),"x",""))</f>
        <v/>
      </c>
      <c r="U398" s="85" t="str">
        <f>IF(ISERROR(FIND('112'!$M$9,G398,1)),"",IF((AND(LEFT(G398,2)=LEFT('112'!$M$9,2),B398&lt;'112'!$K$9,$N398='112'!$I$6)),"x",""))</f>
        <v/>
      </c>
      <c r="V398" s="85" t="str">
        <f>IF(ISERROR(FIND('112'!$M$9,G398,1)),"",IF((AND(RIGHT(G398,2)=RIGHT('112'!$M$9,2),B398&lt;'112'!$K$9,$O398='112'!$I$6)),"x",""))</f>
        <v/>
      </c>
      <c r="W398" s="85" t="str">
        <f>IF(AND('341-CT'!$H$9=H398,OR(LEFT(N398,3)=$W$7,LEFT(O398,3)=$W$7)),"x","")</f>
        <v/>
      </c>
      <c r="X398" s="85" t="str">
        <f>IF(OR(TH!N398=TH!$X$7,O398=TH!$X$7),"x","")</f>
        <v/>
      </c>
      <c r="Y398" s="85" t="str">
        <f>IF(AND(OR(N398="131",O398="131"),H398='131-CT'!$H$9),"x","")</f>
        <v/>
      </c>
      <c r="Z398" s="85"/>
      <c r="AA398" s="85" t="str">
        <f>IF(AND(MONTH(E398)='IN-NX'!$J$5,'IN-NX'!$D$7=D398),"x","")</f>
        <v/>
      </c>
      <c r="AB398" s="85" t="str">
        <f>IF(AND(OR(LEFT(TH!N398,2)="15",LEFT(TH!O398,2)="15"),'152-CT'!$J$8=TH!F398),"x","")</f>
        <v/>
      </c>
      <c r="AC398" s="85" t="str">
        <f>IF(AND(OR(LEFT(TH!N398,2)="15",LEFT(TH!O398,2)="15"),TK!$E$7=TH!F398),"x","")</f>
        <v/>
      </c>
      <c r="AD398" s="85" t="str">
        <f>IF(AND(N398="1521",MONTH(C398)='BK-NL'!$M$11),"x","")</f>
        <v/>
      </c>
    </row>
    <row r="399" spans="1:30" ht="15.75" hidden="1" customHeight="1">
      <c r="A399" s="342" t="str">
        <f>IF(B399&lt;&gt;"",IF(AND(B399='IN-TC'!$S$4,OR(TH!N399="1111",TH!O399="1111")),TH!D399,""),"")</f>
        <v>C05</v>
      </c>
      <c r="B399" s="63">
        <f t="shared" si="36"/>
        <v>2</v>
      </c>
      <c r="C399" s="64">
        <v>42404</v>
      </c>
      <c r="D399" s="64" t="s">
        <v>880</v>
      </c>
      <c r="E399" s="64">
        <v>42404</v>
      </c>
      <c r="F399" s="519" t="s">
        <v>779</v>
      </c>
      <c r="G399" s="67" t="s">
        <v>1032</v>
      </c>
      <c r="H399" s="74" t="s">
        <v>816</v>
      </c>
      <c r="I399" s="446"/>
      <c r="J399" s="446"/>
      <c r="K399" s="437"/>
      <c r="L399" s="446"/>
      <c r="M399" s="65">
        <v>45287</v>
      </c>
      <c r="N399" s="66" t="s">
        <v>9</v>
      </c>
      <c r="O399" s="66" t="s">
        <v>63</v>
      </c>
      <c r="P399" s="85" t="str">
        <f>IF(AND('331-CT'!$E$7=TH!H399,OR(N399="331",O399="331")),"x","")</f>
        <v/>
      </c>
      <c r="Q399" s="85" t="str">
        <f>IF(AND(B399='111'!$L$11,OR($N399=$Q$7,$O399=$Q$7)),"x","")</f>
        <v/>
      </c>
      <c r="R399" s="85" t="str">
        <f>IF(AND($N399=$Q$7,$B399&lt;'111'!$L$11),"x","")</f>
        <v/>
      </c>
      <c r="S399" s="85" t="str">
        <f>IF(AND($O399=$Q$7,$B399&lt;'111'!$L$11),"x","")</f>
        <v/>
      </c>
      <c r="T399" s="85" t="str">
        <f>IF(ISERROR(FIND('112'!$M$9,G399,1)),"",IF((AND(FIND('112'!$M$9,G399,1)&gt;=1,B399='112'!$K$9,OR($N399='112'!$I$6,$O399='112'!$I$6))),"x",""))</f>
        <v/>
      </c>
      <c r="U399" s="85" t="str">
        <f>IF(ISERROR(FIND('112'!$M$9,G399,1)),"",IF((AND(LEFT(G399,2)=LEFT('112'!$M$9,2),B399&lt;'112'!$K$9,$N399='112'!$I$6)),"x",""))</f>
        <v/>
      </c>
      <c r="V399" s="85" t="str">
        <f>IF(ISERROR(FIND('112'!$M$9,G399,1)),"",IF((AND(RIGHT(G399,2)=RIGHT('112'!$M$9,2),B399&lt;'112'!$K$9,$O399='112'!$I$6)),"x",""))</f>
        <v/>
      </c>
      <c r="W399" s="85" t="str">
        <f>IF(AND('341-CT'!$H$9=H399,OR(LEFT(N399,3)=$W$7,LEFT(O399,3)=$W$7)),"x","")</f>
        <v/>
      </c>
      <c r="X399" s="85" t="str">
        <f>IF(OR(TH!N399=TH!$X$7,O399=TH!$X$7),"x","")</f>
        <v/>
      </c>
      <c r="Y399" s="85" t="str">
        <f>IF(AND(OR(N399="131",O399="131"),H399='131-CT'!$H$9),"x","")</f>
        <v/>
      </c>
      <c r="Z399" s="85"/>
      <c r="AA399" s="85" t="str">
        <f>IF(AND(MONTH(E399)='IN-NX'!$J$5,'IN-NX'!$D$7=D399),"x","")</f>
        <v/>
      </c>
      <c r="AB399" s="85" t="str">
        <f>IF(AND(OR(LEFT(TH!N399,2)="15",LEFT(TH!O399,2)="15"),'152-CT'!$J$8=TH!F399),"x","")</f>
        <v/>
      </c>
      <c r="AC399" s="85" t="str">
        <f>IF(AND(OR(LEFT(TH!N399,2)="15",LEFT(TH!O399,2)="15"),TK!$E$7=TH!F399),"x","")</f>
        <v/>
      </c>
      <c r="AD399" s="85" t="str">
        <f>IF(AND(N399="1521",MONTH(C399)='BK-NL'!$M$11),"x","")</f>
        <v/>
      </c>
    </row>
    <row r="400" spans="1:30" ht="15.75" hidden="1" customHeight="1">
      <c r="A400" s="342" t="str">
        <f>IF(B400&lt;&gt;"",IF(AND(B400='IN-TC'!$S$4,OR(TH!N400="1111",TH!O400="1111")),TH!D400,""),"")</f>
        <v>T02</v>
      </c>
      <c r="B400" s="63">
        <f t="shared" si="36"/>
        <v>2</v>
      </c>
      <c r="C400" s="150">
        <v>42404</v>
      </c>
      <c r="D400" s="64" t="s">
        <v>911</v>
      </c>
      <c r="E400" s="150">
        <v>42404</v>
      </c>
      <c r="F400" s="519" t="s">
        <v>752</v>
      </c>
      <c r="G400" s="67" t="s">
        <v>927</v>
      </c>
      <c r="H400" s="75" t="s">
        <v>770</v>
      </c>
      <c r="I400" s="451"/>
      <c r="J400" s="451"/>
      <c r="K400" s="442"/>
      <c r="L400" s="451"/>
      <c r="M400" s="151">
        <v>390000000</v>
      </c>
      <c r="N400" s="152" t="s">
        <v>63</v>
      </c>
      <c r="O400" s="66" t="s">
        <v>26</v>
      </c>
      <c r="P400" s="85" t="str">
        <f>IF(AND('331-CT'!$E$7=TH!H400,OR(N400="331",O400="331")),"x","")</f>
        <v/>
      </c>
      <c r="Q400" s="85" t="str">
        <f>IF(AND(B400='111'!$L$11,OR($N400=$Q$7,$O400=$Q$7)),"x","")</f>
        <v/>
      </c>
      <c r="R400" s="85" t="str">
        <f>IF(AND($N400=$Q$7,$B400&lt;'111'!$L$11),"x","")</f>
        <v/>
      </c>
      <c r="S400" s="85" t="str">
        <f>IF(AND($O400=$Q$7,$B400&lt;'111'!$L$11),"x","")</f>
        <v/>
      </c>
      <c r="T400" s="85" t="str">
        <f>IF(ISERROR(FIND('112'!$M$9,G400,1)),"",IF((AND(FIND('112'!$M$9,G400,1)&gt;=1,B400='112'!$K$9,OR($N400='112'!$I$6,$O400='112'!$I$6))),"x",""))</f>
        <v/>
      </c>
      <c r="U400" s="85" t="str">
        <f>IF(ISERROR(FIND('112'!$M$9,G400,1)),"",IF((AND(LEFT(G400,2)=LEFT('112'!$M$9,2),B400&lt;'112'!$K$9,$N400='112'!$I$6)),"x",""))</f>
        <v/>
      </c>
      <c r="V400" s="85" t="str">
        <f>IF(ISERROR(FIND('112'!$M$9,G400,1)),"",IF((AND(RIGHT(G400,2)=RIGHT('112'!$M$9,2),B400&lt;'112'!$K$9,$O400='112'!$I$6)),"x",""))</f>
        <v>x</v>
      </c>
      <c r="W400" s="85" t="str">
        <f>IF(AND('341-CT'!$H$9=H400,OR(LEFT(N400,3)=$W$7,LEFT(O400,3)=$W$7)),"x","")</f>
        <v/>
      </c>
      <c r="X400" s="85" t="str">
        <f>IF(OR(TH!N400=TH!$X$7,O400=TH!$X$7),"x","")</f>
        <v/>
      </c>
      <c r="Y400" s="85" t="str">
        <f>IF(AND(OR(N400="131",O400="131"),H400='131-CT'!$H$9),"x","")</f>
        <v/>
      </c>
      <c r="Z400" s="85"/>
      <c r="AA400" s="85" t="str">
        <f>IF(AND(MONTH(E400)='IN-NX'!$J$5,'IN-NX'!$D$7=D400),"x","")</f>
        <v/>
      </c>
      <c r="AB400" s="85" t="str">
        <f>IF(AND(OR(LEFT(TH!N400,2)="15",LEFT(TH!O400,2)="15"),'152-CT'!$J$8=TH!F400),"x","")</f>
        <v/>
      </c>
      <c r="AC400" s="85" t="str">
        <f>IF(AND(OR(LEFT(TH!N400,2)="15",LEFT(TH!O400,2)="15"),TK!$E$7=TH!F400),"x","")</f>
        <v/>
      </c>
      <c r="AD400" s="85" t="str">
        <f>IF(AND(N400="1521",MONTH(C400)='BK-NL'!$M$11),"x","")</f>
        <v/>
      </c>
    </row>
    <row r="401" spans="1:30" ht="15.75" hidden="1" customHeight="1">
      <c r="A401" s="342" t="str">
        <f>IF(B401&lt;&gt;"",IF(AND(B401='IN-TC'!$S$4,OR(TH!N401="1111",TH!O401="1111")),TH!D401,""),"")</f>
        <v/>
      </c>
      <c r="B401" s="63">
        <f t="shared" si="36"/>
        <v>2</v>
      </c>
      <c r="C401" s="64">
        <v>42405</v>
      </c>
      <c r="D401" s="64" t="s">
        <v>705</v>
      </c>
      <c r="E401" s="64">
        <v>42405</v>
      </c>
      <c r="F401" s="519" t="s">
        <v>1055</v>
      </c>
      <c r="G401" s="67" t="s">
        <v>927</v>
      </c>
      <c r="H401" s="74"/>
      <c r="I401" s="446"/>
      <c r="J401" s="446"/>
      <c r="K401" s="437"/>
      <c r="L401" s="446"/>
      <c r="M401" s="65">
        <v>32260140</v>
      </c>
      <c r="N401" s="66" t="s">
        <v>26</v>
      </c>
      <c r="O401" s="66" t="s">
        <v>19</v>
      </c>
      <c r="P401" s="85" t="str">
        <f>IF(AND('331-CT'!$E$7=TH!H401,OR(N401="331",O401="331")),"x","")</f>
        <v/>
      </c>
      <c r="Q401" s="85" t="str">
        <f>IF(AND(B401='111'!$L$11,OR($N401=$Q$7,$O401=$Q$7)),"x","")</f>
        <v/>
      </c>
      <c r="R401" s="85" t="str">
        <f>IF(AND($N401=$Q$7,$B401&lt;'111'!$L$11),"x","")</f>
        <v/>
      </c>
      <c r="S401" s="85" t="str">
        <f>IF(AND($O401=$Q$7,$B401&lt;'111'!$L$11),"x","")</f>
        <v/>
      </c>
      <c r="T401" s="85" t="str">
        <f>IF(ISERROR(FIND('112'!$M$9,G401,1)),"",IF((AND(FIND('112'!$M$9,G401,1)&gt;=1,B401='112'!$K$9,OR($N401='112'!$I$6,$O401='112'!$I$6))),"x",""))</f>
        <v/>
      </c>
      <c r="U401" s="85" t="str">
        <f>IF(ISERROR(FIND('112'!$M$9,G401,1)),"",IF((AND(LEFT(G401,2)=LEFT('112'!$M$9,2),B401&lt;'112'!$K$9,$N401='112'!$I$6)),"x",""))</f>
        <v>x</v>
      </c>
      <c r="V401" s="85" t="str">
        <f>IF(ISERROR(FIND('112'!$M$9,G401,1)),"",IF((AND(RIGHT(G401,2)=RIGHT('112'!$M$9,2),B401&lt;'112'!$K$9,$O401='112'!$I$6)),"x",""))</f>
        <v/>
      </c>
      <c r="W401" s="85" t="str">
        <f>IF(AND('341-CT'!$H$9=H401,OR(LEFT(N401,3)=$W$7,LEFT(O401,3)=$W$7)),"x","")</f>
        <v/>
      </c>
      <c r="X401" s="85" t="str">
        <f>IF(OR(TH!N401=TH!$X$7,O401=TH!$X$7),"x","")</f>
        <v/>
      </c>
      <c r="Y401" s="85" t="str">
        <f>IF(AND(OR(N401="131",O401="131"),H401='131-CT'!$H$9),"x","")</f>
        <v/>
      </c>
      <c r="Z401" s="85"/>
      <c r="AA401" s="85" t="str">
        <f>IF(AND(MONTH(E401)='IN-NX'!$J$5,'IN-NX'!$D$7=D401),"x","")</f>
        <v/>
      </c>
      <c r="AB401" s="85" t="str">
        <f>IF(AND(OR(LEFT(TH!N401,2)="15",LEFT(TH!O401,2)="15"),'152-CT'!$J$8=TH!F401),"x","")</f>
        <v/>
      </c>
      <c r="AC401" s="85" t="str">
        <f>IF(AND(OR(LEFT(TH!N401,2)="15",LEFT(TH!O401,2)="15"),TK!$E$7=TH!F401),"x","")</f>
        <v/>
      </c>
      <c r="AD401" s="85" t="str">
        <f>IF(AND(N401="1521",MONTH(C401)='BK-NL'!$M$11),"x","")</f>
        <v/>
      </c>
    </row>
    <row r="402" spans="1:30" ht="15.75" hidden="1" customHeight="1">
      <c r="A402" s="342" t="str">
        <f>IF(B402&lt;&gt;"",IF(AND(B402='IN-TC'!$S$4,OR(TH!N402="1111",TH!O402="1111")),TH!D402,""),"")</f>
        <v/>
      </c>
      <c r="B402" s="63">
        <f t="shared" si="36"/>
        <v>2</v>
      </c>
      <c r="C402" s="64">
        <v>42405</v>
      </c>
      <c r="D402" s="64" t="s">
        <v>705</v>
      </c>
      <c r="E402" s="64">
        <v>42405</v>
      </c>
      <c r="F402" s="519" t="s">
        <v>1060</v>
      </c>
      <c r="G402" s="67" t="s">
        <v>927</v>
      </c>
      <c r="H402" s="74" t="s">
        <v>604</v>
      </c>
      <c r="I402" s="446"/>
      <c r="J402" s="446"/>
      <c r="K402" s="437">
        <v>7743.32</v>
      </c>
      <c r="L402" s="446">
        <v>22270</v>
      </c>
      <c r="M402" s="65">
        <f>ROUND(K402*L402,0)</f>
        <v>172443736</v>
      </c>
      <c r="N402" s="66" t="s">
        <v>267</v>
      </c>
      <c r="O402" s="66" t="s">
        <v>591</v>
      </c>
      <c r="P402" s="85" t="str">
        <f>IF(AND('331-CT'!$E$7=TH!H402,OR(N402="331",O402="331")),"x","")</f>
        <v/>
      </c>
      <c r="Q402" s="85" t="str">
        <f>IF(AND(B402='111'!$L$11,OR($N402=$Q$7,$O402=$Q$7)),"x","")</f>
        <v/>
      </c>
      <c r="R402" s="85" t="str">
        <f>IF(AND($N402=$Q$7,$B402&lt;'111'!$L$11),"x","")</f>
        <v/>
      </c>
      <c r="S402" s="85" t="str">
        <f>IF(AND($O402=$Q$7,$B402&lt;'111'!$L$11),"x","")</f>
        <v/>
      </c>
      <c r="T402" s="85" t="str">
        <f>IF(ISERROR(FIND('112'!$M$9,G402,1)),"",IF((AND(FIND('112'!$M$9,G402,1)&gt;=1,B402='112'!$K$9,OR($N402='112'!$I$6,$O402='112'!$I$6))),"x",""))</f>
        <v/>
      </c>
      <c r="U402" s="85" t="str">
        <f>IF(ISERROR(FIND('112'!$M$9,G402,1)),"",IF((AND(LEFT(G402,2)=LEFT('112'!$M$9,2),B402&lt;'112'!$K$9,$N402='112'!$I$6)),"x",""))</f>
        <v/>
      </c>
      <c r="V402" s="85" t="str">
        <f>IF(ISERROR(FIND('112'!$M$9,G402,1)),"",IF((AND(RIGHT(G402,2)=RIGHT('112'!$M$9,2),B402&lt;'112'!$K$9,$O402='112'!$I$6)),"x",""))</f>
        <v/>
      </c>
      <c r="W402" s="85" t="str">
        <f>IF(AND('341-CT'!$H$9=H402,OR(LEFT(N402,3)=$W$7,LEFT(O402,3)=$W$7)),"x","")</f>
        <v/>
      </c>
      <c r="X402" s="85" t="str">
        <f>IF(OR(TH!N402=TH!$X$7,O402=TH!$X$7),"x","")</f>
        <v/>
      </c>
      <c r="Y402" s="85" t="str">
        <f>IF(AND(OR(N402="131",O402="131"),H402='131-CT'!$H$9),"x","")</f>
        <v/>
      </c>
      <c r="Z402" s="85"/>
      <c r="AA402" s="85" t="str">
        <f>IF(AND(MONTH(E402)='IN-NX'!$J$5,'IN-NX'!$D$7=D402),"x","")</f>
        <v/>
      </c>
      <c r="AB402" s="85" t="str">
        <f>IF(AND(OR(LEFT(TH!N402,2)="15",LEFT(TH!O402,2)="15"),'152-CT'!$J$8=TH!F402),"x","")</f>
        <v/>
      </c>
      <c r="AC402" s="85" t="str">
        <f>IF(AND(OR(LEFT(TH!N402,2)="15",LEFT(TH!O402,2)="15"),TK!$E$7=TH!F402),"x","")</f>
        <v/>
      </c>
      <c r="AD402" s="85" t="str">
        <f>IF(AND(N402="1521",MONTH(C402)='BK-NL'!$M$11),"x","")</f>
        <v/>
      </c>
    </row>
    <row r="403" spans="1:30" ht="15.75" hidden="1" customHeight="1">
      <c r="A403" s="342" t="str">
        <f>IF(B403&lt;&gt;"",IF(AND(B403='IN-TC'!$S$4,OR(TH!N403="1111",TH!O403="1111")),TH!D403,""),"")</f>
        <v/>
      </c>
      <c r="B403" s="63">
        <f t="shared" si="36"/>
        <v>2</v>
      </c>
      <c r="C403" s="64">
        <f t="shared" ref="C403:C408" si="37">E403</f>
        <v>42405</v>
      </c>
      <c r="D403" s="64" t="s">
        <v>585</v>
      </c>
      <c r="E403" s="64">
        <v>42405</v>
      </c>
      <c r="F403" s="519" t="s">
        <v>1072</v>
      </c>
      <c r="G403" s="67" t="s">
        <v>927</v>
      </c>
      <c r="H403" s="74" t="s">
        <v>604</v>
      </c>
      <c r="I403" s="446"/>
      <c r="J403" s="446"/>
      <c r="K403" s="437">
        <v>107.34</v>
      </c>
      <c r="L403" s="446">
        <v>22270</v>
      </c>
      <c r="M403" s="65">
        <f>ROUND(K403*L403,0)</f>
        <v>2390462</v>
      </c>
      <c r="N403" s="66" t="s">
        <v>101</v>
      </c>
      <c r="O403" s="66" t="s">
        <v>591</v>
      </c>
      <c r="P403" s="85" t="str">
        <f>IF(AND('331-CT'!$E$7=TH!H403,OR(N403="331",O403="331")),"x","")</f>
        <v/>
      </c>
      <c r="Q403" s="85" t="str">
        <f>IF(AND(B403='111'!$L$11,OR($N403=$Q$7,$O403=$Q$7)),"x","")</f>
        <v/>
      </c>
      <c r="R403" s="85" t="str">
        <f>IF(AND($N403=$Q$7,$B403&lt;'111'!$L$11),"x","")</f>
        <v/>
      </c>
      <c r="S403" s="85" t="str">
        <f>IF(AND($O403=$Q$7,$B403&lt;'111'!$L$11),"x","")</f>
        <v/>
      </c>
      <c r="T403" s="85" t="str">
        <f>IF(ISERROR(FIND('112'!$M$9,G403,1)),"",IF((AND(FIND('112'!$M$9,G403,1)&gt;=1,B403='112'!$K$9,OR($N403='112'!$I$6,$O403='112'!$I$6))),"x",""))</f>
        <v/>
      </c>
      <c r="U403" s="85" t="str">
        <f>IF(ISERROR(FIND('112'!$M$9,G403,1)),"",IF((AND(LEFT(G403,2)=LEFT('112'!$M$9,2),B403&lt;'112'!$K$9,$N403='112'!$I$6)),"x",""))</f>
        <v/>
      </c>
      <c r="V403" s="85" t="str">
        <f>IF(ISERROR(FIND('112'!$M$9,G403,1)),"",IF((AND(RIGHT(G403,2)=RIGHT('112'!$M$9,2),B403&lt;'112'!$K$9,$O403='112'!$I$6)),"x",""))</f>
        <v/>
      </c>
      <c r="W403" s="85" t="str">
        <f>IF(AND('341-CT'!$H$9=H403,OR(LEFT(N403,3)=$W$7,LEFT(O403,3)=$W$7)),"x","")</f>
        <v/>
      </c>
      <c r="X403" s="85" t="str">
        <f>IF(OR(TH!N403=TH!$X$7,O403=TH!$X$7),"x","")</f>
        <v/>
      </c>
      <c r="Y403" s="85" t="str">
        <f>IF(AND(OR(N403="131",O403="131"),H403='131-CT'!$H$9),"x","")</f>
        <v/>
      </c>
      <c r="Z403" s="85"/>
      <c r="AA403" s="85" t="str">
        <f>IF(AND(MONTH(E403)='IN-NX'!$J$5,'IN-NX'!$D$7=D403),"x","")</f>
        <v/>
      </c>
      <c r="AB403" s="85" t="str">
        <f>IF(AND(OR(LEFT(TH!N403,2)="15",LEFT(TH!O403,2)="15"),'152-CT'!$J$8=TH!F403),"x","")</f>
        <v/>
      </c>
      <c r="AC403" s="85" t="str">
        <f>IF(AND(OR(LEFT(TH!N403,2)="15",LEFT(TH!O403,2)="15"),TK!$E$7=TH!F403),"x","")</f>
        <v/>
      </c>
      <c r="AD403" s="85" t="str">
        <f>IF(AND(N403="1521",MONTH(C403)='BK-NL'!$M$11),"x","")</f>
        <v/>
      </c>
    </row>
    <row r="404" spans="1:30" ht="15.75" hidden="1" customHeight="1">
      <c r="A404" s="342" t="str">
        <f>IF(B404&lt;&gt;"",IF(AND(B404='IN-TC'!$S$4,OR(TH!N404="1111",TH!O404="1111")),TH!D404,""),"")</f>
        <v/>
      </c>
      <c r="B404" s="63">
        <f t="shared" si="36"/>
        <v>2</v>
      </c>
      <c r="C404" s="64">
        <f t="shared" si="37"/>
        <v>42405</v>
      </c>
      <c r="D404" s="64" t="s">
        <v>585</v>
      </c>
      <c r="E404" s="64">
        <v>42405</v>
      </c>
      <c r="F404" s="519" t="s">
        <v>1073</v>
      </c>
      <c r="G404" s="67" t="s">
        <v>927</v>
      </c>
      <c r="H404" s="74" t="s">
        <v>604</v>
      </c>
      <c r="I404" s="446"/>
      <c r="J404" s="446"/>
      <c r="K404" s="437">
        <v>10.73</v>
      </c>
      <c r="L404" s="446">
        <v>22270</v>
      </c>
      <c r="M404" s="65">
        <f>ROUND(K404*L404,0)</f>
        <v>238957</v>
      </c>
      <c r="N404" s="66" t="s">
        <v>9</v>
      </c>
      <c r="O404" s="66" t="s">
        <v>591</v>
      </c>
      <c r="P404" s="85" t="str">
        <f>IF(AND('331-CT'!$E$7=TH!H404,OR(N404="331",O404="331")),"x","")</f>
        <v/>
      </c>
      <c r="Q404" s="85" t="str">
        <f>IF(AND(B404='111'!$L$11,OR($N404=$Q$7,$O404=$Q$7)),"x","")</f>
        <v/>
      </c>
      <c r="R404" s="85" t="str">
        <f>IF(AND($N404=$Q$7,$B404&lt;'111'!$L$11),"x","")</f>
        <v/>
      </c>
      <c r="S404" s="85" t="str">
        <f>IF(AND($O404=$Q$7,$B404&lt;'111'!$L$11),"x","")</f>
        <v/>
      </c>
      <c r="T404" s="85" t="str">
        <f>IF(ISERROR(FIND('112'!$M$9,G404,1)),"",IF((AND(FIND('112'!$M$9,G404,1)&gt;=1,B404='112'!$K$9,OR($N404='112'!$I$6,$O404='112'!$I$6))),"x",""))</f>
        <v/>
      </c>
      <c r="U404" s="85" t="str">
        <f>IF(ISERROR(FIND('112'!$M$9,G404,1)),"",IF((AND(LEFT(G404,2)=LEFT('112'!$M$9,2),B404&lt;'112'!$K$9,$N404='112'!$I$6)),"x",""))</f>
        <v/>
      </c>
      <c r="V404" s="85" t="str">
        <f>IF(ISERROR(FIND('112'!$M$9,G404,1)),"",IF((AND(RIGHT(G404,2)=RIGHT('112'!$M$9,2),B404&lt;'112'!$K$9,$O404='112'!$I$6)),"x",""))</f>
        <v/>
      </c>
      <c r="W404" s="85" t="str">
        <f>IF(AND('341-CT'!$H$9=H404,OR(LEFT(N404,3)=$W$7,LEFT(O404,3)=$W$7)),"x","")</f>
        <v/>
      </c>
      <c r="X404" s="85" t="str">
        <f>IF(OR(TH!N404=TH!$X$7,O404=TH!$X$7),"x","")</f>
        <v/>
      </c>
      <c r="Y404" s="85" t="str">
        <f>IF(AND(OR(N404="131",O404="131"),H404='131-CT'!$H$9),"x","")</f>
        <v/>
      </c>
      <c r="Z404" s="85"/>
      <c r="AA404" s="85" t="str">
        <f>IF(AND(MONTH(E404)='IN-NX'!$J$5,'IN-NX'!$D$7=D404),"x","")</f>
        <v/>
      </c>
      <c r="AB404" s="85" t="str">
        <f>IF(AND(OR(LEFT(TH!N404,2)="15",LEFT(TH!O404,2)="15"),'152-CT'!$J$8=TH!F404),"x","")</f>
        <v/>
      </c>
      <c r="AC404" s="85" t="str">
        <f>IF(AND(OR(LEFT(TH!N404,2)="15",LEFT(TH!O404,2)="15"),TK!$E$7=TH!F404),"x","")</f>
        <v/>
      </c>
      <c r="AD404" s="85" t="str">
        <f>IF(AND(N404="1521",MONTH(C404)='BK-NL'!$M$11),"x","")</f>
        <v/>
      </c>
    </row>
    <row r="405" spans="1:30" ht="15.75" hidden="1" customHeight="1">
      <c r="A405" s="342" t="str">
        <f>IF(B405&lt;&gt;"",IF(AND(B405='IN-TC'!$S$4,OR(TH!N405="1111",TH!O405="1111")),TH!D405,""),"")</f>
        <v/>
      </c>
      <c r="B405" s="63">
        <f t="shared" si="36"/>
        <v>2</v>
      </c>
      <c r="C405" s="64">
        <f t="shared" si="37"/>
        <v>42405</v>
      </c>
      <c r="D405" s="64" t="s">
        <v>585</v>
      </c>
      <c r="E405" s="64">
        <v>42405</v>
      </c>
      <c r="F405" s="519" t="s">
        <v>1074</v>
      </c>
      <c r="G405" s="67" t="s">
        <v>927</v>
      </c>
      <c r="H405" s="74" t="s">
        <v>604</v>
      </c>
      <c r="I405" s="446"/>
      <c r="J405" s="446"/>
      <c r="K405" s="437">
        <v>63.61</v>
      </c>
      <c r="L405" s="446">
        <v>22270</v>
      </c>
      <c r="M405" s="65">
        <f>ROUND(K405*L405,0)</f>
        <v>1416595</v>
      </c>
      <c r="N405" s="66" t="s">
        <v>99</v>
      </c>
      <c r="O405" s="66" t="s">
        <v>591</v>
      </c>
      <c r="P405" s="85" t="str">
        <f>IF(AND('331-CT'!$E$7=TH!H405,OR(N405="331",O405="331")),"x","")</f>
        <v/>
      </c>
      <c r="Q405" s="85" t="str">
        <f>IF(AND(B405='111'!$L$11,OR($N405=$Q$7,$O405=$Q$7)),"x","")</f>
        <v/>
      </c>
      <c r="R405" s="85" t="str">
        <f>IF(AND($N405=$Q$7,$B405&lt;'111'!$L$11),"x","")</f>
        <v/>
      </c>
      <c r="S405" s="85" t="str">
        <f>IF(AND($O405=$Q$7,$B405&lt;'111'!$L$11),"x","")</f>
        <v/>
      </c>
      <c r="T405" s="85" t="str">
        <f>IF(ISERROR(FIND('112'!$M$9,G405,1)),"",IF((AND(FIND('112'!$M$9,G405,1)&gt;=1,B405='112'!$K$9,OR($N405='112'!$I$6,$O405='112'!$I$6))),"x",""))</f>
        <v/>
      </c>
      <c r="U405" s="85" t="str">
        <f>IF(ISERROR(FIND('112'!$M$9,G405,1)),"",IF((AND(LEFT(G405,2)=LEFT('112'!$M$9,2),B405&lt;'112'!$K$9,$N405='112'!$I$6)),"x",""))</f>
        <v/>
      </c>
      <c r="V405" s="85" t="str">
        <f>IF(ISERROR(FIND('112'!$M$9,G405,1)),"",IF((AND(RIGHT(G405,2)=RIGHT('112'!$M$9,2),B405&lt;'112'!$K$9,$O405='112'!$I$6)),"x",""))</f>
        <v/>
      </c>
      <c r="W405" s="85" t="str">
        <f>IF(AND('341-CT'!$H$9=H405,OR(LEFT(N405,3)=$W$7,LEFT(O405,3)=$W$7)),"x","")</f>
        <v/>
      </c>
      <c r="X405" s="85" t="str">
        <f>IF(OR(TH!N405=TH!$X$7,O405=TH!$X$7),"x","")</f>
        <v/>
      </c>
      <c r="Y405" s="85" t="str">
        <f>IF(AND(OR(N405="131",O405="131"),H405='131-CT'!$H$9),"x","")</f>
        <v/>
      </c>
      <c r="Z405" s="85"/>
      <c r="AA405" s="85" t="str">
        <f>IF(AND(MONTH(E405)='IN-NX'!$J$5,'IN-NX'!$D$7=D405),"x","")</f>
        <v/>
      </c>
      <c r="AB405" s="85" t="str">
        <f>IF(AND(OR(LEFT(TH!N405,2)="15",LEFT(TH!O405,2)="15"),'152-CT'!$J$8=TH!F405),"x","")</f>
        <v/>
      </c>
      <c r="AC405" s="85" t="str">
        <f>IF(AND(OR(LEFT(TH!N405,2)="15",LEFT(TH!O405,2)="15"),TK!$E$7=TH!F405),"x","")</f>
        <v/>
      </c>
      <c r="AD405" s="85" t="str">
        <f>IF(AND(N405="1521",MONTH(C405)='BK-NL'!$M$11),"x","")</f>
        <v/>
      </c>
    </row>
    <row r="406" spans="1:30" ht="15.75" hidden="1" customHeight="1">
      <c r="A406" s="342" t="str">
        <f>IF(B406&lt;&gt;"",IF(AND(B406='IN-TC'!$S$4,OR(TH!N406="1111",TH!O406="1111")),TH!D406,""),"")</f>
        <v/>
      </c>
      <c r="B406" s="63">
        <f t="shared" si="36"/>
        <v>2</v>
      </c>
      <c r="C406" s="64">
        <f t="shared" si="37"/>
        <v>42405</v>
      </c>
      <c r="D406" s="64" t="s">
        <v>585</v>
      </c>
      <c r="E406" s="64">
        <v>42405</v>
      </c>
      <c r="F406" s="519" t="s">
        <v>1075</v>
      </c>
      <c r="G406" s="67" t="s">
        <v>927</v>
      </c>
      <c r="H406" s="74" t="s">
        <v>604</v>
      </c>
      <c r="I406" s="446"/>
      <c r="J406" s="446"/>
      <c r="K406" s="437">
        <v>35</v>
      </c>
      <c r="L406" s="446">
        <v>22270</v>
      </c>
      <c r="M406" s="65">
        <f>ROUND(K406*L406,0)</f>
        <v>779450</v>
      </c>
      <c r="N406" s="66" t="s">
        <v>101</v>
      </c>
      <c r="O406" s="66" t="s">
        <v>591</v>
      </c>
      <c r="P406" s="85" t="str">
        <f>IF(AND('331-CT'!$E$7=TH!H406,OR(N406="331",O406="331")),"x","")</f>
        <v/>
      </c>
      <c r="Q406" s="85" t="str">
        <f>IF(AND(B406='111'!$L$11,OR($N406=$Q$7,$O406=$Q$7)),"x","")</f>
        <v/>
      </c>
      <c r="R406" s="85" t="str">
        <f>IF(AND($N406=$Q$7,$B406&lt;'111'!$L$11),"x","")</f>
        <v/>
      </c>
      <c r="S406" s="85" t="str">
        <f>IF(AND($O406=$Q$7,$B406&lt;'111'!$L$11),"x","")</f>
        <v/>
      </c>
      <c r="T406" s="85" t="str">
        <f>IF(ISERROR(FIND('112'!$M$9,G406,1)),"",IF((AND(FIND('112'!$M$9,G406,1)&gt;=1,B406='112'!$K$9,OR($N406='112'!$I$6,$O406='112'!$I$6))),"x",""))</f>
        <v/>
      </c>
      <c r="U406" s="85" t="str">
        <f>IF(ISERROR(FIND('112'!$M$9,G406,1)),"",IF((AND(LEFT(G406,2)=LEFT('112'!$M$9,2),B406&lt;'112'!$K$9,$N406='112'!$I$6)),"x",""))</f>
        <v/>
      </c>
      <c r="V406" s="85" t="str">
        <f>IF(ISERROR(FIND('112'!$M$9,G406,1)),"",IF((AND(RIGHT(G406,2)=RIGHT('112'!$M$9,2),B406&lt;'112'!$K$9,$O406='112'!$I$6)),"x",""))</f>
        <v/>
      </c>
      <c r="W406" s="85" t="str">
        <f>IF(AND('341-CT'!$H$9=H406,OR(LEFT(N406,3)=$W$7,LEFT(O406,3)=$W$7)),"x","")</f>
        <v/>
      </c>
      <c r="X406" s="85" t="str">
        <f>IF(OR(TH!N406=TH!$X$7,O406=TH!$X$7),"x","")</f>
        <v/>
      </c>
      <c r="Y406" s="85" t="str">
        <f>IF(AND(OR(N406="131",O406="131"),H406='131-CT'!$H$9),"x","")</f>
        <v/>
      </c>
      <c r="Z406" s="85"/>
      <c r="AA406" s="85" t="str">
        <f>IF(AND(MONTH(E406)='IN-NX'!$J$5,'IN-NX'!$D$7=D406),"x","")</f>
        <v/>
      </c>
      <c r="AB406" s="85" t="str">
        <f>IF(AND(OR(LEFT(TH!N406,2)="15",LEFT(TH!O406,2)="15"),'152-CT'!$J$8=TH!F406),"x","")</f>
        <v/>
      </c>
      <c r="AC406" s="85" t="str">
        <f>IF(AND(OR(LEFT(TH!N406,2)="15",LEFT(TH!O406,2)="15"),TK!$E$7=TH!F406),"x","")</f>
        <v/>
      </c>
      <c r="AD406" s="85" t="str">
        <f>IF(AND(N406="1521",MONTH(C406)='BK-NL'!$M$11),"x","")</f>
        <v/>
      </c>
    </row>
    <row r="407" spans="1:30" ht="15.75" hidden="1" customHeight="1">
      <c r="A407" s="342" t="str">
        <f>IF(B407&lt;&gt;"",IF(AND(B407='IN-TC'!$S$4,OR(TH!N407="1111",TH!O407="1111")),TH!D407,""),"")</f>
        <v/>
      </c>
      <c r="B407" s="63">
        <f t="shared" si="36"/>
        <v>2</v>
      </c>
      <c r="C407" s="64">
        <f t="shared" si="37"/>
        <v>42405</v>
      </c>
      <c r="D407" s="64" t="s">
        <v>585</v>
      </c>
      <c r="E407" s="64">
        <v>42405</v>
      </c>
      <c r="F407" s="519" t="s">
        <v>1076</v>
      </c>
      <c r="G407" s="67"/>
      <c r="H407" s="74" t="s">
        <v>604</v>
      </c>
      <c r="I407" s="446"/>
      <c r="J407" s="446"/>
      <c r="K407" s="437"/>
      <c r="L407" s="446"/>
      <c r="M407" s="65">
        <v>5407186</v>
      </c>
      <c r="N407" s="66" t="s">
        <v>99</v>
      </c>
      <c r="O407" s="66" t="s">
        <v>591</v>
      </c>
      <c r="P407" s="85" t="str">
        <f>IF(AND('331-CT'!$E$7=TH!H407,OR(N407="331",O407="331")),"x","")</f>
        <v/>
      </c>
      <c r="Q407" s="85" t="str">
        <f>IF(AND(B407='111'!$L$11,OR($N407=$Q$7,$O407=$Q$7)),"x","")</f>
        <v/>
      </c>
      <c r="R407" s="85" t="str">
        <f>IF(AND($N407=$Q$7,$B407&lt;'111'!$L$11),"x","")</f>
        <v/>
      </c>
      <c r="S407" s="85" t="str">
        <f>IF(AND($O407=$Q$7,$B407&lt;'111'!$L$11),"x","")</f>
        <v/>
      </c>
      <c r="T407" s="85" t="str">
        <f>IF(ISERROR(FIND('112'!$M$9,G407,1)),"",IF((AND(FIND('112'!$M$9,G407,1)&gt;=1,B407='112'!$K$9,OR($N407='112'!$I$6,$O407='112'!$I$6))),"x",""))</f>
        <v/>
      </c>
      <c r="U407" s="85" t="str">
        <f>IF(ISERROR(FIND('112'!$M$9,G407,1)),"",IF((AND(LEFT(G407,2)=LEFT('112'!$M$9,2),B407&lt;'112'!$K$9,$N407='112'!$I$6)),"x",""))</f>
        <v/>
      </c>
      <c r="V407" s="85" t="str">
        <f>IF(ISERROR(FIND('112'!$M$9,G407,1)),"",IF((AND(RIGHT(G407,2)=RIGHT('112'!$M$9,2),B407&lt;'112'!$K$9,$O407='112'!$I$6)),"x",""))</f>
        <v/>
      </c>
      <c r="W407" s="85" t="str">
        <f>IF(AND('341-CT'!$H$9=H407,OR(LEFT(N407,3)=$W$7,LEFT(O407,3)=$W$7)),"x","")</f>
        <v/>
      </c>
      <c r="X407" s="85" t="str">
        <f>IF(OR(TH!N407=TH!$X$7,O407=TH!$X$7),"x","")</f>
        <v/>
      </c>
      <c r="Y407" s="85" t="str">
        <f>IF(AND(OR(N407="131",O407="131"),H407='131-CT'!$H$9),"x","")</f>
        <v/>
      </c>
      <c r="Z407" s="85"/>
      <c r="AA407" s="85" t="str">
        <f>IF(AND(MONTH(E407)='IN-NX'!$J$5,'IN-NX'!$D$7=D407),"x","")</f>
        <v/>
      </c>
      <c r="AB407" s="85" t="str">
        <f>IF(AND(OR(LEFT(TH!N407,2)="15",LEFT(TH!O407,2)="15"),'152-CT'!$J$8=TH!F407),"x","")</f>
        <v/>
      </c>
      <c r="AC407" s="85" t="str">
        <f>IF(AND(OR(LEFT(TH!N407,2)="15",LEFT(TH!O407,2)="15"),TK!$E$7=TH!F407),"x","")</f>
        <v/>
      </c>
      <c r="AD407" s="85" t="str">
        <f>IF(AND(N407="1521",MONTH(C407)='BK-NL'!$M$11),"x","")</f>
        <v/>
      </c>
    </row>
    <row r="408" spans="1:30" ht="15.75" hidden="1" customHeight="1">
      <c r="A408" s="342" t="str">
        <f>IF(B408&lt;&gt;"",IF(AND(B408='IN-TC'!$S$4,OR(TH!N408="1111",TH!O408="1111")),TH!D408,""),"")</f>
        <v>C06</v>
      </c>
      <c r="B408" s="63">
        <f t="shared" si="36"/>
        <v>2</v>
      </c>
      <c r="C408" s="320">
        <f t="shared" si="37"/>
        <v>42405</v>
      </c>
      <c r="D408" s="64" t="s">
        <v>881</v>
      </c>
      <c r="E408" s="320">
        <v>42405</v>
      </c>
      <c r="F408" s="519" t="s">
        <v>972</v>
      </c>
      <c r="G408" s="82"/>
      <c r="H408" s="83" t="s">
        <v>971</v>
      </c>
      <c r="I408" s="444"/>
      <c r="J408" s="444"/>
      <c r="K408" s="435"/>
      <c r="L408" s="444"/>
      <c r="M408" s="84">
        <v>300000000</v>
      </c>
      <c r="N408" s="85" t="s">
        <v>273</v>
      </c>
      <c r="O408" s="85" t="s">
        <v>63</v>
      </c>
      <c r="P408" s="85" t="str">
        <f>IF(AND('331-CT'!$E$7=TH!H408,OR(N408="331",O408="331")),"x","")</f>
        <v/>
      </c>
      <c r="Q408" s="85" t="str">
        <f>IF(AND(B408='111'!$L$11,OR($N408=$Q$7,$O408=$Q$7)),"x","")</f>
        <v/>
      </c>
      <c r="R408" s="85" t="str">
        <f>IF(AND($N408=$Q$7,$B408&lt;'111'!$L$11),"x","")</f>
        <v/>
      </c>
      <c r="S408" s="85" t="str">
        <f>IF(AND($O408=$Q$7,$B408&lt;'111'!$L$11),"x","")</f>
        <v/>
      </c>
      <c r="T408" s="85" t="str">
        <f>IF(ISERROR(FIND('112'!$M$9,G408,1)),"",IF((AND(FIND('112'!$M$9,G408,1)&gt;=1,B408='112'!$K$9,OR($N408='112'!$I$6,$O408='112'!$I$6))),"x",""))</f>
        <v/>
      </c>
      <c r="U408" s="85" t="str">
        <f>IF(ISERROR(FIND('112'!$M$9,G408,1)),"",IF((AND(LEFT(G408,2)=LEFT('112'!$M$9,2),B408&lt;'112'!$K$9,$N408='112'!$I$6)),"x",""))</f>
        <v/>
      </c>
      <c r="V408" s="85" t="str">
        <f>IF(ISERROR(FIND('112'!$M$9,G408,1)),"",IF((AND(RIGHT(G408,2)=RIGHT('112'!$M$9,2),B408&lt;'112'!$K$9,$O408='112'!$I$6)),"x",""))</f>
        <v/>
      </c>
      <c r="W408" s="85" t="str">
        <f>IF(AND('341-CT'!$H$9=H408,OR(LEFT(N408,3)=$W$7,LEFT(O408,3)=$W$7)),"x","")</f>
        <v/>
      </c>
      <c r="X408" s="85" t="str">
        <f>IF(OR(TH!N408=TH!$X$7,O408=TH!$X$7),"x","")</f>
        <v/>
      </c>
      <c r="Y408" s="85" t="str">
        <f>IF(AND(OR(N408="131",O408="131"),H408='131-CT'!$H$9),"x","")</f>
        <v/>
      </c>
      <c r="Z408" s="85"/>
      <c r="AA408" s="85" t="str">
        <f>IF(AND(MONTH(E408)='IN-NX'!$J$5,'IN-NX'!$D$7=D408),"x","")</f>
        <v/>
      </c>
      <c r="AB408" s="85" t="str">
        <f>IF(AND(OR(LEFT(TH!N408,2)="15",LEFT(TH!O408,2)="15"),'152-CT'!$J$8=TH!F408),"x","")</f>
        <v/>
      </c>
      <c r="AC408" s="85" t="str">
        <f>IF(AND(OR(LEFT(TH!N408,2)="15",LEFT(TH!O408,2)="15"),TK!$E$7=TH!F408),"x","")</f>
        <v/>
      </c>
      <c r="AD408" s="85" t="str">
        <f>IF(AND(N408="1521",MONTH(C408)='BK-NL'!$M$11),"x","")</f>
        <v/>
      </c>
    </row>
    <row r="409" spans="1:30" ht="15.75" hidden="1" customHeight="1">
      <c r="A409" s="342" t="str">
        <f>IF(B409&lt;&gt;"",IF(AND(B409='IN-TC'!$S$4,OR(TH!N409="1111",TH!O409="1111")),TH!D409,""),"")</f>
        <v>C07</v>
      </c>
      <c r="B409" s="63">
        <f t="shared" si="36"/>
        <v>2</v>
      </c>
      <c r="C409" s="64">
        <v>42406</v>
      </c>
      <c r="D409" s="64" t="s">
        <v>883</v>
      </c>
      <c r="E409" s="64">
        <v>42406</v>
      </c>
      <c r="F409" s="519" t="s">
        <v>1013</v>
      </c>
      <c r="G409" s="67" t="s">
        <v>1033</v>
      </c>
      <c r="H409" s="74" t="s">
        <v>816</v>
      </c>
      <c r="I409" s="446"/>
      <c r="J409" s="446"/>
      <c r="K409" s="437"/>
      <c r="L409" s="446"/>
      <c r="M409" s="65">
        <v>798518</v>
      </c>
      <c r="N409" s="66" t="s">
        <v>101</v>
      </c>
      <c r="O409" s="66" t="s">
        <v>63</v>
      </c>
      <c r="P409" s="85" t="str">
        <f>IF(AND('331-CT'!$E$7=TH!H409,OR(N409="331",O409="331")),"x","")</f>
        <v/>
      </c>
      <c r="Q409" s="85" t="str">
        <f>IF(AND(B409='111'!$L$11,OR($N409=$Q$7,$O409=$Q$7)),"x","")</f>
        <v/>
      </c>
      <c r="R409" s="85" t="str">
        <f>IF(AND($N409=$Q$7,$B409&lt;'111'!$L$11),"x","")</f>
        <v/>
      </c>
      <c r="S409" s="85" t="str">
        <f>IF(AND($O409=$Q$7,$B409&lt;'111'!$L$11),"x","")</f>
        <v/>
      </c>
      <c r="T409" s="85" t="str">
        <f>IF(ISERROR(FIND('112'!$M$9,G409,1)),"",IF((AND(FIND('112'!$M$9,G409,1)&gt;=1,B409='112'!$K$9,OR($N409='112'!$I$6,$O409='112'!$I$6))),"x",""))</f>
        <v/>
      </c>
      <c r="U409" s="85" t="str">
        <f>IF(ISERROR(FIND('112'!$M$9,G409,1)),"",IF((AND(LEFT(G409,2)=LEFT('112'!$M$9,2),B409&lt;'112'!$K$9,$N409='112'!$I$6)),"x",""))</f>
        <v/>
      </c>
      <c r="V409" s="85" t="str">
        <f>IF(ISERROR(FIND('112'!$M$9,G409,1)),"",IF((AND(RIGHT(G409,2)=RIGHT('112'!$M$9,2),B409&lt;'112'!$K$9,$O409='112'!$I$6)),"x",""))</f>
        <v/>
      </c>
      <c r="W409" s="85" t="str">
        <f>IF(AND('341-CT'!$H$9=H409,OR(LEFT(N409,3)=$W$7,LEFT(O409,3)=$W$7)),"x","")</f>
        <v/>
      </c>
      <c r="X409" s="85" t="str">
        <f>IF(OR(TH!N409=TH!$X$7,O409=TH!$X$7),"x","")</f>
        <v/>
      </c>
      <c r="Y409" s="85" t="str">
        <f>IF(AND(OR(N409="131",O409="131"),H409='131-CT'!$H$9),"x","")</f>
        <v/>
      </c>
      <c r="Z409" s="85"/>
      <c r="AA409" s="85" t="str">
        <f>IF(AND(MONTH(E409)='IN-NX'!$J$5,'IN-NX'!$D$7=D409),"x","")</f>
        <v/>
      </c>
      <c r="AB409" s="85" t="str">
        <f>IF(AND(OR(LEFT(TH!N409,2)="15",LEFT(TH!O409,2)="15"),'152-CT'!$J$8=TH!F409),"x","")</f>
        <v/>
      </c>
      <c r="AC409" s="85" t="str">
        <f>IF(AND(OR(LEFT(TH!N409,2)="15",LEFT(TH!O409,2)="15"),TK!$E$7=TH!F409),"x","")</f>
        <v/>
      </c>
      <c r="AD409" s="85" t="str">
        <f>IF(AND(N409="1521",MONTH(C409)='BK-NL'!$M$11),"x","")</f>
        <v/>
      </c>
    </row>
    <row r="410" spans="1:30" ht="15.75" hidden="1" customHeight="1">
      <c r="A410" s="342" t="str">
        <f>IF(B410&lt;&gt;"",IF(AND(B410='IN-TC'!$S$4,OR(TH!N410="1111",TH!O410="1111")),TH!D410,""),"")</f>
        <v>C07</v>
      </c>
      <c r="B410" s="63">
        <f t="shared" si="36"/>
        <v>2</v>
      </c>
      <c r="C410" s="64">
        <v>42406</v>
      </c>
      <c r="D410" s="64" t="s">
        <v>883</v>
      </c>
      <c r="E410" s="64">
        <v>42406</v>
      </c>
      <c r="F410" s="519" t="s">
        <v>1014</v>
      </c>
      <c r="G410" s="67" t="s">
        <v>1033</v>
      </c>
      <c r="H410" s="74" t="s">
        <v>816</v>
      </c>
      <c r="I410" s="446"/>
      <c r="J410" s="446"/>
      <c r="K410" s="437"/>
      <c r="L410" s="446"/>
      <c r="M410" s="65">
        <v>79852</v>
      </c>
      <c r="N410" s="66" t="s">
        <v>9</v>
      </c>
      <c r="O410" s="66" t="s">
        <v>63</v>
      </c>
      <c r="P410" s="85" t="str">
        <f>IF(AND('331-CT'!$E$7=TH!H410,OR(N410="331",O410="331")),"x","")</f>
        <v/>
      </c>
      <c r="Q410" s="85" t="str">
        <f>IF(AND(B410='111'!$L$11,OR($N410=$Q$7,$O410=$Q$7)),"x","")</f>
        <v/>
      </c>
      <c r="R410" s="85" t="str">
        <f>IF(AND($N410=$Q$7,$B410&lt;'111'!$L$11),"x","")</f>
        <v/>
      </c>
      <c r="S410" s="85" t="str">
        <f>IF(AND($O410=$Q$7,$B410&lt;'111'!$L$11),"x","")</f>
        <v/>
      </c>
      <c r="T410" s="85" t="str">
        <f>IF(ISERROR(FIND('112'!$M$9,G410,1)),"",IF((AND(FIND('112'!$M$9,G410,1)&gt;=1,B410='112'!$K$9,OR($N410='112'!$I$6,$O410='112'!$I$6))),"x",""))</f>
        <v/>
      </c>
      <c r="U410" s="85" t="str">
        <f>IF(ISERROR(FIND('112'!$M$9,G410,1)),"",IF((AND(LEFT(G410,2)=LEFT('112'!$M$9,2),B410&lt;'112'!$K$9,$N410='112'!$I$6)),"x",""))</f>
        <v/>
      </c>
      <c r="V410" s="85" t="str">
        <f>IF(ISERROR(FIND('112'!$M$9,G410,1)),"",IF((AND(RIGHT(G410,2)=RIGHT('112'!$M$9,2),B410&lt;'112'!$K$9,$O410='112'!$I$6)),"x",""))</f>
        <v/>
      </c>
      <c r="W410" s="85" t="str">
        <f>IF(AND('341-CT'!$H$9=H410,OR(LEFT(N410,3)=$W$7,LEFT(O410,3)=$W$7)),"x","")</f>
        <v/>
      </c>
      <c r="X410" s="85" t="str">
        <f>IF(OR(TH!N410=TH!$X$7,O410=TH!$X$7),"x","")</f>
        <v/>
      </c>
      <c r="Y410" s="85" t="str">
        <f>IF(AND(OR(N410="131",O410="131"),H410='131-CT'!$H$9),"x","")</f>
        <v/>
      </c>
      <c r="Z410" s="85"/>
      <c r="AA410" s="85" t="str">
        <f>IF(AND(MONTH(E410)='IN-NX'!$J$5,'IN-NX'!$D$7=D410),"x","")</f>
        <v/>
      </c>
      <c r="AB410" s="85" t="str">
        <f>IF(AND(OR(LEFT(TH!N410,2)="15",LEFT(TH!O410,2)="15"),'152-CT'!$J$8=TH!F410),"x","")</f>
        <v/>
      </c>
      <c r="AC410" s="85" t="str">
        <f>IF(AND(OR(LEFT(TH!N410,2)="15",LEFT(TH!O410,2)="15"),TK!$E$7=TH!F410),"x","")</f>
        <v/>
      </c>
      <c r="AD410" s="85" t="str">
        <f>IF(AND(N410="1521",MONTH(C410)='BK-NL'!$M$11),"x","")</f>
        <v/>
      </c>
    </row>
    <row r="411" spans="1:30" ht="15.75" hidden="1" customHeight="1">
      <c r="A411" s="342" t="str">
        <f>IF(B411&lt;&gt;"",IF(AND(B411='IN-TC'!$S$4,OR(TH!N411="1111",TH!O411="1111")),TH!D411,""),"")</f>
        <v/>
      </c>
      <c r="B411" s="63">
        <f t="shared" si="36"/>
        <v>2</v>
      </c>
      <c r="C411" s="150">
        <v>42415</v>
      </c>
      <c r="D411" s="64" t="s">
        <v>708</v>
      </c>
      <c r="E411" s="150">
        <v>42415</v>
      </c>
      <c r="F411" s="519" t="s">
        <v>1056</v>
      </c>
      <c r="G411" s="67" t="s">
        <v>927</v>
      </c>
      <c r="H411" s="74" t="s">
        <v>718</v>
      </c>
      <c r="I411" s="446"/>
      <c r="J411" s="446"/>
      <c r="K411" s="437"/>
      <c r="L411" s="446"/>
      <c r="M411" s="151">
        <v>1341984</v>
      </c>
      <c r="N411" s="152" t="s">
        <v>99</v>
      </c>
      <c r="O411" s="66" t="s">
        <v>26</v>
      </c>
      <c r="P411" s="85" t="str">
        <f>IF(AND('331-CT'!$E$7=TH!H411,OR(N411="331",O411="331")),"x","")</f>
        <v/>
      </c>
      <c r="Q411" s="85" t="str">
        <f>IF(AND(B411='111'!$L$11,OR($N411=$Q$7,$O411=$Q$7)),"x","")</f>
        <v/>
      </c>
      <c r="R411" s="85" t="str">
        <f>IF(AND($N411=$Q$7,$B411&lt;'111'!$L$11),"x","")</f>
        <v/>
      </c>
      <c r="S411" s="85" t="str">
        <f>IF(AND($O411=$Q$7,$B411&lt;'111'!$L$11),"x","")</f>
        <v/>
      </c>
      <c r="T411" s="85" t="str">
        <f>IF(ISERROR(FIND('112'!$M$9,G411,1)),"",IF((AND(FIND('112'!$M$9,G411,1)&gt;=1,B411='112'!$K$9,OR($N411='112'!$I$6,$O411='112'!$I$6))),"x",""))</f>
        <v/>
      </c>
      <c r="U411" s="85" t="str">
        <f>IF(ISERROR(FIND('112'!$M$9,G411,1)),"",IF((AND(LEFT(G411,2)=LEFT('112'!$M$9,2),B411&lt;'112'!$K$9,$N411='112'!$I$6)),"x",""))</f>
        <v/>
      </c>
      <c r="V411" s="85" t="str">
        <f>IF(ISERROR(FIND('112'!$M$9,G411,1)),"",IF((AND(RIGHT(G411,2)=RIGHT('112'!$M$9,2),B411&lt;'112'!$K$9,$O411='112'!$I$6)),"x",""))</f>
        <v>x</v>
      </c>
      <c r="W411" s="85" t="str">
        <f>IF(AND('341-CT'!$H$9=H411,OR(LEFT(N411,3)=$W$7,LEFT(O411,3)=$W$7)),"x","")</f>
        <v/>
      </c>
      <c r="X411" s="85" t="str">
        <f>IF(OR(TH!N411=TH!$X$7,O411=TH!$X$7),"x","")</f>
        <v/>
      </c>
      <c r="Y411" s="85" t="str">
        <f>IF(AND(OR(N411="131",O411="131"),H411='131-CT'!$H$9),"x","")</f>
        <v/>
      </c>
      <c r="Z411" s="85"/>
      <c r="AA411" s="85" t="str">
        <f>IF(AND(MONTH(E411)='IN-NX'!$J$5,'IN-NX'!$D$7=D411),"x","")</f>
        <v/>
      </c>
      <c r="AB411" s="85" t="str">
        <f>IF(AND(OR(LEFT(TH!N411,2)="15",LEFT(TH!O411,2)="15"),'152-CT'!$J$8=TH!F411),"x","")</f>
        <v/>
      </c>
      <c r="AC411" s="85" t="str">
        <f>IF(AND(OR(LEFT(TH!N411,2)="15",LEFT(TH!O411,2)="15"),TK!$E$7=TH!F411),"x","")</f>
        <v/>
      </c>
      <c r="AD411" s="85" t="str">
        <f>IF(AND(N411="1521",MONTH(C411)='BK-NL'!$M$11),"x","")</f>
        <v/>
      </c>
    </row>
    <row r="412" spans="1:30" ht="15.75" hidden="1" customHeight="1">
      <c r="A412" s="342" t="str">
        <f>IF(B412&lt;&gt;"",IF(AND(B412='IN-TC'!$S$4,OR(TH!N412="1111",TH!O412="1111")),TH!D412,""),"")</f>
        <v/>
      </c>
      <c r="B412" s="63">
        <f t="shared" si="36"/>
        <v>2</v>
      </c>
      <c r="C412" s="64">
        <v>42415</v>
      </c>
      <c r="D412" s="64" t="s">
        <v>708</v>
      </c>
      <c r="E412" s="64">
        <v>42415</v>
      </c>
      <c r="F412" s="519" t="s">
        <v>1057</v>
      </c>
      <c r="G412" s="67" t="s">
        <v>927</v>
      </c>
      <c r="H412" s="350" t="s">
        <v>719</v>
      </c>
      <c r="I412" s="448"/>
      <c r="J412" s="448"/>
      <c r="K412" s="439"/>
      <c r="L412" s="448"/>
      <c r="M412" s="65">
        <v>2892064</v>
      </c>
      <c r="N412" s="152" t="s">
        <v>99</v>
      </c>
      <c r="O412" s="66" t="s">
        <v>26</v>
      </c>
      <c r="P412" s="85" t="str">
        <f>IF(AND('331-CT'!$E$7=TH!H412,OR(N412="331",O412="331")),"x","")</f>
        <v/>
      </c>
      <c r="Q412" s="85" t="str">
        <f>IF(AND(B412='111'!$L$11,OR($N412=$Q$7,$O412=$Q$7)),"x","")</f>
        <v/>
      </c>
      <c r="R412" s="85" t="str">
        <f>IF(AND($N412=$Q$7,$B412&lt;'111'!$L$11),"x","")</f>
        <v/>
      </c>
      <c r="S412" s="85" t="str">
        <f>IF(AND($O412=$Q$7,$B412&lt;'111'!$L$11),"x","")</f>
        <v/>
      </c>
      <c r="T412" s="85" t="str">
        <f>IF(ISERROR(FIND('112'!$M$9,G412,1)),"",IF((AND(FIND('112'!$M$9,G412,1)&gt;=1,B412='112'!$K$9,OR($N412='112'!$I$6,$O412='112'!$I$6))),"x",""))</f>
        <v/>
      </c>
      <c r="U412" s="85" t="str">
        <f>IF(ISERROR(FIND('112'!$M$9,G412,1)),"",IF((AND(LEFT(G412,2)=LEFT('112'!$M$9,2),B412&lt;'112'!$K$9,$N412='112'!$I$6)),"x",""))</f>
        <v/>
      </c>
      <c r="V412" s="85" t="str">
        <f>IF(ISERROR(FIND('112'!$M$9,G412,1)),"",IF((AND(RIGHT(G412,2)=RIGHT('112'!$M$9,2),B412&lt;'112'!$K$9,$O412='112'!$I$6)),"x",""))</f>
        <v>x</v>
      </c>
      <c r="W412" s="85" t="str">
        <f>IF(AND('341-CT'!$H$9=H412,OR(LEFT(N412,3)=$W$7,LEFT(O412,3)=$W$7)),"x","")</f>
        <v/>
      </c>
      <c r="X412" s="85" t="str">
        <f>IF(OR(TH!N412=TH!$X$7,O412=TH!$X$7),"x","")</f>
        <v/>
      </c>
      <c r="Y412" s="85" t="str">
        <f>IF(AND(OR(N412="131",O412="131"),H412='131-CT'!$H$9),"x","")</f>
        <v/>
      </c>
      <c r="Z412" s="85"/>
      <c r="AA412" s="85" t="str">
        <f>IF(AND(MONTH(E412)='IN-NX'!$J$5,'IN-NX'!$D$7=D412),"x","")</f>
        <v/>
      </c>
      <c r="AB412" s="85" t="str">
        <f>IF(AND(OR(LEFT(TH!N412,2)="15",LEFT(TH!O412,2)="15"),'152-CT'!$J$8=TH!F412),"x","")</f>
        <v/>
      </c>
      <c r="AC412" s="85" t="str">
        <f>IF(AND(OR(LEFT(TH!N412,2)="15",LEFT(TH!O412,2)="15"),TK!$E$7=TH!F412),"x","")</f>
        <v/>
      </c>
      <c r="AD412" s="85" t="str">
        <f>IF(AND(N412="1521",MONTH(C412)='BK-NL'!$M$11),"x","")</f>
        <v/>
      </c>
    </row>
    <row r="413" spans="1:30" ht="15.75" hidden="1" customHeight="1">
      <c r="A413" s="342" t="str">
        <f>IF(B413&lt;&gt;"",IF(AND(B413='IN-TC'!$S$4,OR(TH!N413="1111",TH!O413="1111")),TH!D413,""),"")</f>
        <v/>
      </c>
      <c r="B413" s="63">
        <f t="shared" si="36"/>
        <v>2</v>
      </c>
      <c r="C413" s="64">
        <v>42415</v>
      </c>
      <c r="D413" s="64" t="s">
        <v>708</v>
      </c>
      <c r="E413" s="64">
        <v>42415</v>
      </c>
      <c r="F413" s="519" t="s">
        <v>1058</v>
      </c>
      <c r="G413" s="67" t="s">
        <v>927</v>
      </c>
      <c r="H413" s="350" t="s">
        <v>720</v>
      </c>
      <c r="I413" s="448"/>
      <c r="J413" s="448"/>
      <c r="K413" s="439"/>
      <c r="L413" s="448"/>
      <c r="M413" s="65">
        <v>1780800</v>
      </c>
      <c r="N413" s="66" t="s">
        <v>99</v>
      </c>
      <c r="O413" s="66" t="s">
        <v>26</v>
      </c>
      <c r="P413" s="85" t="str">
        <f>IF(AND('331-CT'!$E$7=TH!H413,OR(N413="331",O413="331")),"x","")</f>
        <v/>
      </c>
      <c r="Q413" s="85" t="str">
        <f>IF(AND(B413='111'!$L$11,OR($N413=$Q$7,$O413=$Q$7)),"x","")</f>
        <v/>
      </c>
      <c r="R413" s="85" t="str">
        <f>IF(AND($N413=$Q$7,$B413&lt;'111'!$L$11),"x","")</f>
        <v/>
      </c>
      <c r="S413" s="85" t="str">
        <f>IF(AND($O413=$Q$7,$B413&lt;'111'!$L$11),"x","")</f>
        <v/>
      </c>
      <c r="T413" s="85" t="str">
        <f>IF(ISERROR(FIND('112'!$M$9,G413,1)),"",IF((AND(FIND('112'!$M$9,G413,1)&gt;=1,B413='112'!$K$9,OR($N413='112'!$I$6,$O413='112'!$I$6))),"x",""))</f>
        <v/>
      </c>
      <c r="U413" s="85" t="str">
        <f>IF(ISERROR(FIND('112'!$M$9,G413,1)),"",IF((AND(LEFT(G413,2)=LEFT('112'!$M$9,2),B413&lt;'112'!$K$9,$N413='112'!$I$6)),"x",""))</f>
        <v/>
      </c>
      <c r="V413" s="85" t="str">
        <f>IF(ISERROR(FIND('112'!$M$9,G413,1)),"",IF((AND(RIGHT(G413,2)=RIGHT('112'!$M$9,2),B413&lt;'112'!$K$9,$O413='112'!$I$6)),"x",""))</f>
        <v>x</v>
      </c>
      <c r="W413" s="85" t="str">
        <f>IF(AND('341-CT'!$H$9=H413,OR(LEFT(N413,3)=$W$7,LEFT(O413,3)=$W$7)),"x","")</f>
        <v/>
      </c>
      <c r="X413" s="85" t="str">
        <f>IF(OR(TH!N413=TH!$X$7,O413=TH!$X$7),"x","")</f>
        <v/>
      </c>
      <c r="Y413" s="85" t="str">
        <f>IF(AND(OR(N413="131",O413="131"),H413='131-CT'!$H$9),"x","")</f>
        <v/>
      </c>
      <c r="Z413" s="85"/>
      <c r="AA413" s="85" t="str">
        <f>IF(AND(MONTH(E413)='IN-NX'!$J$5,'IN-NX'!$D$7=D413),"x","")</f>
        <v/>
      </c>
      <c r="AB413" s="85" t="str">
        <f>IF(AND(OR(LEFT(TH!N413,2)="15",LEFT(TH!O413,2)="15"),'152-CT'!$J$8=TH!F413),"x","")</f>
        <v/>
      </c>
      <c r="AC413" s="85" t="str">
        <f>IF(AND(OR(LEFT(TH!N413,2)="15",LEFT(TH!O413,2)="15"),TK!$E$7=TH!F413),"x","")</f>
        <v/>
      </c>
      <c r="AD413" s="85" t="str">
        <f>IF(AND(N413="1521",MONTH(C413)='BK-NL'!$M$11),"x","")</f>
        <v/>
      </c>
    </row>
    <row r="414" spans="1:30" ht="15.75" hidden="1" customHeight="1">
      <c r="A414" s="342" t="str">
        <f>IF(B414&lt;&gt;"",IF(AND(B414='IN-TC'!$S$4,OR(TH!N414="1111",TH!O414="1111")),TH!D414,""),"")</f>
        <v/>
      </c>
      <c r="B414" s="63">
        <f t="shared" si="36"/>
        <v>2</v>
      </c>
      <c r="C414" s="64">
        <v>42415</v>
      </c>
      <c r="D414" s="64" t="s">
        <v>708</v>
      </c>
      <c r="E414" s="64">
        <v>42415</v>
      </c>
      <c r="F414" s="519" t="s">
        <v>1059</v>
      </c>
      <c r="G414" s="67" t="s">
        <v>927</v>
      </c>
      <c r="H414" s="74" t="s">
        <v>721</v>
      </c>
      <c r="I414" s="446"/>
      <c r="J414" s="446"/>
      <c r="K414" s="437"/>
      <c r="L414" s="446"/>
      <c r="M414" s="65">
        <v>2492896</v>
      </c>
      <c r="N414" s="66" t="s">
        <v>99</v>
      </c>
      <c r="O414" s="66" t="s">
        <v>26</v>
      </c>
      <c r="P414" s="85" t="str">
        <f>IF(AND('331-CT'!$E$7=TH!H414,OR(N414="331",O414="331")),"x","")</f>
        <v/>
      </c>
      <c r="Q414" s="85" t="str">
        <f>IF(AND(B414='111'!$L$11,OR($N414=$Q$7,$O414=$Q$7)),"x","")</f>
        <v/>
      </c>
      <c r="R414" s="85" t="str">
        <f>IF(AND($N414=$Q$7,$B414&lt;'111'!$L$11),"x","")</f>
        <v/>
      </c>
      <c r="S414" s="85" t="str">
        <f>IF(AND($O414=$Q$7,$B414&lt;'111'!$L$11),"x","")</f>
        <v/>
      </c>
      <c r="T414" s="85" t="str">
        <f>IF(ISERROR(FIND('112'!$M$9,G414,1)),"",IF((AND(FIND('112'!$M$9,G414,1)&gt;=1,B414='112'!$K$9,OR($N414='112'!$I$6,$O414='112'!$I$6))),"x",""))</f>
        <v/>
      </c>
      <c r="U414" s="85" t="str">
        <f>IF(ISERROR(FIND('112'!$M$9,G414,1)),"",IF((AND(LEFT(G414,2)=LEFT('112'!$M$9,2),B414&lt;'112'!$K$9,$N414='112'!$I$6)),"x",""))</f>
        <v/>
      </c>
      <c r="V414" s="85" t="str">
        <f>IF(ISERROR(FIND('112'!$M$9,G414,1)),"",IF((AND(RIGHT(G414,2)=RIGHT('112'!$M$9,2),B414&lt;'112'!$K$9,$O414='112'!$I$6)),"x",""))</f>
        <v>x</v>
      </c>
      <c r="W414" s="85" t="str">
        <f>IF(AND('341-CT'!$H$9=H414,OR(LEFT(N414,3)=$W$7,LEFT(O414,3)=$W$7)),"x","")</f>
        <v/>
      </c>
      <c r="X414" s="85" t="str">
        <f>IF(OR(TH!N414=TH!$X$7,O414=TH!$X$7),"x","")</f>
        <v/>
      </c>
      <c r="Y414" s="85" t="str">
        <f>IF(AND(OR(N414="131",O414="131"),H414='131-CT'!$H$9),"x","")</f>
        <v/>
      </c>
      <c r="Z414" s="85"/>
      <c r="AA414" s="85" t="str">
        <f>IF(AND(MONTH(E414)='IN-NX'!$J$5,'IN-NX'!$D$7=D414),"x","")</f>
        <v/>
      </c>
      <c r="AB414" s="85" t="str">
        <f>IF(AND(OR(LEFT(TH!N414,2)="15",LEFT(TH!O414,2)="15"),'152-CT'!$J$8=TH!F414),"x","")</f>
        <v/>
      </c>
      <c r="AC414" s="85" t="str">
        <f>IF(AND(OR(LEFT(TH!N414,2)="15",LEFT(TH!O414,2)="15"),TK!$E$7=TH!F414),"x","")</f>
        <v/>
      </c>
      <c r="AD414" s="85" t="str">
        <f>IF(AND(N414="1521",MONTH(C414)='BK-NL'!$M$11),"x","")</f>
        <v/>
      </c>
    </row>
    <row r="415" spans="1:30" ht="15.75" hidden="1" customHeight="1">
      <c r="A415" s="342" t="str">
        <f>IF(B415&lt;&gt;"",IF(AND(B415='IN-TC'!$S$4,OR(TH!N415="1111",TH!O415="1111")),TH!D415,""),"")</f>
        <v/>
      </c>
      <c r="B415" s="63">
        <f t="shared" si="36"/>
        <v>2</v>
      </c>
      <c r="C415" s="64">
        <v>42415</v>
      </c>
      <c r="D415" s="64" t="s">
        <v>708</v>
      </c>
      <c r="E415" s="64">
        <v>42415</v>
      </c>
      <c r="F415" s="519" t="s">
        <v>767</v>
      </c>
      <c r="G415" s="67" t="s">
        <v>926</v>
      </c>
      <c r="H415" s="74"/>
      <c r="I415" s="446"/>
      <c r="J415" s="446"/>
      <c r="K415" s="437"/>
      <c r="L415" s="446"/>
      <c r="M415" s="65">
        <v>50000</v>
      </c>
      <c r="N415" s="66" t="s">
        <v>101</v>
      </c>
      <c r="O415" s="66" t="s">
        <v>26</v>
      </c>
      <c r="P415" s="85" t="str">
        <f>IF(AND('331-CT'!$E$7=TH!H415,OR(N415="331",O415="331")),"x","")</f>
        <v/>
      </c>
      <c r="Q415" s="85" t="str">
        <f>IF(AND(B415='111'!$L$11,OR($N415=$Q$7,$O415=$Q$7)),"x","")</f>
        <v/>
      </c>
      <c r="R415" s="85" t="str">
        <f>IF(AND($N415=$Q$7,$B415&lt;'111'!$L$11),"x","")</f>
        <v/>
      </c>
      <c r="S415" s="85" t="str">
        <f>IF(AND($O415=$Q$7,$B415&lt;'111'!$L$11),"x","")</f>
        <v/>
      </c>
      <c r="T415" s="85" t="str">
        <f>IF(ISERROR(FIND('112'!$M$9,G415,1)),"",IF((AND(FIND('112'!$M$9,G415,1)&gt;=1,B415='112'!$K$9,OR($N415='112'!$I$6,$O415='112'!$I$6))),"x",""))</f>
        <v/>
      </c>
      <c r="U415" s="85" t="str">
        <f>IF(ISERROR(FIND('112'!$M$9,G415,1)),"",IF((AND(LEFT(G415,2)=LEFT('112'!$M$9,2),B415&lt;'112'!$K$9,$N415='112'!$I$6)),"x",""))</f>
        <v/>
      </c>
      <c r="V415" s="85" t="str">
        <f>IF(ISERROR(FIND('112'!$M$9,G415,1)),"",IF((AND(RIGHT(G415,2)=RIGHT('112'!$M$9,2),B415&lt;'112'!$K$9,$O415='112'!$I$6)),"x",""))</f>
        <v/>
      </c>
      <c r="W415" s="85" t="str">
        <f>IF(AND('341-CT'!$H$9=H415,OR(LEFT(N415,3)=$W$7,LEFT(O415,3)=$W$7)),"x","")</f>
        <v/>
      </c>
      <c r="X415" s="85" t="str">
        <f>IF(OR(TH!N415=TH!$X$7,O415=TH!$X$7),"x","")</f>
        <v/>
      </c>
      <c r="Y415" s="85" t="str">
        <f>IF(AND(OR(N415="131",O415="131"),H415='131-CT'!$H$9),"x","")</f>
        <v/>
      </c>
      <c r="Z415" s="85"/>
      <c r="AA415" s="85" t="str">
        <f>IF(AND(MONTH(E415)='IN-NX'!$J$5,'IN-NX'!$D$7=D415),"x","")</f>
        <v/>
      </c>
      <c r="AB415" s="85" t="str">
        <f>IF(AND(OR(LEFT(TH!N415,2)="15",LEFT(TH!O415,2)="15"),'152-CT'!$J$8=TH!F415),"x","")</f>
        <v/>
      </c>
      <c r="AC415" s="85" t="str">
        <f>IF(AND(OR(LEFT(TH!N415,2)="15",LEFT(TH!O415,2)="15"),TK!$E$7=TH!F415),"x","")</f>
        <v/>
      </c>
      <c r="AD415" s="85" t="str">
        <f>IF(AND(N415="1521",MONTH(C415)='BK-NL'!$M$11),"x","")</f>
        <v/>
      </c>
    </row>
    <row r="416" spans="1:30" ht="15.75" hidden="1" customHeight="1">
      <c r="A416" s="342" t="str">
        <f>IF(B416&lt;&gt;"",IF(AND(B416='IN-TC'!$S$4,OR(TH!N416="1111",TH!O416="1111")),TH!D416,""),"")</f>
        <v/>
      </c>
      <c r="B416" s="63">
        <f t="shared" si="36"/>
        <v>2</v>
      </c>
      <c r="C416" s="64">
        <v>42415</v>
      </c>
      <c r="D416" s="64" t="s">
        <v>708</v>
      </c>
      <c r="E416" s="64">
        <v>42415</v>
      </c>
      <c r="F416" s="519" t="s">
        <v>768</v>
      </c>
      <c r="G416" s="67" t="s">
        <v>926</v>
      </c>
      <c r="H416" s="74"/>
      <c r="I416" s="446"/>
      <c r="J416" s="446"/>
      <c r="K416" s="437"/>
      <c r="L416" s="446"/>
      <c r="M416" s="65">
        <v>5000</v>
      </c>
      <c r="N416" s="66" t="s">
        <v>9</v>
      </c>
      <c r="O416" s="66" t="s">
        <v>26</v>
      </c>
      <c r="P416" s="85" t="str">
        <f>IF(AND('331-CT'!$E$7=TH!H416,OR(N416="331",O416="331")),"x","")</f>
        <v/>
      </c>
      <c r="Q416" s="85" t="str">
        <f>IF(AND(B416='111'!$L$11,OR($N416=$Q$7,$O416=$Q$7)),"x","")</f>
        <v/>
      </c>
      <c r="R416" s="85" t="str">
        <f>IF(AND($N416=$Q$7,$B416&lt;'111'!$L$11),"x","")</f>
        <v/>
      </c>
      <c r="S416" s="85" t="str">
        <f>IF(AND($O416=$Q$7,$B416&lt;'111'!$L$11),"x","")</f>
        <v/>
      </c>
      <c r="T416" s="85" t="str">
        <f>IF(ISERROR(FIND('112'!$M$9,G416,1)),"",IF((AND(FIND('112'!$M$9,G416,1)&gt;=1,B416='112'!$K$9,OR($N416='112'!$I$6,$O416='112'!$I$6))),"x",""))</f>
        <v/>
      </c>
      <c r="U416" s="85" t="str">
        <f>IF(ISERROR(FIND('112'!$M$9,G416,1)),"",IF((AND(LEFT(G416,2)=LEFT('112'!$M$9,2),B416&lt;'112'!$K$9,$N416='112'!$I$6)),"x",""))</f>
        <v/>
      </c>
      <c r="V416" s="85" t="str">
        <f>IF(ISERROR(FIND('112'!$M$9,G416,1)),"",IF((AND(RIGHT(G416,2)=RIGHT('112'!$M$9,2),B416&lt;'112'!$K$9,$O416='112'!$I$6)),"x",""))</f>
        <v/>
      </c>
      <c r="W416" s="85" t="str">
        <f>IF(AND('341-CT'!$H$9=H416,OR(LEFT(N416,3)=$W$7,LEFT(O416,3)=$W$7)),"x","")</f>
        <v/>
      </c>
      <c r="X416" s="85" t="str">
        <f>IF(OR(TH!N416=TH!$X$7,O416=TH!$X$7),"x","")</f>
        <v/>
      </c>
      <c r="Y416" s="85" t="str">
        <f>IF(AND(OR(N416="131",O416="131"),H416='131-CT'!$H$9),"x","")</f>
        <v/>
      </c>
      <c r="Z416" s="85"/>
      <c r="AA416" s="85" t="str">
        <f>IF(AND(MONTH(E416)='IN-NX'!$J$5,'IN-NX'!$D$7=D416),"x","")</f>
        <v/>
      </c>
      <c r="AB416" s="85" t="str">
        <f>IF(AND(OR(LEFT(TH!N416,2)="15",LEFT(TH!O416,2)="15"),'152-CT'!$J$8=TH!F416),"x","")</f>
        <v/>
      </c>
      <c r="AC416" s="85" t="str">
        <f>IF(AND(OR(LEFT(TH!N416,2)="15",LEFT(TH!O416,2)="15"),TK!$E$7=TH!F416),"x","")</f>
        <v/>
      </c>
      <c r="AD416" s="85" t="str">
        <f>IF(AND(N416="1521",MONTH(C416)='BK-NL'!$M$11),"x","")</f>
        <v/>
      </c>
    </row>
    <row r="417" spans="1:31" ht="15.75" hidden="1" customHeight="1">
      <c r="A417" s="342" t="str">
        <f>IF(B417&lt;&gt;"",IF(AND(B417='IN-TC'!$S$4,OR(TH!N417="1111",TH!O417="1111")),TH!D417,""),"")</f>
        <v/>
      </c>
      <c r="B417" s="63">
        <f t="shared" si="36"/>
        <v>2</v>
      </c>
      <c r="C417" s="64">
        <v>42415</v>
      </c>
      <c r="D417" s="64" t="s">
        <v>708</v>
      </c>
      <c r="E417" s="64">
        <v>42415</v>
      </c>
      <c r="F417" s="519" t="s">
        <v>767</v>
      </c>
      <c r="G417" s="67" t="s">
        <v>926</v>
      </c>
      <c r="H417" s="74"/>
      <c r="I417" s="446"/>
      <c r="J417" s="446"/>
      <c r="K417" s="437"/>
      <c r="L417" s="446"/>
      <c r="M417" s="65">
        <v>50000</v>
      </c>
      <c r="N417" s="66" t="s">
        <v>101</v>
      </c>
      <c r="O417" s="66" t="s">
        <v>26</v>
      </c>
      <c r="P417" s="85" t="str">
        <f>IF(AND('331-CT'!$E$7=TH!H417,OR(N417="331",O417="331")),"x","")</f>
        <v/>
      </c>
      <c r="Q417" s="85" t="str">
        <f>IF(AND(B417='111'!$L$11,OR($N417=$Q$7,$O417=$Q$7)),"x","")</f>
        <v/>
      </c>
      <c r="R417" s="85" t="str">
        <f>IF(AND($N417=$Q$7,$B417&lt;'111'!$L$11),"x","")</f>
        <v/>
      </c>
      <c r="S417" s="85" t="str">
        <f>IF(AND($O417=$Q$7,$B417&lt;'111'!$L$11),"x","")</f>
        <v/>
      </c>
      <c r="T417" s="85" t="str">
        <f>IF(ISERROR(FIND('112'!$M$9,G417,1)),"",IF((AND(FIND('112'!$M$9,G417,1)&gt;=1,B417='112'!$K$9,OR($N417='112'!$I$6,$O417='112'!$I$6))),"x",""))</f>
        <v/>
      </c>
      <c r="U417" s="85" t="str">
        <f>IF(ISERROR(FIND('112'!$M$9,G417,1)),"",IF((AND(LEFT(G417,2)=LEFT('112'!$M$9,2),B417&lt;'112'!$K$9,$N417='112'!$I$6)),"x",""))</f>
        <v/>
      </c>
      <c r="V417" s="85" t="str">
        <f>IF(ISERROR(FIND('112'!$M$9,G417,1)),"",IF((AND(RIGHT(G417,2)=RIGHT('112'!$M$9,2),B417&lt;'112'!$K$9,$O417='112'!$I$6)),"x",""))</f>
        <v/>
      </c>
      <c r="W417" s="85" t="str">
        <f>IF(AND('341-CT'!$H$9=H417,OR(LEFT(N417,3)=$W$7,LEFT(O417,3)=$W$7)),"x","")</f>
        <v/>
      </c>
      <c r="X417" s="85" t="str">
        <f>IF(OR(TH!N417=TH!$X$7,O417=TH!$X$7),"x","")</f>
        <v/>
      </c>
      <c r="Y417" s="85" t="str">
        <f>IF(AND(OR(N417="131",O417="131"),H417='131-CT'!$H$9),"x","")</f>
        <v/>
      </c>
      <c r="Z417" s="85"/>
      <c r="AA417" s="85" t="str">
        <f>IF(AND(MONTH(E417)='IN-NX'!$J$5,'IN-NX'!$D$7=D417),"x","")</f>
        <v/>
      </c>
      <c r="AB417" s="85" t="str">
        <f>IF(AND(OR(LEFT(TH!N417,2)="15",LEFT(TH!O417,2)="15"),'152-CT'!$J$8=TH!F417),"x","")</f>
        <v/>
      </c>
      <c r="AC417" s="85" t="str">
        <f>IF(AND(OR(LEFT(TH!N417,2)="15",LEFT(TH!O417,2)="15"),TK!$E$7=TH!F417),"x","")</f>
        <v/>
      </c>
      <c r="AD417" s="85" t="str">
        <f>IF(AND(N417="1521",MONTH(C417)='BK-NL'!$M$11),"x","")</f>
        <v/>
      </c>
    </row>
    <row r="418" spans="1:31" ht="15.75" hidden="1" customHeight="1">
      <c r="A418" s="342" t="str">
        <f>IF(B418&lt;&gt;"",IF(AND(B418='IN-TC'!$S$4,OR(TH!N418="1111",TH!O418="1111")),TH!D418,""),"")</f>
        <v/>
      </c>
      <c r="B418" s="63">
        <f t="shared" si="36"/>
        <v>2</v>
      </c>
      <c r="C418" s="64">
        <v>42415</v>
      </c>
      <c r="D418" s="64" t="s">
        <v>708</v>
      </c>
      <c r="E418" s="64">
        <v>42415</v>
      </c>
      <c r="F418" s="519" t="s">
        <v>768</v>
      </c>
      <c r="G418" s="67" t="s">
        <v>926</v>
      </c>
      <c r="H418" s="74"/>
      <c r="I418" s="446"/>
      <c r="J418" s="446"/>
      <c r="K418" s="437"/>
      <c r="L418" s="446"/>
      <c r="M418" s="65">
        <v>5000</v>
      </c>
      <c r="N418" s="66" t="s">
        <v>9</v>
      </c>
      <c r="O418" s="66" t="s">
        <v>26</v>
      </c>
      <c r="P418" s="85" t="str">
        <f>IF(AND('331-CT'!$E$7=TH!H418,OR(N418="331",O418="331")),"x","")</f>
        <v/>
      </c>
      <c r="Q418" s="85" t="str">
        <f>IF(AND(B418='111'!$L$11,OR($N418=$Q$7,$O418=$Q$7)),"x","")</f>
        <v/>
      </c>
      <c r="R418" s="85" t="str">
        <f>IF(AND($N418=$Q$7,$B418&lt;'111'!$L$11),"x","")</f>
        <v/>
      </c>
      <c r="S418" s="85" t="str">
        <f>IF(AND($O418=$Q$7,$B418&lt;'111'!$L$11),"x","")</f>
        <v/>
      </c>
      <c r="T418" s="85" t="str">
        <f>IF(ISERROR(FIND('112'!$M$9,G418,1)),"",IF((AND(FIND('112'!$M$9,G418,1)&gt;=1,B418='112'!$K$9,OR($N418='112'!$I$6,$O418='112'!$I$6))),"x",""))</f>
        <v/>
      </c>
      <c r="U418" s="85" t="str">
        <f>IF(ISERROR(FIND('112'!$M$9,G418,1)),"",IF((AND(LEFT(G418,2)=LEFT('112'!$M$9,2),B418&lt;'112'!$K$9,$N418='112'!$I$6)),"x",""))</f>
        <v/>
      </c>
      <c r="V418" s="85" t="str">
        <f>IF(ISERROR(FIND('112'!$M$9,G418,1)),"",IF((AND(RIGHT(G418,2)=RIGHT('112'!$M$9,2),B418&lt;'112'!$K$9,$O418='112'!$I$6)),"x",""))</f>
        <v/>
      </c>
      <c r="W418" s="85" t="str">
        <f>IF(AND('341-CT'!$H$9=H418,OR(LEFT(N418,3)=$W$7,LEFT(O418,3)=$W$7)),"x","")</f>
        <v/>
      </c>
      <c r="X418" s="85" t="str">
        <f>IF(OR(TH!N418=TH!$X$7,O418=TH!$X$7),"x","")</f>
        <v/>
      </c>
      <c r="Y418" s="85" t="str">
        <f>IF(AND(OR(N418="131",O418="131"),H418='131-CT'!$H$9),"x","")</f>
        <v/>
      </c>
      <c r="Z418" s="85"/>
      <c r="AA418" s="85" t="str">
        <f>IF(AND(MONTH(E418)='IN-NX'!$J$5,'IN-NX'!$D$7=D418),"x","")</f>
        <v/>
      </c>
      <c r="AB418" s="85" t="str">
        <f>IF(AND(OR(LEFT(TH!N418,2)="15",LEFT(TH!O418,2)="15"),'152-CT'!$J$8=TH!F418),"x","")</f>
        <v/>
      </c>
      <c r="AC418" s="85" t="str">
        <f>IF(AND(OR(LEFT(TH!N418,2)="15",LEFT(TH!O418,2)="15"),TK!$E$7=TH!F418),"x","")</f>
        <v/>
      </c>
      <c r="AD418" s="85" t="str">
        <f>IF(AND(N418="1521",MONTH(C418)='BK-NL'!$M$11),"x","")</f>
        <v/>
      </c>
    </row>
    <row r="419" spans="1:31" ht="15.75" hidden="1" customHeight="1">
      <c r="A419" s="342" t="str">
        <f>IF(B419&lt;&gt;"",IF(AND(B419='IN-TC'!$S$4,OR(TH!N419="1111",TH!O419="1111")),TH!D419,""),"")</f>
        <v>C08</v>
      </c>
      <c r="B419" s="63">
        <f t="shared" si="36"/>
        <v>2</v>
      </c>
      <c r="C419" s="320">
        <f>E419</f>
        <v>42417</v>
      </c>
      <c r="D419" s="64" t="s">
        <v>884</v>
      </c>
      <c r="E419" s="320">
        <v>42417</v>
      </c>
      <c r="F419" s="519" t="s">
        <v>972</v>
      </c>
      <c r="G419" s="82"/>
      <c r="H419" s="83" t="s">
        <v>971</v>
      </c>
      <c r="I419" s="444"/>
      <c r="J419" s="444"/>
      <c r="K419" s="435"/>
      <c r="L419" s="444"/>
      <c r="M419" s="84">
        <v>360000000</v>
      </c>
      <c r="N419" s="85" t="s">
        <v>273</v>
      </c>
      <c r="O419" s="85" t="s">
        <v>63</v>
      </c>
      <c r="P419" s="85" t="str">
        <f>IF(AND('331-CT'!$E$7=TH!H419,OR(N419="331",O419="331")),"x","")</f>
        <v/>
      </c>
      <c r="Q419" s="85" t="str">
        <f>IF(AND(B419='111'!$L$11,OR($N419=$Q$7,$O419=$Q$7)),"x","")</f>
        <v/>
      </c>
      <c r="R419" s="85" t="str">
        <f>IF(AND($N419=$Q$7,$B419&lt;'111'!$L$11),"x","")</f>
        <v/>
      </c>
      <c r="S419" s="85" t="str">
        <f>IF(AND($O419=$Q$7,$B419&lt;'111'!$L$11),"x","")</f>
        <v/>
      </c>
      <c r="T419" s="85" t="str">
        <f>IF(ISERROR(FIND('112'!$M$9,G419,1)),"",IF((AND(FIND('112'!$M$9,G419,1)&gt;=1,B419='112'!$K$9,OR($N419='112'!$I$6,$O419='112'!$I$6))),"x",""))</f>
        <v/>
      </c>
      <c r="U419" s="85" t="str">
        <f>IF(ISERROR(FIND('112'!$M$9,G419,1)),"",IF((AND(LEFT(G419,2)=LEFT('112'!$M$9,2),B419&lt;'112'!$K$9,$N419='112'!$I$6)),"x",""))</f>
        <v/>
      </c>
      <c r="V419" s="85" t="str">
        <f>IF(ISERROR(FIND('112'!$M$9,G419,1)),"",IF((AND(RIGHT(G419,2)=RIGHT('112'!$M$9,2),B419&lt;'112'!$K$9,$O419='112'!$I$6)),"x",""))</f>
        <v/>
      </c>
      <c r="W419" s="85" t="str">
        <f>IF(AND('341-CT'!$H$9=H419,OR(LEFT(N419,3)=$W$7,LEFT(O419,3)=$W$7)),"x","")</f>
        <v/>
      </c>
      <c r="X419" s="85" t="str">
        <f>IF(OR(TH!N419=TH!$X$7,O419=TH!$X$7),"x","")</f>
        <v/>
      </c>
      <c r="Y419" s="85" t="str">
        <f>IF(AND(OR(N419="131",O419="131"),H419='131-CT'!$H$9),"x","")</f>
        <v/>
      </c>
      <c r="Z419" s="85"/>
      <c r="AA419" s="85" t="str">
        <f>IF(AND(MONTH(E419)='IN-NX'!$J$5,'IN-NX'!$D$7=D419),"x","")</f>
        <v/>
      </c>
      <c r="AB419" s="85" t="str">
        <f>IF(AND(OR(LEFT(TH!N419,2)="15",LEFT(TH!O419,2)="15"),'152-CT'!$J$8=TH!F419),"x","")</f>
        <v/>
      </c>
      <c r="AC419" s="85" t="str">
        <f>IF(AND(OR(LEFT(TH!N419,2)="15",LEFT(TH!O419,2)="15"),TK!$E$7=TH!F419),"x","")</f>
        <v/>
      </c>
      <c r="AD419" s="85" t="str">
        <f>IF(AND(N419="1521",MONTH(C419)='BK-NL'!$M$11),"x","")</f>
        <v/>
      </c>
    </row>
    <row r="420" spans="1:31" s="354" customFormat="1" ht="15.75" hidden="1" customHeight="1">
      <c r="A420" s="342" t="str">
        <f>IF(B420&lt;&gt;"",IF(AND(B420='IN-TC'!$S$4,OR(TH!N420="1111",TH!O420="1111")),TH!D420,""),"")</f>
        <v>C09</v>
      </c>
      <c r="B420" s="63">
        <f t="shared" si="36"/>
        <v>2</v>
      </c>
      <c r="C420" s="64">
        <v>42418</v>
      </c>
      <c r="D420" s="64" t="s">
        <v>885</v>
      </c>
      <c r="E420" s="64">
        <v>42418</v>
      </c>
      <c r="F420" s="519" t="s">
        <v>1013</v>
      </c>
      <c r="G420" s="67" t="s">
        <v>1034</v>
      </c>
      <c r="H420" s="74" t="s">
        <v>816</v>
      </c>
      <c r="I420" s="446"/>
      <c r="J420" s="446"/>
      <c r="K420" s="437"/>
      <c r="L420" s="446"/>
      <c r="M420" s="65">
        <v>602391</v>
      </c>
      <c r="N420" s="66" t="s">
        <v>101</v>
      </c>
      <c r="O420" s="66" t="s">
        <v>63</v>
      </c>
      <c r="P420" s="85" t="str">
        <f>IF(AND('331-CT'!$E$7=TH!H420,OR(N420="331",O420="331")),"x","")</f>
        <v/>
      </c>
      <c r="Q420" s="85" t="str">
        <f>IF(AND(B420='111'!$L$11,OR($N420=$Q$7,$O420=$Q$7)),"x","")</f>
        <v/>
      </c>
      <c r="R420" s="85" t="str">
        <f>IF(AND($N420=$Q$7,$B420&lt;'111'!$L$11),"x","")</f>
        <v/>
      </c>
      <c r="S420" s="85" t="str">
        <f>IF(AND($O420=$Q$7,$B420&lt;'111'!$L$11),"x","")</f>
        <v/>
      </c>
      <c r="T420" s="85" t="str">
        <f>IF(ISERROR(FIND('112'!$M$9,G420,1)),"",IF((AND(FIND('112'!$M$9,G420,1)&gt;=1,B420='112'!$K$9,OR($N420='112'!$I$6,$O420='112'!$I$6))),"x",""))</f>
        <v/>
      </c>
      <c r="U420" s="85" t="str">
        <f>IF(ISERROR(FIND('112'!$M$9,G420,1)),"",IF((AND(LEFT(G420,2)=LEFT('112'!$M$9,2),B420&lt;'112'!$K$9,$N420='112'!$I$6)),"x",""))</f>
        <v/>
      </c>
      <c r="V420" s="85" t="str">
        <f>IF(ISERROR(FIND('112'!$M$9,G420,1)),"",IF((AND(RIGHT(G420,2)=RIGHT('112'!$M$9,2),B420&lt;'112'!$K$9,$O420='112'!$I$6)),"x",""))</f>
        <v/>
      </c>
      <c r="W420" s="85" t="str">
        <f>IF(AND('341-CT'!$H$9=H420,OR(LEFT(N420,3)=$W$7,LEFT(O420,3)=$W$7)),"x","")</f>
        <v/>
      </c>
      <c r="X420" s="85" t="str">
        <f>IF(OR(TH!N420=TH!$X$7,O420=TH!$X$7),"x","")</f>
        <v/>
      </c>
      <c r="Y420" s="85" t="str">
        <f>IF(AND(OR(N420="131",O420="131"),H420='131-CT'!$H$9),"x","")</f>
        <v/>
      </c>
      <c r="Z420" s="85"/>
      <c r="AA420" s="85" t="str">
        <f>IF(AND(MONTH(E420)='IN-NX'!$J$5,'IN-NX'!$D$7=D420),"x","")</f>
        <v/>
      </c>
      <c r="AB420" s="85" t="str">
        <f>IF(AND(OR(LEFT(TH!N420,2)="15",LEFT(TH!O420,2)="15"),'152-CT'!$J$8=TH!F420),"x","")</f>
        <v/>
      </c>
      <c r="AC420" s="85" t="str">
        <f>IF(AND(OR(LEFT(TH!N420,2)="15",LEFT(TH!O420,2)="15"),TK!$E$7=TH!F420),"x","")</f>
        <v/>
      </c>
      <c r="AD420" s="85" t="str">
        <f>IF(AND(N420="1521",MONTH(C420)='BK-NL'!$M$11),"x","")</f>
        <v/>
      </c>
      <c r="AE420" s="333"/>
    </row>
    <row r="421" spans="1:31" ht="15.75" hidden="1" customHeight="1">
      <c r="A421" s="342" t="str">
        <f>IF(B421&lt;&gt;"",IF(AND(B421='IN-TC'!$S$4,OR(TH!N421="1111",TH!O421="1111")),TH!D421,""),"")</f>
        <v>C09</v>
      </c>
      <c r="B421" s="63">
        <f t="shared" si="36"/>
        <v>2</v>
      </c>
      <c r="C421" s="64">
        <v>42418</v>
      </c>
      <c r="D421" s="64" t="s">
        <v>885</v>
      </c>
      <c r="E421" s="64">
        <v>42418</v>
      </c>
      <c r="F421" s="519" t="s">
        <v>1014</v>
      </c>
      <c r="G421" s="67" t="s">
        <v>1034</v>
      </c>
      <c r="H421" s="74" t="s">
        <v>816</v>
      </c>
      <c r="I421" s="446"/>
      <c r="J421" s="446"/>
      <c r="K421" s="437"/>
      <c r="L421" s="446"/>
      <c r="M421" s="65">
        <v>60239</v>
      </c>
      <c r="N421" s="66" t="s">
        <v>9</v>
      </c>
      <c r="O421" s="66" t="s">
        <v>63</v>
      </c>
      <c r="P421" s="85" t="str">
        <f>IF(AND('331-CT'!$E$7=TH!H421,OR(N421="331",O421="331")),"x","")</f>
        <v/>
      </c>
      <c r="Q421" s="85" t="str">
        <f>IF(AND(B421='111'!$L$11,OR($N421=$Q$7,$O421=$Q$7)),"x","")</f>
        <v/>
      </c>
      <c r="R421" s="85" t="str">
        <f>IF(AND($N421=$Q$7,$B421&lt;'111'!$L$11),"x","")</f>
        <v/>
      </c>
      <c r="S421" s="85" t="str">
        <f>IF(AND($O421=$Q$7,$B421&lt;'111'!$L$11),"x","")</f>
        <v/>
      </c>
      <c r="T421" s="85" t="str">
        <f>IF(ISERROR(FIND('112'!$M$9,G421,1)),"",IF((AND(FIND('112'!$M$9,G421,1)&gt;=1,B421='112'!$K$9,OR($N421='112'!$I$6,$O421='112'!$I$6))),"x",""))</f>
        <v/>
      </c>
      <c r="U421" s="85" t="str">
        <f>IF(ISERROR(FIND('112'!$M$9,G421,1)),"",IF((AND(LEFT(G421,2)=LEFT('112'!$M$9,2),B421&lt;'112'!$K$9,$N421='112'!$I$6)),"x",""))</f>
        <v/>
      </c>
      <c r="V421" s="85" t="str">
        <f>IF(ISERROR(FIND('112'!$M$9,G421,1)),"",IF((AND(RIGHT(G421,2)=RIGHT('112'!$M$9,2),B421&lt;'112'!$K$9,$O421='112'!$I$6)),"x",""))</f>
        <v/>
      </c>
      <c r="W421" s="85" t="str">
        <f>IF(AND('341-CT'!$H$9=H421,OR(LEFT(N421,3)=$W$7,LEFT(O421,3)=$W$7)),"x","")</f>
        <v/>
      </c>
      <c r="X421" s="85" t="str">
        <f>IF(OR(TH!N421=TH!$X$7,O421=TH!$X$7),"x","")</f>
        <v/>
      </c>
      <c r="Y421" s="85" t="str">
        <f>IF(AND(OR(N421="131",O421="131"),H421='131-CT'!$H$9),"x","")</f>
        <v/>
      </c>
      <c r="Z421" s="85"/>
      <c r="AA421" s="85" t="str">
        <f>IF(AND(MONTH(E421)='IN-NX'!$J$5,'IN-NX'!$D$7=D421),"x","")</f>
        <v/>
      </c>
      <c r="AB421" s="85" t="str">
        <f>IF(AND(OR(LEFT(TH!N421,2)="15",LEFT(TH!O421,2)="15"),'152-CT'!$J$8=TH!F421),"x","")</f>
        <v/>
      </c>
      <c r="AC421" s="85" t="str">
        <f>IF(AND(OR(LEFT(TH!N421,2)="15",LEFT(TH!O421,2)="15"),TK!$E$7=TH!F421),"x","")</f>
        <v/>
      </c>
      <c r="AD421" s="85" t="str">
        <f>IF(AND(N421="1521",MONTH(C421)='BK-NL'!$M$11),"x","")</f>
        <v/>
      </c>
    </row>
    <row r="422" spans="1:31" ht="15.75" hidden="1" customHeight="1">
      <c r="A422" s="342" t="str">
        <f>IF(B422&lt;&gt;"",IF(AND(B422='IN-TC'!$S$4,OR(TH!N422="1111",TH!O422="1111")),TH!D422,""),"")</f>
        <v>C10</v>
      </c>
      <c r="B422" s="63">
        <f t="shared" si="36"/>
        <v>2</v>
      </c>
      <c r="C422" s="64">
        <v>42418</v>
      </c>
      <c r="D422" s="64" t="s">
        <v>886</v>
      </c>
      <c r="E422" s="64">
        <v>42418</v>
      </c>
      <c r="F422" s="519" t="s">
        <v>1011</v>
      </c>
      <c r="G422" s="67" t="s">
        <v>1035</v>
      </c>
      <c r="H422" s="74" t="s">
        <v>822</v>
      </c>
      <c r="I422" s="446"/>
      <c r="J422" s="446"/>
      <c r="K422" s="437"/>
      <c r="L422" s="446"/>
      <c r="M422" s="65">
        <v>106982</v>
      </c>
      <c r="N422" s="66" t="s">
        <v>101</v>
      </c>
      <c r="O422" s="66" t="s">
        <v>63</v>
      </c>
      <c r="P422" s="85" t="str">
        <f>IF(AND('331-CT'!$E$7=TH!H422,OR(N422="331",O422="331")),"x","")</f>
        <v/>
      </c>
      <c r="Q422" s="85" t="str">
        <f>IF(AND(B422='111'!$L$11,OR($N422=$Q$7,$O422=$Q$7)),"x","")</f>
        <v/>
      </c>
      <c r="R422" s="85" t="str">
        <f>IF(AND($N422=$Q$7,$B422&lt;'111'!$L$11),"x","")</f>
        <v/>
      </c>
      <c r="S422" s="85" t="str">
        <f>IF(AND($O422=$Q$7,$B422&lt;'111'!$L$11),"x","")</f>
        <v/>
      </c>
      <c r="T422" s="85" t="str">
        <f>IF(ISERROR(FIND('112'!$M$9,G422,1)),"",IF((AND(FIND('112'!$M$9,G422,1)&gt;=1,B422='112'!$K$9,OR($N422='112'!$I$6,$O422='112'!$I$6))),"x",""))</f>
        <v/>
      </c>
      <c r="U422" s="85" t="str">
        <f>IF(ISERROR(FIND('112'!$M$9,G422,1)),"",IF((AND(LEFT(G422,2)=LEFT('112'!$M$9,2),B422&lt;'112'!$K$9,$N422='112'!$I$6)),"x",""))</f>
        <v/>
      </c>
      <c r="V422" s="85" t="str">
        <f>IF(ISERROR(FIND('112'!$M$9,G422,1)),"",IF((AND(RIGHT(G422,2)=RIGHT('112'!$M$9,2),B422&lt;'112'!$K$9,$O422='112'!$I$6)),"x",""))</f>
        <v/>
      </c>
      <c r="W422" s="85" t="str">
        <f>IF(AND('341-CT'!$H$9=H422,OR(LEFT(N422,3)=$W$7,LEFT(O422,3)=$W$7)),"x","")</f>
        <v/>
      </c>
      <c r="X422" s="85" t="str">
        <f>IF(OR(TH!N422=TH!$X$7,O422=TH!$X$7),"x","")</f>
        <v/>
      </c>
      <c r="Y422" s="85" t="str">
        <f>IF(AND(OR(N422="131",O422="131"),H422='131-CT'!$H$9),"x","")</f>
        <v/>
      </c>
      <c r="Z422" s="85"/>
      <c r="AA422" s="85" t="str">
        <f>IF(AND(MONTH(E422)='IN-NX'!$J$5,'IN-NX'!$D$7=D422),"x","")</f>
        <v/>
      </c>
      <c r="AB422" s="85" t="str">
        <f>IF(AND(OR(LEFT(TH!N422,2)="15",LEFT(TH!O422,2)="15"),'152-CT'!$J$8=TH!F422),"x","")</f>
        <v/>
      </c>
      <c r="AC422" s="85" t="str">
        <f>IF(AND(OR(LEFT(TH!N422,2)="15",LEFT(TH!O422,2)="15"),TK!$E$7=TH!F422),"x","")</f>
        <v/>
      </c>
      <c r="AD422" s="85" t="str">
        <f>IF(AND(N422="1521",MONTH(C422)='BK-NL'!$M$11),"x","")</f>
        <v/>
      </c>
      <c r="AE422" s="354"/>
    </row>
    <row r="423" spans="1:31" ht="15.75" hidden="1" customHeight="1">
      <c r="A423" s="342" t="str">
        <f>IF(B423&lt;&gt;"",IF(AND(B423='IN-TC'!$S$4,OR(TH!N423="1111",TH!O423="1111")),TH!D423,""),"")</f>
        <v>C10</v>
      </c>
      <c r="B423" s="63">
        <f t="shared" si="36"/>
        <v>2</v>
      </c>
      <c r="C423" s="64">
        <v>42418</v>
      </c>
      <c r="D423" s="64" t="s">
        <v>886</v>
      </c>
      <c r="E423" s="64">
        <v>42418</v>
      </c>
      <c r="F423" s="519" t="s">
        <v>1012</v>
      </c>
      <c r="G423" s="67" t="s">
        <v>1035</v>
      </c>
      <c r="H423" s="74" t="s">
        <v>822</v>
      </c>
      <c r="I423" s="446"/>
      <c r="J423" s="446"/>
      <c r="K423" s="437"/>
      <c r="L423" s="446"/>
      <c r="M423" s="65">
        <v>10698</v>
      </c>
      <c r="N423" s="66" t="s">
        <v>9</v>
      </c>
      <c r="O423" s="66" t="s">
        <v>63</v>
      </c>
      <c r="P423" s="85" t="str">
        <f>IF(AND('331-CT'!$E$7=TH!H423,OR(N423="331",O423="331")),"x","")</f>
        <v/>
      </c>
      <c r="Q423" s="85" t="str">
        <f>IF(AND(B423='111'!$L$11,OR($N423=$Q$7,$O423=$Q$7)),"x","")</f>
        <v/>
      </c>
      <c r="R423" s="85" t="str">
        <f>IF(AND($N423=$Q$7,$B423&lt;'111'!$L$11),"x","")</f>
        <v/>
      </c>
      <c r="S423" s="85" t="str">
        <f>IF(AND($O423=$Q$7,$B423&lt;'111'!$L$11),"x","")</f>
        <v/>
      </c>
      <c r="T423" s="85" t="str">
        <f>IF(ISERROR(FIND('112'!$M$9,G423,1)),"",IF((AND(FIND('112'!$M$9,G423,1)&gt;=1,B423='112'!$K$9,OR($N423='112'!$I$6,$O423='112'!$I$6))),"x",""))</f>
        <v/>
      </c>
      <c r="U423" s="85" t="str">
        <f>IF(ISERROR(FIND('112'!$M$9,G423,1)),"",IF((AND(LEFT(G423,2)=LEFT('112'!$M$9,2),B423&lt;'112'!$K$9,$N423='112'!$I$6)),"x",""))</f>
        <v/>
      </c>
      <c r="V423" s="85" t="str">
        <f>IF(ISERROR(FIND('112'!$M$9,G423,1)),"",IF((AND(RIGHT(G423,2)=RIGHT('112'!$M$9,2),B423&lt;'112'!$K$9,$O423='112'!$I$6)),"x",""))</f>
        <v/>
      </c>
      <c r="W423" s="85" t="str">
        <f>IF(AND('341-CT'!$H$9=H423,OR(LEFT(N423,3)=$W$7,LEFT(O423,3)=$W$7)),"x","")</f>
        <v/>
      </c>
      <c r="X423" s="85" t="str">
        <f>IF(OR(TH!N423=TH!$X$7,O423=TH!$X$7),"x","")</f>
        <v/>
      </c>
      <c r="Y423" s="85" t="str">
        <f>IF(AND(OR(N423="131",O423="131"),H423='131-CT'!$H$9),"x","")</f>
        <v/>
      </c>
      <c r="Z423" s="85"/>
      <c r="AA423" s="85" t="str">
        <f>IF(AND(MONTH(E423)='IN-NX'!$J$5,'IN-NX'!$D$7=D423),"x","")</f>
        <v/>
      </c>
      <c r="AB423" s="85" t="str">
        <f>IF(AND(OR(LEFT(TH!N423,2)="15",LEFT(TH!O423,2)="15"),'152-CT'!$J$8=TH!F423),"x","")</f>
        <v/>
      </c>
      <c r="AC423" s="85" t="str">
        <f>IF(AND(OR(LEFT(TH!N423,2)="15",LEFT(TH!O423,2)="15"),TK!$E$7=TH!F423),"x","")</f>
        <v/>
      </c>
      <c r="AD423" s="85" t="str">
        <f>IF(AND(N423="1521",MONTH(C423)='BK-NL'!$M$11),"x","")</f>
        <v/>
      </c>
    </row>
    <row r="424" spans="1:31" ht="15.75" hidden="1" customHeight="1">
      <c r="A424" s="342" t="str">
        <f>IF(B424&lt;&gt;"",IF(AND(B424='IN-TC'!$S$4,OR(TH!N424="1111",TH!O424="1111")),TH!D424,""),"")</f>
        <v/>
      </c>
      <c r="B424" s="63">
        <f t="shared" si="36"/>
        <v>2</v>
      </c>
      <c r="C424" s="64">
        <v>42418</v>
      </c>
      <c r="D424" s="64" t="s">
        <v>705</v>
      </c>
      <c r="E424" s="64">
        <v>42418</v>
      </c>
      <c r="F424" s="519" t="s">
        <v>1061</v>
      </c>
      <c r="G424" s="67" t="s">
        <v>927</v>
      </c>
      <c r="H424" s="74" t="s">
        <v>601</v>
      </c>
      <c r="I424" s="446"/>
      <c r="J424" s="446"/>
      <c r="K424" s="437">
        <v>1750.86</v>
      </c>
      <c r="L424" s="446">
        <v>22370</v>
      </c>
      <c r="M424" s="65">
        <f>ROUND(K424*L424,0)</f>
        <v>39166738</v>
      </c>
      <c r="N424" s="66" t="s">
        <v>267</v>
      </c>
      <c r="O424" s="66" t="s">
        <v>591</v>
      </c>
      <c r="P424" s="85" t="str">
        <f>IF(AND('331-CT'!$E$7=TH!H424,OR(N424="331",O424="331")),"x","")</f>
        <v/>
      </c>
      <c r="Q424" s="85" t="str">
        <f>IF(AND(B424='111'!$L$11,OR($N424=$Q$7,$O424=$Q$7)),"x","")</f>
        <v/>
      </c>
      <c r="R424" s="85" t="str">
        <f>IF(AND($N424=$Q$7,$B424&lt;'111'!$L$11),"x","")</f>
        <v/>
      </c>
      <c r="S424" s="85" t="str">
        <f>IF(AND($O424=$Q$7,$B424&lt;'111'!$L$11),"x","")</f>
        <v/>
      </c>
      <c r="T424" s="85" t="str">
        <f>IF(ISERROR(FIND('112'!$M$9,G424,1)),"",IF((AND(FIND('112'!$M$9,G424,1)&gt;=1,B424='112'!$K$9,OR($N424='112'!$I$6,$O424='112'!$I$6))),"x",""))</f>
        <v/>
      </c>
      <c r="U424" s="85" t="str">
        <f>IF(ISERROR(FIND('112'!$M$9,G424,1)),"",IF((AND(LEFT(G424,2)=LEFT('112'!$M$9,2),B424&lt;'112'!$K$9,$N424='112'!$I$6)),"x",""))</f>
        <v/>
      </c>
      <c r="V424" s="85" t="str">
        <f>IF(ISERROR(FIND('112'!$M$9,G424,1)),"",IF((AND(RIGHT(G424,2)=RIGHT('112'!$M$9,2),B424&lt;'112'!$K$9,$O424='112'!$I$6)),"x",""))</f>
        <v/>
      </c>
      <c r="W424" s="85" t="str">
        <f>IF(AND('341-CT'!$H$9=H424,OR(LEFT(N424,3)=$W$7,LEFT(O424,3)=$W$7)),"x","")</f>
        <v/>
      </c>
      <c r="X424" s="85" t="str">
        <f>IF(OR(TH!N424=TH!$X$7,O424=TH!$X$7),"x","")</f>
        <v/>
      </c>
      <c r="Y424" s="85" t="str">
        <f>IF(AND(OR(N424="131",O424="131"),H424='131-CT'!$H$9),"x","")</f>
        <v/>
      </c>
      <c r="Z424" s="85"/>
      <c r="AA424" s="85" t="str">
        <f>IF(AND(MONTH(E424)='IN-NX'!$J$5,'IN-NX'!$D$7=D424),"x","")</f>
        <v/>
      </c>
      <c r="AB424" s="85" t="str">
        <f>IF(AND(OR(LEFT(TH!N424,2)="15",LEFT(TH!O424,2)="15"),'152-CT'!$J$8=TH!F424),"x","")</f>
        <v/>
      </c>
      <c r="AC424" s="85" t="str">
        <f>IF(AND(OR(LEFT(TH!N424,2)="15",LEFT(TH!O424,2)="15"),TK!$E$7=TH!F424),"x","")</f>
        <v/>
      </c>
      <c r="AD424" s="85" t="str">
        <f>IF(AND(N424="1521",MONTH(C424)='BK-NL'!$M$11),"x","")</f>
        <v/>
      </c>
    </row>
    <row r="425" spans="1:31" ht="15.75" hidden="1" customHeight="1">
      <c r="A425" s="342" t="str">
        <f>IF(B425&lt;&gt;"",IF(AND(B425='IN-TC'!$S$4,OR(TH!N425="1111",TH!O425="1111")),TH!D425,""),"")</f>
        <v/>
      </c>
      <c r="B425" s="63">
        <f t="shared" si="36"/>
        <v>2</v>
      </c>
      <c r="C425" s="64">
        <f>E425</f>
        <v>42418</v>
      </c>
      <c r="D425" s="64" t="s">
        <v>585</v>
      </c>
      <c r="E425" s="64">
        <v>42418</v>
      </c>
      <c r="F425" s="519" t="s">
        <v>1072</v>
      </c>
      <c r="G425" s="67" t="s">
        <v>927</v>
      </c>
      <c r="H425" s="74" t="s">
        <v>601</v>
      </c>
      <c r="I425" s="446"/>
      <c r="J425" s="446"/>
      <c r="K425" s="437">
        <v>59.4</v>
      </c>
      <c r="L425" s="446">
        <v>22370</v>
      </c>
      <c r="M425" s="65">
        <f>ROUND(K425*L425,0)</f>
        <v>1328778</v>
      </c>
      <c r="N425" s="66" t="s">
        <v>101</v>
      </c>
      <c r="O425" s="66" t="s">
        <v>591</v>
      </c>
      <c r="P425" s="85" t="str">
        <f>IF(AND('331-CT'!$E$7=TH!H425,OR(N425="331",O425="331")),"x","")</f>
        <v/>
      </c>
      <c r="Q425" s="85" t="str">
        <f>IF(AND(B425='111'!$L$11,OR($N425=$Q$7,$O425=$Q$7)),"x","")</f>
        <v/>
      </c>
      <c r="R425" s="85" t="str">
        <f>IF(AND($N425=$Q$7,$B425&lt;'111'!$L$11),"x","")</f>
        <v/>
      </c>
      <c r="S425" s="85" t="str">
        <f>IF(AND($O425=$Q$7,$B425&lt;'111'!$L$11),"x","")</f>
        <v/>
      </c>
      <c r="T425" s="85" t="str">
        <f>IF(ISERROR(FIND('112'!$M$9,G425,1)),"",IF((AND(FIND('112'!$M$9,G425,1)&gt;=1,B425='112'!$K$9,OR($N425='112'!$I$6,$O425='112'!$I$6))),"x",""))</f>
        <v/>
      </c>
      <c r="U425" s="85" t="str">
        <f>IF(ISERROR(FIND('112'!$M$9,G425,1)),"",IF((AND(LEFT(G425,2)=LEFT('112'!$M$9,2),B425&lt;'112'!$K$9,$N425='112'!$I$6)),"x",""))</f>
        <v/>
      </c>
      <c r="V425" s="85" t="str">
        <f>IF(ISERROR(FIND('112'!$M$9,G425,1)),"",IF((AND(RIGHT(G425,2)=RIGHT('112'!$M$9,2),B425&lt;'112'!$K$9,$O425='112'!$I$6)),"x",""))</f>
        <v/>
      </c>
      <c r="W425" s="85" t="str">
        <f>IF(AND('341-CT'!$H$9=H425,OR(LEFT(N425,3)=$W$7,LEFT(O425,3)=$W$7)),"x","")</f>
        <v/>
      </c>
      <c r="X425" s="85" t="str">
        <f>IF(OR(TH!N425=TH!$X$7,O425=TH!$X$7),"x","")</f>
        <v/>
      </c>
      <c r="Y425" s="85" t="str">
        <f>IF(AND(OR(N425="131",O425="131"),H425='131-CT'!$H$9),"x","")</f>
        <v/>
      </c>
      <c r="Z425" s="85"/>
      <c r="AA425" s="85" t="str">
        <f>IF(AND(MONTH(E425)='IN-NX'!$J$5,'IN-NX'!$D$7=D425),"x","")</f>
        <v/>
      </c>
      <c r="AB425" s="85" t="str">
        <f>IF(AND(OR(LEFT(TH!N425,2)="15",LEFT(TH!O425,2)="15"),'152-CT'!$J$8=TH!F425),"x","")</f>
        <v/>
      </c>
      <c r="AC425" s="85" t="str">
        <f>IF(AND(OR(LEFT(TH!N425,2)="15",LEFT(TH!O425,2)="15"),TK!$E$7=TH!F425),"x","")</f>
        <v/>
      </c>
      <c r="AD425" s="85" t="str">
        <f>IF(AND(N425="1521",MONTH(C425)='BK-NL'!$M$11),"x","")</f>
        <v/>
      </c>
    </row>
    <row r="426" spans="1:31" ht="15.75" hidden="1" customHeight="1">
      <c r="A426" s="342" t="str">
        <f>IF(B426&lt;&gt;"",IF(AND(B426='IN-TC'!$S$4,OR(TH!N426="1111",TH!O426="1111")),TH!D426,""),"")</f>
        <v/>
      </c>
      <c r="B426" s="63">
        <f t="shared" si="36"/>
        <v>2</v>
      </c>
      <c r="C426" s="64">
        <f>E426</f>
        <v>42418</v>
      </c>
      <c r="D426" s="64" t="s">
        <v>585</v>
      </c>
      <c r="E426" s="64">
        <v>42418</v>
      </c>
      <c r="F426" s="519" t="s">
        <v>1073</v>
      </c>
      <c r="G426" s="67" t="s">
        <v>927</v>
      </c>
      <c r="H426" s="74" t="s">
        <v>601</v>
      </c>
      <c r="I426" s="446"/>
      <c r="J426" s="446"/>
      <c r="K426" s="437">
        <v>5.94</v>
      </c>
      <c r="L426" s="446">
        <v>22370</v>
      </c>
      <c r="M426" s="65">
        <f>ROUND(K426*L426,0)</f>
        <v>132878</v>
      </c>
      <c r="N426" s="66" t="s">
        <v>9</v>
      </c>
      <c r="O426" s="66" t="s">
        <v>591</v>
      </c>
      <c r="P426" s="85" t="str">
        <f>IF(AND('331-CT'!$E$7=TH!H426,OR(N426="331",O426="331")),"x","")</f>
        <v/>
      </c>
      <c r="Q426" s="85" t="str">
        <f>IF(AND(B426='111'!$L$11,OR($N426=$Q$7,$O426=$Q$7)),"x","")</f>
        <v/>
      </c>
      <c r="R426" s="85" t="str">
        <f>IF(AND($N426=$Q$7,$B426&lt;'111'!$L$11),"x","")</f>
        <v/>
      </c>
      <c r="S426" s="85" t="str">
        <f>IF(AND($O426=$Q$7,$B426&lt;'111'!$L$11),"x","")</f>
        <v/>
      </c>
      <c r="T426" s="85" t="str">
        <f>IF(ISERROR(FIND('112'!$M$9,G426,1)),"",IF((AND(FIND('112'!$M$9,G426,1)&gt;=1,B426='112'!$K$9,OR($N426='112'!$I$6,$O426='112'!$I$6))),"x",""))</f>
        <v/>
      </c>
      <c r="U426" s="85" t="str">
        <f>IF(ISERROR(FIND('112'!$M$9,G426,1)),"",IF((AND(LEFT(G426,2)=LEFT('112'!$M$9,2),B426&lt;'112'!$K$9,$N426='112'!$I$6)),"x",""))</f>
        <v/>
      </c>
      <c r="V426" s="85" t="str">
        <f>IF(ISERROR(FIND('112'!$M$9,G426,1)),"",IF((AND(RIGHT(G426,2)=RIGHT('112'!$M$9,2),B426&lt;'112'!$K$9,$O426='112'!$I$6)),"x",""))</f>
        <v/>
      </c>
      <c r="W426" s="85" t="str">
        <f>IF(AND('341-CT'!$H$9=H426,OR(LEFT(N426,3)=$W$7,LEFT(O426,3)=$W$7)),"x","")</f>
        <v/>
      </c>
      <c r="X426" s="85" t="str">
        <f>IF(OR(TH!N426=TH!$X$7,O426=TH!$X$7),"x","")</f>
        <v/>
      </c>
      <c r="Y426" s="85" t="str">
        <f>IF(AND(OR(N426="131",O426="131"),H426='131-CT'!$H$9),"x","")</f>
        <v/>
      </c>
      <c r="Z426" s="85"/>
      <c r="AA426" s="85" t="str">
        <f>IF(AND(MONTH(E426)='IN-NX'!$J$5,'IN-NX'!$D$7=D426),"x","")</f>
        <v/>
      </c>
      <c r="AB426" s="85" t="str">
        <f>IF(AND(OR(LEFT(TH!N426,2)="15",LEFT(TH!O426,2)="15"),'152-CT'!$J$8=TH!F426),"x","")</f>
        <v/>
      </c>
      <c r="AC426" s="85" t="str">
        <f>IF(AND(OR(LEFT(TH!N426,2)="15",LEFT(TH!O426,2)="15"),TK!$E$7=TH!F426),"x","")</f>
        <v/>
      </c>
      <c r="AD426" s="85" t="str">
        <f>IF(AND(N426="1521",MONTH(C426)='BK-NL'!$M$11),"x","")</f>
        <v/>
      </c>
    </row>
    <row r="427" spans="1:31" ht="15.75" hidden="1" customHeight="1">
      <c r="A427" s="342" t="str">
        <f>IF(B427&lt;&gt;"",IF(AND(B427='IN-TC'!$S$4,OR(TH!N427="1111",TH!O427="1111")),TH!D427,""),"")</f>
        <v/>
      </c>
      <c r="B427" s="63">
        <f t="shared" si="36"/>
        <v>2</v>
      </c>
      <c r="C427" s="64">
        <f>E427</f>
        <v>42418</v>
      </c>
      <c r="D427" s="64" t="s">
        <v>585</v>
      </c>
      <c r="E427" s="64">
        <v>42418</v>
      </c>
      <c r="F427" s="519" t="s">
        <v>1074</v>
      </c>
      <c r="G427" s="67" t="s">
        <v>927</v>
      </c>
      <c r="H427" s="74" t="s">
        <v>601</v>
      </c>
      <c r="I427" s="446"/>
      <c r="J427" s="446"/>
      <c r="K427" s="437">
        <v>96.8</v>
      </c>
      <c r="L427" s="446">
        <v>22370</v>
      </c>
      <c r="M427" s="65">
        <f>ROUND(K427*L427,0)</f>
        <v>2165416</v>
      </c>
      <c r="N427" s="66" t="s">
        <v>99</v>
      </c>
      <c r="O427" s="66" t="s">
        <v>591</v>
      </c>
      <c r="P427" s="85" t="str">
        <f>IF(AND('331-CT'!$E$7=TH!H427,OR(N427="331",O427="331")),"x","")</f>
        <v/>
      </c>
      <c r="Q427" s="85" t="str">
        <f>IF(AND(B427='111'!$L$11,OR($N427=$Q$7,$O427=$Q$7)),"x","")</f>
        <v/>
      </c>
      <c r="R427" s="85" t="str">
        <f>IF(AND($N427=$Q$7,$B427&lt;'111'!$L$11),"x","")</f>
        <v/>
      </c>
      <c r="S427" s="85" t="str">
        <f>IF(AND($O427=$Q$7,$B427&lt;'111'!$L$11),"x","")</f>
        <v/>
      </c>
      <c r="T427" s="85" t="str">
        <f>IF(ISERROR(FIND('112'!$M$9,G427,1)),"",IF((AND(FIND('112'!$M$9,G427,1)&gt;=1,B427='112'!$K$9,OR($N427='112'!$I$6,$O427='112'!$I$6))),"x",""))</f>
        <v/>
      </c>
      <c r="U427" s="85" t="str">
        <f>IF(ISERROR(FIND('112'!$M$9,G427,1)),"",IF((AND(LEFT(G427,2)=LEFT('112'!$M$9,2),B427&lt;'112'!$K$9,$N427='112'!$I$6)),"x",""))</f>
        <v/>
      </c>
      <c r="V427" s="85" t="str">
        <f>IF(ISERROR(FIND('112'!$M$9,G427,1)),"",IF((AND(RIGHT(G427,2)=RIGHT('112'!$M$9,2),B427&lt;'112'!$K$9,$O427='112'!$I$6)),"x",""))</f>
        <v/>
      </c>
      <c r="W427" s="85" t="str">
        <f>IF(AND('341-CT'!$H$9=H427,OR(LEFT(N427,3)=$W$7,LEFT(O427,3)=$W$7)),"x","")</f>
        <v/>
      </c>
      <c r="X427" s="85" t="str">
        <f>IF(OR(TH!N427=TH!$X$7,O427=TH!$X$7),"x","")</f>
        <v/>
      </c>
      <c r="Y427" s="85" t="str">
        <f>IF(AND(OR(N427="131",O427="131"),H427='131-CT'!$H$9),"x","")</f>
        <v/>
      </c>
      <c r="Z427" s="85"/>
      <c r="AA427" s="85" t="str">
        <f>IF(AND(MONTH(E427)='IN-NX'!$J$5,'IN-NX'!$D$7=D427),"x","")</f>
        <v/>
      </c>
      <c r="AB427" s="85" t="str">
        <f>IF(AND(OR(LEFT(TH!N427,2)="15",LEFT(TH!O427,2)="15"),'152-CT'!$J$8=TH!F427),"x","")</f>
        <v/>
      </c>
      <c r="AC427" s="85" t="str">
        <f>IF(AND(OR(LEFT(TH!N427,2)="15",LEFT(TH!O427,2)="15"),TK!$E$7=TH!F427),"x","")</f>
        <v/>
      </c>
      <c r="AD427" s="85" t="str">
        <f>IF(AND(N427="1521",MONTH(C427)='BK-NL'!$M$11),"x","")</f>
        <v/>
      </c>
    </row>
    <row r="428" spans="1:31" s="353" customFormat="1" ht="15.75" hidden="1" customHeight="1">
      <c r="A428" s="342" t="str">
        <f>IF(B428&lt;&gt;"",IF(AND(B428='IN-TC'!$S$4,OR(TH!N428="1111",TH!O428="1111")),TH!D428,""),"")</f>
        <v/>
      </c>
      <c r="B428" s="63">
        <f t="shared" si="36"/>
        <v>2</v>
      </c>
      <c r="C428" s="64">
        <f>E428</f>
        <v>42418</v>
      </c>
      <c r="D428" s="64" t="s">
        <v>585</v>
      </c>
      <c r="E428" s="64">
        <v>42418</v>
      </c>
      <c r="F428" s="519" t="s">
        <v>1101</v>
      </c>
      <c r="G428" s="67" t="s">
        <v>927</v>
      </c>
      <c r="H428" s="74" t="s">
        <v>601</v>
      </c>
      <c r="I428" s="446"/>
      <c r="J428" s="446"/>
      <c r="K428" s="437">
        <v>247</v>
      </c>
      <c r="L428" s="446">
        <v>22370</v>
      </c>
      <c r="M428" s="65">
        <f>ROUND(K428*L428,0)</f>
        <v>5525390</v>
      </c>
      <c r="N428" s="66" t="s">
        <v>101</v>
      </c>
      <c r="O428" s="66" t="s">
        <v>591</v>
      </c>
      <c r="P428" s="85" t="str">
        <f>IF(AND('331-CT'!$E$7=TH!H428,OR(N428="331",O428="331")),"x","")</f>
        <v/>
      </c>
      <c r="Q428" s="85" t="str">
        <f>IF(AND(B428='111'!$L$11,OR($N428=$Q$7,$O428=$Q$7)),"x","")</f>
        <v/>
      </c>
      <c r="R428" s="85" t="str">
        <f>IF(AND($N428=$Q$7,$B428&lt;'111'!$L$11),"x","")</f>
        <v/>
      </c>
      <c r="S428" s="85" t="str">
        <f>IF(AND($O428=$Q$7,$B428&lt;'111'!$L$11),"x","")</f>
        <v/>
      </c>
      <c r="T428" s="85" t="str">
        <f>IF(ISERROR(FIND('112'!$M$9,G428,1)),"",IF((AND(FIND('112'!$M$9,G428,1)&gt;=1,B428='112'!$K$9,OR($N428='112'!$I$6,$O428='112'!$I$6))),"x",""))</f>
        <v/>
      </c>
      <c r="U428" s="85" t="str">
        <f>IF(ISERROR(FIND('112'!$M$9,G428,1)),"",IF((AND(LEFT(G428,2)=LEFT('112'!$M$9,2),B428&lt;'112'!$K$9,$N428='112'!$I$6)),"x",""))</f>
        <v/>
      </c>
      <c r="V428" s="85" t="str">
        <f>IF(ISERROR(FIND('112'!$M$9,G428,1)),"",IF((AND(RIGHT(G428,2)=RIGHT('112'!$M$9,2),B428&lt;'112'!$K$9,$O428='112'!$I$6)),"x",""))</f>
        <v/>
      </c>
      <c r="W428" s="85" t="str">
        <f>IF(AND('341-CT'!$H$9=H428,OR(LEFT(N428,3)=$W$7,LEFT(O428,3)=$W$7)),"x","")</f>
        <v/>
      </c>
      <c r="X428" s="85" t="str">
        <f>IF(OR(TH!N428=TH!$X$7,O428=TH!$X$7),"x","")</f>
        <v/>
      </c>
      <c r="Y428" s="85" t="str">
        <f>IF(AND(OR(N428="131",O428="131"),H428='131-CT'!$H$9),"x","")</f>
        <v/>
      </c>
      <c r="Z428" s="85"/>
      <c r="AA428" s="85" t="str">
        <f>IF(AND(MONTH(E428)='IN-NX'!$J$5,'IN-NX'!$D$7=D428),"x","")</f>
        <v/>
      </c>
      <c r="AB428" s="85" t="str">
        <f>IF(AND(OR(LEFT(TH!N428,2)="15",LEFT(TH!O428,2)="15"),'152-CT'!$J$8=TH!F428),"x","")</f>
        <v/>
      </c>
      <c r="AC428" s="85" t="str">
        <f>IF(AND(OR(LEFT(TH!N428,2)="15",LEFT(TH!O428,2)="15"),TK!$E$7=TH!F428),"x","")</f>
        <v/>
      </c>
      <c r="AD428" s="85" t="str">
        <f>IF(AND(N428="1521",MONTH(C428)='BK-NL'!$M$11),"x","")</f>
        <v/>
      </c>
      <c r="AE428" s="333"/>
    </row>
    <row r="429" spans="1:31" ht="15.75" hidden="1" customHeight="1">
      <c r="A429" s="342" t="str">
        <f>IF(B429&lt;&gt;"",IF(AND(B429='IN-TC'!$S$4,OR(TH!N429="1111",TH!O429="1111")),TH!D429,""),"")</f>
        <v/>
      </c>
      <c r="B429" s="63">
        <f t="shared" si="36"/>
        <v>2</v>
      </c>
      <c r="C429" s="64">
        <f>E429</f>
        <v>42418</v>
      </c>
      <c r="D429" s="64" t="s">
        <v>585</v>
      </c>
      <c r="E429" s="64">
        <v>42418</v>
      </c>
      <c r="F429" s="519" t="s">
        <v>1076</v>
      </c>
      <c r="G429" s="67"/>
      <c r="H429" s="74" t="s">
        <v>601</v>
      </c>
      <c r="I429" s="446"/>
      <c r="J429" s="446"/>
      <c r="K429" s="437"/>
      <c r="L429" s="446"/>
      <c r="M429" s="65">
        <v>2167200</v>
      </c>
      <c r="N429" s="66" t="s">
        <v>99</v>
      </c>
      <c r="O429" s="66" t="s">
        <v>591</v>
      </c>
      <c r="P429" s="85" t="str">
        <f>IF(AND('331-CT'!$E$7=TH!H429,OR(N429="331",O429="331")),"x","")</f>
        <v/>
      </c>
      <c r="Q429" s="85" t="str">
        <f>IF(AND(B429='111'!$L$11,OR($N429=$Q$7,$O429=$Q$7)),"x","")</f>
        <v/>
      </c>
      <c r="R429" s="85" t="str">
        <f>IF(AND($N429=$Q$7,$B429&lt;'111'!$L$11),"x","")</f>
        <v/>
      </c>
      <c r="S429" s="85" t="str">
        <f>IF(AND($O429=$Q$7,$B429&lt;'111'!$L$11),"x","")</f>
        <v/>
      </c>
      <c r="T429" s="85" t="str">
        <f>IF(ISERROR(FIND('112'!$M$9,G429,1)),"",IF((AND(FIND('112'!$M$9,G429,1)&gt;=1,B429='112'!$K$9,OR($N429='112'!$I$6,$O429='112'!$I$6))),"x",""))</f>
        <v/>
      </c>
      <c r="U429" s="85" t="str">
        <f>IF(ISERROR(FIND('112'!$M$9,G429,1)),"",IF((AND(LEFT(G429,2)=LEFT('112'!$M$9,2),B429&lt;'112'!$K$9,$N429='112'!$I$6)),"x",""))</f>
        <v/>
      </c>
      <c r="V429" s="85" t="str">
        <f>IF(ISERROR(FIND('112'!$M$9,G429,1)),"",IF((AND(RIGHT(G429,2)=RIGHT('112'!$M$9,2),B429&lt;'112'!$K$9,$O429='112'!$I$6)),"x",""))</f>
        <v/>
      </c>
      <c r="W429" s="85" t="str">
        <f>IF(AND('341-CT'!$H$9=H429,OR(LEFT(N429,3)=$W$7,LEFT(O429,3)=$W$7)),"x","")</f>
        <v/>
      </c>
      <c r="X429" s="85" t="str">
        <f>IF(OR(TH!N429=TH!$X$7,O429=TH!$X$7),"x","")</f>
        <v/>
      </c>
      <c r="Y429" s="85" t="str">
        <f>IF(AND(OR(N429="131",O429="131"),H429='131-CT'!$H$9),"x","")</f>
        <v/>
      </c>
      <c r="Z429" s="85"/>
      <c r="AA429" s="85" t="str">
        <f>IF(AND(MONTH(E429)='IN-NX'!$J$5,'IN-NX'!$D$7=D429),"x","")</f>
        <v/>
      </c>
      <c r="AB429" s="85" t="str">
        <f>IF(AND(OR(LEFT(TH!N429,2)="15",LEFT(TH!O429,2)="15"),'152-CT'!$J$8=TH!F429),"x","")</f>
        <v/>
      </c>
      <c r="AC429" s="85" t="str">
        <f>IF(AND(OR(LEFT(TH!N429,2)="15",LEFT(TH!O429,2)="15"),TK!$E$7=TH!F429),"x","")</f>
        <v/>
      </c>
      <c r="AD429" s="85" t="str">
        <f>IF(AND(N429="1521",MONTH(C429)='BK-NL'!$M$11),"x","")</f>
        <v/>
      </c>
    </row>
    <row r="430" spans="1:31" ht="15.75" hidden="1" customHeight="1">
      <c r="A430" s="342" t="str">
        <f>IF(B430&lt;&gt;"",IF(AND(B430='IN-TC'!$S$4,OR(TH!N430="1111",TH!O430="1111")),TH!D430,""),"")</f>
        <v/>
      </c>
      <c r="B430" s="63">
        <f t="shared" si="36"/>
        <v>2</v>
      </c>
      <c r="C430" s="64">
        <v>42418</v>
      </c>
      <c r="D430" s="64" t="s">
        <v>708</v>
      </c>
      <c r="E430" s="64">
        <v>42418</v>
      </c>
      <c r="F430" s="519" t="s">
        <v>1063</v>
      </c>
      <c r="G430" s="67" t="s">
        <v>927</v>
      </c>
      <c r="H430" s="74" t="s">
        <v>728</v>
      </c>
      <c r="I430" s="446"/>
      <c r="J430" s="446"/>
      <c r="K430" s="437">
        <v>282.44</v>
      </c>
      <c r="L430" s="446">
        <v>22370</v>
      </c>
      <c r="M430" s="65">
        <f t="shared" ref="M430:M437" si="38">ROUND(K430*L430,0)</f>
        <v>6318183</v>
      </c>
      <c r="N430" s="66" t="s">
        <v>99</v>
      </c>
      <c r="O430" s="66" t="s">
        <v>267</v>
      </c>
      <c r="P430" s="85" t="str">
        <f>IF(AND('331-CT'!$E$7=TH!H430,OR(N430="331",O430="331")),"x","")</f>
        <v/>
      </c>
      <c r="Q430" s="85" t="str">
        <f>IF(AND(B430='111'!$L$11,OR($N430=$Q$7,$O430=$Q$7)),"x","")</f>
        <v/>
      </c>
      <c r="R430" s="85" t="str">
        <f>IF(AND($N430=$Q$7,$B430&lt;'111'!$L$11),"x","")</f>
        <v/>
      </c>
      <c r="S430" s="85" t="str">
        <f>IF(AND($O430=$Q$7,$B430&lt;'111'!$L$11),"x","")</f>
        <v/>
      </c>
      <c r="T430" s="85" t="str">
        <f>IF(ISERROR(FIND('112'!$M$9,G430,1)),"",IF((AND(FIND('112'!$M$9,G430,1)&gt;=1,B430='112'!$K$9,OR($N430='112'!$I$6,$O430='112'!$I$6))),"x",""))</f>
        <v/>
      </c>
      <c r="U430" s="85" t="str">
        <f>IF(ISERROR(FIND('112'!$M$9,G430,1)),"",IF((AND(LEFT(G430,2)=LEFT('112'!$M$9,2),B430&lt;'112'!$K$9,$N430='112'!$I$6)),"x",""))</f>
        <v/>
      </c>
      <c r="V430" s="85" t="str">
        <f>IF(ISERROR(FIND('112'!$M$9,G430,1)),"",IF((AND(RIGHT(G430,2)=RIGHT('112'!$M$9,2),B430&lt;'112'!$K$9,$O430='112'!$I$6)),"x",""))</f>
        <v/>
      </c>
      <c r="W430" s="85" t="str">
        <f>IF(AND('341-CT'!$H$9=H430,OR(LEFT(N430,3)=$W$7,LEFT(O430,3)=$W$7)),"x","")</f>
        <v/>
      </c>
      <c r="X430" s="85" t="str">
        <f>IF(OR(TH!N430=TH!$X$7,O430=TH!$X$7),"x","")</f>
        <v/>
      </c>
      <c r="Y430" s="85" t="str">
        <f>IF(AND(OR(N430="131",O430="131"),H430='131-CT'!$H$9),"x","")</f>
        <v/>
      </c>
      <c r="Z430" s="85"/>
      <c r="AA430" s="85" t="str">
        <f>IF(AND(MONTH(E430)='IN-NX'!$J$5,'IN-NX'!$D$7=D430),"x","")</f>
        <v/>
      </c>
      <c r="AB430" s="85" t="str">
        <f>IF(AND(OR(LEFT(TH!N430,2)="15",LEFT(TH!O430,2)="15"),'152-CT'!$J$8=TH!F430),"x","")</f>
        <v/>
      </c>
      <c r="AC430" s="85" t="str">
        <f>IF(AND(OR(LEFT(TH!N430,2)="15",LEFT(TH!O430,2)="15"),TK!$E$7=TH!F430),"x","")</f>
        <v/>
      </c>
      <c r="AD430" s="85" t="str">
        <f>IF(AND(N430="1521",MONTH(C430)='BK-NL'!$M$11),"x","")</f>
        <v/>
      </c>
      <c r="AE430" s="353"/>
    </row>
    <row r="431" spans="1:31" ht="15.75" hidden="1" customHeight="1">
      <c r="A431" s="342" t="str">
        <f>IF(B431&lt;&gt;"",IF(AND(B431='IN-TC'!$S$4,OR(TH!N431="1111",TH!O431="1111")),TH!D431,""),"")</f>
        <v/>
      </c>
      <c r="B431" s="63">
        <f t="shared" si="36"/>
        <v>2</v>
      </c>
      <c r="C431" s="64">
        <v>42418</v>
      </c>
      <c r="D431" s="64" t="s">
        <v>708</v>
      </c>
      <c r="E431" s="64">
        <v>42418</v>
      </c>
      <c r="F431" s="519" t="s">
        <v>1064</v>
      </c>
      <c r="G431" s="67" t="s">
        <v>927</v>
      </c>
      <c r="H431" s="74" t="s">
        <v>729</v>
      </c>
      <c r="I431" s="446"/>
      <c r="J431" s="446"/>
      <c r="K431" s="437">
        <v>137.78</v>
      </c>
      <c r="L431" s="446">
        <v>22370</v>
      </c>
      <c r="M431" s="65">
        <f t="shared" si="38"/>
        <v>3082139</v>
      </c>
      <c r="N431" s="66" t="s">
        <v>99</v>
      </c>
      <c r="O431" s="66" t="s">
        <v>267</v>
      </c>
      <c r="P431" s="85" t="str">
        <f>IF(AND('331-CT'!$E$7=TH!H431,OR(N431="331",O431="331")),"x","")</f>
        <v/>
      </c>
      <c r="Q431" s="85" t="str">
        <f>IF(AND(B431='111'!$L$11,OR($N431=$Q$7,$O431=$Q$7)),"x","")</f>
        <v/>
      </c>
      <c r="R431" s="85" t="str">
        <f>IF(AND($N431=$Q$7,$B431&lt;'111'!$L$11),"x","")</f>
        <v/>
      </c>
      <c r="S431" s="85" t="str">
        <f>IF(AND($O431=$Q$7,$B431&lt;'111'!$L$11),"x","")</f>
        <v/>
      </c>
      <c r="T431" s="85" t="str">
        <f>IF(ISERROR(FIND('112'!$M$9,G431,1)),"",IF((AND(FIND('112'!$M$9,G431,1)&gt;=1,B431='112'!$K$9,OR($N431='112'!$I$6,$O431='112'!$I$6))),"x",""))</f>
        <v/>
      </c>
      <c r="U431" s="85" t="str">
        <f>IF(ISERROR(FIND('112'!$M$9,G431,1)),"",IF((AND(LEFT(G431,2)=LEFT('112'!$M$9,2),B431&lt;'112'!$K$9,$N431='112'!$I$6)),"x",""))</f>
        <v/>
      </c>
      <c r="V431" s="85" t="str">
        <f>IF(ISERROR(FIND('112'!$M$9,G431,1)),"",IF((AND(RIGHT(G431,2)=RIGHT('112'!$M$9,2),B431&lt;'112'!$K$9,$O431='112'!$I$6)),"x",""))</f>
        <v/>
      </c>
      <c r="W431" s="85" t="str">
        <f>IF(AND('341-CT'!$H$9=H431,OR(LEFT(N431,3)=$W$7,LEFT(O431,3)=$W$7)),"x","")</f>
        <v/>
      </c>
      <c r="X431" s="85" t="str">
        <f>IF(OR(TH!N431=TH!$X$7,O431=TH!$X$7),"x","")</f>
        <v/>
      </c>
      <c r="Y431" s="85" t="str">
        <f>IF(AND(OR(N431="131",O431="131"),H431='131-CT'!$H$9),"x","")</f>
        <v/>
      </c>
      <c r="Z431" s="85"/>
      <c r="AA431" s="85" t="str">
        <f>IF(AND(MONTH(E431)='IN-NX'!$J$5,'IN-NX'!$D$7=D431),"x","")</f>
        <v/>
      </c>
      <c r="AB431" s="85" t="str">
        <f>IF(AND(OR(LEFT(TH!N431,2)="15",LEFT(TH!O431,2)="15"),'152-CT'!$J$8=TH!F431),"x","")</f>
        <v/>
      </c>
      <c r="AC431" s="85" t="str">
        <f>IF(AND(OR(LEFT(TH!N431,2)="15",LEFT(TH!O431,2)="15"),TK!$E$7=TH!F431),"x","")</f>
        <v/>
      </c>
      <c r="AD431" s="85" t="str">
        <f>IF(AND(N431="1521",MONTH(C431)='BK-NL'!$M$11),"x","")</f>
        <v/>
      </c>
    </row>
    <row r="432" spans="1:31" ht="15.75" hidden="1" customHeight="1">
      <c r="A432" s="342" t="str">
        <f>IF(B432&lt;&gt;"",IF(AND(B432='IN-TC'!$S$4,OR(TH!N432="1111",TH!O432="1111")),TH!D432,""),"")</f>
        <v/>
      </c>
      <c r="B432" s="63">
        <f t="shared" si="36"/>
        <v>2</v>
      </c>
      <c r="C432" s="64">
        <v>42418</v>
      </c>
      <c r="D432" s="64" t="s">
        <v>708</v>
      </c>
      <c r="E432" s="64">
        <v>42418</v>
      </c>
      <c r="F432" s="519" t="s">
        <v>1065</v>
      </c>
      <c r="G432" s="67" t="s">
        <v>927</v>
      </c>
      <c r="H432" s="74" t="s">
        <v>730</v>
      </c>
      <c r="I432" s="446"/>
      <c r="J432" s="446"/>
      <c r="K432" s="437">
        <v>172.22</v>
      </c>
      <c r="L432" s="446">
        <v>22370</v>
      </c>
      <c r="M432" s="65">
        <f t="shared" si="38"/>
        <v>3852561</v>
      </c>
      <c r="N432" s="66" t="s">
        <v>99</v>
      </c>
      <c r="O432" s="66" t="s">
        <v>267</v>
      </c>
      <c r="P432" s="85" t="str">
        <f>IF(AND('331-CT'!$E$7=TH!H432,OR(N432="331",O432="331")),"x","")</f>
        <v/>
      </c>
      <c r="Q432" s="85" t="str">
        <f>IF(AND(B432='111'!$L$11,OR($N432=$Q$7,$O432=$Q$7)),"x","")</f>
        <v/>
      </c>
      <c r="R432" s="85" t="str">
        <f>IF(AND($N432=$Q$7,$B432&lt;'111'!$L$11),"x","")</f>
        <v/>
      </c>
      <c r="S432" s="85" t="str">
        <f>IF(AND($O432=$Q$7,$B432&lt;'111'!$L$11),"x","")</f>
        <v/>
      </c>
      <c r="T432" s="85" t="str">
        <f>IF(ISERROR(FIND('112'!$M$9,G432,1)),"",IF((AND(FIND('112'!$M$9,G432,1)&gt;=1,B432='112'!$K$9,OR($N432='112'!$I$6,$O432='112'!$I$6))),"x",""))</f>
        <v/>
      </c>
      <c r="U432" s="85" t="str">
        <f>IF(ISERROR(FIND('112'!$M$9,G432,1)),"",IF((AND(LEFT(G432,2)=LEFT('112'!$M$9,2),B432&lt;'112'!$K$9,$N432='112'!$I$6)),"x",""))</f>
        <v/>
      </c>
      <c r="V432" s="85" t="str">
        <f>IF(ISERROR(FIND('112'!$M$9,G432,1)),"",IF((AND(RIGHT(G432,2)=RIGHT('112'!$M$9,2),B432&lt;'112'!$K$9,$O432='112'!$I$6)),"x",""))</f>
        <v/>
      </c>
      <c r="W432" s="85" t="str">
        <f>IF(AND('341-CT'!$H$9=H432,OR(LEFT(N432,3)=$W$7,LEFT(O432,3)=$W$7)),"x","")</f>
        <v/>
      </c>
      <c r="X432" s="85" t="str">
        <f>IF(OR(TH!N432=TH!$X$7,O432=TH!$X$7),"x","")</f>
        <v/>
      </c>
      <c r="Y432" s="85" t="str">
        <f>IF(AND(OR(N432="131",O432="131"),H432='131-CT'!$H$9),"x","")</f>
        <v/>
      </c>
      <c r="Z432" s="85"/>
      <c r="AA432" s="85" t="str">
        <f>IF(AND(MONTH(E432)='IN-NX'!$J$5,'IN-NX'!$D$7=D432),"x","")</f>
        <v/>
      </c>
      <c r="AB432" s="85" t="str">
        <f>IF(AND(OR(LEFT(TH!N432,2)="15",LEFT(TH!O432,2)="15"),'152-CT'!$J$8=TH!F432),"x","")</f>
        <v/>
      </c>
      <c r="AC432" s="85" t="str">
        <f>IF(AND(OR(LEFT(TH!N432,2)="15",LEFT(TH!O432,2)="15"),TK!$E$7=TH!F432),"x","")</f>
        <v/>
      </c>
      <c r="AD432" s="85" t="str">
        <f>IF(AND(N432="1521",MONTH(C432)='BK-NL'!$M$11),"x","")</f>
        <v/>
      </c>
    </row>
    <row r="433" spans="1:31" ht="15.75" hidden="1" customHeight="1">
      <c r="A433" s="342" t="str">
        <f>IF(B433&lt;&gt;"",IF(AND(B433='IN-TC'!$S$4,OR(TH!N433="1111",TH!O433="1111")),TH!D433,""),"")</f>
        <v/>
      </c>
      <c r="B433" s="63">
        <f t="shared" si="36"/>
        <v>2</v>
      </c>
      <c r="C433" s="64">
        <v>42418</v>
      </c>
      <c r="D433" s="64" t="s">
        <v>708</v>
      </c>
      <c r="E433" s="64">
        <v>42418</v>
      </c>
      <c r="F433" s="519" t="s">
        <v>1066</v>
      </c>
      <c r="G433" s="67" t="s">
        <v>927</v>
      </c>
      <c r="H433" s="74" t="s">
        <v>731</v>
      </c>
      <c r="I433" s="446"/>
      <c r="J433" s="446"/>
      <c r="K433" s="437">
        <v>308.27999999999997</v>
      </c>
      <c r="L433" s="446">
        <v>22370</v>
      </c>
      <c r="M433" s="65">
        <f t="shared" si="38"/>
        <v>6896224</v>
      </c>
      <c r="N433" s="66" t="s">
        <v>99</v>
      </c>
      <c r="O433" s="66" t="s">
        <v>267</v>
      </c>
      <c r="P433" s="85" t="str">
        <f>IF(AND('331-CT'!$E$7=TH!H433,OR(N433="331",O433="331")),"x","")</f>
        <v/>
      </c>
      <c r="Q433" s="85" t="str">
        <f>IF(AND(B433='111'!$L$11,OR($N433=$Q$7,$O433=$Q$7)),"x","")</f>
        <v/>
      </c>
      <c r="R433" s="85" t="str">
        <f>IF(AND($N433=$Q$7,$B433&lt;'111'!$L$11),"x","")</f>
        <v/>
      </c>
      <c r="S433" s="85" t="str">
        <f>IF(AND($O433=$Q$7,$B433&lt;'111'!$L$11),"x","")</f>
        <v/>
      </c>
      <c r="T433" s="85" t="str">
        <f>IF(ISERROR(FIND('112'!$M$9,G433,1)),"",IF((AND(FIND('112'!$M$9,G433,1)&gt;=1,B433='112'!$K$9,OR($N433='112'!$I$6,$O433='112'!$I$6))),"x",""))</f>
        <v/>
      </c>
      <c r="U433" s="85" t="str">
        <f>IF(ISERROR(FIND('112'!$M$9,G433,1)),"",IF((AND(LEFT(G433,2)=LEFT('112'!$M$9,2),B433&lt;'112'!$K$9,$N433='112'!$I$6)),"x",""))</f>
        <v/>
      </c>
      <c r="V433" s="85" t="str">
        <f>IF(ISERROR(FIND('112'!$M$9,G433,1)),"",IF((AND(RIGHT(G433,2)=RIGHT('112'!$M$9,2),B433&lt;'112'!$K$9,$O433='112'!$I$6)),"x",""))</f>
        <v/>
      </c>
      <c r="W433" s="85" t="str">
        <f>IF(AND('341-CT'!$H$9=H433,OR(LEFT(N433,3)=$W$7,LEFT(O433,3)=$W$7)),"x","")</f>
        <v/>
      </c>
      <c r="X433" s="85" t="str">
        <f>IF(OR(TH!N433=TH!$X$7,O433=TH!$X$7),"x","")</f>
        <v/>
      </c>
      <c r="Y433" s="85" t="str">
        <f>IF(AND(OR(N433="131",O433="131"),H433='131-CT'!$H$9),"x","")</f>
        <v/>
      </c>
      <c r="Z433" s="85"/>
      <c r="AA433" s="85" t="str">
        <f>IF(AND(MONTH(E433)='IN-NX'!$J$5,'IN-NX'!$D$7=D433),"x","")</f>
        <v/>
      </c>
      <c r="AB433" s="85" t="str">
        <f>IF(AND(OR(LEFT(TH!N433,2)="15",LEFT(TH!O433,2)="15"),'152-CT'!$J$8=TH!F433),"x","")</f>
        <v/>
      </c>
      <c r="AC433" s="85" t="str">
        <f>IF(AND(OR(LEFT(TH!N433,2)="15",LEFT(TH!O433,2)="15"),TK!$E$7=TH!F433),"x","")</f>
        <v/>
      </c>
      <c r="AD433" s="85" t="str">
        <f>IF(AND(N433="1521",MONTH(C433)='BK-NL'!$M$11),"x","")</f>
        <v/>
      </c>
    </row>
    <row r="434" spans="1:31" ht="15.75" hidden="1" customHeight="1">
      <c r="A434" s="342" t="str">
        <f>IF(B434&lt;&gt;"",IF(AND(B434='IN-TC'!$S$4,OR(TH!N434="1111",TH!O434="1111")),TH!D434,""),"")</f>
        <v/>
      </c>
      <c r="B434" s="63">
        <f t="shared" si="36"/>
        <v>2</v>
      </c>
      <c r="C434" s="64">
        <v>42418</v>
      </c>
      <c r="D434" s="64" t="s">
        <v>708</v>
      </c>
      <c r="E434" s="64">
        <v>42418</v>
      </c>
      <c r="F434" s="519" t="s">
        <v>1067</v>
      </c>
      <c r="G434" s="67" t="s">
        <v>927</v>
      </c>
      <c r="H434" s="74" t="s">
        <v>732</v>
      </c>
      <c r="I434" s="446"/>
      <c r="J434" s="446"/>
      <c r="K434" s="437">
        <v>306.56</v>
      </c>
      <c r="L434" s="446">
        <v>22370</v>
      </c>
      <c r="M434" s="65">
        <f t="shared" si="38"/>
        <v>6857747</v>
      </c>
      <c r="N434" s="66" t="s">
        <v>99</v>
      </c>
      <c r="O434" s="66" t="s">
        <v>267</v>
      </c>
      <c r="P434" s="85" t="str">
        <f>IF(AND('331-CT'!$E$7=TH!H434,OR(N434="331",O434="331")),"x","")</f>
        <v/>
      </c>
      <c r="Q434" s="85" t="str">
        <f>IF(AND(B434='111'!$L$11,OR($N434=$Q$7,$O434=$Q$7)),"x","")</f>
        <v/>
      </c>
      <c r="R434" s="85" t="str">
        <f>IF(AND($N434=$Q$7,$B434&lt;'111'!$L$11),"x","")</f>
        <v/>
      </c>
      <c r="S434" s="85" t="str">
        <f>IF(AND($O434=$Q$7,$B434&lt;'111'!$L$11),"x","")</f>
        <v/>
      </c>
      <c r="T434" s="85" t="str">
        <f>IF(ISERROR(FIND('112'!$M$9,G434,1)),"",IF((AND(FIND('112'!$M$9,G434,1)&gt;=1,B434='112'!$K$9,OR($N434='112'!$I$6,$O434='112'!$I$6))),"x",""))</f>
        <v/>
      </c>
      <c r="U434" s="85" t="str">
        <f>IF(ISERROR(FIND('112'!$M$9,G434,1)),"",IF((AND(LEFT(G434,2)=LEFT('112'!$M$9,2),B434&lt;'112'!$K$9,$N434='112'!$I$6)),"x",""))</f>
        <v/>
      </c>
      <c r="V434" s="85" t="str">
        <f>IF(ISERROR(FIND('112'!$M$9,G434,1)),"",IF((AND(RIGHT(G434,2)=RIGHT('112'!$M$9,2),B434&lt;'112'!$K$9,$O434='112'!$I$6)),"x",""))</f>
        <v/>
      </c>
      <c r="W434" s="85" t="str">
        <f>IF(AND('341-CT'!$H$9=H434,OR(LEFT(N434,3)=$W$7,LEFT(O434,3)=$W$7)),"x","")</f>
        <v/>
      </c>
      <c r="X434" s="85" t="str">
        <f>IF(OR(TH!N434=TH!$X$7,O434=TH!$X$7),"x","")</f>
        <v/>
      </c>
      <c r="Y434" s="85" t="str">
        <f>IF(AND(OR(N434="131",O434="131"),H434='131-CT'!$H$9),"x","")</f>
        <v/>
      </c>
      <c r="Z434" s="85"/>
      <c r="AA434" s="85" t="str">
        <f>IF(AND(MONTH(E434)='IN-NX'!$J$5,'IN-NX'!$D$7=D434),"x","")</f>
        <v/>
      </c>
      <c r="AB434" s="85" t="str">
        <f>IF(AND(OR(LEFT(TH!N434,2)="15",LEFT(TH!O434,2)="15"),'152-CT'!$J$8=TH!F434),"x","")</f>
        <v/>
      </c>
      <c r="AC434" s="85" t="str">
        <f>IF(AND(OR(LEFT(TH!N434,2)="15",LEFT(TH!O434,2)="15"),TK!$E$7=TH!F434),"x","")</f>
        <v/>
      </c>
      <c r="AD434" s="85" t="str">
        <f>IF(AND(N434="1521",MONTH(C434)='BK-NL'!$M$11),"x","")</f>
        <v/>
      </c>
    </row>
    <row r="435" spans="1:31" ht="15.75" hidden="1" customHeight="1">
      <c r="A435" s="342" t="str">
        <f>IF(B435&lt;&gt;"",IF(AND(B435='IN-TC'!$S$4,OR(TH!N435="1111",TH!O435="1111")),TH!D435,""),"")</f>
        <v/>
      </c>
      <c r="B435" s="63">
        <f t="shared" si="36"/>
        <v>2</v>
      </c>
      <c r="C435" s="64">
        <v>42418</v>
      </c>
      <c r="D435" s="64" t="s">
        <v>708</v>
      </c>
      <c r="E435" s="64">
        <v>42418</v>
      </c>
      <c r="F435" s="519" t="s">
        <v>1068</v>
      </c>
      <c r="G435" s="67" t="s">
        <v>927</v>
      </c>
      <c r="H435" s="74" t="s">
        <v>739</v>
      </c>
      <c r="I435" s="446"/>
      <c r="J435" s="446"/>
      <c r="K435" s="437">
        <v>210.11</v>
      </c>
      <c r="L435" s="446">
        <v>22370</v>
      </c>
      <c r="M435" s="65">
        <f t="shared" si="38"/>
        <v>4700161</v>
      </c>
      <c r="N435" s="66" t="s">
        <v>99</v>
      </c>
      <c r="O435" s="66" t="s">
        <v>267</v>
      </c>
      <c r="P435" s="85" t="str">
        <f>IF(AND('331-CT'!$E$7=TH!H435,OR(N435="331",O435="331")),"x","")</f>
        <v/>
      </c>
      <c r="Q435" s="85" t="str">
        <f>IF(AND(B435='111'!$L$11,OR($N435=$Q$7,$O435=$Q$7)),"x","")</f>
        <v/>
      </c>
      <c r="R435" s="85" t="str">
        <f>IF(AND($N435=$Q$7,$B435&lt;'111'!$L$11),"x","")</f>
        <v/>
      </c>
      <c r="S435" s="85" t="str">
        <f>IF(AND($O435=$Q$7,$B435&lt;'111'!$L$11),"x","")</f>
        <v/>
      </c>
      <c r="T435" s="85" t="str">
        <f>IF(ISERROR(FIND('112'!$M$9,G435,1)),"",IF((AND(FIND('112'!$M$9,G435,1)&gt;=1,B435='112'!$K$9,OR($N435='112'!$I$6,$O435='112'!$I$6))),"x",""))</f>
        <v/>
      </c>
      <c r="U435" s="85" t="str">
        <f>IF(ISERROR(FIND('112'!$M$9,G435,1)),"",IF((AND(LEFT(G435,2)=LEFT('112'!$M$9,2),B435&lt;'112'!$K$9,$N435='112'!$I$6)),"x",""))</f>
        <v/>
      </c>
      <c r="V435" s="85" t="str">
        <f>IF(ISERROR(FIND('112'!$M$9,G435,1)),"",IF((AND(RIGHT(G435,2)=RIGHT('112'!$M$9,2),B435&lt;'112'!$K$9,$O435='112'!$I$6)),"x",""))</f>
        <v/>
      </c>
      <c r="W435" s="85" t="str">
        <f>IF(AND('341-CT'!$H$9=H435,OR(LEFT(N435,3)=$W$7,LEFT(O435,3)=$W$7)),"x","")</f>
        <v/>
      </c>
      <c r="X435" s="85" t="str">
        <f>IF(OR(TH!N435=TH!$X$7,O435=TH!$X$7),"x","")</f>
        <v/>
      </c>
      <c r="Y435" s="85" t="str">
        <f>IF(AND(OR(N435="131",O435="131"),H435='131-CT'!$H$9),"x","")</f>
        <v/>
      </c>
      <c r="Z435" s="85"/>
      <c r="AA435" s="85" t="str">
        <f>IF(AND(MONTH(E435)='IN-NX'!$J$5,'IN-NX'!$D$7=D435),"x","")</f>
        <v/>
      </c>
      <c r="AB435" s="85" t="str">
        <f>IF(AND(OR(LEFT(TH!N435,2)="15",LEFT(TH!O435,2)="15"),'152-CT'!$J$8=TH!F435),"x","")</f>
        <v/>
      </c>
      <c r="AC435" s="85" t="str">
        <f>IF(AND(OR(LEFT(TH!N435,2)="15",LEFT(TH!O435,2)="15"),TK!$E$7=TH!F435),"x","")</f>
        <v/>
      </c>
      <c r="AD435" s="85" t="str">
        <f>IF(AND(N435="1521",MONTH(C435)='BK-NL'!$M$11),"x","")</f>
        <v/>
      </c>
    </row>
    <row r="436" spans="1:31" ht="15.75" hidden="1" customHeight="1">
      <c r="A436" s="342" t="str">
        <f>IF(B436&lt;&gt;"",IF(AND(B436='IN-TC'!$S$4,OR(TH!N436="1111",TH!O436="1111")),TH!D436,""),"")</f>
        <v/>
      </c>
      <c r="B436" s="63">
        <f t="shared" si="36"/>
        <v>2</v>
      </c>
      <c r="C436" s="64">
        <v>42418</v>
      </c>
      <c r="D436" s="64" t="s">
        <v>708</v>
      </c>
      <c r="E436" s="64">
        <v>42418</v>
      </c>
      <c r="F436" s="519" t="s">
        <v>1069</v>
      </c>
      <c r="G436" s="67" t="s">
        <v>927</v>
      </c>
      <c r="H436" s="74" t="s">
        <v>734</v>
      </c>
      <c r="I436" s="446"/>
      <c r="J436" s="446"/>
      <c r="K436" s="437">
        <v>567.11</v>
      </c>
      <c r="L436" s="446">
        <v>22370</v>
      </c>
      <c r="M436" s="65">
        <f t="shared" si="38"/>
        <v>12686251</v>
      </c>
      <c r="N436" s="66" t="s">
        <v>99</v>
      </c>
      <c r="O436" s="66" t="s">
        <v>267</v>
      </c>
      <c r="P436" s="85" t="str">
        <f>IF(AND('331-CT'!$E$7=TH!H436,OR(N436="331",O436="331")),"x","")</f>
        <v/>
      </c>
      <c r="Q436" s="85" t="str">
        <f>IF(AND(B436='111'!$L$11,OR($N436=$Q$7,$O436=$Q$7)),"x","")</f>
        <v/>
      </c>
      <c r="R436" s="85" t="str">
        <f>IF(AND($N436=$Q$7,$B436&lt;'111'!$L$11),"x","")</f>
        <v/>
      </c>
      <c r="S436" s="85" t="str">
        <f>IF(AND($O436=$Q$7,$B436&lt;'111'!$L$11),"x","")</f>
        <v/>
      </c>
      <c r="T436" s="85" t="str">
        <f>IF(ISERROR(FIND('112'!$M$9,G436,1)),"",IF((AND(FIND('112'!$M$9,G436,1)&gt;=1,B436='112'!$K$9,OR($N436='112'!$I$6,$O436='112'!$I$6))),"x",""))</f>
        <v/>
      </c>
      <c r="U436" s="85" t="str">
        <f>IF(ISERROR(FIND('112'!$M$9,G436,1)),"",IF((AND(LEFT(G436,2)=LEFT('112'!$M$9,2),B436&lt;'112'!$K$9,$N436='112'!$I$6)),"x",""))</f>
        <v/>
      </c>
      <c r="V436" s="85" t="str">
        <f>IF(ISERROR(FIND('112'!$M$9,G436,1)),"",IF((AND(RIGHT(G436,2)=RIGHT('112'!$M$9,2),B436&lt;'112'!$K$9,$O436='112'!$I$6)),"x",""))</f>
        <v/>
      </c>
      <c r="W436" s="85" t="str">
        <f>IF(AND('341-CT'!$H$9=H436,OR(LEFT(N436,3)=$W$7,LEFT(O436,3)=$W$7)),"x","")</f>
        <v/>
      </c>
      <c r="X436" s="85" t="str">
        <f>IF(OR(TH!N436=TH!$X$7,O436=TH!$X$7),"x","")</f>
        <v/>
      </c>
      <c r="Y436" s="85" t="str">
        <f>IF(AND(OR(N436="131",O436="131"),H436='131-CT'!$H$9),"x","")</f>
        <v/>
      </c>
      <c r="Z436" s="85"/>
      <c r="AA436" s="85" t="str">
        <f>IF(AND(MONTH(E436)='IN-NX'!$J$5,'IN-NX'!$D$7=D436),"x","")</f>
        <v/>
      </c>
      <c r="AB436" s="85" t="str">
        <f>IF(AND(OR(LEFT(TH!N436,2)="15",LEFT(TH!O436,2)="15"),'152-CT'!$J$8=TH!F436),"x","")</f>
        <v/>
      </c>
      <c r="AC436" s="85" t="str">
        <f>IF(AND(OR(LEFT(TH!N436,2)="15",LEFT(TH!O436,2)="15"),TK!$E$7=TH!F436),"x","")</f>
        <v/>
      </c>
      <c r="AD436" s="85" t="str">
        <f>IF(AND(N436="1521",MONTH(C436)='BK-NL'!$M$11),"x","")</f>
        <v/>
      </c>
    </row>
    <row r="437" spans="1:31" ht="15.75" hidden="1" customHeight="1">
      <c r="A437" s="342" t="str">
        <f>IF(B437&lt;&gt;"",IF(AND(B437='IN-TC'!$S$4,OR(TH!N437="1111",TH!O437="1111")),TH!D437,""),"")</f>
        <v/>
      </c>
      <c r="B437" s="63">
        <f t="shared" si="36"/>
        <v>2</v>
      </c>
      <c r="C437" s="64">
        <v>42418</v>
      </c>
      <c r="D437" s="64" t="s">
        <v>708</v>
      </c>
      <c r="E437" s="64">
        <v>42418</v>
      </c>
      <c r="F437" s="519" t="s">
        <v>761</v>
      </c>
      <c r="G437" s="67" t="s">
        <v>927</v>
      </c>
      <c r="H437" s="74" t="s">
        <v>733</v>
      </c>
      <c r="I437" s="446"/>
      <c r="J437" s="446"/>
      <c r="K437" s="437">
        <v>306.56</v>
      </c>
      <c r="L437" s="446">
        <v>22370</v>
      </c>
      <c r="M437" s="65">
        <f t="shared" si="38"/>
        <v>6857747</v>
      </c>
      <c r="N437" s="66" t="s">
        <v>99</v>
      </c>
      <c r="O437" s="66" t="s">
        <v>267</v>
      </c>
      <c r="P437" s="85" t="str">
        <f>IF(AND('331-CT'!$E$7=TH!H437,OR(N437="331",O437="331")),"x","")</f>
        <v/>
      </c>
      <c r="Q437" s="85" t="str">
        <f>IF(AND(B437='111'!$L$11,OR($N437=$Q$7,$O437=$Q$7)),"x","")</f>
        <v/>
      </c>
      <c r="R437" s="85" t="str">
        <f>IF(AND($N437=$Q$7,$B437&lt;'111'!$L$11),"x","")</f>
        <v/>
      </c>
      <c r="S437" s="85" t="str">
        <f>IF(AND($O437=$Q$7,$B437&lt;'111'!$L$11),"x","")</f>
        <v/>
      </c>
      <c r="T437" s="85" t="str">
        <f>IF(ISERROR(FIND('112'!$M$9,G437,1)),"",IF((AND(FIND('112'!$M$9,G437,1)&gt;=1,B437='112'!$K$9,OR($N437='112'!$I$6,$O437='112'!$I$6))),"x",""))</f>
        <v/>
      </c>
      <c r="U437" s="85" t="str">
        <f>IF(ISERROR(FIND('112'!$M$9,G437,1)),"",IF((AND(LEFT(G437,2)=LEFT('112'!$M$9,2),B437&lt;'112'!$K$9,$N437='112'!$I$6)),"x",""))</f>
        <v/>
      </c>
      <c r="V437" s="85" t="str">
        <f>IF(ISERROR(FIND('112'!$M$9,G437,1)),"",IF((AND(RIGHT(G437,2)=RIGHT('112'!$M$9,2),B437&lt;'112'!$K$9,$O437='112'!$I$6)),"x",""))</f>
        <v/>
      </c>
      <c r="W437" s="85" t="str">
        <f>IF(AND('341-CT'!$H$9=H437,OR(LEFT(N437,3)=$W$7,LEFT(O437,3)=$W$7)),"x","")</f>
        <v/>
      </c>
      <c r="X437" s="85" t="str">
        <f>IF(OR(TH!N437=TH!$X$7,O437=TH!$X$7),"x","")</f>
        <v/>
      </c>
      <c r="Y437" s="85" t="str">
        <f>IF(AND(OR(N437="131",O437="131"),H437='131-CT'!$H$9),"x","")</f>
        <v/>
      </c>
      <c r="Z437" s="85"/>
      <c r="AA437" s="85" t="str">
        <f>IF(AND(MONTH(E437)='IN-NX'!$J$5,'IN-NX'!$D$7=D437),"x","")</f>
        <v/>
      </c>
      <c r="AB437" s="85" t="str">
        <f>IF(AND(OR(LEFT(TH!N437,2)="15",LEFT(TH!O437,2)="15"),'152-CT'!$J$8=TH!F437),"x","")</f>
        <v/>
      </c>
      <c r="AC437" s="85" t="str">
        <f>IF(AND(OR(LEFT(TH!N437,2)="15",LEFT(TH!O437,2)="15"),TK!$E$7=TH!F437),"x","")</f>
        <v/>
      </c>
      <c r="AD437" s="85" t="str">
        <f>IF(AND(N437="1521",MONTH(C437)='BK-NL'!$M$11),"x","")</f>
        <v/>
      </c>
    </row>
    <row r="438" spans="1:31" s="354" customFormat="1" ht="15.75" hidden="1" customHeight="1">
      <c r="A438" s="342" t="str">
        <f>IF(B438&lt;&gt;"",IF(AND(B438='IN-TC'!$S$4,OR(TH!N438="1111",TH!O438="1111")),TH!D438,""),"")</f>
        <v>C11</v>
      </c>
      <c r="B438" s="63">
        <f t="shared" si="36"/>
        <v>2</v>
      </c>
      <c r="C438" s="64">
        <v>42419</v>
      </c>
      <c r="D438" s="64" t="s">
        <v>887</v>
      </c>
      <c r="E438" s="64">
        <v>42419</v>
      </c>
      <c r="F438" s="519" t="s">
        <v>1015</v>
      </c>
      <c r="G438" s="67" t="s">
        <v>1036</v>
      </c>
      <c r="H438" s="74" t="s">
        <v>1037</v>
      </c>
      <c r="I438" s="451"/>
      <c r="J438" s="451"/>
      <c r="K438" s="442"/>
      <c r="L438" s="451"/>
      <c r="M438" s="65">
        <v>4889537</v>
      </c>
      <c r="N438" s="66" t="s">
        <v>594</v>
      </c>
      <c r="O438" s="66" t="s">
        <v>63</v>
      </c>
      <c r="P438" s="85" t="str">
        <f>IF(AND('331-CT'!$E$7=TH!H438,OR(N438="331",O438="331")),"x","")</f>
        <v/>
      </c>
      <c r="Q438" s="85" t="str">
        <f>IF(AND(B438='111'!$L$11,OR($N438=$Q$7,$O438=$Q$7)),"x","")</f>
        <v/>
      </c>
      <c r="R438" s="85" t="str">
        <f>IF(AND($N438=$Q$7,$B438&lt;'111'!$L$11),"x","")</f>
        <v/>
      </c>
      <c r="S438" s="85" t="str">
        <f>IF(AND($O438=$Q$7,$B438&lt;'111'!$L$11),"x","")</f>
        <v/>
      </c>
      <c r="T438" s="85" t="str">
        <f>IF(ISERROR(FIND('112'!$M$9,G438,1)),"",IF((AND(FIND('112'!$M$9,G438,1)&gt;=1,B438='112'!$K$9,OR($N438='112'!$I$6,$O438='112'!$I$6))),"x",""))</f>
        <v/>
      </c>
      <c r="U438" s="85" t="str">
        <f>IF(ISERROR(FIND('112'!$M$9,G438,1)),"",IF((AND(LEFT(G438,2)=LEFT('112'!$M$9,2),B438&lt;'112'!$K$9,$N438='112'!$I$6)),"x",""))</f>
        <v/>
      </c>
      <c r="V438" s="85" t="str">
        <f>IF(ISERROR(FIND('112'!$M$9,G438,1)),"",IF((AND(RIGHT(G438,2)=RIGHT('112'!$M$9,2),B438&lt;'112'!$K$9,$O438='112'!$I$6)),"x",""))</f>
        <v/>
      </c>
      <c r="W438" s="85" t="str">
        <f>IF(AND('341-CT'!$H$9=H438,OR(LEFT(N438,3)=$W$7,LEFT(O438,3)=$W$7)),"x","")</f>
        <v/>
      </c>
      <c r="X438" s="85" t="str">
        <f>IF(OR(TH!N438=TH!$X$7,O438=TH!$X$7),"x","")</f>
        <v/>
      </c>
      <c r="Y438" s="85" t="str">
        <f>IF(AND(OR(N438="131",O438="131"),H438='131-CT'!$H$9),"x","")</f>
        <v/>
      </c>
      <c r="Z438" s="85"/>
      <c r="AA438" s="85" t="str">
        <f>IF(AND(MONTH(E438)='IN-NX'!$J$5,'IN-NX'!$D$7=D438),"x","")</f>
        <v/>
      </c>
      <c r="AB438" s="85" t="str">
        <f>IF(AND(OR(LEFT(TH!N438,2)="15",LEFT(TH!O438,2)="15"),'152-CT'!$J$8=TH!F438),"x","")</f>
        <v/>
      </c>
      <c r="AC438" s="85" t="str">
        <f>IF(AND(OR(LEFT(TH!N438,2)="15",LEFT(TH!O438,2)="15"),TK!$E$7=TH!F438),"x","")</f>
        <v/>
      </c>
      <c r="AD438" s="85" t="str">
        <f>IF(AND(N438="1521",MONTH(C438)='BK-NL'!$M$11),"x","")</f>
        <v/>
      </c>
      <c r="AE438" s="333"/>
    </row>
    <row r="439" spans="1:31" s="354" customFormat="1" ht="15.75" hidden="1" customHeight="1">
      <c r="A439" s="342" t="str">
        <f>IF(B439&lt;&gt;"",IF(AND(B439='IN-TC'!$S$4,OR(TH!N439="1111",TH!O439="1111")),TH!D439,""),"")</f>
        <v>C11</v>
      </c>
      <c r="B439" s="63">
        <f t="shared" si="36"/>
        <v>2</v>
      </c>
      <c r="C439" s="64">
        <v>42419</v>
      </c>
      <c r="D439" s="64" t="s">
        <v>887</v>
      </c>
      <c r="E439" s="64">
        <v>42419</v>
      </c>
      <c r="F439" s="519" t="s">
        <v>1016</v>
      </c>
      <c r="G439" s="67" t="s">
        <v>1036</v>
      </c>
      <c r="H439" s="74" t="s">
        <v>1037</v>
      </c>
      <c r="I439" s="451"/>
      <c r="J439" s="451"/>
      <c r="K439" s="442"/>
      <c r="L439" s="451"/>
      <c r="M439" s="65">
        <v>270263</v>
      </c>
      <c r="N439" s="66" t="s">
        <v>9</v>
      </c>
      <c r="O439" s="66" t="s">
        <v>63</v>
      </c>
      <c r="P439" s="85" t="str">
        <f>IF(AND('331-CT'!$E$7=TH!H439,OR(N439="331",O439="331")),"x","")</f>
        <v/>
      </c>
      <c r="Q439" s="85" t="str">
        <f>IF(AND(B439='111'!$L$11,OR($N439=$Q$7,$O439=$Q$7)),"x","")</f>
        <v/>
      </c>
      <c r="R439" s="85" t="str">
        <f>IF(AND($N439=$Q$7,$B439&lt;'111'!$L$11),"x","")</f>
        <v/>
      </c>
      <c r="S439" s="85" t="str">
        <f>IF(AND($O439=$Q$7,$B439&lt;'111'!$L$11),"x","")</f>
        <v/>
      </c>
      <c r="T439" s="85" t="str">
        <f>IF(ISERROR(FIND('112'!$M$9,G439,1)),"",IF((AND(FIND('112'!$M$9,G439,1)&gt;=1,B439='112'!$K$9,OR($N439='112'!$I$6,$O439='112'!$I$6))),"x",""))</f>
        <v/>
      </c>
      <c r="U439" s="85" t="str">
        <f>IF(ISERROR(FIND('112'!$M$9,G439,1)),"",IF((AND(LEFT(G439,2)=LEFT('112'!$M$9,2),B439&lt;'112'!$K$9,$N439='112'!$I$6)),"x",""))</f>
        <v/>
      </c>
      <c r="V439" s="85" t="str">
        <f>IF(ISERROR(FIND('112'!$M$9,G439,1)),"",IF((AND(RIGHT(G439,2)=RIGHT('112'!$M$9,2),B439&lt;'112'!$K$9,$O439='112'!$I$6)),"x",""))</f>
        <v/>
      </c>
      <c r="W439" s="85" t="str">
        <f>IF(AND('341-CT'!$H$9=H439,OR(LEFT(N439,3)=$W$7,LEFT(O439,3)=$W$7)),"x","")</f>
        <v/>
      </c>
      <c r="X439" s="85" t="str">
        <f>IF(OR(TH!N439=TH!$X$7,O439=TH!$X$7),"x","")</f>
        <v/>
      </c>
      <c r="Y439" s="85" t="str">
        <f>IF(AND(OR(N439="131",O439="131"),H439='131-CT'!$H$9),"x","")</f>
        <v/>
      </c>
      <c r="Z439" s="85"/>
      <c r="AA439" s="85" t="str">
        <f>IF(AND(MONTH(E439)='IN-NX'!$J$5,'IN-NX'!$D$7=D439),"x","")</f>
        <v/>
      </c>
      <c r="AB439" s="85" t="str">
        <f>IF(AND(OR(LEFT(TH!N439,2)="15",LEFT(TH!O439,2)="15"),'152-CT'!$J$8=TH!F439),"x","")</f>
        <v/>
      </c>
      <c r="AC439" s="85" t="str">
        <f>IF(AND(OR(LEFT(TH!N439,2)="15",LEFT(TH!O439,2)="15"),TK!$E$7=TH!F439),"x","")</f>
        <v/>
      </c>
      <c r="AD439" s="85" t="str">
        <f>IF(AND(N439="1521",MONTH(C439)='BK-NL'!$M$11),"x","")</f>
        <v/>
      </c>
      <c r="AE439" s="333"/>
    </row>
    <row r="440" spans="1:31" s="355" customFormat="1" ht="15.75" hidden="1" customHeight="1">
      <c r="A440" s="342" t="str">
        <f>IF(B440&lt;&gt;"",IF(AND(B440='IN-TC'!$S$4,OR(TH!N440="1111",TH!O440="1111")),TH!D440,""),"")</f>
        <v/>
      </c>
      <c r="B440" s="63">
        <f t="shared" si="36"/>
        <v>2</v>
      </c>
      <c r="C440" s="64">
        <v>42419</v>
      </c>
      <c r="D440" s="64" t="s">
        <v>705</v>
      </c>
      <c r="E440" s="64">
        <v>42419</v>
      </c>
      <c r="F440" s="519" t="s">
        <v>1053</v>
      </c>
      <c r="G440" s="67" t="s">
        <v>928</v>
      </c>
      <c r="H440" s="74"/>
      <c r="I440" s="446"/>
      <c r="J440" s="446"/>
      <c r="K440" s="437"/>
      <c r="L440" s="446"/>
      <c r="M440" s="65">
        <v>5000000</v>
      </c>
      <c r="N440" s="66" t="s">
        <v>26</v>
      </c>
      <c r="O440" s="66" t="s">
        <v>26</v>
      </c>
      <c r="P440" s="85" t="str">
        <f>IF(AND('331-CT'!$E$7=TH!H440,OR(N440="331",O440="331")),"x","")</f>
        <v/>
      </c>
      <c r="Q440" s="85" t="str">
        <f>IF(AND(B440='111'!$L$11,OR($N440=$Q$7,$O440=$Q$7)),"x","")</f>
        <v/>
      </c>
      <c r="R440" s="85" t="str">
        <f>IF(AND($N440=$Q$7,$B440&lt;'111'!$L$11),"x","")</f>
        <v/>
      </c>
      <c r="S440" s="85" t="str">
        <f>IF(AND($O440=$Q$7,$B440&lt;'111'!$L$11),"x","")</f>
        <v/>
      </c>
      <c r="T440" s="85" t="str">
        <f>IF(ISERROR(FIND('112'!$M$9,G440,1)),"",IF((AND(FIND('112'!$M$9,G440,1)&gt;=1,B440='112'!$K$9,OR($N440='112'!$I$6,$O440='112'!$I$6))),"x",""))</f>
        <v/>
      </c>
      <c r="U440" s="85" t="str">
        <f>IF(ISERROR(FIND('112'!$M$9,G440,1)),"",IF((AND(LEFT(G440,2)=LEFT('112'!$M$9,2),B440&lt;'112'!$K$9,$N440='112'!$I$6)),"x",""))</f>
        <v>x</v>
      </c>
      <c r="V440" s="85" t="str">
        <f>IF(ISERROR(FIND('112'!$M$9,G440,1)),"",IF((AND(RIGHT(G440,2)=RIGHT('112'!$M$9,2),B440&lt;'112'!$K$9,$O440='112'!$I$6)),"x",""))</f>
        <v/>
      </c>
      <c r="W440" s="85" t="str">
        <f>IF(AND('341-CT'!$H$9=H440,OR(LEFT(N440,3)=$W$7,LEFT(O440,3)=$W$7)),"x","")</f>
        <v/>
      </c>
      <c r="X440" s="85" t="str">
        <f>IF(OR(TH!N440=TH!$X$7,O440=TH!$X$7),"x","")</f>
        <v/>
      </c>
      <c r="Y440" s="85" t="str">
        <f>IF(AND(OR(N440="131",O440="131"),H440='131-CT'!$H$9),"x","")</f>
        <v/>
      </c>
      <c r="Z440" s="85"/>
      <c r="AA440" s="85" t="str">
        <f>IF(AND(MONTH(E440)='IN-NX'!$J$5,'IN-NX'!$D$7=D440),"x","")</f>
        <v/>
      </c>
      <c r="AB440" s="85" t="str">
        <f>IF(AND(OR(LEFT(TH!N440,2)="15",LEFT(TH!O440,2)="15"),'152-CT'!$J$8=TH!F440),"x","")</f>
        <v/>
      </c>
      <c r="AC440" s="85" t="str">
        <f>IF(AND(OR(LEFT(TH!N440,2)="15",LEFT(TH!O440,2)="15"),TK!$E$7=TH!F440),"x","")</f>
        <v/>
      </c>
      <c r="AD440" s="85" t="str">
        <f>IF(AND(N440="1521",MONTH(C440)='BK-NL'!$M$11),"x","")</f>
        <v/>
      </c>
      <c r="AE440" s="354"/>
    </row>
    <row r="441" spans="1:31" ht="15.75" customHeight="1">
      <c r="A441" s="342" t="str">
        <f>IF(B441&lt;&gt;"",IF(AND(B441='IN-TC'!$S$4,OR(TH!N441="1111",TH!O441="1111")),TH!D441,""),"")</f>
        <v/>
      </c>
      <c r="B441" s="63">
        <f t="shared" si="36"/>
        <v>2</v>
      </c>
      <c r="C441" s="64">
        <v>42419</v>
      </c>
      <c r="D441" s="64" t="s">
        <v>705</v>
      </c>
      <c r="E441" s="64">
        <v>42419</v>
      </c>
      <c r="F441" s="519" t="s">
        <v>1111</v>
      </c>
      <c r="G441" s="67" t="s">
        <v>927</v>
      </c>
      <c r="H441" s="67" t="s">
        <v>635</v>
      </c>
      <c r="I441" s="448"/>
      <c r="J441" s="448"/>
      <c r="K441" s="439"/>
      <c r="L441" s="448"/>
      <c r="M441" s="65">
        <v>32260140</v>
      </c>
      <c r="N441" s="66" t="s">
        <v>8</v>
      </c>
      <c r="O441" s="66" t="s">
        <v>26</v>
      </c>
      <c r="P441" s="85" t="str">
        <f>IF(AND('331-CT'!$E$7=TH!H441,OR(N441="331",O441="331")),"x","")</f>
        <v/>
      </c>
      <c r="Q441" s="85" t="str">
        <f>IF(AND(B441='111'!$L$11,OR($N441=$Q$7,$O441=$Q$7)),"x","")</f>
        <v/>
      </c>
      <c r="R441" s="85" t="str">
        <f>IF(AND($N441=$Q$7,$B441&lt;'111'!$L$11),"x","")</f>
        <v/>
      </c>
      <c r="S441" s="85" t="str">
        <f>IF(AND($O441=$Q$7,$B441&lt;'111'!$L$11),"x","")</f>
        <v/>
      </c>
      <c r="T441" s="85" t="str">
        <f>IF(ISERROR(FIND('112'!$M$9,G441,1)),"",IF((AND(FIND('112'!$M$9,G441,1)&gt;=1,B441='112'!$K$9,OR($N441='112'!$I$6,$O441='112'!$I$6))),"x",""))</f>
        <v/>
      </c>
      <c r="U441" s="85" t="str">
        <f>IF(ISERROR(FIND('112'!$M$9,G441,1)),"",IF((AND(LEFT(G441,2)=LEFT('112'!$M$9,2),B441&lt;'112'!$K$9,$N441='112'!$I$6)),"x",""))</f>
        <v/>
      </c>
      <c r="V441" s="85" t="str">
        <f>IF(ISERROR(FIND('112'!$M$9,G441,1)),"",IF((AND(RIGHT(G441,2)=RIGHT('112'!$M$9,2),B441&lt;'112'!$K$9,$O441='112'!$I$6)),"x",""))</f>
        <v>x</v>
      </c>
      <c r="W441" s="85" t="str">
        <f>IF(AND('341-CT'!$H$9=H441,OR(LEFT(N441,3)=$W$7,LEFT(O441,3)=$W$7)),"x","")</f>
        <v/>
      </c>
      <c r="X441" s="85" t="str">
        <f>IF(OR(TH!N441=TH!$X$7,O441=TH!$X$7),"x","")</f>
        <v/>
      </c>
      <c r="Y441" s="85" t="str">
        <f>IF(AND(OR(N441="131",O441="131"),H441='131-CT'!$H$9),"x","")</f>
        <v/>
      </c>
      <c r="Z441" s="85"/>
      <c r="AA441" s="85" t="str">
        <f>IF(AND(MONTH(E441)='IN-NX'!$J$5,'IN-NX'!$D$7=D441),"x","")</f>
        <v/>
      </c>
      <c r="AB441" s="85" t="str">
        <f>IF(AND(OR(LEFT(TH!N441,2)="15",LEFT(TH!O441,2)="15"),'152-CT'!$J$8=TH!F441),"x","")</f>
        <v/>
      </c>
      <c r="AC441" s="85" t="str">
        <f>IF(AND(OR(LEFT(TH!N441,2)="15",LEFT(TH!O441,2)="15"),TK!$E$7=TH!F441),"x","")</f>
        <v/>
      </c>
      <c r="AD441" s="85" t="str">
        <f>IF(AND(N441="1521",MONTH(C441)='BK-NL'!$M$11),"x","")</f>
        <v/>
      </c>
      <c r="AE441" s="354"/>
    </row>
    <row r="442" spans="1:31" ht="15.75" hidden="1" customHeight="1">
      <c r="A442" s="342" t="str">
        <f>IF(B442&lt;&gt;"",IF(AND(B442='IN-TC'!$S$4,OR(TH!N442="1111",TH!O442="1111")),TH!D442,""),"")</f>
        <v/>
      </c>
      <c r="B442" s="63">
        <f t="shared" si="36"/>
        <v>2</v>
      </c>
      <c r="C442" s="64">
        <v>42420</v>
      </c>
      <c r="D442" s="64" t="s">
        <v>705</v>
      </c>
      <c r="E442" s="64">
        <v>42420</v>
      </c>
      <c r="F442" s="519" t="s">
        <v>1062</v>
      </c>
      <c r="G442" s="67" t="s">
        <v>926</v>
      </c>
      <c r="H442" s="7" t="s">
        <v>602</v>
      </c>
      <c r="I442" s="446"/>
      <c r="J442" s="446"/>
      <c r="K442" s="437">
        <v>4819.12</v>
      </c>
      <c r="L442" s="446">
        <v>22345</v>
      </c>
      <c r="M442" s="65">
        <f>ROUND(K442*L442,0)</f>
        <v>107683236</v>
      </c>
      <c r="N442" s="66" t="s">
        <v>267</v>
      </c>
      <c r="O442" s="66" t="s">
        <v>591</v>
      </c>
      <c r="P442" s="85" t="str">
        <f>IF(AND('331-CT'!$E$7=TH!H442,OR(N442="331",O442="331")),"x","")</f>
        <v/>
      </c>
      <c r="Q442" s="85" t="str">
        <f>IF(AND(B442='111'!$L$11,OR($N442=$Q$7,$O442=$Q$7)),"x","")</f>
        <v/>
      </c>
      <c r="R442" s="85" t="str">
        <f>IF(AND($N442=$Q$7,$B442&lt;'111'!$L$11),"x","")</f>
        <v/>
      </c>
      <c r="S442" s="85" t="str">
        <f>IF(AND($O442=$Q$7,$B442&lt;'111'!$L$11),"x","")</f>
        <v/>
      </c>
      <c r="T442" s="85" t="str">
        <f>IF(ISERROR(FIND('112'!$M$9,G442,1)),"",IF((AND(FIND('112'!$M$9,G442,1)&gt;=1,B442='112'!$K$9,OR($N442='112'!$I$6,$O442='112'!$I$6))),"x",""))</f>
        <v/>
      </c>
      <c r="U442" s="85" t="str">
        <f>IF(ISERROR(FIND('112'!$M$9,G442,1)),"",IF((AND(LEFT(G442,2)=LEFT('112'!$M$9,2),B442&lt;'112'!$K$9,$N442='112'!$I$6)),"x",""))</f>
        <v/>
      </c>
      <c r="V442" s="85" t="str">
        <f>IF(ISERROR(FIND('112'!$M$9,G442,1)),"",IF((AND(RIGHT(G442,2)=RIGHT('112'!$M$9,2),B442&lt;'112'!$K$9,$O442='112'!$I$6)),"x",""))</f>
        <v/>
      </c>
      <c r="W442" s="85" t="str">
        <f>IF(AND('341-CT'!$H$9=H442,OR(LEFT(N442,3)=$W$7,LEFT(O442,3)=$W$7)),"x","")</f>
        <v/>
      </c>
      <c r="X442" s="85" t="str">
        <f>IF(OR(TH!N442=TH!$X$7,O442=TH!$X$7),"x","")</f>
        <v/>
      </c>
      <c r="Y442" s="85" t="str">
        <f>IF(AND(OR(N442="131",O442="131"),H442='131-CT'!$H$9),"x","")</f>
        <v/>
      </c>
      <c r="Z442" s="85"/>
      <c r="AA442" s="85" t="str">
        <f>IF(AND(MONTH(E442)='IN-NX'!$J$5,'IN-NX'!$D$7=D442),"x","")</f>
        <v/>
      </c>
      <c r="AB442" s="85" t="str">
        <f>IF(AND(OR(LEFT(TH!N442,2)="15",LEFT(TH!O442,2)="15"),'152-CT'!$J$8=TH!F442),"x","")</f>
        <v/>
      </c>
      <c r="AC442" s="85" t="str">
        <f>IF(AND(OR(LEFT(TH!N442,2)="15",LEFT(TH!O442,2)="15"),TK!$E$7=TH!F442),"x","")</f>
        <v/>
      </c>
      <c r="AD442" s="85" t="str">
        <f>IF(AND(N442="1521",MONTH(C442)='BK-NL'!$M$11),"x","")</f>
        <v/>
      </c>
      <c r="AE442" s="355"/>
    </row>
    <row r="443" spans="1:31" ht="15.75" hidden="1" customHeight="1">
      <c r="A443" s="342" t="str">
        <f>IF(B443&lt;&gt;"",IF(AND(B443='IN-TC'!$S$4,OR(TH!N443="1111",TH!O443="1111")),TH!D443,""),"")</f>
        <v/>
      </c>
      <c r="B443" s="63">
        <f t="shared" si="36"/>
        <v>2</v>
      </c>
      <c r="C443" s="64">
        <f>E443</f>
        <v>42420</v>
      </c>
      <c r="D443" s="320" t="s">
        <v>585</v>
      </c>
      <c r="E443" s="320">
        <v>42420</v>
      </c>
      <c r="F443" s="519" t="s">
        <v>1079</v>
      </c>
      <c r="G443" s="67" t="s">
        <v>926</v>
      </c>
      <c r="H443" s="322" t="s">
        <v>602</v>
      </c>
      <c r="I443" s="446"/>
      <c r="J443" s="446"/>
      <c r="K443" s="437">
        <v>154.44</v>
      </c>
      <c r="L443" s="446">
        <v>22345</v>
      </c>
      <c r="M443" s="65">
        <f>ROUND(K443*L443,0)</f>
        <v>3450962</v>
      </c>
      <c r="N443" s="323" t="s">
        <v>101</v>
      </c>
      <c r="O443" s="66" t="s">
        <v>591</v>
      </c>
      <c r="P443" s="85" t="str">
        <f>IF(AND('331-CT'!$E$7=TH!H443,OR(N443="331",O443="331")),"x","")</f>
        <v/>
      </c>
      <c r="Q443" s="85" t="str">
        <f>IF(AND(B443='111'!$L$11,OR($N443=$Q$7,$O443=$Q$7)),"x","")</f>
        <v/>
      </c>
      <c r="R443" s="85" t="str">
        <f>IF(AND($N443=$Q$7,$B443&lt;'111'!$L$11),"x","")</f>
        <v/>
      </c>
      <c r="S443" s="85" t="str">
        <f>IF(AND($O443=$Q$7,$B443&lt;'111'!$L$11),"x","")</f>
        <v/>
      </c>
      <c r="T443" s="85" t="str">
        <f>IF(ISERROR(FIND('112'!$M$9,G443,1)),"",IF((AND(FIND('112'!$M$9,G443,1)&gt;=1,B443='112'!$K$9,OR($N443='112'!$I$6,$O443='112'!$I$6))),"x",""))</f>
        <v/>
      </c>
      <c r="U443" s="85" t="str">
        <f>IF(ISERROR(FIND('112'!$M$9,G443,1)),"",IF((AND(LEFT(G443,2)=LEFT('112'!$M$9,2),B443&lt;'112'!$K$9,$N443='112'!$I$6)),"x",""))</f>
        <v/>
      </c>
      <c r="V443" s="85" t="str">
        <f>IF(ISERROR(FIND('112'!$M$9,G443,1)),"",IF((AND(RIGHT(G443,2)=RIGHT('112'!$M$9,2),B443&lt;'112'!$K$9,$O443='112'!$I$6)),"x",""))</f>
        <v/>
      </c>
      <c r="W443" s="85" t="str">
        <f>IF(AND('341-CT'!$H$9=H443,OR(LEFT(N443,3)=$W$7,LEFT(O443,3)=$W$7)),"x","")</f>
        <v/>
      </c>
      <c r="X443" s="85" t="str">
        <f>IF(OR(TH!N443=TH!$X$7,O443=TH!$X$7),"x","")</f>
        <v/>
      </c>
      <c r="Y443" s="85" t="str">
        <f>IF(AND(OR(N443="131",O443="131"),H443='131-CT'!$H$9),"x","")</f>
        <v/>
      </c>
      <c r="Z443" s="85"/>
      <c r="AA443" s="85" t="str">
        <f>IF(AND(MONTH(E443)='IN-NX'!$J$5,'IN-NX'!$D$7=D443),"x","")</f>
        <v/>
      </c>
      <c r="AB443" s="85" t="str">
        <f>IF(AND(OR(LEFT(TH!N443,2)="15",LEFT(TH!O443,2)="15"),'152-CT'!$J$8=TH!F443),"x","")</f>
        <v/>
      </c>
      <c r="AC443" s="85" t="str">
        <f>IF(AND(OR(LEFT(TH!N443,2)="15",LEFT(TH!O443,2)="15"),TK!$E$7=TH!F443),"x","")</f>
        <v/>
      </c>
      <c r="AD443" s="85" t="str">
        <f>IF(AND(N443="1521",MONTH(C443)='BK-NL'!$M$11),"x","")</f>
        <v/>
      </c>
    </row>
    <row r="444" spans="1:31" ht="15.75" hidden="1" customHeight="1">
      <c r="A444" s="342" t="str">
        <f>IF(B444&lt;&gt;"",IF(AND(B444='IN-TC'!$S$4,OR(TH!N444="1111",TH!O444="1111")),TH!D444,""),"")</f>
        <v/>
      </c>
      <c r="B444" s="63">
        <f t="shared" si="36"/>
        <v>2</v>
      </c>
      <c r="C444" s="64">
        <f>E444</f>
        <v>42420</v>
      </c>
      <c r="D444" s="320" t="s">
        <v>585</v>
      </c>
      <c r="E444" s="320">
        <v>42420</v>
      </c>
      <c r="F444" s="519" t="s">
        <v>1080</v>
      </c>
      <c r="G444" s="67" t="s">
        <v>926</v>
      </c>
      <c r="H444" s="322" t="s">
        <v>602</v>
      </c>
      <c r="I444" s="446"/>
      <c r="J444" s="446"/>
      <c r="K444" s="437">
        <v>15.44</v>
      </c>
      <c r="L444" s="446">
        <v>22345</v>
      </c>
      <c r="M444" s="65">
        <f>ROUND(K444*L444,0)</f>
        <v>345007</v>
      </c>
      <c r="N444" s="323" t="s">
        <v>9</v>
      </c>
      <c r="O444" s="66" t="s">
        <v>591</v>
      </c>
      <c r="P444" s="85" t="str">
        <f>IF(AND('331-CT'!$E$7=TH!H444,OR(N444="331",O444="331")),"x","")</f>
        <v/>
      </c>
      <c r="Q444" s="85" t="str">
        <f>IF(AND(B444='111'!$L$11,OR($N444=$Q$7,$O444=$Q$7)),"x","")</f>
        <v/>
      </c>
      <c r="R444" s="85" t="str">
        <f>IF(AND($N444=$Q$7,$B444&lt;'111'!$L$11),"x","")</f>
        <v/>
      </c>
      <c r="S444" s="85" t="str">
        <f>IF(AND($O444=$Q$7,$B444&lt;'111'!$L$11),"x","")</f>
        <v/>
      </c>
      <c r="T444" s="85" t="str">
        <f>IF(ISERROR(FIND('112'!$M$9,G444,1)),"",IF((AND(FIND('112'!$M$9,G444,1)&gt;=1,B444='112'!$K$9,OR($N444='112'!$I$6,$O444='112'!$I$6))),"x",""))</f>
        <v/>
      </c>
      <c r="U444" s="85" t="str">
        <f>IF(ISERROR(FIND('112'!$M$9,G444,1)),"",IF((AND(LEFT(G444,2)=LEFT('112'!$M$9,2),B444&lt;'112'!$K$9,$N444='112'!$I$6)),"x",""))</f>
        <v/>
      </c>
      <c r="V444" s="85" t="str">
        <f>IF(ISERROR(FIND('112'!$M$9,G444,1)),"",IF((AND(RIGHT(G444,2)=RIGHT('112'!$M$9,2),B444&lt;'112'!$K$9,$O444='112'!$I$6)),"x",""))</f>
        <v/>
      </c>
      <c r="W444" s="85" t="str">
        <f>IF(AND('341-CT'!$H$9=H444,OR(LEFT(N444,3)=$W$7,LEFT(O444,3)=$W$7)),"x","")</f>
        <v/>
      </c>
      <c r="X444" s="85" t="str">
        <f>IF(OR(TH!N444=TH!$X$7,O444=TH!$X$7),"x","")</f>
        <v/>
      </c>
      <c r="Y444" s="85" t="str">
        <f>IF(AND(OR(N444="131",O444="131"),H444='131-CT'!$H$9),"x","")</f>
        <v/>
      </c>
      <c r="Z444" s="85"/>
      <c r="AA444" s="85" t="str">
        <f>IF(AND(MONTH(E444)='IN-NX'!$J$5,'IN-NX'!$D$7=D444),"x","")</f>
        <v/>
      </c>
      <c r="AB444" s="85" t="str">
        <f>IF(AND(OR(LEFT(TH!N444,2)="15",LEFT(TH!O444,2)="15"),'152-CT'!$J$8=TH!F444),"x","")</f>
        <v/>
      </c>
      <c r="AC444" s="85" t="str">
        <f>IF(AND(OR(LEFT(TH!N444,2)="15",LEFT(TH!O444,2)="15"),TK!$E$7=TH!F444),"x","")</f>
        <v/>
      </c>
      <c r="AD444" s="85" t="str">
        <f>IF(AND(N444="1521",MONTH(C444)='BK-NL'!$M$11),"x","")</f>
        <v/>
      </c>
    </row>
    <row r="445" spans="1:31" ht="15.75" hidden="1" customHeight="1">
      <c r="A445" s="342" t="str">
        <f>IF(B445&lt;&gt;"",IF(AND(B445='IN-TC'!$S$4,OR(TH!N445="1111",TH!O445="1111")),TH!D445,""),"")</f>
        <v/>
      </c>
      <c r="B445" s="63">
        <f t="shared" si="36"/>
        <v>2</v>
      </c>
      <c r="C445" s="64">
        <f>E445</f>
        <v>42420</v>
      </c>
      <c r="D445" s="320" t="s">
        <v>585</v>
      </c>
      <c r="E445" s="320">
        <v>42420</v>
      </c>
      <c r="F445" s="519" t="s">
        <v>1082</v>
      </c>
      <c r="G445" s="67" t="s">
        <v>926</v>
      </c>
      <c r="H445" s="7" t="s">
        <v>602</v>
      </c>
      <c r="I445" s="446"/>
      <c r="J445" s="446"/>
      <c r="K445" s="437">
        <v>171</v>
      </c>
      <c r="L445" s="446">
        <v>22345</v>
      </c>
      <c r="M445" s="65">
        <f>ROUND(K445*L445,0)</f>
        <v>3820995</v>
      </c>
      <c r="N445" s="66" t="s">
        <v>101</v>
      </c>
      <c r="O445" s="66" t="s">
        <v>591</v>
      </c>
      <c r="P445" s="85" t="str">
        <f>IF(AND('331-CT'!$E$7=TH!H445,OR(N445="331",O445="331")),"x","")</f>
        <v/>
      </c>
      <c r="Q445" s="85" t="str">
        <f>IF(AND(B445='111'!$L$11,OR($N445=$Q$7,$O445=$Q$7)),"x","")</f>
        <v/>
      </c>
      <c r="R445" s="85" t="str">
        <f>IF(AND($N445=$Q$7,$B445&lt;'111'!$L$11),"x","")</f>
        <v/>
      </c>
      <c r="S445" s="85" t="str">
        <f>IF(AND($O445=$Q$7,$B445&lt;'111'!$L$11),"x","")</f>
        <v/>
      </c>
      <c r="T445" s="85" t="str">
        <f>IF(ISERROR(FIND('112'!$M$9,G445,1)),"",IF((AND(FIND('112'!$M$9,G445,1)&gt;=1,B445='112'!$K$9,OR($N445='112'!$I$6,$O445='112'!$I$6))),"x",""))</f>
        <v/>
      </c>
      <c r="U445" s="85" t="str">
        <f>IF(ISERROR(FIND('112'!$M$9,G445,1)),"",IF((AND(LEFT(G445,2)=LEFT('112'!$M$9,2),B445&lt;'112'!$K$9,$N445='112'!$I$6)),"x",""))</f>
        <v/>
      </c>
      <c r="V445" s="85" t="str">
        <f>IF(ISERROR(FIND('112'!$M$9,G445,1)),"",IF((AND(RIGHT(G445,2)=RIGHT('112'!$M$9,2),B445&lt;'112'!$K$9,$O445='112'!$I$6)),"x",""))</f>
        <v/>
      </c>
      <c r="W445" s="85" t="str">
        <f>IF(AND('341-CT'!$H$9=H445,OR(LEFT(N445,3)=$W$7,LEFT(O445,3)=$W$7)),"x","")</f>
        <v/>
      </c>
      <c r="X445" s="85" t="str">
        <f>IF(OR(TH!N445=TH!$X$7,O445=TH!$X$7),"x","")</f>
        <v/>
      </c>
      <c r="Y445" s="85" t="str">
        <f>IF(AND(OR(N445="131",O445="131"),H445='131-CT'!$H$9),"x","")</f>
        <v/>
      </c>
      <c r="Z445" s="85"/>
      <c r="AA445" s="85" t="str">
        <f>IF(AND(MONTH(E445)='IN-NX'!$J$5,'IN-NX'!$D$7=D445),"x","")</f>
        <v/>
      </c>
      <c r="AB445" s="85" t="str">
        <f>IF(AND(OR(LEFT(TH!N445,2)="15",LEFT(TH!O445,2)="15"),'152-CT'!$J$8=TH!F445),"x","")</f>
        <v/>
      </c>
      <c r="AC445" s="85" t="str">
        <f>IF(AND(OR(LEFT(TH!N445,2)="15",LEFT(TH!O445,2)="15"),TK!$E$7=TH!F445),"x","")</f>
        <v/>
      </c>
      <c r="AD445" s="85" t="str">
        <f>IF(AND(N445="1521",MONTH(C445)='BK-NL'!$M$11),"x","")</f>
        <v/>
      </c>
    </row>
    <row r="446" spans="1:31" ht="15.75" hidden="1" customHeight="1">
      <c r="A446" s="342" t="str">
        <f>IF(B446&lt;&gt;"",IF(AND(B446='IN-TC'!$S$4,OR(TH!N446="1111",TH!O446="1111")),TH!D446,""),"")</f>
        <v/>
      </c>
      <c r="B446" s="63">
        <f t="shared" si="36"/>
        <v>2</v>
      </c>
      <c r="C446" s="64">
        <f>E446</f>
        <v>42420</v>
      </c>
      <c r="D446" s="320" t="s">
        <v>585</v>
      </c>
      <c r="E446" s="320">
        <v>42420</v>
      </c>
      <c r="F446" s="519" t="s">
        <v>1076</v>
      </c>
      <c r="G446" s="67"/>
      <c r="H446" s="7" t="s">
        <v>602</v>
      </c>
      <c r="I446" s="446"/>
      <c r="J446" s="446"/>
      <c r="K446" s="437"/>
      <c r="L446" s="446"/>
      <c r="M446" s="65">
        <v>4093800</v>
      </c>
      <c r="N446" s="66" t="s">
        <v>591</v>
      </c>
      <c r="O446" s="66" t="s">
        <v>43</v>
      </c>
      <c r="P446" s="85" t="str">
        <f>IF(AND('331-CT'!$E$7=TH!H446,OR(N446="331",O446="331")),"x","")</f>
        <v/>
      </c>
      <c r="Q446" s="85" t="str">
        <f>IF(AND(B446='111'!$L$11,OR($N446=$Q$7,$O446=$Q$7)),"x","")</f>
        <v/>
      </c>
      <c r="R446" s="85" t="str">
        <f>IF(AND($N446=$Q$7,$B446&lt;'111'!$L$11),"x","")</f>
        <v/>
      </c>
      <c r="S446" s="85" t="str">
        <f>IF(AND($O446=$Q$7,$B446&lt;'111'!$L$11),"x","")</f>
        <v/>
      </c>
      <c r="T446" s="85" t="str">
        <f>IF(ISERROR(FIND('112'!$M$9,G446,1)),"",IF((AND(FIND('112'!$M$9,G446,1)&gt;=1,B446='112'!$K$9,OR($N446='112'!$I$6,$O446='112'!$I$6))),"x",""))</f>
        <v/>
      </c>
      <c r="U446" s="85" t="str">
        <f>IF(ISERROR(FIND('112'!$M$9,G446,1)),"",IF((AND(LEFT(G446,2)=LEFT('112'!$M$9,2),B446&lt;'112'!$K$9,$N446='112'!$I$6)),"x",""))</f>
        <v/>
      </c>
      <c r="V446" s="85" t="str">
        <f>IF(ISERROR(FIND('112'!$M$9,G446,1)),"",IF((AND(RIGHT(G446,2)=RIGHT('112'!$M$9,2),B446&lt;'112'!$K$9,$O446='112'!$I$6)),"x",""))</f>
        <v/>
      </c>
      <c r="W446" s="85" t="str">
        <f>IF(AND('341-CT'!$H$9=H446,OR(LEFT(N446,3)=$W$7,LEFT(O446,3)=$W$7)),"x","")</f>
        <v/>
      </c>
      <c r="X446" s="85" t="str">
        <f>IF(OR(TH!N446=TH!$X$7,O446=TH!$X$7),"x","")</f>
        <v/>
      </c>
      <c r="Y446" s="85" t="str">
        <f>IF(AND(OR(N446="131",O446="131"),H446='131-CT'!$H$9),"x","")</f>
        <v/>
      </c>
      <c r="Z446" s="85"/>
      <c r="AA446" s="85" t="str">
        <f>IF(AND(MONTH(E446)='IN-NX'!$J$5,'IN-NX'!$D$7=D446),"x","")</f>
        <v/>
      </c>
      <c r="AB446" s="85" t="str">
        <f>IF(AND(OR(LEFT(TH!N446,2)="15",LEFT(TH!O446,2)="15"),'152-CT'!$J$8=TH!F446),"x","")</f>
        <v/>
      </c>
      <c r="AC446" s="85" t="str">
        <f>IF(AND(OR(LEFT(TH!N446,2)="15",LEFT(TH!O446,2)="15"),TK!$E$7=TH!F446),"x","")</f>
        <v/>
      </c>
      <c r="AD446" s="85" t="str">
        <f>IF(AND(N446="1521",MONTH(C446)='BK-NL'!$M$11),"x","")</f>
        <v/>
      </c>
    </row>
    <row r="447" spans="1:31" s="356" customFormat="1" ht="15.75" hidden="1" customHeight="1">
      <c r="A447" s="342" t="str">
        <f>IF(B447&lt;&gt;"",IF(AND(B447='IN-TC'!$S$4,OR(TH!N447="1111",TH!O447="1111")),TH!D447,""),"")</f>
        <v/>
      </c>
      <c r="B447" s="63">
        <f t="shared" si="36"/>
        <v>2</v>
      </c>
      <c r="C447" s="64">
        <v>42420</v>
      </c>
      <c r="D447" s="64" t="s">
        <v>708</v>
      </c>
      <c r="E447" s="64">
        <v>42420</v>
      </c>
      <c r="F447" s="519" t="s">
        <v>717</v>
      </c>
      <c r="G447" s="67" t="s">
        <v>926</v>
      </c>
      <c r="H447" s="74"/>
      <c r="I447" s="446"/>
      <c r="J447" s="446"/>
      <c r="K447" s="437">
        <v>161.63999999999999</v>
      </c>
      <c r="L447" s="446">
        <v>22345</v>
      </c>
      <c r="M447" s="65">
        <f>ROUND(K447*L447,0)</f>
        <v>3611846</v>
      </c>
      <c r="N447" s="66" t="s">
        <v>99</v>
      </c>
      <c r="O447" s="66" t="s">
        <v>267</v>
      </c>
      <c r="P447" s="85" t="str">
        <f>IF(AND('331-CT'!$E$7=TH!H447,OR(N447="331",O447="331")),"x","")</f>
        <v/>
      </c>
      <c r="Q447" s="85" t="str">
        <f>IF(AND(B447='111'!$L$11,OR($N447=$Q$7,$O447=$Q$7)),"x","")</f>
        <v/>
      </c>
      <c r="R447" s="85" t="str">
        <f>IF(AND($N447=$Q$7,$B447&lt;'111'!$L$11),"x","")</f>
        <v/>
      </c>
      <c r="S447" s="85" t="str">
        <f>IF(AND($O447=$Q$7,$B447&lt;'111'!$L$11),"x","")</f>
        <v/>
      </c>
      <c r="T447" s="85" t="str">
        <f>IF(ISERROR(FIND('112'!$M$9,G447,1)),"",IF((AND(FIND('112'!$M$9,G447,1)&gt;=1,B447='112'!$K$9,OR($N447='112'!$I$6,$O447='112'!$I$6))),"x",""))</f>
        <v/>
      </c>
      <c r="U447" s="85" t="str">
        <f>IF(ISERROR(FIND('112'!$M$9,G447,1)),"",IF((AND(LEFT(G447,2)=LEFT('112'!$M$9,2),B447&lt;'112'!$K$9,$N447='112'!$I$6)),"x",""))</f>
        <v/>
      </c>
      <c r="V447" s="85" t="str">
        <f>IF(ISERROR(FIND('112'!$M$9,G447,1)),"",IF((AND(RIGHT(G447,2)=RIGHT('112'!$M$9,2),B447&lt;'112'!$K$9,$O447='112'!$I$6)),"x",""))</f>
        <v/>
      </c>
      <c r="W447" s="85" t="str">
        <f>IF(AND('341-CT'!$H$9=H447,OR(LEFT(N447,3)=$W$7,LEFT(O447,3)=$W$7)),"x","")</f>
        <v/>
      </c>
      <c r="X447" s="85" t="str">
        <f>IF(OR(TH!N447=TH!$X$7,O447=TH!$X$7),"x","")</f>
        <v/>
      </c>
      <c r="Y447" s="85" t="str">
        <f>IF(AND(OR(N447="131",O447="131"),H447='131-CT'!$H$9),"x","")</f>
        <v/>
      </c>
      <c r="Z447" s="85"/>
      <c r="AA447" s="85" t="str">
        <f>IF(AND(MONTH(E447)='IN-NX'!$J$5,'IN-NX'!$D$7=D447),"x","")</f>
        <v/>
      </c>
      <c r="AB447" s="85" t="str">
        <f>IF(AND(OR(LEFT(TH!N447,2)="15",LEFT(TH!O447,2)="15"),'152-CT'!$J$8=TH!F447),"x","")</f>
        <v/>
      </c>
      <c r="AC447" s="85" t="str">
        <f>IF(AND(OR(LEFT(TH!N447,2)="15",LEFT(TH!O447,2)="15"),TK!$E$7=TH!F447),"x","")</f>
        <v/>
      </c>
      <c r="AD447" s="85" t="str">
        <f>IF(AND(N447="1521",MONTH(C447)='BK-NL'!$M$11),"x","")</f>
        <v/>
      </c>
      <c r="AE447" s="333"/>
    </row>
    <row r="448" spans="1:31" s="356" customFormat="1" ht="15.75" hidden="1" customHeight="1">
      <c r="A448" s="342" t="str">
        <f>IF(B448&lt;&gt;"",IF(AND(B448='IN-TC'!$S$4,OR(TH!N448="1111",TH!O448="1111")),TH!D448,""),"")</f>
        <v>C12</v>
      </c>
      <c r="B448" s="63">
        <f t="shared" si="36"/>
        <v>2</v>
      </c>
      <c r="C448" s="64">
        <v>42422</v>
      </c>
      <c r="D448" s="64" t="s">
        <v>888</v>
      </c>
      <c r="E448" s="64">
        <v>42422</v>
      </c>
      <c r="F448" s="519" t="s">
        <v>1013</v>
      </c>
      <c r="G448" s="67" t="s">
        <v>1038</v>
      </c>
      <c r="H448" s="352" t="s">
        <v>816</v>
      </c>
      <c r="I448" s="450"/>
      <c r="J448" s="450"/>
      <c r="K448" s="441"/>
      <c r="L448" s="450"/>
      <c r="M448" s="65">
        <v>538591</v>
      </c>
      <c r="N448" s="66" t="s">
        <v>101</v>
      </c>
      <c r="O448" s="66" t="s">
        <v>63</v>
      </c>
      <c r="P448" s="85" t="str">
        <f>IF(AND('331-CT'!$E$7=TH!H448,OR(N448="331",O448="331")),"x","")</f>
        <v/>
      </c>
      <c r="Q448" s="85" t="str">
        <f>IF(AND(B448='111'!$L$11,OR($N448=$Q$7,$O448=$Q$7)),"x","")</f>
        <v/>
      </c>
      <c r="R448" s="85" t="str">
        <f>IF(AND($N448=$Q$7,$B448&lt;'111'!$L$11),"x","")</f>
        <v/>
      </c>
      <c r="S448" s="85" t="str">
        <f>IF(AND($O448=$Q$7,$B448&lt;'111'!$L$11),"x","")</f>
        <v/>
      </c>
      <c r="T448" s="85" t="str">
        <f>IF(ISERROR(FIND('112'!$M$9,G448,1)),"",IF((AND(FIND('112'!$M$9,G448,1)&gt;=1,B448='112'!$K$9,OR($N448='112'!$I$6,$O448='112'!$I$6))),"x",""))</f>
        <v/>
      </c>
      <c r="U448" s="85" t="str">
        <f>IF(ISERROR(FIND('112'!$M$9,G448,1)),"",IF((AND(LEFT(G448,2)=LEFT('112'!$M$9,2),B448&lt;'112'!$K$9,$N448='112'!$I$6)),"x",""))</f>
        <v/>
      </c>
      <c r="V448" s="85" t="str">
        <f>IF(ISERROR(FIND('112'!$M$9,G448,1)),"",IF((AND(RIGHT(G448,2)=RIGHT('112'!$M$9,2),B448&lt;'112'!$K$9,$O448='112'!$I$6)),"x",""))</f>
        <v/>
      </c>
      <c r="W448" s="85" t="str">
        <f>IF(AND('341-CT'!$H$9=H448,OR(LEFT(N448,3)=$W$7,LEFT(O448,3)=$W$7)),"x","")</f>
        <v/>
      </c>
      <c r="X448" s="85" t="str">
        <f>IF(OR(TH!N448=TH!$X$7,O448=TH!$X$7),"x","")</f>
        <v/>
      </c>
      <c r="Y448" s="85" t="str">
        <f>IF(AND(OR(N448="131",O448="131"),H448='131-CT'!$H$9),"x","")</f>
        <v/>
      </c>
      <c r="Z448" s="85"/>
      <c r="AA448" s="85" t="str">
        <f>IF(AND(MONTH(E448)='IN-NX'!$J$5,'IN-NX'!$D$7=D448),"x","")</f>
        <v/>
      </c>
      <c r="AB448" s="85" t="str">
        <f>IF(AND(OR(LEFT(TH!N448,2)="15",LEFT(TH!O448,2)="15"),'152-CT'!$J$8=TH!F448),"x","")</f>
        <v/>
      </c>
      <c r="AC448" s="85" t="str">
        <f>IF(AND(OR(LEFT(TH!N448,2)="15",LEFT(TH!O448,2)="15"),TK!$E$7=TH!F448),"x","")</f>
        <v/>
      </c>
      <c r="AD448" s="85" t="str">
        <f>IF(AND(N448="1521",MONTH(C448)='BK-NL'!$M$11),"x","")</f>
        <v/>
      </c>
      <c r="AE448" s="333"/>
    </row>
    <row r="449" spans="1:31" ht="15.75" hidden="1" customHeight="1">
      <c r="A449" s="342" t="str">
        <f>IF(B449&lt;&gt;"",IF(AND(B449='IN-TC'!$S$4,OR(TH!N449="1111",TH!O449="1111")),TH!D449,""),"")</f>
        <v>C12</v>
      </c>
      <c r="B449" s="63">
        <f t="shared" si="36"/>
        <v>2</v>
      </c>
      <c r="C449" s="64">
        <v>42422</v>
      </c>
      <c r="D449" s="64" t="s">
        <v>888</v>
      </c>
      <c r="E449" s="64">
        <v>42422</v>
      </c>
      <c r="F449" s="519" t="s">
        <v>1014</v>
      </c>
      <c r="G449" s="67" t="s">
        <v>1038</v>
      </c>
      <c r="H449" s="74" t="s">
        <v>816</v>
      </c>
      <c r="I449" s="446"/>
      <c r="J449" s="446"/>
      <c r="K449" s="437"/>
      <c r="L449" s="446"/>
      <c r="M449" s="65">
        <v>53859</v>
      </c>
      <c r="N449" s="66" t="s">
        <v>9</v>
      </c>
      <c r="O449" s="66" t="s">
        <v>63</v>
      </c>
      <c r="P449" s="85" t="str">
        <f>IF(AND('331-CT'!$E$7=TH!H449,OR(N449="331",O449="331")),"x","")</f>
        <v/>
      </c>
      <c r="Q449" s="85" t="str">
        <f>IF(AND(B449='111'!$L$11,OR($N449=$Q$7,$O449=$Q$7)),"x","")</f>
        <v/>
      </c>
      <c r="R449" s="85" t="str">
        <f>IF(AND($N449=$Q$7,$B449&lt;'111'!$L$11),"x","")</f>
        <v/>
      </c>
      <c r="S449" s="85" t="str">
        <f>IF(AND($O449=$Q$7,$B449&lt;'111'!$L$11),"x","")</f>
        <v/>
      </c>
      <c r="T449" s="85" t="str">
        <f>IF(ISERROR(FIND('112'!$M$9,G449,1)),"",IF((AND(FIND('112'!$M$9,G449,1)&gt;=1,B449='112'!$K$9,OR($N449='112'!$I$6,$O449='112'!$I$6))),"x",""))</f>
        <v/>
      </c>
      <c r="U449" s="85" t="str">
        <f>IF(ISERROR(FIND('112'!$M$9,G449,1)),"",IF((AND(LEFT(G449,2)=LEFT('112'!$M$9,2),B449&lt;'112'!$K$9,$N449='112'!$I$6)),"x",""))</f>
        <v/>
      </c>
      <c r="V449" s="85" t="str">
        <f>IF(ISERROR(FIND('112'!$M$9,G449,1)),"",IF((AND(RIGHT(G449,2)=RIGHT('112'!$M$9,2),B449&lt;'112'!$K$9,$O449='112'!$I$6)),"x",""))</f>
        <v/>
      </c>
      <c r="W449" s="85" t="str">
        <f>IF(AND('341-CT'!$H$9=H449,OR(LEFT(N449,3)=$W$7,LEFT(O449,3)=$W$7)),"x","")</f>
        <v/>
      </c>
      <c r="X449" s="85" t="str">
        <f>IF(OR(TH!N449=TH!$X$7,O449=TH!$X$7),"x","")</f>
        <v/>
      </c>
      <c r="Y449" s="85" t="str">
        <f>IF(AND(OR(N449="131",O449="131"),H449='131-CT'!$H$9),"x","")</f>
        <v/>
      </c>
      <c r="Z449" s="85"/>
      <c r="AA449" s="85" t="str">
        <f>IF(AND(MONTH(E449)='IN-NX'!$J$5,'IN-NX'!$D$7=D449),"x","")</f>
        <v/>
      </c>
      <c r="AB449" s="85" t="str">
        <f>IF(AND(OR(LEFT(TH!N449,2)="15",LEFT(TH!O449,2)="15"),'152-CT'!$J$8=TH!F449),"x","")</f>
        <v/>
      </c>
      <c r="AC449" s="85" t="str">
        <f>IF(AND(OR(LEFT(TH!N449,2)="15",LEFT(TH!O449,2)="15"),TK!$E$7=TH!F449),"x","")</f>
        <v/>
      </c>
      <c r="AD449" s="85" t="str">
        <f>IF(AND(N449="1521",MONTH(C449)='BK-NL'!$M$11),"x","")</f>
        <v/>
      </c>
      <c r="AE449" s="356"/>
    </row>
    <row r="450" spans="1:31" ht="15.75" hidden="1" customHeight="1">
      <c r="A450" s="342" t="str">
        <f>IF(B450&lt;&gt;"",IF(AND(B450='IN-TC'!$S$4,OR(TH!N450="1111",TH!O450="1111")),TH!D450,""),"")</f>
        <v/>
      </c>
      <c r="B450" s="63">
        <f t="shared" si="36"/>
        <v>2</v>
      </c>
      <c r="C450" s="64">
        <v>42422</v>
      </c>
      <c r="D450" s="64" t="s">
        <v>705</v>
      </c>
      <c r="E450" s="64">
        <v>42422</v>
      </c>
      <c r="F450" s="519" t="s">
        <v>706</v>
      </c>
      <c r="G450" s="67" t="s">
        <v>928</v>
      </c>
      <c r="H450" s="74"/>
      <c r="I450" s="446"/>
      <c r="J450" s="446"/>
      <c r="K450" s="437">
        <v>3600</v>
      </c>
      <c r="L450" s="446">
        <v>22340</v>
      </c>
      <c r="M450" s="65">
        <f t="shared" ref="M450:M455" si="39">ROUND(K450*L450,0)</f>
        <v>80424000</v>
      </c>
      <c r="N450" s="66" t="s">
        <v>267</v>
      </c>
      <c r="O450" s="66" t="s">
        <v>267</v>
      </c>
      <c r="P450" s="85" t="str">
        <f>IF(AND('331-CT'!$E$7=TH!H450,OR(N450="331",O450="331")),"x","")</f>
        <v/>
      </c>
      <c r="Q450" s="85" t="str">
        <f>IF(AND(B450='111'!$L$11,OR($N450=$Q$7,$O450=$Q$7)),"x","")</f>
        <v/>
      </c>
      <c r="R450" s="85" t="str">
        <f>IF(AND($N450=$Q$7,$B450&lt;'111'!$L$11),"x","")</f>
        <v/>
      </c>
      <c r="S450" s="85" t="str">
        <f>IF(AND($O450=$Q$7,$B450&lt;'111'!$L$11),"x","")</f>
        <v/>
      </c>
      <c r="T450" s="85" t="str">
        <f>IF(ISERROR(FIND('112'!$M$9,G450,1)),"",IF((AND(FIND('112'!$M$9,G450,1)&gt;=1,B450='112'!$K$9,OR($N450='112'!$I$6,$O450='112'!$I$6))),"x",""))</f>
        <v/>
      </c>
      <c r="U450" s="85" t="str">
        <f>IF(ISERROR(FIND('112'!$M$9,G450,1)),"",IF((AND(LEFT(G450,2)=LEFT('112'!$M$9,2),B450&lt;'112'!$K$9,$N450='112'!$I$6)),"x",""))</f>
        <v/>
      </c>
      <c r="V450" s="85" t="str">
        <f>IF(ISERROR(FIND('112'!$M$9,G450,1)),"",IF((AND(RIGHT(G450,2)=RIGHT('112'!$M$9,2),B450&lt;'112'!$K$9,$O450='112'!$I$6)),"x",""))</f>
        <v/>
      </c>
      <c r="W450" s="85" t="str">
        <f>IF(AND('341-CT'!$H$9=H450,OR(LEFT(N450,3)=$W$7,LEFT(O450,3)=$W$7)),"x","")</f>
        <v/>
      </c>
      <c r="X450" s="85" t="str">
        <f>IF(OR(TH!N450=TH!$X$7,O450=TH!$X$7),"x","")</f>
        <v/>
      </c>
      <c r="Y450" s="85" t="str">
        <f>IF(AND(OR(N450="131",O450="131"),H450='131-CT'!$H$9),"x","")</f>
        <v/>
      </c>
      <c r="Z450" s="85"/>
      <c r="AA450" s="85" t="str">
        <f>IF(AND(MONTH(E450)='IN-NX'!$J$5,'IN-NX'!$D$7=D450),"x","")</f>
        <v/>
      </c>
      <c r="AB450" s="85" t="str">
        <f>IF(AND(OR(LEFT(TH!N450,2)="15",LEFT(TH!O450,2)="15"),'152-CT'!$J$8=TH!F450),"x","")</f>
        <v/>
      </c>
      <c r="AC450" s="85" t="str">
        <f>IF(AND(OR(LEFT(TH!N450,2)="15",LEFT(TH!O450,2)="15"),TK!$E$7=TH!F450),"x","")</f>
        <v/>
      </c>
      <c r="AD450" s="85" t="str">
        <f>IF(AND(N450="1521",MONTH(C450)='BK-NL'!$M$11),"x","")</f>
        <v/>
      </c>
      <c r="AE450" s="356"/>
    </row>
    <row r="451" spans="1:31" ht="15.75" hidden="1" customHeight="1">
      <c r="A451" s="342" t="str">
        <f>IF(B451&lt;&gt;"",IF(AND(B451='IN-TC'!$S$4,OR(TH!N451="1111",TH!O451="1111")),TH!D451,""),"")</f>
        <v/>
      </c>
      <c r="B451" s="63">
        <f t="shared" si="36"/>
        <v>2</v>
      </c>
      <c r="C451" s="64">
        <v>42422</v>
      </c>
      <c r="D451" s="64" t="s">
        <v>708</v>
      </c>
      <c r="E451" s="64">
        <v>42422</v>
      </c>
      <c r="F451" s="519" t="s">
        <v>715</v>
      </c>
      <c r="G451" s="67" t="s">
        <v>927</v>
      </c>
      <c r="H451" s="74"/>
      <c r="I451" s="446"/>
      <c r="J451" s="446"/>
      <c r="K451" s="437">
        <v>10800</v>
      </c>
      <c r="L451" s="446">
        <v>22375</v>
      </c>
      <c r="M451" s="65">
        <f t="shared" si="39"/>
        <v>241650000</v>
      </c>
      <c r="N451" s="66" t="s">
        <v>26</v>
      </c>
      <c r="O451" s="66" t="s">
        <v>267</v>
      </c>
      <c r="P451" s="85" t="str">
        <f>IF(AND('331-CT'!$E$7=TH!H451,OR(N451="331",O451="331")),"x","")</f>
        <v/>
      </c>
      <c r="Q451" s="85" t="str">
        <f>IF(AND(B451='111'!$L$11,OR($N451=$Q$7,$O451=$Q$7)),"x","")</f>
        <v/>
      </c>
      <c r="R451" s="85" t="str">
        <f>IF(AND($N451=$Q$7,$B451&lt;'111'!$L$11),"x","")</f>
        <v/>
      </c>
      <c r="S451" s="85" t="str">
        <f>IF(AND($O451=$Q$7,$B451&lt;'111'!$L$11),"x","")</f>
        <v/>
      </c>
      <c r="T451" s="85" t="str">
        <f>IF(ISERROR(FIND('112'!$M$9,G451,1)),"",IF((AND(FIND('112'!$M$9,G451,1)&gt;=1,B451='112'!$K$9,OR($N451='112'!$I$6,$O451='112'!$I$6))),"x",""))</f>
        <v/>
      </c>
      <c r="U451" s="85" t="str">
        <f>IF(ISERROR(FIND('112'!$M$9,G451,1)),"",IF((AND(LEFT(G451,2)=LEFT('112'!$M$9,2),B451&lt;'112'!$K$9,$N451='112'!$I$6)),"x",""))</f>
        <v>x</v>
      </c>
      <c r="V451" s="85" t="str">
        <f>IF(ISERROR(FIND('112'!$M$9,G451,1)),"",IF((AND(RIGHT(G451,2)=RIGHT('112'!$M$9,2),B451&lt;'112'!$K$9,$O451='112'!$I$6)),"x",""))</f>
        <v/>
      </c>
      <c r="W451" s="85" t="str">
        <f>IF(AND('341-CT'!$H$9=H451,OR(LEFT(N451,3)=$W$7,LEFT(O451,3)=$W$7)),"x","")</f>
        <v/>
      </c>
      <c r="X451" s="85" t="str">
        <f>IF(OR(TH!N451=TH!$X$7,O451=TH!$X$7),"x","")</f>
        <v/>
      </c>
      <c r="Y451" s="85" t="str">
        <f>IF(AND(OR(N451="131",O451="131"),H451='131-CT'!$H$9),"x","")</f>
        <v/>
      </c>
      <c r="Z451" s="85"/>
      <c r="AA451" s="85" t="str">
        <f>IF(AND(MONTH(E451)='IN-NX'!$J$5,'IN-NX'!$D$7=D451),"x","")</f>
        <v/>
      </c>
      <c r="AB451" s="85" t="str">
        <f>IF(AND(OR(LEFT(TH!N451,2)="15",LEFT(TH!O451,2)="15"),'152-CT'!$J$8=TH!F451),"x","")</f>
        <v/>
      </c>
      <c r="AC451" s="85" t="str">
        <f>IF(AND(OR(LEFT(TH!N451,2)="15",LEFT(TH!O451,2)="15"),TK!$E$7=TH!F451),"x","")</f>
        <v/>
      </c>
      <c r="AD451" s="85" t="str">
        <f>IF(AND(N451="1521",MONTH(C451)='BK-NL'!$M$11),"x","")</f>
        <v/>
      </c>
    </row>
    <row r="452" spans="1:31" ht="15.75" hidden="1" customHeight="1">
      <c r="A452" s="342" t="str">
        <f>IF(B452&lt;&gt;"",IF(AND(B452='IN-TC'!$S$4,OR(TH!N452="1111",TH!O452="1111")),TH!D452,""),"")</f>
        <v/>
      </c>
      <c r="B452" s="63">
        <f t="shared" si="36"/>
        <v>2</v>
      </c>
      <c r="C452" s="64">
        <v>42422</v>
      </c>
      <c r="D452" s="64" t="s">
        <v>708</v>
      </c>
      <c r="E452" s="64">
        <v>42422</v>
      </c>
      <c r="F452" s="519" t="s">
        <v>764</v>
      </c>
      <c r="G452" s="67" t="s">
        <v>926</v>
      </c>
      <c r="H452" s="74" t="s">
        <v>735</v>
      </c>
      <c r="I452" s="446"/>
      <c r="J452" s="446"/>
      <c r="K452" s="437">
        <v>244.49</v>
      </c>
      <c r="L452" s="446">
        <v>22340</v>
      </c>
      <c r="M452" s="65">
        <f t="shared" si="39"/>
        <v>5461907</v>
      </c>
      <c r="N452" s="66" t="s">
        <v>99</v>
      </c>
      <c r="O452" s="66" t="s">
        <v>267</v>
      </c>
      <c r="P452" s="85" t="str">
        <f>IF(AND('331-CT'!$E$7=TH!H452,OR(N452="331",O452="331")),"x","")</f>
        <v/>
      </c>
      <c r="Q452" s="85" t="str">
        <f>IF(AND(B452='111'!$L$11,OR($N452=$Q$7,$O452=$Q$7)),"x","")</f>
        <v/>
      </c>
      <c r="R452" s="85" t="str">
        <f>IF(AND($N452=$Q$7,$B452&lt;'111'!$L$11),"x","")</f>
        <v/>
      </c>
      <c r="S452" s="85" t="str">
        <f>IF(AND($O452=$Q$7,$B452&lt;'111'!$L$11),"x","")</f>
        <v/>
      </c>
      <c r="T452" s="85" t="str">
        <f>IF(ISERROR(FIND('112'!$M$9,G452,1)),"",IF((AND(FIND('112'!$M$9,G452,1)&gt;=1,B452='112'!$K$9,OR($N452='112'!$I$6,$O452='112'!$I$6))),"x",""))</f>
        <v/>
      </c>
      <c r="U452" s="85" t="str">
        <f>IF(ISERROR(FIND('112'!$M$9,G452,1)),"",IF((AND(LEFT(G452,2)=LEFT('112'!$M$9,2),B452&lt;'112'!$K$9,$N452='112'!$I$6)),"x",""))</f>
        <v/>
      </c>
      <c r="V452" s="85" t="str">
        <f>IF(ISERROR(FIND('112'!$M$9,G452,1)),"",IF((AND(RIGHT(G452,2)=RIGHT('112'!$M$9,2),B452&lt;'112'!$K$9,$O452='112'!$I$6)),"x",""))</f>
        <v/>
      </c>
      <c r="W452" s="85" t="str">
        <f>IF(AND('341-CT'!$H$9=H452,OR(LEFT(N452,3)=$W$7,LEFT(O452,3)=$W$7)),"x","")</f>
        <v/>
      </c>
      <c r="X452" s="85" t="str">
        <f>IF(OR(TH!N452=TH!$X$7,O452=TH!$X$7),"x","")</f>
        <v/>
      </c>
      <c r="Y452" s="85" t="str">
        <f>IF(AND(OR(N452="131",O452="131"),H452='131-CT'!$H$9),"x","")</f>
        <v/>
      </c>
      <c r="Z452" s="85"/>
      <c r="AA452" s="85" t="str">
        <f>IF(AND(MONTH(E452)='IN-NX'!$J$5,'IN-NX'!$D$7=D452),"x","")</f>
        <v/>
      </c>
      <c r="AB452" s="85" t="str">
        <f>IF(AND(OR(LEFT(TH!N452,2)="15",LEFT(TH!O452,2)="15"),'152-CT'!$J$8=TH!F452),"x","")</f>
        <v/>
      </c>
      <c r="AC452" s="85" t="str">
        <f>IF(AND(OR(LEFT(TH!N452,2)="15",LEFT(TH!O452,2)="15"),TK!$E$7=TH!F452),"x","")</f>
        <v/>
      </c>
      <c r="AD452" s="85" t="str">
        <f>IF(AND(N452="1521",MONTH(C452)='BK-NL'!$M$11),"x","")</f>
        <v/>
      </c>
    </row>
    <row r="453" spans="1:31" ht="15.75" hidden="1" customHeight="1">
      <c r="A453" s="342" t="str">
        <f>IF(B453&lt;&gt;"",IF(AND(B453='IN-TC'!$S$4,OR(TH!N453="1111",TH!O453="1111")),TH!D453,""),"")</f>
        <v/>
      </c>
      <c r="B453" s="63">
        <f t="shared" si="36"/>
        <v>2</v>
      </c>
      <c r="C453" s="64">
        <v>42422</v>
      </c>
      <c r="D453" s="64" t="s">
        <v>708</v>
      </c>
      <c r="E453" s="64">
        <v>42422</v>
      </c>
      <c r="F453" s="519" t="s">
        <v>765</v>
      </c>
      <c r="G453" s="67" t="s">
        <v>926</v>
      </c>
      <c r="H453" s="74" t="s">
        <v>736</v>
      </c>
      <c r="I453" s="446"/>
      <c r="J453" s="446"/>
      <c r="K453" s="437">
        <v>213.81</v>
      </c>
      <c r="L453" s="446">
        <v>22340</v>
      </c>
      <c r="M453" s="65">
        <f t="shared" si="39"/>
        <v>4776515</v>
      </c>
      <c r="N453" s="66" t="s">
        <v>99</v>
      </c>
      <c r="O453" s="66" t="s">
        <v>267</v>
      </c>
      <c r="P453" s="85" t="str">
        <f>IF(AND('331-CT'!$E$7=TH!H453,OR(N453="331",O453="331")),"x","")</f>
        <v/>
      </c>
      <c r="Q453" s="85" t="str">
        <f>IF(AND(B453='111'!$L$11,OR($N453=$Q$7,$O453=$Q$7)),"x","")</f>
        <v/>
      </c>
      <c r="R453" s="85" t="str">
        <f>IF(AND($N453=$Q$7,$B453&lt;'111'!$L$11),"x","")</f>
        <v/>
      </c>
      <c r="S453" s="85" t="str">
        <f>IF(AND($O453=$Q$7,$B453&lt;'111'!$L$11),"x","")</f>
        <v/>
      </c>
      <c r="T453" s="85" t="str">
        <f>IF(ISERROR(FIND('112'!$M$9,G453,1)),"",IF((AND(FIND('112'!$M$9,G453,1)&gt;=1,B453='112'!$K$9,OR($N453='112'!$I$6,$O453='112'!$I$6))),"x",""))</f>
        <v/>
      </c>
      <c r="U453" s="85" t="str">
        <f>IF(ISERROR(FIND('112'!$M$9,G453,1)),"",IF((AND(LEFT(G453,2)=LEFT('112'!$M$9,2),B453&lt;'112'!$K$9,$N453='112'!$I$6)),"x",""))</f>
        <v/>
      </c>
      <c r="V453" s="85" t="str">
        <f>IF(ISERROR(FIND('112'!$M$9,G453,1)),"",IF((AND(RIGHT(G453,2)=RIGHT('112'!$M$9,2),B453&lt;'112'!$K$9,$O453='112'!$I$6)),"x",""))</f>
        <v/>
      </c>
      <c r="W453" s="85" t="str">
        <f>IF(AND('341-CT'!$H$9=H453,OR(LEFT(N453,3)=$W$7,LEFT(O453,3)=$W$7)),"x","")</f>
        <v/>
      </c>
      <c r="X453" s="85" t="str">
        <f>IF(OR(TH!N453=TH!$X$7,O453=TH!$X$7),"x","")</f>
        <v/>
      </c>
      <c r="Y453" s="85" t="str">
        <f>IF(AND(OR(N453="131",O453="131"),H453='131-CT'!$H$9),"x","")</f>
        <v/>
      </c>
      <c r="Z453" s="85"/>
      <c r="AA453" s="85" t="str">
        <f>IF(AND(MONTH(E453)='IN-NX'!$J$5,'IN-NX'!$D$7=D453),"x","")</f>
        <v/>
      </c>
      <c r="AB453" s="85" t="str">
        <f>IF(AND(OR(LEFT(TH!N453,2)="15",LEFT(TH!O453,2)="15"),'152-CT'!$J$8=TH!F453),"x","")</f>
        <v/>
      </c>
      <c r="AC453" s="85" t="str">
        <f>IF(AND(OR(LEFT(TH!N453,2)="15",LEFT(TH!O453,2)="15"),TK!$E$7=TH!F453),"x","")</f>
        <v/>
      </c>
      <c r="AD453" s="85" t="str">
        <f>IF(AND(N453="1521",MONTH(C453)='BK-NL'!$M$11),"x","")</f>
        <v/>
      </c>
    </row>
    <row r="454" spans="1:31" ht="15.75" hidden="1" customHeight="1">
      <c r="A454" s="342" t="str">
        <f>IF(B454&lt;&gt;"",IF(AND(B454='IN-TC'!$S$4,OR(TH!N454="1111",TH!O454="1111")),TH!D454,""),"")</f>
        <v/>
      </c>
      <c r="B454" s="63">
        <f t="shared" si="36"/>
        <v>2</v>
      </c>
      <c r="C454" s="64">
        <v>42422</v>
      </c>
      <c r="D454" s="64" t="s">
        <v>708</v>
      </c>
      <c r="E454" s="64">
        <v>42422</v>
      </c>
      <c r="F454" s="519" t="s">
        <v>766</v>
      </c>
      <c r="G454" s="67" t="s">
        <v>926</v>
      </c>
      <c r="H454" s="74" t="s">
        <v>737</v>
      </c>
      <c r="I454" s="446"/>
      <c r="J454" s="446"/>
      <c r="K454" s="437">
        <v>113.8</v>
      </c>
      <c r="L454" s="446">
        <v>22340</v>
      </c>
      <c r="M454" s="65">
        <f t="shared" si="39"/>
        <v>2542292</v>
      </c>
      <c r="N454" s="66" t="s">
        <v>99</v>
      </c>
      <c r="O454" s="66" t="s">
        <v>267</v>
      </c>
      <c r="P454" s="85" t="str">
        <f>IF(AND('331-CT'!$E$7=TH!H454,OR(N454="331",O454="331")),"x","")</f>
        <v/>
      </c>
      <c r="Q454" s="85" t="str">
        <f>IF(AND(B454='111'!$L$11,OR($N454=$Q$7,$O454=$Q$7)),"x","")</f>
        <v/>
      </c>
      <c r="R454" s="85" t="str">
        <f>IF(AND($N454=$Q$7,$B454&lt;'111'!$L$11),"x","")</f>
        <v/>
      </c>
      <c r="S454" s="85" t="str">
        <f>IF(AND($O454=$Q$7,$B454&lt;'111'!$L$11),"x","")</f>
        <v/>
      </c>
      <c r="T454" s="85" t="str">
        <f>IF(ISERROR(FIND('112'!$M$9,G454,1)),"",IF((AND(FIND('112'!$M$9,G454,1)&gt;=1,B454='112'!$K$9,OR($N454='112'!$I$6,$O454='112'!$I$6))),"x",""))</f>
        <v/>
      </c>
      <c r="U454" s="85" t="str">
        <f>IF(ISERROR(FIND('112'!$M$9,G454,1)),"",IF((AND(LEFT(G454,2)=LEFT('112'!$M$9,2),B454&lt;'112'!$K$9,$N454='112'!$I$6)),"x",""))</f>
        <v/>
      </c>
      <c r="V454" s="85" t="str">
        <f>IF(ISERROR(FIND('112'!$M$9,G454,1)),"",IF((AND(RIGHT(G454,2)=RIGHT('112'!$M$9,2),B454&lt;'112'!$K$9,$O454='112'!$I$6)),"x",""))</f>
        <v/>
      </c>
      <c r="W454" s="85" t="str">
        <f>IF(AND('341-CT'!$H$9=H454,OR(LEFT(N454,3)=$W$7,LEFT(O454,3)=$W$7)),"x","")</f>
        <v/>
      </c>
      <c r="X454" s="85" t="str">
        <f>IF(OR(TH!N454=TH!$X$7,O454=TH!$X$7),"x","")</f>
        <v/>
      </c>
      <c r="Y454" s="85" t="str">
        <f>IF(AND(OR(N454="131",O454="131"),H454='131-CT'!$H$9),"x","")</f>
        <v/>
      </c>
      <c r="Z454" s="85"/>
      <c r="AA454" s="85" t="str">
        <f>IF(AND(MONTH(E454)='IN-NX'!$J$5,'IN-NX'!$D$7=D454),"x","")</f>
        <v/>
      </c>
      <c r="AB454" s="85" t="str">
        <f>IF(AND(OR(LEFT(TH!N454,2)="15",LEFT(TH!O454,2)="15"),'152-CT'!$J$8=TH!F454),"x","")</f>
        <v/>
      </c>
      <c r="AC454" s="85" t="str">
        <f>IF(AND(OR(LEFT(TH!N454,2)="15",LEFT(TH!O454,2)="15"),TK!$E$7=TH!F454),"x","")</f>
        <v/>
      </c>
      <c r="AD454" s="85" t="str">
        <f>IF(AND(N454="1521",MONTH(C454)='BK-NL'!$M$11),"x","")</f>
        <v/>
      </c>
    </row>
    <row r="455" spans="1:31" ht="15.75" hidden="1" customHeight="1">
      <c r="A455" s="342" t="str">
        <f>IF(B455&lt;&gt;"",IF(AND(B455='IN-TC'!$S$4,OR(TH!N455="1111",TH!O455="1111")),TH!D455,""),"")</f>
        <v/>
      </c>
      <c r="B455" s="63">
        <f t="shared" si="36"/>
        <v>2</v>
      </c>
      <c r="C455" s="64">
        <v>42422</v>
      </c>
      <c r="D455" s="64" t="s">
        <v>708</v>
      </c>
      <c r="E455" s="64">
        <v>42422</v>
      </c>
      <c r="F455" s="519" t="s">
        <v>1071</v>
      </c>
      <c r="G455" s="67" t="s">
        <v>926</v>
      </c>
      <c r="H455" s="74" t="s">
        <v>738</v>
      </c>
      <c r="I455" s="446"/>
      <c r="J455" s="446"/>
      <c r="K455" s="437">
        <v>248.73</v>
      </c>
      <c r="L455" s="446">
        <v>22340</v>
      </c>
      <c r="M455" s="65">
        <f t="shared" si="39"/>
        <v>5556628</v>
      </c>
      <c r="N455" s="66" t="s">
        <v>99</v>
      </c>
      <c r="O455" s="66" t="s">
        <v>267</v>
      </c>
      <c r="P455" s="85" t="str">
        <f>IF(AND('331-CT'!$E$7=TH!H455,OR(N455="331",O455="331")),"x","")</f>
        <v/>
      </c>
      <c r="Q455" s="85" t="str">
        <f>IF(AND(B455='111'!$L$11,OR($N455=$Q$7,$O455=$Q$7)),"x","")</f>
        <v/>
      </c>
      <c r="R455" s="85" t="str">
        <f>IF(AND($N455=$Q$7,$B455&lt;'111'!$L$11),"x","")</f>
        <v/>
      </c>
      <c r="S455" s="85" t="str">
        <f>IF(AND($O455=$Q$7,$B455&lt;'111'!$L$11),"x","")</f>
        <v/>
      </c>
      <c r="T455" s="85" t="str">
        <f>IF(ISERROR(FIND('112'!$M$9,G455,1)),"",IF((AND(FIND('112'!$M$9,G455,1)&gt;=1,B455='112'!$K$9,OR($N455='112'!$I$6,$O455='112'!$I$6))),"x",""))</f>
        <v/>
      </c>
      <c r="U455" s="85" t="str">
        <f>IF(ISERROR(FIND('112'!$M$9,G455,1)),"",IF((AND(LEFT(G455,2)=LEFT('112'!$M$9,2),B455&lt;'112'!$K$9,$N455='112'!$I$6)),"x",""))</f>
        <v/>
      </c>
      <c r="V455" s="85" t="str">
        <f>IF(ISERROR(FIND('112'!$M$9,G455,1)),"",IF((AND(RIGHT(G455,2)=RIGHT('112'!$M$9,2),B455&lt;'112'!$K$9,$O455='112'!$I$6)),"x",""))</f>
        <v/>
      </c>
      <c r="W455" s="85" t="str">
        <f>IF(AND('341-CT'!$H$9=H455,OR(LEFT(N455,3)=$W$7,LEFT(O455,3)=$W$7)),"x","")</f>
        <v/>
      </c>
      <c r="X455" s="85" t="str">
        <f>IF(OR(TH!N455=TH!$X$7,O455=TH!$X$7),"x","")</f>
        <v/>
      </c>
      <c r="Y455" s="85" t="str">
        <f>IF(AND(OR(N455="131",O455="131"),H455='131-CT'!$H$9),"x","")</f>
        <v/>
      </c>
      <c r="Z455" s="85"/>
      <c r="AA455" s="85" t="str">
        <f>IF(AND(MONTH(E455)='IN-NX'!$J$5,'IN-NX'!$D$7=D455),"x","")</f>
        <v/>
      </c>
      <c r="AB455" s="85" t="str">
        <f>IF(AND(OR(LEFT(TH!N455,2)="15",LEFT(TH!O455,2)="15"),'152-CT'!$J$8=TH!F455),"x","")</f>
        <v/>
      </c>
      <c r="AC455" s="85" t="str">
        <f>IF(AND(OR(LEFT(TH!N455,2)="15",LEFT(TH!O455,2)="15"),TK!$E$7=TH!F455),"x","")</f>
        <v/>
      </c>
      <c r="AD455" s="85" t="str">
        <f>IF(AND(N455="1521",MONTH(C455)='BK-NL'!$M$11),"x","")</f>
        <v/>
      </c>
    </row>
    <row r="456" spans="1:31" ht="15.75" hidden="1" customHeight="1">
      <c r="A456" s="342" t="str">
        <f>IF(B456&lt;&gt;"",IF(AND(B456='IN-TC'!$S$4,OR(TH!N456="1111",TH!O456="1111")),TH!D456,""),"")</f>
        <v>C13</v>
      </c>
      <c r="B456" s="63">
        <f t="shared" si="36"/>
        <v>2</v>
      </c>
      <c r="C456" s="64">
        <v>42423</v>
      </c>
      <c r="D456" s="64" t="s">
        <v>889</v>
      </c>
      <c r="E456" s="64">
        <v>42423</v>
      </c>
      <c r="F456" s="519" t="s">
        <v>1017</v>
      </c>
      <c r="G456" s="67" t="s">
        <v>1039</v>
      </c>
      <c r="H456" s="74" t="s">
        <v>1040</v>
      </c>
      <c r="I456" s="446"/>
      <c r="J456" s="446"/>
      <c r="K456" s="437"/>
      <c r="L456" s="446"/>
      <c r="M456" s="65">
        <v>238000</v>
      </c>
      <c r="N456" s="66" t="s">
        <v>101</v>
      </c>
      <c r="O456" s="66" t="s">
        <v>63</v>
      </c>
      <c r="P456" s="85" t="str">
        <f>IF(AND('331-CT'!$E$7=TH!H456,OR(N456="331",O456="331")),"x","")</f>
        <v/>
      </c>
      <c r="Q456" s="85" t="str">
        <f>IF(AND(B456='111'!$L$11,OR($N456=$Q$7,$O456=$Q$7)),"x","")</f>
        <v/>
      </c>
      <c r="R456" s="85" t="str">
        <f>IF(AND($N456=$Q$7,$B456&lt;'111'!$L$11),"x","")</f>
        <v/>
      </c>
      <c r="S456" s="85" t="str">
        <f>IF(AND($O456=$Q$7,$B456&lt;'111'!$L$11),"x","")</f>
        <v/>
      </c>
      <c r="T456" s="85" t="str">
        <f>IF(ISERROR(FIND('112'!$M$9,G456,1)),"",IF((AND(FIND('112'!$M$9,G456,1)&gt;=1,B456='112'!$K$9,OR($N456='112'!$I$6,$O456='112'!$I$6))),"x",""))</f>
        <v/>
      </c>
      <c r="U456" s="85" t="str">
        <f>IF(ISERROR(FIND('112'!$M$9,G456,1)),"",IF((AND(LEFT(G456,2)=LEFT('112'!$M$9,2),B456&lt;'112'!$K$9,$N456='112'!$I$6)),"x",""))</f>
        <v/>
      </c>
      <c r="V456" s="85" t="str">
        <f>IF(ISERROR(FIND('112'!$M$9,G456,1)),"",IF((AND(RIGHT(G456,2)=RIGHT('112'!$M$9,2),B456&lt;'112'!$K$9,$O456='112'!$I$6)),"x",""))</f>
        <v/>
      </c>
      <c r="W456" s="85" t="str">
        <f>IF(AND('341-CT'!$H$9=H456,OR(LEFT(N456,3)=$W$7,LEFT(O456,3)=$W$7)),"x","")</f>
        <v/>
      </c>
      <c r="X456" s="85" t="str">
        <f>IF(OR(TH!N456=TH!$X$7,O456=TH!$X$7),"x","")</f>
        <v/>
      </c>
      <c r="Y456" s="85" t="str">
        <f>IF(AND(OR(N456="131",O456="131"),H456='131-CT'!$H$9),"x","")</f>
        <v/>
      </c>
      <c r="Z456" s="85"/>
      <c r="AA456" s="85" t="str">
        <f>IF(AND(MONTH(E456)='IN-NX'!$J$5,'IN-NX'!$D$7=D456),"x","")</f>
        <v/>
      </c>
      <c r="AB456" s="85" t="str">
        <f>IF(AND(OR(LEFT(TH!N456,2)="15",LEFT(TH!O456,2)="15"),'152-CT'!$J$8=TH!F456),"x","")</f>
        <v/>
      </c>
      <c r="AC456" s="85" t="str">
        <f>IF(AND(OR(LEFT(TH!N456,2)="15",LEFT(TH!O456,2)="15"),TK!$E$7=TH!F456),"x","")</f>
        <v/>
      </c>
      <c r="AD456" s="85" t="str">
        <f>IF(AND(N456="1521",MONTH(C456)='BK-NL'!$M$11),"x","")</f>
        <v/>
      </c>
    </row>
    <row r="457" spans="1:31" ht="15.75" hidden="1" customHeight="1">
      <c r="A457" s="342" t="str">
        <f>IF(B457&lt;&gt;"",IF(AND(B457='IN-TC'!$S$4,OR(TH!N457="1111",TH!O457="1111")),TH!D457,""),"")</f>
        <v>T03</v>
      </c>
      <c r="B457" s="63">
        <f t="shared" si="36"/>
        <v>2</v>
      </c>
      <c r="C457" s="64">
        <v>42423</v>
      </c>
      <c r="D457" s="64" t="s">
        <v>914</v>
      </c>
      <c r="E457" s="64">
        <v>42423</v>
      </c>
      <c r="F457" s="519" t="s">
        <v>752</v>
      </c>
      <c r="G457" s="67" t="s">
        <v>927</v>
      </c>
      <c r="H457" s="75" t="s">
        <v>770</v>
      </c>
      <c r="I457" s="446"/>
      <c r="J457" s="446"/>
      <c r="K457" s="437"/>
      <c r="L457" s="446"/>
      <c r="M457" s="65">
        <v>240000000</v>
      </c>
      <c r="N457" s="66" t="s">
        <v>63</v>
      </c>
      <c r="O457" s="66" t="s">
        <v>26</v>
      </c>
      <c r="P457" s="85" t="str">
        <f>IF(AND('331-CT'!$E$7=TH!H457,OR(N457="331",O457="331")),"x","")</f>
        <v/>
      </c>
      <c r="Q457" s="85" t="str">
        <f>IF(AND(B457='111'!$L$11,OR($N457=$Q$7,$O457=$Q$7)),"x","")</f>
        <v/>
      </c>
      <c r="R457" s="85" t="str">
        <f>IF(AND($N457=$Q$7,$B457&lt;'111'!$L$11),"x","")</f>
        <v/>
      </c>
      <c r="S457" s="85" t="str">
        <f>IF(AND($O457=$Q$7,$B457&lt;'111'!$L$11),"x","")</f>
        <v/>
      </c>
      <c r="T457" s="85" t="str">
        <f>IF(ISERROR(FIND('112'!$M$9,G457,1)),"",IF((AND(FIND('112'!$M$9,G457,1)&gt;=1,B457='112'!$K$9,OR($N457='112'!$I$6,$O457='112'!$I$6))),"x",""))</f>
        <v/>
      </c>
      <c r="U457" s="85" t="str">
        <f>IF(ISERROR(FIND('112'!$M$9,G457,1)),"",IF((AND(LEFT(G457,2)=LEFT('112'!$M$9,2),B457&lt;'112'!$K$9,$N457='112'!$I$6)),"x",""))</f>
        <v/>
      </c>
      <c r="V457" s="85" t="str">
        <f>IF(ISERROR(FIND('112'!$M$9,G457,1)),"",IF((AND(RIGHT(G457,2)=RIGHT('112'!$M$9,2),B457&lt;'112'!$K$9,$O457='112'!$I$6)),"x",""))</f>
        <v>x</v>
      </c>
      <c r="W457" s="85" t="str">
        <f>IF(AND('341-CT'!$H$9=H457,OR(LEFT(N457,3)=$W$7,LEFT(O457,3)=$W$7)),"x","")</f>
        <v/>
      </c>
      <c r="X457" s="85" t="str">
        <f>IF(OR(TH!N457=TH!$X$7,O457=TH!$X$7),"x","")</f>
        <v/>
      </c>
      <c r="Y457" s="85" t="str">
        <f>IF(AND(OR(N457="131",O457="131"),H457='131-CT'!$H$9),"x","")</f>
        <v/>
      </c>
      <c r="Z457" s="85"/>
      <c r="AA457" s="85" t="str">
        <f>IF(AND(MONTH(E457)='IN-NX'!$J$5,'IN-NX'!$D$7=D457),"x","")</f>
        <v/>
      </c>
      <c r="AB457" s="85" t="str">
        <f>IF(AND(OR(LEFT(TH!N457,2)="15",LEFT(TH!O457,2)="15"),'152-CT'!$J$8=TH!F457),"x","")</f>
        <v/>
      </c>
      <c r="AC457" s="85" t="str">
        <f>IF(AND(OR(LEFT(TH!N457,2)="15",LEFT(TH!O457,2)="15"),TK!$E$7=TH!F457),"x","")</f>
        <v/>
      </c>
      <c r="AD457" s="85" t="str">
        <f>IF(AND(N457="1521",MONTH(C457)='BK-NL'!$M$11),"x","")</f>
        <v/>
      </c>
    </row>
    <row r="458" spans="1:31" ht="15.75" hidden="1" customHeight="1">
      <c r="A458" s="342" t="str">
        <f>IF(B458&lt;&gt;"",IF(AND(B458='IN-TC'!$S$4,OR(TH!N458="1111",TH!O458="1111")),TH!D458,""),"")</f>
        <v>C14</v>
      </c>
      <c r="B458" s="63">
        <f t="shared" si="36"/>
        <v>2</v>
      </c>
      <c r="C458" s="64">
        <v>42424</v>
      </c>
      <c r="D458" s="64" t="s">
        <v>890</v>
      </c>
      <c r="E458" s="64">
        <v>42424</v>
      </c>
      <c r="F458" s="519" t="s">
        <v>778</v>
      </c>
      <c r="G458" s="994" t="s">
        <v>1041</v>
      </c>
      <c r="H458" s="74" t="s">
        <v>816</v>
      </c>
      <c r="I458" s="446"/>
      <c r="J458" s="446"/>
      <c r="K458" s="437"/>
      <c r="L458" s="446"/>
      <c r="M458" s="65">
        <v>313527</v>
      </c>
      <c r="N458" s="66" t="s">
        <v>101</v>
      </c>
      <c r="O458" s="66" t="s">
        <v>63</v>
      </c>
      <c r="P458" s="85" t="str">
        <f>IF(AND('331-CT'!$E$7=TH!H458,OR(N458="331",O458="331")),"x","")</f>
        <v/>
      </c>
      <c r="Q458" s="85" t="str">
        <f>IF(AND(B458='111'!$L$11,OR($N458=$Q$7,$O458=$Q$7)),"x","")</f>
        <v/>
      </c>
      <c r="R458" s="85" t="str">
        <f>IF(AND($N458=$Q$7,$B458&lt;'111'!$L$11),"x","")</f>
        <v/>
      </c>
      <c r="S458" s="85" t="str">
        <f>IF(AND($O458=$Q$7,$B458&lt;'111'!$L$11),"x","")</f>
        <v/>
      </c>
      <c r="T458" s="85" t="str">
        <f>IF(ISERROR(FIND('112'!$M$9,G458,1)),"",IF((AND(FIND('112'!$M$9,G458,1)&gt;=1,B458='112'!$K$9,OR($N458='112'!$I$6,$O458='112'!$I$6))),"x",""))</f>
        <v/>
      </c>
      <c r="U458" s="85" t="str">
        <f>IF(ISERROR(FIND('112'!$M$9,G458,1)),"",IF((AND(LEFT(G458,2)=LEFT('112'!$M$9,2),B458&lt;'112'!$K$9,$N458='112'!$I$6)),"x",""))</f>
        <v/>
      </c>
      <c r="V458" s="85" t="str">
        <f>IF(ISERROR(FIND('112'!$M$9,G458,1)),"",IF((AND(RIGHT(G458,2)=RIGHT('112'!$M$9,2),B458&lt;'112'!$K$9,$O458='112'!$I$6)),"x",""))</f>
        <v/>
      </c>
      <c r="W458" s="85" t="str">
        <f>IF(AND('341-CT'!$H$9=H458,OR(LEFT(N458,3)=$W$7,LEFT(O458,3)=$W$7)),"x","")</f>
        <v/>
      </c>
      <c r="X458" s="85" t="str">
        <f>IF(OR(TH!N458=TH!$X$7,O458=TH!$X$7),"x","")</f>
        <v/>
      </c>
      <c r="Y458" s="85" t="str">
        <f>IF(AND(OR(N458="131",O458="131"),H458='131-CT'!$H$9),"x","")</f>
        <v/>
      </c>
      <c r="Z458" s="85"/>
      <c r="AA458" s="85" t="str">
        <f>IF(AND(MONTH(E458)='IN-NX'!$J$5,'IN-NX'!$D$7=D458),"x","")</f>
        <v/>
      </c>
      <c r="AB458" s="85" t="str">
        <f>IF(AND(OR(LEFT(TH!N458,2)="15",LEFT(TH!O458,2)="15"),'152-CT'!$J$8=TH!F458),"x","")</f>
        <v/>
      </c>
      <c r="AC458" s="85" t="str">
        <f>IF(AND(OR(LEFT(TH!N458,2)="15",LEFT(TH!O458,2)="15"),TK!$E$7=TH!F458),"x","")</f>
        <v/>
      </c>
      <c r="AD458" s="85" t="str">
        <f>IF(AND(N458="1521",MONTH(C458)='BK-NL'!$M$11),"x","")</f>
        <v/>
      </c>
    </row>
    <row r="459" spans="1:31" ht="15.75" hidden="1" customHeight="1">
      <c r="A459" s="342" t="str">
        <f>IF(B459&lt;&gt;"",IF(AND(B459='IN-TC'!$S$4,OR(TH!N459="1111",TH!O459="1111")),TH!D459,""),"")</f>
        <v>C14</v>
      </c>
      <c r="B459" s="63">
        <f t="shared" ref="B459:B530" si="40">IF(C459&lt;&gt;"",MONTH(C459),"")</f>
        <v>2</v>
      </c>
      <c r="C459" s="64">
        <v>42424</v>
      </c>
      <c r="D459" s="64" t="s">
        <v>890</v>
      </c>
      <c r="E459" s="64">
        <v>42424</v>
      </c>
      <c r="F459" s="519" t="s">
        <v>779</v>
      </c>
      <c r="G459" s="994" t="s">
        <v>1041</v>
      </c>
      <c r="H459" s="74" t="s">
        <v>816</v>
      </c>
      <c r="I459" s="446"/>
      <c r="J459" s="446"/>
      <c r="K459" s="437"/>
      <c r="L459" s="446"/>
      <c r="M459" s="65">
        <v>31353</v>
      </c>
      <c r="N459" s="66" t="s">
        <v>9</v>
      </c>
      <c r="O459" s="66" t="s">
        <v>63</v>
      </c>
      <c r="P459" s="85" t="str">
        <f>IF(AND('331-CT'!$E$7=TH!H459,OR(N459="331",O459="331")),"x","")</f>
        <v/>
      </c>
      <c r="Q459" s="85" t="str">
        <f>IF(AND(B459='111'!$L$11,OR($N459=$Q$7,$O459=$Q$7)),"x","")</f>
        <v/>
      </c>
      <c r="R459" s="85" t="str">
        <f>IF(AND($N459=$Q$7,$B459&lt;'111'!$L$11),"x","")</f>
        <v/>
      </c>
      <c r="S459" s="85" t="str">
        <f>IF(AND($O459=$Q$7,$B459&lt;'111'!$L$11),"x","")</f>
        <v/>
      </c>
      <c r="T459" s="85" t="str">
        <f>IF(ISERROR(FIND('112'!$M$9,G459,1)),"",IF((AND(FIND('112'!$M$9,G459,1)&gt;=1,B459='112'!$K$9,OR($N459='112'!$I$6,$O459='112'!$I$6))),"x",""))</f>
        <v/>
      </c>
      <c r="U459" s="85" t="str">
        <f>IF(ISERROR(FIND('112'!$M$9,G459,1)),"",IF((AND(LEFT(G459,2)=LEFT('112'!$M$9,2),B459&lt;'112'!$K$9,$N459='112'!$I$6)),"x",""))</f>
        <v/>
      </c>
      <c r="V459" s="85" t="str">
        <f>IF(ISERROR(FIND('112'!$M$9,G459,1)),"",IF((AND(RIGHT(G459,2)=RIGHT('112'!$M$9,2),B459&lt;'112'!$K$9,$O459='112'!$I$6)),"x",""))</f>
        <v/>
      </c>
      <c r="W459" s="85" t="str">
        <f>IF(AND('341-CT'!$H$9=H459,OR(LEFT(N459,3)=$W$7,LEFT(O459,3)=$W$7)),"x","")</f>
        <v/>
      </c>
      <c r="X459" s="85" t="str">
        <f>IF(OR(TH!N459=TH!$X$7,O459=TH!$X$7),"x","")</f>
        <v/>
      </c>
      <c r="Y459" s="85" t="str">
        <f>IF(AND(OR(N459="131",O459="131"),H459='131-CT'!$H$9),"x","")</f>
        <v/>
      </c>
      <c r="Z459" s="85"/>
      <c r="AA459" s="85" t="str">
        <f>IF(AND(MONTH(E459)='IN-NX'!$J$5,'IN-NX'!$D$7=D459),"x","")</f>
        <v/>
      </c>
      <c r="AB459" s="85" t="str">
        <f>IF(AND(OR(LEFT(TH!N459,2)="15",LEFT(TH!O459,2)="15"),'152-CT'!$J$8=TH!F459),"x","")</f>
        <v/>
      </c>
      <c r="AC459" s="85" t="str">
        <f>IF(AND(OR(LEFT(TH!N459,2)="15",LEFT(TH!O459,2)="15"),TK!$E$7=TH!F459),"x","")</f>
        <v/>
      </c>
      <c r="AD459" s="85" t="str">
        <f>IF(AND(N459="1521",MONTH(C459)='BK-NL'!$M$11),"x","")</f>
        <v/>
      </c>
    </row>
    <row r="460" spans="1:31" ht="15.75" hidden="1" customHeight="1">
      <c r="A460" s="342" t="str">
        <f>IF(B460&lt;&gt;"",IF(AND(B460='IN-TC'!$S$4,OR(TH!N460="1111",TH!O460="1111")),TH!D460,""),"")</f>
        <v>C15</v>
      </c>
      <c r="B460" s="63">
        <f t="shared" si="40"/>
        <v>2</v>
      </c>
      <c r="C460" s="64">
        <v>42424</v>
      </c>
      <c r="D460" s="64" t="s">
        <v>891</v>
      </c>
      <c r="E460" s="64">
        <v>42424</v>
      </c>
      <c r="F460" s="519" t="s">
        <v>743</v>
      </c>
      <c r="G460" s="67" t="s">
        <v>927</v>
      </c>
      <c r="H460" s="67" t="s">
        <v>770</v>
      </c>
      <c r="I460" s="446"/>
      <c r="J460" s="446"/>
      <c r="K460" s="437"/>
      <c r="L460" s="446"/>
      <c r="M460" s="65">
        <v>32000000</v>
      </c>
      <c r="N460" s="66" t="s">
        <v>26</v>
      </c>
      <c r="O460" s="66" t="s">
        <v>63</v>
      </c>
      <c r="P460" s="85" t="str">
        <f>IF(AND('331-CT'!$E$7=TH!H460,OR(N460="331",O460="331")),"x","")</f>
        <v/>
      </c>
      <c r="Q460" s="85" t="str">
        <f>IF(AND(B460='111'!$L$11,OR($N460=$Q$7,$O460=$Q$7)),"x","")</f>
        <v/>
      </c>
      <c r="R460" s="85" t="str">
        <f>IF(AND($N460=$Q$7,$B460&lt;'111'!$L$11),"x","")</f>
        <v/>
      </c>
      <c r="S460" s="85" t="str">
        <f>IF(AND($O460=$Q$7,$B460&lt;'111'!$L$11),"x","")</f>
        <v/>
      </c>
      <c r="T460" s="85" t="str">
        <f>IF(ISERROR(FIND('112'!$M$9,G460,1)),"",IF((AND(FIND('112'!$M$9,G460,1)&gt;=1,B460='112'!$K$9,OR($N460='112'!$I$6,$O460='112'!$I$6))),"x",""))</f>
        <v/>
      </c>
      <c r="U460" s="85" t="str">
        <f>IF(ISERROR(FIND('112'!$M$9,G460,1)),"",IF((AND(LEFT(G460,2)=LEFT('112'!$M$9,2),B460&lt;'112'!$K$9,$N460='112'!$I$6)),"x",""))</f>
        <v>x</v>
      </c>
      <c r="V460" s="85" t="str">
        <f>IF(ISERROR(FIND('112'!$M$9,G460,1)),"",IF((AND(RIGHT(G460,2)=RIGHT('112'!$M$9,2),B460&lt;'112'!$K$9,$O460='112'!$I$6)),"x",""))</f>
        <v/>
      </c>
      <c r="W460" s="85" t="str">
        <f>IF(AND('341-CT'!$H$9=H460,OR(LEFT(N460,3)=$W$7,LEFT(O460,3)=$W$7)),"x","")</f>
        <v/>
      </c>
      <c r="X460" s="85" t="str">
        <f>IF(OR(TH!N460=TH!$X$7,O460=TH!$X$7),"x","")</f>
        <v/>
      </c>
      <c r="Y460" s="85" t="str">
        <f>IF(AND(OR(N460="131",O460="131"),H460='131-CT'!$H$9),"x","")</f>
        <v/>
      </c>
      <c r="Z460" s="85"/>
      <c r="AA460" s="85" t="str">
        <f>IF(AND(MONTH(E460)='IN-NX'!$J$5,'IN-NX'!$D$7=D460),"x","")</f>
        <v/>
      </c>
      <c r="AB460" s="85" t="str">
        <f>IF(AND(OR(LEFT(TH!N460,2)="15",LEFT(TH!O460,2)="15"),'152-CT'!$J$8=TH!F460),"x","")</f>
        <v/>
      </c>
      <c r="AC460" s="85" t="str">
        <f>IF(AND(OR(LEFT(TH!N460,2)="15",LEFT(TH!O460,2)="15"),TK!$E$7=TH!F460),"x","")</f>
        <v/>
      </c>
      <c r="AD460" s="85" t="str">
        <f>IF(AND(N460="1521",MONTH(C460)='BK-NL'!$M$11),"x","")</f>
        <v/>
      </c>
    </row>
    <row r="461" spans="1:31" ht="15.75" hidden="1" customHeight="1">
      <c r="A461" s="342" t="str">
        <f>IF(B461&lt;&gt;"",IF(AND(B461='IN-TC'!$S$4,OR(TH!N461="1111",TH!O461="1111")),TH!D461,""),"")</f>
        <v/>
      </c>
      <c r="B461" s="63">
        <f t="shared" si="40"/>
        <v>2</v>
      </c>
      <c r="C461" s="64">
        <v>42424</v>
      </c>
      <c r="D461" s="64" t="s">
        <v>705</v>
      </c>
      <c r="E461" s="64">
        <v>42424</v>
      </c>
      <c r="F461" s="519" t="s">
        <v>744</v>
      </c>
      <c r="G461" s="67" t="s">
        <v>927</v>
      </c>
      <c r="H461" s="74"/>
      <c r="I461" s="446"/>
      <c r="J461" s="446"/>
      <c r="K461" s="437"/>
      <c r="L461" s="446"/>
      <c r="M461" s="65">
        <v>10829</v>
      </c>
      <c r="N461" s="66" t="s">
        <v>26</v>
      </c>
      <c r="O461" s="66" t="s">
        <v>43</v>
      </c>
      <c r="P461" s="85" t="str">
        <f>IF(AND('331-CT'!$E$7=TH!H461,OR(N461="331",O461="331")),"x","")</f>
        <v/>
      </c>
      <c r="Q461" s="85" t="str">
        <f>IF(AND(B461='111'!$L$11,OR($N461=$Q$7,$O461=$Q$7)),"x","")</f>
        <v/>
      </c>
      <c r="R461" s="85" t="str">
        <f>IF(AND($N461=$Q$7,$B461&lt;'111'!$L$11),"x","")</f>
        <v/>
      </c>
      <c r="S461" s="85" t="str">
        <f>IF(AND($O461=$Q$7,$B461&lt;'111'!$L$11),"x","")</f>
        <v/>
      </c>
      <c r="T461" s="85" t="str">
        <f>IF(ISERROR(FIND('112'!$M$9,G461,1)),"",IF((AND(FIND('112'!$M$9,G461,1)&gt;=1,B461='112'!$K$9,OR($N461='112'!$I$6,$O461='112'!$I$6))),"x",""))</f>
        <v/>
      </c>
      <c r="U461" s="85" t="str">
        <f>IF(ISERROR(FIND('112'!$M$9,G461,1)),"",IF((AND(LEFT(G461,2)=LEFT('112'!$M$9,2),B461&lt;'112'!$K$9,$N461='112'!$I$6)),"x",""))</f>
        <v>x</v>
      </c>
      <c r="V461" s="85" t="str">
        <f>IF(ISERROR(FIND('112'!$M$9,G461,1)),"",IF((AND(RIGHT(G461,2)=RIGHT('112'!$M$9,2),B461&lt;'112'!$K$9,$O461='112'!$I$6)),"x",""))</f>
        <v/>
      </c>
      <c r="W461" s="85" t="str">
        <f>IF(AND('341-CT'!$H$9=H461,OR(LEFT(N461,3)=$W$7,LEFT(O461,3)=$W$7)),"x","")</f>
        <v/>
      </c>
      <c r="X461" s="85" t="str">
        <f>IF(OR(TH!N461=TH!$X$7,O461=TH!$X$7),"x","")</f>
        <v/>
      </c>
      <c r="Y461" s="85" t="str">
        <f>IF(AND(OR(N461="131",O461="131"),H461='131-CT'!$H$9),"x","")</f>
        <v/>
      </c>
      <c r="Z461" s="85"/>
      <c r="AA461" s="85" t="str">
        <f>IF(AND(MONTH(E461)='IN-NX'!$J$5,'IN-NX'!$D$7=D461),"x","")</f>
        <v/>
      </c>
      <c r="AB461" s="85" t="str">
        <f>IF(AND(OR(LEFT(TH!N461,2)="15",LEFT(TH!O461,2)="15"),'152-CT'!$J$8=TH!F461),"x","")</f>
        <v/>
      </c>
      <c r="AC461" s="85" t="str">
        <f>IF(AND(OR(LEFT(TH!N461,2)="15",LEFT(TH!O461,2)="15"),TK!$E$7=TH!F461),"x","")</f>
        <v/>
      </c>
      <c r="AD461" s="85" t="str">
        <f>IF(AND(N461="1521",MONTH(C461)='BK-NL'!$M$11),"x","")</f>
        <v/>
      </c>
    </row>
    <row r="462" spans="1:31" ht="15.75" hidden="1" customHeight="1">
      <c r="A462" s="342" t="str">
        <f>IF(B462&lt;&gt;"",IF(AND(B462='IN-TC'!$S$4,OR(TH!N462="1111",TH!O462="1111")),TH!D462,""),"")</f>
        <v/>
      </c>
      <c r="B462" s="63">
        <f t="shared" si="40"/>
        <v>2</v>
      </c>
      <c r="C462" s="64">
        <v>42424</v>
      </c>
      <c r="D462" s="64" t="s">
        <v>705</v>
      </c>
      <c r="E462" s="64">
        <v>42424</v>
      </c>
      <c r="F462" s="519" t="s">
        <v>746</v>
      </c>
      <c r="G462" s="67" t="s">
        <v>926</v>
      </c>
      <c r="H462" s="74"/>
      <c r="I462" s="446"/>
      <c r="J462" s="446"/>
      <c r="K462" s="437"/>
      <c r="L462" s="446"/>
      <c r="M462" s="65">
        <v>1376</v>
      </c>
      <c r="N462" s="66" t="s">
        <v>26</v>
      </c>
      <c r="O462" s="66" t="s">
        <v>43</v>
      </c>
      <c r="P462" s="85" t="str">
        <f>IF(AND('331-CT'!$E$7=TH!H462,OR(N462="331",O462="331")),"x","")</f>
        <v/>
      </c>
      <c r="Q462" s="85" t="str">
        <f>IF(AND(B462='111'!$L$11,OR($N462=$Q$7,$O462=$Q$7)),"x","")</f>
        <v/>
      </c>
      <c r="R462" s="85" t="str">
        <f>IF(AND($N462=$Q$7,$B462&lt;'111'!$L$11),"x","")</f>
        <v/>
      </c>
      <c r="S462" s="85" t="str">
        <f>IF(AND($O462=$Q$7,$B462&lt;'111'!$L$11),"x","")</f>
        <v/>
      </c>
      <c r="T462" s="85" t="str">
        <f>IF(ISERROR(FIND('112'!$M$9,G462,1)),"",IF((AND(FIND('112'!$M$9,G462,1)&gt;=1,B462='112'!$K$9,OR($N462='112'!$I$6,$O462='112'!$I$6))),"x",""))</f>
        <v/>
      </c>
      <c r="U462" s="85" t="str">
        <f>IF(ISERROR(FIND('112'!$M$9,G462,1)),"",IF((AND(LEFT(G462,2)=LEFT('112'!$M$9,2),B462&lt;'112'!$K$9,$N462='112'!$I$6)),"x",""))</f>
        <v/>
      </c>
      <c r="V462" s="85" t="str">
        <f>IF(ISERROR(FIND('112'!$M$9,G462,1)),"",IF((AND(RIGHT(G462,2)=RIGHT('112'!$M$9,2),B462&lt;'112'!$K$9,$O462='112'!$I$6)),"x",""))</f>
        <v/>
      </c>
      <c r="W462" s="85" t="str">
        <f>IF(AND('341-CT'!$H$9=H462,OR(LEFT(N462,3)=$W$7,LEFT(O462,3)=$W$7)),"x","")</f>
        <v/>
      </c>
      <c r="X462" s="85" t="str">
        <f>IF(OR(TH!N462=TH!$X$7,O462=TH!$X$7),"x","")</f>
        <v/>
      </c>
      <c r="Y462" s="85" t="str">
        <f>IF(AND(OR(N462="131",O462="131"),H462='131-CT'!$H$9),"x","")</f>
        <v/>
      </c>
      <c r="Z462" s="85"/>
      <c r="AA462" s="85" t="str">
        <f>IF(AND(MONTH(E462)='IN-NX'!$J$5,'IN-NX'!$D$7=D462),"x","")</f>
        <v/>
      </c>
      <c r="AB462" s="85" t="str">
        <f>IF(AND(OR(LEFT(TH!N462,2)="15",LEFT(TH!O462,2)="15"),'152-CT'!$J$8=TH!F462),"x","")</f>
        <v/>
      </c>
      <c r="AC462" s="85" t="str">
        <f>IF(AND(OR(LEFT(TH!N462,2)="15",LEFT(TH!O462,2)="15"),TK!$E$7=TH!F462),"x","")</f>
        <v/>
      </c>
      <c r="AD462" s="85" t="str">
        <f>IF(AND(N462="1521",MONTH(C462)='BK-NL'!$M$11),"x","")</f>
        <v/>
      </c>
    </row>
    <row r="463" spans="1:31" ht="15.75" customHeight="1">
      <c r="A463" s="342" t="str">
        <f>IF(B463&lt;&gt;"",IF(AND(B463='IN-TC'!$S$4,OR(TH!N463="1111",TH!O463="1111")),TH!D463,""),"")</f>
        <v/>
      </c>
      <c r="B463" s="63">
        <f t="shared" si="40"/>
        <v>2</v>
      </c>
      <c r="C463" s="64">
        <v>42424</v>
      </c>
      <c r="D463" s="64" t="s">
        <v>708</v>
      </c>
      <c r="E463" s="64">
        <v>42424</v>
      </c>
      <c r="F463" s="519" t="s">
        <v>1112</v>
      </c>
      <c r="G463" s="67" t="s">
        <v>927</v>
      </c>
      <c r="H463" s="67" t="s">
        <v>635</v>
      </c>
      <c r="I463" s="446"/>
      <c r="J463" s="446"/>
      <c r="K463" s="437"/>
      <c r="L463" s="446"/>
      <c r="M463" s="65">
        <v>31890650</v>
      </c>
      <c r="N463" s="66" t="s">
        <v>8</v>
      </c>
      <c r="O463" s="66" t="s">
        <v>26</v>
      </c>
      <c r="P463" s="85" t="str">
        <f>IF(AND('331-CT'!$E$7=TH!H463,OR(N463="331",O463="331")),"x","")</f>
        <v/>
      </c>
      <c r="Q463" s="85" t="str">
        <f>IF(AND(B463='111'!$L$11,OR($N463=$Q$7,$O463=$Q$7)),"x","")</f>
        <v/>
      </c>
      <c r="R463" s="85" t="str">
        <f>IF(AND($N463=$Q$7,$B463&lt;'111'!$L$11),"x","")</f>
        <v/>
      </c>
      <c r="S463" s="85" t="str">
        <f>IF(AND($O463=$Q$7,$B463&lt;'111'!$L$11),"x","")</f>
        <v/>
      </c>
      <c r="T463" s="85" t="str">
        <f>IF(ISERROR(FIND('112'!$M$9,G463,1)),"",IF((AND(FIND('112'!$M$9,G463,1)&gt;=1,B463='112'!$K$9,OR($N463='112'!$I$6,$O463='112'!$I$6))),"x",""))</f>
        <v/>
      </c>
      <c r="U463" s="85" t="str">
        <f>IF(ISERROR(FIND('112'!$M$9,G463,1)),"",IF((AND(LEFT(G463,2)=LEFT('112'!$M$9,2),B463&lt;'112'!$K$9,$N463='112'!$I$6)),"x",""))</f>
        <v/>
      </c>
      <c r="V463" s="85" t="str">
        <f>IF(ISERROR(FIND('112'!$M$9,G463,1)),"",IF((AND(RIGHT(G463,2)=RIGHT('112'!$M$9,2),B463&lt;'112'!$K$9,$O463='112'!$I$6)),"x",""))</f>
        <v>x</v>
      </c>
      <c r="W463" s="85" t="str">
        <f>IF(AND('341-CT'!$H$9=H463,OR(LEFT(N463,3)=$W$7,LEFT(O463,3)=$W$7)),"x","")</f>
        <v/>
      </c>
      <c r="X463" s="85" t="str">
        <f>IF(OR(TH!N463=TH!$X$7,O463=TH!$X$7),"x","")</f>
        <v/>
      </c>
      <c r="Y463" s="85" t="str">
        <f>IF(AND(OR(N463="131",O463="131"),H463='131-CT'!$H$9),"x","")</f>
        <v/>
      </c>
      <c r="Z463" s="85"/>
      <c r="AA463" s="85" t="str">
        <f>IF(AND(MONTH(E463)='IN-NX'!$J$5,'IN-NX'!$D$7=D463),"x","")</f>
        <v/>
      </c>
      <c r="AB463" s="85" t="str">
        <f>IF(AND(OR(LEFT(TH!N463,2)="15",LEFT(TH!O463,2)="15"),'152-CT'!$J$8=TH!F463),"x","")</f>
        <v/>
      </c>
      <c r="AC463" s="85" t="str">
        <f>IF(AND(OR(LEFT(TH!N463,2)="15",LEFT(TH!O463,2)="15"),TK!$E$7=TH!F463),"x","")</f>
        <v/>
      </c>
      <c r="AD463" s="85" t="str">
        <f>IF(AND(N463="1521",MONTH(C463)='BK-NL'!$M$11),"x","")</f>
        <v/>
      </c>
    </row>
    <row r="464" spans="1:31" ht="15.75" hidden="1" customHeight="1">
      <c r="A464" s="342" t="str">
        <f>IF(B464&lt;&gt;"",IF(AND(B464='IN-TC'!$S$4,OR(TH!N464="1111",TH!O464="1111")),TH!D464,""),"")</f>
        <v/>
      </c>
      <c r="B464" s="63">
        <f t="shared" si="40"/>
        <v>2</v>
      </c>
      <c r="C464" s="64">
        <v>42424</v>
      </c>
      <c r="D464" s="64" t="s">
        <v>708</v>
      </c>
      <c r="E464" s="64">
        <v>42424</v>
      </c>
      <c r="F464" s="519" t="s">
        <v>749</v>
      </c>
      <c r="G464" s="67" t="s">
        <v>927</v>
      </c>
      <c r="H464" s="74"/>
      <c r="I464" s="446"/>
      <c r="J464" s="446"/>
      <c r="K464" s="437"/>
      <c r="L464" s="446"/>
      <c r="M464" s="65">
        <v>45000</v>
      </c>
      <c r="N464" s="66" t="s">
        <v>101</v>
      </c>
      <c r="O464" s="66" t="s">
        <v>26</v>
      </c>
      <c r="P464" s="85" t="str">
        <f>IF(AND('331-CT'!$E$7=TH!H464,OR(N464="331",O464="331")),"x","")</f>
        <v/>
      </c>
      <c r="Q464" s="85" t="str">
        <f>IF(AND(B464='111'!$L$11,OR($N464=$Q$7,$O464=$Q$7)),"x","")</f>
        <v/>
      </c>
      <c r="R464" s="85" t="str">
        <f>IF(AND($N464=$Q$7,$B464&lt;'111'!$L$11),"x","")</f>
        <v/>
      </c>
      <c r="S464" s="85" t="str">
        <f>IF(AND($O464=$Q$7,$B464&lt;'111'!$L$11),"x","")</f>
        <v/>
      </c>
      <c r="T464" s="85" t="str">
        <f>IF(ISERROR(FIND('112'!$M$9,G464,1)),"",IF((AND(FIND('112'!$M$9,G464,1)&gt;=1,B464='112'!$K$9,OR($N464='112'!$I$6,$O464='112'!$I$6))),"x",""))</f>
        <v/>
      </c>
      <c r="U464" s="85" t="str">
        <f>IF(ISERROR(FIND('112'!$M$9,G464,1)),"",IF((AND(LEFT(G464,2)=LEFT('112'!$M$9,2),B464&lt;'112'!$K$9,$N464='112'!$I$6)),"x",""))</f>
        <v/>
      </c>
      <c r="V464" s="85" t="str">
        <f>IF(ISERROR(FIND('112'!$M$9,G464,1)),"",IF((AND(RIGHT(G464,2)=RIGHT('112'!$M$9,2),B464&lt;'112'!$K$9,$O464='112'!$I$6)),"x",""))</f>
        <v>x</v>
      </c>
      <c r="W464" s="85" t="str">
        <f>IF(AND('341-CT'!$H$9=H464,OR(LEFT(N464,3)=$W$7,LEFT(O464,3)=$W$7)),"x","")</f>
        <v/>
      </c>
      <c r="X464" s="85" t="str">
        <f>IF(OR(TH!N464=TH!$X$7,O464=TH!$X$7),"x","")</f>
        <v/>
      </c>
      <c r="Y464" s="85" t="str">
        <f>IF(AND(OR(N464="131",O464="131"),H464='131-CT'!$H$9),"x","")</f>
        <v/>
      </c>
      <c r="Z464" s="85"/>
      <c r="AA464" s="85" t="str">
        <f>IF(AND(MONTH(E464)='IN-NX'!$J$5,'IN-NX'!$D$7=D464),"x","")</f>
        <v/>
      </c>
      <c r="AB464" s="85" t="str">
        <f>IF(AND(OR(LEFT(TH!N464,2)="15",LEFT(TH!O464,2)="15"),'152-CT'!$J$8=TH!F464),"x","")</f>
        <v/>
      </c>
      <c r="AC464" s="85" t="str">
        <f>IF(AND(OR(LEFT(TH!N464,2)="15",LEFT(TH!O464,2)="15"),TK!$E$7=TH!F464),"x","")</f>
        <v/>
      </c>
      <c r="AD464" s="85" t="str">
        <f>IF(AND(N464="1521",MONTH(C464)='BK-NL'!$M$11),"x","")</f>
        <v/>
      </c>
    </row>
    <row r="465" spans="1:30" ht="15.75" hidden="1" customHeight="1">
      <c r="A465" s="342" t="str">
        <f>IF(B465&lt;&gt;"",IF(AND(B465='IN-TC'!$S$4,OR(TH!N465="1111",TH!O465="1111")),TH!D465,""),"")</f>
        <v/>
      </c>
      <c r="B465" s="63">
        <f t="shared" si="40"/>
        <v>2</v>
      </c>
      <c r="C465" s="64">
        <v>42424</v>
      </c>
      <c r="D465" s="64" t="s">
        <v>708</v>
      </c>
      <c r="E465" s="64">
        <v>42424</v>
      </c>
      <c r="F465" s="519" t="s">
        <v>751</v>
      </c>
      <c r="G465" s="67" t="s">
        <v>927</v>
      </c>
      <c r="H465" s="74"/>
      <c r="I465" s="446"/>
      <c r="J465" s="446"/>
      <c r="K465" s="437"/>
      <c r="L465" s="446"/>
      <c r="M465" s="65">
        <v>4500</v>
      </c>
      <c r="N465" s="66" t="s">
        <v>9</v>
      </c>
      <c r="O465" s="66" t="s">
        <v>26</v>
      </c>
      <c r="P465" s="85" t="str">
        <f>IF(AND('331-CT'!$E$7=TH!H465,OR(N465="331",O465="331")),"x","")</f>
        <v/>
      </c>
      <c r="Q465" s="85" t="str">
        <f>IF(AND(B465='111'!$L$11,OR($N465=$Q$7,$O465=$Q$7)),"x","")</f>
        <v/>
      </c>
      <c r="R465" s="85" t="str">
        <f>IF(AND($N465=$Q$7,$B465&lt;'111'!$L$11),"x","")</f>
        <v/>
      </c>
      <c r="S465" s="85" t="str">
        <f>IF(AND($O465=$Q$7,$B465&lt;'111'!$L$11),"x","")</f>
        <v/>
      </c>
      <c r="T465" s="85" t="str">
        <f>IF(ISERROR(FIND('112'!$M$9,G465,1)),"",IF((AND(FIND('112'!$M$9,G465,1)&gt;=1,B465='112'!$K$9,OR($N465='112'!$I$6,$O465='112'!$I$6))),"x",""))</f>
        <v/>
      </c>
      <c r="U465" s="85" t="str">
        <f>IF(ISERROR(FIND('112'!$M$9,G465,1)),"",IF((AND(LEFT(G465,2)=LEFT('112'!$M$9,2),B465&lt;'112'!$K$9,$N465='112'!$I$6)),"x",""))</f>
        <v/>
      </c>
      <c r="V465" s="85" t="str">
        <f>IF(ISERROR(FIND('112'!$M$9,G465,1)),"",IF((AND(RIGHT(G465,2)=RIGHT('112'!$M$9,2),B465&lt;'112'!$K$9,$O465='112'!$I$6)),"x",""))</f>
        <v>x</v>
      </c>
      <c r="W465" s="85" t="str">
        <f>IF(AND('341-CT'!$H$9=H465,OR(LEFT(N465,3)=$W$7,LEFT(O465,3)=$W$7)),"x","")</f>
        <v/>
      </c>
      <c r="X465" s="85" t="str">
        <f>IF(OR(TH!N465=TH!$X$7,O465=TH!$X$7),"x","")</f>
        <v/>
      </c>
      <c r="Y465" s="85" t="str">
        <f>IF(AND(OR(N465="131",O465="131"),H465='131-CT'!$H$9),"x","")</f>
        <v/>
      </c>
      <c r="Z465" s="85"/>
      <c r="AA465" s="85" t="str">
        <f>IF(AND(MONTH(E465)='IN-NX'!$J$5,'IN-NX'!$D$7=D465),"x","")</f>
        <v/>
      </c>
      <c r="AB465" s="85" t="str">
        <f>IF(AND(OR(LEFT(TH!N465,2)="15",LEFT(TH!O465,2)="15"),'152-CT'!$J$8=TH!F465),"x","")</f>
        <v/>
      </c>
      <c r="AC465" s="85" t="str">
        <f>IF(AND(OR(LEFT(TH!N465,2)="15",LEFT(TH!O465,2)="15"),TK!$E$7=TH!F465),"x","")</f>
        <v/>
      </c>
      <c r="AD465" s="85" t="str">
        <f>IF(AND(N465="1521",MONTH(C465)='BK-NL'!$M$11),"x","")</f>
        <v/>
      </c>
    </row>
    <row r="466" spans="1:30" ht="15.75" hidden="1" customHeight="1">
      <c r="A466" s="342" t="str">
        <f>IF(B466&lt;&gt;"",IF(AND(B466='IN-TC'!$S$4,OR(TH!N466="1111",TH!O466="1111")),TH!D466,""),"")</f>
        <v/>
      </c>
      <c r="B466" s="63">
        <f t="shared" si="40"/>
        <v>2</v>
      </c>
      <c r="C466" s="64">
        <v>42424</v>
      </c>
      <c r="D466" s="64" t="s">
        <v>708</v>
      </c>
      <c r="E466" s="64">
        <v>42424</v>
      </c>
      <c r="F466" s="519" t="s">
        <v>1070</v>
      </c>
      <c r="G466" s="67" t="s">
        <v>927</v>
      </c>
      <c r="H466" s="74"/>
      <c r="I466" s="446"/>
      <c r="J466" s="446"/>
      <c r="K466" s="437">
        <v>3</v>
      </c>
      <c r="L466" s="446">
        <v>22340</v>
      </c>
      <c r="M466" s="65">
        <f>ROUND(K466*L466,0)</f>
        <v>67020</v>
      </c>
      <c r="N466" s="66" t="s">
        <v>101</v>
      </c>
      <c r="O466" s="66" t="s">
        <v>267</v>
      </c>
      <c r="P466" s="85" t="str">
        <f>IF(AND('331-CT'!$E$7=TH!H466,OR(N466="331",O466="331")),"x","")</f>
        <v/>
      </c>
      <c r="Q466" s="85" t="str">
        <f>IF(AND(B466='111'!$L$11,OR($N466=$Q$7,$O466=$Q$7)),"x","")</f>
        <v/>
      </c>
      <c r="R466" s="85" t="str">
        <f>IF(AND($N466=$Q$7,$B466&lt;'111'!$L$11),"x","")</f>
        <v/>
      </c>
      <c r="S466" s="85" t="str">
        <f>IF(AND($O466=$Q$7,$B466&lt;'111'!$L$11),"x","")</f>
        <v/>
      </c>
      <c r="T466" s="85" t="str">
        <f>IF(ISERROR(FIND('112'!$M$9,G466,1)),"",IF((AND(FIND('112'!$M$9,G466,1)&gt;=1,B466='112'!$K$9,OR($N466='112'!$I$6,$O466='112'!$I$6))),"x",""))</f>
        <v/>
      </c>
      <c r="U466" s="85" t="str">
        <f>IF(ISERROR(FIND('112'!$M$9,G466,1)),"",IF((AND(LEFT(G466,2)=LEFT('112'!$M$9,2),B466&lt;'112'!$K$9,$N466='112'!$I$6)),"x",""))</f>
        <v/>
      </c>
      <c r="V466" s="85" t="str">
        <f>IF(ISERROR(FIND('112'!$M$9,G466,1)),"",IF((AND(RIGHT(G466,2)=RIGHT('112'!$M$9,2),B466&lt;'112'!$K$9,$O466='112'!$I$6)),"x",""))</f>
        <v/>
      </c>
      <c r="W466" s="85" t="str">
        <f>IF(AND('341-CT'!$H$9=H466,OR(LEFT(N466,3)=$W$7,LEFT(O466,3)=$W$7)),"x","")</f>
        <v/>
      </c>
      <c r="X466" s="85" t="str">
        <f>IF(OR(TH!N466=TH!$X$7,O466=TH!$X$7),"x","")</f>
        <v/>
      </c>
      <c r="Y466" s="85" t="str">
        <f>IF(AND(OR(N466="131",O466="131"),H466='131-CT'!$H$9),"x","")</f>
        <v/>
      </c>
      <c r="Z466" s="85"/>
      <c r="AA466" s="85" t="str">
        <f>IF(AND(MONTH(E466)='IN-NX'!$J$5,'IN-NX'!$D$7=D466),"x","")</f>
        <v/>
      </c>
      <c r="AB466" s="85" t="str">
        <f>IF(AND(OR(LEFT(TH!N466,2)="15",LEFT(TH!O466,2)="15"),'152-CT'!$J$8=TH!F466),"x","")</f>
        <v/>
      </c>
      <c r="AC466" s="85" t="str">
        <f>IF(AND(OR(LEFT(TH!N466,2)="15",LEFT(TH!O466,2)="15"),TK!$E$7=TH!F466),"x","")</f>
        <v/>
      </c>
      <c r="AD466" s="85" t="str">
        <f>IF(AND(N466="1521",MONTH(C466)='BK-NL'!$M$11),"x","")</f>
        <v/>
      </c>
    </row>
    <row r="467" spans="1:30" ht="15.75" hidden="1" customHeight="1">
      <c r="A467" s="342" t="str">
        <f>IF(B467&lt;&gt;"",IF(AND(B467='IN-TC'!$S$4,OR(TH!N467="1111",TH!O467="1111")),TH!D467,""),"")</f>
        <v>C16</v>
      </c>
      <c r="B467" s="63">
        <f t="shared" si="40"/>
        <v>2</v>
      </c>
      <c r="C467" s="64">
        <v>42425</v>
      </c>
      <c r="D467" s="320" t="s">
        <v>892</v>
      </c>
      <c r="E467" s="64">
        <v>42425</v>
      </c>
      <c r="F467" s="519" t="s">
        <v>1018</v>
      </c>
      <c r="G467" s="994" t="s">
        <v>1042</v>
      </c>
      <c r="H467" s="74" t="s">
        <v>847</v>
      </c>
      <c r="I467" s="446"/>
      <c r="J467" s="446"/>
      <c r="K467" s="437"/>
      <c r="L467" s="446"/>
      <c r="M467" s="65">
        <v>15000000</v>
      </c>
      <c r="N467" s="66" t="s">
        <v>101</v>
      </c>
      <c r="O467" s="66" t="s">
        <v>63</v>
      </c>
      <c r="P467" s="85" t="str">
        <f>IF(AND('331-CT'!$E$7=TH!H467,OR(N467="331",O467="331")),"x","")</f>
        <v/>
      </c>
      <c r="Q467" s="85" t="str">
        <f>IF(AND(B467='111'!$L$11,OR($N467=$Q$7,$O467=$Q$7)),"x","")</f>
        <v/>
      </c>
      <c r="R467" s="85" t="str">
        <f>IF(AND($N467=$Q$7,$B467&lt;'111'!$L$11),"x","")</f>
        <v/>
      </c>
      <c r="S467" s="85" t="str">
        <f>IF(AND($O467=$Q$7,$B467&lt;'111'!$L$11),"x","")</f>
        <v/>
      </c>
      <c r="T467" s="85" t="str">
        <f>IF(ISERROR(FIND('112'!$M$9,G467,1)),"",IF((AND(FIND('112'!$M$9,G467,1)&gt;=1,B467='112'!$K$9,OR($N467='112'!$I$6,$O467='112'!$I$6))),"x",""))</f>
        <v/>
      </c>
      <c r="U467" s="85" t="str">
        <f>IF(ISERROR(FIND('112'!$M$9,G467,1)),"",IF((AND(LEFT(G467,2)=LEFT('112'!$M$9,2),B467&lt;'112'!$K$9,$N467='112'!$I$6)),"x",""))</f>
        <v/>
      </c>
      <c r="V467" s="85" t="str">
        <f>IF(ISERROR(FIND('112'!$M$9,G467,1)),"",IF((AND(RIGHT(G467,2)=RIGHT('112'!$M$9,2),B467&lt;'112'!$K$9,$O467='112'!$I$6)),"x",""))</f>
        <v/>
      </c>
      <c r="W467" s="85" t="str">
        <f>IF(AND('341-CT'!$H$9=H467,OR(LEFT(N467,3)=$W$7,LEFT(O467,3)=$W$7)),"x","")</f>
        <v/>
      </c>
      <c r="X467" s="85" t="str">
        <f>IF(OR(TH!N467=TH!$X$7,O467=TH!$X$7),"x","")</f>
        <v/>
      </c>
      <c r="Y467" s="85" t="str">
        <f>IF(AND(OR(N467="131",O467="131"),H467='131-CT'!$H$9),"x","")</f>
        <v/>
      </c>
      <c r="Z467" s="85"/>
      <c r="AA467" s="85" t="str">
        <f>IF(AND(MONTH(E467)='IN-NX'!$J$5,'IN-NX'!$D$7=D467),"x","")</f>
        <v/>
      </c>
      <c r="AB467" s="85" t="str">
        <f>IF(AND(OR(LEFT(TH!N467,2)="15",LEFT(TH!O467,2)="15"),'152-CT'!$J$8=TH!F467),"x","")</f>
        <v/>
      </c>
      <c r="AC467" s="85" t="str">
        <f>IF(AND(OR(LEFT(TH!N467,2)="15",LEFT(TH!O467,2)="15"),TK!$E$7=TH!F467),"x","")</f>
        <v/>
      </c>
      <c r="AD467" s="85" t="str">
        <f>IF(AND(N467="1521",MONTH(C467)='BK-NL'!$M$11),"x","")</f>
        <v/>
      </c>
    </row>
    <row r="468" spans="1:30" ht="15.75" hidden="1" customHeight="1">
      <c r="A468" s="342" t="str">
        <f>IF(B468&lt;&gt;"",IF(AND(B468='IN-TC'!$S$4,OR(TH!N468="1111",TH!O468="1111")),TH!D468,""),"")</f>
        <v>C16</v>
      </c>
      <c r="B468" s="63">
        <f t="shared" si="40"/>
        <v>2</v>
      </c>
      <c r="C468" s="64">
        <v>42425</v>
      </c>
      <c r="D468" s="320" t="s">
        <v>892</v>
      </c>
      <c r="E468" s="64">
        <v>42425</v>
      </c>
      <c r="F468" s="519" t="s">
        <v>1019</v>
      </c>
      <c r="G468" s="67" t="s">
        <v>1042</v>
      </c>
      <c r="H468" s="74" t="s">
        <v>847</v>
      </c>
      <c r="I468" s="446"/>
      <c r="J468" s="446"/>
      <c r="K468" s="437"/>
      <c r="L468" s="446"/>
      <c r="M468" s="65">
        <v>1500000</v>
      </c>
      <c r="N468" s="66" t="s">
        <v>9</v>
      </c>
      <c r="O468" s="66" t="s">
        <v>63</v>
      </c>
      <c r="P468" s="85" t="str">
        <f>IF(AND('331-CT'!$E$7=TH!H468,OR(N468="331",O468="331")),"x","")</f>
        <v/>
      </c>
      <c r="Q468" s="85" t="str">
        <f>IF(AND(B468='111'!$L$11,OR($N468=$Q$7,$O468=$Q$7)),"x","")</f>
        <v/>
      </c>
      <c r="R468" s="85" t="str">
        <f>IF(AND($N468=$Q$7,$B468&lt;'111'!$L$11),"x","")</f>
        <v/>
      </c>
      <c r="S468" s="85" t="str">
        <f>IF(AND($O468=$Q$7,$B468&lt;'111'!$L$11),"x","")</f>
        <v/>
      </c>
      <c r="T468" s="85" t="str">
        <f>IF(ISERROR(FIND('112'!$M$9,G468,1)),"",IF((AND(FIND('112'!$M$9,G468,1)&gt;=1,B468='112'!$K$9,OR($N468='112'!$I$6,$O468='112'!$I$6))),"x",""))</f>
        <v/>
      </c>
      <c r="U468" s="85" t="str">
        <f>IF(ISERROR(FIND('112'!$M$9,G468,1)),"",IF((AND(LEFT(G468,2)=LEFT('112'!$M$9,2),B468&lt;'112'!$K$9,$N468='112'!$I$6)),"x",""))</f>
        <v/>
      </c>
      <c r="V468" s="85" t="str">
        <f>IF(ISERROR(FIND('112'!$M$9,G468,1)),"",IF((AND(RIGHT(G468,2)=RIGHT('112'!$M$9,2),B468&lt;'112'!$K$9,$O468='112'!$I$6)),"x",""))</f>
        <v/>
      </c>
      <c r="W468" s="85" t="str">
        <f>IF(AND('341-CT'!$H$9=H468,OR(LEFT(N468,3)=$W$7,LEFT(O468,3)=$W$7)),"x","")</f>
        <v/>
      </c>
      <c r="X468" s="85" t="str">
        <f>IF(OR(TH!N468=TH!$X$7,O468=TH!$X$7),"x","")</f>
        <v/>
      </c>
      <c r="Y468" s="85" t="str">
        <f>IF(AND(OR(N468="131",O468="131"),H468='131-CT'!$H$9),"x","")</f>
        <v/>
      </c>
      <c r="Z468" s="85"/>
      <c r="AA468" s="85" t="str">
        <f>IF(AND(MONTH(E468)='IN-NX'!$J$5,'IN-NX'!$D$7=D468),"x","")</f>
        <v/>
      </c>
      <c r="AB468" s="85" t="str">
        <f>IF(AND(OR(LEFT(TH!N468,2)="15",LEFT(TH!O468,2)="15"),'152-CT'!$J$8=TH!F468),"x","")</f>
        <v/>
      </c>
      <c r="AC468" s="85" t="str">
        <f>IF(AND(OR(LEFT(TH!N468,2)="15",LEFT(TH!O468,2)="15"),TK!$E$7=TH!F468),"x","")</f>
        <v/>
      </c>
      <c r="AD468" s="85" t="str">
        <f>IF(AND(N468="1521",MONTH(C468)='BK-NL'!$M$11),"x","")</f>
        <v/>
      </c>
    </row>
    <row r="469" spans="1:30" ht="15.75" hidden="1" customHeight="1">
      <c r="A469" s="342" t="str">
        <f>IF(B469&lt;&gt;"",IF(AND(B469='IN-TC'!$S$4,OR(TH!N469="1111",TH!O469="1111")),TH!D469,""),"")</f>
        <v/>
      </c>
      <c r="B469" s="63">
        <f t="shared" si="40"/>
        <v>2</v>
      </c>
      <c r="C469" s="64">
        <v>42425</v>
      </c>
      <c r="D469" s="64" t="s">
        <v>708</v>
      </c>
      <c r="E469" s="64">
        <v>42425</v>
      </c>
      <c r="F469" s="519" t="s">
        <v>1054</v>
      </c>
      <c r="G469" s="67" t="s">
        <v>927</v>
      </c>
      <c r="H469" s="74" t="s">
        <v>1227</v>
      </c>
      <c r="I469" s="446"/>
      <c r="J469" s="446"/>
      <c r="K469" s="437"/>
      <c r="L469" s="446"/>
      <c r="M469" s="65">
        <v>5000000</v>
      </c>
      <c r="N469" s="66" t="s">
        <v>72</v>
      </c>
      <c r="O469" s="66" t="s">
        <v>26</v>
      </c>
      <c r="P469" s="85" t="str">
        <f>IF(AND('331-CT'!$E$7=TH!H469,OR(N469="331",O469="331")),"x","")</f>
        <v/>
      </c>
      <c r="Q469" s="85" t="str">
        <f>IF(AND(B469='111'!$L$11,OR($N469=$Q$7,$O469=$Q$7)),"x","")</f>
        <v/>
      </c>
      <c r="R469" s="85" t="str">
        <f>IF(AND($N469=$Q$7,$B469&lt;'111'!$L$11),"x","")</f>
        <v/>
      </c>
      <c r="S469" s="85" t="str">
        <f>IF(AND($O469=$Q$7,$B469&lt;'111'!$L$11),"x","")</f>
        <v/>
      </c>
      <c r="T469" s="85" t="str">
        <f>IF(ISERROR(FIND('112'!$M$9,G469,1)),"",IF((AND(FIND('112'!$M$9,G469,1)&gt;=1,B469='112'!$K$9,OR($N469='112'!$I$6,$O469='112'!$I$6))),"x",""))</f>
        <v/>
      </c>
      <c r="U469" s="85" t="str">
        <f>IF(ISERROR(FIND('112'!$M$9,G469,1)),"",IF((AND(LEFT(G469,2)=LEFT('112'!$M$9,2),B469&lt;'112'!$K$9,$N469='112'!$I$6)),"x",""))</f>
        <v/>
      </c>
      <c r="V469" s="85" t="str">
        <f>IF(ISERROR(FIND('112'!$M$9,G469,1)),"",IF((AND(RIGHT(G469,2)=RIGHT('112'!$M$9,2),B469&lt;'112'!$K$9,$O469='112'!$I$6)),"x",""))</f>
        <v>x</v>
      </c>
      <c r="W469" s="85" t="str">
        <f>IF(AND('341-CT'!$H$9=H469,OR(LEFT(N469,3)=$W$7,LEFT(O469,3)=$W$7)),"x","")</f>
        <v/>
      </c>
      <c r="X469" s="85" t="str">
        <f>IF(OR(TH!N469=TH!$X$7,O469=TH!$X$7),"x","")</f>
        <v>x</v>
      </c>
      <c r="Y469" s="85" t="str">
        <f>IF(AND(OR(N469="131",O469="131"),H469='131-CT'!$H$9),"x","")</f>
        <v/>
      </c>
      <c r="Z469" s="85"/>
      <c r="AA469" s="85" t="str">
        <f>IF(AND(MONTH(E469)='IN-NX'!$J$5,'IN-NX'!$D$7=D469),"x","")</f>
        <v/>
      </c>
      <c r="AB469" s="85" t="str">
        <f>IF(AND(OR(LEFT(TH!N469,2)="15",LEFT(TH!O469,2)="15"),'152-CT'!$J$8=TH!F469),"x","")</f>
        <v/>
      </c>
      <c r="AC469" s="85" t="str">
        <f>IF(AND(OR(LEFT(TH!N469,2)="15",LEFT(TH!O469,2)="15"),TK!$E$7=TH!F469),"x","")</f>
        <v/>
      </c>
      <c r="AD469" s="85" t="str">
        <f>IF(AND(N469="1521",MONTH(C469)='BK-NL'!$M$11),"x","")</f>
        <v/>
      </c>
    </row>
    <row r="470" spans="1:30" ht="15.75" hidden="1" customHeight="1">
      <c r="A470" s="342" t="str">
        <f>IF(B470&lt;&gt;"",IF(AND(B470='IN-TC'!$S$4,OR(TH!N470="1111",TH!O470="1111")),TH!D470,""),"")</f>
        <v>C17</v>
      </c>
      <c r="B470" s="63">
        <f t="shared" si="40"/>
        <v>2</v>
      </c>
      <c r="C470" s="64">
        <v>42426</v>
      </c>
      <c r="D470" s="64" t="s">
        <v>893</v>
      </c>
      <c r="E470" s="64">
        <v>42426</v>
      </c>
      <c r="F470" s="519" t="s">
        <v>1020</v>
      </c>
      <c r="G470" s="67" t="s">
        <v>1043</v>
      </c>
      <c r="H470" s="74" t="s">
        <v>1044</v>
      </c>
      <c r="I470" s="446"/>
      <c r="J470" s="446"/>
      <c r="K470" s="437"/>
      <c r="L470" s="446"/>
      <c r="M470" s="65">
        <v>8227273</v>
      </c>
      <c r="N470" s="66" t="s">
        <v>101</v>
      </c>
      <c r="O470" s="66" t="s">
        <v>63</v>
      </c>
      <c r="P470" s="85" t="str">
        <f>IF(AND('331-CT'!$E$7=TH!H470,OR(N470="331",O470="331")),"x","")</f>
        <v/>
      </c>
      <c r="Q470" s="85" t="str">
        <f>IF(AND(B470='111'!$L$11,OR($N470=$Q$7,$O470=$Q$7)),"x","")</f>
        <v/>
      </c>
      <c r="R470" s="85" t="str">
        <f>IF(AND($N470=$Q$7,$B470&lt;'111'!$L$11),"x","")</f>
        <v/>
      </c>
      <c r="S470" s="85" t="str">
        <f>IF(AND($O470=$Q$7,$B470&lt;'111'!$L$11),"x","")</f>
        <v/>
      </c>
      <c r="T470" s="85" t="str">
        <f>IF(ISERROR(FIND('112'!$M$9,G470,1)),"",IF((AND(FIND('112'!$M$9,G470,1)&gt;=1,B470='112'!$K$9,OR($N470='112'!$I$6,$O470='112'!$I$6))),"x",""))</f>
        <v/>
      </c>
      <c r="U470" s="85" t="str">
        <f>IF(ISERROR(FIND('112'!$M$9,G470,1)),"",IF((AND(LEFT(G470,2)=LEFT('112'!$M$9,2),B470&lt;'112'!$K$9,$N470='112'!$I$6)),"x",""))</f>
        <v/>
      </c>
      <c r="V470" s="85" t="str">
        <f>IF(ISERROR(FIND('112'!$M$9,G470,1)),"",IF((AND(RIGHT(G470,2)=RIGHT('112'!$M$9,2),B470&lt;'112'!$K$9,$O470='112'!$I$6)),"x",""))</f>
        <v/>
      </c>
      <c r="W470" s="85" t="str">
        <f>IF(AND('341-CT'!$H$9=H470,OR(LEFT(N470,3)=$W$7,LEFT(O470,3)=$W$7)),"x","")</f>
        <v/>
      </c>
      <c r="X470" s="85" t="str">
        <f>IF(OR(TH!N470=TH!$X$7,O470=TH!$X$7),"x","")</f>
        <v/>
      </c>
      <c r="Y470" s="85" t="str">
        <f>IF(AND(OR(N470="131",O470="131"),H470='131-CT'!$H$9),"x","")</f>
        <v/>
      </c>
      <c r="Z470" s="85"/>
      <c r="AA470" s="85" t="str">
        <f>IF(AND(MONTH(E470)='IN-NX'!$J$5,'IN-NX'!$D$7=D470),"x","")</f>
        <v/>
      </c>
      <c r="AB470" s="85" t="str">
        <f>IF(AND(OR(LEFT(TH!N470,2)="15",LEFT(TH!O470,2)="15"),'152-CT'!$J$8=TH!F470),"x","")</f>
        <v/>
      </c>
      <c r="AC470" s="85" t="str">
        <f>IF(AND(OR(LEFT(TH!N470,2)="15",LEFT(TH!O470,2)="15"),TK!$E$7=TH!F470),"x","")</f>
        <v/>
      </c>
      <c r="AD470" s="85" t="str">
        <f>IF(AND(N470="1521",MONTH(C470)='BK-NL'!$M$11),"x","")</f>
        <v/>
      </c>
    </row>
    <row r="471" spans="1:30" ht="15.75" hidden="1" customHeight="1">
      <c r="A471" s="342" t="str">
        <f>IF(B471&lt;&gt;"",IF(AND(B471='IN-TC'!$S$4,OR(TH!N471="1111",TH!O471="1111")),TH!D471,""),"")</f>
        <v>C17</v>
      </c>
      <c r="B471" s="63">
        <f t="shared" si="40"/>
        <v>2</v>
      </c>
      <c r="C471" s="64">
        <v>42426</v>
      </c>
      <c r="D471" s="64" t="s">
        <v>893</v>
      </c>
      <c r="E471" s="64">
        <v>42426</v>
      </c>
      <c r="F471" s="519" t="s">
        <v>1021</v>
      </c>
      <c r="G471" s="67" t="s">
        <v>1043</v>
      </c>
      <c r="H471" s="74" t="s">
        <v>1044</v>
      </c>
      <c r="I471" s="446"/>
      <c r="J471" s="446"/>
      <c r="K471" s="437"/>
      <c r="L471" s="446"/>
      <c r="M471" s="65">
        <v>822727</v>
      </c>
      <c r="N471" s="66" t="s">
        <v>9</v>
      </c>
      <c r="O471" s="66" t="s">
        <v>63</v>
      </c>
      <c r="P471" s="85" t="str">
        <f>IF(AND('331-CT'!$E$7=TH!H471,OR(N471="331",O471="331")),"x","")</f>
        <v/>
      </c>
      <c r="Q471" s="85" t="str">
        <f>IF(AND(B471='111'!$L$11,OR($N471=$Q$7,$O471=$Q$7)),"x","")</f>
        <v/>
      </c>
      <c r="R471" s="85" t="str">
        <f>IF(AND($N471=$Q$7,$B471&lt;'111'!$L$11),"x","")</f>
        <v/>
      </c>
      <c r="S471" s="85" t="str">
        <f>IF(AND($O471=$Q$7,$B471&lt;'111'!$L$11),"x","")</f>
        <v/>
      </c>
      <c r="T471" s="85" t="str">
        <f>IF(ISERROR(FIND('112'!$M$9,G471,1)),"",IF((AND(FIND('112'!$M$9,G471,1)&gt;=1,B471='112'!$K$9,OR($N471='112'!$I$6,$O471='112'!$I$6))),"x",""))</f>
        <v/>
      </c>
      <c r="U471" s="85" t="str">
        <f>IF(ISERROR(FIND('112'!$M$9,G471,1)),"",IF((AND(LEFT(G471,2)=LEFT('112'!$M$9,2),B471&lt;'112'!$K$9,$N471='112'!$I$6)),"x",""))</f>
        <v/>
      </c>
      <c r="V471" s="85" t="str">
        <f>IF(ISERROR(FIND('112'!$M$9,G471,1)),"",IF((AND(RIGHT(G471,2)=RIGHT('112'!$M$9,2),B471&lt;'112'!$K$9,$O471='112'!$I$6)),"x",""))</f>
        <v/>
      </c>
      <c r="W471" s="85" t="str">
        <f>IF(AND('341-CT'!$H$9=H471,OR(LEFT(N471,3)=$W$7,LEFT(O471,3)=$W$7)),"x","")</f>
        <v/>
      </c>
      <c r="X471" s="85" t="str">
        <f>IF(OR(TH!N471=TH!$X$7,O471=TH!$X$7),"x","")</f>
        <v/>
      </c>
      <c r="Y471" s="85" t="str">
        <f>IF(AND(OR(N471="131",O471="131"),H471='131-CT'!$H$9),"x","")</f>
        <v/>
      </c>
      <c r="Z471" s="85"/>
      <c r="AA471" s="85" t="str">
        <f>IF(AND(MONTH(E471)='IN-NX'!$J$5,'IN-NX'!$D$7=D471),"x","")</f>
        <v/>
      </c>
      <c r="AB471" s="85" t="str">
        <f>IF(AND(OR(LEFT(TH!N471,2)="15",LEFT(TH!O471,2)="15"),'152-CT'!$J$8=TH!F471),"x","")</f>
        <v/>
      </c>
      <c r="AC471" s="85" t="str">
        <f>IF(AND(OR(LEFT(TH!N471,2)="15",LEFT(TH!O471,2)="15"),TK!$E$7=TH!F471),"x","")</f>
        <v/>
      </c>
      <c r="AD471" s="85" t="str">
        <f>IF(AND(N471="1521",MONTH(C471)='BK-NL'!$M$11),"x","")</f>
        <v/>
      </c>
    </row>
    <row r="472" spans="1:30" ht="15.75" hidden="1" customHeight="1">
      <c r="A472" s="342" t="str">
        <f>IF(B472&lt;&gt;"",IF(AND(B472='IN-TC'!$S$4,OR(TH!N472="1111",TH!O472="1111")),TH!D472,""),"")</f>
        <v>C18</v>
      </c>
      <c r="B472" s="63">
        <f t="shared" si="40"/>
        <v>2</v>
      </c>
      <c r="C472" s="64">
        <v>42427</v>
      </c>
      <c r="D472" s="64" t="s">
        <v>894</v>
      </c>
      <c r="E472" s="64">
        <v>42427</v>
      </c>
      <c r="F472" s="519" t="s">
        <v>1022</v>
      </c>
      <c r="G472" s="67" t="s">
        <v>1045</v>
      </c>
      <c r="H472" s="74" t="s">
        <v>1046</v>
      </c>
      <c r="I472" s="446"/>
      <c r="J472" s="446"/>
      <c r="K472" s="437"/>
      <c r="L472" s="446"/>
      <c r="M472" s="65">
        <v>2100000</v>
      </c>
      <c r="N472" s="66" t="s">
        <v>101</v>
      </c>
      <c r="O472" s="66" t="s">
        <v>63</v>
      </c>
      <c r="P472" s="85" t="str">
        <f>IF(AND('331-CT'!$E$7=TH!H472,OR(N472="331",O472="331")),"x","")</f>
        <v/>
      </c>
      <c r="Q472" s="85" t="str">
        <f>IF(AND(B472='111'!$L$11,OR($N472=$Q$7,$O472=$Q$7)),"x","")</f>
        <v/>
      </c>
      <c r="R472" s="85" t="str">
        <f>IF(AND($N472=$Q$7,$B472&lt;'111'!$L$11),"x","")</f>
        <v/>
      </c>
      <c r="S472" s="85" t="str">
        <f>IF(AND($O472=$Q$7,$B472&lt;'111'!$L$11),"x","")</f>
        <v/>
      </c>
      <c r="T472" s="85" t="str">
        <f>IF(ISERROR(FIND('112'!$M$9,G472,1)),"",IF((AND(FIND('112'!$M$9,G472,1)&gt;=1,B472='112'!$K$9,OR($N472='112'!$I$6,$O472='112'!$I$6))),"x",""))</f>
        <v/>
      </c>
      <c r="U472" s="85" t="str">
        <f>IF(ISERROR(FIND('112'!$M$9,G472,1)),"",IF((AND(LEFT(G472,2)=LEFT('112'!$M$9,2),B472&lt;'112'!$K$9,$N472='112'!$I$6)),"x",""))</f>
        <v/>
      </c>
      <c r="V472" s="85" t="str">
        <f>IF(ISERROR(FIND('112'!$M$9,G472,1)),"",IF((AND(RIGHT(G472,2)=RIGHT('112'!$M$9,2),B472&lt;'112'!$K$9,$O472='112'!$I$6)),"x",""))</f>
        <v/>
      </c>
      <c r="W472" s="85" t="str">
        <f>IF(AND('341-CT'!$H$9=H472,OR(LEFT(N472,3)=$W$7,LEFT(O472,3)=$W$7)),"x","")</f>
        <v/>
      </c>
      <c r="X472" s="85" t="str">
        <f>IF(OR(TH!N472=TH!$X$7,O472=TH!$X$7),"x","")</f>
        <v/>
      </c>
      <c r="Y472" s="85" t="str">
        <f>IF(AND(OR(N472="131",O472="131"),H472='131-CT'!$H$9),"x","")</f>
        <v/>
      </c>
      <c r="Z472" s="85"/>
      <c r="AA472" s="85" t="str">
        <f>IF(AND(MONTH(E472)='IN-NX'!$J$5,'IN-NX'!$D$7=D472),"x","")</f>
        <v/>
      </c>
      <c r="AB472" s="85" t="str">
        <f>IF(AND(OR(LEFT(TH!N472,2)="15",LEFT(TH!O472,2)="15"),'152-CT'!$J$8=TH!F472),"x","")</f>
        <v/>
      </c>
      <c r="AC472" s="85" t="str">
        <f>IF(AND(OR(LEFT(TH!N472,2)="15",LEFT(TH!O472,2)="15"),TK!$E$7=TH!F472),"x","")</f>
        <v/>
      </c>
      <c r="AD472" s="85" t="str">
        <f>IF(AND(N472="1521",MONTH(C472)='BK-NL'!$M$11),"x","")</f>
        <v/>
      </c>
    </row>
    <row r="473" spans="1:30" ht="15.75" hidden="1" customHeight="1">
      <c r="A473" s="342" t="str">
        <f>IF(B473&lt;&gt;"",IF(AND(B473='IN-TC'!$S$4,OR(TH!N473="1111",TH!O473="1111")),TH!D473,""),"")</f>
        <v>C19</v>
      </c>
      <c r="B473" s="63">
        <f t="shared" si="40"/>
        <v>2</v>
      </c>
      <c r="C473" s="64">
        <v>42427</v>
      </c>
      <c r="D473" s="64" t="s">
        <v>895</v>
      </c>
      <c r="E473" s="64">
        <v>42427</v>
      </c>
      <c r="F473" s="519" t="s">
        <v>1013</v>
      </c>
      <c r="G473" s="67" t="s">
        <v>1047</v>
      </c>
      <c r="H473" s="74" t="s">
        <v>816</v>
      </c>
      <c r="I473" s="446"/>
      <c r="J473" s="446"/>
      <c r="K473" s="437"/>
      <c r="L473" s="446"/>
      <c r="M473" s="65">
        <v>512318</v>
      </c>
      <c r="N473" s="66" t="s">
        <v>101</v>
      </c>
      <c r="O473" s="66" t="s">
        <v>63</v>
      </c>
      <c r="P473" s="85" t="str">
        <f>IF(AND('331-CT'!$E$7=TH!H473,OR(N473="331",O473="331")),"x","")</f>
        <v/>
      </c>
      <c r="Q473" s="85" t="str">
        <f>IF(AND(B473='111'!$L$11,OR($N473=$Q$7,$O473=$Q$7)),"x","")</f>
        <v/>
      </c>
      <c r="R473" s="85" t="str">
        <f>IF(AND($N473=$Q$7,$B473&lt;'111'!$L$11),"x","")</f>
        <v/>
      </c>
      <c r="S473" s="85" t="str">
        <f>IF(AND($O473=$Q$7,$B473&lt;'111'!$L$11),"x","")</f>
        <v/>
      </c>
      <c r="T473" s="85" t="str">
        <f>IF(ISERROR(FIND('112'!$M$9,G473,1)),"",IF((AND(FIND('112'!$M$9,G473,1)&gt;=1,B473='112'!$K$9,OR($N473='112'!$I$6,$O473='112'!$I$6))),"x",""))</f>
        <v/>
      </c>
      <c r="U473" s="85" t="str">
        <f>IF(ISERROR(FIND('112'!$M$9,G473,1)),"",IF((AND(LEFT(G473,2)=LEFT('112'!$M$9,2),B473&lt;'112'!$K$9,$N473='112'!$I$6)),"x",""))</f>
        <v/>
      </c>
      <c r="V473" s="85" t="str">
        <f>IF(ISERROR(FIND('112'!$M$9,G473,1)),"",IF((AND(RIGHT(G473,2)=RIGHT('112'!$M$9,2),B473&lt;'112'!$K$9,$O473='112'!$I$6)),"x",""))</f>
        <v/>
      </c>
      <c r="W473" s="85" t="str">
        <f>IF(AND('341-CT'!$H$9=H473,OR(LEFT(N473,3)=$W$7,LEFT(O473,3)=$W$7)),"x","")</f>
        <v/>
      </c>
      <c r="X473" s="85" t="str">
        <f>IF(OR(TH!N473=TH!$X$7,O473=TH!$X$7),"x","")</f>
        <v/>
      </c>
      <c r="Y473" s="85" t="str">
        <f>IF(AND(OR(N473="131",O473="131"),H473='131-CT'!$H$9),"x","")</f>
        <v/>
      </c>
      <c r="Z473" s="85"/>
      <c r="AA473" s="85" t="str">
        <f>IF(AND(MONTH(E473)='IN-NX'!$J$5,'IN-NX'!$D$7=D473),"x","")</f>
        <v/>
      </c>
      <c r="AB473" s="85" t="str">
        <f>IF(AND(OR(LEFT(TH!N473,2)="15",LEFT(TH!O473,2)="15"),'152-CT'!$J$8=TH!F473),"x","")</f>
        <v/>
      </c>
      <c r="AC473" s="85" t="str">
        <f>IF(AND(OR(LEFT(TH!N473,2)="15",LEFT(TH!O473,2)="15"),TK!$E$7=TH!F473),"x","")</f>
        <v/>
      </c>
      <c r="AD473" s="85" t="str">
        <f>IF(AND(N473="1521",MONTH(C473)='BK-NL'!$M$11),"x","")</f>
        <v/>
      </c>
    </row>
    <row r="474" spans="1:30" ht="15.75" hidden="1" customHeight="1">
      <c r="A474" s="342" t="str">
        <f>IF(B474&lt;&gt;"",IF(AND(B474='IN-TC'!$S$4,OR(TH!N474="1111",TH!O474="1111")),TH!D474,""),"")</f>
        <v>C19</v>
      </c>
      <c r="B474" s="63">
        <f t="shared" si="40"/>
        <v>2</v>
      </c>
      <c r="C474" s="64">
        <v>42427</v>
      </c>
      <c r="D474" s="64" t="s">
        <v>895</v>
      </c>
      <c r="E474" s="64">
        <v>42427</v>
      </c>
      <c r="F474" s="519" t="s">
        <v>1014</v>
      </c>
      <c r="G474" s="67" t="s">
        <v>1047</v>
      </c>
      <c r="H474" s="74" t="s">
        <v>816</v>
      </c>
      <c r="I474" s="446"/>
      <c r="J474" s="446"/>
      <c r="K474" s="437"/>
      <c r="L474" s="446"/>
      <c r="M474" s="65">
        <v>51232</v>
      </c>
      <c r="N474" s="66" t="s">
        <v>9</v>
      </c>
      <c r="O474" s="66" t="s">
        <v>63</v>
      </c>
      <c r="P474" s="85" t="str">
        <f>IF(AND('331-CT'!$E$7=TH!H474,OR(N474="331",O474="331")),"x","")</f>
        <v/>
      </c>
      <c r="Q474" s="85" t="str">
        <f>IF(AND(B474='111'!$L$11,OR($N474=$Q$7,$O474=$Q$7)),"x","")</f>
        <v/>
      </c>
      <c r="R474" s="85" t="str">
        <f>IF(AND($N474=$Q$7,$B474&lt;'111'!$L$11),"x","")</f>
        <v/>
      </c>
      <c r="S474" s="85" t="str">
        <f>IF(AND($O474=$Q$7,$B474&lt;'111'!$L$11),"x","")</f>
        <v/>
      </c>
      <c r="T474" s="85" t="str">
        <f>IF(ISERROR(FIND('112'!$M$9,G474,1)),"",IF((AND(FIND('112'!$M$9,G474,1)&gt;=1,B474='112'!$K$9,OR($N474='112'!$I$6,$O474='112'!$I$6))),"x",""))</f>
        <v/>
      </c>
      <c r="U474" s="85" t="str">
        <f>IF(ISERROR(FIND('112'!$M$9,G474,1)),"",IF((AND(LEFT(G474,2)=LEFT('112'!$M$9,2),B474&lt;'112'!$K$9,$N474='112'!$I$6)),"x",""))</f>
        <v/>
      </c>
      <c r="V474" s="85" t="str">
        <f>IF(ISERROR(FIND('112'!$M$9,G474,1)),"",IF((AND(RIGHT(G474,2)=RIGHT('112'!$M$9,2),B474&lt;'112'!$K$9,$O474='112'!$I$6)),"x",""))</f>
        <v/>
      </c>
      <c r="W474" s="85" t="str">
        <f>IF(AND('341-CT'!$H$9=H474,OR(LEFT(N474,3)=$W$7,LEFT(O474,3)=$W$7)),"x","")</f>
        <v/>
      </c>
      <c r="X474" s="85" t="str">
        <f>IF(OR(TH!N474=TH!$X$7,O474=TH!$X$7),"x","")</f>
        <v/>
      </c>
      <c r="Y474" s="85" t="str">
        <f>IF(AND(OR(N474="131",O474="131"),H474='131-CT'!$H$9),"x","")</f>
        <v/>
      </c>
      <c r="Z474" s="85"/>
      <c r="AA474" s="85" t="str">
        <f>IF(AND(MONTH(E474)='IN-NX'!$J$5,'IN-NX'!$D$7=D474),"x","")</f>
        <v/>
      </c>
      <c r="AB474" s="85" t="str">
        <f>IF(AND(OR(LEFT(TH!N474,2)="15",LEFT(TH!O474,2)="15"),'152-CT'!$J$8=TH!F474),"x","")</f>
        <v/>
      </c>
      <c r="AC474" s="85" t="str">
        <f>IF(AND(OR(LEFT(TH!N474,2)="15",LEFT(TH!O474,2)="15"),TK!$E$7=TH!F474),"x","")</f>
        <v/>
      </c>
      <c r="AD474" s="85" t="str">
        <f>IF(AND(N474="1521",MONTH(C474)='BK-NL'!$M$11),"x","")</f>
        <v/>
      </c>
    </row>
    <row r="475" spans="1:30" ht="15.75" hidden="1" customHeight="1">
      <c r="A475" s="342" t="str">
        <f>IF(B475&lt;&gt;"",IF(AND(B475='IN-TC'!$S$4,OR(TH!N475="1111",TH!O475="1111")),TH!D475,""),"")</f>
        <v>C20</v>
      </c>
      <c r="B475" s="63">
        <f t="shared" si="40"/>
        <v>2</v>
      </c>
      <c r="C475" s="64">
        <v>42429</v>
      </c>
      <c r="D475" s="64" t="s">
        <v>896</v>
      </c>
      <c r="E475" s="64">
        <v>42429</v>
      </c>
      <c r="F475" s="519" t="s">
        <v>1023</v>
      </c>
      <c r="G475" s="67" t="s">
        <v>1048</v>
      </c>
      <c r="H475" s="74" t="s">
        <v>822</v>
      </c>
      <c r="I475" s="446"/>
      <c r="J475" s="446"/>
      <c r="K475" s="437"/>
      <c r="L475" s="446"/>
      <c r="M475" s="65">
        <v>945909</v>
      </c>
      <c r="N475" s="66" t="s">
        <v>101</v>
      </c>
      <c r="O475" s="66" t="s">
        <v>63</v>
      </c>
      <c r="P475" s="85" t="str">
        <f>IF(AND('331-CT'!$E$7=TH!H475,OR(N475="331",O475="331")),"x","")</f>
        <v/>
      </c>
      <c r="Q475" s="85" t="str">
        <f>IF(AND(B475='111'!$L$11,OR($N475=$Q$7,$O475=$Q$7)),"x","")</f>
        <v/>
      </c>
      <c r="R475" s="85" t="str">
        <f>IF(AND($N475=$Q$7,$B475&lt;'111'!$L$11),"x","")</f>
        <v/>
      </c>
      <c r="S475" s="85" t="str">
        <f>IF(AND($O475=$Q$7,$B475&lt;'111'!$L$11),"x","")</f>
        <v/>
      </c>
      <c r="T475" s="85" t="str">
        <f>IF(ISERROR(FIND('112'!$M$9,G475,1)),"",IF((AND(FIND('112'!$M$9,G475,1)&gt;=1,B475='112'!$K$9,OR($N475='112'!$I$6,$O475='112'!$I$6))),"x",""))</f>
        <v/>
      </c>
      <c r="U475" s="85" t="str">
        <f>IF(ISERROR(FIND('112'!$M$9,G475,1)),"",IF((AND(LEFT(G475,2)=LEFT('112'!$M$9,2),B475&lt;'112'!$K$9,$N475='112'!$I$6)),"x",""))</f>
        <v/>
      </c>
      <c r="V475" s="85" t="str">
        <f>IF(ISERROR(FIND('112'!$M$9,G475,1)),"",IF((AND(RIGHT(G475,2)=RIGHT('112'!$M$9,2),B475&lt;'112'!$K$9,$O475='112'!$I$6)),"x",""))</f>
        <v/>
      </c>
      <c r="W475" s="85" t="str">
        <f>IF(AND('341-CT'!$H$9=H475,OR(LEFT(N475,3)=$W$7,LEFT(O475,3)=$W$7)),"x","")</f>
        <v/>
      </c>
      <c r="X475" s="85" t="str">
        <f>IF(OR(TH!N475=TH!$X$7,O475=TH!$X$7),"x","")</f>
        <v/>
      </c>
      <c r="Y475" s="85" t="str">
        <f>IF(AND(OR(N475="131",O475="131"),H475='131-CT'!$H$9),"x","")</f>
        <v/>
      </c>
      <c r="Z475" s="85"/>
      <c r="AA475" s="85" t="str">
        <f>IF(AND(MONTH(E475)='IN-NX'!$J$5,'IN-NX'!$D$7=D475),"x","")</f>
        <v/>
      </c>
      <c r="AB475" s="85" t="str">
        <f>IF(AND(OR(LEFT(TH!N475,2)="15",LEFT(TH!O475,2)="15"),'152-CT'!$J$8=TH!F475),"x","")</f>
        <v/>
      </c>
      <c r="AC475" s="85" t="str">
        <f>IF(AND(OR(LEFT(TH!N475,2)="15",LEFT(TH!O475,2)="15"),TK!$E$7=TH!F475),"x","")</f>
        <v/>
      </c>
      <c r="AD475" s="85" t="str">
        <f>IF(AND(N475="1521",MONTH(C475)='BK-NL'!$M$11),"x","")</f>
        <v/>
      </c>
    </row>
    <row r="476" spans="1:30" ht="15.75" hidden="1" customHeight="1">
      <c r="A476" s="342" t="str">
        <f>IF(B476&lt;&gt;"",IF(AND(B476='IN-TC'!$S$4,OR(TH!N476="1111",TH!O476="1111")),TH!D476,""),"")</f>
        <v>C20</v>
      </c>
      <c r="B476" s="63">
        <f t="shared" si="40"/>
        <v>2</v>
      </c>
      <c r="C476" s="64">
        <v>42429</v>
      </c>
      <c r="D476" s="64" t="s">
        <v>896</v>
      </c>
      <c r="E476" s="64">
        <v>42429</v>
      </c>
      <c r="F476" s="519" t="s">
        <v>1024</v>
      </c>
      <c r="G476" s="67" t="s">
        <v>1048</v>
      </c>
      <c r="H476" s="74" t="s">
        <v>822</v>
      </c>
      <c r="I476" s="446"/>
      <c r="J476" s="446"/>
      <c r="K476" s="437"/>
      <c r="L476" s="446"/>
      <c r="M476" s="65">
        <v>94591</v>
      </c>
      <c r="N476" s="66" t="s">
        <v>9</v>
      </c>
      <c r="O476" s="66" t="s">
        <v>63</v>
      </c>
      <c r="P476" s="85" t="str">
        <f>IF(AND('331-CT'!$E$7=TH!H476,OR(N476="331",O476="331")),"x","")</f>
        <v/>
      </c>
      <c r="Q476" s="85" t="str">
        <f>IF(AND(B476='111'!$L$11,OR($N476=$Q$7,$O476=$Q$7)),"x","")</f>
        <v/>
      </c>
      <c r="R476" s="85" t="str">
        <f>IF(AND($N476=$Q$7,$B476&lt;'111'!$L$11),"x","")</f>
        <v/>
      </c>
      <c r="S476" s="85" t="str">
        <f>IF(AND($O476=$Q$7,$B476&lt;'111'!$L$11),"x","")</f>
        <v/>
      </c>
      <c r="T476" s="85" t="str">
        <f>IF(ISERROR(FIND('112'!$M$9,G476,1)),"",IF((AND(FIND('112'!$M$9,G476,1)&gt;=1,B476='112'!$K$9,OR($N476='112'!$I$6,$O476='112'!$I$6))),"x",""))</f>
        <v/>
      </c>
      <c r="U476" s="85" t="str">
        <f>IF(ISERROR(FIND('112'!$M$9,G476,1)),"",IF((AND(LEFT(G476,2)=LEFT('112'!$M$9,2),B476&lt;'112'!$K$9,$N476='112'!$I$6)),"x",""))</f>
        <v/>
      </c>
      <c r="V476" s="85" t="str">
        <f>IF(ISERROR(FIND('112'!$M$9,G476,1)),"",IF((AND(RIGHT(G476,2)=RIGHT('112'!$M$9,2),B476&lt;'112'!$K$9,$O476='112'!$I$6)),"x",""))</f>
        <v/>
      </c>
      <c r="W476" s="85" t="str">
        <f>IF(AND('341-CT'!$H$9=H476,OR(LEFT(N476,3)=$W$7,LEFT(O476,3)=$W$7)),"x","")</f>
        <v/>
      </c>
      <c r="X476" s="85" t="str">
        <f>IF(OR(TH!N476=TH!$X$7,O476=TH!$X$7),"x","")</f>
        <v/>
      </c>
      <c r="Y476" s="85" t="str">
        <f>IF(AND(OR(N476="131",O476="131"),H476='131-CT'!$H$9),"x","")</f>
        <v/>
      </c>
      <c r="Z476" s="85"/>
      <c r="AA476" s="85" t="str">
        <f>IF(AND(MONTH(E476)='IN-NX'!$J$5,'IN-NX'!$D$7=D476),"x","")</f>
        <v/>
      </c>
      <c r="AB476" s="85" t="str">
        <f>IF(AND(OR(LEFT(TH!N476,2)="15",LEFT(TH!O476,2)="15"),'152-CT'!$J$8=TH!F476),"x","")</f>
        <v/>
      </c>
      <c r="AC476" s="85" t="str">
        <f>IF(AND(OR(LEFT(TH!N476,2)="15",LEFT(TH!O476,2)="15"),TK!$E$7=TH!F476),"x","")</f>
        <v/>
      </c>
      <c r="AD476" s="85" t="str">
        <f>IF(AND(N476="1521",MONTH(C476)='BK-NL'!$M$11),"x","")</f>
        <v/>
      </c>
    </row>
    <row r="477" spans="1:30" ht="15.75" hidden="1" customHeight="1">
      <c r="A477" s="342" t="str">
        <f>IF(B477&lt;&gt;"",IF(AND(B477='IN-TC'!$S$4,OR(TH!N477="1111",TH!O477="1111")),TH!D477,""),"")</f>
        <v>C21</v>
      </c>
      <c r="B477" s="63">
        <f t="shared" si="40"/>
        <v>2</v>
      </c>
      <c r="C477" s="64">
        <v>42429</v>
      </c>
      <c r="D477" s="64" t="s">
        <v>897</v>
      </c>
      <c r="E477" s="64">
        <v>42429</v>
      </c>
      <c r="F477" s="519" t="s">
        <v>1009</v>
      </c>
      <c r="G477" s="67" t="s">
        <v>1049</v>
      </c>
      <c r="H477" s="74" t="s">
        <v>839</v>
      </c>
      <c r="I477" s="446"/>
      <c r="J477" s="446"/>
      <c r="K477" s="437"/>
      <c r="L477" s="446"/>
      <c r="M477" s="65">
        <v>500000</v>
      </c>
      <c r="N477" s="66" t="s">
        <v>101</v>
      </c>
      <c r="O477" s="66" t="s">
        <v>63</v>
      </c>
      <c r="P477" s="85" t="str">
        <f>IF(AND('331-CT'!$E$7=TH!H477,OR(N477="331",O477="331")),"x","")</f>
        <v/>
      </c>
      <c r="Q477" s="85" t="str">
        <f>IF(AND(B477='111'!$L$11,OR($N477=$Q$7,$O477=$Q$7)),"x","")</f>
        <v/>
      </c>
      <c r="R477" s="85" t="str">
        <f>IF(AND($N477=$Q$7,$B477&lt;'111'!$L$11),"x","")</f>
        <v/>
      </c>
      <c r="S477" s="85" t="str">
        <f>IF(AND($O477=$Q$7,$B477&lt;'111'!$L$11),"x","")</f>
        <v/>
      </c>
      <c r="T477" s="85" t="str">
        <f>IF(ISERROR(FIND('112'!$M$9,G477,1)),"",IF((AND(FIND('112'!$M$9,G477,1)&gt;=1,B477='112'!$K$9,OR($N477='112'!$I$6,$O477='112'!$I$6))),"x",""))</f>
        <v/>
      </c>
      <c r="U477" s="85" t="str">
        <f>IF(ISERROR(FIND('112'!$M$9,G477,1)),"",IF((AND(LEFT(G477,2)=LEFT('112'!$M$9,2),B477&lt;'112'!$K$9,$N477='112'!$I$6)),"x",""))</f>
        <v/>
      </c>
      <c r="V477" s="85" t="str">
        <f>IF(ISERROR(FIND('112'!$M$9,G477,1)),"",IF((AND(RIGHT(G477,2)=RIGHT('112'!$M$9,2),B477&lt;'112'!$K$9,$O477='112'!$I$6)),"x",""))</f>
        <v/>
      </c>
      <c r="W477" s="85" t="str">
        <f>IF(AND('341-CT'!$H$9=H477,OR(LEFT(N477,3)=$W$7,LEFT(O477,3)=$W$7)),"x","")</f>
        <v/>
      </c>
      <c r="X477" s="85" t="str">
        <f>IF(OR(TH!N477=TH!$X$7,O477=TH!$X$7),"x","")</f>
        <v/>
      </c>
      <c r="Y477" s="85" t="str">
        <f>IF(AND(OR(N477="131",O477="131"),H477='131-CT'!$H$9),"x","")</f>
        <v/>
      </c>
      <c r="Z477" s="85"/>
      <c r="AA477" s="85" t="str">
        <f>IF(AND(MONTH(E477)='IN-NX'!$J$5,'IN-NX'!$D$7=D477),"x","")</f>
        <v/>
      </c>
      <c r="AB477" s="85" t="str">
        <f>IF(AND(OR(LEFT(TH!N477,2)="15",LEFT(TH!O477,2)="15"),'152-CT'!$J$8=TH!F477),"x","")</f>
        <v/>
      </c>
      <c r="AC477" s="85" t="str">
        <f>IF(AND(OR(LEFT(TH!N477,2)="15",LEFT(TH!O477,2)="15"),TK!$E$7=TH!F477),"x","")</f>
        <v/>
      </c>
      <c r="AD477" s="85" t="str">
        <f>IF(AND(N477="1521",MONTH(C477)='BK-NL'!$M$11),"x","")</f>
        <v/>
      </c>
    </row>
    <row r="478" spans="1:30" ht="15.75" hidden="1" customHeight="1">
      <c r="A478" s="342" t="str">
        <f>IF(B478&lt;&gt;"",IF(AND(B478='IN-TC'!$S$4,OR(TH!N478="1111",TH!O478="1111")),TH!D478,""),"")</f>
        <v>C21</v>
      </c>
      <c r="B478" s="63">
        <f t="shared" si="40"/>
        <v>2</v>
      </c>
      <c r="C478" s="64">
        <v>42429</v>
      </c>
      <c r="D478" s="64" t="s">
        <v>897</v>
      </c>
      <c r="E478" s="64">
        <v>42429</v>
      </c>
      <c r="F478" s="519" t="s">
        <v>1010</v>
      </c>
      <c r="G478" s="67" t="s">
        <v>1049</v>
      </c>
      <c r="H478" s="74" t="s">
        <v>839</v>
      </c>
      <c r="I478" s="446"/>
      <c r="J478" s="446"/>
      <c r="K478" s="437"/>
      <c r="L478" s="446"/>
      <c r="M478" s="65">
        <v>25000</v>
      </c>
      <c r="N478" s="66" t="s">
        <v>9</v>
      </c>
      <c r="O478" s="66" t="s">
        <v>63</v>
      </c>
      <c r="P478" s="85" t="str">
        <f>IF(AND('331-CT'!$E$7=TH!H478,OR(N478="331",O478="331")),"x","")</f>
        <v/>
      </c>
      <c r="Q478" s="85" t="str">
        <f>IF(AND(B478='111'!$L$11,OR($N478=$Q$7,$O478=$Q$7)),"x","")</f>
        <v/>
      </c>
      <c r="R478" s="85" t="str">
        <f>IF(AND($N478=$Q$7,$B478&lt;'111'!$L$11),"x","")</f>
        <v/>
      </c>
      <c r="S478" s="85" t="str">
        <f>IF(AND($O478=$Q$7,$B478&lt;'111'!$L$11),"x","")</f>
        <v/>
      </c>
      <c r="T478" s="85" t="str">
        <f>IF(ISERROR(FIND('112'!$M$9,G478,1)),"",IF((AND(FIND('112'!$M$9,G478,1)&gt;=1,B478='112'!$K$9,OR($N478='112'!$I$6,$O478='112'!$I$6))),"x",""))</f>
        <v/>
      </c>
      <c r="U478" s="85" t="str">
        <f>IF(ISERROR(FIND('112'!$M$9,G478,1)),"",IF((AND(LEFT(G478,2)=LEFT('112'!$M$9,2),B478&lt;'112'!$K$9,$N478='112'!$I$6)),"x",""))</f>
        <v/>
      </c>
      <c r="V478" s="85" t="str">
        <f>IF(ISERROR(FIND('112'!$M$9,G478,1)),"",IF((AND(RIGHT(G478,2)=RIGHT('112'!$M$9,2),B478&lt;'112'!$K$9,$O478='112'!$I$6)),"x",""))</f>
        <v/>
      </c>
      <c r="W478" s="85" t="str">
        <f>IF(AND('341-CT'!$H$9=H478,OR(LEFT(N478,3)=$W$7,LEFT(O478,3)=$W$7)),"x","")</f>
        <v/>
      </c>
      <c r="X478" s="85" t="str">
        <f>IF(OR(TH!N478=TH!$X$7,O478=TH!$X$7),"x","")</f>
        <v/>
      </c>
      <c r="Y478" s="85" t="str">
        <f>IF(AND(OR(N478="131",O478="131"),H478='131-CT'!$H$9),"x","")</f>
        <v/>
      </c>
      <c r="Z478" s="85"/>
      <c r="AA478" s="85" t="str">
        <f>IF(AND(MONTH(E478)='IN-NX'!$J$5,'IN-NX'!$D$7=D478),"x","")</f>
        <v/>
      </c>
      <c r="AB478" s="85" t="str">
        <f>IF(AND(OR(LEFT(TH!N478,2)="15",LEFT(TH!O478,2)="15"),'152-CT'!$J$8=TH!F478),"x","")</f>
        <v/>
      </c>
      <c r="AC478" s="85" t="str">
        <f>IF(AND(OR(LEFT(TH!N478,2)="15",LEFT(TH!O478,2)="15"),TK!$E$7=TH!F478),"x","")</f>
        <v/>
      </c>
      <c r="AD478" s="85" t="str">
        <f>IF(AND(N478="1521",MONTH(C478)='BK-NL'!$M$11),"x","")</f>
        <v/>
      </c>
    </row>
    <row r="479" spans="1:30" ht="15.75" hidden="1" customHeight="1">
      <c r="A479" s="342" t="str">
        <f>IF(B479&lt;&gt;"",IF(AND(B479='IN-TC'!$S$4,OR(TH!N479="1111",TH!O479="1111")),TH!D479,""),"")</f>
        <v>C22</v>
      </c>
      <c r="B479" s="63">
        <f t="shared" si="40"/>
        <v>2</v>
      </c>
      <c r="C479" s="64">
        <v>42429</v>
      </c>
      <c r="D479" s="64" t="s">
        <v>898</v>
      </c>
      <c r="E479" s="64">
        <v>42429</v>
      </c>
      <c r="F479" s="519" t="s">
        <v>1025</v>
      </c>
      <c r="G479" s="67" t="s">
        <v>1050</v>
      </c>
      <c r="H479" s="74" t="s">
        <v>1051</v>
      </c>
      <c r="I479" s="446"/>
      <c r="J479" s="446"/>
      <c r="K479" s="437"/>
      <c r="L479" s="446"/>
      <c r="M479" s="65">
        <v>1461818</v>
      </c>
      <c r="N479" s="66" t="s">
        <v>101</v>
      </c>
      <c r="O479" s="66" t="s">
        <v>63</v>
      </c>
      <c r="P479" s="85" t="str">
        <f>IF(AND('331-CT'!$E$7=TH!H479,OR(N479="331",O479="331")),"x","")</f>
        <v/>
      </c>
      <c r="Q479" s="85" t="str">
        <f>IF(AND(B479='111'!$L$11,OR($N479=$Q$7,$O479=$Q$7)),"x","")</f>
        <v/>
      </c>
      <c r="R479" s="85" t="str">
        <f>IF(AND($N479=$Q$7,$B479&lt;'111'!$L$11),"x","")</f>
        <v/>
      </c>
      <c r="S479" s="85" t="str">
        <f>IF(AND($O479=$Q$7,$B479&lt;'111'!$L$11),"x","")</f>
        <v/>
      </c>
      <c r="T479" s="85" t="str">
        <f>IF(ISERROR(FIND('112'!$M$9,G479,1)),"",IF((AND(FIND('112'!$M$9,G479,1)&gt;=1,B479='112'!$K$9,OR($N479='112'!$I$6,$O479='112'!$I$6))),"x",""))</f>
        <v/>
      </c>
      <c r="U479" s="85" t="str">
        <f>IF(ISERROR(FIND('112'!$M$9,G479,1)),"",IF((AND(LEFT(G479,2)=LEFT('112'!$M$9,2),B479&lt;'112'!$K$9,$N479='112'!$I$6)),"x",""))</f>
        <v/>
      </c>
      <c r="V479" s="85" t="str">
        <f>IF(ISERROR(FIND('112'!$M$9,G479,1)),"",IF((AND(RIGHT(G479,2)=RIGHT('112'!$M$9,2),B479&lt;'112'!$K$9,$O479='112'!$I$6)),"x",""))</f>
        <v/>
      </c>
      <c r="W479" s="85" t="str">
        <f>IF(AND('341-CT'!$H$9=H479,OR(LEFT(N479,3)=$W$7,LEFT(O479,3)=$W$7)),"x","")</f>
        <v/>
      </c>
      <c r="X479" s="85" t="str">
        <f>IF(OR(TH!N479=TH!$X$7,O479=TH!$X$7),"x","")</f>
        <v/>
      </c>
      <c r="Y479" s="85" t="str">
        <f>IF(AND(OR(N479="131",O479="131"),H479='131-CT'!$H$9),"x","")</f>
        <v/>
      </c>
      <c r="Z479" s="85"/>
      <c r="AA479" s="85" t="str">
        <f>IF(AND(MONTH(E479)='IN-NX'!$J$5,'IN-NX'!$D$7=D479),"x","")</f>
        <v/>
      </c>
      <c r="AB479" s="85" t="str">
        <f>IF(AND(OR(LEFT(TH!N479,2)="15",LEFT(TH!O479,2)="15"),'152-CT'!$J$8=TH!F479),"x","")</f>
        <v/>
      </c>
      <c r="AC479" s="85" t="str">
        <f>IF(AND(OR(LEFT(TH!N479,2)="15",LEFT(TH!O479,2)="15"),TK!$E$7=TH!F479),"x","")</f>
        <v/>
      </c>
      <c r="AD479" s="85" t="str">
        <f>IF(AND(N479="1521",MONTH(C479)='BK-NL'!$M$11),"x","")</f>
        <v/>
      </c>
    </row>
    <row r="480" spans="1:30" ht="15.75" hidden="1" customHeight="1">
      <c r="A480" s="342" t="str">
        <f>IF(B480&lt;&gt;"",IF(AND(B480='IN-TC'!$S$4,OR(TH!N480="1111",TH!O480="1111")),TH!D480,""),"")</f>
        <v>C22</v>
      </c>
      <c r="B480" s="63">
        <f t="shared" si="40"/>
        <v>2</v>
      </c>
      <c r="C480" s="64">
        <v>42429</v>
      </c>
      <c r="D480" s="64" t="s">
        <v>898</v>
      </c>
      <c r="E480" s="64">
        <v>42429</v>
      </c>
      <c r="F480" s="519" t="s">
        <v>1026</v>
      </c>
      <c r="G480" s="67" t="s">
        <v>1050</v>
      </c>
      <c r="H480" s="74" t="s">
        <v>1051</v>
      </c>
      <c r="I480" s="446"/>
      <c r="J480" s="446"/>
      <c r="K480" s="437"/>
      <c r="L480" s="446"/>
      <c r="M480" s="65">
        <v>146182</v>
      </c>
      <c r="N480" s="66" t="s">
        <v>9</v>
      </c>
      <c r="O480" s="66" t="s">
        <v>63</v>
      </c>
      <c r="P480" s="85" t="str">
        <f>IF(AND('331-CT'!$E$7=TH!H480,OR(N480="331",O480="331")),"x","")</f>
        <v/>
      </c>
      <c r="Q480" s="85" t="str">
        <f>IF(AND(B480='111'!$L$11,OR($N480=$Q$7,$O480=$Q$7)),"x","")</f>
        <v/>
      </c>
      <c r="R480" s="85" t="str">
        <f>IF(AND($N480=$Q$7,$B480&lt;'111'!$L$11),"x","")</f>
        <v/>
      </c>
      <c r="S480" s="85" t="str">
        <f>IF(AND($O480=$Q$7,$B480&lt;'111'!$L$11),"x","")</f>
        <v/>
      </c>
      <c r="T480" s="85" t="str">
        <f>IF(ISERROR(FIND('112'!$M$9,G480,1)),"",IF((AND(FIND('112'!$M$9,G480,1)&gt;=1,B480='112'!$K$9,OR($N480='112'!$I$6,$O480='112'!$I$6))),"x",""))</f>
        <v/>
      </c>
      <c r="U480" s="85" t="str">
        <f>IF(ISERROR(FIND('112'!$M$9,G480,1)),"",IF((AND(LEFT(G480,2)=LEFT('112'!$M$9,2),B480&lt;'112'!$K$9,$N480='112'!$I$6)),"x",""))</f>
        <v/>
      </c>
      <c r="V480" s="85" t="str">
        <f>IF(ISERROR(FIND('112'!$M$9,G480,1)),"",IF((AND(RIGHT(G480,2)=RIGHT('112'!$M$9,2),B480&lt;'112'!$K$9,$O480='112'!$I$6)),"x",""))</f>
        <v/>
      </c>
      <c r="W480" s="85" t="str">
        <f>IF(AND('341-CT'!$H$9=H480,OR(LEFT(N480,3)=$W$7,LEFT(O480,3)=$W$7)),"x","")</f>
        <v/>
      </c>
      <c r="X480" s="85" t="str">
        <f>IF(OR(TH!N480=TH!$X$7,O480=TH!$X$7),"x","")</f>
        <v/>
      </c>
      <c r="Y480" s="85" t="str">
        <f>IF(AND(OR(N480="131",O480="131"),H480='131-CT'!$H$9),"x","")</f>
        <v/>
      </c>
      <c r="Z480" s="85"/>
      <c r="AA480" s="85" t="str">
        <f>IF(AND(MONTH(E480)='IN-NX'!$J$5,'IN-NX'!$D$7=D480),"x","")</f>
        <v/>
      </c>
      <c r="AB480" s="85" t="str">
        <f>IF(AND(OR(LEFT(TH!N480,2)="15",LEFT(TH!O480,2)="15"),'152-CT'!$J$8=TH!F480),"x","")</f>
        <v/>
      </c>
      <c r="AC480" s="85" t="str">
        <f>IF(AND(OR(LEFT(TH!N480,2)="15",LEFT(TH!O480,2)="15"),TK!$E$7=TH!F480),"x","")</f>
        <v/>
      </c>
      <c r="AD480" s="85" t="str">
        <f>IF(AND(N480="1521",MONTH(C480)='BK-NL'!$M$11),"x","")</f>
        <v/>
      </c>
    </row>
    <row r="481" spans="1:31" ht="15.75" hidden="1" customHeight="1">
      <c r="A481" s="342" t="str">
        <f>IF(B481&lt;&gt;"",IF(AND(B481='IN-TC'!$S$4,OR(TH!N481="1111",TH!O481="1111")),TH!D481,""),"")</f>
        <v>C23</v>
      </c>
      <c r="B481" s="63">
        <f t="shared" si="40"/>
        <v>2</v>
      </c>
      <c r="C481" s="95">
        <v>42429</v>
      </c>
      <c r="D481" s="64" t="s">
        <v>899</v>
      </c>
      <c r="E481" s="95">
        <v>42429</v>
      </c>
      <c r="F481" s="519" t="s">
        <v>1027</v>
      </c>
      <c r="G481" s="96"/>
      <c r="H481" s="1000" t="s">
        <v>857</v>
      </c>
      <c r="I481" s="1001"/>
      <c r="J481" s="1001"/>
      <c r="K481" s="1002"/>
      <c r="L481" s="1001"/>
      <c r="M481" s="98">
        <v>114054537</v>
      </c>
      <c r="N481" s="86" t="s">
        <v>595</v>
      </c>
      <c r="O481" s="86" t="s">
        <v>63</v>
      </c>
      <c r="P481" s="85" t="str">
        <f>IF(AND('331-CT'!$E$7=TH!H481,OR(N481="331",O481="331")),"x","")</f>
        <v/>
      </c>
      <c r="Q481" s="85" t="str">
        <f>IF(AND(B481='111'!$L$11,OR($N481=$Q$7,$O481=$Q$7)),"x","")</f>
        <v/>
      </c>
      <c r="R481" s="85" t="str">
        <f>IF(AND($N481=$Q$7,$B481&lt;'111'!$L$11),"x","")</f>
        <v/>
      </c>
      <c r="S481" s="85" t="str">
        <f>IF(AND($O481=$Q$7,$B481&lt;'111'!$L$11),"x","")</f>
        <v/>
      </c>
      <c r="T481" s="85" t="str">
        <f>IF(ISERROR(FIND('112'!$M$9,G481,1)),"",IF((AND(FIND('112'!$M$9,G481,1)&gt;=1,B481='112'!$K$9,OR($N481='112'!$I$6,$O481='112'!$I$6))),"x",""))</f>
        <v/>
      </c>
      <c r="U481" s="85" t="str">
        <f>IF(ISERROR(FIND('112'!$M$9,G481,1)),"",IF((AND(LEFT(G481,2)=LEFT('112'!$M$9,2),B481&lt;'112'!$K$9,$N481='112'!$I$6)),"x",""))</f>
        <v/>
      </c>
      <c r="V481" s="85" t="str">
        <f>IF(ISERROR(FIND('112'!$M$9,G481,1)),"",IF((AND(RIGHT(G481,2)=RIGHT('112'!$M$9,2),B481&lt;'112'!$K$9,$O481='112'!$I$6)),"x",""))</f>
        <v/>
      </c>
      <c r="W481" s="85" t="str">
        <f>IF(AND('341-CT'!$H$9=H481,OR(LEFT(N481,3)=$W$7,LEFT(O481,3)=$W$7)),"x","")</f>
        <v/>
      </c>
      <c r="X481" s="85" t="str">
        <f>IF(OR(TH!N481=TH!$X$7,O481=TH!$X$7),"x","")</f>
        <v/>
      </c>
      <c r="Y481" s="85" t="str">
        <f>IF(AND(OR(N481="131",O481="131"),H481='131-CT'!$H$9),"x","")</f>
        <v/>
      </c>
      <c r="Z481" s="85"/>
      <c r="AA481" s="85" t="str">
        <f>IF(AND(MONTH(E481)='IN-NX'!$J$5,'IN-NX'!$D$7=D481),"x","")</f>
        <v/>
      </c>
      <c r="AB481" s="85" t="str">
        <f>IF(AND(OR(LEFT(TH!N481,2)="15",LEFT(TH!O481,2)="15"),'152-CT'!$J$8=TH!F481),"x","")</f>
        <v/>
      </c>
      <c r="AC481" s="85" t="str">
        <f>IF(AND(OR(LEFT(TH!N481,2)="15",LEFT(TH!O481,2)="15"),TK!$E$7=TH!F481),"x","")</f>
        <v/>
      </c>
      <c r="AD481" s="85" t="str">
        <f>IF(AND(N481="1521",MONTH(C481)='BK-NL'!$M$11),"x","")</f>
        <v/>
      </c>
    </row>
    <row r="482" spans="1:31" ht="15.75" hidden="1" customHeight="1">
      <c r="A482" s="342" t="str">
        <f>IF(B482&lt;&gt;"",IF(AND(B482='IN-TC'!$S$4,OR(TH!N482="1111",TH!O482="1111")),TH!D482,""),"")</f>
        <v>C24</v>
      </c>
      <c r="B482" s="63">
        <f t="shared" si="40"/>
        <v>2</v>
      </c>
      <c r="C482" s="320">
        <v>42429</v>
      </c>
      <c r="D482" s="64" t="s">
        <v>900</v>
      </c>
      <c r="E482" s="320">
        <v>42416</v>
      </c>
      <c r="F482" s="519" t="s">
        <v>1093</v>
      </c>
      <c r="G482" s="998" t="s">
        <v>1087</v>
      </c>
      <c r="H482" s="322" t="s">
        <v>635</v>
      </c>
      <c r="I482" s="446"/>
      <c r="J482" s="446"/>
      <c r="K482" s="437"/>
      <c r="L482" s="446"/>
      <c r="M482" s="65">
        <v>16038100</v>
      </c>
      <c r="N482" s="323" t="s">
        <v>283</v>
      </c>
      <c r="O482" s="66" t="s">
        <v>63</v>
      </c>
      <c r="P482" s="85" t="str">
        <f>IF(AND('331-CT'!$E$7=TH!H482,OR(N482="331",O482="331")),"x","")</f>
        <v/>
      </c>
      <c r="Q482" s="85" t="str">
        <f>IF(AND(B482='111'!$L$11,OR($N482=$Q$7,$O482=$Q$7)),"x","")</f>
        <v/>
      </c>
      <c r="R482" s="85" t="str">
        <f>IF(AND($N482=$Q$7,$B482&lt;'111'!$L$11),"x","")</f>
        <v/>
      </c>
      <c r="S482" s="85" t="str">
        <f>IF(AND($O482=$Q$7,$B482&lt;'111'!$L$11),"x","")</f>
        <v/>
      </c>
      <c r="T482" s="85" t="str">
        <f>IF(ISERROR(FIND('112'!$M$9,G482,1)),"",IF((AND(FIND('112'!$M$9,G482,1)&gt;=1,B482='112'!$K$9,OR($N482='112'!$I$6,$O482='112'!$I$6))),"x",""))</f>
        <v/>
      </c>
      <c r="U482" s="85" t="str">
        <f>IF(ISERROR(FIND('112'!$M$9,G482,1)),"",IF((AND(LEFT(G482,2)=LEFT('112'!$M$9,2),B482&lt;'112'!$K$9,$N482='112'!$I$6)),"x",""))</f>
        <v/>
      </c>
      <c r="V482" s="85" t="str">
        <f>IF(ISERROR(FIND('112'!$M$9,G482,1)),"",IF((AND(RIGHT(G482,2)=RIGHT('112'!$M$9,2),B482&lt;'112'!$K$9,$O482='112'!$I$6)),"x",""))</f>
        <v/>
      </c>
      <c r="W482" s="85" t="str">
        <f>IF(AND('341-CT'!$H$9=H482,OR(LEFT(N482,3)=$W$7,LEFT(O482,3)=$W$7)),"x","")</f>
        <v/>
      </c>
      <c r="X482" s="85" t="str">
        <f>IF(OR(TH!N482=TH!$X$7,O482=TH!$X$7),"x","")</f>
        <v/>
      </c>
      <c r="Y482" s="85" t="str">
        <f>IF(AND(OR(N482="131",O482="131"),H482='131-CT'!$H$9),"x","")</f>
        <v/>
      </c>
      <c r="Z482" s="85"/>
      <c r="AA482" s="85" t="str">
        <f>IF(AND(MONTH(E482)='IN-NX'!$J$5,'IN-NX'!$D$7=D482),"x","")</f>
        <v/>
      </c>
      <c r="AB482" s="85" t="str">
        <f>IF(AND(OR(LEFT(TH!N482,2)="15",LEFT(TH!O482,2)="15"),'152-CT'!$J$8=TH!F482),"x","")</f>
        <v/>
      </c>
      <c r="AC482" s="85" t="str">
        <f>IF(AND(OR(LEFT(TH!N482,2)="15",LEFT(TH!O482,2)="15"),TK!$E$7=TH!F482),"x","")</f>
        <v/>
      </c>
      <c r="AD482" s="85" t="str">
        <f>IF(AND(N482="1521",MONTH(C482)='BK-NL'!$M$11),"x","")</f>
        <v/>
      </c>
    </row>
    <row r="483" spans="1:31" ht="15.75" hidden="1" customHeight="1">
      <c r="A483" s="342" t="str">
        <f>IF(B483&lt;&gt;"",IF(AND(B483='IN-TC'!$S$4,OR(TH!N483="1111",TH!O483="1111")),TH!D483,""),"")</f>
        <v>C24</v>
      </c>
      <c r="B483" s="63">
        <f t="shared" si="40"/>
        <v>2</v>
      </c>
      <c r="C483" s="320">
        <v>42429</v>
      </c>
      <c r="D483" s="64" t="s">
        <v>900</v>
      </c>
      <c r="E483" s="320">
        <v>42416</v>
      </c>
      <c r="F483" s="519" t="s">
        <v>1094</v>
      </c>
      <c r="G483" s="998" t="s">
        <v>1087</v>
      </c>
      <c r="H483" s="322" t="s">
        <v>635</v>
      </c>
      <c r="I483" s="446"/>
      <c r="J483" s="446"/>
      <c r="K483" s="437"/>
      <c r="L483" s="446"/>
      <c r="M483" s="65">
        <v>1603810</v>
      </c>
      <c r="N483" s="323" t="s">
        <v>9</v>
      </c>
      <c r="O483" s="66" t="s">
        <v>63</v>
      </c>
      <c r="P483" s="85" t="str">
        <f>IF(AND('331-CT'!$E$7=TH!H483,OR(N483="331",O483="331")),"x","")</f>
        <v/>
      </c>
      <c r="Q483" s="85" t="str">
        <f>IF(AND(B483='111'!$L$11,OR($N483=$Q$7,$O483=$Q$7)),"x","")</f>
        <v/>
      </c>
      <c r="R483" s="85" t="str">
        <f>IF(AND($N483=$Q$7,$B483&lt;'111'!$L$11),"x","")</f>
        <v/>
      </c>
      <c r="S483" s="85" t="str">
        <f>IF(AND($O483=$Q$7,$B483&lt;'111'!$L$11),"x","")</f>
        <v/>
      </c>
      <c r="T483" s="85" t="str">
        <f>IF(ISERROR(FIND('112'!$M$9,G483,1)),"",IF((AND(FIND('112'!$M$9,G483,1)&gt;=1,B483='112'!$K$9,OR($N483='112'!$I$6,$O483='112'!$I$6))),"x",""))</f>
        <v/>
      </c>
      <c r="U483" s="85" t="str">
        <f>IF(ISERROR(FIND('112'!$M$9,G483,1)),"",IF((AND(LEFT(G483,2)=LEFT('112'!$M$9,2),B483&lt;'112'!$K$9,$N483='112'!$I$6)),"x",""))</f>
        <v/>
      </c>
      <c r="V483" s="85" t="str">
        <f>IF(ISERROR(FIND('112'!$M$9,G483,1)),"",IF((AND(RIGHT(G483,2)=RIGHT('112'!$M$9,2),B483&lt;'112'!$K$9,$O483='112'!$I$6)),"x",""))</f>
        <v/>
      </c>
      <c r="W483" s="85" t="str">
        <f>IF(AND('341-CT'!$H$9=H483,OR(LEFT(N483,3)=$W$7,LEFT(O483,3)=$W$7)),"x","")</f>
        <v/>
      </c>
      <c r="X483" s="85" t="str">
        <f>IF(OR(TH!N483=TH!$X$7,O483=TH!$X$7),"x","")</f>
        <v/>
      </c>
      <c r="Y483" s="85" t="str">
        <f>IF(AND(OR(N483="131",O483="131"),H483='131-CT'!$H$9),"x","")</f>
        <v/>
      </c>
      <c r="Z483" s="85"/>
      <c r="AA483" s="85" t="str">
        <f>IF(AND(MONTH(E483)='IN-NX'!$J$5,'IN-NX'!$D$7=D483),"x","")</f>
        <v/>
      </c>
      <c r="AB483" s="85" t="str">
        <f>IF(AND(OR(LEFT(TH!N483,2)="15",LEFT(TH!O483,2)="15"),'152-CT'!$J$8=TH!F483),"x","")</f>
        <v/>
      </c>
      <c r="AC483" s="85" t="str">
        <f>IF(AND(OR(LEFT(TH!N483,2)="15",LEFT(TH!O483,2)="15"),TK!$E$7=TH!F483),"x","")</f>
        <v/>
      </c>
      <c r="AD483" s="85" t="str">
        <f>IF(AND(N483="1521",MONTH(C483)='BK-NL'!$M$11),"x","")</f>
        <v/>
      </c>
    </row>
    <row r="484" spans="1:31" ht="15.75" hidden="1" customHeight="1">
      <c r="A484" s="342" t="str">
        <f>IF(B484&lt;&gt;"",IF(AND(B484='IN-TC'!$S$4,OR(TH!N484="1111",TH!O484="1111")),TH!D484,""),"")</f>
        <v/>
      </c>
      <c r="B484" s="63">
        <f t="shared" si="40"/>
        <v>3</v>
      </c>
      <c r="C484" s="320">
        <v>42430</v>
      </c>
      <c r="D484" s="320" t="s">
        <v>876</v>
      </c>
      <c r="E484" s="320">
        <v>42400</v>
      </c>
      <c r="F484" s="519" t="s">
        <v>1192</v>
      </c>
      <c r="G484" s="994" t="s">
        <v>1194</v>
      </c>
      <c r="H484" s="74" t="s">
        <v>1114</v>
      </c>
      <c r="I484" s="446"/>
      <c r="J484" s="446"/>
      <c r="K484" s="437"/>
      <c r="L484" s="446"/>
      <c r="M484" s="65">
        <v>80705</v>
      </c>
      <c r="N484" s="66" t="s">
        <v>101</v>
      </c>
      <c r="O484" s="66" t="s">
        <v>63</v>
      </c>
      <c r="P484" s="85" t="str">
        <f>IF(AND('331-CT'!$E$7=TH!H484,OR(N484="331",O484="331")),"x","")</f>
        <v/>
      </c>
      <c r="Q484" s="85" t="str">
        <f>IF(AND(B484='111'!$L$11,OR($N484=$Q$7,$O484=$Q$7)),"x","")</f>
        <v/>
      </c>
      <c r="R484" s="85" t="str">
        <f>IF(AND($N484=$Q$7,$B484&lt;'111'!$L$11),"x","")</f>
        <v/>
      </c>
      <c r="S484" s="85" t="str">
        <f>IF(AND($O484=$Q$7,$B484&lt;'111'!$L$11),"x","")</f>
        <v/>
      </c>
      <c r="T484" s="85" t="str">
        <f>IF(ISERROR(FIND('112'!$M$9,G484,1)),"",IF((AND(FIND('112'!$M$9,G484,1)&gt;=1,B484='112'!$K$9,OR($N484='112'!$I$6,$O484='112'!$I$6))),"x",""))</f>
        <v/>
      </c>
      <c r="U484" s="85" t="str">
        <f>IF(ISERROR(FIND('112'!$M$9,G484,1)),"",IF((AND(LEFT(G484,2)=LEFT('112'!$M$9,2),B484&lt;'112'!$K$9,$N484='112'!$I$6)),"x",""))</f>
        <v/>
      </c>
      <c r="V484" s="85" t="str">
        <f>IF(ISERROR(FIND('112'!$M$9,G484,1)),"",IF((AND(RIGHT(G484,2)=RIGHT('112'!$M$9,2),B484&lt;'112'!$K$9,$O484='112'!$I$6)),"x",""))</f>
        <v/>
      </c>
      <c r="W484" s="85" t="str">
        <f>IF(AND('341-CT'!$H$9=H484,OR(LEFT(N484,3)=$W$7,LEFT(O484,3)=$W$7)),"x","")</f>
        <v/>
      </c>
      <c r="X484" s="85" t="str">
        <f>IF(OR(TH!N484=TH!$X$7,O484=TH!$X$7),"x","")</f>
        <v/>
      </c>
      <c r="Y484" s="85" t="str">
        <f>IF(AND(OR(N484="131",O484="131"),H484='131-CT'!$H$9),"x","")</f>
        <v/>
      </c>
      <c r="Z484" s="85"/>
      <c r="AA484" s="85" t="str">
        <f>IF(AND(MONTH(E484)='IN-NX'!$J$5,'IN-NX'!$D$7=D484),"x","")</f>
        <v/>
      </c>
      <c r="AB484" s="85" t="str">
        <f>IF(AND(OR(LEFT(TH!N484,2)="15",LEFT(TH!O484,2)="15"),'152-CT'!$J$8=TH!F484),"x","")</f>
        <v/>
      </c>
      <c r="AC484" s="85" t="str">
        <f>IF(AND(OR(LEFT(TH!N484,2)="15",LEFT(TH!O484,2)="15"),TK!$E$7=TH!F484),"x","")</f>
        <v/>
      </c>
      <c r="AD484" s="85" t="str">
        <f>IF(AND(N484="1521",MONTH(C484)='BK-NL'!$M$11),"x","")</f>
        <v/>
      </c>
      <c r="AE484" s="357"/>
    </row>
    <row r="485" spans="1:31" ht="15.75" hidden="1" customHeight="1">
      <c r="A485" s="342" t="str">
        <f>IF(B485&lt;&gt;"",IF(AND(B485='IN-TC'!$S$4,OR(TH!N485="1111",TH!O485="1111")),TH!D485,""),"")</f>
        <v/>
      </c>
      <c r="B485" s="63">
        <f t="shared" si="40"/>
        <v>3</v>
      </c>
      <c r="C485" s="320">
        <v>42430</v>
      </c>
      <c r="D485" s="320" t="s">
        <v>876</v>
      </c>
      <c r="E485" s="320">
        <v>42400</v>
      </c>
      <c r="F485" s="519" t="s">
        <v>1193</v>
      </c>
      <c r="G485" s="994" t="s">
        <v>1194</v>
      </c>
      <c r="H485" s="74" t="s">
        <v>1114</v>
      </c>
      <c r="I485" s="446"/>
      <c r="J485" s="446"/>
      <c r="K485" s="437"/>
      <c r="L485" s="446"/>
      <c r="M485" s="65">
        <v>8071</v>
      </c>
      <c r="N485" s="66" t="s">
        <v>9</v>
      </c>
      <c r="O485" s="66" t="s">
        <v>63</v>
      </c>
      <c r="P485" s="85" t="str">
        <f>IF(AND('331-CT'!$E$7=TH!H485,OR(N485="331",O485="331")),"x","")</f>
        <v/>
      </c>
      <c r="Q485" s="85" t="str">
        <f>IF(AND(B485='111'!$L$11,OR($N485=$Q$7,$O485=$Q$7)),"x","")</f>
        <v/>
      </c>
      <c r="R485" s="85" t="str">
        <f>IF(AND($N485=$Q$7,$B485&lt;'111'!$L$11),"x","")</f>
        <v/>
      </c>
      <c r="S485" s="85" t="str">
        <f>IF(AND($O485=$Q$7,$B485&lt;'111'!$L$11),"x","")</f>
        <v/>
      </c>
      <c r="T485" s="85" t="str">
        <f>IF(ISERROR(FIND('112'!$M$9,G485,1)),"",IF((AND(FIND('112'!$M$9,G485,1)&gt;=1,B485='112'!$K$9,OR($N485='112'!$I$6,$O485='112'!$I$6))),"x",""))</f>
        <v/>
      </c>
      <c r="U485" s="85" t="str">
        <f>IF(ISERROR(FIND('112'!$M$9,G485,1)),"",IF((AND(LEFT(G485,2)=LEFT('112'!$M$9,2),B485&lt;'112'!$K$9,$N485='112'!$I$6)),"x",""))</f>
        <v/>
      </c>
      <c r="V485" s="85" t="str">
        <f>IF(ISERROR(FIND('112'!$M$9,G485,1)),"",IF((AND(RIGHT(G485,2)=RIGHT('112'!$M$9,2),B485&lt;'112'!$K$9,$O485='112'!$I$6)),"x",""))</f>
        <v/>
      </c>
      <c r="W485" s="85" t="str">
        <f>IF(AND('341-CT'!$H$9=H485,OR(LEFT(N485,3)=$W$7,LEFT(O485,3)=$W$7)),"x","")</f>
        <v/>
      </c>
      <c r="X485" s="85" t="str">
        <f>IF(OR(TH!N485=TH!$X$7,O485=TH!$X$7),"x","")</f>
        <v/>
      </c>
      <c r="Y485" s="85" t="str">
        <f>IF(AND(OR(N485="131",O485="131"),H485='131-CT'!$H$9),"x","")</f>
        <v/>
      </c>
      <c r="Z485" s="85"/>
      <c r="AA485" s="85" t="str">
        <f>IF(AND(MONTH(E485)='IN-NX'!$J$5,'IN-NX'!$D$7=D485),"x","")</f>
        <v/>
      </c>
      <c r="AB485" s="85" t="str">
        <f>IF(AND(OR(LEFT(TH!N485,2)="15",LEFT(TH!O485,2)="15"),'152-CT'!$J$8=TH!F485),"x","")</f>
        <v/>
      </c>
      <c r="AC485" s="85" t="str">
        <f>IF(AND(OR(LEFT(TH!N485,2)="15",LEFT(TH!O485,2)="15"),TK!$E$7=TH!F485),"x","")</f>
        <v/>
      </c>
      <c r="AD485" s="85" t="str">
        <f>IF(AND(N485="1521",MONTH(C485)='BK-NL'!$M$11),"x","")</f>
        <v/>
      </c>
      <c r="AE485" s="357"/>
    </row>
    <row r="486" spans="1:31" ht="15.75" hidden="1" customHeight="1">
      <c r="A486" s="342" t="str">
        <f>IF(B486&lt;&gt;"",IF(AND(B486='IN-TC'!$S$4,OR(TH!N486="1111",TH!O486="1111")),TH!D486,""),"")</f>
        <v/>
      </c>
      <c r="B486" s="63">
        <f t="shared" ref="B486:B493" si="41">IF(C486&lt;&gt;"",MONTH(C486),"")</f>
        <v>3</v>
      </c>
      <c r="C486" s="320">
        <v>42430</v>
      </c>
      <c r="D486" s="320" t="s">
        <v>877</v>
      </c>
      <c r="E486" s="320">
        <v>42395</v>
      </c>
      <c r="F486" s="519" t="s">
        <v>1384</v>
      </c>
      <c r="G486" s="67" t="s">
        <v>1386</v>
      </c>
      <c r="H486" s="74" t="s">
        <v>1387</v>
      </c>
      <c r="I486" s="446"/>
      <c r="J486" s="446"/>
      <c r="K486" s="437"/>
      <c r="L486" s="446"/>
      <c r="M486" s="65">
        <v>731818</v>
      </c>
      <c r="N486" s="66" t="s">
        <v>101</v>
      </c>
      <c r="O486" s="66" t="s">
        <v>63</v>
      </c>
      <c r="P486" s="85" t="str">
        <f>IF(AND('331-CT'!$E$7=TH!H486,OR(N486="331",O486="331")),"x","")</f>
        <v/>
      </c>
      <c r="Q486" s="85" t="str">
        <f>IF(AND(B486='111'!$L$11,OR($N486=$Q$7,$O486=$Q$7)),"x","")</f>
        <v/>
      </c>
      <c r="R486" s="85" t="str">
        <f>IF(AND($N486=$Q$7,$B486&lt;'111'!$L$11),"x","")</f>
        <v/>
      </c>
      <c r="S486" s="85" t="str">
        <f>IF(AND($O486=$Q$7,$B486&lt;'111'!$L$11),"x","")</f>
        <v/>
      </c>
      <c r="T486" s="85" t="str">
        <f>IF(ISERROR(FIND('112'!$M$9,G486,1)),"",IF((AND(FIND('112'!$M$9,G486,1)&gt;=1,B486='112'!$K$9,OR($N486='112'!$I$6,$O486='112'!$I$6))),"x",""))</f>
        <v/>
      </c>
      <c r="U486" s="85" t="str">
        <f>IF(ISERROR(FIND('112'!$M$9,G486,1)),"",IF((AND(LEFT(G486,2)=LEFT('112'!$M$9,2),B486&lt;'112'!$K$9,$N486='112'!$I$6)),"x",""))</f>
        <v/>
      </c>
      <c r="V486" s="85" t="str">
        <f>IF(ISERROR(FIND('112'!$M$9,G486,1)),"",IF((AND(RIGHT(G486,2)=RIGHT('112'!$M$9,2),B486&lt;'112'!$K$9,$O486='112'!$I$6)),"x",""))</f>
        <v/>
      </c>
      <c r="W486" s="85" t="str">
        <f>IF(AND('341-CT'!$H$9=H486,OR(LEFT(N486,3)=$W$7,LEFT(O486,3)=$W$7)),"x","")</f>
        <v/>
      </c>
      <c r="X486" s="85" t="str">
        <f>IF(OR(TH!N486=TH!$X$7,O486=TH!$X$7),"x","")</f>
        <v/>
      </c>
      <c r="Y486" s="85" t="str">
        <f>IF(AND(OR(N486="131",O486="131"),H486='131-CT'!$H$9),"x","")</f>
        <v/>
      </c>
      <c r="Z486" s="85"/>
      <c r="AA486" s="85" t="str">
        <f>IF(AND(MONTH(E486)='IN-NX'!$J$5,'IN-NX'!$D$7=D486),"x","")</f>
        <v/>
      </c>
      <c r="AB486" s="85" t="str">
        <f>IF(AND(OR(LEFT(TH!N486,2)="15",LEFT(TH!O486,2)="15"),'152-CT'!$J$8=TH!F486),"x","")</f>
        <v/>
      </c>
      <c r="AC486" s="85" t="str">
        <f>IF(AND(OR(LEFT(TH!N486,2)="15",LEFT(TH!O486,2)="15"),TK!$E$7=TH!F486),"x","")</f>
        <v/>
      </c>
      <c r="AD486" s="85" t="str">
        <f>IF(AND(N486="1521",MONTH(C486)='BK-NL'!$M$11),"x","")</f>
        <v/>
      </c>
      <c r="AE486" s="357"/>
    </row>
    <row r="487" spans="1:31" ht="15.75" hidden="1" customHeight="1">
      <c r="A487" s="342" t="str">
        <f>IF(B487&lt;&gt;"",IF(AND(B487='IN-TC'!$S$4,OR(TH!N487="1111",TH!O487="1111")),TH!D487,""),"")</f>
        <v/>
      </c>
      <c r="B487" s="63">
        <f t="shared" si="41"/>
        <v>3</v>
      </c>
      <c r="C487" s="320">
        <v>42430</v>
      </c>
      <c r="D487" s="320" t="s">
        <v>877</v>
      </c>
      <c r="E487" s="320">
        <v>42395</v>
      </c>
      <c r="F487" s="519" t="s">
        <v>1385</v>
      </c>
      <c r="G487" s="67" t="s">
        <v>1386</v>
      </c>
      <c r="H487" s="74" t="s">
        <v>1387</v>
      </c>
      <c r="I487" s="446"/>
      <c r="J487" s="446"/>
      <c r="K487" s="437"/>
      <c r="L487" s="446"/>
      <c r="M487" s="65">
        <v>73182</v>
      </c>
      <c r="N487" s="66" t="s">
        <v>9</v>
      </c>
      <c r="O487" s="66" t="s">
        <v>63</v>
      </c>
      <c r="P487" s="85" t="str">
        <f>IF(AND('331-CT'!$E$7=TH!H487,OR(N487="331",O487="331")),"x","")</f>
        <v/>
      </c>
      <c r="Q487" s="85" t="str">
        <f>IF(AND(B487='111'!$L$11,OR($N487=$Q$7,$O487=$Q$7)),"x","")</f>
        <v/>
      </c>
      <c r="R487" s="85" t="str">
        <f>IF(AND($N487=$Q$7,$B487&lt;'111'!$L$11),"x","")</f>
        <v/>
      </c>
      <c r="S487" s="85" t="str">
        <f>IF(AND($O487=$Q$7,$B487&lt;'111'!$L$11),"x","")</f>
        <v/>
      </c>
      <c r="T487" s="85" t="str">
        <f>IF(ISERROR(FIND('112'!$M$9,G487,1)),"",IF((AND(FIND('112'!$M$9,G487,1)&gt;=1,B487='112'!$K$9,OR($N487='112'!$I$6,$O487='112'!$I$6))),"x",""))</f>
        <v/>
      </c>
      <c r="U487" s="85" t="str">
        <f>IF(ISERROR(FIND('112'!$M$9,G487,1)),"",IF((AND(LEFT(G487,2)=LEFT('112'!$M$9,2),B487&lt;'112'!$K$9,$N487='112'!$I$6)),"x",""))</f>
        <v/>
      </c>
      <c r="V487" s="85" t="str">
        <f>IF(ISERROR(FIND('112'!$M$9,G487,1)),"",IF((AND(RIGHT(G487,2)=RIGHT('112'!$M$9,2),B487&lt;'112'!$K$9,$O487='112'!$I$6)),"x",""))</f>
        <v/>
      </c>
      <c r="W487" s="85" t="str">
        <f>IF(AND('341-CT'!$H$9=H487,OR(LEFT(N487,3)=$W$7,LEFT(O487,3)=$W$7)),"x","")</f>
        <v/>
      </c>
      <c r="X487" s="85" t="str">
        <f>IF(OR(TH!N487=TH!$X$7,O487=TH!$X$7),"x","")</f>
        <v/>
      </c>
      <c r="Y487" s="85" t="str">
        <f>IF(AND(OR(N487="131",O487="131"),H487='131-CT'!$H$9),"x","")</f>
        <v/>
      </c>
      <c r="Z487" s="85"/>
      <c r="AA487" s="85" t="str">
        <f>IF(AND(MONTH(E487)='IN-NX'!$J$5,'IN-NX'!$D$7=D487),"x","")</f>
        <v/>
      </c>
      <c r="AB487" s="85" t="str">
        <f>IF(AND(OR(LEFT(TH!N487,2)="15",LEFT(TH!O487,2)="15"),'152-CT'!$J$8=TH!F487),"x","")</f>
        <v/>
      </c>
      <c r="AC487" s="85" t="str">
        <f>IF(AND(OR(LEFT(TH!N487,2)="15",LEFT(TH!O487,2)="15"),TK!$E$7=TH!F487),"x","")</f>
        <v/>
      </c>
      <c r="AD487" s="85" t="str">
        <f>IF(AND(N487="1521",MONTH(C487)='BK-NL'!$M$11),"x","")</f>
        <v/>
      </c>
      <c r="AE487" s="357"/>
    </row>
    <row r="488" spans="1:31" ht="15.75" hidden="1" customHeight="1">
      <c r="A488" s="342"/>
      <c r="B488" s="63">
        <f t="shared" si="41"/>
        <v>3</v>
      </c>
      <c r="C488" s="320">
        <v>42430</v>
      </c>
      <c r="D488" s="320" t="s">
        <v>878</v>
      </c>
      <c r="E488" s="320">
        <v>42397</v>
      </c>
      <c r="F488" s="519" t="s">
        <v>1394</v>
      </c>
      <c r="G488" s="994" t="s">
        <v>1396</v>
      </c>
      <c r="H488" s="74" t="s">
        <v>1397</v>
      </c>
      <c r="I488" s="446"/>
      <c r="J488" s="446"/>
      <c r="K488" s="437"/>
      <c r="L488" s="446"/>
      <c r="M488" s="65">
        <v>17766750</v>
      </c>
      <c r="N488" s="66" t="s">
        <v>101</v>
      </c>
      <c r="O488" s="66" t="s">
        <v>63</v>
      </c>
      <c r="P488" s="85" t="str">
        <f>IF(AND('331-CT'!$E$7=TH!H488,OR(N488="331",O488="331")),"x","")</f>
        <v/>
      </c>
      <c r="Q488" s="85" t="str">
        <f>IF(AND(B488='111'!$L$11,OR($N488=$Q$7,$O488=$Q$7)),"x","")</f>
        <v/>
      </c>
      <c r="R488" s="85" t="str">
        <f>IF(AND($N488=$Q$7,$B488&lt;'111'!$L$11),"x","")</f>
        <v/>
      </c>
      <c r="S488" s="85" t="str">
        <f>IF(AND($O488=$Q$7,$B488&lt;'111'!$L$11),"x","")</f>
        <v/>
      </c>
      <c r="T488" s="85" t="str">
        <f>IF(ISERROR(FIND('112'!$M$9,G488,1)),"",IF((AND(FIND('112'!$M$9,G488,1)&gt;=1,B488='112'!$K$9,OR($N488='112'!$I$6,$O488='112'!$I$6))),"x",""))</f>
        <v/>
      </c>
      <c r="U488" s="85" t="str">
        <f>IF(ISERROR(FIND('112'!$M$9,G488,1)),"",IF((AND(LEFT(G488,2)=LEFT('112'!$M$9,2),B488&lt;'112'!$K$9,$N488='112'!$I$6)),"x",""))</f>
        <v/>
      </c>
      <c r="V488" s="85" t="str">
        <f>IF(ISERROR(FIND('112'!$M$9,G488,1)),"",IF((AND(RIGHT(G488,2)=RIGHT('112'!$M$9,2),B488&lt;'112'!$K$9,$O488='112'!$I$6)),"x",""))</f>
        <v/>
      </c>
      <c r="W488" s="85" t="str">
        <f>IF(AND('341-CT'!$H$9=H488,OR(LEFT(N488,3)=$W$7,LEFT(O488,3)=$W$7)),"x","")</f>
        <v/>
      </c>
      <c r="X488" s="85" t="str">
        <f>IF(OR(TH!N488=TH!$X$7,O488=TH!$X$7),"x","")</f>
        <v/>
      </c>
      <c r="Y488" s="85" t="str">
        <f>IF(AND(OR(N488="131",O488="131"),H488='131-CT'!$H$9),"x","")</f>
        <v/>
      </c>
      <c r="Z488" s="85"/>
      <c r="AA488" s="85" t="str">
        <f>IF(AND(MONTH(E488)='IN-NX'!$J$5,'IN-NX'!$D$7=D488),"x","")</f>
        <v/>
      </c>
      <c r="AB488" s="85" t="str">
        <f>IF(AND(OR(LEFT(TH!N488,2)="15",LEFT(TH!O488,2)="15"),'152-CT'!$J$8=TH!F488),"x","")</f>
        <v/>
      </c>
      <c r="AC488" s="85" t="str">
        <f>IF(AND(OR(LEFT(TH!N488,2)="15",LEFT(TH!O488,2)="15"),TK!$E$7=TH!F488),"x","")</f>
        <v/>
      </c>
      <c r="AD488" s="85"/>
      <c r="AE488" s="357"/>
    </row>
    <row r="489" spans="1:31" ht="15.75" hidden="1" customHeight="1">
      <c r="A489" s="342"/>
      <c r="B489" s="63">
        <f t="shared" si="41"/>
        <v>3</v>
      </c>
      <c r="C489" s="320">
        <v>42430</v>
      </c>
      <c r="D489" s="320" t="s">
        <v>878</v>
      </c>
      <c r="E489" s="320">
        <v>42397</v>
      </c>
      <c r="F489" s="519" t="s">
        <v>1395</v>
      </c>
      <c r="G489" s="994" t="s">
        <v>1396</v>
      </c>
      <c r="H489" s="74" t="s">
        <v>1397</v>
      </c>
      <c r="I489" s="446"/>
      <c r="J489" s="446"/>
      <c r="K489" s="437"/>
      <c r="L489" s="446"/>
      <c r="M489" s="65">
        <v>1078675</v>
      </c>
      <c r="N489" s="66" t="s">
        <v>9</v>
      </c>
      <c r="O489" s="66" t="s">
        <v>63</v>
      </c>
      <c r="P489" s="85" t="str">
        <f>IF(AND('331-CT'!$E$7=TH!H489,OR(N489="331",O489="331")),"x","")</f>
        <v/>
      </c>
      <c r="Q489" s="85" t="str">
        <f>IF(AND(B489='111'!$L$11,OR($N489=$Q$7,$O489=$Q$7)),"x","")</f>
        <v/>
      </c>
      <c r="R489" s="85" t="str">
        <f>IF(AND($N489=$Q$7,$B489&lt;'111'!$L$11),"x","")</f>
        <v/>
      </c>
      <c r="S489" s="85" t="str">
        <f>IF(AND($O489=$Q$7,$B489&lt;'111'!$L$11),"x","")</f>
        <v/>
      </c>
      <c r="T489" s="85" t="str">
        <f>IF(ISERROR(FIND('112'!$M$9,G489,1)),"",IF((AND(FIND('112'!$M$9,G489,1)&gt;=1,B489='112'!$K$9,OR($N489='112'!$I$6,$O489='112'!$I$6))),"x",""))</f>
        <v/>
      </c>
      <c r="U489" s="85" t="str">
        <f>IF(ISERROR(FIND('112'!$M$9,G489,1)),"",IF((AND(LEFT(G489,2)=LEFT('112'!$M$9,2),B489&lt;'112'!$K$9,$N489='112'!$I$6)),"x",""))</f>
        <v/>
      </c>
      <c r="V489" s="85" t="str">
        <f>IF(ISERROR(FIND('112'!$M$9,G489,1)),"",IF((AND(RIGHT(G489,2)=RIGHT('112'!$M$9,2),B489&lt;'112'!$K$9,$O489='112'!$I$6)),"x",""))</f>
        <v/>
      </c>
      <c r="W489" s="85" t="str">
        <f>IF(AND('341-CT'!$H$9=H489,OR(LEFT(N489,3)=$W$7,LEFT(O489,3)=$W$7)),"x","")</f>
        <v/>
      </c>
      <c r="X489" s="85" t="str">
        <f>IF(OR(TH!N489=TH!$X$7,O489=TH!$X$7),"x","")</f>
        <v/>
      </c>
      <c r="Y489" s="85" t="str">
        <f>IF(AND(OR(N489="131",O489="131"),H489='131-CT'!$H$9),"x","")</f>
        <v/>
      </c>
      <c r="Z489" s="85"/>
      <c r="AA489" s="85" t="str">
        <f>IF(AND(MONTH(E489)='IN-NX'!$J$5,'IN-NX'!$D$7=D489),"x","")</f>
        <v/>
      </c>
      <c r="AB489" s="85" t="str">
        <f>IF(AND(OR(LEFT(TH!N489,2)="15",LEFT(TH!O489,2)="15"),'152-CT'!$J$8=TH!F489),"x","")</f>
        <v/>
      </c>
      <c r="AC489" s="85" t="str">
        <f>IF(AND(OR(LEFT(TH!N489,2)="15",LEFT(TH!O489,2)="15"),TK!$E$7=TH!F489),"x","")</f>
        <v/>
      </c>
      <c r="AD489" s="85"/>
      <c r="AE489" s="357"/>
    </row>
    <row r="490" spans="1:31" s="357" customFormat="1" ht="15.75" hidden="1" customHeight="1">
      <c r="A490" s="342" t="str">
        <f>IF(B490&lt;&gt;"",IF(AND(B490='IN-TC'!$S$4,OR(TH!N490="1111",TH!O490="1111")),TH!D490,""),"")</f>
        <v/>
      </c>
      <c r="B490" s="63">
        <f t="shared" si="40"/>
        <v>3</v>
      </c>
      <c r="C490" s="320">
        <v>42430</v>
      </c>
      <c r="D490" s="320" t="s">
        <v>879</v>
      </c>
      <c r="E490" s="320">
        <v>42372</v>
      </c>
      <c r="F490" s="519" t="s">
        <v>1160</v>
      </c>
      <c r="G490" s="994" t="s">
        <v>1162</v>
      </c>
      <c r="H490" s="74" t="s">
        <v>1163</v>
      </c>
      <c r="I490" s="446"/>
      <c r="J490" s="446"/>
      <c r="K490" s="437"/>
      <c r="L490" s="446"/>
      <c r="M490" s="65">
        <v>17272500</v>
      </c>
      <c r="N490" s="66" t="s">
        <v>162</v>
      </c>
      <c r="O490" s="66" t="s">
        <v>63</v>
      </c>
      <c r="P490" s="85" t="str">
        <f>IF(AND('331-CT'!$E$7=TH!H490,OR(N490="331",O490="331")),"x","")</f>
        <v/>
      </c>
      <c r="Q490" s="85" t="str">
        <f>IF(AND(B490='111'!$L$11,OR($N490=$Q$7,$O490=$Q$7)),"x","")</f>
        <v/>
      </c>
      <c r="R490" s="85" t="str">
        <f>IF(AND($N490=$Q$7,$B490&lt;'111'!$L$11),"x","")</f>
        <v/>
      </c>
      <c r="S490" s="85" t="str">
        <f>IF(AND($O490=$Q$7,$B490&lt;'111'!$L$11),"x","")</f>
        <v/>
      </c>
      <c r="T490" s="85" t="str">
        <f>IF(ISERROR(FIND('112'!$M$9,G490,1)),"",IF((AND(FIND('112'!$M$9,G490,1)&gt;=1,B490='112'!$K$9,OR($N490='112'!$I$6,$O490='112'!$I$6))),"x",""))</f>
        <v/>
      </c>
      <c r="U490" s="85" t="str">
        <f>IF(ISERROR(FIND('112'!$M$9,G490,1)),"",IF((AND(LEFT(G490,2)=LEFT('112'!$M$9,2),B490&lt;'112'!$K$9,$N490='112'!$I$6)),"x",""))</f>
        <v/>
      </c>
      <c r="V490" s="85" t="str">
        <f>IF(ISERROR(FIND('112'!$M$9,G490,1)),"",IF((AND(RIGHT(G490,2)=RIGHT('112'!$M$9,2),B490&lt;'112'!$K$9,$O490='112'!$I$6)),"x",""))</f>
        <v/>
      </c>
      <c r="W490" s="85" t="str">
        <f>IF(AND('341-CT'!$H$9=H490,OR(LEFT(N490,3)=$W$7,LEFT(O490,3)=$W$7)),"x","")</f>
        <v/>
      </c>
      <c r="X490" s="85" t="str">
        <f>IF(OR(TH!N490=TH!$X$7,O490=TH!$X$7),"x","")</f>
        <v/>
      </c>
      <c r="Y490" s="85" t="str">
        <f>IF(AND(OR(N490="131",O490="131"),H490='131-CT'!$H$9),"x","")</f>
        <v/>
      </c>
      <c r="Z490" s="85"/>
      <c r="AA490" s="85" t="str">
        <f>IF(AND(MONTH(E490)='IN-NX'!$J$5,'IN-NX'!$D$7=D490),"x","")</f>
        <v/>
      </c>
      <c r="AB490" s="85" t="str">
        <f>IF(AND(OR(LEFT(TH!N490,2)="15",LEFT(TH!O490,2)="15"),'152-CT'!$J$8=TH!F490),"x","")</f>
        <v/>
      </c>
      <c r="AC490" s="85" t="str">
        <f>IF(AND(OR(LEFT(TH!N490,2)="15",LEFT(TH!O490,2)="15"),TK!$E$7=TH!F490),"x","")</f>
        <v/>
      </c>
      <c r="AD490" s="85" t="str">
        <f>IF(AND(N490="1521",MONTH(C490)='BK-NL'!$M$11),"x","")</f>
        <v/>
      </c>
    </row>
    <row r="491" spans="1:31" s="357" customFormat="1" ht="15.75" hidden="1" customHeight="1">
      <c r="A491" s="342" t="str">
        <f>IF(B491&lt;&gt;"",IF(AND(B491='IN-TC'!$S$4,OR(TH!N491="1111",TH!O491="1111")),TH!D491,""),"")</f>
        <v/>
      </c>
      <c r="B491" s="63">
        <f t="shared" si="41"/>
        <v>3</v>
      </c>
      <c r="C491" s="320">
        <v>42430</v>
      </c>
      <c r="D491" s="320" t="s">
        <v>879</v>
      </c>
      <c r="E491" s="320">
        <v>42372</v>
      </c>
      <c r="F491" s="519" t="s">
        <v>1161</v>
      </c>
      <c r="G491" s="994" t="s">
        <v>1162</v>
      </c>
      <c r="H491" s="74" t="s">
        <v>1163</v>
      </c>
      <c r="I491" s="446"/>
      <c r="J491" s="446"/>
      <c r="K491" s="437"/>
      <c r="L491" s="446"/>
      <c r="M491" s="65">
        <v>1727250</v>
      </c>
      <c r="N491" s="66" t="s">
        <v>9</v>
      </c>
      <c r="O491" s="66" t="s">
        <v>63</v>
      </c>
      <c r="P491" s="85" t="str">
        <f>IF(AND('331-CT'!$E$7=TH!H491,OR(N491="331",O491="331")),"x","")</f>
        <v/>
      </c>
      <c r="Q491" s="85" t="str">
        <f>IF(AND(B491='111'!$L$11,OR($N491=$Q$7,$O491=$Q$7)),"x","")</f>
        <v/>
      </c>
      <c r="R491" s="85" t="str">
        <f>IF(AND($N491=$Q$7,$B491&lt;'111'!$L$11),"x","")</f>
        <v/>
      </c>
      <c r="S491" s="85" t="str">
        <f>IF(AND($O491=$Q$7,$B491&lt;'111'!$L$11),"x","")</f>
        <v/>
      </c>
      <c r="T491" s="85" t="str">
        <f>IF(ISERROR(FIND('112'!$M$9,G491,1)),"",IF((AND(FIND('112'!$M$9,G491,1)&gt;=1,B491='112'!$K$9,OR($N491='112'!$I$6,$O491='112'!$I$6))),"x",""))</f>
        <v/>
      </c>
      <c r="U491" s="85" t="str">
        <f>IF(ISERROR(FIND('112'!$M$9,G491,1)),"",IF((AND(LEFT(G491,2)=LEFT('112'!$M$9,2),B491&lt;'112'!$K$9,$N491='112'!$I$6)),"x",""))</f>
        <v/>
      </c>
      <c r="V491" s="85" t="str">
        <f>IF(ISERROR(FIND('112'!$M$9,G491,1)),"",IF((AND(RIGHT(G491,2)=RIGHT('112'!$M$9,2),B491&lt;'112'!$K$9,$O491='112'!$I$6)),"x",""))</f>
        <v/>
      </c>
      <c r="W491" s="85" t="str">
        <f>IF(AND('341-CT'!$H$9=H491,OR(LEFT(N491,3)=$W$7,LEFT(O491,3)=$W$7)),"x","")</f>
        <v/>
      </c>
      <c r="X491" s="85" t="str">
        <f>IF(OR(TH!N491=TH!$X$7,O491=TH!$X$7),"x","")</f>
        <v/>
      </c>
      <c r="Y491" s="85" t="str">
        <f>IF(AND(OR(N491="131",O491="131"),H491='131-CT'!$H$9),"x","")</f>
        <v/>
      </c>
      <c r="Z491" s="85"/>
      <c r="AA491" s="85" t="str">
        <f>IF(AND(MONTH(E491)='IN-NX'!$J$5,'IN-NX'!$D$7=D491),"x","")</f>
        <v/>
      </c>
      <c r="AB491" s="85" t="str">
        <f>IF(AND(OR(LEFT(TH!N491,2)="15",LEFT(TH!O491,2)="15"),'152-CT'!$J$8=TH!F491),"x","")</f>
        <v/>
      </c>
      <c r="AC491" s="85" t="str">
        <f>IF(AND(OR(LEFT(TH!N491,2)="15",LEFT(TH!O491,2)="15"),TK!$E$7=TH!F491),"x","")</f>
        <v/>
      </c>
      <c r="AD491" s="85" t="str">
        <f>IF(AND(N491="1521",MONTH(C491)='BK-NL'!$M$11),"x","")</f>
        <v/>
      </c>
    </row>
    <row r="492" spans="1:31" s="357" customFormat="1" ht="15.75" hidden="1" customHeight="1">
      <c r="A492" s="342" t="str">
        <f>IF(B492&lt;&gt;"",IF(AND(B492='IN-TC'!$S$4,OR(TH!N492="1111",TH!O492="1111")),TH!D492,""),"")</f>
        <v/>
      </c>
      <c r="B492" s="63">
        <f>IF(C492&lt;&gt;"",MONTH(C492),"")</f>
        <v>3</v>
      </c>
      <c r="C492" s="320">
        <v>42430</v>
      </c>
      <c r="D492" s="320" t="s">
        <v>880</v>
      </c>
      <c r="E492" s="320">
        <v>42416</v>
      </c>
      <c r="F492" s="519" t="s">
        <v>776</v>
      </c>
      <c r="G492" s="994" t="s">
        <v>1383</v>
      </c>
      <c r="H492" s="74" t="s">
        <v>814</v>
      </c>
      <c r="I492" s="446"/>
      <c r="J492" s="446"/>
      <c r="K492" s="437"/>
      <c r="L492" s="446"/>
      <c r="M492" s="65">
        <v>12000000</v>
      </c>
      <c r="N492" s="66" t="s">
        <v>101</v>
      </c>
      <c r="O492" s="66" t="s">
        <v>63</v>
      </c>
      <c r="P492" s="85" t="str">
        <f>IF(AND('331-CT'!$E$7=TH!H492,OR(N492="331",O492="331")),"x","")</f>
        <v/>
      </c>
      <c r="Q492" s="85" t="str">
        <f>IF(AND(B492='111'!$L$11,OR($N492=$Q$7,$O492=$Q$7)),"x","")</f>
        <v/>
      </c>
      <c r="R492" s="85" t="str">
        <f>IF(AND($N492=$Q$7,$B492&lt;'111'!$L$11),"x","")</f>
        <v/>
      </c>
      <c r="S492" s="85" t="str">
        <f>IF(AND($O492=$Q$7,$B492&lt;'111'!$L$11),"x","")</f>
        <v/>
      </c>
      <c r="T492" s="85" t="str">
        <f>IF(ISERROR(FIND('112'!$M$9,G492,1)),"",IF((AND(FIND('112'!$M$9,G492,1)&gt;=1,B492='112'!$K$9,OR($N492='112'!$I$6,$O492='112'!$I$6))),"x",""))</f>
        <v/>
      </c>
      <c r="U492" s="85" t="str">
        <f>IF(ISERROR(FIND('112'!$M$9,G492,1)),"",IF((AND(LEFT(G492,2)=LEFT('112'!$M$9,2),B492&lt;'112'!$K$9,$N492='112'!$I$6)),"x",""))</f>
        <v/>
      </c>
      <c r="V492" s="85" t="str">
        <f>IF(ISERROR(FIND('112'!$M$9,G492,1)),"",IF((AND(RIGHT(G492,2)=RIGHT('112'!$M$9,2),B492&lt;'112'!$K$9,$O492='112'!$I$6)),"x",""))</f>
        <v/>
      </c>
      <c r="W492" s="85" t="str">
        <f>IF(AND('341-CT'!$H$9=H492,OR(LEFT(N492,3)=$W$7,LEFT(O492,3)=$W$7)),"x","")</f>
        <v/>
      </c>
      <c r="X492" s="85" t="str">
        <f>IF(OR(TH!N492=TH!$X$7,O492=TH!$X$7),"x","")</f>
        <v/>
      </c>
      <c r="Y492" s="85" t="str">
        <f>IF(AND(OR(N492="131",O492="131"),H492='131-CT'!$H$9),"x","")</f>
        <v/>
      </c>
      <c r="Z492" s="85"/>
      <c r="AA492" s="85" t="str">
        <f>IF(AND(MONTH(E492)='IN-NX'!$J$5,'IN-NX'!$D$7=D492),"x","")</f>
        <v/>
      </c>
      <c r="AB492" s="85" t="str">
        <f>IF(AND(OR(LEFT(TH!N492,2)="15",LEFT(TH!O492,2)="15"),'152-CT'!$J$8=TH!F492),"x","")</f>
        <v/>
      </c>
      <c r="AC492" s="85" t="str">
        <f>IF(AND(OR(LEFT(TH!N492,2)="15",LEFT(TH!O492,2)="15"),TK!$E$7=TH!F492),"x","")</f>
        <v/>
      </c>
      <c r="AD492" s="85" t="str">
        <f>IF(AND(N492="1521",MONTH(C492)='BK-NL'!$M$11),"x","")</f>
        <v/>
      </c>
    </row>
    <row r="493" spans="1:31" s="357" customFormat="1" ht="15.75" hidden="1" customHeight="1">
      <c r="A493" s="342" t="str">
        <f>IF(B493&lt;&gt;"",IF(AND(B493='IN-TC'!$S$4,OR(TH!N493="1111",TH!O493="1111")),TH!D493,""),"")</f>
        <v/>
      </c>
      <c r="B493" s="63">
        <f t="shared" si="41"/>
        <v>3</v>
      </c>
      <c r="C493" s="320">
        <v>42430</v>
      </c>
      <c r="D493" s="320" t="s">
        <v>880</v>
      </c>
      <c r="E493" s="320">
        <v>42416</v>
      </c>
      <c r="F493" s="519" t="s">
        <v>777</v>
      </c>
      <c r="G493" s="994" t="s">
        <v>1383</v>
      </c>
      <c r="H493" s="74" t="s">
        <v>814</v>
      </c>
      <c r="I493" s="446"/>
      <c r="J493" s="446"/>
      <c r="K493" s="437"/>
      <c r="L493" s="446"/>
      <c r="M493" s="65">
        <v>1200000</v>
      </c>
      <c r="N493" s="66" t="s">
        <v>9</v>
      </c>
      <c r="O493" s="66" t="s">
        <v>63</v>
      </c>
      <c r="P493" s="85" t="str">
        <f>IF(AND('331-CT'!$E$7=TH!H493,OR(N493="331",O493="331")),"x","")</f>
        <v/>
      </c>
      <c r="Q493" s="85" t="str">
        <f>IF(AND(B493='111'!$L$11,OR($N493=$Q$7,$O493=$Q$7)),"x","")</f>
        <v/>
      </c>
      <c r="R493" s="85" t="str">
        <f>IF(AND($N493=$Q$7,$B493&lt;'111'!$L$11),"x","")</f>
        <v/>
      </c>
      <c r="S493" s="85" t="str">
        <f>IF(AND($O493=$Q$7,$B493&lt;'111'!$L$11),"x","")</f>
        <v/>
      </c>
      <c r="T493" s="85" t="str">
        <f>IF(ISERROR(FIND('112'!$M$9,G493,1)),"",IF((AND(FIND('112'!$M$9,G493,1)&gt;=1,B493='112'!$K$9,OR($N493='112'!$I$6,$O493='112'!$I$6))),"x",""))</f>
        <v/>
      </c>
      <c r="U493" s="85" t="str">
        <f>IF(ISERROR(FIND('112'!$M$9,G493,1)),"",IF((AND(LEFT(G493,2)=LEFT('112'!$M$9,2),B493&lt;'112'!$K$9,$N493='112'!$I$6)),"x",""))</f>
        <v/>
      </c>
      <c r="V493" s="85" t="str">
        <f>IF(ISERROR(FIND('112'!$M$9,G493,1)),"",IF((AND(RIGHT(G493,2)=RIGHT('112'!$M$9,2),B493&lt;'112'!$K$9,$O493='112'!$I$6)),"x",""))</f>
        <v/>
      </c>
      <c r="W493" s="85" t="str">
        <f>IF(AND('341-CT'!$H$9=H493,OR(LEFT(N493,3)=$W$7,LEFT(O493,3)=$W$7)),"x","")</f>
        <v/>
      </c>
      <c r="X493" s="85" t="str">
        <f>IF(OR(TH!N493=TH!$X$7,O493=TH!$X$7),"x","")</f>
        <v/>
      </c>
      <c r="Y493" s="85" t="str">
        <f>IF(AND(OR(N493="131",O493="131"),H493='131-CT'!$H$9),"x","")</f>
        <v/>
      </c>
      <c r="Z493" s="85"/>
      <c r="AA493" s="85" t="str">
        <f>IF(AND(MONTH(E493)='IN-NX'!$J$5,'IN-NX'!$D$7=D493),"x","")</f>
        <v/>
      </c>
      <c r="AB493" s="85" t="str">
        <f>IF(AND(OR(LEFT(TH!N493,2)="15",LEFT(TH!O493,2)="15"),'152-CT'!$J$8=TH!F493),"x","")</f>
        <v/>
      </c>
      <c r="AC493" s="85" t="str">
        <f>IF(AND(OR(LEFT(TH!N493,2)="15",LEFT(TH!O493,2)="15"),TK!$E$7=TH!F493),"x","")</f>
        <v/>
      </c>
      <c r="AD493" s="85" t="str">
        <f>IF(AND(N493="1521",MONTH(C493)='BK-NL'!$M$11),"x","")</f>
        <v/>
      </c>
    </row>
    <row r="494" spans="1:31" s="357" customFormat="1" ht="15.75" hidden="1" customHeight="1">
      <c r="A494" s="342" t="str">
        <f>IF(B494&lt;&gt;"",IF(AND(B494='IN-TC'!$S$4,OR(TH!N494="1111",TH!O494="1111")),TH!D494,""),"")</f>
        <v/>
      </c>
      <c r="B494" s="63">
        <f t="shared" si="40"/>
        <v>3</v>
      </c>
      <c r="C494" s="320">
        <v>42430</v>
      </c>
      <c r="D494" s="320" t="s">
        <v>881</v>
      </c>
      <c r="E494" s="320">
        <v>42430</v>
      </c>
      <c r="F494" s="519" t="s">
        <v>1115</v>
      </c>
      <c r="G494" s="321" t="s">
        <v>927</v>
      </c>
      <c r="H494" s="322" t="s">
        <v>770</v>
      </c>
      <c r="I494" s="446"/>
      <c r="J494" s="446"/>
      <c r="K494" s="437"/>
      <c r="L494" s="446"/>
      <c r="M494" s="65">
        <v>33000000</v>
      </c>
      <c r="N494" s="323" t="s">
        <v>26</v>
      </c>
      <c r="O494" s="66" t="s">
        <v>63</v>
      </c>
      <c r="P494" s="85" t="str">
        <f>IF(AND('331-CT'!$E$7=TH!H494,OR(N494="331",O494="331")),"x","")</f>
        <v/>
      </c>
      <c r="Q494" s="85" t="str">
        <f>IF(AND(B494='111'!$L$11,OR($N494=$Q$7,$O494=$Q$7)),"x","")</f>
        <v/>
      </c>
      <c r="R494" s="85" t="str">
        <f>IF(AND($N494=$Q$7,$B494&lt;'111'!$L$11),"x","")</f>
        <v/>
      </c>
      <c r="S494" s="85" t="str">
        <f>IF(AND($O494=$Q$7,$B494&lt;'111'!$L$11),"x","")</f>
        <v/>
      </c>
      <c r="T494" s="85" t="str">
        <f>IF(ISERROR(FIND('112'!$M$9,G494,1)),"",IF((AND(FIND('112'!$M$9,G494,1)&gt;=1,B494='112'!$K$9,OR($N494='112'!$I$6,$O494='112'!$I$6))),"x",""))</f>
        <v/>
      </c>
      <c r="U494" s="85" t="str">
        <f>IF(ISERROR(FIND('112'!$M$9,G494,1)),"",IF((AND(LEFT(G494,2)=LEFT('112'!$M$9,2),B494&lt;'112'!$K$9,$N494='112'!$I$6)),"x",""))</f>
        <v>x</v>
      </c>
      <c r="V494" s="85" t="str">
        <f>IF(ISERROR(FIND('112'!$M$9,G494,1)),"",IF((AND(RIGHT(G494,2)=RIGHT('112'!$M$9,2),B494&lt;'112'!$K$9,$O494='112'!$I$6)),"x",""))</f>
        <v/>
      </c>
      <c r="W494" s="85" t="str">
        <f>IF(AND('341-CT'!$H$9=H494,OR(LEFT(N494,3)=$W$7,LEFT(O494,3)=$W$7)),"x","")</f>
        <v/>
      </c>
      <c r="X494" s="85" t="str">
        <f>IF(OR(TH!N494=TH!$X$7,O494=TH!$X$7),"x","")</f>
        <v/>
      </c>
      <c r="Y494" s="85" t="str">
        <f>IF(AND(OR(N494="131",O494="131"),H494='131-CT'!$H$9),"x","")</f>
        <v/>
      </c>
      <c r="Z494" s="85"/>
      <c r="AA494" s="85" t="str">
        <f>IF(AND(MONTH(E494)='IN-NX'!$J$5,'IN-NX'!$D$7=D494),"x","")</f>
        <v/>
      </c>
      <c r="AB494" s="85" t="str">
        <f>IF(AND(OR(LEFT(TH!N494,2)="15",LEFT(TH!O494,2)="15"),'152-CT'!$J$8=TH!F494),"x","")</f>
        <v/>
      </c>
      <c r="AC494" s="85" t="str">
        <f>IF(AND(OR(LEFT(TH!N494,2)="15",LEFT(TH!O494,2)="15"),TK!$E$7=TH!F494),"x","")</f>
        <v/>
      </c>
      <c r="AD494" s="85" t="str">
        <f>IF(AND(N494="1521",MONTH(C494)='BK-NL'!$M$11),"x","")</f>
        <v/>
      </c>
      <c r="AE494" s="333"/>
    </row>
    <row r="495" spans="1:31" s="357" customFormat="1" ht="15.75" hidden="1" customHeight="1">
      <c r="A495" s="342" t="str">
        <f>IF(B495&lt;&gt;"",IF(AND(B495='IN-TC'!$S$4,OR(TH!N495="1111",TH!O495="1111")),TH!D495,""),"")</f>
        <v/>
      </c>
      <c r="B495" s="63">
        <f t="shared" si="40"/>
        <v>3</v>
      </c>
      <c r="C495" s="320">
        <v>42430</v>
      </c>
      <c r="D495" s="320" t="s">
        <v>883</v>
      </c>
      <c r="E495" s="320">
        <v>42430</v>
      </c>
      <c r="F495" s="519" t="s">
        <v>778</v>
      </c>
      <c r="G495" s="998" t="s">
        <v>1116</v>
      </c>
      <c r="H495" s="322" t="s">
        <v>1117</v>
      </c>
      <c r="I495" s="446"/>
      <c r="J495" s="446"/>
      <c r="K495" s="437"/>
      <c r="L495" s="446"/>
      <c r="M495" s="65">
        <v>435455</v>
      </c>
      <c r="N495" s="323" t="s">
        <v>101</v>
      </c>
      <c r="O495" s="66" t="s">
        <v>63</v>
      </c>
      <c r="P495" s="85" t="str">
        <f>IF(AND('331-CT'!$E$7=TH!H495,OR(N495="331",O495="331")),"x","")</f>
        <v/>
      </c>
      <c r="Q495" s="85" t="str">
        <f>IF(AND(B495='111'!$L$11,OR($N495=$Q$7,$O495=$Q$7)),"x","")</f>
        <v/>
      </c>
      <c r="R495" s="85" t="str">
        <f>IF(AND($N495=$Q$7,$B495&lt;'111'!$L$11),"x","")</f>
        <v/>
      </c>
      <c r="S495" s="85" t="str">
        <f>IF(AND($O495=$Q$7,$B495&lt;'111'!$L$11),"x","")</f>
        <v/>
      </c>
      <c r="T495" s="85" t="str">
        <f>IF(ISERROR(FIND('112'!$M$9,G495,1)),"",IF((AND(FIND('112'!$M$9,G495,1)&gt;=1,B495='112'!$K$9,OR($N495='112'!$I$6,$O495='112'!$I$6))),"x",""))</f>
        <v/>
      </c>
      <c r="U495" s="85" t="str">
        <f>IF(ISERROR(FIND('112'!$M$9,G495,1)),"",IF((AND(LEFT(G495,2)=LEFT('112'!$M$9,2),B495&lt;'112'!$K$9,$N495='112'!$I$6)),"x",""))</f>
        <v/>
      </c>
      <c r="V495" s="85" t="str">
        <f>IF(ISERROR(FIND('112'!$M$9,G495,1)),"",IF((AND(RIGHT(G495,2)=RIGHT('112'!$M$9,2),B495&lt;'112'!$K$9,$O495='112'!$I$6)),"x",""))</f>
        <v/>
      </c>
      <c r="W495" s="85" t="str">
        <f>IF(AND('341-CT'!$H$9=H495,OR(LEFT(N495,3)=$W$7,LEFT(O495,3)=$W$7)),"x","")</f>
        <v/>
      </c>
      <c r="X495" s="85" t="str">
        <f>IF(OR(TH!N495=TH!$X$7,O495=TH!$X$7),"x","")</f>
        <v/>
      </c>
      <c r="Y495" s="85" t="str">
        <f>IF(AND(OR(N495="131",O495="131"),H495='131-CT'!$H$9),"x","")</f>
        <v/>
      </c>
      <c r="Z495" s="85"/>
      <c r="AA495" s="85" t="str">
        <f>IF(AND(MONTH(E495)='IN-NX'!$J$5,'IN-NX'!$D$7=D495),"x","")</f>
        <v/>
      </c>
      <c r="AB495" s="85" t="str">
        <f>IF(AND(OR(LEFT(TH!N495,2)="15",LEFT(TH!O495,2)="15"),'152-CT'!$J$8=TH!F495),"x","")</f>
        <v/>
      </c>
      <c r="AC495" s="85" t="str">
        <f>IF(AND(OR(LEFT(TH!N495,2)="15",LEFT(TH!O495,2)="15"),TK!$E$7=TH!F495),"x","")</f>
        <v/>
      </c>
      <c r="AD495" s="85" t="str">
        <f>IF(AND(N495="1521",MONTH(C495)='BK-NL'!$M$11),"x","")</f>
        <v/>
      </c>
      <c r="AE495" s="333"/>
    </row>
    <row r="496" spans="1:31" ht="15.75" hidden="1" customHeight="1">
      <c r="A496" s="342" t="str">
        <f>IF(B496&lt;&gt;"",IF(AND(B496='IN-TC'!$S$4,OR(TH!N496="1111",TH!O496="1111")),TH!D496,""),"")</f>
        <v/>
      </c>
      <c r="B496" s="63">
        <f t="shared" si="40"/>
        <v>3</v>
      </c>
      <c r="C496" s="320">
        <v>42430</v>
      </c>
      <c r="D496" s="320" t="s">
        <v>883</v>
      </c>
      <c r="E496" s="320">
        <v>42430</v>
      </c>
      <c r="F496" s="519" t="s">
        <v>779</v>
      </c>
      <c r="G496" s="998" t="s">
        <v>1116</v>
      </c>
      <c r="H496" s="322" t="s">
        <v>1117</v>
      </c>
      <c r="I496" s="446"/>
      <c r="J496" s="446"/>
      <c r="K496" s="437"/>
      <c r="L496" s="446"/>
      <c r="M496" s="65">
        <v>43545</v>
      </c>
      <c r="N496" s="323" t="s">
        <v>9</v>
      </c>
      <c r="O496" s="66" t="s">
        <v>63</v>
      </c>
      <c r="P496" s="85" t="str">
        <f>IF(AND('331-CT'!$E$7=TH!H496,OR(N496="331",O496="331")),"x","")</f>
        <v/>
      </c>
      <c r="Q496" s="85" t="str">
        <f>IF(AND(B496='111'!$L$11,OR($N496=$Q$7,$O496=$Q$7)),"x","")</f>
        <v/>
      </c>
      <c r="R496" s="85" t="str">
        <f>IF(AND($N496=$Q$7,$B496&lt;'111'!$L$11),"x","")</f>
        <v/>
      </c>
      <c r="S496" s="85" t="str">
        <f>IF(AND($O496=$Q$7,$B496&lt;'111'!$L$11),"x","")</f>
        <v/>
      </c>
      <c r="T496" s="85" t="str">
        <f>IF(ISERROR(FIND('112'!$M$9,G496,1)),"",IF((AND(FIND('112'!$M$9,G496,1)&gt;=1,B496='112'!$K$9,OR($N496='112'!$I$6,$O496='112'!$I$6))),"x",""))</f>
        <v/>
      </c>
      <c r="U496" s="85" t="str">
        <f>IF(ISERROR(FIND('112'!$M$9,G496,1)),"",IF((AND(LEFT(G496,2)=LEFT('112'!$M$9,2),B496&lt;'112'!$K$9,$N496='112'!$I$6)),"x",""))</f>
        <v/>
      </c>
      <c r="V496" s="85" t="str">
        <f>IF(ISERROR(FIND('112'!$M$9,G496,1)),"",IF((AND(RIGHT(G496,2)=RIGHT('112'!$M$9,2),B496&lt;'112'!$K$9,$O496='112'!$I$6)),"x",""))</f>
        <v/>
      </c>
      <c r="W496" s="85" t="str">
        <f>IF(AND('341-CT'!$H$9=H496,OR(LEFT(N496,3)=$W$7,LEFT(O496,3)=$W$7)),"x","")</f>
        <v/>
      </c>
      <c r="X496" s="85" t="str">
        <f>IF(OR(TH!N496=TH!$X$7,O496=TH!$X$7),"x","")</f>
        <v/>
      </c>
      <c r="Y496" s="85" t="str">
        <f>IF(AND(OR(N496="131",O496="131"),H496='131-CT'!$H$9),"x","")</f>
        <v/>
      </c>
      <c r="Z496" s="85"/>
      <c r="AA496" s="85" t="str">
        <f>IF(AND(MONTH(E496)='IN-NX'!$J$5,'IN-NX'!$D$7=D496),"x","")</f>
        <v/>
      </c>
      <c r="AB496" s="85" t="str">
        <f>IF(AND(OR(LEFT(TH!N496,2)="15",LEFT(TH!O496,2)="15"),'152-CT'!$J$8=TH!F496),"x","")</f>
        <v/>
      </c>
      <c r="AC496" s="85" t="str">
        <f>IF(AND(OR(LEFT(TH!N496,2)="15",LEFT(TH!O496,2)="15"),TK!$E$7=TH!F496),"x","")</f>
        <v/>
      </c>
      <c r="AD496" s="85" t="str">
        <f>IF(AND(N496="1521",MONTH(C496)='BK-NL'!$M$11),"x","")</f>
        <v/>
      </c>
    </row>
    <row r="497" spans="1:30" ht="15.75" hidden="1" customHeight="1">
      <c r="A497" s="342" t="str">
        <f>IF(B497&lt;&gt;"",IF(AND(B497='IN-TC'!$S$4,OR(TH!N497="1111",TH!O497="1111")),TH!D497,""),"")</f>
        <v/>
      </c>
      <c r="B497" s="63">
        <f t="shared" si="40"/>
        <v>3</v>
      </c>
      <c r="C497" s="320">
        <v>42430</v>
      </c>
      <c r="D497" s="320" t="s">
        <v>884</v>
      </c>
      <c r="E497" s="320">
        <v>42430</v>
      </c>
      <c r="F497" s="519" t="s">
        <v>1118</v>
      </c>
      <c r="G497" s="998" t="s">
        <v>1119</v>
      </c>
      <c r="H497" s="322" t="s">
        <v>1121</v>
      </c>
      <c r="I497" s="446"/>
      <c r="J497" s="446"/>
      <c r="K497" s="437"/>
      <c r="L497" s="446"/>
      <c r="M497" s="65">
        <v>1697500</v>
      </c>
      <c r="N497" s="323" t="s">
        <v>101</v>
      </c>
      <c r="O497" s="66" t="s">
        <v>63</v>
      </c>
      <c r="P497" s="85" t="str">
        <f>IF(AND('331-CT'!$E$7=TH!H497,OR(N497="331",O497="331")),"x","")</f>
        <v/>
      </c>
      <c r="Q497" s="85" t="str">
        <f>IF(AND(B497='111'!$L$11,OR($N497=$Q$7,$O497=$Q$7)),"x","")</f>
        <v/>
      </c>
      <c r="R497" s="85" t="str">
        <f>IF(AND($N497=$Q$7,$B497&lt;'111'!$L$11),"x","")</f>
        <v/>
      </c>
      <c r="S497" s="85" t="str">
        <f>IF(AND($O497=$Q$7,$B497&lt;'111'!$L$11),"x","")</f>
        <v/>
      </c>
      <c r="T497" s="85" t="str">
        <f>IF(ISERROR(FIND('112'!$M$9,G497,1)),"",IF((AND(FIND('112'!$M$9,G497,1)&gt;=1,B497='112'!$K$9,OR($N497='112'!$I$6,$O497='112'!$I$6))),"x",""))</f>
        <v/>
      </c>
      <c r="U497" s="85" t="str">
        <f>IF(ISERROR(FIND('112'!$M$9,G497,1)),"",IF((AND(LEFT(G497,2)=LEFT('112'!$M$9,2),B497&lt;'112'!$K$9,$N497='112'!$I$6)),"x",""))</f>
        <v/>
      </c>
      <c r="V497" s="85" t="str">
        <f>IF(ISERROR(FIND('112'!$M$9,G497,1)),"",IF((AND(RIGHT(G497,2)=RIGHT('112'!$M$9,2),B497&lt;'112'!$K$9,$O497='112'!$I$6)),"x",""))</f>
        <v/>
      </c>
      <c r="W497" s="85" t="str">
        <f>IF(AND('341-CT'!$H$9=H497,OR(LEFT(N497,3)=$W$7,LEFT(O497,3)=$W$7)),"x","")</f>
        <v/>
      </c>
      <c r="X497" s="85" t="str">
        <f>IF(OR(TH!N497=TH!$X$7,O497=TH!$X$7),"x","")</f>
        <v/>
      </c>
      <c r="Y497" s="85" t="str">
        <f>IF(AND(OR(N497="131",O497="131"),H497='131-CT'!$H$9),"x","")</f>
        <v/>
      </c>
      <c r="Z497" s="85"/>
      <c r="AA497" s="85" t="str">
        <f>IF(AND(MONTH(E497)='IN-NX'!$J$5,'IN-NX'!$D$7=D497),"x","")</f>
        <v/>
      </c>
      <c r="AB497" s="85" t="str">
        <f>IF(AND(OR(LEFT(TH!N497,2)="15",LEFT(TH!O497,2)="15"),'152-CT'!$J$8=TH!F497),"x","")</f>
        <v/>
      </c>
      <c r="AC497" s="85" t="str">
        <f>IF(AND(OR(LEFT(TH!N497,2)="15",LEFT(TH!O497,2)="15"),TK!$E$7=TH!F497),"x","")</f>
        <v/>
      </c>
      <c r="AD497" s="85" t="str">
        <f>IF(AND(N497="1521",MONTH(C497)='BK-NL'!$M$11),"x","")</f>
        <v/>
      </c>
    </row>
    <row r="498" spans="1:30" ht="15.75" hidden="1" customHeight="1">
      <c r="A498" s="342" t="str">
        <f>IF(B498&lt;&gt;"",IF(AND(B498='IN-TC'!$S$4,OR(TH!N498="1111",TH!O498="1111")),TH!D498,""),"")</f>
        <v/>
      </c>
      <c r="B498" s="63">
        <f t="shared" si="40"/>
        <v>3</v>
      </c>
      <c r="C498" s="320">
        <v>42430</v>
      </c>
      <c r="D498" s="320" t="s">
        <v>884</v>
      </c>
      <c r="E498" s="320">
        <v>42430</v>
      </c>
      <c r="F498" s="519" t="s">
        <v>1120</v>
      </c>
      <c r="G498" s="998" t="s">
        <v>1119</v>
      </c>
      <c r="H498" s="322" t="s">
        <v>1121</v>
      </c>
      <c r="I498" s="446"/>
      <c r="J498" s="446"/>
      <c r="K498" s="437"/>
      <c r="L498" s="446"/>
      <c r="M498" s="65">
        <v>169750</v>
      </c>
      <c r="N498" s="323" t="s">
        <v>9</v>
      </c>
      <c r="O498" s="66" t="s">
        <v>63</v>
      </c>
      <c r="P498" s="85" t="str">
        <f>IF(AND('331-CT'!$E$7=TH!H498,OR(N498="331",O498="331")),"x","")</f>
        <v/>
      </c>
      <c r="Q498" s="85" t="str">
        <f>IF(AND(B498='111'!$L$11,OR($N498=$Q$7,$O498=$Q$7)),"x","")</f>
        <v/>
      </c>
      <c r="R498" s="85" t="str">
        <f>IF(AND($N498=$Q$7,$B498&lt;'111'!$L$11),"x","")</f>
        <v/>
      </c>
      <c r="S498" s="85" t="str">
        <f>IF(AND($O498=$Q$7,$B498&lt;'111'!$L$11),"x","")</f>
        <v/>
      </c>
      <c r="T498" s="85" t="str">
        <f>IF(ISERROR(FIND('112'!$M$9,G498,1)),"",IF((AND(FIND('112'!$M$9,G498,1)&gt;=1,B498='112'!$K$9,OR($N498='112'!$I$6,$O498='112'!$I$6))),"x",""))</f>
        <v/>
      </c>
      <c r="U498" s="85" t="str">
        <f>IF(ISERROR(FIND('112'!$M$9,G498,1)),"",IF((AND(LEFT(G498,2)=LEFT('112'!$M$9,2),B498&lt;'112'!$K$9,$N498='112'!$I$6)),"x",""))</f>
        <v/>
      </c>
      <c r="V498" s="85" t="str">
        <f>IF(ISERROR(FIND('112'!$M$9,G498,1)),"",IF((AND(RIGHT(G498,2)=RIGHT('112'!$M$9,2),B498&lt;'112'!$K$9,$O498='112'!$I$6)),"x",""))</f>
        <v/>
      </c>
      <c r="W498" s="85" t="str">
        <f>IF(AND('341-CT'!$H$9=H498,OR(LEFT(N498,3)=$W$7,LEFT(O498,3)=$W$7)),"x","")</f>
        <v/>
      </c>
      <c r="X498" s="85" t="str">
        <f>IF(OR(TH!N498=TH!$X$7,O498=TH!$X$7),"x","")</f>
        <v/>
      </c>
      <c r="Y498" s="85" t="str">
        <f>IF(AND(OR(N498="131",O498="131"),H498='131-CT'!$H$9),"x","")</f>
        <v/>
      </c>
      <c r="Z498" s="85"/>
      <c r="AA498" s="85" t="str">
        <f>IF(AND(MONTH(E498)='IN-NX'!$J$5,'IN-NX'!$D$7=D498),"x","")</f>
        <v/>
      </c>
      <c r="AB498" s="85" t="str">
        <f>IF(AND(OR(LEFT(TH!N498,2)="15",LEFT(TH!O498,2)="15"),'152-CT'!$J$8=TH!F498),"x","")</f>
        <v/>
      </c>
      <c r="AC498" s="85" t="str">
        <f>IF(AND(OR(LEFT(TH!N498,2)="15",LEFT(TH!O498,2)="15"),TK!$E$7=TH!F498),"x","")</f>
        <v/>
      </c>
      <c r="AD498" s="85" t="str">
        <f>IF(AND(N498="1521",MONTH(C498)='BK-NL'!$M$11),"x","")</f>
        <v/>
      </c>
    </row>
    <row r="499" spans="1:30" ht="15.75" customHeight="1">
      <c r="A499" s="342" t="str">
        <f>IF(B499&lt;&gt;"",IF(AND(B499='IN-TC'!$S$4,OR(TH!N499="1111",TH!O499="1111")),TH!D499,""),"")</f>
        <v/>
      </c>
      <c r="B499" s="63">
        <f t="shared" si="40"/>
        <v>3</v>
      </c>
      <c r="C499" s="64">
        <v>42430</v>
      </c>
      <c r="D499" s="320" t="s">
        <v>708</v>
      </c>
      <c r="E499" s="64">
        <v>42430</v>
      </c>
      <c r="F499" s="519" t="s">
        <v>1214</v>
      </c>
      <c r="G499" s="67" t="s">
        <v>927</v>
      </c>
      <c r="H499" s="7" t="s">
        <v>635</v>
      </c>
      <c r="I499" s="446"/>
      <c r="J499" s="446"/>
      <c r="K499" s="437"/>
      <c r="L499" s="446"/>
      <c r="M499" s="65">
        <v>32386200</v>
      </c>
      <c r="N499" s="66" t="s">
        <v>8</v>
      </c>
      <c r="O499" s="66" t="s">
        <v>26</v>
      </c>
      <c r="P499" s="85" t="str">
        <f>IF(AND('331-CT'!$E$7=TH!H499,OR(N499="331",O499="331")),"x","")</f>
        <v/>
      </c>
      <c r="Q499" s="85" t="str">
        <f>IF(AND(B499='111'!$L$11,OR($N499=$Q$7,$O499=$Q$7)),"x","")</f>
        <v/>
      </c>
      <c r="R499" s="85" t="str">
        <f>IF(AND($N499=$Q$7,$B499&lt;'111'!$L$11),"x","")</f>
        <v/>
      </c>
      <c r="S499" s="85" t="str">
        <f>IF(AND($O499=$Q$7,$B499&lt;'111'!$L$11),"x","")</f>
        <v/>
      </c>
      <c r="T499" s="85" t="str">
        <f>IF(ISERROR(FIND('112'!$M$9,G499,1)),"",IF((AND(FIND('112'!$M$9,G499,1)&gt;=1,B499='112'!$K$9,OR($N499='112'!$I$6,$O499='112'!$I$6))),"x",""))</f>
        <v/>
      </c>
      <c r="U499" s="85" t="str">
        <f>IF(ISERROR(FIND('112'!$M$9,G499,1)),"",IF((AND(LEFT(G499,2)=LEFT('112'!$M$9,2),B499&lt;'112'!$K$9,$N499='112'!$I$6)),"x",""))</f>
        <v/>
      </c>
      <c r="V499" s="85" t="str">
        <f>IF(ISERROR(FIND('112'!$M$9,G499,1)),"",IF((AND(RIGHT(G499,2)=RIGHT('112'!$M$9,2),B499&lt;'112'!$K$9,$O499='112'!$I$6)),"x",""))</f>
        <v>x</v>
      </c>
      <c r="W499" s="85" t="str">
        <f>IF(AND('341-CT'!$H$9=H499,OR(LEFT(N499,3)=$W$7,LEFT(O499,3)=$W$7)),"x","")</f>
        <v/>
      </c>
      <c r="X499" s="85" t="str">
        <f>IF(OR(TH!N499=TH!$X$7,O499=TH!$X$7),"x","")</f>
        <v/>
      </c>
      <c r="Y499" s="85" t="str">
        <f>IF(AND(OR(N499="131",O499="131"),H499='131-CT'!$H$9),"x","")</f>
        <v/>
      </c>
      <c r="Z499" s="85"/>
      <c r="AA499" s="85" t="str">
        <f>IF(AND(MONTH(E499)='IN-NX'!$J$5,'IN-NX'!$D$7=D499),"x","")</f>
        <v/>
      </c>
      <c r="AB499" s="85" t="str">
        <f>IF(AND(OR(LEFT(TH!N499,2)="15",LEFT(TH!O499,2)="15"),'152-CT'!$J$8=TH!F499),"x","")</f>
        <v/>
      </c>
      <c r="AC499" s="85" t="str">
        <f>IF(AND(OR(LEFT(TH!N499,2)="15",LEFT(TH!O499,2)="15"),TK!$E$7=TH!F499),"x","")</f>
        <v/>
      </c>
      <c r="AD499" s="85" t="str">
        <f>IF(AND(N499="1521",MONTH(C499)='BK-NL'!$M$11),"x","")</f>
        <v/>
      </c>
    </row>
    <row r="500" spans="1:30" ht="15.75" hidden="1" customHeight="1">
      <c r="A500" s="342" t="str">
        <f>IF(B500&lt;&gt;"",IF(AND(B500='IN-TC'!$S$4,OR(TH!N500="1111",TH!O500="1111")),TH!D500,""),"")</f>
        <v/>
      </c>
      <c r="B500" s="63">
        <f t="shared" si="40"/>
        <v>3</v>
      </c>
      <c r="C500" s="64">
        <v>42430</v>
      </c>
      <c r="D500" s="320" t="s">
        <v>708</v>
      </c>
      <c r="E500" s="64">
        <v>42430</v>
      </c>
      <c r="F500" s="519" t="s">
        <v>1208</v>
      </c>
      <c r="G500" s="67" t="s">
        <v>927</v>
      </c>
      <c r="H500" s="74"/>
      <c r="I500" s="446"/>
      <c r="J500" s="446"/>
      <c r="K500" s="437"/>
      <c r="L500" s="446"/>
      <c r="M500" s="65">
        <v>45000</v>
      </c>
      <c r="N500" s="66" t="s">
        <v>101</v>
      </c>
      <c r="O500" s="66" t="s">
        <v>26</v>
      </c>
      <c r="P500" s="85" t="str">
        <f>IF(AND('331-CT'!$E$7=TH!H500,OR(N500="331",O500="331")),"x","")</f>
        <v/>
      </c>
      <c r="Q500" s="85" t="str">
        <f>IF(AND(B500='111'!$L$11,OR($N500=$Q$7,$O500=$Q$7)),"x","")</f>
        <v/>
      </c>
      <c r="R500" s="85" t="str">
        <f>IF(AND($N500=$Q$7,$B500&lt;'111'!$L$11),"x","")</f>
        <v/>
      </c>
      <c r="S500" s="85" t="str">
        <f>IF(AND($O500=$Q$7,$B500&lt;'111'!$L$11),"x","")</f>
        <v/>
      </c>
      <c r="T500" s="85" t="str">
        <f>IF(ISERROR(FIND('112'!$M$9,G500,1)),"",IF((AND(FIND('112'!$M$9,G500,1)&gt;=1,B500='112'!$K$9,OR($N500='112'!$I$6,$O500='112'!$I$6))),"x",""))</f>
        <v/>
      </c>
      <c r="U500" s="85" t="str">
        <f>IF(ISERROR(FIND('112'!$M$9,G500,1)),"",IF((AND(LEFT(G500,2)=LEFT('112'!$M$9,2),B500&lt;'112'!$K$9,$N500='112'!$I$6)),"x",""))</f>
        <v/>
      </c>
      <c r="V500" s="85" t="str">
        <f>IF(ISERROR(FIND('112'!$M$9,G500,1)),"",IF((AND(RIGHT(G500,2)=RIGHT('112'!$M$9,2),B500&lt;'112'!$K$9,$O500='112'!$I$6)),"x",""))</f>
        <v>x</v>
      </c>
      <c r="W500" s="85" t="str">
        <f>IF(AND('341-CT'!$H$9=H500,OR(LEFT(N500,3)=$W$7,LEFT(O500,3)=$W$7)),"x","")</f>
        <v/>
      </c>
      <c r="X500" s="85" t="str">
        <f>IF(OR(TH!N500=TH!$X$7,O500=TH!$X$7),"x","")</f>
        <v/>
      </c>
      <c r="Y500" s="85" t="str">
        <f>IF(AND(OR(N500="131",O500="131"),H500='131-CT'!$H$9),"x","")</f>
        <v/>
      </c>
      <c r="Z500" s="85"/>
      <c r="AA500" s="85" t="str">
        <f>IF(AND(MONTH(E500)='IN-NX'!$J$5,'IN-NX'!$D$7=D500),"x","")</f>
        <v/>
      </c>
      <c r="AB500" s="85" t="str">
        <f>IF(AND(OR(LEFT(TH!N500,2)="15",LEFT(TH!O500,2)="15"),'152-CT'!$J$8=TH!F500),"x","")</f>
        <v/>
      </c>
      <c r="AC500" s="85" t="str">
        <f>IF(AND(OR(LEFT(TH!N500,2)="15",LEFT(TH!O500,2)="15"),TK!$E$7=TH!F500),"x","")</f>
        <v/>
      </c>
      <c r="AD500" s="85" t="str">
        <f>IF(AND(N500="1521",MONTH(C500)='BK-NL'!$M$11),"x","")</f>
        <v/>
      </c>
    </row>
    <row r="501" spans="1:30" ht="15.75" hidden="1" customHeight="1">
      <c r="A501" s="342" t="str">
        <f>IF(B501&lt;&gt;"",IF(AND(B501='IN-TC'!$S$4,OR(TH!N501="1111",TH!O501="1111")),TH!D501,""),"")</f>
        <v/>
      </c>
      <c r="B501" s="63">
        <f t="shared" si="40"/>
        <v>3</v>
      </c>
      <c r="C501" s="64">
        <v>42430</v>
      </c>
      <c r="D501" s="320" t="s">
        <v>708</v>
      </c>
      <c r="E501" s="64">
        <v>42430</v>
      </c>
      <c r="F501" s="519" t="s">
        <v>1209</v>
      </c>
      <c r="G501" s="67" t="s">
        <v>927</v>
      </c>
      <c r="H501" s="74"/>
      <c r="I501" s="446"/>
      <c r="J501" s="446"/>
      <c r="K501" s="437"/>
      <c r="L501" s="446"/>
      <c r="M501" s="65">
        <v>4500</v>
      </c>
      <c r="N501" s="66" t="s">
        <v>9</v>
      </c>
      <c r="O501" s="66" t="s">
        <v>26</v>
      </c>
      <c r="P501" s="85" t="str">
        <f>IF(AND('331-CT'!$E$7=TH!H501,OR(N501="331",O501="331")),"x","")</f>
        <v/>
      </c>
      <c r="Q501" s="85" t="str">
        <f>IF(AND(B501='111'!$L$11,OR($N501=$Q$7,$O501=$Q$7)),"x","")</f>
        <v/>
      </c>
      <c r="R501" s="85" t="str">
        <f>IF(AND($N501=$Q$7,$B501&lt;'111'!$L$11),"x","")</f>
        <v/>
      </c>
      <c r="S501" s="85" t="str">
        <f>IF(AND($O501=$Q$7,$B501&lt;'111'!$L$11),"x","")</f>
        <v/>
      </c>
      <c r="T501" s="85" t="str">
        <f>IF(ISERROR(FIND('112'!$M$9,G501,1)),"",IF((AND(FIND('112'!$M$9,G501,1)&gt;=1,B501='112'!$K$9,OR($N501='112'!$I$6,$O501='112'!$I$6))),"x",""))</f>
        <v/>
      </c>
      <c r="U501" s="85" t="str">
        <f>IF(ISERROR(FIND('112'!$M$9,G501,1)),"",IF((AND(LEFT(G501,2)=LEFT('112'!$M$9,2),B501&lt;'112'!$K$9,$N501='112'!$I$6)),"x",""))</f>
        <v/>
      </c>
      <c r="V501" s="85" t="str">
        <f>IF(ISERROR(FIND('112'!$M$9,G501,1)),"",IF((AND(RIGHT(G501,2)=RIGHT('112'!$M$9,2),B501&lt;'112'!$K$9,$O501='112'!$I$6)),"x",""))</f>
        <v>x</v>
      </c>
      <c r="W501" s="85" t="str">
        <f>IF(AND('341-CT'!$H$9=H501,OR(LEFT(N501,3)=$W$7,LEFT(O501,3)=$W$7)),"x","")</f>
        <v/>
      </c>
      <c r="X501" s="85" t="str">
        <f>IF(OR(TH!N501=TH!$X$7,O501=TH!$X$7),"x","")</f>
        <v/>
      </c>
      <c r="Y501" s="85" t="str">
        <f>IF(AND(OR(N501="131",O501="131"),H501='131-CT'!$H$9),"x","")</f>
        <v/>
      </c>
      <c r="Z501" s="85"/>
      <c r="AA501" s="85" t="str">
        <f>IF(AND(MONTH(E501)='IN-NX'!$J$5,'IN-NX'!$D$7=D501),"x","")</f>
        <v/>
      </c>
      <c r="AB501" s="85" t="str">
        <f>IF(AND(OR(LEFT(TH!N501,2)="15",LEFT(TH!O501,2)="15"),'152-CT'!$J$8=TH!F501),"x","")</f>
        <v/>
      </c>
      <c r="AC501" s="85" t="str">
        <f>IF(AND(OR(LEFT(TH!N501,2)="15",LEFT(TH!O501,2)="15"),TK!$E$7=TH!F501),"x","")</f>
        <v/>
      </c>
      <c r="AD501" s="85" t="str">
        <f>IF(AND(N501="1521",MONTH(C501)='BK-NL'!$M$11),"x","")</f>
        <v/>
      </c>
    </row>
    <row r="502" spans="1:30" ht="15.75" hidden="1" customHeight="1">
      <c r="A502" s="342" t="str">
        <f>IF(B502&lt;&gt;"",IF(AND(B502='IN-TC'!$S$4,OR(TH!N502="1111",TH!O502="1111")),TH!D502,""),"")</f>
        <v/>
      </c>
      <c r="B502" s="63">
        <f t="shared" si="40"/>
        <v>3</v>
      </c>
      <c r="C502" s="320">
        <v>42431</v>
      </c>
      <c r="D502" s="320" t="s">
        <v>885</v>
      </c>
      <c r="E502" s="320">
        <v>42373</v>
      </c>
      <c r="F502" s="519" t="s">
        <v>1160</v>
      </c>
      <c r="G502" s="998" t="s">
        <v>1164</v>
      </c>
      <c r="H502" s="74" t="s">
        <v>1163</v>
      </c>
      <c r="I502" s="446"/>
      <c r="J502" s="446"/>
      <c r="K502" s="437"/>
      <c r="L502" s="446"/>
      <c r="M502" s="65">
        <v>16822500</v>
      </c>
      <c r="N502" s="323" t="s">
        <v>162</v>
      </c>
      <c r="O502" s="66" t="s">
        <v>63</v>
      </c>
      <c r="P502" s="85" t="str">
        <f>IF(AND('331-CT'!$E$7=TH!H502,OR(N502="331",O502="331")),"x","")</f>
        <v/>
      </c>
      <c r="Q502" s="85" t="str">
        <f>IF(AND(B502='111'!$L$11,OR($N502=$Q$7,$O502=$Q$7)),"x","")</f>
        <v/>
      </c>
      <c r="R502" s="85" t="str">
        <f>IF(AND($N502=$Q$7,$B502&lt;'111'!$L$11),"x","")</f>
        <v/>
      </c>
      <c r="S502" s="85" t="str">
        <f>IF(AND($O502=$Q$7,$B502&lt;'111'!$L$11),"x","")</f>
        <v/>
      </c>
      <c r="T502" s="85" t="str">
        <f>IF(ISERROR(FIND('112'!$M$9,G502,1)),"",IF((AND(FIND('112'!$M$9,G502,1)&gt;=1,B502='112'!$K$9,OR($N502='112'!$I$6,$O502='112'!$I$6))),"x",""))</f>
        <v/>
      </c>
      <c r="U502" s="85" t="str">
        <f>IF(ISERROR(FIND('112'!$M$9,G502,1)),"",IF((AND(LEFT(G502,2)=LEFT('112'!$M$9,2),B502&lt;'112'!$K$9,$N502='112'!$I$6)),"x",""))</f>
        <v/>
      </c>
      <c r="V502" s="85" t="str">
        <f>IF(ISERROR(FIND('112'!$M$9,G502,1)),"",IF((AND(RIGHT(G502,2)=RIGHT('112'!$M$9,2),B502&lt;'112'!$K$9,$O502='112'!$I$6)),"x",""))</f>
        <v/>
      </c>
      <c r="W502" s="85" t="str">
        <f>IF(AND('341-CT'!$H$9=H502,OR(LEFT(N502,3)=$W$7,LEFT(O502,3)=$W$7)),"x","")</f>
        <v/>
      </c>
      <c r="X502" s="85" t="str">
        <f>IF(OR(TH!N502=TH!$X$7,O502=TH!$X$7),"x","")</f>
        <v/>
      </c>
      <c r="Y502" s="85" t="str">
        <f>IF(AND(OR(N502="131",O502="131"),H502='131-CT'!$H$9),"x","")</f>
        <v/>
      </c>
      <c r="Z502" s="85"/>
      <c r="AA502" s="85" t="str">
        <f>IF(AND(MONTH(E502)='IN-NX'!$J$5,'IN-NX'!$D$7=D502),"x","")</f>
        <v/>
      </c>
      <c r="AB502" s="85" t="str">
        <f>IF(AND(OR(LEFT(TH!N502,2)="15",LEFT(TH!O502,2)="15"),'152-CT'!$J$8=TH!F502),"x","")</f>
        <v/>
      </c>
      <c r="AC502" s="85" t="str">
        <f>IF(AND(OR(LEFT(TH!N502,2)="15",LEFT(TH!O502,2)="15"),TK!$E$7=TH!F502),"x","")</f>
        <v/>
      </c>
      <c r="AD502" s="85" t="str">
        <f>IF(AND(N502="1521",MONTH(C502)='BK-NL'!$M$11),"x","")</f>
        <v/>
      </c>
    </row>
    <row r="503" spans="1:30" ht="15.75" hidden="1" customHeight="1">
      <c r="A503" s="342" t="str">
        <f>IF(B503&lt;&gt;"",IF(AND(B503='IN-TC'!$S$4,OR(TH!N503="1111",TH!O503="1111")),TH!D503,""),"")</f>
        <v/>
      </c>
      <c r="B503" s="63">
        <f t="shared" si="40"/>
        <v>3</v>
      </c>
      <c r="C503" s="320">
        <v>42431</v>
      </c>
      <c r="D503" s="320" t="s">
        <v>885</v>
      </c>
      <c r="E503" s="320">
        <v>42373</v>
      </c>
      <c r="F503" s="519" t="s">
        <v>1161</v>
      </c>
      <c r="G503" s="998" t="s">
        <v>1164</v>
      </c>
      <c r="H503" s="74" t="s">
        <v>1163</v>
      </c>
      <c r="I503" s="446"/>
      <c r="J503" s="446"/>
      <c r="K503" s="437"/>
      <c r="L503" s="446"/>
      <c r="M503" s="65">
        <v>1682250</v>
      </c>
      <c r="N503" s="323" t="s">
        <v>9</v>
      </c>
      <c r="O503" s="66" t="s">
        <v>63</v>
      </c>
      <c r="P503" s="85" t="str">
        <f>IF(AND('331-CT'!$E$7=TH!H503,OR(N503="331",O503="331")),"x","")</f>
        <v/>
      </c>
      <c r="Q503" s="85" t="str">
        <f>IF(AND(B503='111'!$L$11,OR($N503=$Q$7,$O503=$Q$7)),"x","")</f>
        <v/>
      </c>
      <c r="R503" s="85" t="str">
        <f>IF(AND($N503=$Q$7,$B503&lt;'111'!$L$11),"x","")</f>
        <v/>
      </c>
      <c r="S503" s="85" t="str">
        <f>IF(AND($O503=$Q$7,$B503&lt;'111'!$L$11),"x","")</f>
        <v/>
      </c>
      <c r="T503" s="85" t="str">
        <f>IF(ISERROR(FIND('112'!$M$9,G503,1)),"",IF((AND(FIND('112'!$M$9,G503,1)&gt;=1,B503='112'!$K$9,OR($N503='112'!$I$6,$O503='112'!$I$6))),"x",""))</f>
        <v/>
      </c>
      <c r="U503" s="85" t="str">
        <f>IF(ISERROR(FIND('112'!$M$9,G503,1)),"",IF((AND(LEFT(G503,2)=LEFT('112'!$M$9,2),B503&lt;'112'!$K$9,$N503='112'!$I$6)),"x",""))</f>
        <v/>
      </c>
      <c r="V503" s="85" t="str">
        <f>IF(ISERROR(FIND('112'!$M$9,G503,1)),"",IF((AND(RIGHT(G503,2)=RIGHT('112'!$M$9,2),B503&lt;'112'!$K$9,$O503='112'!$I$6)),"x",""))</f>
        <v/>
      </c>
      <c r="W503" s="85" t="str">
        <f>IF(AND('341-CT'!$H$9=H503,OR(LEFT(N503,3)=$W$7,LEFT(O503,3)=$W$7)),"x","")</f>
        <v/>
      </c>
      <c r="X503" s="85" t="str">
        <f>IF(OR(TH!N503=TH!$X$7,O503=TH!$X$7),"x","")</f>
        <v/>
      </c>
      <c r="Y503" s="85" t="str">
        <f>IF(AND(OR(N503="131",O503="131"),H503='131-CT'!$H$9),"x","")</f>
        <v/>
      </c>
      <c r="Z503" s="85"/>
      <c r="AA503" s="85" t="str">
        <f>IF(AND(MONTH(E503)='IN-NX'!$J$5,'IN-NX'!$D$7=D503),"x","")</f>
        <v/>
      </c>
      <c r="AB503" s="85" t="str">
        <f>IF(AND(OR(LEFT(TH!N503,2)="15",LEFT(TH!O503,2)="15"),'152-CT'!$J$8=TH!F503),"x","")</f>
        <v/>
      </c>
      <c r="AC503" s="85" t="str">
        <f>IF(AND(OR(LEFT(TH!N503,2)="15",LEFT(TH!O503,2)="15"),TK!$E$7=TH!F503),"x","")</f>
        <v/>
      </c>
      <c r="AD503" s="85" t="str">
        <f>IF(AND(N503="1521",MONTH(C503)='BK-NL'!$M$11),"x","")</f>
        <v/>
      </c>
    </row>
    <row r="504" spans="1:30" ht="15.75" hidden="1" customHeight="1">
      <c r="A504" s="342" t="str">
        <f>IF(B504&lt;&gt;"",IF(AND(B504='IN-TC'!$S$4,OR(TH!N504="1111",TH!O504="1111")),TH!D504,""),"")</f>
        <v/>
      </c>
      <c r="B504" s="63">
        <f t="shared" si="40"/>
        <v>3</v>
      </c>
      <c r="C504" s="320">
        <v>42431</v>
      </c>
      <c r="D504" s="320" t="s">
        <v>886</v>
      </c>
      <c r="E504" s="320">
        <v>42375</v>
      </c>
      <c r="F504" s="519" t="s">
        <v>1165</v>
      </c>
      <c r="G504" s="998" t="s">
        <v>1167</v>
      </c>
      <c r="H504" s="74" t="s">
        <v>1168</v>
      </c>
      <c r="I504" s="446"/>
      <c r="J504" s="446"/>
      <c r="K504" s="437"/>
      <c r="L504" s="446"/>
      <c r="M504" s="65">
        <v>18091920</v>
      </c>
      <c r="N504" s="323" t="s">
        <v>162</v>
      </c>
      <c r="O504" s="66" t="s">
        <v>63</v>
      </c>
      <c r="P504" s="85" t="str">
        <f>IF(AND('331-CT'!$E$7=TH!H504,OR(N504="331",O504="331")),"x","")</f>
        <v/>
      </c>
      <c r="Q504" s="85" t="str">
        <f>IF(AND(B504='111'!$L$11,OR($N504=$Q$7,$O504=$Q$7)),"x","")</f>
        <v/>
      </c>
      <c r="R504" s="85" t="str">
        <f>IF(AND($N504=$Q$7,$B504&lt;'111'!$L$11),"x","")</f>
        <v/>
      </c>
      <c r="S504" s="85" t="str">
        <f>IF(AND($O504=$Q$7,$B504&lt;'111'!$L$11),"x","")</f>
        <v/>
      </c>
      <c r="T504" s="85" t="str">
        <f>IF(ISERROR(FIND('112'!$M$9,G504,1)),"",IF((AND(FIND('112'!$M$9,G504,1)&gt;=1,B504='112'!$K$9,OR($N504='112'!$I$6,$O504='112'!$I$6))),"x",""))</f>
        <v/>
      </c>
      <c r="U504" s="85" t="str">
        <f>IF(ISERROR(FIND('112'!$M$9,G504,1)),"",IF((AND(LEFT(G504,2)=LEFT('112'!$M$9,2),B504&lt;'112'!$K$9,$N504='112'!$I$6)),"x",""))</f>
        <v/>
      </c>
      <c r="V504" s="85" t="str">
        <f>IF(ISERROR(FIND('112'!$M$9,G504,1)),"",IF((AND(RIGHT(G504,2)=RIGHT('112'!$M$9,2),B504&lt;'112'!$K$9,$O504='112'!$I$6)),"x",""))</f>
        <v/>
      </c>
      <c r="W504" s="85" t="str">
        <f>IF(AND('341-CT'!$H$9=H504,OR(LEFT(N504,3)=$W$7,LEFT(O504,3)=$W$7)),"x","")</f>
        <v/>
      </c>
      <c r="X504" s="85" t="str">
        <f>IF(OR(TH!N504=TH!$X$7,O504=TH!$X$7),"x","")</f>
        <v/>
      </c>
      <c r="Y504" s="85" t="str">
        <f>IF(AND(OR(N504="131",O504="131"),H504='131-CT'!$H$9),"x","")</f>
        <v/>
      </c>
      <c r="Z504" s="85"/>
      <c r="AA504" s="85" t="str">
        <f>IF(AND(MONTH(E504)='IN-NX'!$J$5,'IN-NX'!$D$7=D504),"x","")</f>
        <v/>
      </c>
      <c r="AB504" s="85" t="str">
        <f>IF(AND(OR(LEFT(TH!N504,2)="15",LEFT(TH!O504,2)="15"),'152-CT'!$J$8=TH!F504),"x","")</f>
        <v/>
      </c>
      <c r="AC504" s="85" t="str">
        <f>IF(AND(OR(LEFT(TH!N504,2)="15",LEFT(TH!O504,2)="15"),TK!$E$7=TH!F504),"x","")</f>
        <v/>
      </c>
      <c r="AD504" s="85" t="str">
        <f>IF(AND(N504="1521",MONTH(C504)='BK-NL'!$M$11),"x","")</f>
        <v/>
      </c>
    </row>
    <row r="505" spans="1:30" ht="15.75" hidden="1" customHeight="1">
      <c r="A505" s="342" t="str">
        <f>IF(B505&lt;&gt;"",IF(AND(B505='IN-TC'!$S$4,OR(TH!N505="1111",TH!O505="1111")),TH!D505,""),"")</f>
        <v/>
      </c>
      <c r="B505" s="63">
        <f t="shared" si="40"/>
        <v>3</v>
      </c>
      <c r="C505" s="320">
        <v>42431</v>
      </c>
      <c r="D505" s="320" t="s">
        <v>886</v>
      </c>
      <c r="E505" s="320">
        <v>42375</v>
      </c>
      <c r="F505" s="519" t="s">
        <v>1166</v>
      </c>
      <c r="G505" s="998" t="s">
        <v>1167</v>
      </c>
      <c r="H505" s="74" t="s">
        <v>1168</v>
      </c>
      <c r="I505" s="446"/>
      <c r="J505" s="446"/>
      <c r="K505" s="437"/>
      <c r="L505" s="446"/>
      <c r="M505" s="65">
        <v>1809192</v>
      </c>
      <c r="N505" s="323" t="s">
        <v>9</v>
      </c>
      <c r="O505" s="66" t="s">
        <v>63</v>
      </c>
      <c r="P505" s="85" t="str">
        <f>IF(AND('331-CT'!$E$7=TH!H505,OR(N505="331",O505="331")),"x","")</f>
        <v/>
      </c>
      <c r="Q505" s="85" t="str">
        <f>IF(AND(B505='111'!$L$11,OR($N505=$Q$7,$O505=$Q$7)),"x","")</f>
        <v/>
      </c>
      <c r="R505" s="85" t="str">
        <f>IF(AND($N505=$Q$7,$B505&lt;'111'!$L$11),"x","")</f>
        <v/>
      </c>
      <c r="S505" s="85" t="str">
        <f>IF(AND($O505=$Q$7,$B505&lt;'111'!$L$11),"x","")</f>
        <v/>
      </c>
      <c r="T505" s="85" t="str">
        <f>IF(ISERROR(FIND('112'!$M$9,G505,1)),"",IF((AND(FIND('112'!$M$9,G505,1)&gt;=1,B505='112'!$K$9,OR($N505='112'!$I$6,$O505='112'!$I$6))),"x",""))</f>
        <v/>
      </c>
      <c r="U505" s="85" t="str">
        <f>IF(ISERROR(FIND('112'!$M$9,G505,1)),"",IF((AND(LEFT(G505,2)=LEFT('112'!$M$9,2),B505&lt;'112'!$K$9,$N505='112'!$I$6)),"x",""))</f>
        <v/>
      </c>
      <c r="V505" s="85" t="str">
        <f>IF(ISERROR(FIND('112'!$M$9,G505,1)),"",IF((AND(RIGHT(G505,2)=RIGHT('112'!$M$9,2),B505&lt;'112'!$K$9,$O505='112'!$I$6)),"x",""))</f>
        <v/>
      </c>
      <c r="W505" s="85" t="str">
        <f>IF(AND('341-CT'!$H$9=H505,OR(LEFT(N505,3)=$W$7,LEFT(O505,3)=$W$7)),"x","")</f>
        <v/>
      </c>
      <c r="X505" s="85" t="str">
        <f>IF(OR(TH!N505=TH!$X$7,O505=TH!$X$7),"x","")</f>
        <v/>
      </c>
      <c r="Y505" s="85" t="str">
        <f>IF(AND(OR(N505="131",O505="131"),H505='131-CT'!$H$9),"x","")</f>
        <v/>
      </c>
      <c r="Z505" s="85"/>
      <c r="AA505" s="85" t="str">
        <f>IF(AND(MONTH(E505)='IN-NX'!$J$5,'IN-NX'!$D$7=D505),"x","")</f>
        <v/>
      </c>
      <c r="AB505" s="85" t="str">
        <f>IF(AND(OR(LEFT(TH!N505,2)="15",LEFT(TH!O505,2)="15"),'152-CT'!$J$8=TH!F505),"x","")</f>
        <v/>
      </c>
      <c r="AC505" s="85" t="str">
        <f>IF(AND(OR(LEFT(TH!N505,2)="15",LEFT(TH!O505,2)="15"),TK!$E$7=TH!F505),"x","")</f>
        <v/>
      </c>
      <c r="AD505" s="85" t="str">
        <f>IF(AND(N505="1521",MONTH(C505)='BK-NL'!$M$11),"x","")</f>
        <v/>
      </c>
    </row>
    <row r="506" spans="1:30" ht="15.75" hidden="1" customHeight="1">
      <c r="A506" s="342" t="str">
        <f>IF(B506&lt;&gt;"",IF(AND(B506='IN-TC'!$S$4,OR(TH!N506="1111",TH!O506="1111")),TH!D506,""),"")</f>
        <v/>
      </c>
      <c r="B506" s="63">
        <f t="shared" si="40"/>
        <v>3</v>
      </c>
      <c r="C506" s="320">
        <v>42431</v>
      </c>
      <c r="D506" s="320" t="s">
        <v>887</v>
      </c>
      <c r="E506" s="320">
        <v>42375</v>
      </c>
      <c r="F506" s="519" t="s">
        <v>1169</v>
      </c>
      <c r="G506" s="998" t="s">
        <v>1171</v>
      </c>
      <c r="H506" s="74" t="s">
        <v>1172</v>
      </c>
      <c r="I506" s="446"/>
      <c r="J506" s="446"/>
      <c r="K506" s="437"/>
      <c r="L506" s="446"/>
      <c r="M506" s="65">
        <v>18091200</v>
      </c>
      <c r="N506" s="323" t="s">
        <v>162</v>
      </c>
      <c r="O506" s="66" t="s">
        <v>63</v>
      </c>
      <c r="P506" s="85" t="str">
        <f>IF(AND('331-CT'!$E$7=TH!H506,OR(N506="331",O506="331")),"x","")</f>
        <v/>
      </c>
      <c r="Q506" s="85" t="str">
        <f>IF(AND(B506='111'!$L$11,OR($N506=$Q$7,$O506=$Q$7)),"x","")</f>
        <v/>
      </c>
      <c r="R506" s="85" t="str">
        <f>IF(AND($N506=$Q$7,$B506&lt;'111'!$L$11),"x","")</f>
        <v/>
      </c>
      <c r="S506" s="85" t="str">
        <f>IF(AND($O506=$Q$7,$B506&lt;'111'!$L$11),"x","")</f>
        <v/>
      </c>
      <c r="T506" s="85" t="str">
        <f>IF(ISERROR(FIND('112'!$M$9,G506,1)),"",IF((AND(FIND('112'!$M$9,G506,1)&gt;=1,B506='112'!$K$9,OR($N506='112'!$I$6,$O506='112'!$I$6))),"x",""))</f>
        <v/>
      </c>
      <c r="U506" s="85" t="str">
        <f>IF(ISERROR(FIND('112'!$M$9,G506,1)),"",IF((AND(LEFT(G506,2)=LEFT('112'!$M$9,2),B506&lt;'112'!$K$9,$N506='112'!$I$6)),"x",""))</f>
        <v/>
      </c>
      <c r="V506" s="85" t="str">
        <f>IF(ISERROR(FIND('112'!$M$9,G506,1)),"",IF((AND(RIGHT(G506,2)=RIGHT('112'!$M$9,2),B506&lt;'112'!$K$9,$O506='112'!$I$6)),"x",""))</f>
        <v/>
      </c>
      <c r="W506" s="85" t="str">
        <f>IF(AND('341-CT'!$H$9=H506,OR(LEFT(N506,3)=$W$7,LEFT(O506,3)=$W$7)),"x","")</f>
        <v/>
      </c>
      <c r="X506" s="85" t="str">
        <f>IF(OR(TH!N506=TH!$X$7,O506=TH!$X$7),"x","")</f>
        <v/>
      </c>
      <c r="Y506" s="85" t="str">
        <f>IF(AND(OR(N506="131",O506="131"),H506='131-CT'!$H$9),"x","")</f>
        <v/>
      </c>
      <c r="Z506" s="85"/>
      <c r="AA506" s="85" t="str">
        <f>IF(AND(MONTH(E506)='IN-NX'!$J$5,'IN-NX'!$D$7=D506),"x","")</f>
        <v/>
      </c>
      <c r="AB506" s="85" t="str">
        <f>IF(AND(OR(LEFT(TH!N506,2)="15",LEFT(TH!O506,2)="15"),'152-CT'!$J$8=TH!F506),"x","")</f>
        <v/>
      </c>
      <c r="AC506" s="85" t="str">
        <f>IF(AND(OR(LEFT(TH!N506,2)="15",LEFT(TH!O506,2)="15"),TK!$E$7=TH!F506),"x","")</f>
        <v/>
      </c>
      <c r="AD506" s="85" t="str">
        <f>IF(AND(N506="1521",MONTH(C506)='BK-NL'!$M$11),"x","")</f>
        <v/>
      </c>
    </row>
    <row r="507" spans="1:30" ht="15.75" hidden="1" customHeight="1">
      <c r="A507" s="342" t="str">
        <f>IF(B507&lt;&gt;"",IF(AND(B507='IN-TC'!$S$4,OR(TH!N507="1111",TH!O507="1111")),TH!D507,""),"")</f>
        <v/>
      </c>
      <c r="B507" s="63">
        <f t="shared" si="40"/>
        <v>3</v>
      </c>
      <c r="C507" s="320">
        <v>42431</v>
      </c>
      <c r="D507" s="320" t="s">
        <v>887</v>
      </c>
      <c r="E507" s="320">
        <v>42375</v>
      </c>
      <c r="F507" s="519" t="s">
        <v>1170</v>
      </c>
      <c r="G507" s="998" t="s">
        <v>1171</v>
      </c>
      <c r="H507" s="74" t="s">
        <v>1172</v>
      </c>
      <c r="I507" s="446"/>
      <c r="J507" s="446"/>
      <c r="K507" s="437"/>
      <c r="L507" s="446"/>
      <c r="M507" s="65">
        <v>1809120</v>
      </c>
      <c r="N507" s="323" t="s">
        <v>9</v>
      </c>
      <c r="O507" s="66" t="s">
        <v>63</v>
      </c>
      <c r="P507" s="85" t="str">
        <f>IF(AND('331-CT'!$E$7=TH!H507,OR(N507="331",O507="331")),"x","")</f>
        <v/>
      </c>
      <c r="Q507" s="85" t="str">
        <f>IF(AND(B507='111'!$L$11,OR($N507=$Q$7,$O507=$Q$7)),"x","")</f>
        <v/>
      </c>
      <c r="R507" s="85" t="str">
        <f>IF(AND($N507=$Q$7,$B507&lt;'111'!$L$11),"x","")</f>
        <v/>
      </c>
      <c r="S507" s="85" t="str">
        <f>IF(AND($O507=$Q$7,$B507&lt;'111'!$L$11),"x","")</f>
        <v/>
      </c>
      <c r="T507" s="85" t="str">
        <f>IF(ISERROR(FIND('112'!$M$9,G507,1)),"",IF((AND(FIND('112'!$M$9,G507,1)&gt;=1,B507='112'!$K$9,OR($N507='112'!$I$6,$O507='112'!$I$6))),"x",""))</f>
        <v/>
      </c>
      <c r="U507" s="85" t="str">
        <f>IF(ISERROR(FIND('112'!$M$9,G507,1)),"",IF((AND(LEFT(G507,2)=LEFT('112'!$M$9,2),B507&lt;'112'!$K$9,$N507='112'!$I$6)),"x",""))</f>
        <v/>
      </c>
      <c r="V507" s="85" t="str">
        <f>IF(ISERROR(FIND('112'!$M$9,G507,1)),"",IF((AND(RIGHT(G507,2)=RIGHT('112'!$M$9,2),B507&lt;'112'!$K$9,$O507='112'!$I$6)),"x",""))</f>
        <v/>
      </c>
      <c r="W507" s="85" t="str">
        <f>IF(AND('341-CT'!$H$9=H507,OR(LEFT(N507,3)=$W$7,LEFT(O507,3)=$W$7)),"x","")</f>
        <v/>
      </c>
      <c r="X507" s="85" t="str">
        <f>IF(OR(TH!N507=TH!$X$7,O507=TH!$X$7),"x","")</f>
        <v/>
      </c>
      <c r="Y507" s="85" t="str">
        <f>IF(AND(OR(N507="131",O507="131"),H507='131-CT'!$H$9),"x","")</f>
        <v/>
      </c>
      <c r="Z507" s="85"/>
      <c r="AA507" s="85" t="str">
        <f>IF(AND(MONTH(E507)='IN-NX'!$J$5,'IN-NX'!$D$7=D507),"x","")</f>
        <v/>
      </c>
      <c r="AB507" s="85" t="str">
        <f>IF(AND(OR(LEFT(TH!N507,2)="15",LEFT(TH!O507,2)="15"),'152-CT'!$J$8=TH!F507),"x","")</f>
        <v/>
      </c>
      <c r="AC507" s="85" t="str">
        <f>IF(AND(OR(LEFT(TH!N507,2)="15",LEFT(TH!O507,2)="15"),TK!$E$7=TH!F507),"x","")</f>
        <v/>
      </c>
      <c r="AD507" s="85" t="str">
        <f>IF(AND(N507="1521",MONTH(C507)='BK-NL'!$M$11),"x","")</f>
        <v/>
      </c>
    </row>
    <row r="508" spans="1:30" ht="15.75" hidden="1" customHeight="1">
      <c r="A508" s="342"/>
      <c r="B508" s="63">
        <f t="shared" si="40"/>
        <v>3</v>
      </c>
      <c r="C508" s="320">
        <v>42431</v>
      </c>
      <c r="D508" s="320" t="s">
        <v>888</v>
      </c>
      <c r="E508" s="320">
        <v>42429</v>
      </c>
      <c r="F508" s="519" t="s">
        <v>1394</v>
      </c>
      <c r="G508" s="998" t="s">
        <v>1398</v>
      </c>
      <c r="H508" s="74" t="s">
        <v>1397</v>
      </c>
      <c r="I508" s="446"/>
      <c r="J508" s="446"/>
      <c r="K508" s="437"/>
      <c r="L508" s="446"/>
      <c r="M508" s="65">
        <v>16754250</v>
      </c>
      <c r="N508" s="323" t="s">
        <v>101</v>
      </c>
      <c r="O508" s="66" t="s">
        <v>63</v>
      </c>
      <c r="P508" s="85" t="str">
        <f>IF(AND('331-CT'!$E$7=TH!H508,OR(N508="331",O508="331")),"x","")</f>
        <v/>
      </c>
      <c r="Q508" s="85" t="str">
        <f>IF(AND(B508='111'!$L$11,OR($N508=$Q$7,$O508=$Q$7)),"x","")</f>
        <v/>
      </c>
      <c r="R508" s="85" t="str">
        <f>IF(AND($N508=$Q$7,$B508&lt;'111'!$L$11),"x","")</f>
        <v/>
      </c>
      <c r="S508" s="85" t="str">
        <f>IF(AND($O508=$Q$7,$B508&lt;'111'!$L$11),"x","")</f>
        <v/>
      </c>
      <c r="T508" s="85" t="str">
        <f>IF(ISERROR(FIND('112'!$M$9,G508,1)),"",IF((AND(FIND('112'!$M$9,G508,1)&gt;=1,B508='112'!$K$9,OR($N508='112'!$I$6,$O508='112'!$I$6))),"x",""))</f>
        <v/>
      </c>
      <c r="U508" s="85" t="str">
        <f>IF(ISERROR(FIND('112'!$M$9,G508,1)),"",IF((AND(LEFT(G508,2)=LEFT('112'!$M$9,2),B508&lt;'112'!$K$9,$N508='112'!$I$6)),"x",""))</f>
        <v/>
      </c>
      <c r="V508" s="85" t="str">
        <f>IF(ISERROR(FIND('112'!$M$9,G508,1)),"",IF((AND(RIGHT(G508,2)=RIGHT('112'!$M$9,2),B508&lt;'112'!$K$9,$O508='112'!$I$6)),"x",""))</f>
        <v/>
      </c>
      <c r="W508" s="85" t="str">
        <f>IF(AND('341-CT'!$H$9=H508,OR(LEFT(N508,3)=$W$7,LEFT(O508,3)=$W$7)),"x","")</f>
        <v/>
      </c>
      <c r="X508" s="85" t="str">
        <f>IF(OR(TH!N508=TH!$X$7,O508=TH!$X$7),"x","")</f>
        <v/>
      </c>
      <c r="Y508" s="85" t="str">
        <f>IF(AND(OR(N508="131",O508="131"),H508='131-CT'!$H$9),"x","")</f>
        <v/>
      </c>
      <c r="Z508" s="85"/>
      <c r="AA508" s="85" t="str">
        <f>IF(AND(MONTH(E508)='IN-NX'!$J$5,'IN-NX'!$D$7=D508),"x","")</f>
        <v/>
      </c>
      <c r="AB508" s="85" t="str">
        <f>IF(AND(OR(LEFT(TH!N508,2)="15",LEFT(TH!O508,2)="15"),'152-CT'!$J$8=TH!F508),"x","")</f>
        <v/>
      </c>
      <c r="AC508" s="85" t="str">
        <f>IF(AND(OR(LEFT(TH!N508,2)="15",LEFT(TH!O508,2)="15"),TK!$E$7=TH!F508),"x","")</f>
        <v/>
      </c>
      <c r="AD508" s="85"/>
    </row>
    <row r="509" spans="1:30" ht="15.75" hidden="1" customHeight="1">
      <c r="A509" s="342"/>
      <c r="B509" s="63">
        <f t="shared" si="40"/>
        <v>3</v>
      </c>
      <c r="C509" s="320">
        <v>42431</v>
      </c>
      <c r="D509" s="320" t="s">
        <v>888</v>
      </c>
      <c r="E509" s="320">
        <v>42429</v>
      </c>
      <c r="F509" s="519" t="s">
        <v>1395</v>
      </c>
      <c r="G509" s="998" t="s">
        <v>1398</v>
      </c>
      <c r="H509" s="74" t="s">
        <v>1397</v>
      </c>
      <c r="I509" s="446"/>
      <c r="J509" s="446"/>
      <c r="K509" s="437"/>
      <c r="L509" s="446"/>
      <c r="M509" s="65">
        <v>1017425</v>
      </c>
      <c r="N509" s="323" t="s">
        <v>9</v>
      </c>
      <c r="O509" s="66" t="s">
        <v>63</v>
      </c>
      <c r="P509" s="85" t="str">
        <f>IF(AND('331-CT'!$E$7=TH!H509,OR(N509="331",O509="331")),"x","")</f>
        <v/>
      </c>
      <c r="Q509" s="85" t="str">
        <f>IF(AND(B509='111'!$L$11,OR($N509=$Q$7,$O509=$Q$7)),"x","")</f>
        <v/>
      </c>
      <c r="R509" s="85" t="str">
        <f>IF(AND($N509=$Q$7,$B509&lt;'111'!$L$11),"x","")</f>
        <v/>
      </c>
      <c r="S509" s="85" t="str">
        <f>IF(AND($O509=$Q$7,$B509&lt;'111'!$L$11),"x","")</f>
        <v/>
      </c>
      <c r="T509" s="85" t="str">
        <f>IF(ISERROR(FIND('112'!$M$9,G509,1)),"",IF((AND(FIND('112'!$M$9,G509,1)&gt;=1,B509='112'!$K$9,OR($N509='112'!$I$6,$O509='112'!$I$6))),"x",""))</f>
        <v/>
      </c>
      <c r="U509" s="85" t="str">
        <f>IF(ISERROR(FIND('112'!$M$9,G509,1)),"",IF((AND(LEFT(G509,2)=LEFT('112'!$M$9,2),B509&lt;'112'!$K$9,$N509='112'!$I$6)),"x",""))</f>
        <v/>
      </c>
      <c r="V509" s="85" t="str">
        <f>IF(ISERROR(FIND('112'!$M$9,G509,1)),"",IF((AND(RIGHT(G509,2)=RIGHT('112'!$M$9,2),B509&lt;'112'!$K$9,$O509='112'!$I$6)),"x",""))</f>
        <v/>
      </c>
      <c r="W509" s="85" t="str">
        <f>IF(AND('341-CT'!$H$9=H509,OR(LEFT(N509,3)=$W$7,LEFT(O509,3)=$W$7)),"x","")</f>
        <v/>
      </c>
      <c r="X509" s="85" t="str">
        <f>IF(OR(TH!N509=TH!$X$7,O509=TH!$X$7),"x","")</f>
        <v/>
      </c>
      <c r="Y509" s="85" t="str">
        <f>IF(AND(OR(N509="131",O509="131"),H509='131-CT'!$H$9),"x","")</f>
        <v/>
      </c>
      <c r="Z509" s="85"/>
      <c r="AA509" s="85" t="str">
        <f>IF(AND(MONTH(E509)='IN-NX'!$J$5,'IN-NX'!$D$7=D509),"x","")</f>
        <v/>
      </c>
      <c r="AB509" s="85" t="str">
        <f>IF(AND(OR(LEFT(TH!N509,2)="15",LEFT(TH!O509,2)="15"),'152-CT'!$J$8=TH!F509),"x","")</f>
        <v/>
      </c>
      <c r="AC509" s="85" t="str">
        <f>IF(AND(OR(LEFT(TH!N509,2)="15",LEFT(TH!O509,2)="15"),TK!$E$7=TH!F509),"x","")</f>
        <v/>
      </c>
      <c r="AD509" s="85"/>
    </row>
    <row r="510" spans="1:30" ht="15.75" hidden="1" customHeight="1">
      <c r="A510" s="342" t="str">
        <f>IF(B510&lt;&gt;"",IF(AND(B510='IN-TC'!$S$4,OR(TH!N510="1111",TH!O510="1111")),TH!D510,""),"")</f>
        <v/>
      </c>
      <c r="B510" s="63">
        <f t="shared" si="40"/>
        <v>3</v>
      </c>
      <c r="C510" s="320">
        <v>42433</v>
      </c>
      <c r="D510" s="320" t="s">
        <v>889</v>
      </c>
      <c r="E510" s="320">
        <v>42433</v>
      </c>
      <c r="F510" s="519" t="s">
        <v>798</v>
      </c>
      <c r="G510" s="998" t="s">
        <v>1123</v>
      </c>
      <c r="H510" s="322" t="s">
        <v>1117</v>
      </c>
      <c r="I510" s="450"/>
      <c r="J510" s="450"/>
      <c r="K510" s="441"/>
      <c r="L510" s="450"/>
      <c r="M510" s="65">
        <f>444164+656818</f>
        <v>1100982</v>
      </c>
      <c r="N510" s="323" t="s">
        <v>101</v>
      </c>
      <c r="O510" s="66" t="s">
        <v>63</v>
      </c>
      <c r="P510" s="85" t="str">
        <f>IF(AND('331-CT'!$E$7=TH!H510,OR(N510="331",O510="331")),"x","")</f>
        <v/>
      </c>
      <c r="Q510" s="85" t="str">
        <f>IF(AND(B510='111'!$L$11,OR($N510=$Q$7,$O510=$Q$7)),"x","")</f>
        <v/>
      </c>
      <c r="R510" s="85" t="str">
        <f>IF(AND($N510=$Q$7,$B510&lt;'111'!$L$11),"x","")</f>
        <v/>
      </c>
      <c r="S510" s="85" t="str">
        <f>IF(AND($O510=$Q$7,$B510&lt;'111'!$L$11),"x","")</f>
        <v/>
      </c>
      <c r="T510" s="85" t="str">
        <f>IF(ISERROR(FIND('112'!$M$9,G510,1)),"",IF((AND(FIND('112'!$M$9,G510,1)&gt;=1,B510='112'!$K$9,OR($N510='112'!$I$6,$O510='112'!$I$6))),"x",""))</f>
        <v/>
      </c>
      <c r="U510" s="85" t="str">
        <f>IF(ISERROR(FIND('112'!$M$9,G510,1)),"",IF((AND(LEFT(G510,2)=LEFT('112'!$M$9,2),B510&lt;'112'!$K$9,$N510='112'!$I$6)),"x",""))</f>
        <v/>
      </c>
      <c r="V510" s="85" t="str">
        <f>IF(ISERROR(FIND('112'!$M$9,G510,1)),"",IF((AND(RIGHT(G510,2)=RIGHT('112'!$M$9,2),B510&lt;'112'!$K$9,$O510='112'!$I$6)),"x",""))</f>
        <v/>
      </c>
      <c r="W510" s="85" t="str">
        <f>IF(AND('341-CT'!$H$9=H510,OR(LEFT(N510,3)=$W$7,LEFT(O510,3)=$W$7)),"x","")</f>
        <v/>
      </c>
      <c r="X510" s="85" t="str">
        <f>IF(OR(TH!N510=TH!$X$7,O510=TH!$X$7),"x","")</f>
        <v/>
      </c>
      <c r="Y510" s="85" t="str">
        <f>IF(AND(OR(N510="131",O510="131"),H510='131-CT'!$H$9),"x","")</f>
        <v/>
      </c>
      <c r="Z510" s="85"/>
      <c r="AA510" s="85" t="str">
        <f>IF(AND(MONTH(E510)='IN-NX'!$J$5,'IN-NX'!$D$7=D510),"x","")</f>
        <v/>
      </c>
      <c r="AB510" s="85" t="str">
        <f>IF(AND(OR(LEFT(TH!N510,2)="15",LEFT(TH!O510,2)="15"),'152-CT'!$J$8=TH!F510),"x","")</f>
        <v/>
      </c>
      <c r="AC510" s="85" t="str">
        <f>IF(AND(OR(LEFT(TH!N510,2)="15",LEFT(TH!O510,2)="15"),TK!$E$7=TH!F510),"x","")</f>
        <v/>
      </c>
      <c r="AD510" s="85" t="str">
        <f>IF(AND(N510="1521",MONTH(C510)='BK-NL'!$M$11),"x","")</f>
        <v/>
      </c>
    </row>
    <row r="511" spans="1:30" ht="15.75" hidden="1" customHeight="1">
      <c r="A511" s="342" t="str">
        <f>IF(B511&lt;&gt;"",IF(AND(B511='IN-TC'!$S$4,OR(TH!N511="1111",TH!O511="1111")),TH!D511,""),"")</f>
        <v/>
      </c>
      <c r="B511" s="63">
        <f t="shared" si="40"/>
        <v>3</v>
      </c>
      <c r="C511" s="320">
        <v>42433</v>
      </c>
      <c r="D511" s="320" t="s">
        <v>889</v>
      </c>
      <c r="E511" s="320">
        <v>42433</v>
      </c>
      <c r="F511" s="519" t="s">
        <v>1024</v>
      </c>
      <c r="G511" s="998" t="s">
        <v>1123</v>
      </c>
      <c r="H511" s="322" t="s">
        <v>1117</v>
      </c>
      <c r="I511" s="446"/>
      <c r="J511" s="446"/>
      <c r="K511" s="437"/>
      <c r="L511" s="446"/>
      <c r="M511" s="65">
        <v>110098</v>
      </c>
      <c r="N511" s="323" t="s">
        <v>9</v>
      </c>
      <c r="O511" s="66" t="s">
        <v>63</v>
      </c>
      <c r="P511" s="85" t="str">
        <f>IF(AND('331-CT'!$E$7=TH!H511,OR(N511="331",O511="331")),"x","")</f>
        <v/>
      </c>
      <c r="Q511" s="85" t="str">
        <f>IF(AND(B511='111'!$L$11,OR($N511=$Q$7,$O511=$Q$7)),"x","")</f>
        <v/>
      </c>
      <c r="R511" s="85" t="str">
        <f>IF(AND($N511=$Q$7,$B511&lt;'111'!$L$11),"x","")</f>
        <v/>
      </c>
      <c r="S511" s="85" t="str">
        <f>IF(AND($O511=$Q$7,$B511&lt;'111'!$L$11),"x","")</f>
        <v/>
      </c>
      <c r="T511" s="85" t="str">
        <f>IF(ISERROR(FIND('112'!$M$9,G511,1)),"",IF((AND(FIND('112'!$M$9,G511,1)&gt;=1,B511='112'!$K$9,OR($N511='112'!$I$6,$O511='112'!$I$6))),"x",""))</f>
        <v/>
      </c>
      <c r="U511" s="85" t="str">
        <f>IF(ISERROR(FIND('112'!$M$9,G511,1)),"",IF((AND(LEFT(G511,2)=LEFT('112'!$M$9,2),B511&lt;'112'!$K$9,$N511='112'!$I$6)),"x",""))</f>
        <v/>
      </c>
      <c r="V511" s="85" t="str">
        <f>IF(ISERROR(FIND('112'!$M$9,G511,1)),"",IF((AND(RIGHT(G511,2)=RIGHT('112'!$M$9,2),B511&lt;'112'!$K$9,$O511='112'!$I$6)),"x",""))</f>
        <v/>
      </c>
      <c r="W511" s="85" t="str">
        <f>IF(AND('341-CT'!$H$9=H511,OR(LEFT(N511,3)=$W$7,LEFT(O511,3)=$W$7)),"x","")</f>
        <v/>
      </c>
      <c r="X511" s="85" t="str">
        <f>IF(OR(TH!N511=TH!$X$7,O511=TH!$X$7),"x","")</f>
        <v/>
      </c>
      <c r="Y511" s="85" t="str">
        <f>IF(AND(OR(N511="131",O511="131"),H511='131-CT'!$H$9),"x","")</f>
        <v/>
      </c>
      <c r="Z511" s="85"/>
      <c r="AA511" s="85" t="str">
        <f>IF(AND(MONTH(E511)='IN-NX'!$J$5,'IN-NX'!$D$7=D511),"x","")</f>
        <v/>
      </c>
      <c r="AB511" s="85" t="str">
        <f>IF(AND(OR(LEFT(TH!N511,2)="15",LEFT(TH!O511,2)="15"),'152-CT'!$J$8=TH!F511),"x","")</f>
        <v/>
      </c>
      <c r="AC511" s="85" t="str">
        <f>IF(AND(OR(LEFT(TH!N511,2)="15",LEFT(TH!O511,2)="15"),TK!$E$7=TH!F511),"x","")</f>
        <v/>
      </c>
      <c r="AD511" s="85" t="str">
        <f>IF(AND(N511="1521",MONTH(C511)='BK-NL'!$M$11),"x","")</f>
        <v/>
      </c>
    </row>
    <row r="512" spans="1:30" ht="15.75" hidden="1" customHeight="1">
      <c r="A512" s="342" t="str">
        <f>IF(B512&lt;&gt;"",IF(AND(B512='IN-TC'!$S$4,OR(TH!N512="1111",TH!O512="1111")),TH!D512,""),"")</f>
        <v/>
      </c>
      <c r="B512" s="63">
        <f t="shared" si="40"/>
        <v>3</v>
      </c>
      <c r="C512" s="320">
        <v>42433</v>
      </c>
      <c r="D512" s="320" t="s">
        <v>890</v>
      </c>
      <c r="E512" s="320">
        <v>42377</v>
      </c>
      <c r="F512" s="519" t="s">
        <v>1160</v>
      </c>
      <c r="G512" s="998" t="s">
        <v>1173</v>
      </c>
      <c r="H512" s="74" t="s">
        <v>1163</v>
      </c>
      <c r="I512" s="446"/>
      <c r="J512" s="446"/>
      <c r="K512" s="437"/>
      <c r="L512" s="446"/>
      <c r="M512" s="65">
        <v>17272500</v>
      </c>
      <c r="N512" s="323" t="s">
        <v>162</v>
      </c>
      <c r="O512" s="66" t="s">
        <v>63</v>
      </c>
      <c r="P512" s="85" t="str">
        <f>IF(AND('331-CT'!$E$7=TH!H512,OR(N512="331",O512="331")),"x","")</f>
        <v/>
      </c>
      <c r="Q512" s="85" t="str">
        <f>IF(AND(B512='111'!$L$11,OR($N512=$Q$7,$O512=$Q$7)),"x","")</f>
        <v/>
      </c>
      <c r="R512" s="85" t="str">
        <f>IF(AND($N512=$Q$7,$B512&lt;'111'!$L$11),"x","")</f>
        <v/>
      </c>
      <c r="S512" s="85" t="str">
        <f>IF(AND($O512=$Q$7,$B512&lt;'111'!$L$11),"x","")</f>
        <v/>
      </c>
      <c r="T512" s="85" t="str">
        <f>IF(ISERROR(FIND('112'!$M$9,G512,1)),"",IF((AND(FIND('112'!$M$9,G512,1)&gt;=1,B512='112'!$K$9,OR($N512='112'!$I$6,$O512='112'!$I$6))),"x",""))</f>
        <v/>
      </c>
      <c r="U512" s="85" t="str">
        <f>IF(ISERROR(FIND('112'!$M$9,G512,1)),"",IF((AND(LEFT(G512,2)=LEFT('112'!$M$9,2),B512&lt;'112'!$K$9,$N512='112'!$I$6)),"x",""))</f>
        <v/>
      </c>
      <c r="V512" s="85" t="str">
        <f>IF(ISERROR(FIND('112'!$M$9,G512,1)),"",IF((AND(RIGHT(G512,2)=RIGHT('112'!$M$9,2),B512&lt;'112'!$K$9,$O512='112'!$I$6)),"x",""))</f>
        <v/>
      </c>
      <c r="W512" s="85" t="str">
        <f>IF(AND('341-CT'!$H$9=H512,OR(LEFT(N512,3)=$W$7,LEFT(O512,3)=$W$7)),"x","")</f>
        <v/>
      </c>
      <c r="X512" s="85" t="str">
        <f>IF(OR(TH!N512=TH!$X$7,O512=TH!$X$7),"x","")</f>
        <v/>
      </c>
      <c r="Y512" s="85" t="str">
        <f>IF(AND(OR(N512="131",O512="131"),H512='131-CT'!$H$9),"x","")</f>
        <v/>
      </c>
      <c r="Z512" s="85"/>
      <c r="AA512" s="85" t="str">
        <f>IF(AND(MONTH(E512)='IN-NX'!$J$5,'IN-NX'!$D$7=D512),"x","")</f>
        <v/>
      </c>
      <c r="AB512" s="85" t="str">
        <f>IF(AND(OR(LEFT(TH!N512,2)="15",LEFT(TH!O512,2)="15"),'152-CT'!$J$8=TH!F512),"x","")</f>
        <v/>
      </c>
      <c r="AC512" s="85" t="str">
        <f>IF(AND(OR(LEFT(TH!N512,2)="15",LEFT(TH!O512,2)="15"),TK!$E$7=TH!F512),"x","")</f>
        <v/>
      </c>
      <c r="AD512" s="85" t="str">
        <f>IF(AND(N512="1521",MONTH(C512)='BK-NL'!$M$11),"x","")</f>
        <v/>
      </c>
    </row>
    <row r="513" spans="1:31" ht="15.75" hidden="1" customHeight="1">
      <c r="A513" s="342" t="str">
        <f>IF(B513&lt;&gt;"",IF(AND(B513='IN-TC'!$S$4,OR(TH!N513="1111",TH!O513="1111")),TH!D513,""),"")</f>
        <v/>
      </c>
      <c r="B513" s="63">
        <f t="shared" si="40"/>
        <v>3</v>
      </c>
      <c r="C513" s="320">
        <v>42433</v>
      </c>
      <c r="D513" s="320" t="s">
        <v>890</v>
      </c>
      <c r="E513" s="320">
        <v>42377</v>
      </c>
      <c r="F513" s="519" t="s">
        <v>1161</v>
      </c>
      <c r="G513" s="998" t="s">
        <v>1173</v>
      </c>
      <c r="H513" s="74" t="s">
        <v>1163</v>
      </c>
      <c r="I513" s="446"/>
      <c r="J513" s="446"/>
      <c r="K513" s="437"/>
      <c r="L513" s="446"/>
      <c r="M513" s="65">
        <v>1727250</v>
      </c>
      <c r="N513" s="323" t="s">
        <v>9</v>
      </c>
      <c r="O513" s="66" t="s">
        <v>63</v>
      </c>
      <c r="P513" s="85" t="str">
        <f>IF(AND('331-CT'!$E$7=TH!H513,OR(N513="331",O513="331")),"x","")</f>
        <v/>
      </c>
      <c r="Q513" s="85" t="str">
        <f>IF(AND(B513='111'!$L$11,OR($N513=$Q$7,$O513=$Q$7)),"x","")</f>
        <v/>
      </c>
      <c r="R513" s="85" t="str">
        <f>IF(AND($N513=$Q$7,$B513&lt;'111'!$L$11),"x","")</f>
        <v/>
      </c>
      <c r="S513" s="85" t="str">
        <f>IF(AND($O513=$Q$7,$B513&lt;'111'!$L$11),"x","")</f>
        <v/>
      </c>
      <c r="T513" s="85" t="str">
        <f>IF(ISERROR(FIND('112'!$M$9,G513,1)),"",IF((AND(FIND('112'!$M$9,G513,1)&gt;=1,B513='112'!$K$9,OR($N513='112'!$I$6,$O513='112'!$I$6))),"x",""))</f>
        <v/>
      </c>
      <c r="U513" s="85" t="str">
        <f>IF(ISERROR(FIND('112'!$M$9,G513,1)),"",IF((AND(LEFT(G513,2)=LEFT('112'!$M$9,2),B513&lt;'112'!$K$9,$N513='112'!$I$6)),"x",""))</f>
        <v/>
      </c>
      <c r="V513" s="85" t="str">
        <f>IF(ISERROR(FIND('112'!$M$9,G513,1)),"",IF((AND(RIGHT(G513,2)=RIGHT('112'!$M$9,2),B513&lt;'112'!$K$9,$O513='112'!$I$6)),"x",""))</f>
        <v/>
      </c>
      <c r="W513" s="85" t="str">
        <f>IF(AND('341-CT'!$H$9=H513,OR(LEFT(N513,3)=$W$7,LEFT(O513,3)=$W$7)),"x","")</f>
        <v/>
      </c>
      <c r="X513" s="85" t="str">
        <f>IF(OR(TH!N513=TH!$X$7,O513=TH!$X$7),"x","")</f>
        <v/>
      </c>
      <c r="Y513" s="85" t="str">
        <f>IF(AND(OR(N513="131",O513="131"),H513='131-CT'!$H$9),"x","")</f>
        <v/>
      </c>
      <c r="Z513" s="85"/>
      <c r="AA513" s="85" t="str">
        <f>IF(AND(MONTH(E513)='IN-NX'!$J$5,'IN-NX'!$D$7=D513),"x","")</f>
        <v/>
      </c>
      <c r="AB513" s="85" t="str">
        <f>IF(AND(OR(LEFT(TH!N513,2)="15",LEFT(TH!O513,2)="15"),'152-CT'!$J$8=TH!F513),"x","")</f>
        <v/>
      </c>
      <c r="AC513" s="85" t="str">
        <f>IF(AND(OR(LEFT(TH!N513,2)="15",LEFT(TH!O513,2)="15"),TK!$E$7=TH!F513),"x","")</f>
        <v/>
      </c>
      <c r="AD513" s="85" t="str">
        <f>IF(AND(N513="1521",MONTH(C513)='BK-NL'!$M$11),"x","")</f>
        <v/>
      </c>
    </row>
    <row r="514" spans="1:31" ht="15.75" hidden="1" customHeight="1">
      <c r="A514" s="342" t="str">
        <f>IF(B514&lt;&gt;"",IF(AND(B514='IN-TC'!$S$4,OR(TH!N514="1111",TH!O514="1111")),TH!D514,""),"")</f>
        <v/>
      </c>
      <c r="B514" s="63">
        <f t="shared" si="40"/>
        <v>3</v>
      </c>
      <c r="C514" s="320">
        <v>42434</v>
      </c>
      <c r="D514" s="320" t="s">
        <v>891</v>
      </c>
      <c r="E514" s="320">
        <v>42434</v>
      </c>
      <c r="F514" s="519" t="s">
        <v>1158</v>
      </c>
      <c r="G514" s="998" t="s">
        <v>1159</v>
      </c>
      <c r="H514" s="322" t="s">
        <v>854</v>
      </c>
      <c r="I514" s="446"/>
      <c r="J514" s="446"/>
      <c r="K514" s="437"/>
      <c r="L514" s="446"/>
      <c r="M514" s="65">
        <v>1911132</v>
      </c>
      <c r="N514" s="323" t="s">
        <v>101</v>
      </c>
      <c r="O514" s="66" t="s">
        <v>63</v>
      </c>
      <c r="P514" s="85" t="str">
        <f>IF(AND('331-CT'!$E$7=TH!H514,OR(N514="331",O514="331")),"x","")</f>
        <v/>
      </c>
      <c r="Q514" s="85" t="str">
        <f>IF(AND(B514='111'!$L$11,OR($N514=$Q$7,$O514=$Q$7)),"x","")</f>
        <v/>
      </c>
      <c r="R514" s="85" t="str">
        <f>IF(AND($N514=$Q$7,$B514&lt;'111'!$L$11),"x","")</f>
        <v/>
      </c>
      <c r="S514" s="85" t="str">
        <f>IF(AND($O514=$Q$7,$B514&lt;'111'!$L$11),"x","")</f>
        <v/>
      </c>
      <c r="T514" s="85" t="str">
        <f>IF(ISERROR(FIND('112'!$M$9,G514,1)),"",IF((AND(FIND('112'!$M$9,G514,1)&gt;=1,B514='112'!$K$9,OR($N514='112'!$I$6,$O514='112'!$I$6))),"x",""))</f>
        <v/>
      </c>
      <c r="U514" s="85" t="str">
        <f>IF(ISERROR(FIND('112'!$M$9,G514,1)),"",IF((AND(LEFT(G514,2)=LEFT('112'!$M$9,2),B514&lt;'112'!$K$9,$N514='112'!$I$6)),"x",""))</f>
        <v/>
      </c>
      <c r="V514" s="85" t="str">
        <f>IF(ISERROR(FIND('112'!$M$9,G514,1)),"",IF((AND(RIGHT(G514,2)=RIGHT('112'!$M$9,2),B514&lt;'112'!$K$9,$O514='112'!$I$6)),"x",""))</f>
        <v/>
      </c>
      <c r="W514" s="85" t="str">
        <f>IF(AND('341-CT'!$H$9=H514,OR(LEFT(N514,3)=$W$7,LEFT(O514,3)=$W$7)),"x","")</f>
        <v/>
      </c>
      <c r="X514" s="85" t="str">
        <f>IF(OR(TH!N514=TH!$X$7,O514=TH!$X$7),"x","")</f>
        <v/>
      </c>
      <c r="Y514" s="85" t="str">
        <f>IF(AND(OR(N514="131",O514="131"),H514='131-CT'!$H$9),"x","")</f>
        <v/>
      </c>
      <c r="Z514" s="85"/>
      <c r="AA514" s="85" t="str">
        <f>IF(AND(MONTH(E514)='IN-NX'!$J$5,'IN-NX'!$D$7=D514),"x","")</f>
        <v/>
      </c>
      <c r="AB514" s="85" t="str">
        <f>IF(AND(OR(LEFT(TH!N514,2)="15",LEFT(TH!O514,2)="15"),'152-CT'!$J$8=TH!F514),"x","")</f>
        <v/>
      </c>
      <c r="AC514" s="85" t="str">
        <f>IF(AND(OR(LEFT(TH!N514,2)="15",LEFT(TH!O514,2)="15"),TK!$E$7=TH!F514),"x","")</f>
        <v/>
      </c>
      <c r="AD514" s="85" t="str">
        <f>IF(AND(N514="1521",MONTH(C514)='BK-NL'!$M$11),"x","")</f>
        <v/>
      </c>
    </row>
    <row r="515" spans="1:31" ht="15.75" hidden="1" customHeight="1">
      <c r="A515" s="342" t="str">
        <f>IF(B515&lt;&gt;"",IF(AND(B515='IN-TC'!$S$4,OR(TH!N515="1111",TH!O515="1111")),TH!D515,""),"")</f>
        <v/>
      </c>
      <c r="B515" s="63">
        <f t="shared" si="40"/>
        <v>3</v>
      </c>
      <c r="C515" s="320">
        <v>42434</v>
      </c>
      <c r="D515" s="320" t="s">
        <v>891</v>
      </c>
      <c r="E515" s="320">
        <v>42434</v>
      </c>
      <c r="F515" s="519" t="s">
        <v>1191</v>
      </c>
      <c r="G515" s="998" t="s">
        <v>1159</v>
      </c>
      <c r="H515" s="322" t="s">
        <v>854</v>
      </c>
      <c r="I515" s="446"/>
      <c r="J515" s="446"/>
      <c r="K515" s="437"/>
      <c r="L515" s="446"/>
      <c r="M515" s="65">
        <v>191113</v>
      </c>
      <c r="N515" s="323" t="s">
        <v>9</v>
      </c>
      <c r="O515" s="66" t="s">
        <v>63</v>
      </c>
      <c r="P515" s="85" t="str">
        <f>IF(AND('331-CT'!$E$7=TH!H515,OR(N515="331",O515="331")),"x","")</f>
        <v/>
      </c>
      <c r="Q515" s="85" t="str">
        <f>IF(AND(B515='111'!$L$11,OR($N515=$Q$7,$O515=$Q$7)),"x","")</f>
        <v/>
      </c>
      <c r="R515" s="85" t="str">
        <f>IF(AND($N515=$Q$7,$B515&lt;'111'!$L$11),"x","")</f>
        <v/>
      </c>
      <c r="S515" s="85" t="str">
        <f>IF(AND($O515=$Q$7,$B515&lt;'111'!$L$11),"x","")</f>
        <v/>
      </c>
      <c r="T515" s="85" t="str">
        <f>IF(ISERROR(FIND('112'!$M$9,G515,1)),"",IF((AND(FIND('112'!$M$9,G515,1)&gt;=1,B515='112'!$K$9,OR($N515='112'!$I$6,$O515='112'!$I$6))),"x",""))</f>
        <v/>
      </c>
      <c r="U515" s="85" t="str">
        <f>IF(ISERROR(FIND('112'!$M$9,G515,1)),"",IF((AND(LEFT(G515,2)=LEFT('112'!$M$9,2),B515&lt;'112'!$K$9,$N515='112'!$I$6)),"x",""))</f>
        <v/>
      </c>
      <c r="V515" s="85" t="str">
        <f>IF(ISERROR(FIND('112'!$M$9,G515,1)),"",IF((AND(RIGHT(G515,2)=RIGHT('112'!$M$9,2),B515&lt;'112'!$K$9,$O515='112'!$I$6)),"x",""))</f>
        <v/>
      </c>
      <c r="W515" s="85" t="str">
        <f>IF(AND('341-CT'!$H$9=H515,OR(LEFT(N515,3)=$W$7,LEFT(O515,3)=$W$7)),"x","")</f>
        <v/>
      </c>
      <c r="X515" s="85" t="str">
        <f>IF(OR(TH!N515=TH!$X$7,O515=TH!$X$7),"x","")</f>
        <v/>
      </c>
      <c r="Y515" s="85" t="str">
        <f>IF(AND(OR(N515="131",O515="131"),H515='131-CT'!$H$9),"x","")</f>
        <v/>
      </c>
      <c r="Z515" s="85"/>
      <c r="AA515" s="85" t="str">
        <f>IF(AND(MONTH(E515)='IN-NX'!$J$5,'IN-NX'!$D$7=D515),"x","")</f>
        <v/>
      </c>
      <c r="AB515" s="85" t="str">
        <f>IF(AND(OR(LEFT(TH!N515,2)="15",LEFT(TH!O515,2)="15"),'152-CT'!$J$8=TH!F515),"x","")</f>
        <v/>
      </c>
      <c r="AC515" s="85" t="str">
        <f>IF(AND(OR(LEFT(TH!N515,2)="15",LEFT(TH!O515,2)="15"),TK!$E$7=TH!F515),"x","")</f>
        <v/>
      </c>
      <c r="AD515" s="85" t="str">
        <f>IF(AND(N515="1521",MONTH(C515)='BK-NL'!$M$11),"x","")</f>
        <v/>
      </c>
    </row>
    <row r="516" spans="1:31" ht="15.75" hidden="1" customHeight="1">
      <c r="A516" s="342" t="str">
        <f>IF(B516&lt;&gt;"",IF(AND(B516='IN-TC'!$S$4,OR(TH!N516="1111",TH!O516="1111")),TH!D516,""),"")</f>
        <v/>
      </c>
      <c r="B516" s="63">
        <f t="shared" si="40"/>
        <v>3</v>
      </c>
      <c r="C516" s="320">
        <v>42435</v>
      </c>
      <c r="D516" s="320" t="s">
        <v>892</v>
      </c>
      <c r="E516" s="320">
        <v>42435</v>
      </c>
      <c r="F516" s="519" t="s">
        <v>783</v>
      </c>
      <c r="G516" s="998" t="s">
        <v>1124</v>
      </c>
      <c r="H516" s="322" t="s">
        <v>1117</v>
      </c>
      <c r="I516" s="450"/>
      <c r="J516" s="450"/>
      <c r="K516" s="441"/>
      <c r="L516" s="450"/>
      <c r="M516" s="65">
        <v>564864</v>
      </c>
      <c r="N516" s="323" t="s">
        <v>101</v>
      </c>
      <c r="O516" s="66" t="s">
        <v>63</v>
      </c>
      <c r="P516" s="85" t="str">
        <f>IF(AND('331-CT'!$E$7=TH!H516,OR(N516="331",O516="331")),"x","")</f>
        <v/>
      </c>
      <c r="Q516" s="85" t="str">
        <f>IF(AND(B516='111'!$L$11,OR($N516=$Q$7,$O516=$Q$7)),"x","")</f>
        <v/>
      </c>
      <c r="R516" s="85" t="str">
        <f>IF(AND($N516=$Q$7,$B516&lt;'111'!$L$11),"x","")</f>
        <v/>
      </c>
      <c r="S516" s="85" t="str">
        <f>IF(AND($O516=$Q$7,$B516&lt;'111'!$L$11),"x","")</f>
        <v/>
      </c>
      <c r="T516" s="85" t="str">
        <f>IF(ISERROR(FIND('112'!$M$9,G516,1)),"",IF((AND(FIND('112'!$M$9,G516,1)&gt;=1,B516='112'!$K$9,OR($N516='112'!$I$6,$O516='112'!$I$6))),"x",""))</f>
        <v/>
      </c>
      <c r="U516" s="85" t="str">
        <f>IF(ISERROR(FIND('112'!$M$9,G516,1)),"",IF((AND(LEFT(G516,2)=LEFT('112'!$M$9,2),B516&lt;'112'!$K$9,$N516='112'!$I$6)),"x",""))</f>
        <v/>
      </c>
      <c r="V516" s="85" t="str">
        <f>IF(ISERROR(FIND('112'!$M$9,G516,1)),"",IF((AND(RIGHT(G516,2)=RIGHT('112'!$M$9,2),B516&lt;'112'!$K$9,$O516='112'!$I$6)),"x",""))</f>
        <v/>
      </c>
      <c r="W516" s="85" t="str">
        <f>IF(AND('341-CT'!$H$9=H516,OR(LEFT(N516,3)=$W$7,LEFT(O516,3)=$W$7)),"x","")</f>
        <v/>
      </c>
      <c r="X516" s="85" t="str">
        <f>IF(OR(TH!N516=TH!$X$7,O516=TH!$X$7),"x","")</f>
        <v/>
      </c>
      <c r="Y516" s="85" t="str">
        <f>IF(AND(OR(N516="131",O516="131"),H516='131-CT'!$H$9),"x","")</f>
        <v/>
      </c>
      <c r="Z516" s="85"/>
      <c r="AA516" s="85" t="str">
        <f>IF(AND(MONTH(E516)='IN-NX'!$J$5,'IN-NX'!$D$7=D516),"x","")</f>
        <v/>
      </c>
      <c r="AB516" s="85" t="str">
        <f>IF(AND(OR(LEFT(TH!N516,2)="15",LEFT(TH!O516,2)="15"),'152-CT'!$J$8=TH!F516),"x","")</f>
        <v/>
      </c>
      <c r="AC516" s="85" t="str">
        <f>IF(AND(OR(LEFT(TH!N516,2)="15",LEFT(TH!O516,2)="15"),TK!$E$7=TH!F516),"x","")</f>
        <v/>
      </c>
      <c r="AD516" s="85" t="str">
        <f>IF(AND(N516="1521",MONTH(C516)='BK-NL'!$M$11),"x","")</f>
        <v/>
      </c>
    </row>
    <row r="517" spans="1:31" ht="15.75" hidden="1" customHeight="1">
      <c r="A517" s="342" t="str">
        <f>IF(B517&lt;&gt;"",IF(AND(B517='IN-TC'!$S$4,OR(TH!N517="1111",TH!O517="1111")),TH!D517,""),"")</f>
        <v/>
      </c>
      <c r="B517" s="63">
        <f t="shared" si="40"/>
        <v>3</v>
      </c>
      <c r="C517" s="320">
        <v>42435</v>
      </c>
      <c r="D517" s="320" t="s">
        <v>892</v>
      </c>
      <c r="E517" s="320">
        <v>42435</v>
      </c>
      <c r="F517" s="519" t="s">
        <v>784</v>
      </c>
      <c r="G517" s="998" t="s">
        <v>1124</v>
      </c>
      <c r="H517" s="322" t="s">
        <v>1117</v>
      </c>
      <c r="I517" s="446"/>
      <c r="J517" s="446"/>
      <c r="K517" s="437"/>
      <c r="L517" s="446"/>
      <c r="M517" s="65">
        <v>56486</v>
      </c>
      <c r="N517" s="323" t="s">
        <v>9</v>
      </c>
      <c r="O517" s="66" t="s">
        <v>63</v>
      </c>
      <c r="P517" s="85" t="str">
        <f>IF(AND('331-CT'!$E$7=TH!H517,OR(N517="331",O517="331")),"x","")</f>
        <v/>
      </c>
      <c r="Q517" s="85" t="str">
        <f>IF(AND(B517='111'!$L$11,OR($N517=$Q$7,$O517=$Q$7)),"x","")</f>
        <v/>
      </c>
      <c r="R517" s="85" t="str">
        <f>IF(AND($N517=$Q$7,$B517&lt;'111'!$L$11),"x","")</f>
        <v/>
      </c>
      <c r="S517" s="85" t="str">
        <f>IF(AND($O517=$Q$7,$B517&lt;'111'!$L$11),"x","")</f>
        <v/>
      </c>
      <c r="T517" s="85" t="str">
        <f>IF(ISERROR(FIND('112'!$M$9,G517,1)),"",IF((AND(FIND('112'!$M$9,G517,1)&gt;=1,B517='112'!$K$9,OR($N517='112'!$I$6,$O517='112'!$I$6))),"x",""))</f>
        <v/>
      </c>
      <c r="U517" s="85" t="str">
        <f>IF(ISERROR(FIND('112'!$M$9,G517,1)),"",IF((AND(LEFT(G517,2)=LEFT('112'!$M$9,2),B517&lt;'112'!$K$9,$N517='112'!$I$6)),"x",""))</f>
        <v/>
      </c>
      <c r="V517" s="85" t="str">
        <f>IF(ISERROR(FIND('112'!$M$9,G517,1)),"",IF((AND(RIGHT(G517,2)=RIGHT('112'!$M$9,2),B517&lt;'112'!$K$9,$O517='112'!$I$6)),"x",""))</f>
        <v/>
      </c>
      <c r="W517" s="85" t="str">
        <f>IF(AND('341-CT'!$H$9=H517,OR(LEFT(N517,3)=$W$7,LEFT(O517,3)=$W$7)),"x","")</f>
        <v/>
      </c>
      <c r="X517" s="85" t="str">
        <f>IF(OR(TH!N517=TH!$X$7,O517=TH!$X$7),"x","")</f>
        <v/>
      </c>
      <c r="Y517" s="85" t="str">
        <f>IF(AND(OR(N517="131",O517="131"),H517='131-CT'!$H$9),"x","")</f>
        <v/>
      </c>
      <c r="Z517" s="85"/>
      <c r="AA517" s="85" t="str">
        <f>IF(AND(MONTH(E517)='IN-NX'!$J$5,'IN-NX'!$D$7=D517),"x","")</f>
        <v/>
      </c>
      <c r="AB517" s="85" t="str">
        <f>IF(AND(OR(LEFT(TH!N517,2)="15",LEFT(TH!O517,2)="15"),'152-CT'!$J$8=TH!F517),"x","")</f>
        <v/>
      </c>
      <c r="AC517" s="85" t="str">
        <f>IF(AND(OR(LEFT(TH!N517,2)="15",LEFT(TH!O517,2)="15"),TK!$E$7=TH!F517),"x","")</f>
        <v/>
      </c>
      <c r="AD517" s="85" t="str">
        <f>IF(AND(N517="1521",MONTH(C517)='BK-NL'!$M$11),"x","")</f>
        <v/>
      </c>
    </row>
    <row r="518" spans="1:31" ht="15.75" hidden="1" customHeight="1">
      <c r="A518" s="342" t="str">
        <f>IF(B518&lt;&gt;"",IF(AND(B518='IN-TC'!$S$4,OR(TH!N518="1111",TH!O518="1111")),TH!D518,""),"")</f>
        <v/>
      </c>
      <c r="B518" s="63">
        <f t="shared" si="40"/>
        <v>3</v>
      </c>
      <c r="C518" s="64">
        <v>42436</v>
      </c>
      <c r="D518" s="320" t="s">
        <v>893</v>
      </c>
      <c r="E518" s="64">
        <v>42436</v>
      </c>
      <c r="F518" s="519" t="s">
        <v>1115</v>
      </c>
      <c r="G518" s="321" t="s">
        <v>927</v>
      </c>
      <c r="H518" s="322" t="s">
        <v>1215</v>
      </c>
      <c r="I518" s="446"/>
      <c r="J518" s="446"/>
      <c r="K518" s="437"/>
      <c r="L518" s="446"/>
      <c r="M518" s="65">
        <v>1900000000</v>
      </c>
      <c r="N518" s="323" t="s">
        <v>26</v>
      </c>
      <c r="O518" s="66" t="s">
        <v>63</v>
      </c>
      <c r="P518" s="85" t="str">
        <f>IF(AND('331-CT'!$E$7=TH!H518,OR(N518="331",O518="331")),"x","")</f>
        <v/>
      </c>
      <c r="Q518" s="85" t="str">
        <f>IF(AND(B518='111'!$L$11,OR($N518=$Q$7,$O518=$Q$7)),"x","")</f>
        <v/>
      </c>
      <c r="R518" s="85" t="str">
        <f>IF(AND($N518=$Q$7,$B518&lt;'111'!$L$11),"x","")</f>
        <v/>
      </c>
      <c r="S518" s="85" t="str">
        <f>IF(AND($O518=$Q$7,$B518&lt;'111'!$L$11),"x","")</f>
        <v/>
      </c>
      <c r="T518" s="85" t="str">
        <f>IF(ISERROR(FIND('112'!$M$9,G518,1)),"",IF((AND(FIND('112'!$M$9,G518,1)&gt;=1,B518='112'!$K$9,OR($N518='112'!$I$6,$O518='112'!$I$6))),"x",""))</f>
        <v/>
      </c>
      <c r="U518" s="85" t="str">
        <f>IF(ISERROR(FIND('112'!$M$9,G518,1)),"",IF((AND(LEFT(G518,2)=LEFT('112'!$M$9,2),B518&lt;'112'!$K$9,$N518='112'!$I$6)),"x",""))</f>
        <v>x</v>
      </c>
      <c r="V518" s="85" t="str">
        <f>IF(ISERROR(FIND('112'!$M$9,G518,1)),"",IF((AND(RIGHT(G518,2)=RIGHT('112'!$M$9,2),B518&lt;'112'!$K$9,$O518='112'!$I$6)),"x",""))</f>
        <v/>
      </c>
      <c r="W518" s="85" t="str">
        <f>IF(AND('341-CT'!$H$9=H518,OR(LEFT(N518,3)=$W$7,LEFT(O518,3)=$W$7)),"x","")</f>
        <v/>
      </c>
      <c r="X518" s="85" t="str">
        <f>IF(OR(TH!N518=TH!$X$7,O518=TH!$X$7),"x","")</f>
        <v/>
      </c>
      <c r="Y518" s="85" t="str">
        <f>IF(AND(OR(N518="131",O518="131"),H518='131-CT'!$H$9),"x","")</f>
        <v/>
      </c>
      <c r="Z518" s="85"/>
      <c r="AA518" s="85" t="str">
        <f>IF(AND(MONTH(E518)='IN-NX'!$J$5,'IN-NX'!$D$7=D518),"x","")</f>
        <v/>
      </c>
      <c r="AB518" s="85" t="str">
        <f>IF(AND(OR(LEFT(TH!N518,2)="15",LEFT(TH!O518,2)="15"),'152-CT'!$J$8=TH!F518),"x","")</f>
        <v/>
      </c>
      <c r="AC518" s="85" t="str">
        <f>IF(AND(OR(LEFT(TH!N518,2)="15",LEFT(TH!O518,2)="15"),TK!$E$7=TH!F518),"x","")</f>
        <v/>
      </c>
      <c r="AD518" s="85" t="str">
        <f>IF(AND(N518="1521",MONTH(C518)='BK-NL'!$M$11),"x","")</f>
        <v/>
      </c>
    </row>
    <row r="519" spans="1:31" ht="15.75" hidden="1" customHeight="1">
      <c r="A519" s="342" t="str">
        <f>IF(B519&lt;&gt;"",IF(AND(B519='IN-TC'!$S$4,OR(TH!N519="1111",TH!O519="1111")),TH!D519,""),"")</f>
        <v/>
      </c>
      <c r="B519" s="63">
        <f t="shared" si="40"/>
        <v>3</v>
      </c>
      <c r="C519" s="320">
        <v>42436</v>
      </c>
      <c r="D519" s="320" t="s">
        <v>705</v>
      </c>
      <c r="E519" s="320">
        <v>42436</v>
      </c>
      <c r="F519" s="519" t="s">
        <v>1195</v>
      </c>
      <c r="G519" s="321" t="s">
        <v>927</v>
      </c>
      <c r="H519" s="7"/>
      <c r="I519" s="446"/>
      <c r="J519" s="446"/>
      <c r="K519" s="437">
        <v>82000</v>
      </c>
      <c r="L519" s="446">
        <v>22300</v>
      </c>
      <c r="M519" s="65">
        <v>1828600000</v>
      </c>
      <c r="N519" s="323" t="s">
        <v>267</v>
      </c>
      <c r="O519" s="323" t="s">
        <v>26</v>
      </c>
      <c r="P519" s="85" t="str">
        <f>IF(AND('331-CT'!$E$7=TH!H519,OR(N519="331",O519="331")),"x","")</f>
        <v/>
      </c>
      <c r="Q519" s="85" t="str">
        <f>IF(AND(B519='111'!$L$11,OR($N519=$Q$7,$O519=$Q$7)),"x","")</f>
        <v/>
      </c>
      <c r="R519" s="85" t="str">
        <f>IF(AND($N519=$Q$7,$B519&lt;'111'!$L$11),"x","")</f>
        <v/>
      </c>
      <c r="S519" s="85" t="str">
        <f>IF(AND($O519=$Q$7,$B519&lt;'111'!$L$11),"x","")</f>
        <v/>
      </c>
      <c r="T519" s="85" t="str">
        <f>IF(ISERROR(FIND('112'!$M$9,G519,1)),"",IF((AND(FIND('112'!$M$9,G519,1)&gt;=1,B519='112'!$K$9,OR($N519='112'!$I$6,$O519='112'!$I$6))),"x",""))</f>
        <v/>
      </c>
      <c r="U519" s="85" t="str">
        <f>IF(ISERROR(FIND('112'!$M$9,G519,1)),"",IF((AND(LEFT(G519,2)=LEFT('112'!$M$9,2),B519&lt;'112'!$K$9,$N519='112'!$I$6)),"x",""))</f>
        <v/>
      </c>
      <c r="V519" s="85" t="str">
        <f>IF(ISERROR(FIND('112'!$M$9,G519,1)),"",IF((AND(RIGHT(G519,2)=RIGHT('112'!$M$9,2),B519&lt;'112'!$K$9,$O519='112'!$I$6)),"x",""))</f>
        <v>x</v>
      </c>
      <c r="W519" s="85" t="str">
        <f>IF(AND('341-CT'!$H$9=H519,OR(LEFT(N519,3)=$W$7,LEFT(O519,3)=$W$7)),"x","")</f>
        <v/>
      </c>
      <c r="X519" s="85" t="str">
        <f>IF(OR(TH!N519=TH!$X$7,O519=TH!$X$7),"x","")</f>
        <v/>
      </c>
      <c r="Y519" s="85" t="str">
        <f>IF(AND(OR(N519="131",O519="131"),H519='131-CT'!$H$9),"x","")</f>
        <v/>
      </c>
      <c r="Z519" s="85"/>
      <c r="AA519" s="85" t="str">
        <f>IF(AND(MONTH(E519)='IN-NX'!$J$5,'IN-NX'!$D$7=D519),"x","")</f>
        <v/>
      </c>
      <c r="AB519" s="85" t="str">
        <f>IF(AND(OR(LEFT(TH!N519,2)="15",LEFT(TH!O519,2)="15"),'152-CT'!$J$8=TH!F519),"x","")</f>
        <v/>
      </c>
      <c r="AC519" s="85" t="str">
        <f>IF(AND(OR(LEFT(TH!N519,2)="15",LEFT(TH!O519,2)="15"),TK!$E$7=TH!F519),"x","")</f>
        <v/>
      </c>
      <c r="AD519" s="85" t="str">
        <f>IF(AND(N519="1521",MONTH(C519)='BK-NL'!$M$11),"x","")</f>
        <v/>
      </c>
      <c r="AE519" s="356"/>
    </row>
    <row r="520" spans="1:31" ht="15.75" hidden="1" customHeight="1">
      <c r="A520" s="342" t="str">
        <f>IF(B520&lt;&gt;"",IF(AND(B520='IN-TC'!$S$4,OR(TH!N520="1111",TH!O520="1111")),TH!D520,""),"")</f>
        <v/>
      </c>
      <c r="B520" s="63">
        <f t="shared" si="40"/>
        <v>3</v>
      </c>
      <c r="C520" s="320">
        <v>42436</v>
      </c>
      <c r="D520" s="320" t="s">
        <v>705</v>
      </c>
      <c r="E520" s="320">
        <v>42436</v>
      </c>
      <c r="F520" s="74" t="s">
        <v>1724</v>
      </c>
      <c r="G520" s="321" t="s">
        <v>927</v>
      </c>
      <c r="H520" s="74" t="s">
        <v>1196</v>
      </c>
      <c r="I520" s="446"/>
      <c r="J520" s="446"/>
      <c r="K520" s="437">
        <v>82000</v>
      </c>
      <c r="L520" s="446">
        <v>22300</v>
      </c>
      <c r="M520" s="65">
        <v>1828600000</v>
      </c>
      <c r="N520" s="323" t="s">
        <v>267</v>
      </c>
      <c r="O520" s="66" t="s">
        <v>261</v>
      </c>
      <c r="P520" s="85" t="str">
        <f>IF(AND('331-CT'!$E$7=TH!H520,OR(N520="331",O520="331")),"x","")</f>
        <v/>
      </c>
      <c r="Q520" s="85" t="str">
        <f>IF(AND(B520='111'!$L$11,OR($N520=$Q$7,$O520=$Q$7)),"x","")</f>
        <v/>
      </c>
      <c r="R520" s="85" t="str">
        <f>IF(AND($N520=$Q$7,$B520&lt;'111'!$L$11),"x","")</f>
        <v/>
      </c>
      <c r="S520" s="85" t="str">
        <f>IF(AND($O520=$Q$7,$B520&lt;'111'!$L$11),"x","")</f>
        <v/>
      </c>
      <c r="T520" s="85" t="str">
        <f>IF(ISERROR(FIND('112'!$M$9,G520,1)),"",IF((AND(FIND('112'!$M$9,G520,1)&gt;=1,B520='112'!$K$9,OR($N520='112'!$I$6,$O520='112'!$I$6))),"x",""))</f>
        <v/>
      </c>
      <c r="U520" s="85" t="str">
        <f>IF(ISERROR(FIND('112'!$M$9,G520,1)),"",IF((AND(LEFT(G520,2)=LEFT('112'!$M$9,2),B520&lt;'112'!$K$9,$N520='112'!$I$6)),"x",""))</f>
        <v/>
      </c>
      <c r="V520" s="85" t="str">
        <f>IF(ISERROR(FIND('112'!$M$9,G520,1)),"",IF((AND(RIGHT(G520,2)=RIGHT('112'!$M$9,2),B520&lt;'112'!$K$9,$O520='112'!$I$6)),"x",""))</f>
        <v/>
      </c>
      <c r="W520" s="85" t="str">
        <f>IF(AND('341-CT'!$H$9=H520,OR(LEFT(N520,3)=$W$7,LEFT(O520,3)=$W$7)),"x","")</f>
        <v/>
      </c>
      <c r="X520" s="85" t="str">
        <f>IF(OR(TH!N520=TH!$X$7,O520=TH!$X$7),"x","")</f>
        <v/>
      </c>
      <c r="Y520" s="85" t="str">
        <f>IF(AND(OR(N520="131",O520="131"),H520='131-CT'!$H$9),"x","")</f>
        <v/>
      </c>
      <c r="Z520" s="85"/>
      <c r="AA520" s="85" t="str">
        <f>IF(AND(MONTH(E520)='IN-NX'!$J$5,'IN-NX'!$D$7=D520),"x","")</f>
        <v/>
      </c>
      <c r="AB520" s="85" t="str">
        <f>IF(AND(OR(LEFT(TH!N520,2)="15",LEFT(TH!O520,2)="15"),'152-CT'!$J$8=TH!F520),"x","")</f>
        <v/>
      </c>
      <c r="AC520" s="85" t="str">
        <f>IF(AND(OR(LEFT(TH!N520,2)="15",LEFT(TH!O520,2)="15"),TK!$E$7=TH!F520),"x","")</f>
        <v/>
      </c>
      <c r="AD520" s="85" t="str">
        <f>IF(AND(N520="1521",MONTH(C520)='BK-NL'!$M$11),"x","")</f>
        <v/>
      </c>
    </row>
    <row r="521" spans="1:31" ht="15.75" hidden="1" customHeight="1">
      <c r="A521" s="342" t="str">
        <f>IF(B521&lt;&gt;"",IF(AND(B521='IN-TC'!$S$4,OR(TH!N521="1111",TH!O521="1111")),TH!D521,""),"")</f>
        <v/>
      </c>
      <c r="B521" s="63">
        <f t="shared" si="40"/>
        <v>3</v>
      </c>
      <c r="C521" s="320">
        <v>42436</v>
      </c>
      <c r="D521" s="320" t="s">
        <v>708</v>
      </c>
      <c r="E521" s="320">
        <v>42436</v>
      </c>
      <c r="F521" s="74" t="s">
        <v>1198</v>
      </c>
      <c r="G521" s="321" t="s">
        <v>927</v>
      </c>
      <c r="H521" s="7" t="s">
        <v>728</v>
      </c>
      <c r="I521" s="446"/>
      <c r="J521" s="446"/>
      <c r="K521" s="437">
        <v>82000</v>
      </c>
      <c r="L521" s="446">
        <v>22300</v>
      </c>
      <c r="M521" s="65">
        <v>1828600000</v>
      </c>
      <c r="N521" s="323" t="s">
        <v>261</v>
      </c>
      <c r="O521" s="323" t="s">
        <v>267</v>
      </c>
      <c r="P521" s="85" t="str">
        <f>IF(AND('331-CT'!$E$7=TH!H521,OR(N521="331",O521="331")),"x","")</f>
        <v/>
      </c>
      <c r="Q521" s="85" t="str">
        <f>IF(AND(B521='111'!$L$11,OR($N521=$Q$7,$O521=$Q$7)),"x","")</f>
        <v/>
      </c>
      <c r="R521" s="85" t="str">
        <f>IF(AND($N521=$Q$7,$B521&lt;'111'!$L$11),"x","")</f>
        <v/>
      </c>
      <c r="S521" s="85" t="str">
        <f>IF(AND($O521=$Q$7,$B521&lt;'111'!$L$11),"x","")</f>
        <v/>
      </c>
      <c r="T521" s="85" t="str">
        <f>IF(ISERROR(FIND('112'!$M$9,G521,1)),"",IF((AND(FIND('112'!$M$9,G521,1)&gt;=1,B521='112'!$K$9,OR($N521='112'!$I$6,$O521='112'!$I$6))),"x",""))</f>
        <v/>
      </c>
      <c r="U521" s="85" t="str">
        <f>IF(ISERROR(FIND('112'!$M$9,G521,1)),"",IF((AND(LEFT(G521,2)=LEFT('112'!$M$9,2),B521&lt;'112'!$K$9,$N521='112'!$I$6)),"x",""))</f>
        <v/>
      </c>
      <c r="V521" s="85" t="str">
        <f>IF(ISERROR(FIND('112'!$M$9,G521,1)),"",IF((AND(RIGHT(G521,2)=RIGHT('112'!$M$9,2),B521&lt;'112'!$K$9,$O521='112'!$I$6)),"x",""))</f>
        <v/>
      </c>
      <c r="W521" s="85" t="str">
        <f>IF(AND('341-CT'!$H$9=H521,OR(LEFT(N521,3)=$W$7,LEFT(O521,3)=$W$7)),"x","")</f>
        <v/>
      </c>
      <c r="X521" s="85" t="str">
        <f>IF(OR(TH!N521=TH!$X$7,O521=TH!$X$7),"x","")</f>
        <v/>
      </c>
      <c r="Y521" s="85" t="str">
        <f>IF(AND(OR(N521="131",O521="131"),H521='131-CT'!$H$9),"x","")</f>
        <v/>
      </c>
      <c r="Z521" s="85"/>
      <c r="AA521" s="85" t="str">
        <f>IF(AND(MONTH(E521)='IN-NX'!$J$5,'IN-NX'!$D$7=D521),"x","")</f>
        <v/>
      </c>
      <c r="AB521" s="85" t="str">
        <f>IF(AND(OR(LEFT(TH!N521,2)="15",LEFT(TH!O521,2)="15"),'152-CT'!$J$8=TH!F521),"x","")</f>
        <v/>
      </c>
      <c r="AC521" s="85" t="str">
        <f>IF(AND(OR(LEFT(TH!N521,2)="15",LEFT(TH!O521,2)="15"),TK!$E$7=TH!F521),"x","")</f>
        <v/>
      </c>
      <c r="AD521" s="85" t="str">
        <f>IF(AND(N521="1521",MONTH(C521)='BK-NL'!$M$11),"x","")</f>
        <v/>
      </c>
      <c r="AE521" s="357"/>
    </row>
    <row r="522" spans="1:31" ht="15.75" hidden="1" customHeight="1">
      <c r="A522" s="342" t="str">
        <f>IF(B522&lt;&gt;"",IF(AND(B522='IN-TC'!$S$4,OR(TH!N522="1111",TH!O522="1111")),TH!D522,""),"")</f>
        <v/>
      </c>
      <c r="B522" s="63">
        <f t="shared" si="40"/>
        <v>3</v>
      </c>
      <c r="C522" s="320">
        <v>42436</v>
      </c>
      <c r="D522" s="320" t="s">
        <v>585</v>
      </c>
      <c r="E522" s="320">
        <v>42436</v>
      </c>
      <c r="F522" s="74" t="s">
        <v>740</v>
      </c>
      <c r="G522" s="321" t="s">
        <v>927</v>
      </c>
      <c r="H522" s="7" t="s">
        <v>728</v>
      </c>
      <c r="I522" s="446"/>
      <c r="J522" s="446"/>
      <c r="K522" s="437"/>
      <c r="L522" s="446"/>
      <c r="M522" s="65">
        <v>14350000</v>
      </c>
      <c r="N522" s="323" t="s">
        <v>261</v>
      </c>
      <c r="O522" s="323" t="s">
        <v>43</v>
      </c>
      <c r="P522" s="85" t="str">
        <f>IF(AND('331-CT'!$E$7=TH!H522,OR(N522="331",O522="331")),"x","")</f>
        <v/>
      </c>
      <c r="Q522" s="85" t="str">
        <f>IF(AND(B522='111'!$L$11,OR($N522=$Q$7,$O522=$Q$7)),"x","")</f>
        <v/>
      </c>
      <c r="R522" s="85" t="str">
        <f>IF(AND($N522=$Q$7,$B522&lt;'111'!$L$11),"x","")</f>
        <v/>
      </c>
      <c r="S522" s="85" t="str">
        <f>IF(AND($O522=$Q$7,$B522&lt;'111'!$L$11),"x","")</f>
        <v/>
      </c>
      <c r="T522" s="85" t="str">
        <f>IF(ISERROR(FIND('112'!$M$9,G522,1)),"",IF((AND(FIND('112'!$M$9,G522,1)&gt;=1,B522='112'!$K$9,OR($N522='112'!$I$6,$O522='112'!$I$6))),"x",""))</f>
        <v/>
      </c>
      <c r="U522" s="85" t="str">
        <f>IF(ISERROR(FIND('112'!$M$9,G522,1)),"",IF((AND(LEFT(G522,2)=LEFT('112'!$M$9,2),B522&lt;'112'!$K$9,$N522='112'!$I$6)),"x",""))</f>
        <v/>
      </c>
      <c r="V522" s="85" t="str">
        <f>IF(ISERROR(FIND('112'!$M$9,G522,1)),"",IF((AND(RIGHT(G522,2)=RIGHT('112'!$M$9,2),B522&lt;'112'!$K$9,$O522='112'!$I$6)),"x",""))</f>
        <v/>
      </c>
      <c r="W522" s="85" t="str">
        <f>IF(AND('341-CT'!$H$9=H522,OR(LEFT(N522,3)=$W$7,LEFT(O522,3)=$W$7)),"x","")</f>
        <v/>
      </c>
      <c r="X522" s="85" t="str">
        <f>IF(OR(TH!N522=TH!$X$7,O522=TH!$X$7),"x","")</f>
        <v/>
      </c>
      <c r="Y522" s="85" t="str">
        <f>IF(AND(OR(N522="131",O522="131"),H522='131-CT'!$H$9),"x","")</f>
        <v/>
      </c>
      <c r="Z522" s="85"/>
      <c r="AA522" s="85" t="str">
        <f>IF(AND(MONTH(E522)='IN-NX'!$J$5,'IN-NX'!$D$7=D522),"x","")</f>
        <v/>
      </c>
      <c r="AB522" s="85" t="str">
        <f>IF(AND(OR(LEFT(TH!N522,2)="15",LEFT(TH!O522,2)="15"),'152-CT'!$J$8=TH!F522),"x","")</f>
        <v/>
      </c>
      <c r="AC522" s="85" t="str">
        <f>IF(AND(OR(LEFT(TH!N522,2)="15",LEFT(TH!O522,2)="15"),TK!$E$7=TH!F522),"x","")</f>
        <v/>
      </c>
      <c r="AD522" s="85" t="str">
        <f>IF(AND(N522="1521",MONTH(C522)='BK-NL'!$M$11),"x","")</f>
        <v/>
      </c>
      <c r="AE522" s="357"/>
    </row>
    <row r="523" spans="1:31" ht="15.75" hidden="1" customHeight="1">
      <c r="A523" s="342" t="str">
        <f>IF(B523&lt;&gt;"",IF(AND(B523='IN-TC'!$S$4,OR(TH!N523="1111",TH!O523="1111")),TH!D523,""),"")</f>
        <v/>
      </c>
      <c r="B523" s="63">
        <f t="shared" si="40"/>
        <v>3</v>
      </c>
      <c r="C523" s="320">
        <v>42436</v>
      </c>
      <c r="D523" s="320" t="s">
        <v>708</v>
      </c>
      <c r="E523" s="320">
        <v>42436</v>
      </c>
      <c r="F523" s="74" t="s">
        <v>1199</v>
      </c>
      <c r="G523" s="321" t="s">
        <v>927</v>
      </c>
      <c r="H523" s="322"/>
      <c r="I523" s="446"/>
      <c r="J523" s="446"/>
      <c r="K523" s="437">
        <v>82000</v>
      </c>
      <c r="L523" s="446">
        <v>22300</v>
      </c>
      <c r="M523" s="65">
        <v>1828600000</v>
      </c>
      <c r="N523" s="323" t="s">
        <v>26</v>
      </c>
      <c r="O523" s="323" t="s">
        <v>267</v>
      </c>
      <c r="P523" s="85" t="str">
        <f>IF(AND('331-CT'!$E$7=TH!H523,OR(N523="331",O523="331")),"x","")</f>
        <v/>
      </c>
      <c r="Q523" s="85" t="str">
        <f>IF(AND(B523='111'!$L$11,OR($N523=$Q$7,$O523=$Q$7)),"x","")</f>
        <v/>
      </c>
      <c r="R523" s="85" t="str">
        <f>IF(AND($N523=$Q$7,$B523&lt;'111'!$L$11),"x","")</f>
        <v/>
      </c>
      <c r="S523" s="85" t="str">
        <f>IF(AND($O523=$Q$7,$B523&lt;'111'!$L$11),"x","")</f>
        <v/>
      </c>
      <c r="T523" s="85" t="str">
        <f>IF(ISERROR(FIND('112'!$M$9,G523,1)),"",IF((AND(FIND('112'!$M$9,G523,1)&gt;=1,B523='112'!$K$9,OR($N523='112'!$I$6,$O523='112'!$I$6))),"x",""))</f>
        <v/>
      </c>
      <c r="U523" s="85" t="str">
        <f>IF(ISERROR(FIND('112'!$M$9,G523,1)),"",IF((AND(LEFT(G523,2)=LEFT('112'!$M$9,2),B523&lt;'112'!$K$9,$N523='112'!$I$6)),"x",""))</f>
        <v>x</v>
      </c>
      <c r="V523" s="85" t="str">
        <f>IF(ISERROR(FIND('112'!$M$9,G523,1)),"",IF((AND(RIGHT(G523,2)=RIGHT('112'!$M$9,2),B523&lt;'112'!$K$9,$O523='112'!$I$6)),"x",""))</f>
        <v/>
      </c>
      <c r="W523" s="85" t="str">
        <f>IF(AND('341-CT'!$H$9=H523,OR(LEFT(N523,3)=$W$7,LEFT(O523,3)=$W$7)),"x","")</f>
        <v/>
      </c>
      <c r="X523" s="85" t="str">
        <f>IF(OR(TH!N523=TH!$X$7,O523=TH!$X$7),"x","")</f>
        <v/>
      </c>
      <c r="Y523" s="85" t="str">
        <f>IF(AND(OR(N523="131",O523="131"),H523='131-CT'!$H$9),"x","")</f>
        <v/>
      </c>
      <c r="Z523" s="85"/>
      <c r="AA523" s="85" t="str">
        <f>IF(AND(MONTH(E523)='IN-NX'!$J$5,'IN-NX'!$D$7=D523),"x","")</f>
        <v/>
      </c>
      <c r="AB523" s="85" t="str">
        <f>IF(AND(OR(LEFT(TH!N523,2)="15",LEFT(TH!O523,2)="15"),'152-CT'!$J$8=TH!F523),"x","")</f>
        <v/>
      </c>
      <c r="AC523" s="85" t="str">
        <f>IF(AND(OR(LEFT(TH!N523,2)="15",LEFT(TH!O523,2)="15"),TK!$E$7=TH!F523),"x","")</f>
        <v/>
      </c>
      <c r="AD523" s="85" t="str">
        <f>IF(AND(N523="1521",MONTH(C523)='BK-NL'!$M$11),"x","")</f>
        <v/>
      </c>
      <c r="AE523" s="357"/>
    </row>
    <row r="524" spans="1:31" ht="15.75" hidden="1" customHeight="1">
      <c r="A524" s="342" t="str">
        <f>IF(B524&lt;&gt;"",IF(AND(B524='IN-TC'!$S$4,OR(TH!N524="1111",TH!O524="1111")),TH!D524,""),"")</f>
        <v/>
      </c>
      <c r="B524" s="63">
        <f t="shared" si="40"/>
        <v>3</v>
      </c>
      <c r="C524" s="64">
        <v>42436</v>
      </c>
      <c r="D524" s="320" t="s">
        <v>708</v>
      </c>
      <c r="E524" s="64">
        <v>42436</v>
      </c>
      <c r="F524" s="74" t="s">
        <v>1063</v>
      </c>
      <c r="G524" s="67" t="s">
        <v>927</v>
      </c>
      <c r="H524" s="7" t="s">
        <v>728</v>
      </c>
      <c r="I524" s="446"/>
      <c r="J524" s="446"/>
      <c r="K524" s="437">
        <v>191.33001792114695</v>
      </c>
      <c r="L524" s="446">
        <v>22320</v>
      </c>
      <c r="M524" s="65">
        <v>4270486</v>
      </c>
      <c r="N524" s="66" t="s">
        <v>99</v>
      </c>
      <c r="O524" s="66" t="s">
        <v>26</v>
      </c>
      <c r="P524" s="85" t="str">
        <f>IF(AND('331-CT'!$E$7=TH!H524,OR(N524="331",O524="331")),"x","")</f>
        <v/>
      </c>
      <c r="Q524" s="85" t="str">
        <f>IF(AND(B524='111'!$L$11,OR($N524=$Q$7,$O524=$Q$7)),"x","")</f>
        <v/>
      </c>
      <c r="R524" s="85" t="str">
        <f>IF(AND($N524=$Q$7,$B524&lt;'111'!$L$11),"x","")</f>
        <v/>
      </c>
      <c r="S524" s="85" t="str">
        <f>IF(AND($O524=$Q$7,$B524&lt;'111'!$L$11),"x","")</f>
        <v/>
      </c>
      <c r="T524" s="85" t="str">
        <f>IF(ISERROR(FIND('112'!$M$9,G524,1)),"",IF((AND(FIND('112'!$M$9,G524,1)&gt;=1,B524='112'!$K$9,OR($N524='112'!$I$6,$O524='112'!$I$6))),"x",""))</f>
        <v/>
      </c>
      <c r="U524" s="85" t="str">
        <f>IF(ISERROR(FIND('112'!$M$9,G524,1)),"",IF((AND(LEFT(G524,2)=LEFT('112'!$M$9,2),B524&lt;'112'!$K$9,$N524='112'!$I$6)),"x",""))</f>
        <v/>
      </c>
      <c r="V524" s="85" t="str">
        <f>IF(ISERROR(FIND('112'!$M$9,G524,1)),"",IF((AND(RIGHT(G524,2)=RIGHT('112'!$M$9,2),B524&lt;'112'!$K$9,$O524='112'!$I$6)),"x",""))</f>
        <v>x</v>
      </c>
      <c r="W524" s="85" t="str">
        <f>IF(AND('341-CT'!$H$9=H524,OR(LEFT(N524,3)=$W$7,LEFT(O524,3)=$W$7)),"x","")</f>
        <v/>
      </c>
      <c r="X524" s="85" t="str">
        <f>IF(OR(TH!N524=TH!$X$7,O524=TH!$X$7),"x","")</f>
        <v/>
      </c>
      <c r="Y524" s="85" t="str">
        <f>IF(AND(OR(N524="131",O524="131"),H524='131-CT'!$H$9),"x","")</f>
        <v/>
      </c>
      <c r="Z524" s="85"/>
      <c r="AA524" s="85" t="str">
        <f>IF(AND(MONTH(E524)='IN-NX'!$J$5,'IN-NX'!$D$7=D524),"x","")</f>
        <v/>
      </c>
      <c r="AB524" s="85" t="str">
        <f>IF(AND(OR(LEFT(TH!N524,2)="15",LEFT(TH!O524,2)="15"),'152-CT'!$J$8=TH!F524),"x","")</f>
        <v/>
      </c>
      <c r="AC524" s="85" t="str">
        <f>IF(AND(OR(LEFT(TH!N524,2)="15",LEFT(TH!O524,2)="15"),TK!$E$7=TH!F524),"x","")</f>
        <v/>
      </c>
      <c r="AD524" s="85" t="str">
        <f>IF(AND(N524="1521",MONTH(C524)='BK-NL'!$M$11),"x","")</f>
        <v/>
      </c>
    </row>
    <row r="525" spans="1:31" ht="15.75" hidden="1" customHeight="1">
      <c r="A525" s="342" t="str">
        <f>IF(B525&lt;&gt;"",IF(AND(B525='IN-TC'!$S$4,OR(TH!N525="1111",TH!O525="1111")),TH!D525,""),"")</f>
        <v/>
      </c>
      <c r="B525" s="63">
        <f t="shared" si="40"/>
        <v>3</v>
      </c>
      <c r="C525" s="64">
        <v>42436</v>
      </c>
      <c r="D525" s="320" t="s">
        <v>708</v>
      </c>
      <c r="E525" s="64">
        <v>42436</v>
      </c>
      <c r="F525" s="74" t="s">
        <v>1056</v>
      </c>
      <c r="G525" s="67" t="s">
        <v>927</v>
      </c>
      <c r="H525" s="7" t="s">
        <v>726</v>
      </c>
      <c r="I525" s="446"/>
      <c r="J525" s="446"/>
      <c r="K525" s="437">
        <v>56.05</v>
      </c>
      <c r="L525" s="446">
        <v>22320</v>
      </c>
      <c r="M525" s="65">
        <v>1251036</v>
      </c>
      <c r="N525" s="66" t="s">
        <v>19</v>
      </c>
      <c r="O525" s="66" t="s">
        <v>26</v>
      </c>
      <c r="P525" s="85" t="str">
        <f>IF(AND('331-CT'!$E$7=TH!H525,OR(N525="331",O525="331")),"x","")</f>
        <v/>
      </c>
      <c r="Q525" s="85" t="str">
        <f>IF(AND(B525='111'!$L$11,OR($N525=$Q$7,$O525=$Q$7)),"x","")</f>
        <v/>
      </c>
      <c r="R525" s="85" t="str">
        <f>IF(AND($N525=$Q$7,$B525&lt;'111'!$L$11),"x","")</f>
        <v/>
      </c>
      <c r="S525" s="85" t="str">
        <f>IF(AND($O525=$Q$7,$B525&lt;'111'!$L$11),"x","")</f>
        <v/>
      </c>
      <c r="T525" s="85" t="str">
        <f>IF(ISERROR(FIND('112'!$M$9,G525,1)),"",IF((AND(FIND('112'!$M$9,G525,1)&gt;=1,B525='112'!$K$9,OR($N525='112'!$I$6,$O525='112'!$I$6))),"x",""))</f>
        <v/>
      </c>
      <c r="U525" s="85" t="str">
        <f>IF(ISERROR(FIND('112'!$M$9,G525,1)),"",IF((AND(LEFT(G525,2)=LEFT('112'!$M$9,2),B525&lt;'112'!$K$9,$N525='112'!$I$6)),"x",""))</f>
        <v/>
      </c>
      <c r="V525" s="85" t="str">
        <f>IF(ISERROR(FIND('112'!$M$9,G525,1)),"",IF((AND(RIGHT(G525,2)=RIGHT('112'!$M$9,2),B525&lt;'112'!$K$9,$O525='112'!$I$6)),"x",""))</f>
        <v>x</v>
      </c>
      <c r="W525" s="85" t="str">
        <f>IF(AND('341-CT'!$H$9=H525,OR(LEFT(N525,3)=$W$7,LEFT(O525,3)=$W$7)),"x","")</f>
        <v/>
      </c>
      <c r="X525" s="85" t="str">
        <f>IF(OR(TH!N525=TH!$X$7,O525=TH!$X$7),"x","")</f>
        <v/>
      </c>
      <c r="Y525" s="85" t="str">
        <f>IF(AND(OR(N525="131",O525="131"),H525='131-CT'!$H$9),"x","")</f>
        <v/>
      </c>
      <c r="Z525" s="85"/>
      <c r="AA525" s="85" t="str">
        <f>IF(AND(MONTH(E525)='IN-NX'!$J$5,'IN-NX'!$D$7=D525),"x","")</f>
        <v/>
      </c>
      <c r="AB525" s="85" t="str">
        <f>IF(AND(OR(LEFT(TH!N525,2)="15",LEFT(TH!O525,2)="15"),'152-CT'!$J$8=TH!F525),"x","")</f>
        <v/>
      </c>
      <c r="AC525" s="85" t="str">
        <f>IF(AND(OR(LEFT(TH!N525,2)="15",LEFT(TH!O525,2)="15"),TK!$E$7=TH!F525),"x","")</f>
        <v/>
      </c>
      <c r="AD525" s="85" t="str">
        <f>IF(AND(N525="1521",MONTH(C525)='BK-NL'!$M$11),"x","")</f>
        <v/>
      </c>
    </row>
    <row r="526" spans="1:31" ht="15.75" hidden="1" customHeight="1">
      <c r="A526" s="342" t="str">
        <f>IF(B526&lt;&gt;"",IF(AND(B526='IN-TC'!$S$4,OR(TH!N526="1111",TH!O526="1111")),TH!D526,""),"")</f>
        <v/>
      </c>
      <c r="B526" s="63">
        <f t="shared" si="40"/>
        <v>3</v>
      </c>
      <c r="C526" s="64">
        <v>42436</v>
      </c>
      <c r="D526" s="320" t="s">
        <v>708</v>
      </c>
      <c r="E526" s="64">
        <v>42436</v>
      </c>
      <c r="F526" s="74" t="s">
        <v>1057</v>
      </c>
      <c r="G526" s="67" t="s">
        <v>927</v>
      </c>
      <c r="H526" s="7" t="s">
        <v>719</v>
      </c>
      <c r="I526" s="446"/>
      <c r="J526" s="446"/>
      <c r="K526" s="437">
        <v>120.78001792114695</v>
      </c>
      <c r="L526" s="446">
        <v>22320</v>
      </c>
      <c r="M526" s="65">
        <v>2695810</v>
      </c>
      <c r="N526" s="66" t="s">
        <v>99</v>
      </c>
      <c r="O526" s="66" t="s">
        <v>26</v>
      </c>
      <c r="P526" s="85" t="str">
        <f>IF(AND('331-CT'!$E$7=TH!H526,OR(N526="331",O526="331")),"x","")</f>
        <v/>
      </c>
      <c r="Q526" s="85" t="str">
        <f>IF(AND(B526='111'!$L$11,OR($N526=$Q$7,$O526=$Q$7)),"x","")</f>
        <v/>
      </c>
      <c r="R526" s="85" t="str">
        <f>IF(AND($N526=$Q$7,$B526&lt;'111'!$L$11),"x","")</f>
        <v/>
      </c>
      <c r="S526" s="85" t="str">
        <f>IF(AND($O526=$Q$7,$B526&lt;'111'!$L$11),"x","")</f>
        <v/>
      </c>
      <c r="T526" s="85" t="str">
        <f>IF(ISERROR(FIND('112'!$M$9,G526,1)),"",IF((AND(FIND('112'!$M$9,G526,1)&gt;=1,B526='112'!$K$9,OR($N526='112'!$I$6,$O526='112'!$I$6))),"x",""))</f>
        <v/>
      </c>
      <c r="U526" s="85" t="str">
        <f>IF(ISERROR(FIND('112'!$M$9,G526,1)),"",IF((AND(LEFT(G526,2)=LEFT('112'!$M$9,2),B526&lt;'112'!$K$9,$N526='112'!$I$6)),"x",""))</f>
        <v/>
      </c>
      <c r="V526" s="85" t="str">
        <f>IF(ISERROR(FIND('112'!$M$9,G526,1)),"",IF((AND(RIGHT(G526,2)=RIGHT('112'!$M$9,2),B526&lt;'112'!$K$9,$O526='112'!$I$6)),"x",""))</f>
        <v>x</v>
      </c>
      <c r="W526" s="85" t="str">
        <f>IF(AND('341-CT'!$H$9=H526,OR(LEFT(N526,3)=$W$7,LEFT(O526,3)=$W$7)),"x","")</f>
        <v/>
      </c>
      <c r="X526" s="85" t="str">
        <f>IF(OR(TH!N526=TH!$X$7,O526=TH!$X$7),"x","")</f>
        <v/>
      </c>
      <c r="Y526" s="85" t="str">
        <f>IF(AND(OR(N526="131",O526="131"),H526='131-CT'!$H$9),"x","")</f>
        <v/>
      </c>
      <c r="Z526" s="85"/>
      <c r="AA526" s="85" t="str">
        <f>IF(AND(MONTH(E526)='IN-NX'!$J$5,'IN-NX'!$D$7=D526),"x","")</f>
        <v/>
      </c>
      <c r="AB526" s="85" t="str">
        <f>IF(AND(OR(LEFT(TH!N526,2)="15",LEFT(TH!O526,2)="15"),'152-CT'!$J$8=TH!F526),"x","")</f>
        <v/>
      </c>
      <c r="AC526" s="85" t="str">
        <f>IF(AND(OR(LEFT(TH!N526,2)="15",LEFT(TH!O526,2)="15"),TK!$E$7=TH!F526),"x","")</f>
        <v/>
      </c>
      <c r="AD526" s="85" t="str">
        <f>IF(AND(N526="1521",MONTH(C526)='BK-NL'!$M$11),"x","")</f>
        <v/>
      </c>
    </row>
    <row r="527" spans="1:31" ht="15.75" hidden="1" customHeight="1">
      <c r="A527" s="342" t="str">
        <f>IF(B527&lt;&gt;"",IF(AND(B527='IN-TC'!$S$4,OR(TH!N527="1111",TH!O527="1111")),TH!D527,""),"")</f>
        <v/>
      </c>
      <c r="B527" s="63">
        <f t="shared" si="40"/>
        <v>3</v>
      </c>
      <c r="C527" s="64">
        <v>42436</v>
      </c>
      <c r="D527" s="320" t="s">
        <v>708</v>
      </c>
      <c r="E527" s="64">
        <v>42436</v>
      </c>
      <c r="F527" s="74" t="s">
        <v>1058</v>
      </c>
      <c r="G527" s="67" t="s">
        <v>927</v>
      </c>
      <c r="H527" s="7" t="s">
        <v>720</v>
      </c>
      <c r="I527" s="446"/>
      <c r="J527" s="446"/>
      <c r="K527" s="437">
        <v>74.369982078853042</v>
      </c>
      <c r="L527" s="446">
        <v>22320</v>
      </c>
      <c r="M527" s="65">
        <v>1659938</v>
      </c>
      <c r="N527" s="66" t="s">
        <v>99</v>
      </c>
      <c r="O527" s="66" t="s">
        <v>26</v>
      </c>
      <c r="P527" s="85" t="str">
        <f>IF(AND('331-CT'!$E$7=TH!H527,OR(N527="331",O527="331")),"x","")</f>
        <v/>
      </c>
      <c r="Q527" s="85" t="str">
        <f>IF(AND(B527='111'!$L$11,OR($N527=$Q$7,$O527=$Q$7)),"x","")</f>
        <v/>
      </c>
      <c r="R527" s="85" t="str">
        <f>IF(AND($N527=$Q$7,$B527&lt;'111'!$L$11),"x","")</f>
        <v/>
      </c>
      <c r="S527" s="85" t="str">
        <f>IF(AND($O527=$Q$7,$B527&lt;'111'!$L$11),"x","")</f>
        <v/>
      </c>
      <c r="T527" s="85" t="str">
        <f>IF(ISERROR(FIND('112'!$M$9,G527,1)),"",IF((AND(FIND('112'!$M$9,G527,1)&gt;=1,B527='112'!$K$9,OR($N527='112'!$I$6,$O527='112'!$I$6))),"x",""))</f>
        <v/>
      </c>
      <c r="U527" s="85" t="str">
        <f>IF(ISERROR(FIND('112'!$M$9,G527,1)),"",IF((AND(LEFT(G527,2)=LEFT('112'!$M$9,2),B527&lt;'112'!$K$9,$N527='112'!$I$6)),"x",""))</f>
        <v/>
      </c>
      <c r="V527" s="85" t="str">
        <f>IF(ISERROR(FIND('112'!$M$9,G527,1)),"",IF((AND(RIGHT(G527,2)=RIGHT('112'!$M$9,2),B527&lt;'112'!$K$9,$O527='112'!$I$6)),"x",""))</f>
        <v>x</v>
      </c>
      <c r="W527" s="85" t="str">
        <f>IF(AND('341-CT'!$H$9=H527,OR(LEFT(N527,3)=$W$7,LEFT(O527,3)=$W$7)),"x","")</f>
        <v/>
      </c>
      <c r="X527" s="85" t="str">
        <f>IF(OR(TH!N527=TH!$X$7,O527=TH!$X$7),"x","")</f>
        <v/>
      </c>
      <c r="Y527" s="85" t="str">
        <f>IF(AND(OR(N527="131",O527="131"),H527='131-CT'!$H$9),"x","")</f>
        <v/>
      </c>
      <c r="Z527" s="85"/>
      <c r="AA527" s="85" t="str">
        <f>IF(AND(MONTH(E527)='IN-NX'!$J$5,'IN-NX'!$D$7=D527),"x","")</f>
        <v/>
      </c>
      <c r="AB527" s="85" t="str">
        <f>IF(AND(OR(LEFT(TH!N527,2)="15",LEFT(TH!O527,2)="15"),'152-CT'!$J$8=TH!F527),"x","")</f>
        <v/>
      </c>
      <c r="AC527" s="85" t="str">
        <f>IF(AND(OR(LEFT(TH!N527,2)="15",LEFT(TH!O527,2)="15"),TK!$E$7=TH!F527),"x","")</f>
        <v/>
      </c>
      <c r="AD527" s="85" t="str">
        <f>IF(AND(N527="1521",MONTH(C527)='BK-NL'!$M$11),"x","")</f>
        <v/>
      </c>
    </row>
    <row r="528" spans="1:31" ht="15.75" hidden="1" customHeight="1">
      <c r="A528" s="342" t="str">
        <f>IF(B528&lt;&gt;"",IF(AND(B528='IN-TC'!$S$4,OR(TH!N528="1111",TH!O528="1111")),TH!D528,""),"")</f>
        <v/>
      </c>
      <c r="B528" s="63">
        <f t="shared" si="40"/>
        <v>3</v>
      </c>
      <c r="C528" s="64">
        <v>42436</v>
      </c>
      <c r="D528" s="320" t="s">
        <v>708</v>
      </c>
      <c r="E528" s="64">
        <v>42436</v>
      </c>
      <c r="F528" s="74" t="s">
        <v>1059</v>
      </c>
      <c r="G528" s="67" t="s">
        <v>927</v>
      </c>
      <c r="H528" s="7" t="s">
        <v>727</v>
      </c>
      <c r="I528" s="446"/>
      <c r="J528" s="446"/>
      <c r="K528" s="437">
        <v>104.10999103942652</v>
      </c>
      <c r="L528" s="446">
        <v>22320</v>
      </c>
      <c r="M528" s="65">
        <v>2323735</v>
      </c>
      <c r="N528" s="66" t="s">
        <v>99</v>
      </c>
      <c r="O528" s="66" t="s">
        <v>26</v>
      </c>
      <c r="P528" s="85" t="str">
        <f>IF(AND('331-CT'!$E$7=TH!H528,OR(N528="331",O528="331")),"x","")</f>
        <v/>
      </c>
      <c r="Q528" s="85" t="str">
        <f>IF(AND(B528='111'!$L$11,OR($N528=$Q$7,$O528=$Q$7)),"x","")</f>
        <v/>
      </c>
      <c r="R528" s="85" t="str">
        <f>IF(AND($N528=$Q$7,$B528&lt;'111'!$L$11),"x","")</f>
        <v/>
      </c>
      <c r="S528" s="85" t="str">
        <f>IF(AND($O528=$Q$7,$B528&lt;'111'!$L$11),"x","")</f>
        <v/>
      </c>
      <c r="T528" s="85" t="str">
        <f>IF(ISERROR(FIND('112'!$M$9,G528,1)),"",IF((AND(FIND('112'!$M$9,G528,1)&gt;=1,B528='112'!$K$9,OR($N528='112'!$I$6,$O528='112'!$I$6))),"x",""))</f>
        <v/>
      </c>
      <c r="U528" s="85" t="str">
        <f>IF(ISERROR(FIND('112'!$M$9,G528,1)),"",IF((AND(LEFT(G528,2)=LEFT('112'!$M$9,2),B528&lt;'112'!$K$9,$N528='112'!$I$6)),"x",""))</f>
        <v/>
      </c>
      <c r="V528" s="85" t="str">
        <f>IF(ISERROR(FIND('112'!$M$9,G528,1)),"",IF((AND(RIGHT(G528,2)=RIGHT('112'!$M$9,2),B528&lt;'112'!$K$9,$O528='112'!$I$6)),"x",""))</f>
        <v>x</v>
      </c>
      <c r="W528" s="85" t="str">
        <f>IF(AND('341-CT'!$H$9=H528,OR(LEFT(N528,3)=$W$7,LEFT(O528,3)=$W$7)),"x","")</f>
        <v/>
      </c>
      <c r="X528" s="85" t="str">
        <f>IF(OR(TH!N528=TH!$X$7,O528=TH!$X$7),"x","")</f>
        <v/>
      </c>
      <c r="Y528" s="85" t="str">
        <f>IF(AND(OR(N528="131",O528="131"),H528='131-CT'!$H$9),"x","")</f>
        <v/>
      </c>
      <c r="Z528" s="85"/>
      <c r="AA528" s="85" t="str">
        <f>IF(AND(MONTH(E528)='IN-NX'!$J$5,'IN-NX'!$D$7=D528),"x","")</f>
        <v/>
      </c>
      <c r="AB528" s="85" t="str">
        <f>IF(AND(OR(LEFT(TH!N528,2)="15",LEFT(TH!O528,2)="15"),'152-CT'!$J$8=TH!F528),"x","")</f>
        <v/>
      </c>
      <c r="AC528" s="85" t="str">
        <f>IF(AND(OR(LEFT(TH!N528,2)="15",LEFT(TH!O528,2)="15"),TK!$E$7=TH!F528),"x","")</f>
        <v/>
      </c>
      <c r="AD528" s="85" t="str">
        <f>IF(AND(N528="1521",MONTH(C528)='BK-NL'!$M$11),"x","")</f>
        <v/>
      </c>
    </row>
    <row r="529" spans="1:31" ht="15.75" hidden="1" customHeight="1">
      <c r="A529" s="342" t="str">
        <f>IF(B529&lt;&gt;"",IF(AND(B529='IN-TC'!$S$4,OR(TH!N529="1111",TH!O529="1111")),TH!D529,""),"")</f>
        <v/>
      </c>
      <c r="B529" s="63">
        <f t="shared" si="40"/>
        <v>3</v>
      </c>
      <c r="C529" s="64">
        <v>42436</v>
      </c>
      <c r="D529" s="320" t="s">
        <v>705</v>
      </c>
      <c r="E529" s="64">
        <v>42436</v>
      </c>
      <c r="F529" s="74" t="s">
        <v>1216</v>
      </c>
      <c r="G529" s="67" t="s">
        <v>927</v>
      </c>
      <c r="H529" s="7" t="s">
        <v>726</v>
      </c>
      <c r="I529" s="446"/>
      <c r="J529" s="446"/>
      <c r="K529" s="437"/>
      <c r="L529" s="446"/>
      <c r="M529" s="65">
        <v>1251036</v>
      </c>
      <c r="N529" s="66" t="s">
        <v>26</v>
      </c>
      <c r="O529" s="66" t="s">
        <v>19</v>
      </c>
      <c r="P529" s="85" t="str">
        <f>IF(AND('331-CT'!$E$7=TH!H529,OR(N529="331",O529="331")),"x","")</f>
        <v/>
      </c>
      <c r="Q529" s="85" t="str">
        <f>IF(AND(B529='111'!$L$11,OR($N529=$Q$7,$O529=$Q$7)),"x","")</f>
        <v/>
      </c>
      <c r="R529" s="85" t="str">
        <f>IF(AND($N529=$Q$7,$B529&lt;'111'!$L$11),"x","")</f>
        <v/>
      </c>
      <c r="S529" s="85" t="str">
        <f>IF(AND($O529=$Q$7,$B529&lt;'111'!$L$11),"x","")</f>
        <v/>
      </c>
      <c r="T529" s="85" t="str">
        <f>IF(ISERROR(FIND('112'!$M$9,G529,1)),"",IF((AND(FIND('112'!$M$9,G529,1)&gt;=1,B529='112'!$K$9,OR($N529='112'!$I$6,$O529='112'!$I$6))),"x",""))</f>
        <v/>
      </c>
      <c r="U529" s="85" t="str">
        <f>IF(ISERROR(FIND('112'!$M$9,G529,1)),"",IF((AND(LEFT(G529,2)=LEFT('112'!$M$9,2),B529&lt;'112'!$K$9,$N529='112'!$I$6)),"x",""))</f>
        <v>x</v>
      </c>
      <c r="V529" s="85" t="str">
        <f>IF(ISERROR(FIND('112'!$M$9,G529,1)),"",IF((AND(RIGHT(G529,2)=RIGHT('112'!$M$9,2),B529&lt;'112'!$K$9,$O529='112'!$I$6)),"x",""))</f>
        <v/>
      </c>
      <c r="W529" s="85" t="str">
        <f>IF(AND('341-CT'!$H$9=H529,OR(LEFT(N529,3)=$W$7,LEFT(O529,3)=$W$7)),"x","")</f>
        <v/>
      </c>
      <c r="X529" s="85" t="str">
        <f>IF(OR(TH!N529=TH!$X$7,O529=TH!$X$7),"x","")</f>
        <v/>
      </c>
      <c r="Y529" s="85" t="str">
        <f>IF(AND(OR(N529="131",O529="131"),H529='131-CT'!$H$9),"x","")</f>
        <v/>
      </c>
      <c r="Z529" s="85"/>
      <c r="AA529" s="85" t="str">
        <f>IF(AND(MONTH(E529)='IN-NX'!$J$5,'IN-NX'!$D$7=D529),"x","")</f>
        <v/>
      </c>
      <c r="AB529" s="85" t="str">
        <f>IF(AND(OR(LEFT(TH!N529,2)="15",LEFT(TH!O529,2)="15"),'152-CT'!$J$8=TH!F529),"x","")</f>
        <v/>
      </c>
      <c r="AC529" s="85" t="str">
        <f>IF(AND(OR(LEFT(TH!N529,2)="15",LEFT(TH!O529,2)="15"),TK!$E$7=TH!F529),"x","")</f>
        <v/>
      </c>
      <c r="AD529" s="85" t="str">
        <f>IF(AND(N529="1521",MONTH(C529)='BK-NL'!$M$11),"x","")</f>
        <v/>
      </c>
    </row>
    <row r="530" spans="1:31" ht="15.75" hidden="1" customHeight="1">
      <c r="A530" s="342" t="str">
        <f>IF(B530&lt;&gt;"",IF(AND(B530='IN-TC'!$S$4,OR(TH!N530="1111",TH!O530="1111")),TH!D530,""),"")</f>
        <v/>
      </c>
      <c r="B530" s="63">
        <f t="shared" si="40"/>
        <v>3</v>
      </c>
      <c r="C530" s="64">
        <v>42436</v>
      </c>
      <c r="D530" s="320" t="s">
        <v>708</v>
      </c>
      <c r="E530" s="64">
        <v>42436</v>
      </c>
      <c r="F530" s="74" t="s">
        <v>1056</v>
      </c>
      <c r="G530" s="67" t="s">
        <v>927</v>
      </c>
      <c r="H530" s="7" t="s">
        <v>726</v>
      </c>
      <c r="I530" s="446"/>
      <c r="J530" s="446"/>
      <c r="K530" s="437">
        <v>50.440008960573479</v>
      </c>
      <c r="L530" s="446">
        <v>22320</v>
      </c>
      <c r="M530" s="65">
        <v>1125821</v>
      </c>
      <c r="N530" s="66" t="s">
        <v>99</v>
      </c>
      <c r="O530" s="66" t="s">
        <v>26</v>
      </c>
      <c r="P530" s="85" t="str">
        <f>IF(AND('331-CT'!$E$7=TH!H530,OR(N530="331",O530="331")),"x","")</f>
        <v/>
      </c>
      <c r="Q530" s="85" t="str">
        <f>IF(AND(B530='111'!$L$11,OR($N530=$Q$7,$O530=$Q$7)),"x","")</f>
        <v/>
      </c>
      <c r="R530" s="85" t="str">
        <f>IF(AND($N530=$Q$7,$B530&lt;'111'!$L$11),"x","")</f>
        <v/>
      </c>
      <c r="S530" s="85" t="str">
        <f>IF(AND($O530=$Q$7,$B530&lt;'111'!$L$11),"x","")</f>
        <v/>
      </c>
      <c r="T530" s="85" t="str">
        <f>IF(ISERROR(FIND('112'!$M$9,G530,1)),"",IF((AND(FIND('112'!$M$9,G530,1)&gt;=1,B530='112'!$K$9,OR($N530='112'!$I$6,$O530='112'!$I$6))),"x",""))</f>
        <v/>
      </c>
      <c r="U530" s="85" t="str">
        <f>IF(ISERROR(FIND('112'!$M$9,G530,1)),"",IF((AND(LEFT(G530,2)=LEFT('112'!$M$9,2),B530&lt;'112'!$K$9,$N530='112'!$I$6)),"x",""))</f>
        <v/>
      </c>
      <c r="V530" s="85" t="str">
        <f>IF(ISERROR(FIND('112'!$M$9,G530,1)),"",IF((AND(RIGHT(G530,2)=RIGHT('112'!$M$9,2),B530&lt;'112'!$K$9,$O530='112'!$I$6)),"x",""))</f>
        <v>x</v>
      </c>
      <c r="W530" s="85" t="str">
        <f>IF(AND('341-CT'!$H$9=H530,OR(LEFT(N530,3)=$W$7,LEFT(O530,3)=$W$7)),"x","")</f>
        <v/>
      </c>
      <c r="X530" s="85" t="str">
        <f>IF(OR(TH!N530=TH!$X$7,O530=TH!$X$7),"x","")</f>
        <v/>
      </c>
      <c r="Y530" s="85" t="str">
        <f>IF(AND(OR(N530="131",O530="131"),H530='131-CT'!$H$9),"x","")</f>
        <v/>
      </c>
      <c r="Z530" s="85"/>
      <c r="AA530" s="85" t="str">
        <f>IF(AND(MONTH(E530)='IN-NX'!$J$5,'IN-NX'!$D$7=D530),"x","")</f>
        <v/>
      </c>
      <c r="AB530" s="85" t="str">
        <f>IF(AND(OR(LEFT(TH!N530,2)="15",LEFT(TH!O530,2)="15"),'152-CT'!$J$8=TH!F530),"x","")</f>
        <v/>
      </c>
      <c r="AC530" s="85" t="str">
        <f>IF(AND(OR(LEFT(TH!N530,2)="15",LEFT(TH!O530,2)="15"),TK!$E$7=TH!F530),"x","")</f>
        <v/>
      </c>
      <c r="AD530" s="85" t="str">
        <f>IF(AND(N530="1521",MONTH(C530)='BK-NL'!$M$11),"x","")</f>
        <v/>
      </c>
    </row>
    <row r="531" spans="1:31" ht="15.75" hidden="1" customHeight="1">
      <c r="A531" s="342" t="str">
        <f>IF(B531&lt;&gt;"",IF(AND(B531='IN-TC'!$S$4,OR(TH!N531="1111",TH!O531="1111")),TH!D531,""),"")</f>
        <v/>
      </c>
      <c r="B531" s="63">
        <f t="shared" ref="B531:B600" si="42">IF(C531&lt;&gt;"",MONTH(C531),"")</f>
        <v>3</v>
      </c>
      <c r="C531" s="64">
        <v>42436</v>
      </c>
      <c r="D531" s="320" t="s">
        <v>882</v>
      </c>
      <c r="E531" s="64">
        <v>42436</v>
      </c>
      <c r="F531" s="74" t="s">
        <v>1154</v>
      </c>
      <c r="G531" s="67" t="s">
        <v>927</v>
      </c>
      <c r="H531" s="322" t="s">
        <v>770</v>
      </c>
      <c r="I531" s="446"/>
      <c r="J531" s="446"/>
      <c r="K531" s="437"/>
      <c r="L531" s="446"/>
      <c r="M531" s="65">
        <v>1828600000</v>
      </c>
      <c r="N531" s="323" t="s">
        <v>63</v>
      </c>
      <c r="O531" s="323" t="s">
        <v>26</v>
      </c>
      <c r="P531" s="85" t="str">
        <f>IF(AND('331-CT'!$E$7=TH!H531,OR(N531="331",O531="331")),"x","")</f>
        <v/>
      </c>
      <c r="Q531" s="85" t="str">
        <f>IF(AND(B531='111'!$L$11,OR($N531=$Q$7,$O531=$Q$7)),"x","")</f>
        <v/>
      </c>
      <c r="R531" s="85" t="str">
        <f>IF(AND($N531=$Q$7,$B531&lt;'111'!$L$11),"x","")</f>
        <v/>
      </c>
      <c r="S531" s="85" t="str">
        <f>IF(AND($O531=$Q$7,$B531&lt;'111'!$L$11),"x","")</f>
        <v/>
      </c>
      <c r="T531" s="85" t="str">
        <f>IF(ISERROR(FIND('112'!$M$9,G531,1)),"",IF((AND(FIND('112'!$M$9,G531,1)&gt;=1,B531='112'!$K$9,OR($N531='112'!$I$6,$O531='112'!$I$6))),"x",""))</f>
        <v/>
      </c>
      <c r="U531" s="85" t="str">
        <f>IF(ISERROR(FIND('112'!$M$9,G531,1)),"",IF((AND(LEFT(G531,2)=LEFT('112'!$M$9,2),B531&lt;'112'!$K$9,$N531='112'!$I$6)),"x",""))</f>
        <v/>
      </c>
      <c r="V531" s="85" t="str">
        <f>IF(ISERROR(FIND('112'!$M$9,G531,1)),"",IF((AND(RIGHT(G531,2)=RIGHT('112'!$M$9,2),B531&lt;'112'!$K$9,$O531='112'!$I$6)),"x",""))</f>
        <v>x</v>
      </c>
      <c r="W531" s="85" t="str">
        <f>IF(AND('341-CT'!$H$9=H531,OR(LEFT(N531,3)=$W$7,LEFT(O531,3)=$W$7)),"x","")</f>
        <v/>
      </c>
      <c r="X531" s="85" t="str">
        <f>IF(OR(TH!N531=TH!$X$7,O531=TH!$X$7),"x","")</f>
        <v/>
      </c>
      <c r="Y531" s="85" t="str">
        <f>IF(AND(OR(N531="131",O531="131"),H531='131-CT'!$H$9),"x","")</f>
        <v/>
      </c>
      <c r="Z531" s="85"/>
      <c r="AA531" s="85" t="str">
        <f>IF(AND(MONTH(E531)='IN-NX'!$J$5,'IN-NX'!$D$7=D531),"x","")</f>
        <v/>
      </c>
      <c r="AB531" s="85" t="str">
        <f>IF(AND(OR(LEFT(TH!N531,2)="15",LEFT(TH!O531,2)="15"),'152-CT'!$J$8=TH!F531),"x","")</f>
        <v/>
      </c>
      <c r="AC531" s="85" t="str">
        <f>IF(AND(OR(LEFT(TH!N531,2)="15",LEFT(TH!O531,2)="15"),TK!$E$7=TH!F531),"x","")</f>
        <v/>
      </c>
      <c r="AD531" s="85" t="str">
        <f>IF(AND(N531="1521",MONTH(C531)='BK-NL'!$M$11),"x","")</f>
        <v/>
      </c>
    </row>
    <row r="532" spans="1:31" ht="15.75" hidden="1" customHeight="1">
      <c r="A532" s="342" t="str">
        <f>IF(B532&lt;&gt;"",IF(AND(B532='IN-TC'!$S$4,OR(TH!N532="1111",TH!O532="1111")),TH!D532,""),"")</f>
        <v/>
      </c>
      <c r="B532" s="63">
        <f t="shared" si="42"/>
        <v>3</v>
      </c>
      <c r="C532" s="320">
        <v>42437</v>
      </c>
      <c r="D532" s="320" t="s">
        <v>894</v>
      </c>
      <c r="E532" s="320">
        <v>42437</v>
      </c>
      <c r="F532" s="74" t="s">
        <v>1115</v>
      </c>
      <c r="G532" s="321" t="s">
        <v>927</v>
      </c>
      <c r="H532" s="322" t="s">
        <v>770</v>
      </c>
      <c r="I532" s="446"/>
      <c r="J532" s="446"/>
      <c r="K532" s="437"/>
      <c r="L532" s="446"/>
      <c r="M532" s="65">
        <v>64000000</v>
      </c>
      <c r="N532" s="323" t="s">
        <v>26</v>
      </c>
      <c r="O532" s="66" t="s">
        <v>63</v>
      </c>
      <c r="P532" s="85" t="str">
        <f>IF(AND('331-CT'!$E$7=TH!H532,OR(N532="331",O532="331")),"x","")</f>
        <v/>
      </c>
      <c r="Q532" s="85" t="str">
        <f>IF(AND(B532='111'!$L$11,OR($N532=$Q$7,$O532=$Q$7)),"x","")</f>
        <v/>
      </c>
      <c r="R532" s="85" t="str">
        <f>IF(AND($N532=$Q$7,$B532&lt;'111'!$L$11),"x","")</f>
        <v/>
      </c>
      <c r="S532" s="85" t="str">
        <f>IF(AND($O532=$Q$7,$B532&lt;'111'!$L$11),"x","")</f>
        <v/>
      </c>
      <c r="T532" s="85" t="str">
        <f>IF(ISERROR(FIND('112'!$M$9,G532,1)),"",IF((AND(FIND('112'!$M$9,G532,1)&gt;=1,B532='112'!$K$9,OR($N532='112'!$I$6,$O532='112'!$I$6))),"x",""))</f>
        <v/>
      </c>
      <c r="U532" s="85" t="str">
        <f>IF(ISERROR(FIND('112'!$M$9,G532,1)),"",IF((AND(LEFT(G532,2)=LEFT('112'!$M$9,2),B532&lt;'112'!$K$9,$N532='112'!$I$6)),"x",""))</f>
        <v>x</v>
      </c>
      <c r="V532" s="85" t="str">
        <f>IF(ISERROR(FIND('112'!$M$9,G532,1)),"",IF((AND(RIGHT(G532,2)=RIGHT('112'!$M$9,2),B532&lt;'112'!$K$9,$O532='112'!$I$6)),"x",""))</f>
        <v/>
      </c>
      <c r="W532" s="85" t="str">
        <f>IF(AND('341-CT'!$H$9=H532,OR(LEFT(N532,3)=$W$7,LEFT(O532,3)=$W$7)),"x","")</f>
        <v/>
      </c>
      <c r="X532" s="85" t="str">
        <f>IF(OR(TH!N532=TH!$X$7,O532=TH!$X$7),"x","")</f>
        <v/>
      </c>
      <c r="Y532" s="85" t="str">
        <f>IF(AND(OR(N532="131",O532="131"),H532='131-CT'!$H$9),"x","")</f>
        <v/>
      </c>
      <c r="Z532" s="85"/>
      <c r="AA532" s="85" t="str">
        <f>IF(AND(MONTH(E532)='IN-NX'!$J$5,'IN-NX'!$D$7=D532),"x","")</f>
        <v/>
      </c>
      <c r="AB532" s="85" t="str">
        <f>IF(AND(OR(LEFT(TH!N532,2)="15",LEFT(TH!O532,2)="15"),'152-CT'!$J$8=TH!F532),"x","")</f>
        <v/>
      </c>
      <c r="AC532" s="85" t="str">
        <f>IF(AND(OR(LEFT(TH!N532,2)="15",LEFT(TH!O532,2)="15"),TK!$E$7=TH!F532),"x","")</f>
        <v/>
      </c>
      <c r="AD532" s="85" t="str">
        <f>IF(AND(N532="1521",MONTH(C532)='BK-NL'!$M$11),"x","")</f>
        <v/>
      </c>
    </row>
    <row r="533" spans="1:31" ht="15.75" hidden="1" customHeight="1">
      <c r="A533" s="342" t="str">
        <f>IF(B533&lt;&gt;"",IF(AND(B533='IN-TC'!$S$4,OR(TH!N533="1111",TH!O533="1111")),TH!D533,""),"")</f>
        <v/>
      </c>
      <c r="B533" s="63">
        <f t="shared" si="42"/>
        <v>3</v>
      </c>
      <c r="C533" s="320">
        <v>42437</v>
      </c>
      <c r="D533" s="320" t="s">
        <v>895</v>
      </c>
      <c r="E533" s="320">
        <v>42437</v>
      </c>
      <c r="F533" s="74" t="s">
        <v>778</v>
      </c>
      <c r="G533" s="998" t="s">
        <v>1125</v>
      </c>
      <c r="H533" s="322" t="s">
        <v>1117</v>
      </c>
      <c r="I533" s="446"/>
      <c r="J533" s="446"/>
      <c r="K533" s="437"/>
      <c r="L533" s="446"/>
      <c r="M533" s="65">
        <v>452873</v>
      </c>
      <c r="N533" s="323" t="s">
        <v>101</v>
      </c>
      <c r="O533" s="66" t="s">
        <v>63</v>
      </c>
      <c r="P533" s="85" t="str">
        <f>IF(AND('331-CT'!$E$7=TH!H533,OR(N533="331",O533="331")),"x","")</f>
        <v/>
      </c>
      <c r="Q533" s="85" t="str">
        <f>IF(AND(B533='111'!$L$11,OR($N533=$Q$7,$O533=$Q$7)),"x","")</f>
        <v/>
      </c>
      <c r="R533" s="85" t="str">
        <f>IF(AND($N533=$Q$7,$B533&lt;'111'!$L$11),"x","")</f>
        <v/>
      </c>
      <c r="S533" s="85" t="str">
        <f>IF(AND($O533=$Q$7,$B533&lt;'111'!$L$11),"x","")</f>
        <v/>
      </c>
      <c r="T533" s="85" t="str">
        <f>IF(ISERROR(FIND('112'!$M$9,G533,1)),"",IF((AND(FIND('112'!$M$9,G533,1)&gt;=1,B533='112'!$K$9,OR($N533='112'!$I$6,$O533='112'!$I$6))),"x",""))</f>
        <v/>
      </c>
      <c r="U533" s="85" t="str">
        <f>IF(ISERROR(FIND('112'!$M$9,G533,1)),"",IF((AND(LEFT(G533,2)=LEFT('112'!$M$9,2),B533&lt;'112'!$K$9,$N533='112'!$I$6)),"x",""))</f>
        <v/>
      </c>
      <c r="V533" s="85" t="str">
        <f>IF(ISERROR(FIND('112'!$M$9,G533,1)),"",IF((AND(RIGHT(G533,2)=RIGHT('112'!$M$9,2),B533&lt;'112'!$K$9,$O533='112'!$I$6)),"x",""))</f>
        <v/>
      </c>
      <c r="W533" s="85" t="str">
        <f>IF(AND('341-CT'!$H$9=H533,OR(LEFT(N533,3)=$W$7,LEFT(O533,3)=$W$7)),"x","")</f>
        <v/>
      </c>
      <c r="X533" s="85" t="str">
        <f>IF(OR(TH!N533=TH!$X$7,O533=TH!$X$7),"x","")</f>
        <v/>
      </c>
      <c r="Y533" s="85" t="str">
        <f>IF(AND(OR(N533="131",O533="131"),H533='131-CT'!$H$9),"x","")</f>
        <v/>
      </c>
      <c r="Z533" s="85"/>
      <c r="AA533" s="85" t="str">
        <f>IF(AND(MONTH(E533)='IN-NX'!$J$5,'IN-NX'!$D$7=D533),"x","")</f>
        <v/>
      </c>
      <c r="AB533" s="85" t="str">
        <f>IF(AND(OR(LEFT(TH!N533,2)="15",LEFT(TH!O533,2)="15"),'152-CT'!$J$8=TH!F533),"x","")</f>
        <v/>
      </c>
      <c r="AC533" s="85" t="str">
        <f>IF(AND(OR(LEFT(TH!N533,2)="15",LEFT(TH!O533,2)="15"),TK!$E$7=TH!F533),"x","")</f>
        <v/>
      </c>
      <c r="AD533" s="85" t="str">
        <f>IF(AND(N533="1521",MONTH(C533)='BK-NL'!$M$11),"x","")</f>
        <v/>
      </c>
    </row>
    <row r="534" spans="1:31" ht="15.75" hidden="1" customHeight="1">
      <c r="A534" s="342" t="str">
        <f>IF(B534&lt;&gt;"",IF(AND(B534='IN-TC'!$S$4,OR(TH!N534="1111",TH!O534="1111")),TH!D534,""),"")</f>
        <v/>
      </c>
      <c r="B534" s="63">
        <f t="shared" si="42"/>
        <v>3</v>
      </c>
      <c r="C534" s="320">
        <v>42437</v>
      </c>
      <c r="D534" s="320" t="s">
        <v>895</v>
      </c>
      <c r="E534" s="320">
        <v>42437</v>
      </c>
      <c r="F534" s="74" t="s">
        <v>779</v>
      </c>
      <c r="G534" s="998" t="s">
        <v>1125</v>
      </c>
      <c r="H534" s="322" t="s">
        <v>1117</v>
      </c>
      <c r="I534" s="446"/>
      <c r="J534" s="446"/>
      <c r="K534" s="437"/>
      <c r="L534" s="446"/>
      <c r="M534" s="65">
        <v>45287</v>
      </c>
      <c r="N534" s="323" t="s">
        <v>9</v>
      </c>
      <c r="O534" s="66" t="s">
        <v>63</v>
      </c>
      <c r="P534" s="85" t="str">
        <f>IF(AND('331-CT'!$E$7=TH!H534,OR(N534="331",O534="331")),"x","")</f>
        <v/>
      </c>
      <c r="Q534" s="85" t="str">
        <f>IF(AND(B534='111'!$L$11,OR($N534=$Q$7,$O534=$Q$7)),"x","")</f>
        <v/>
      </c>
      <c r="R534" s="85" t="str">
        <f>IF(AND($N534=$Q$7,$B534&lt;'111'!$L$11),"x","")</f>
        <v/>
      </c>
      <c r="S534" s="85" t="str">
        <f>IF(AND($O534=$Q$7,$B534&lt;'111'!$L$11),"x","")</f>
        <v/>
      </c>
      <c r="T534" s="85" t="str">
        <f>IF(ISERROR(FIND('112'!$M$9,G534,1)),"",IF((AND(FIND('112'!$M$9,G534,1)&gt;=1,B534='112'!$K$9,OR($N534='112'!$I$6,$O534='112'!$I$6))),"x",""))</f>
        <v/>
      </c>
      <c r="U534" s="85" t="str">
        <f>IF(ISERROR(FIND('112'!$M$9,G534,1)),"",IF((AND(LEFT(G534,2)=LEFT('112'!$M$9,2),B534&lt;'112'!$K$9,$N534='112'!$I$6)),"x",""))</f>
        <v/>
      </c>
      <c r="V534" s="85" t="str">
        <f>IF(ISERROR(FIND('112'!$M$9,G534,1)),"",IF((AND(RIGHT(G534,2)=RIGHT('112'!$M$9,2),B534&lt;'112'!$K$9,$O534='112'!$I$6)),"x",""))</f>
        <v/>
      </c>
      <c r="W534" s="85" t="str">
        <f>IF(AND('341-CT'!$H$9=H534,OR(LEFT(N534,3)=$W$7,LEFT(O534,3)=$W$7)),"x","")</f>
        <v/>
      </c>
      <c r="X534" s="85" t="str">
        <f>IF(OR(TH!N534=TH!$X$7,O534=TH!$X$7),"x","")</f>
        <v/>
      </c>
      <c r="Y534" s="85" t="str">
        <f>IF(AND(OR(N534="131",O534="131"),H534='131-CT'!$H$9),"x","")</f>
        <v/>
      </c>
      <c r="Z534" s="85"/>
      <c r="AA534" s="85" t="str">
        <f>IF(AND(MONTH(E534)='IN-NX'!$J$5,'IN-NX'!$D$7=D534),"x","")</f>
        <v/>
      </c>
      <c r="AB534" s="85" t="str">
        <f>IF(AND(OR(LEFT(TH!N534,2)="15",LEFT(TH!O534,2)="15"),'152-CT'!$J$8=TH!F534),"x","")</f>
        <v/>
      </c>
      <c r="AC534" s="85" t="str">
        <f>IF(AND(OR(LEFT(TH!N534,2)="15",LEFT(TH!O534,2)="15"),TK!$E$7=TH!F534),"x","")</f>
        <v/>
      </c>
      <c r="AD534" s="85" t="str">
        <f>IF(AND(N534="1521",MONTH(C534)='BK-NL'!$M$11),"x","")</f>
        <v/>
      </c>
    </row>
    <row r="535" spans="1:31" ht="15.75" hidden="1" customHeight="1">
      <c r="A535" s="342" t="str">
        <f>IF(B535&lt;&gt;"",IF(AND(B535='IN-TC'!$S$4,OR(TH!N535="1111",TH!O535="1111")),TH!D535,""),"")</f>
        <v/>
      </c>
      <c r="B535" s="63">
        <f t="shared" si="42"/>
        <v>3</v>
      </c>
      <c r="C535" s="64">
        <v>42437</v>
      </c>
      <c r="D535" s="320" t="s">
        <v>896</v>
      </c>
      <c r="E535" s="64">
        <v>42437</v>
      </c>
      <c r="F535" s="74" t="s">
        <v>1115</v>
      </c>
      <c r="G535" s="321" t="s">
        <v>927</v>
      </c>
      <c r="H535" s="322" t="s">
        <v>1217</v>
      </c>
      <c r="I535" s="446"/>
      <c r="J535" s="446"/>
      <c r="K535" s="437"/>
      <c r="L535" s="446"/>
      <c r="M535" s="65">
        <v>1928600000</v>
      </c>
      <c r="N535" s="323" t="s">
        <v>26</v>
      </c>
      <c r="O535" s="66" t="s">
        <v>63</v>
      </c>
      <c r="P535" s="85" t="str">
        <f>IF(AND('331-CT'!$E$7=TH!H535,OR(N535="331",O535="331")),"x","")</f>
        <v/>
      </c>
      <c r="Q535" s="85" t="str">
        <f>IF(AND(B535='111'!$L$11,OR($N535=$Q$7,$O535=$Q$7)),"x","")</f>
        <v/>
      </c>
      <c r="R535" s="85" t="str">
        <f>IF(AND($N535=$Q$7,$B535&lt;'111'!$L$11),"x","")</f>
        <v/>
      </c>
      <c r="S535" s="85" t="str">
        <f>IF(AND($O535=$Q$7,$B535&lt;'111'!$L$11),"x","")</f>
        <v/>
      </c>
      <c r="T535" s="85" t="str">
        <f>IF(ISERROR(FIND('112'!$M$9,G535,1)),"",IF((AND(FIND('112'!$M$9,G535,1)&gt;=1,B535='112'!$K$9,OR($N535='112'!$I$6,$O535='112'!$I$6))),"x",""))</f>
        <v/>
      </c>
      <c r="U535" s="85" t="str">
        <f>IF(ISERROR(FIND('112'!$M$9,G535,1)),"",IF((AND(LEFT(G535,2)=LEFT('112'!$M$9,2),B535&lt;'112'!$K$9,$N535='112'!$I$6)),"x",""))</f>
        <v>x</v>
      </c>
      <c r="V535" s="85" t="str">
        <f>IF(ISERROR(FIND('112'!$M$9,G535,1)),"",IF((AND(RIGHT(G535,2)=RIGHT('112'!$M$9,2),B535&lt;'112'!$K$9,$O535='112'!$I$6)),"x",""))</f>
        <v/>
      </c>
      <c r="W535" s="85" t="str">
        <f>IF(AND('341-CT'!$H$9=H535,OR(LEFT(N535,3)=$W$7,LEFT(O535,3)=$W$7)),"x","")</f>
        <v/>
      </c>
      <c r="X535" s="85" t="str">
        <f>IF(OR(TH!N535=TH!$X$7,O535=TH!$X$7),"x","")</f>
        <v/>
      </c>
      <c r="Y535" s="85" t="str">
        <f>IF(AND(OR(N535="131",O535="131"),H535='131-CT'!$H$9),"x","")</f>
        <v/>
      </c>
      <c r="Z535" s="85"/>
      <c r="AA535" s="85" t="str">
        <f>IF(AND(MONTH(E535)='IN-NX'!$J$5,'IN-NX'!$D$7=D535),"x","")</f>
        <v/>
      </c>
      <c r="AB535" s="85" t="str">
        <f>IF(AND(OR(LEFT(TH!N535,2)="15",LEFT(TH!O535,2)="15"),'152-CT'!$J$8=TH!F535),"x","")</f>
        <v/>
      </c>
      <c r="AC535" s="85" t="str">
        <f>IF(AND(OR(LEFT(TH!N535,2)="15",LEFT(TH!O535,2)="15"),TK!$E$7=TH!F535),"x","")</f>
        <v/>
      </c>
      <c r="AD535" s="85" t="str">
        <f>IF(AND(N535="1521",MONTH(C535)='BK-NL'!$M$11),"x","")</f>
        <v/>
      </c>
    </row>
    <row r="536" spans="1:31" ht="15.75" hidden="1" customHeight="1">
      <c r="A536" s="342" t="str">
        <f>IF(B536&lt;&gt;"",IF(AND(B536='IN-TC'!$S$4,OR(TH!N536="1111",TH!O536="1111")),TH!D536,""),"")</f>
        <v/>
      </c>
      <c r="B536" s="63">
        <f t="shared" si="42"/>
        <v>3</v>
      </c>
      <c r="C536" s="64">
        <v>42437</v>
      </c>
      <c r="D536" s="320" t="s">
        <v>705</v>
      </c>
      <c r="E536" s="320">
        <v>42437</v>
      </c>
      <c r="F536" s="74" t="s">
        <v>1195</v>
      </c>
      <c r="G536" s="321" t="s">
        <v>927</v>
      </c>
      <c r="H536" s="74"/>
      <c r="I536" s="446"/>
      <c r="J536" s="446"/>
      <c r="K536" s="437">
        <v>90000</v>
      </c>
      <c r="L536" s="446">
        <v>22300</v>
      </c>
      <c r="M536" s="65">
        <v>2007000000</v>
      </c>
      <c r="N536" s="323" t="s">
        <v>267</v>
      </c>
      <c r="O536" s="323" t="s">
        <v>26</v>
      </c>
      <c r="P536" s="85" t="str">
        <f>IF(AND('331-CT'!$E$7=TH!H536,OR(N536="331",O536="331")),"x","")</f>
        <v/>
      </c>
      <c r="Q536" s="85" t="str">
        <f>IF(AND(B536='111'!$L$11,OR($N536=$Q$7,$O536=$Q$7)),"x","")</f>
        <v/>
      </c>
      <c r="R536" s="85" t="str">
        <f>IF(AND($N536=$Q$7,$B536&lt;'111'!$L$11),"x","")</f>
        <v/>
      </c>
      <c r="S536" s="85" t="str">
        <f>IF(AND($O536=$Q$7,$B536&lt;'111'!$L$11),"x","")</f>
        <v/>
      </c>
      <c r="T536" s="85" t="str">
        <f>IF(ISERROR(FIND('112'!$M$9,G536,1)),"",IF((AND(FIND('112'!$M$9,G536,1)&gt;=1,B536='112'!$K$9,OR($N536='112'!$I$6,$O536='112'!$I$6))),"x",""))</f>
        <v/>
      </c>
      <c r="U536" s="85" t="str">
        <f>IF(ISERROR(FIND('112'!$M$9,G536,1)),"",IF((AND(LEFT(G536,2)=LEFT('112'!$M$9,2),B536&lt;'112'!$K$9,$N536='112'!$I$6)),"x",""))</f>
        <v/>
      </c>
      <c r="V536" s="85" t="str">
        <f>IF(ISERROR(FIND('112'!$M$9,G536,1)),"",IF((AND(RIGHT(G536,2)=RIGHT('112'!$M$9,2),B536&lt;'112'!$K$9,$O536='112'!$I$6)),"x",""))</f>
        <v>x</v>
      </c>
      <c r="W536" s="85" t="str">
        <f>IF(AND('341-CT'!$H$9=H536,OR(LEFT(N536,3)=$W$7,LEFT(O536,3)=$W$7)),"x","")</f>
        <v/>
      </c>
      <c r="X536" s="85" t="str">
        <f>IF(OR(TH!N536=TH!$X$7,O536=TH!$X$7),"x","")</f>
        <v/>
      </c>
      <c r="Y536" s="85" t="str">
        <f>IF(AND(OR(N536="131",O536="131"),H536='131-CT'!$H$9),"x","")</f>
        <v/>
      </c>
      <c r="Z536" s="85"/>
      <c r="AA536" s="85" t="str">
        <f>IF(AND(MONTH(E536)='IN-NX'!$J$5,'IN-NX'!$D$7=D536),"x","")</f>
        <v/>
      </c>
      <c r="AB536" s="85" t="str">
        <f>IF(AND(OR(LEFT(TH!N536,2)="15",LEFT(TH!O536,2)="15"),'152-CT'!$J$8=TH!F536),"x","")</f>
        <v/>
      </c>
      <c r="AC536" s="85" t="str">
        <f>IF(AND(OR(LEFT(TH!N536,2)="15",LEFT(TH!O536,2)="15"),TK!$E$7=TH!F536),"x","")</f>
        <v/>
      </c>
      <c r="AD536" s="85" t="str">
        <f>IF(AND(N536="1521",MONTH(C536)='BK-NL'!$M$11),"x","")</f>
        <v/>
      </c>
      <c r="AE536" s="353"/>
    </row>
    <row r="537" spans="1:31" s="357" customFormat="1" ht="15.75" hidden="1" customHeight="1">
      <c r="A537" s="342" t="str">
        <f>IF(B537&lt;&gt;"",IF(AND(B537='IN-TC'!$S$4,OR(TH!N537="1111",TH!O537="1111")),TH!D537,""),"")</f>
        <v/>
      </c>
      <c r="B537" s="63">
        <f t="shared" si="42"/>
        <v>3</v>
      </c>
      <c r="C537" s="64">
        <v>42437</v>
      </c>
      <c r="D537" s="320" t="s">
        <v>705</v>
      </c>
      <c r="E537" s="320">
        <v>42437</v>
      </c>
      <c r="F537" s="74" t="s">
        <v>1725</v>
      </c>
      <c r="G537" s="321" t="s">
        <v>927</v>
      </c>
      <c r="H537" s="74" t="s">
        <v>1197</v>
      </c>
      <c r="I537" s="446"/>
      <c r="J537" s="446"/>
      <c r="K537" s="437">
        <v>90000</v>
      </c>
      <c r="L537" s="446">
        <v>22300</v>
      </c>
      <c r="M537" s="65">
        <v>2007000000</v>
      </c>
      <c r="N537" s="323" t="s">
        <v>267</v>
      </c>
      <c r="O537" s="66" t="s">
        <v>261</v>
      </c>
      <c r="P537" s="85" t="str">
        <f>IF(AND('331-CT'!$E$7=TH!H537,OR(N537="331",O537="331")),"x","")</f>
        <v/>
      </c>
      <c r="Q537" s="85" t="str">
        <f>IF(AND(B537='111'!$L$11,OR($N537=$Q$7,$O537=$Q$7)),"x","")</f>
        <v/>
      </c>
      <c r="R537" s="85" t="str">
        <f>IF(AND($N537=$Q$7,$B537&lt;'111'!$L$11),"x","")</f>
        <v/>
      </c>
      <c r="S537" s="85" t="str">
        <f>IF(AND($O537=$Q$7,$B537&lt;'111'!$L$11),"x","")</f>
        <v/>
      </c>
      <c r="T537" s="85" t="str">
        <f>IF(ISERROR(FIND('112'!$M$9,G537,1)),"",IF((AND(FIND('112'!$M$9,G537,1)&gt;=1,B537='112'!$K$9,OR($N537='112'!$I$6,$O537='112'!$I$6))),"x",""))</f>
        <v/>
      </c>
      <c r="U537" s="85" t="str">
        <f>IF(ISERROR(FIND('112'!$M$9,G537,1)),"",IF((AND(LEFT(G537,2)=LEFT('112'!$M$9,2),B537&lt;'112'!$K$9,$N537='112'!$I$6)),"x",""))</f>
        <v/>
      </c>
      <c r="V537" s="85" t="str">
        <f>IF(ISERROR(FIND('112'!$M$9,G537,1)),"",IF((AND(RIGHT(G537,2)=RIGHT('112'!$M$9,2),B537&lt;'112'!$K$9,$O537='112'!$I$6)),"x",""))</f>
        <v/>
      </c>
      <c r="W537" s="85" t="str">
        <f>IF(AND('341-CT'!$H$9=H537,OR(LEFT(N537,3)=$W$7,LEFT(O537,3)=$W$7)),"x","")</f>
        <v/>
      </c>
      <c r="X537" s="85" t="str">
        <f>IF(OR(TH!N537=TH!$X$7,O537=TH!$X$7),"x","")</f>
        <v/>
      </c>
      <c r="Y537" s="85" t="str">
        <f>IF(AND(OR(N537="131",O537="131"),H537='131-CT'!$H$9),"x","")</f>
        <v/>
      </c>
      <c r="Z537" s="85"/>
      <c r="AA537" s="85" t="str">
        <f>IF(AND(MONTH(E537)='IN-NX'!$J$5,'IN-NX'!$D$7=D537),"x","")</f>
        <v/>
      </c>
      <c r="AB537" s="85" t="str">
        <f>IF(AND(OR(LEFT(TH!N537,2)="15",LEFT(TH!O537,2)="15"),'152-CT'!$J$8=TH!F537),"x","")</f>
        <v/>
      </c>
      <c r="AC537" s="85" t="str">
        <f>IF(AND(OR(LEFT(TH!N537,2)="15",LEFT(TH!O537,2)="15"),TK!$E$7=TH!F537),"x","")</f>
        <v/>
      </c>
      <c r="AD537" s="85" t="str">
        <f>IF(AND(N537="1521",MONTH(C537)='BK-NL'!$M$11),"x","")</f>
        <v/>
      </c>
    </row>
    <row r="538" spans="1:31" s="356" customFormat="1" ht="15.75" hidden="1" customHeight="1">
      <c r="A538" s="342" t="str">
        <f>IF(B538&lt;&gt;"",IF(AND(B538='IN-TC'!$S$4,OR(TH!N538="1111",TH!O538="1111")),TH!D538,""),"")</f>
        <v/>
      </c>
      <c r="B538" s="63">
        <f t="shared" si="42"/>
        <v>3</v>
      </c>
      <c r="C538" s="320">
        <v>42437</v>
      </c>
      <c r="D538" s="320" t="s">
        <v>708</v>
      </c>
      <c r="E538" s="320">
        <v>42437</v>
      </c>
      <c r="F538" s="74" t="s">
        <v>1198</v>
      </c>
      <c r="G538" s="321" t="s">
        <v>927</v>
      </c>
      <c r="H538" s="322" t="s">
        <v>729</v>
      </c>
      <c r="I538" s="446"/>
      <c r="J538" s="446"/>
      <c r="K538" s="437">
        <v>40000</v>
      </c>
      <c r="L538" s="446">
        <v>22300</v>
      </c>
      <c r="M538" s="65">
        <v>892000000</v>
      </c>
      <c r="N538" s="323" t="s">
        <v>261</v>
      </c>
      <c r="O538" s="323" t="s">
        <v>267</v>
      </c>
      <c r="P538" s="85" t="str">
        <f>IF(AND('331-CT'!$E$7=TH!H538,OR(N538="331",O538="331")),"x","")</f>
        <v/>
      </c>
      <c r="Q538" s="85" t="str">
        <f>IF(AND(B538='111'!$L$11,OR($N538=$Q$7,$O538=$Q$7)),"x","")</f>
        <v/>
      </c>
      <c r="R538" s="85" t="str">
        <f>IF(AND($N538=$Q$7,$B538&lt;'111'!$L$11),"x","")</f>
        <v/>
      </c>
      <c r="S538" s="85" t="str">
        <f>IF(AND($O538=$Q$7,$B538&lt;'111'!$L$11),"x","")</f>
        <v/>
      </c>
      <c r="T538" s="85" t="str">
        <f>IF(ISERROR(FIND('112'!$M$9,G538,1)),"",IF((AND(FIND('112'!$M$9,G538,1)&gt;=1,B538='112'!$K$9,OR($N538='112'!$I$6,$O538='112'!$I$6))),"x",""))</f>
        <v/>
      </c>
      <c r="U538" s="85" t="str">
        <f>IF(ISERROR(FIND('112'!$M$9,G538,1)),"",IF((AND(LEFT(G538,2)=LEFT('112'!$M$9,2),B538&lt;'112'!$K$9,$N538='112'!$I$6)),"x",""))</f>
        <v/>
      </c>
      <c r="V538" s="85" t="str">
        <f>IF(ISERROR(FIND('112'!$M$9,G538,1)),"",IF((AND(RIGHT(G538,2)=RIGHT('112'!$M$9,2),B538&lt;'112'!$K$9,$O538='112'!$I$6)),"x",""))</f>
        <v/>
      </c>
      <c r="W538" s="85" t="str">
        <f>IF(AND('341-CT'!$H$9=H538,OR(LEFT(N538,3)=$W$7,LEFT(O538,3)=$W$7)),"x","")</f>
        <v/>
      </c>
      <c r="X538" s="85" t="str">
        <f>IF(OR(TH!N538=TH!$X$7,O538=TH!$X$7),"x","")</f>
        <v/>
      </c>
      <c r="Y538" s="85" t="str">
        <f>IF(AND(OR(N538="131",O538="131"),H538='131-CT'!$H$9),"x","")</f>
        <v/>
      </c>
      <c r="Z538" s="85"/>
      <c r="AA538" s="85" t="str">
        <f>IF(AND(MONTH(E538)='IN-NX'!$J$5,'IN-NX'!$D$7=D538),"x","")</f>
        <v/>
      </c>
      <c r="AB538" s="85" t="str">
        <f>IF(AND(OR(LEFT(TH!N538,2)="15",LEFT(TH!O538,2)="15"),'152-CT'!$J$8=TH!F538),"x","")</f>
        <v/>
      </c>
      <c r="AC538" s="85" t="str">
        <f>IF(AND(OR(LEFT(TH!N538,2)="15",LEFT(TH!O538,2)="15"),TK!$E$7=TH!F538),"x","")</f>
        <v/>
      </c>
      <c r="AD538" s="85" t="str">
        <f>IF(AND(N538="1521",MONTH(C538)='BK-NL'!$M$11),"x","")</f>
        <v/>
      </c>
      <c r="AE538" s="357"/>
    </row>
    <row r="539" spans="1:31" ht="15.75" hidden="1" customHeight="1">
      <c r="A539" s="342" t="str">
        <f>IF(B539&lt;&gt;"",IF(AND(B539='IN-TC'!$S$4,OR(TH!N539="1111",TH!O539="1111")),TH!D539,""),"")</f>
        <v/>
      </c>
      <c r="B539" s="63">
        <f t="shared" si="42"/>
        <v>3</v>
      </c>
      <c r="C539" s="320">
        <v>42437</v>
      </c>
      <c r="D539" s="320" t="s">
        <v>585</v>
      </c>
      <c r="E539" s="320">
        <v>42437</v>
      </c>
      <c r="F539" s="74" t="s">
        <v>740</v>
      </c>
      <c r="G539" s="321" t="s">
        <v>927</v>
      </c>
      <c r="H539" s="322" t="s">
        <v>729</v>
      </c>
      <c r="I539" s="446"/>
      <c r="J539" s="446"/>
      <c r="K539" s="437"/>
      <c r="L539" s="446">
        <v>22300</v>
      </c>
      <c r="M539" s="8">
        <v>7520000</v>
      </c>
      <c r="N539" s="323" t="s">
        <v>261</v>
      </c>
      <c r="O539" s="323" t="s">
        <v>43</v>
      </c>
      <c r="P539" s="85" t="str">
        <f>IF(AND('331-CT'!$E$7=TH!H539,OR(N539="331",O539="331")),"x","")</f>
        <v/>
      </c>
      <c r="Q539" s="85" t="str">
        <f>IF(AND(B539='111'!$L$11,OR($N539=$Q$7,$O539=$Q$7)),"x","")</f>
        <v/>
      </c>
      <c r="R539" s="85" t="str">
        <f>IF(AND($N539=$Q$7,$B539&lt;'111'!$L$11),"x","")</f>
        <v/>
      </c>
      <c r="S539" s="85" t="str">
        <f>IF(AND($O539=$Q$7,$B539&lt;'111'!$L$11),"x","")</f>
        <v/>
      </c>
      <c r="T539" s="85" t="str">
        <f>IF(ISERROR(FIND('112'!$M$9,G539,1)),"",IF((AND(FIND('112'!$M$9,G539,1)&gt;=1,B539='112'!$K$9,OR($N539='112'!$I$6,$O539='112'!$I$6))),"x",""))</f>
        <v/>
      </c>
      <c r="U539" s="85" t="str">
        <f>IF(ISERROR(FIND('112'!$M$9,G539,1)),"",IF((AND(LEFT(G539,2)=LEFT('112'!$M$9,2),B539&lt;'112'!$K$9,$N539='112'!$I$6)),"x",""))</f>
        <v/>
      </c>
      <c r="V539" s="85" t="str">
        <f>IF(ISERROR(FIND('112'!$M$9,G539,1)),"",IF((AND(RIGHT(G539,2)=RIGHT('112'!$M$9,2),B539&lt;'112'!$K$9,$O539='112'!$I$6)),"x",""))</f>
        <v/>
      </c>
      <c r="W539" s="85" t="str">
        <f>IF(AND('341-CT'!$H$9=H539,OR(LEFT(N539,3)=$W$7,LEFT(O539,3)=$W$7)),"x","")</f>
        <v/>
      </c>
      <c r="X539" s="85" t="str">
        <f>IF(OR(TH!N539=TH!$X$7,O539=TH!$X$7),"x","")</f>
        <v/>
      </c>
      <c r="Y539" s="85" t="str">
        <f>IF(AND(OR(N539="131",O539="131"),H539='131-CT'!$H$9),"x","")</f>
        <v/>
      </c>
      <c r="Z539" s="85"/>
      <c r="AA539" s="85" t="str">
        <f>IF(AND(MONTH(E539)='IN-NX'!$J$5,'IN-NX'!$D$7=D539),"x","")</f>
        <v/>
      </c>
      <c r="AB539" s="85" t="str">
        <f>IF(AND(OR(LEFT(TH!N539,2)="15",LEFT(TH!O539,2)="15"),'152-CT'!$J$8=TH!F539),"x","")</f>
        <v/>
      </c>
      <c r="AC539" s="85" t="str">
        <f>IF(AND(OR(LEFT(TH!N539,2)="15",LEFT(TH!O539,2)="15"),TK!$E$7=TH!F539),"x","")</f>
        <v/>
      </c>
      <c r="AD539" s="85" t="str">
        <f>IF(AND(N539="1521",MONTH(C539)='BK-NL'!$M$11),"x","")</f>
        <v/>
      </c>
      <c r="AE539" s="357"/>
    </row>
    <row r="540" spans="1:31" s="353" customFormat="1" ht="15.75" hidden="1" customHeight="1">
      <c r="A540" s="342" t="str">
        <f>IF(B540&lt;&gt;"",IF(AND(B540='IN-TC'!$S$4,OR(TH!N540="1111",TH!O540="1111")),TH!D540,""),"")</f>
        <v/>
      </c>
      <c r="B540" s="63">
        <f t="shared" si="42"/>
        <v>3</v>
      </c>
      <c r="C540" s="320">
        <v>42437</v>
      </c>
      <c r="D540" s="320" t="s">
        <v>708</v>
      </c>
      <c r="E540" s="320">
        <v>42437</v>
      </c>
      <c r="F540" s="74" t="s">
        <v>1198</v>
      </c>
      <c r="G540" s="321" t="s">
        <v>927</v>
      </c>
      <c r="H540" s="322" t="s">
        <v>730</v>
      </c>
      <c r="I540" s="446"/>
      <c r="J540" s="446"/>
      <c r="K540" s="437">
        <v>50000</v>
      </c>
      <c r="L540" s="446">
        <v>22300</v>
      </c>
      <c r="M540" s="65">
        <v>1115000000</v>
      </c>
      <c r="N540" s="323" t="s">
        <v>261</v>
      </c>
      <c r="O540" s="323" t="s">
        <v>267</v>
      </c>
      <c r="P540" s="85" t="str">
        <f>IF(AND('331-CT'!$E$7=TH!H540,OR(N540="331",O540="331")),"x","")</f>
        <v/>
      </c>
      <c r="Q540" s="85" t="str">
        <f>IF(AND(B540='111'!$L$11,OR($N540=$Q$7,$O540=$Q$7)),"x","")</f>
        <v/>
      </c>
      <c r="R540" s="85" t="str">
        <f>IF(AND($N540=$Q$7,$B540&lt;'111'!$L$11),"x","")</f>
        <v/>
      </c>
      <c r="S540" s="85" t="str">
        <f>IF(AND($O540=$Q$7,$B540&lt;'111'!$L$11),"x","")</f>
        <v/>
      </c>
      <c r="T540" s="85" t="str">
        <f>IF(ISERROR(FIND('112'!$M$9,G540,1)),"",IF((AND(FIND('112'!$M$9,G540,1)&gt;=1,B540='112'!$K$9,OR($N540='112'!$I$6,$O540='112'!$I$6))),"x",""))</f>
        <v/>
      </c>
      <c r="U540" s="85" t="str">
        <f>IF(ISERROR(FIND('112'!$M$9,G540,1)),"",IF((AND(LEFT(G540,2)=LEFT('112'!$M$9,2),B540&lt;'112'!$K$9,$N540='112'!$I$6)),"x",""))</f>
        <v/>
      </c>
      <c r="V540" s="85" t="str">
        <f>IF(ISERROR(FIND('112'!$M$9,G540,1)),"",IF((AND(RIGHT(G540,2)=RIGHT('112'!$M$9,2),B540&lt;'112'!$K$9,$O540='112'!$I$6)),"x",""))</f>
        <v/>
      </c>
      <c r="W540" s="85" t="str">
        <f>IF(AND('341-CT'!$H$9=H540,OR(LEFT(N540,3)=$W$7,LEFT(O540,3)=$W$7)),"x","")</f>
        <v/>
      </c>
      <c r="X540" s="85" t="str">
        <f>IF(OR(TH!N540=TH!$X$7,O540=TH!$X$7),"x","")</f>
        <v/>
      </c>
      <c r="Y540" s="85" t="str">
        <f>IF(AND(OR(N540="131",O540="131"),H540='131-CT'!$H$9),"x","")</f>
        <v/>
      </c>
      <c r="Z540" s="85"/>
      <c r="AA540" s="85" t="str">
        <f>IF(AND(MONTH(E540)='IN-NX'!$J$5,'IN-NX'!$D$7=D540),"x","")</f>
        <v/>
      </c>
      <c r="AB540" s="85" t="str">
        <f>IF(AND(OR(LEFT(TH!N540,2)="15",LEFT(TH!O540,2)="15"),'152-CT'!$J$8=TH!F540),"x","")</f>
        <v/>
      </c>
      <c r="AC540" s="85" t="str">
        <f>IF(AND(OR(LEFT(TH!N540,2)="15",LEFT(TH!O540,2)="15"),TK!$E$7=TH!F540),"x","")</f>
        <v/>
      </c>
      <c r="AD540" s="85" t="str">
        <f>IF(AND(N540="1521",MONTH(C540)='BK-NL'!$M$11),"x","")</f>
        <v/>
      </c>
      <c r="AE540" s="357"/>
    </row>
    <row r="541" spans="1:31" s="357" customFormat="1" ht="15.75" hidden="1" customHeight="1">
      <c r="A541" s="342" t="str">
        <f>IF(B541&lt;&gt;"",IF(AND(B541='IN-TC'!$S$4,OR(TH!N541="1111",TH!O541="1111")),TH!D541,""),"")</f>
        <v/>
      </c>
      <c r="B541" s="63">
        <f t="shared" si="42"/>
        <v>3</v>
      </c>
      <c r="C541" s="320">
        <v>42437</v>
      </c>
      <c r="D541" s="320" t="s">
        <v>585</v>
      </c>
      <c r="E541" s="320">
        <v>42437</v>
      </c>
      <c r="F541" s="74" t="s">
        <v>740</v>
      </c>
      <c r="G541" s="321" t="s">
        <v>927</v>
      </c>
      <c r="H541" s="322" t="s">
        <v>730</v>
      </c>
      <c r="I541" s="446"/>
      <c r="J541" s="446"/>
      <c r="K541" s="437"/>
      <c r="L541" s="446">
        <v>22300</v>
      </c>
      <c r="M541" s="65">
        <v>9250000</v>
      </c>
      <c r="N541" s="323" t="s">
        <v>261</v>
      </c>
      <c r="O541" s="323" t="s">
        <v>43</v>
      </c>
      <c r="P541" s="85" t="str">
        <f>IF(AND('331-CT'!$E$7=TH!H541,OR(N541="331",O541="331")),"x","")</f>
        <v/>
      </c>
      <c r="Q541" s="85" t="str">
        <f>IF(AND(B541='111'!$L$11,OR($N541=$Q$7,$O541=$Q$7)),"x","")</f>
        <v/>
      </c>
      <c r="R541" s="85" t="str">
        <f>IF(AND($N541=$Q$7,$B541&lt;'111'!$L$11),"x","")</f>
        <v/>
      </c>
      <c r="S541" s="85" t="str">
        <f>IF(AND($O541=$Q$7,$B541&lt;'111'!$L$11),"x","")</f>
        <v/>
      </c>
      <c r="T541" s="85" t="str">
        <f>IF(ISERROR(FIND('112'!$M$9,G541,1)),"",IF((AND(FIND('112'!$M$9,G541,1)&gt;=1,B541='112'!$K$9,OR($N541='112'!$I$6,$O541='112'!$I$6))),"x",""))</f>
        <v/>
      </c>
      <c r="U541" s="85" t="str">
        <f>IF(ISERROR(FIND('112'!$M$9,G541,1)),"",IF((AND(LEFT(G541,2)=LEFT('112'!$M$9,2),B541&lt;'112'!$K$9,$N541='112'!$I$6)),"x",""))</f>
        <v/>
      </c>
      <c r="V541" s="85" t="str">
        <f>IF(ISERROR(FIND('112'!$M$9,G541,1)),"",IF((AND(RIGHT(G541,2)=RIGHT('112'!$M$9,2),B541&lt;'112'!$K$9,$O541='112'!$I$6)),"x",""))</f>
        <v/>
      </c>
      <c r="W541" s="85" t="str">
        <f>IF(AND('341-CT'!$H$9=H541,OR(LEFT(N541,3)=$W$7,LEFT(O541,3)=$W$7)),"x","")</f>
        <v/>
      </c>
      <c r="X541" s="85" t="str">
        <f>IF(OR(TH!N541=TH!$X$7,O541=TH!$X$7),"x","")</f>
        <v/>
      </c>
      <c r="Y541" s="85" t="str">
        <f>IF(AND(OR(N541="131",O541="131"),H541='131-CT'!$H$9),"x","")</f>
        <v/>
      </c>
      <c r="Z541" s="85"/>
      <c r="AA541" s="85" t="str">
        <f>IF(AND(MONTH(E541)='IN-NX'!$J$5,'IN-NX'!$D$7=D541),"x","")</f>
        <v/>
      </c>
      <c r="AB541" s="85" t="str">
        <f>IF(AND(OR(LEFT(TH!N541,2)="15",LEFT(TH!O541,2)="15"),'152-CT'!$J$8=TH!F541),"x","")</f>
        <v/>
      </c>
      <c r="AC541" s="85" t="str">
        <f>IF(AND(OR(LEFT(TH!N541,2)="15",LEFT(TH!O541,2)="15"),TK!$E$7=TH!F541),"x","")</f>
        <v/>
      </c>
      <c r="AD541" s="85" t="str">
        <f>IF(AND(N541="1521",MONTH(C541)='BK-NL'!$M$11),"x","")</f>
        <v/>
      </c>
    </row>
    <row r="542" spans="1:31" s="357" customFormat="1" ht="15.75" hidden="1" customHeight="1">
      <c r="A542" s="342" t="str">
        <f>IF(B542&lt;&gt;"",IF(AND(B542='IN-TC'!$S$4,OR(TH!N542="1111",TH!O542="1111")),TH!D542,""),"")</f>
        <v/>
      </c>
      <c r="B542" s="63">
        <f t="shared" si="42"/>
        <v>3</v>
      </c>
      <c r="C542" s="320">
        <v>42437</v>
      </c>
      <c r="D542" s="320" t="s">
        <v>708</v>
      </c>
      <c r="E542" s="320">
        <v>42437</v>
      </c>
      <c r="F542" s="74" t="s">
        <v>1199</v>
      </c>
      <c r="G542" s="321" t="s">
        <v>927</v>
      </c>
      <c r="H542" s="322"/>
      <c r="I542" s="446"/>
      <c r="J542" s="446"/>
      <c r="K542" s="437">
        <v>90000</v>
      </c>
      <c r="L542" s="446">
        <v>22300</v>
      </c>
      <c r="M542" s="65">
        <v>2007000000</v>
      </c>
      <c r="N542" s="323" t="s">
        <v>26</v>
      </c>
      <c r="O542" s="323" t="s">
        <v>267</v>
      </c>
      <c r="P542" s="85" t="str">
        <f>IF(AND('331-CT'!$E$7=TH!H542,OR(N542="331",O542="331")),"x","")</f>
        <v/>
      </c>
      <c r="Q542" s="85" t="str">
        <f>IF(AND(B542='111'!$L$11,OR($N542=$Q$7,$O542=$Q$7)),"x","")</f>
        <v/>
      </c>
      <c r="R542" s="85" t="str">
        <f>IF(AND($N542=$Q$7,$B542&lt;'111'!$L$11),"x","")</f>
        <v/>
      </c>
      <c r="S542" s="85" t="str">
        <f>IF(AND($O542=$Q$7,$B542&lt;'111'!$L$11),"x","")</f>
        <v/>
      </c>
      <c r="T542" s="85" t="str">
        <f>IF(ISERROR(FIND('112'!$M$9,G542,1)),"",IF((AND(FIND('112'!$M$9,G542,1)&gt;=1,B542='112'!$K$9,OR($N542='112'!$I$6,$O542='112'!$I$6))),"x",""))</f>
        <v/>
      </c>
      <c r="U542" s="85" t="str">
        <f>IF(ISERROR(FIND('112'!$M$9,G542,1)),"",IF((AND(LEFT(G542,2)=LEFT('112'!$M$9,2),B542&lt;'112'!$K$9,$N542='112'!$I$6)),"x",""))</f>
        <v>x</v>
      </c>
      <c r="V542" s="85" t="str">
        <f>IF(ISERROR(FIND('112'!$M$9,G542,1)),"",IF((AND(RIGHT(G542,2)=RIGHT('112'!$M$9,2),B542&lt;'112'!$K$9,$O542='112'!$I$6)),"x",""))</f>
        <v/>
      </c>
      <c r="W542" s="85" t="str">
        <f>IF(AND('341-CT'!$H$9=H542,OR(LEFT(N542,3)=$W$7,LEFT(O542,3)=$W$7)),"x","")</f>
        <v/>
      </c>
      <c r="X542" s="85" t="str">
        <f>IF(OR(TH!N542=TH!$X$7,O542=TH!$X$7),"x","")</f>
        <v/>
      </c>
      <c r="Y542" s="85" t="str">
        <f>IF(AND(OR(N542="131",O542="131"),H542='131-CT'!$H$9),"x","")</f>
        <v/>
      </c>
      <c r="Z542" s="85"/>
      <c r="AA542" s="85" t="str">
        <f>IF(AND(MONTH(E542)='IN-NX'!$J$5,'IN-NX'!$D$7=D542),"x","")</f>
        <v/>
      </c>
      <c r="AB542" s="85" t="str">
        <f>IF(AND(OR(LEFT(TH!N542,2)="15",LEFT(TH!O542,2)="15"),'152-CT'!$J$8=TH!F542),"x","")</f>
        <v/>
      </c>
      <c r="AC542" s="85" t="str">
        <f>IF(AND(OR(LEFT(TH!N542,2)="15",LEFT(TH!O542,2)="15"),TK!$E$7=TH!F542),"x","")</f>
        <v/>
      </c>
      <c r="AD542" s="85" t="str">
        <f>IF(AND(N542="1521",MONTH(C542)='BK-NL'!$M$11),"x","")</f>
        <v/>
      </c>
    </row>
    <row r="543" spans="1:31" s="357" customFormat="1" ht="15.75" hidden="1" customHeight="1">
      <c r="A543" s="342" t="str">
        <f>IF(B543&lt;&gt;"",IF(AND(B543='IN-TC'!$S$4,OR(TH!N543="1111",TH!O543="1111")),TH!D543,""),"")</f>
        <v/>
      </c>
      <c r="B543" s="63">
        <f t="shared" si="42"/>
        <v>3</v>
      </c>
      <c r="C543" s="64">
        <v>42437</v>
      </c>
      <c r="D543" s="320" t="s">
        <v>708</v>
      </c>
      <c r="E543" s="64">
        <v>42437</v>
      </c>
      <c r="F543" s="74" t="s">
        <v>1064</v>
      </c>
      <c r="G543" s="67" t="s">
        <v>927</v>
      </c>
      <c r="H543" s="74" t="s">
        <v>729</v>
      </c>
      <c r="I543" s="446"/>
      <c r="J543" s="446"/>
      <c r="K543" s="437">
        <v>93.371818996415769</v>
      </c>
      <c r="L543" s="446">
        <v>22320</v>
      </c>
      <c r="M543" s="65">
        <v>2084059</v>
      </c>
      <c r="N543" s="66" t="s">
        <v>99</v>
      </c>
      <c r="O543" s="66" t="s">
        <v>26</v>
      </c>
      <c r="P543" s="85" t="str">
        <f>IF(AND('331-CT'!$E$7=TH!H543,OR(N543="331",O543="331")),"x","")</f>
        <v/>
      </c>
      <c r="Q543" s="85" t="str">
        <f>IF(AND(B543='111'!$L$11,OR($N543=$Q$7,$O543=$Q$7)),"x","")</f>
        <v/>
      </c>
      <c r="R543" s="85" t="str">
        <f>IF(AND($N543=$Q$7,$B543&lt;'111'!$L$11),"x","")</f>
        <v/>
      </c>
      <c r="S543" s="85" t="str">
        <f>IF(AND($O543=$Q$7,$B543&lt;'111'!$L$11),"x","")</f>
        <v/>
      </c>
      <c r="T543" s="85" t="str">
        <f>IF(ISERROR(FIND('112'!$M$9,G543,1)),"",IF((AND(FIND('112'!$M$9,G543,1)&gt;=1,B543='112'!$K$9,OR($N543='112'!$I$6,$O543='112'!$I$6))),"x",""))</f>
        <v/>
      </c>
      <c r="U543" s="85" t="str">
        <f>IF(ISERROR(FIND('112'!$M$9,G543,1)),"",IF((AND(LEFT(G543,2)=LEFT('112'!$M$9,2),B543&lt;'112'!$K$9,$N543='112'!$I$6)),"x",""))</f>
        <v/>
      </c>
      <c r="V543" s="85" t="str">
        <f>IF(ISERROR(FIND('112'!$M$9,G543,1)),"",IF((AND(RIGHT(G543,2)=RIGHT('112'!$M$9,2),B543&lt;'112'!$K$9,$O543='112'!$I$6)),"x",""))</f>
        <v>x</v>
      </c>
      <c r="W543" s="85" t="str">
        <f>IF(AND('341-CT'!$H$9=H543,OR(LEFT(N543,3)=$W$7,LEFT(O543,3)=$W$7)),"x","")</f>
        <v/>
      </c>
      <c r="X543" s="85" t="str">
        <f>IF(OR(TH!N543=TH!$X$7,O543=TH!$X$7),"x","")</f>
        <v/>
      </c>
      <c r="Y543" s="85" t="str">
        <f>IF(AND(OR(N543="131",O543="131"),H543='131-CT'!$H$9),"x","")</f>
        <v/>
      </c>
      <c r="Z543" s="85"/>
      <c r="AA543" s="85" t="str">
        <f>IF(AND(MONTH(E543)='IN-NX'!$J$5,'IN-NX'!$D$7=D543),"x","")</f>
        <v/>
      </c>
      <c r="AB543" s="85" t="str">
        <f>IF(AND(OR(LEFT(TH!N543,2)="15",LEFT(TH!O543,2)="15"),'152-CT'!$J$8=TH!F543),"x","")</f>
        <v/>
      </c>
      <c r="AC543" s="85" t="str">
        <f>IF(AND(OR(LEFT(TH!N543,2)="15",LEFT(TH!O543,2)="15"),TK!$E$7=TH!F543),"x","")</f>
        <v/>
      </c>
      <c r="AD543" s="85" t="str">
        <f>IF(AND(N543="1521",MONTH(C543)='BK-NL'!$M$11),"x","")</f>
        <v/>
      </c>
    </row>
    <row r="544" spans="1:31" s="357" customFormat="1" ht="15.75" hidden="1" customHeight="1">
      <c r="A544" s="342" t="str">
        <f>IF(B544&lt;&gt;"",IF(AND(B544='IN-TC'!$S$4,OR(TH!N544="1111",TH!O544="1111")),TH!D544,""),"")</f>
        <v/>
      </c>
      <c r="B544" s="63">
        <f t="shared" si="42"/>
        <v>3</v>
      </c>
      <c r="C544" s="64">
        <v>42437</v>
      </c>
      <c r="D544" s="320" t="s">
        <v>708</v>
      </c>
      <c r="E544" s="64">
        <v>42437</v>
      </c>
      <c r="F544" s="74" t="s">
        <v>1065</v>
      </c>
      <c r="G544" s="67" t="s">
        <v>927</v>
      </c>
      <c r="H544" s="74" t="s">
        <v>730</v>
      </c>
      <c r="I544" s="446"/>
      <c r="J544" s="446"/>
      <c r="K544" s="437">
        <v>113.9410394265233</v>
      </c>
      <c r="L544" s="446">
        <v>22320</v>
      </c>
      <c r="M544" s="65">
        <v>2543164</v>
      </c>
      <c r="N544" s="66" t="s">
        <v>99</v>
      </c>
      <c r="O544" s="66" t="s">
        <v>26</v>
      </c>
      <c r="P544" s="85" t="str">
        <f>IF(AND('331-CT'!$E$7=TH!H544,OR(N544="331",O544="331")),"x","")</f>
        <v/>
      </c>
      <c r="Q544" s="85" t="str">
        <f>IF(AND(B544='111'!$L$11,OR($N544=$Q$7,$O544=$Q$7)),"x","")</f>
        <v/>
      </c>
      <c r="R544" s="85" t="str">
        <f>IF(AND($N544=$Q$7,$B544&lt;'111'!$L$11),"x","")</f>
        <v/>
      </c>
      <c r="S544" s="85" t="str">
        <f>IF(AND($O544=$Q$7,$B544&lt;'111'!$L$11),"x","")</f>
        <v/>
      </c>
      <c r="T544" s="85" t="str">
        <f>IF(ISERROR(FIND('112'!$M$9,G544,1)),"",IF((AND(FIND('112'!$M$9,G544,1)&gt;=1,B544='112'!$K$9,OR($N544='112'!$I$6,$O544='112'!$I$6))),"x",""))</f>
        <v/>
      </c>
      <c r="U544" s="85" t="str">
        <f>IF(ISERROR(FIND('112'!$M$9,G544,1)),"",IF((AND(LEFT(G544,2)=LEFT('112'!$M$9,2),B544&lt;'112'!$K$9,$N544='112'!$I$6)),"x",""))</f>
        <v/>
      </c>
      <c r="V544" s="85" t="str">
        <f>IF(ISERROR(FIND('112'!$M$9,G544,1)),"",IF((AND(RIGHT(G544,2)=RIGHT('112'!$M$9,2),B544&lt;'112'!$K$9,$O544='112'!$I$6)),"x",""))</f>
        <v>x</v>
      </c>
      <c r="W544" s="85" t="str">
        <f>IF(AND('341-CT'!$H$9=H544,OR(LEFT(N544,3)=$W$7,LEFT(O544,3)=$W$7)),"x","")</f>
        <v/>
      </c>
      <c r="X544" s="85" t="str">
        <f>IF(OR(TH!N544=TH!$X$7,O544=TH!$X$7),"x","")</f>
        <v/>
      </c>
      <c r="Y544" s="85" t="str">
        <f>IF(AND(OR(N544="131",O544="131"),H544='131-CT'!$H$9),"x","")</f>
        <v/>
      </c>
      <c r="Z544" s="85"/>
      <c r="AA544" s="85" t="str">
        <f>IF(AND(MONTH(E544)='IN-NX'!$J$5,'IN-NX'!$D$7=D544),"x","")</f>
        <v/>
      </c>
      <c r="AB544" s="85" t="str">
        <f>IF(AND(OR(LEFT(TH!N544,2)="15",LEFT(TH!O544,2)="15"),'152-CT'!$J$8=TH!F544),"x","")</f>
        <v/>
      </c>
      <c r="AC544" s="85" t="str">
        <f>IF(AND(OR(LEFT(TH!N544,2)="15",LEFT(TH!O544,2)="15"),TK!$E$7=TH!F544),"x","")</f>
        <v/>
      </c>
      <c r="AD544" s="85" t="str">
        <f>IF(AND(N544="1521",MONTH(C544)='BK-NL'!$M$11),"x","")</f>
        <v/>
      </c>
      <c r="AE544" s="333"/>
    </row>
    <row r="545" spans="1:31" s="357" customFormat="1" ht="15.75" hidden="1" customHeight="1">
      <c r="A545" s="342" t="str">
        <f>IF(B545&lt;&gt;"",IF(AND(B545='IN-TC'!$S$4,OR(TH!N545="1111",TH!O545="1111")),TH!D545,""),"")</f>
        <v/>
      </c>
      <c r="B545" s="63">
        <f t="shared" si="42"/>
        <v>3</v>
      </c>
      <c r="C545" s="64">
        <v>42437</v>
      </c>
      <c r="D545" s="320" t="s">
        <v>911</v>
      </c>
      <c r="E545" s="64">
        <v>42437</v>
      </c>
      <c r="F545" s="74" t="s">
        <v>1154</v>
      </c>
      <c r="G545" s="67" t="s">
        <v>927</v>
      </c>
      <c r="H545" s="322" t="s">
        <v>770</v>
      </c>
      <c r="I545" s="446"/>
      <c r="J545" s="446"/>
      <c r="K545" s="437"/>
      <c r="L545" s="446"/>
      <c r="M545" s="65">
        <v>2025000000</v>
      </c>
      <c r="N545" s="323" t="s">
        <v>63</v>
      </c>
      <c r="O545" s="323" t="s">
        <v>26</v>
      </c>
      <c r="P545" s="85" t="str">
        <f>IF(AND('331-CT'!$E$7=TH!H545,OR(N545="331",O545="331")),"x","")</f>
        <v/>
      </c>
      <c r="Q545" s="85" t="str">
        <f>IF(AND(B545='111'!$L$11,OR($N545=$Q$7,$O545=$Q$7)),"x","")</f>
        <v/>
      </c>
      <c r="R545" s="85" t="str">
        <f>IF(AND($N545=$Q$7,$B545&lt;'111'!$L$11),"x","")</f>
        <v/>
      </c>
      <c r="S545" s="85" t="str">
        <f>IF(AND($O545=$Q$7,$B545&lt;'111'!$L$11),"x","")</f>
        <v/>
      </c>
      <c r="T545" s="85" t="str">
        <f>IF(ISERROR(FIND('112'!$M$9,G545,1)),"",IF((AND(FIND('112'!$M$9,G545,1)&gt;=1,B545='112'!$K$9,OR($N545='112'!$I$6,$O545='112'!$I$6))),"x",""))</f>
        <v/>
      </c>
      <c r="U545" s="85" t="str">
        <f>IF(ISERROR(FIND('112'!$M$9,G545,1)),"",IF((AND(LEFT(G545,2)=LEFT('112'!$M$9,2),B545&lt;'112'!$K$9,$N545='112'!$I$6)),"x",""))</f>
        <v/>
      </c>
      <c r="V545" s="85" t="str">
        <f>IF(ISERROR(FIND('112'!$M$9,G545,1)),"",IF((AND(RIGHT(G545,2)=RIGHT('112'!$M$9,2),B545&lt;'112'!$K$9,$O545='112'!$I$6)),"x",""))</f>
        <v>x</v>
      </c>
      <c r="W545" s="85" t="str">
        <f>IF(AND('341-CT'!$H$9=H545,OR(LEFT(N545,3)=$W$7,LEFT(O545,3)=$W$7)),"x","")</f>
        <v/>
      </c>
      <c r="X545" s="85" t="str">
        <f>IF(OR(TH!N545=TH!$X$7,O545=TH!$X$7),"x","")</f>
        <v/>
      </c>
      <c r="Y545" s="85" t="str">
        <f>IF(AND(OR(N545="131",O545="131"),H545='131-CT'!$H$9),"x","")</f>
        <v/>
      </c>
      <c r="Z545" s="85"/>
      <c r="AA545" s="85" t="str">
        <f>IF(AND(MONTH(E545)='IN-NX'!$J$5,'IN-NX'!$D$7=D545),"x","")</f>
        <v/>
      </c>
      <c r="AB545" s="85" t="str">
        <f>IF(AND(OR(LEFT(TH!N545,2)="15",LEFT(TH!O545,2)="15"),'152-CT'!$J$8=TH!F545),"x","")</f>
        <v/>
      </c>
      <c r="AC545" s="85" t="str">
        <f>IF(AND(OR(LEFT(TH!N545,2)="15",LEFT(TH!O545,2)="15"),TK!$E$7=TH!F545),"x","")</f>
        <v/>
      </c>
      <c r="AD545" s="85" t="str">
        <f>IF(AND(N545="1521",MONTH(C545)='BK-NL'!$M$11),"x","")</f>
        <v/>
      </c>
      <c r="AE545" s="333"/>
    </row>
    <row r="546" spans="1:31" s="357" customFormat="1" ht="15.75" customHeight="1">
      <c r="A546" s="342" t="str">
        <f>IF(B546&lt;&gt;"",IF(AND(B546='IN-TC'!$S$4,OR(TH!N546="1111",TH!O546="1111")),TH!D546,""),"")</f>
        <v/>
      </c>
      <c r="B546" s="63">
        <f t="shared" si="42"/>
        <v>3</v>
      </c>
      <c r="C546" s="64">
        <v>42437</v>
      </c>
      <c r="D546" s="320" t="s">
        <v>896</v>
      </c>
      <c r="E546" s="64">
        <v>42437</v>
      </c>
      <c r="F546" s="74" t="s">
        <v>787</v>
      </c>
      <c r="G546" s="994" t="s">
        <v>661</v>
      </c>
      <c r="H546" s="7" t="s">
        <v>678</v>
      </c>
      <c r="I546" s="446"/>
      <c r="J546" s="446"/>
      <c r="K546" s="437"/>
      <c r="L546" s="446"/>
      <c r="M546" s="65">
        <v>14800000</v>
      </c>
      <c r="N546" s="66" t="s">
        <v>8</v>
      </c>
      <c r="O546" s="66" t="s">
        <v>63</v>
      </c>
      <c r="P546" s="85" t="str">
        <f>IF(AND('331-CT'!$E$7=TH!H546,OR(N546="331",O546="331")),"x","")</f>
        <v/>
      </c>
      <c r="Q546" s="85" t="str">
        <f>IF(AND(B546='111'!$L$11,OR($N546=$Q$7,$O546=$Q$7)),"x","")</f>
        <v/>
      </c>
      <c r="R546" s="85" t="str">
        <f>IF(AND($N546=$Q$7,$B546&lt;'111'!$L$11),"x","")</f>
        <v/>
      </c>
      <c r="S546" s="85" t="str">
        <f>IF(AND($O546=$Q$7,$B546&lt;'111'!$L$11),"x","")</f>
        <v/>
      </c>
      <c r="T546" s="85" t="str">
        <f>IF(ISERROR(FIND('112'!$M$9,G546,1)),"",IF((AND(FIND('112'!$M$9,G546,1)&gt;=1,B546='112'!$K$9,OR($N546='112'!$I$6,$O546='112'!$I$6))),"x",""))</f>
        <v/>
      </c>
      <c r="U546" s="85" t="str">
        <f>IF(ISERROR(FIND('112'!$M$9,G546,1)),"",IF((AND(LEFT(G546,2)=LEFT('112'!$M$9,2),B546&lt;'112'!$K$9,$N546='112'!$I$6)),"x",""))</f>
        <v/>
      </c>
      <c r="V546" s="85" t="str">
        <f>IF(ISERROR(FIND('112'!$M$9,G546,1)),"",IF((AND(RIGHT(G546,2)=RIGHT('112'!$M$9,2),B546&lt;'112'!$K$9,$O546='112'!$I$6)),"x",""))</f>
        <v/>
      </c>
      <c r="W546" s="85" t="str">
        <f>IF(AND('341-CT'!$H$9=H546,OR(LEFT(N546,3)=$W$7,LEFT(O546,3)=$W$7)),"x","")</f>
        <v/>
      </c>
      <c r="X546" s="85" t="str">
        <f>IF(OR(TH!N546=TH!$X$7,O546=TH!$X$7),"x","")</f>
        <v/>
      </c>
      <c r="Y546" s="85" t="str">
        <f>IF(AND(OR(N546="131",O546="131"),H546='131-CT'!$H$9),"x","")</f>
        <v/>
      </c>
      <c r="Z546" s="85"/>
      <c r="AA546" s="85" t="str">
        <f>IF(AND(MONTH(E546)='IN-NX'!$J$5,'IN-NX'!$D$7=D546),"x","")</f>
        <v/>
      </c>
      <c r="AB546" s="85" t="str">
        <f>IF(AND(OR(LEFT(TH!N546,2)="15",LEFT(TH!O546,2)="15"),'152-CT'!$J$8=TH!F546),"x","")</f>
        <v/>
      </c>
      <c r="AC546" s="85" t="str">
        <f>IF(AND(OR(LEFT(TH!N546,2)="15",LEFT(TH!O546,2)="15"),TK!$E$7=TH!F546),"x","")</f>
        <v/>
      </c>
      <c r="AD546" s="85" t="str">
        <f>IF(AND(N546="1521",MONTH(C546)='BK-NL'!$M$11),"x","")</f>
        <v/>
      </c>
      <c r="AE546" s="333"/>
    </row>
    <row r="547" spans="1:31" s="357" customFormat="1" ht="15.75" customHeight="1">
      <c r="A547" s="342" t="str">
        <f>IF(B547&lt;&gt;"",IF(AND(B547='IN-TC'!$S$4,OR(TH!N547="1111",TH!O547="1111")),TH!D547,""),"")</f>
        <v/>
      </c>
      <c r="B547" s="63">
        <f t="shared" si="42"/>
        <v>3</v>
      </c>
      <c r="C547" s="320">
        <v>42437</v>
      </c>
      <c r="D547" s="320" t="s">
        <v>708</v>
      </c>
      <c r="E547" s="320">
        <v>42437</v>
      </c>
      <c r="F547" s="74" t="s">
        <v>1218</v>
      </c>
      <c r="G547" s="998" t="s">
        <v>927</v>
      </c>
      <c r="H547" s="322" t="s">
        <v>635</v>
      </c>
      <c r="I547" s="446"/>
      <c r="J547" s="446"/>
      <c r="K547" s="437"/>
      <c r="L547" s="446"/>
      <c r="M547" s="65">
        <v>23473066</v>
      </c>
      <c r="N547" s="323" t="s">
        <v>8</v>
      </c>
      <c r="O547" s="323" t="s">
        <v>26</v>
      </c>
      <c r="P547" s="85" t="str">
        <f>IF(AND('331-CT'!$E$7=TH!H547,OR(N547="331",O547="331")),"x","")</f>
        <v/>
      </c>
      <c r="Q547" s="85" t="str">
        <f>IF(AND(B547='111'!$L$11,OR($N547=$Q$7,$O547=$Q$7)),"x","")</f>
        <v/>
      </c>
      <c r="R547" s="85" t="str">
        <f>IF(AND($N547=$Q$7,$B547&lt;'111'!$L$11),"x","")</f>
        <v/>
      </c>
      <c r="S547" s="85" t="str">
        <f>IF(AND($O547=$Q$7,$B547&lt;'111'!$L$11),"x","")</f>
        <v/>
      </c>
      <c r="T547" s="85" t="str">
        <f>IF(ISERROR(FIND('112'!$M$9,G547,1)),"",IF((AND(FIND('112'!$M$9,G547,1)&gt;=1,B547='112'!$K$9,OR($N547='112'!$I$6,$O547='112'!$I$6))),"x",""))</f>
        <v/>
      </c>
      <c r="U547" s="85" t="str">
        <f>IF(ISERROR(FIND('112'!$M$9,G547,1)),"",IF((AND(LEFT(G547,2)=LEFT('112'!$M$9,2),B547&lt;'112'!$K$9,$N547='112'!$I$6)),"x",""))</f>
        <v/>
      </c>
      <c r="V547" s="85" t="str">
        <f>IF(ISERROR(FIND('112'!$M$9,G547,1)),"",IF((AND(RIGHT(G547,2)=RIGHT('112'!$M$9,2),B547&lt;'112'!$K$9,$O547='112'!$I$6)),"x",""))</f>
        <v>x</v>
      </c>
      <c r="W547" s="85" t="str">
        <f>IF(AND('341-CT'!$H$9=H547,OR(LEFT(N547,3)=$W$7,LEFT(O547,3)=$W$7)),"x","")</f>
        <v/>
      </c>
      <c r="X547" s="85" t="str">
        <f>IF(OR(TH!N547=TH!$X$7,O547=TH!$X$7),"x","")</f>
        <v/>
      </c>
      <c r="Y547" s="85" t="str">
        <f>IF(AND(OR(N547="131",O547="131"),H547='131-CT'!$H$9),"x","")</f>
        <v/>
      </c>
      <c r="Z547" s="85"/>
      <c r="AA547" s="85" t="str">
        <f>IF(AND(MONTH(E547)='IN-NX'!$J$5,'IN-NX'!$D$7=D547),"x","")</f>
        <v/>
      </c>
      <c r="AB547" s="85" t="str">
        <f>IF(AND(OR(LEFT(TH!N547,2)="15",LEFT(TH!O547,2)="15"),'152-CT'!$J$8=TH!F547),"x","")</f>
        <v/>
      </c>
      <c r="AC547" s="85" t="str">
        <f>IF(AND(OR(LEFT(TH!N547,2)="15",LEFT(TH!O547,2)="15"),TK!$E$7=TH!F547),"x","")</f>
        <v/>
      </c>
      <c r="AD547" s="85" t="str">
        <f>IF(AND(N547="1521",MONTH(C547)='BK-NL'!$M$11),"x","")</f>
        <v/>
      </c>
      <c r="AE547" s="333"/>
    </row>
    <row r="548" spans="1:31" s="357" customFormat="1" ht="15.75" hidden="1" customHeight="1">
      <c r="A548" s="342" t="str">
        <f>IF(B548&lt;&gt;"",IF(AND(B548='IN-TC'!$S$4,OR(TH!N548="1111",TH!O548="1111")),TH!D548,""),"")</f>
        <v/>
      </c>
      <c r="B548" s="63">
        <f t="shared" si="42"/>
        <v>3</v>
      </c>
      <c r="C548" s="320">
        <v>42438</v>
      </c>
      <c r="D548" s="320" t="s">
        <v>897</v>
      </c>
      <c r="E548" s="320">
        <v>42438</v>
      </c>
      <c r="F548" s="74" t="s">
        <v>1126</v>
      </c>
      <c r="G548" s="998" t="s">
        <v>1127</v>
      </c>
      <c r="H548" s="322" t="s">
        <v>630</v>
      </c>
      <c r="I548" s="446"/>
      <c r="J548" s="446"/>
      <c r="K548" s="437"/>
      <c r="L548" s="446"/>
      <c r="M548" s="65">
        <v>7500000</v>
      </c>
      <c r="N548" s="323" t="s">
        <v>101</v>
      </c>
      <c r="O548" s="323" t="s">
        <v>63</v>
      </c>
      <c r="P548" s="85" t="str">
        <f>IF(AND('331-CT'!$E$7=TH!H548,OR(N548="331",O548="331")),"x","")</f>
        <v/>
      </c>
      <c r="Q548" s="85" t="str">
        <f>IF(AND(B548='111'!$L$11,OR($N548=$Q$7,$O548=$Q$7)),"x","")</f>
        <v/>
      </c>
      <c r="R548" s="85" t="str">
        <f>IF(AND($N548=$Q$7,$B548&lt;'111'!$L$11),"x","")</f>
        <v/>
      </c>
      <c r="S548" s="85" t="str">
        <f>IF(AND($O548=$Q$7,$B548&lt;'111'!$L$11),"x","")</f>
        <v/>
      </c>
      <c r="T548" s="85" t="str">
        <f>IF(ISERROR(FIND('112'!$M$9,G548,1)),"",IF((AND(FIND('112'!$M$9,G548,1)&gt;=1,B548='112'!$K$9,OR($N548='112'!$I$6,$O548='112'!$I$6))),"x",""))</f>
        <v/>
      </c>
      <c r="U548" s="85" t="str">
        <f>IF(ISERROR(FIND('112'!$M$9,G548,1)),"",IF((AND(LEFT(G548,2)=LEFT('112'!$M$9,2),B548&lt;'112'!$K$9,$N548='112'!$I$6)),"x",""))</f>
        <v/>
      </c>
      <c r="V548" s="85" t="str">
        <f>IF(ISERROR(FIND('112'!$M$9,G548,1)),"",IF((AND(RIGHT(G548,2)=RIGHT('112'!$M$9,2),B548&lt;'112'!$K$9,$O548='112'!$I$6)),"x",""))</f>
        <v/>
      </c>
      <c r="W548" s="85" t="str">
        <f>IF(AND('341-CT'!$H$9=H548,OR(LEFT(N548,3)=$W$7,LEFT(O548,3)=$W$7)),"x","")</f>
        <v/>
      </c>
      <c r="X548" s="85" t="str">
        <f>IF(OR(TH!N548=TH!$X$7,O548=TH!$X$7),"x","")</f>
        <v/>
      </c>
      <c r="Y548" s="85" t="str">
        <f>IF(AND(OR(N548="131",O548="131"),H548='131-CT'!$H$9),"x","")</f>
        <v/>
      </c>
      <c r="Z548" s="85"/>
      <c r="AA548" s="85" t="str">
        <f>IF(AND(MONTH(E548)='IN-NX'!$J$5,'IN-NX'!$D$7=D548),"x","")</f>
        <v/>
      </c>
      <c r="AB548" s="85" t="str">
        <f>IF(AND(OR(LEFT(TH!N548,2)="15",LEFT(TH!O548,2)="15"),'152-CT'!$J$8=TH!F548),"x","")</f>
        <v/>
      </c>
      <c r="AC548" s="85" t="str">
        <f>IF(AND(OR(LEFT(TH!N548,2)="15",LEFT(TH!O548,2)="15"),TK!$E$7=TH!F548),"x","")</f>
        <v/>
      </c>
      <c r="AD548" s="85" t="str">
        <f>IF(AND(N548="1521",MONTH(C548)='BK-NL'!$M$11),"x","")</f>
        <v/>
      </c>
      <c r="AE548" s="333"/>
    </row>
    <row r="549" spans="1:31" s="357" customFormat="1" ht="15.75" hidden="1" customHeight="1">
      <c r="A549" s="342" t="str">
        <f>IF(B549&lt;&gt;"",IF(AND(B549='IN-TC'!$S$4,OR(TH!N549="1111",TH!O549="1111")),TH!D549,""),"")</f>
        <v/>
      </c>
      <c r="B549" s="63">
        <f t="shared" si="42"/>
        <v>3</v>
      </c>
      <c r="C549" s="320">
        <v>42439</v>
      </c>
      <c r="D549" s="320" t="s">
        <v>898</v>
      </c>
      <c r="E549" s="320">
        <v>42439</v>
      </c>
      <c r="F549" s="74" t="s">
        <v>1187</v>
      </c>
      <c r="G549" s="998" t="s">
        <v>1135</v>
      </c>
      <c r="H549" s="322" t="s">
        <v>1136</v>
      </c>
      <c r="I549" s="446"/>
      <c r="J549" s="446"/>
      <c r="K549" s="437"/>
      <c r="L549" s="446"/>
      <c r="M549" s="65">
        <v>17737273</v>
      </c>
      <c r="N549" s="323" t="s">
        <v>101</v>
      </c>
      <c r="O549" s="323" t="s">
        <v>63</v>
      </c>
      <c r="P549" s="85" t="str">
        <f>IF(AND('331-CT'!$E$7=TH!H549,OR(N549="331",O549="331")),"x","")</f>
        <v/>
      </c>
      <c r="Q549" s="85" t="str">
        <f>IF(AND(B549='111'!$L$11,OR($N549=$Q$7,$O549=$Q$7)),"x","")</f>
        <v/>
      </c>
      <c r="R549" s="85" t="str">
        <f>IF(AND($N549=$Q$7,$B549&lt;'111'!$L$11),"x","")</f>
        <v/>
      </c>
      <c r="S549" s="85" t="str">
        <f>IF(AND($O549=$Q$7,$B549&lt;'111'!$L$11),"x","")</f>
        <v/>
      </c>
      <c r="T549" s="85" t="str">
        <f>IF(ISERROR(FIND('112'!$M$9,G549,1)),"",IF((AND(FIND('112'!$M$9,G549,1)&gt;=1,B549='112'!$K$9,OR($N549='112'!$I$6,$O549='112'!$I$6))),"x",""))</f>
        <v/>
      </c>
      <c r="U549" s="85" t="str">
        <f>IF(ISERROR(FIND('112'!$M$9,G549,1)),"",IF((AND(LEFT(G549,2)=LEFT('112'!$M$9,2),B549&lt;'112'!$K$9,$N549='112'!$I$6)),"x",""))</f>
        <v/>
      </c>
      <c r="V549" s="85" t="str">
        <f>IF(ISERROR(FIND('112'!$M$9,G549,1)),"",IF((AND(RIGHT(G549,2)=RIGHT('112'!$M$9,2),B549&lt;'112'!$K$9,$O549='112'!$I$6)),"x",""))</f>
        <v/>
      </c>
      <c r="W549" s="85" t="str">
        <f>IF(AND('341-CT'!$H$9=H549,OR(LEFT(N549,3)=$W$7,LEFT(O549,3)=$W$7)),"x","")</f>
        <v/>
      </c>
      <c r="X549" s="85" t="str">
        <f>IF(OR(TH!N549=TH!$X$7,O549=TH!$X$7),"x","")</f>
        <v/>
      </c>
      <c r="Y549" s="85" t="str">
        <f>IF(AND(OR(N549="131",O549="131"),H549='131-CT'!$H$9),"x","")</f>
        <v/>
      </c>
      <c r="Z549" s="85"/>
      <c r="AA549" s="85" t="str">
        <f>IF(AND(MONTH(E549)='IN-NX'!$J$5,'IN-NX'!$D$7=D549),"x","")</f>
        <v/>
      </c>
      <c r="AB549" s="85" t="str">
        <f>IF(AND(OR(LEFT(TH!N549,2)="15",LEFT(TH!O549,2)="15"),'152-CT'!$J$8=TH!F549),"x","")</f>
        <v/>
      </c>
      <c r="AC549" s="85" t="str">
        <f>IF(AND(OR(LEFT(TH!N549,2)="15",LEFT(TH!O549,2)="15"),TK!$E$7=TH!F549),"x","")</f>
        <v/>
      </c>
      <c r="AD549" s="85" t="str">
        <f>IF(AND(N549="1521",MONTH(C549)='BK-NL'!$M$11),"x","")</f>
        <v/>
      </c>
      <c r="AE549" s="333"/>
    </row>
    <row r="550" spans="1:31" s="357" customFormat="1" ht="15.75" hidden="1" customHeight="1">
      <c r="A550" s="342" t="str">
        <f>IF(B550&lt;&gt;"",IF(AND(B550='IN-TC'!$S$4,OR(TH!N550="1111",TH!O550="1111")),TH!D550,""),"")</f>
        <v/>
      </c>
      <c r="B550" s="63">
        <f t="shared" si="42"/>
        <v>3</v>
      </c>
      <c r="C550" s="320">
        <v>42439</v>
      </c>
      <c r="D550" s="320" t="s">
        <v>898</v>
      </c>
      <c r="E550" s="320">
        <v>42439</v>
      </c>
      <c r="F550" s="74" t="s">
        <v>1134</v>
      </c>
      <c r="G550" s="998" t="s">
        <v>1135</v>
      </c>
      <c r="H550" s="322" t="s">
        <v>1136</v>
      </c>
      <c r="I550" s="446"/>
      <c r="J550" s="446"/>
      <c r="K550" s="437"/>
      <c r="L550" s="446"/>
      <c r="M550" s="65">
        <v>1773727</v>
      </c>
      <c r="N550" s="323" t="s">
        <v>9</v>
      </c>
      <c r="O550" s="323" t="s">
        <v>63</v>
      </c>
      <c r="P550" s="85" t="str">
        <f>IF(AND('331-CT'!$E$7=TH!H550,OR(N550="331",O550="331")),"x","")</f>
        <v/>
      </c>
      <c r="Q550" s="85" t="str">
        <f>IF(AND(B550='111'!$L$11,OR($N550=$Q$7,$O550=$Q$7)),"x","")</f>
        <v/>
      </c>
      <c r="R550" s="85" t="str">
        <f>IF(AND($N550=$Q$7,$B550&lt;'111'!$L$11),"x","")</f>
        <v/>
      </c>
      <c r="S550" s="85" t="str">
        <f>IF(AND($O550=$Q$7,$B550&lt;'111'!$L$11),"x","")</f>
        <v/>
      </c>
      <c r="T550" s="85" t="str">
        <f>IF(ISERROR(FIND('112'!$M$9,G550,1)),"",IF((AND(FIND('112'!$M$9,G550,1)&gt;=1,B550='112'!$K$9,OR($N550='112'!$I$6,$O550='112'!$I$6))),"x",""))</f>
        <v/>
      </c>
      <c r="U550" s="85" t="str">
        <f>IF(ISERROR(FIND('112'!$M$9,G550,1)),"",IF((AND(LEFT(G550,2)=LEFT('112'!$M$9,2),B550&lt;'112'!$K$9,$N550='112'!$I$6)),"x",""))</f>
        <v/>
      </c>
      <c r="V550" s="85" t="str">
        <f>IF(ISERROR(FIND('112'!$M$9,G550,1)),"",IF((AND(RIGHT(G550,2)=RIGHT('112'!$M$9,2),B550&lt;'112'!$K$9,$O550='112'!$I$6)),"x",""))</f>
        <v/>
      </c>
      <c r="W550" s="85" t="str">
        <f>IF(AND('341-CT'!$H$9=H550,OR(LEFT(N550,3)=$W$7,LEFT(O550,3)=$W$7)),"x","")</f>
        <v/>
      </c>
      <c r="X550" s="85" t="str">
        <f>IF(OR(TH!N550=TH!$X$7,O550=TH!$X$7),"x","")</f>
        <v/>
      </c>
      <c r="Y550" s="85" t="str">
        <f>IF(AND(OR(N550="131",O550="131"),H550='131-CT'!$H$9),"x","")</f>
        <v/>
      </c>
      <c r="Z550" s="85"/>
      <c r="AA550" s="85" t="str">
        <f>IF(AND(MONTH(E550)='IN-NX'!$J$5,'IN-NX'!$D$7=D550),"x","")</f>
        <v/>
      </c>
      <c r="AB550" s="85" t="str">
        <f>IF(AND(OR(LEFT(TH!N550,2)="15",LEFT(TH!O550,2)="15"),'152-CT'!$J$8=TH!F550),"x","")</f>
        <v/>
      </c>
      <c r="AC550" s="85" t="str">
        <f>IF(AND(OR(LEFT(TH!N550,2)="15",LEFT(TH!O550,2)="15"),TK!$E$7=TH!F550),"x","")</f>
        <v/>
      </c>
      <c r="AD550" s="85" t="str">
        <f>IF(AND(N550="1521",MONTH(C550)='BK-NL'!$M$11),"x","")</f>
        <v/>
      </c>
      <c r="AE550" s="333"/>
    </row>
    <row r="551" spans="1:31" s="357" customFormat="1" ht="15.75" hidden="1" customHeight="1">
      <c r="A551" s="342" t="str">
        <f>IF(B551&lt;&gt;"",IF(AND(B551='IN-TC'!$S$4,OR(TH!N551="1111",TH!O551="1111")),TH!D551,""),"")</f>
        <v/>
      </c>
      <c r="B551" s="63">
        <f t="shared" si="42"/>
        <v>3</v>
      </c>
      <c r="C551" s="320">
        <v>42439</v>
      </c>
      <c r="D551" s="320" t="s">
        <v>899</v>
      </c>
      <c r="E551" s="320">
        <v>42439</v>
      </c>
      <c r="F551" s="74" t="s">
        <v>1137</v>
      </c>
      <c r="G551" s="998" t="s">
        <v>1138</v>
      </c>
      <c r="H551" s="322" t="s">
        <v>1139</v>
      </c>
      <c r="I551" s="446"/>
      <c r="J551" s="446"/>
      <c r="K551" s="437"/>
      <c r="L551" s="446"/>
      <c r="M551" s="65">
        <v>2650000</v>
      </c>
      <c r="N551" s="323" t="s">
        <v>101</v>
      </c>
      <c r="O551" s="323" t="s">
        <v>63</v>
      </c>
      <c r="P551" s="85" t="str">
        <f>IF(AND('331-CT'!$E$7=TH!H551,OR(N551="331",O551="331")),"x","")</f>
        <v/>
      </c>
      <c r="Q551" s="85" t="str">
        <f>IF(AND(B551='111'!$L$11,OR($N551=$Q$7,$O551=$Q$7)),"x","")</f>
        <v/>
      </c>
      <c r="R551" s="85" t="str">
        <f>IF(AND($N551=$Q$7,$B551&lt;'111'!$L$11),"x","")</f>
        <v/>
      </c>
      <c r="S551" s="85" t="str">
        <f>IF(AND($O551=$Q$7,$B551&lt;'111'!$L$11),"x","")</f>
        <v/>
      </c>
      <c r="T551" s="85" t="str">
        <f>IF(ISERROR(FIND('112'!$M$9,G551,1)),"",IF((AND(FIND('112'!$M$9,G551,1)&gt;=1,B551='112'!$K$9,OR($N551='112'!$I$6,$O551='112'!$I$6))),"x",""))</f>
        <v/>
      </c>
      <c r="U551" s="85" t="str">
        <f>IF(ISERROR(FIND('112'!$M$9,G551,1)),"",IF((AND(LEFT(G551,2)=LEFT('112'!$M$9,2),B551&lt;'112'!$K$9,$N551='112'!$I$6)),"x",""))</f>
        <v/>
      </c>
      <c r="V551" s="85" t="str">
        <f>IF(ISERROR(FIND('112'!$M$9,G551,1)),"",IF((AND(RIGHT(G551,2)=RIGHT('112'!$M$9,2),B551&lt;'112'!$K$9,$O551='112'!$I$6)),"x",""))</f>
        <v/>
      </c>
      <c r="W551" s="85" t="str">
        <f>IF(AND('341-CT'!$H$9=H551,OR(LEFT(N551,3)=$W$7,LEFT(O551,3)=$W$7)),"x","")</f>
        <v/>
      </c>
      <c r="X551" s="85" t="str">
        <f>IF(OR(TH!N551=TH!$X$7,O551=TH!$X$7),"x","")</f>
        <v/>
      </c>
      <c r="Y551" s="85" t="str">
        <f>IF(AND(OR(N551="131",O551="131"),H551='131-CT'!$H$9),"x","")</f>
        <v/>
      </c>
      <c r="Z551" s="85"/>
      <c r="AA551" s="85" t="str">
        <f>IF(AND(MONTH(E551)='IN-NX'!$J$5,'IN-NX'!$D$7=D551),"x","")</f>
        <v/>
      </c>
      <c r="AB551" s="85" t="str">
        <f>IF(AND(OR(LEFT(TH!N551,2)="15",LEFT(TH!O551,2)="15"),'152-CT'!$J$8=TH!F551),"x","")</f>
        <v/>
      </c>
      <c r="AC551" s="85" t="str">
        <f>IF(AND(OR(LEFT(TH!N551,2)="15",LEFT(TH!O551,2)="15"),TK!$E$7=TH!F551),"x","")</f>
        <v/>
      </c>
      <c r="AD551" s="85" t="str">
        <f>IF(AND(N551="1521",MONTH(C551)='BK-NL'!$M$11),"x","")</f>
        <v/>
      </c>
      <c r="AE551" s="333"/>
    </row>
    <row r="552" spans="1:31" s="357" customFormat="1" ht="15.75" hidden="1" customHeight="1">
      <c r="A552" s="342" t="str">
        <f>IF(B552&lt;&gt;"",IF(AND(B552='IN-TC'!$S$4,OR(TH!N552="1111",TH!O552="1111")),TH!D552,""),"")</f>
        <v/>
      </c>
      <c r="B552" s="63">
        <f t="shared" si="42"/>
        <v>3</v>
      </c>
      <c r="C552" s="320">
        <v>42440</v>
      </c>
      <c r="D552" s="320" t="s">
        <v>900</v>
      </c>
      <c r="E552" s="320">
        <v>42440</v>
      </c>
      <c r="F552" s="74" t="s">
        <v>778</v>
      </c>
      <c r="G552" s="998" t="s">
        <v>1128</v>
      </c>
      <c r="H552" s="322" t="s">
        <v>1117</v>
      </c>
      <c r="I552" s="446"/>
      <c r="J552" s="446"/>
      <c r="K552" s="437"/>
      <c r="L552" s="446"/>
      <c r="M552" s="65">
        <v>513836</v>
      </c>
      <c r="N552" s="323" t="s">
        <v>101</v>
      </c>
      <c r="O552" s="323" t="s">
        <v>63</v>
      </c>
      <c r="P552" s="85" t="str">
        <f>IF(AND('331-CT'!$E$7=TH!H552,OR(N552="331",O552="331")),"x","")</f>
        <v/>
      </c>
      <c r="Q552" s="85" t="str">
        <f>IF(AND(B552='111'!$L$11,OR($N552=$Q$7,$O552=$Q$7)),"x","")</f>
        <v/>
      </c>
      <c r="R552" s="85" t="str">
        <f>IF(AND($N552=$Q$7,$B552&lt;'111'!$L$11),"x","")</f>
        <v/>
      </c>
      <c r="S552" s="85" t="str">
        <f>IF(AND($O552=$Q$7,$B552&lt;'111'!$L$11),"x","")</f>
        <v/>
      </c>
      <c r="T552" s="85" t="str">
        <f>IF(ISERROR(FIND('112'!$M$9,G552,1)),"",IF((AND(FIND('112'!$M$9,G552,1)&gt;=1,B552='112'!$K$9,OR($N552='112'!$I$6,$O552='112'!$I$6))),"x",""))</f>
        <v/>
      </c>
      <c r="U552" s="85" t="str">
        <f>IF(ISERROR(FIND('112'!$M$9,G552,1)),"",IF((AND(LEFT(G552,2)=LEFT('112'!$M$9,2),B552&lt;'112'!$K$9,$N552='112'!$I$6)),"x",""))</f>
        <v/>
      </c>
      <c r="V552" s="85" t="str">
        <f>IF(ISERROR(FIND('112'!$M$9,G552,1)),"",IF((AND(RIGHT(G552,2)=RIGHT('112'!$M$9,2),B552&lt;'112'!$K$9,$O552='112'!$I$6)),"x",""))</f>
        <v/>
      </c>
      <c r="W552" s="85" t="str">
        <f>IF(AND('341-CT'!$H$9=H552,OR(LEFT(N552,3)=$W$7,LEFT(O552,3)=$W$7)),"x","")</f>
        <v/>
      </c>
      <c r="X552" s="85" t="str">
        <f>IF(OR(TH!N552=TH!$X$7,O552=TH!$X$7),"x","")</f>
        <v/>
      </c>
      <c r="Y552" s="85" t="str">
        <f>IF(AND(OR(N552="131",O552="131"),H552='131-CT'!$H$9),"x","")</f>
        <v/>
      </c>
      <c r="Z552" s="85"/>
      <c r="AA552" s="85" t="str">
        <f>IF(AND(MONTH(E552)='IN-NX'!$J$5,'IN-NX'!$D$7=D552),"x","")</f>
        <v/>
      </c>
      <c r="AB552" s="85" t="str">
        <f>IF(AND(OR(LEFT(TH!N552,2)="15",LEFT(TH!O552,2)="15"),'152-CT'!$J$8=TH!F552),"x","")</f>
        <v/>
      </c>
      <c r="AC552" s="85" t="str">
        <f>IF(AND(OR(LEFT(TH!N552,2)="15",LEFT(TH!O552,2)="15"),TK!$E$7=TH!F552),"x","")</f>
        <v/>
      </c>
      <c r="AD552" s="85" t="str">
        <f>IF(AND(N552="1521",MONTH(C552)='BK-NL'!$M$11),"x","")</f>
        <v/>
      </c>
      <c r="AE552" s="333"/>
    </row>
    <row r="553" spans="1:31" s="357" customFormat="1" ht="15.75" hidden="1" customHeight="1">
      <c r="A553" s="342" t="str">
        <f>IF(B553&lt;&gt;"",IF(AND(B553='IN-TC'!$S$4,OR(TH!N553="1111",TH!O553="1111")),TH!D553,""),"")</f>
        <v/>
      </c>
      <c r="B553" s="63">
        <f t="shared" si="42"/>
        <v>3</v>
      </c>
      <c r="C553" s="320">
        <v>42440</v>
      </c>
      <c r="D553" s="320" t="s">
        <v>900</v>
      </c>
      <c r="E553" s="320">
        <v>42440</v>
      </c>
      <c r="F553" s="74" t="s">
        <v>779</v>
      </c>
      <c r="G553" s="998" t="s">
        <v>1128</v>
      </c>
      <c r="H553" s="322" t="s">
        <v>1117</v>
      </c>
      <c r="I553" s="446"/>
      <c r="J553" s="446"/>
      <c r="K553" s="437"/>
      <c r="L553" s="446"/>
      <c r="M553" s="65">
        <v>51384</v>
      </c>
      <c r="N553" s="323" t="s">
        <v>9</v>
      </c>
      <c r="O553" s="323" t="s">
        <v>63</v>
      </c>
      <c r="P553" s="85" t="str">
        <f>IF(AND('331-CT'!$E$7=TH!H553,OR(N553="331",O553="331")),"x","")</f>
        <v/>
      </c>
      <c r="Q553" s="85" t="str">
        <f>IF(AND(B553='111'!$L$11,OR($N553=$Q$7,$O553=$Q$7)),"x","")</f>
        <v/>
      </c>
      <c r="R553" s="85" t="str">
        <f>IF(AND($N553=$Q$7,$B553&lt;'111'!$L$11),"x","")</f>
        <v/>
      </c>
      <c r="S553" s="85" t="str">
        <f>IF(AND($O553=$Q$7,$B553&lt;'111'!$L$11),"x","")</f>
        <v/>
      </c>
      <c r="T553" s="85" t="str">
        <f>IF(ISERROR(FIND('112'!$M$9,G553,1)),"",IF((AND(FIND('112'!$M$9,G553,1)&gt;=1,B553='112'!$K$9,OR($N553='112'!$I$6,$O553='112'!$I$6))),"x",""))</f>
        <v/>
      </c>
      <c r="U553" s="85" t="str">
        <f>IF(ISERROR(FIND('112'!$M$9,G553,1)),"",IF((AND(LEFT(G553,2)=LEFT('112'!$M$9,2),B553&lt;'112'!$K$9,$N553='112'!$I$6)),"x",""))</f>
        <v/>
      </c>
      <c r="V553" s="85" t="str">
        <f>IF(ISERROR(FIND('112'!$M$9,G553,1)),"",IF((AND(RIGHT(G553,2)=RIGHT('112'!$M$9,2),B553&lt;'112'!$K$9,$O553='112'!$I$6)),"x",""))</f>
        <v/>
      </c>
      <c r="W553" s="85" t="str">
        <f>IF(AND('341-CT'!$H$9=H553,OR(LEFT(N553,3)=$W$7,LEFT(O553,3)=$W$7)),"x","")</f>
        <v/>
      </c>
      <c r="X553" s="85" t="str">
        <f>IF(OR(TH!N553=TH!$X$7,O553=TH!$X$7),"x","")</f>
        <v/>
      </c>
      <c r="Y553" s="85" t="str">
        <f>IF(AND(OR(N553="131",O553="131"),H553='131-CT'!$H$9),"x","")</f>
        <v/>
      </c>
      <c r="Z553" s="85"/>
      <c r="AA553" s="85" t="str">
        <f>IF(AND(MONTH(E553)='IN-NX'!$J$5,'IN-NX'!$D$7=D553),"x","")</f>
        <v/>
      </c>
      <c r="AB553" s="85" t="str">
        <f>IF(AND(OR(LEFT(TH!N553,2)="15",LEFT(TH!O553,2)="15"),'152-CT'!$J$8=TH!F553),"x","")</f>
        <v/>
      </c>
      <c r="AC553" s="85" t="str">
        <f>IF(AND(OR(LEFT(TH!N553,2)="15",LEFT(TH!O553,2)="15"),TK!$E$7=TH!F553),"x","")</f>
        <v/>
      </c>
      <c r="AD553" s="85" t="str">
        <f>IF(AND(N553="1521",MONTH(C553)='BK-NL'!$M$11),"x","")</f>
        <v/>
      </c>
      <c r="AE553" s="333"/>
    </row>
    <row r="554" spans="1:31" s="357" customFormat="1" ht="15.75" hidden="1" customHeight="1">
      <c r="A554" s="342" t="str">
        <f>IF(B554&lt;&gt;"",IF(AND(B554='IN-TC'!$S$4,OR(TH!N554="1111",TH!O554="1111")),TH!D554,""),"")</f>
        <v/>
      </c>
      <c r="B554" s="63">
        <f t="shared" si="42"/>
        <v>3</v>
      </c>
      <c r="C554" s="320">
        <v>42441</v>
      </c>
      <c r="D554" s="320" t="s">
        <v>901</v>
      </c>
      <c r="E554" s="320">
        <v>42441</v>
      </c>
      <c r="F554" s="74" t="s">
        <v>1129</v>
      </c>
      <c r="G554" s="998" t="s">
        <v>1131</v>
      </c>
      <c r="H554" s="322" t="s">
        <v>1132</v>
      </c>
      <c r="I554" s="446"/>
      <c r="J554" s="446"/>
      <c r="K554" s="437"/>
      <c r="L554" s="446"/>
      <c r="M554" s="65">
        <v>2000000</v>
      </c>
      <c r="N554" s="323" t="s">
        <v>101</v>
      </c>
      <c r="O554" s="323" t="s">
        <v>63</v>
      </c>
      <c r="P554" s="85" t="str">
        <f>IF(AND('331-CT'!$E$7=TH!H554,OR(N554="331",O554="331")),"x","")</f>
        <v/>
      </c>
      <c r="Q554" s="85" t="str">
        <f>IF(AND(B554='111'!$L$11,OR($N554=$Q$7,$O554=$Q$7)),"x","")</f>
        <v/>
      </c>
      <c r="R554" s="85" t="str">
        <f>IF(AND($N554=$Q$7,$B554&lt;'111'!$L$11),"x","")</f>
        <v/>
      </c>
      <c r="S554" s="85" t="str">
        <f>IF(AND($O554=$Q$7,$B554&lt;'111'!$L$11),"x","")</f>
        <v/>
      </c>
      <c r="T554" s="85" t="str">
        <f>IF(ISERROR(FIND('112'!$M$9,G554,1)),"",IF((AND(FIND('112'!$M$9,G554,1)&gt;=1,B554='112'!$K$9,OR($N554='112'!$I$6,$O554='112'!$I$6))),"x",""))</f>
        <v/>
      </c>
      <c r="U554" s="85" t="str">
        <f>IF(ISERROR(FIND('112'!$M$9,G554,1)),"",IF((AND(LEFT(G554,2)=LEFT('112'!$M$9,2),B554&lt;'112'!$K$9,$N554='112'!$I$6)),"x",""))</f>
        <v/>
      </c>
      <c r="V554" s="85" t="str">
        <f>IF(ISERROR(FIND('112'!$M$9,G554,1)),"",IF((AND(RIGHT(G554,2)=RIGHT('112'!$M$9,2),B554&lt;'112'!$K$9,$O554='112'!$I$6)),"x",""))</f>
        <v/>
      </c>
      <c r="W554" s="85" t="str">
        <f>IF(AND('341-CT'!$H$9=H554,OR(LEFT(N554,3)=$W$7,LEFT(O554,3)=$W$7)),"x","")</f>
        <v/>
      </c>
      <c r="X554" s="85" t="str">
        <f>IF(OR(TH!N554=TH!$X$7,O554=TH!$X$7),"x","")</f>
        <v/>
      </c>
      <c r="Y554" s="85" t="str">
        <f>IF(AND(OR(N554="131",O554="131"),H554='131-CT'!$H$9),"x","")</f>
        <v/>
      </c>
      <c r="Z554" s="85"/>
      <c r="AA554" s="85" t="str">
        <f>IF(AND(MONTH(E554)='IN-NX'!$J$5,'IN-NX'!$D$7=D554),"x","")</f>
        <v/>
      </c>
      <c r="AB554" s="85" t="str">
        <f>IF(AND(OR(LEFT(TH!N554,2)="15",LEFT(TH!O554,2)="15"),'152-CT'!$J$8=TH!F554),"x","")</f>
        <v/>
      </c>
      <c r="AC554" s="85" t="str">
        <f>IF(AND(OR(LEFT(TH!N554,2)="15",LEFT(TH!O554,2)="15"),TK!$E$7=TH!F554),"x","")</f>
        <v/>
      </c>
      <c r="AD554" s="85" t="str">
        <f>IF(AND(N554="1521",MONTH(C554)='BK-NL'!$M$11),"x","")</f>
        <v/>
      </c>
      <c r="AE554" s="333"/>
    </row>
    <row r="555" spans="1:31" s="357" customFormat="1" ht="15.75" hidden="1" customHeight="1">
      <c r="A555" s="342" t="str">
        <f>IF(B555&lt;&gt;"",IF(AND(B555='IN-TC'!$S$4,OR(TH!N555="1111",TH!O555="1111")),TH!D555,""),"")</f>
        <v/>
      </c>
      <c r="B555" s="63">
        <f t="shared" si="42"/>
        <v>3</v>
      </c>
      <c r="C555" s="320">
        <v>42441</v>
      </c>
      <c r="D555" s="320" t="s">
        <v>901</v>
      </c>
      <c r="E555" s="320">
        <v>42441</v>
      </c>
      <c r="F555" s="74" t="s">
        <v>1130</v>
      </c>
      <c r="G555" s="998" t="s">
        <v>1131</v>
      </c>
      <c r="H555" s="322" t="s">
        <v>1132</v>
      </c>
      <c r="I555" s="446"/>
      <c r="J555" s="446"/>
      <c r="K555" s="437"/>
      <c r="L555" s="446"/>
      <c r="M555" s="65">
        <v>200000</v>
      </c>
      <c r="N555" s="323" t="s">
        <v>9</v>
      </c>
      <c r="O555" s="323" t="s">
        <v>63</v>
      </c>
      <c r="P555" s="85" t="str">
        <f>IF(AND('331-CT'!$E$7=TH!H555,OR(N555="331",O555="331")),"x","")</f>
        <v/>
      </c>
      <c r="Q555" s="85" t="str">
        <f>IF(AND(B555='111'!$L$11,OR($N555=$Q$7,$O555=$Q$7)),"x","")</f>
        <v/>
      </c>
      <c r="R555" s="85" t="str">
        <f>IF(AND($N555=$Q$7,$B555&lt;'111'!$L$11),"x","")</f>
        <v/>
      </c>
      <c r="S555" s="85" t="str">
        <f>IF(AND($O555=$Q$7,$B555&lt;'111'!$L$11),"x","")</f>
        <v/>
      </c>
      <c r="T555" s="85" t="str">
        <f>IF(ISERROR(FIND('112'!$M$9,G555,1)),"",IF((AND(FIND('112'!$M$9,G555,1)&gt;=1,B555='112'!$K$9,OR($N555='112'!$I$6,$O555='112'!$I$6))),"x",""))</f>
        <v/>
      </c>
      <c r="U555" s="85" t="str">
        <f>IF(ISERROR(FIND('112'!$M$9,G555,1)),"",IF((AND(LEFT(G555,2)=LEFT('112'!$M$9,2),B555&lt;'112'!$K$9,$N555='112'!$I$6)),"x",""))</f>
        <v/>
      </c>
      <c r="V555" s="85" t="str">
        <f>IF(ISERROR(FIND('112'!$M$9,G555,1)),"",IF((AND(RIGHT(G555,2)=RIGHT('112'!$M$9,2),B555&lt;'112'!$K$9,$O555='112'!$I$6)),"x",""))</f>
        <v/>
      </c>
      <c r="W555" s="85" t="str">
        <f>IF(AND('341-CT'!$H$9=H555,OR(LEFT(N555,3)=$W$7,LEFT(O555,3)=$W$7)),"x","")</f>
        <v/>
      </c>
      <c r="X555" s="85" t="str">
        <f>IF(OR(TH!N555=TH!$X$7,O555=TH!$X$7),"x","")</f>
        <v/>
      </c>
      <c r="Y555" s="85" t="str">
        <f>IF(AND(OR(N555="131",O555="131"),H555='131-CT'!$H$9),"x","")</f>
        <v/>
      </c>
      <c r="Z555" s="85"/>
      <c r="AA555" s="85" t="str">
        <f>IF(AND(MONTH(E555)='IN-NX'!$J$5,'IN-NX'!$D$7=D555),"x","")</f>
        <v/>
      </c>
      <c r="AB555" s="85" t="str">
        <f>IF(AND(OR(LEFT(TH!N555,2)="15",LEFT(TH!O555,2)="15"),'152-CT'!$J$8=TH!F555),"x","")</f>
        <v/>
      </c>
      <c r="AC555" s="85" t="str">
        <f>IF(AND(OR(LEFT(TH!N555,2)="15",LEFT(TH!O555,2)="15"),TK!$E$7=TH!F555),"x","")</f>
        <v/>
      </c>
      <c r="AD555" s="85" t="str">
        <f>IF(AND(N555="1521",MONTH(C555)='BK-NL'!$M$11),"x","")</f>
        <v/>
      </c>
      <c r="AE555" s="333"/>
    </row>
    <row r="556" spans="1:31" s="357" customFormat="1" ht="15.75" hidden="1" customHeight="1">
      <c r="A556" s="342" t="str">
        <f>IF(B556&lt;&gt;"",IF(AND(B556='IN-TC'!$S$4,OR(TH!N556="1111",TH!O556="1111")),TH!D556,""),"")</f>
        <v/>
      </c>
      <c r="B556" s="63">
        <f t="shared" si="42"/>
        <v>3</v>
      </c>
      <c r="C556" s="320">
        <v>42441</v>
      </c>
      <c r="D556" s="320" t="s">
        <v>902</v>
      </c>
      <c r="E556" s="320">
        <v>42441</v>
      </c>
      <c r="F556" s="74" t="s">
        <v>783</v>
      </c>
      <c r="G556" s="998" t="s">
        <v>1133</v>
      </c>
      <c r="H556" s="322" t="s">
        <v>1117</v>
      </c>
      <c r="I556" s="446"/>
      <c r="J556" s="446"/>
      <c r="K556" s="437"/>
      <c r="L556" s="446"/>
      <c r="M556" s="65">
        <v>643682</v>
      </c>
      <c r="N556" s="323" t="s">
        <v>101</v>
      </c>
      <c r="O556" s="323" t="s">
        <v>63</v>
      </c>
      <c r="P556" s="85" t="str">
        <f>IF(AND('331-CT'!$E$7=TH!H556,OR(N556="331",O556="331")),"x","")</f>
        <v/>
      </c>
      <c r="Q556" s="85" t="str">
        <f>IF(AND(B556='111'!$L$11,OR($N556=$Q$7,$O556=$Q$7)),"x","")</f>
        <v/>
      </c>
      <c r="R556" s="85" t="str">
        <f>IF(AND($N556=$Q$7,$B556&lt;'111'!$L$11),"x","")</f>
        <v/>
      </c>
      <c r="S556" s="85" t="str">
        <f>IF(AND($O556=$Q$7,$B556&lt;'111'!$L$11),"x","")</f>
        <v/>
      </c>
      <c r="T556" s="85" t="str">
        <f>IF(ISERROR(FIND('112'!$M$9,G556,1)),"",IF((AND(FIND('112'!$M$9,G556,1)&gt;=1,B556='112'!$K$9,OR($N556='112'!$I$6,$O556='112'!$I$6))),"x",""))</f>
        <v/>
      </c>
      <c r="U556" s="85" t="str">
        <f>IF(ISERROR(FIND('112'!$M$9,G556,1)),"",IF((AND(LEFT(G556,2)=LEFT('112'!$M$9,2),B556&lt;'112'!$K$9,$N556='112'!$I$6)),"x",""))</f>
        <v/>
      </c>
      <c r="V556" s="85" t="str">
        <f>IF(ISERROR(FIND('112'!$M$9,G556,1)),"",IF((AND(RIGHT(G556,2)=RIGHT('112'!$M$9,2),B556&lt;'112'!$K$9,$O556='112'!$I$6)),"x",""))</f>
        <v/>
      </c>
      <c r="W556" s="85" t="str">
        <f>IF(AND('341-CT'!$H$9=H556,OR(LEFT(N556,3)=$W$7,LEFT(O556,3)=$W$7)),"x","")</f>
        <v/>
      </c>
      <c r="X556" s="85" t="str">
        <f>IF(OR(TH!N556=TH!$X$7,O556=TH!$X$7),"x","")</f>
        <v/>
      </c>
      <c r="Y556" s="85" t="str">
        <f>IF(AND(OR(N556="131",O556="131"),H556='131-CT'!$H$9),"x","")</f>
        <v/>
      </c>
      <c r="Z556" s="85"/>
      <c r="AA556" s="85" t="str">
        <f>IF(AND(MONTH(E556)='IN-NX'!$J$5,'IN-NX'!$D$7=D556),"x","")</f>
        <v/>
      </c>
      <c r="AB556" s="85" t="str">
        <f>IF(AND(OR(LEFT(TH!N556,2)="15",LEFT(TH!O556,2)="15"),'152-CT'!$J$8=TH!F556),"x","")</f>
        <v/>
      </c>
      <c r="AC556" s="85" t="str">
        <f>IF(AND(OR(LEFT(TH!N556,2)="15",LEFT(TH!O556,2)="15"),TK!$E$7=TH!F556),"x","")</f>
        <v/>
      </c>
      <c r="AD556" s="85" t="str">
        <f>IF(AND(N556="1521",MONTH(C556)='BK-NL'!$M$11),"x","")</f>
        <v/>
      </c>
      <c r="AE556" s="333"/>
    </row>
    <row r="557" spans="1:31" s="357" customFormat="1" ht="15.75" hidden="1" customHeight="1">
      <c r="A557" s="342" t="str">
        <f>IF(B557&lt;&gt;"",IF(AND(B557='IN-TC'!$S$4,OR(TH!N557="1111",TH!O557="1111")),TH!D557,""),"")</f>
        <v/>
      </c>
      <c r="B557" s="63">
        <f t="shared" si="42"/>
        <v>3</v>
      </c>
      <c r="C557" s="320">
        <v>42441</v>
      </c>
      <c r="D557" s="320" t="s">
        <v>902</v>
      </c>
      <c r="E557" s="320">
        <v>42441</v>
      </c>
      <c r="F557" s="74" t="s">
        <v>784</v>
      </c>
      <c r="G557" s="998" t="s">
        <v>1133</v>
      </c>
      <c r="H557" s="322" t="s">
        <v>1117</v>
      </c>
      <c r="I557" s="446"/>
      <c r="J557" s="446"/>
      <c r="K557" s="437"/>
      <c r="L557" s="446"/>
      <c r="M557" s="65">
        <v>64368</v>
      </c>
      <c r="N557" s="323" t="s">
        <v>9</v>
      </c>
      <c r="O557" s="323" t="s">
        <v>63</v>
      </c>
      <c r="P557" s="85" t="str">
        <f>IF(AND('331-CT'!$E$7=TH!H557,OR(N557="331",O557="331")),"x","")</f>
        <v/>
      </c>
      <c r="Q557" s="85" t="str">
        <f>IF(AND(B557='111'!$L$11,OR($N557=$Q$7,$O557=$Q$7)),"x","")</f>
        <v/>
      </c>
      <c r="R557" s="85" t="str">
        <f>IF(AND($N557=$Q$7,$B557&lt;'111'!$L$11),"x","")</f>
        <v/>
      </c>
      <c r="S557" s="85" t="str">
        <f>IF(AND($O557=$Q$7,$B557&lt;'111'!$L$11),"x","")</f>
        <v/>
      </c>
      <c r="T557" s="85" t="str">
        <f>IF(ISERROR(FIND('112'!$M$9,G557,1)),"",IF((AND(FIND('112'!$M$9,G557,1)&gt;=1,B557='112'!$K$9,OR($N557='112'!$I$6,$O557='112'!$I$6))),"x",""))</f>
        <v/>
      </c>
      <c r="U557" s="85" t="str">
        <f>IF(ISERROR(FIND('112'!$M$9,G557,1)),"",IF((AND(LEFT(G557,2)=LEFT('112'!$M$9,2),B557&lt;'112'!$K$9,$N557='112'!$I$6)),"x",""))</f>
        <v/>
      </c>
      <c r="V557" s="85" t="str">
        <f>IF(ISERROR(FIND('112'!$M$9,G557,1)),"",IF((AND(RIGHT(G557,2)=RIGHT('112'!$M$9,2),B557&lt;'112'!$K$9,$O557='112'!$I$6)),"x",""))</f>
        <v/>
      </c>
      <c r="W557" s="85" t="str">
        <f>IF(AND('341-CT'!$H$9=H557,OR(LEFT(N557,3)=$W$7,LEFT(O557,3)=$W$7)),"x","")</f>
        <v/>
      </c>
      <c r="X557" s="85" t="str">
        <f>IF(OR(TH!N557=TH!$X$7,O557=TH!$X$7),"x","")</f>
        <v/>
      </c>
      <c r="Y557" s="85" t="str">
        <f>IF(AND(OR(N557="131",O557="131"),H557='131-CT'!$H$9),"x","")</f>
        <v/>
      </c>
      <c r="Z557" s="85"/>
      <c r="AA557" s="85" t="str">
        <f>IF(AND(MONTH(E557)='IN-NX'!$J$5,'IN-NX'!$D$7=D557),"x","")</f>
        <v/>
      </c>
      <c r="AB557" s="85" t="str">
        <f>IF(AND(OR(LEFT(TH!N557,2)="15",LEFT(TH!O557,2)="15"),'152-CT'!$J$8=TH!F557),"x","")</f>
        <v/>
      </c>
      <c r="AC557" s="85" t="str">
        <f>IF(AND(OR(LEFT(TH!N557,2)="15",LEFT(TH!O557,2)="15"),TK!$E$7=TH!F557),"x","")</f>
        <v/>
      </c>
      <c r="AD557" s="85" t="str">
        <f>IF(AND(N557="1521",MONTH(C557)='BK-NL'!$M$11),"x","")</f>
        <v/>
      </c>
      <c r="AE557" s="333"/>
    </row>
    <row r="558" spans="1:31" s="357" customFormat="1" ht="15.75" hidden="1" customHeight="1">
      <c r="A558" s="342" t="str">
        <f>IF(B558&lt;&gt;"",IF(AND(B558='IN-TC'!$S$4,OR(TH!N558="1111",TH!O558="1111")),TH!D558,""),"")</f>
        <v/>
      </c>
      <c r="B558" s="63">
        <f t="shared" si="42"/>
        <v>3</v>
      </c>
      <c r="C558" s="320">
        <v>42443</v>
      </c>
      <c r="D558" s="320" t="s">
        <v>903</v>
      </c>
      <c r="E558" s="320">
        <v>42443</v>
      </c>
      <c r="F558" s="74" t="s">
        <v>1140</v>
      </c>
      <c r="G558" s="998" t="s">
        <v>1142</v>
      </c>
      <c r="H558" s="322" t="s">
        <v>1143</v>
      </c>
      <c r="I558" s="446"/>
      <c r="J558" s="446"/>
      <c r="K558" s="437"/>
      <c r="L558" s="446"/>
      <c r="M558" s="65">
        <v>1413000</v>
      </c>
      <c r="N558" s="323" t="s">
        <v>101</v>
      </c>
      <c r="O558" s="323" t="s">
        <v>63</v>
      </c>
      <c r="P558" s="85" t="str">
        <f>IF(AND('331-CT'!$E$7=TH!H558,OR(N558="331",O558="331")),"x","")</f>
        <v/>
      </c>
      <c r="Q558" s="85" t="str">
        <f>IF(AND(B558='111'!$L$11,OR($N558=$Q$7,$O558=$Q$7)),"x","")</f>
        <v/>
      </c>
      <c r="R558" s="85" t="str">
        <f>IF(AND($N558=$Q$7,$B558&lt;'111'!$L$11),"x","")</f>
        <v/>
      </c>
      <c r="S558" s="85" t="str">
        <f>IF(AND($O558=$Q$7,$B558&lt;'111'!$L$11),"x","")</f>
        <v/>
      </c>
      <c r="T558" s="85" t="str">
        <f>IF(ISERROR(FIND('112'!$M$9,G558,1)),"",IF((AND(FIND('112'!$M$9,G558,1)&gt;=1,B558='112'!$K$9,OR($N558='112'!$I$6,$O558='112'!$I$6))),"x",""))</f>
        <v/>
      </c>
      <c r="U558" s="85" t="str">
        <f>IF(ISERROR(FIND('112'!$M$9,G558,1)),"",IF((AND(LEFT(G558,2)=LEFT('112'!$M$9,2),B558&lt;'112'!$K$9,$N558='112'!$I$6)),"x",""))</f>
        <v/>
      </c>
      <c r="V558" s="85" t="str">
        <f>IF(ISERROR(FIND('112'!$M$9,G558,1)),"",IF((AND(RIGHT(G558,2)=RIGHT('112'!$M$9,2),B558&lt;'112'!$K$9,$O558='112'!$I$6)),"x",""))</f>
        <v/>
      </c>
      <c r="W558" s="85" t="str">
        <f>IF(AND('341-CT'!$H$9=H558,OR(LEFT(N558,3)=$W$7,LEFT(O558,3)=$W$7)),"x","")</f>
        <v/>
      </c>
      <c r="X558" s="85" t="str">
        <f>IF(OR(TH!N558=TH!$X$7,O558=TH!$X$7),"x","")</f>
        <v/>
      </c>
      <c r="Y558" s="85" t="str">
        <f>IF(AND(OR(N558="131",O558="131"),H558='131-CT'!$H$9),"x","")</f>
        <v/>
      </c>
      <c r="Z558" s="85"/>
      <c r="AA558" s="85" t="str">
        <f>IF(AND(MONTH(E558)='IN-NX'!$J$5,'IN-NX'!$D$7=D558),"x","")</f>
        <v/>
      </c>
      <c r="AB558" s="85" t="str">
        <f>IF(AND(OR(LEFT(TH!N558,2)="15",LEFT(TH!O558,2)="15"),'152-CT'!$J$8=TH!F558),"x","")</f>
        <v/>
      </c>
      <c r="AC558" s="85" t="str">
        <f>IF(AND(OR(LEFT(TH!N558,2)="15",LEFT(TH!O558,2)="15"),TK!$E$7=TH!F558),"x","")</f>
        <v/>
      </c>
      <c r="AD558" s="85" t="str">
        <f>IF(AND(N558="1521",MONTH(C558)='BK-NL'!$M$11),"x","")</f>
        <v/>
      </c>
      <c r="AE558" s="333"/>
    </row>
    <row r="559" spans="1:31" s="353" customFormat="1" ht="15.75" hidden="1" customHeight="1">
      <c r="A559" s="342" t="str">
        <f>IF(B559&lt;&gt;"",IF(AND(B559='IN-TC'!$S$4,OR(TH!N559="1111",TH!O559="1111")),TH!D559,""),"")</f>
        <v/>
      </c>
      <c r="B559" s="63">
        <f t="shared" si="42"/>
        <v>3</v>
      </c>
      <c r="C559" s="64">
        <v>42443</v>
      </c>
      <c r="D559" s="320" t="s">
        <v>903</v>
      </c>
      <c r="E559" s="64">
        <v>42443</v>
      </c>
      <c r="F559" s="74" t="s">
        <v>1141</v>
      </c>
      <c r="G559" s="998" t="s">
        <v>1142</v>
      </c>
      <c r="H559" s="74" t="s">
        <v>1143</v>
      </c>
      <c r="I559" s="446"/>
      <c r="J559" s="446"/>
      <c r="K559" s="437"/>
      <c r="L559" s="446"/>
      <c r="M559" s="65">
        <v>141300</v>
      </c>
      <c r="N559" s="66" t="s">
        <v>9</v>
      </c>
      <c r="O559" s="66" t="s">
        <v>63</v>
      </c>
      <c r="P559" s="85" t="str">
        <f>IF(AND('331-CT'!$E$7=TH!H559,OR(N559="331",O559="331")),"x","")</f>
        <v/>
      </c>
      <c r="Q559" s="85" t="str">
        <f>IF(AND(B559='111'!$L$11,OR($N559=$Q$7,$O559=$Q$7)),"x","")</f>
        <v/>
      </c>
      <c r="R559" s="85" t="str">
        <f>IF(AND($N559=$Q$7,$B559&lt;'111'!$L$11),"x","")</f>
        <v/>
      </c>
      <c r="S559" s="85" t="str">
        <f>IF(AND($O559=$Q$7,$B559&lt;'111'!$L$11),"x","")</f>
        <v/>
      </c>
      <c r="T559" s="85" t="str">
        <f>IF(ISERROR(FIND('112'!$M$9,G559,1)),"",IF((AND(FIND('112'!$M$9,G559,1)&gt;=1,B559='112'!$K$9,OR($N559='112'!$I$6,$O559='112'!$I$6))),"x",""))</f>
        <v/>
      </c>
      <c r="U559" s="85" t="str">
        <f>IF(ISERROR(FIND('112'!$M$9,G559,1)),"",IF((AND(LEFT(G559,2)=LEFT('112'!$M$9,2),B559&lt;'112'!$K$9,$N559='112'!$I$6)),"x",""))</f>
        <v/>
      </c>
      <c r="V559" s="85" t="str">
        <f>IF(ISERROR(FIND('112'!$M$9,G559,1)),"",IF((AND(RIGHT(G559,2)=RIGHT('112'!$M$9,2),B559&lt;'112'!$K$9,$O559='112'!$I$6)),"x",""))</f>
        <v/>
      </c>
      <c r="W559" s="85" t="str">
        <f>IF(AND('341-CT'!$H$9=H559,OR(LEFT(N559,3)=$W$7,LEFT(O559,3)=$W$7)),"x","")</f>
        <v/>
      </c>
      <c r="X559" s="85" t="str">
        <f>IF(OR(TH!N559=TH!$X$7,O559=TH!$X$7),"x","")</f>
        <v/>
      </c>
      <c r="Y559" s="85" t="str">
        <f>IF(AND(OR(N559="131",O559="131"),H559='131-CT'!$H$9),"x","")</f>
        <v/>
      </c>
      <c r="Z559" s="85"/>
      <c r="AA559" s="85" t="str">
        <f>IF(AND(MONTH(E559)='IN-NX'!$J$5,'IN-NX'!$D$7=D559),"x","")</f>
        <v/>
      </c>
      <c r="AB559" s="85" t="str">
        <f>IF(AND(OR(LEFT(TH!N559,2)="15",LEFT(TH!O559,2)="15"),'152-CT'!$J$8=TH!F559),"x","")</f>
        <v/>
      </c>
      <c r="AC559" s="85" t="str">
        <f>IF(AND(OR(LEFT(TH!N559,2)="15",LEFT(TH!O559,2)="15"),TK!$E$7=TH!F559),"x","")</f>
        <v/>
      </c>
      <c r="AD559" s="85" t="str">
        <f>IF(AND(N559="1521",MONTH(C559)='BK-NL'!$M$11),"x","")</f>
        <v/>
      </c>
      <c r="AE559" s="357"/>
    </row>
    <row r="560" spans="1:31" s="353" customFormat="1" ht="15.75" hidden="1" customHeight="1">
      <c r="A560" s="342" t="str">
        <f>IF(B560&lt;&gt;"",IF(AND(B560='IN-TC'!$S$4,OR(TH!N560="1111",TH!O560="1111")),TH!D560,""),"")</f>
        <v/>
      </c>
      <c r="B560" s="63">
        <f t="shared" ref="B560:B565" si="43">IF(C560&lt;&gt;"",MONTH(C560),"")</f>
        <v>3</v>
      </c>
      <c r="C560" s="64">
        <v>42443</v>
      </c>
      <c r="D560" s="320" t="s">
        <v>904</v>
      </c>
      <c r="E560" s="64">
        <v>42443</v>
      </c>
      <c r="F560" s="74" t="s">
        <v>1388</v>
      </c>
      <c r="G560" s="998" t="s">
        <v>1390</v>
      </c>
      <c r="H560" s="74" t="s">
        <v>1391</v>
      </c>
      <c r="I560" s="446"/>
      <c r="J560" s="446"/>
      <c r="K560" s="437"/>
      <c r="L560" s="446"/>
      <c r="M560" s="65">
        <v>800000</v>
      </c>
      <c r="N560" s="66" t="s">
        <v>101</v>
      </c>
      <c r="O560" s="66" t="s">
        <v>63</v>
      </c>
      <c r="P560" s="85" t="str">
        <f>IF(AND('331-CT'!$E$7=TH!H560,OR(N560="331",O560="331")),"x","")</f>
        <v/>
      </c>
      <c r="Q560" s="85" t="str">
        <f>IF(AND(B560='111'!$L$11,OR($N560=$Q$7,$O560=$Q$7)),"x","")</f>
        <v/>
      </c>
      <c r="R560" s="85" t="str">
        <f>IF(AND($N560=$Q$7,$B560&lt;'111'!$L$11),"x","")</f>
        <v/>
      </c>
      <c r="S560" s="85" t="str">
        <f>IF(AND($O560=$Q$7,$B560&lt;'111'!$L$11),"x","")</f>
        <v/>
      </c>
      <c r="T560" s="85" t="str">
        <f>IF(ISERROR(FIND('112'!$M$9,G560,1)),"",IF((AND(FIND('112'!$M$9,G560,1)&gt;=1,B560='112'!$K$9,OR($N560='112'!$I$6,$O560='112'!$I$6))),"x",""))</f>
        <v/>
      </c>
      <c r="U560" s="85" t="str">
        <f>IF(ISERROR(FIND('112'!$M$9,G560,1)),"",IF((AND(LEFT(G560,2)=LEFT('112'!$M$9,2),B560&lt;'112'!$K$9,$N560='112'!$I$6)),"x",""))</f>
        <v/>
      </c>
      <c r="V560" s="85" t="str">
        <f>IF(ISERROR(FIND('112'!$M$9,G560,1)),"",IF((AND(RIGHT(G560,2)=RIGHT('112'!$M$9,2),B560&lt;'112'!$K$9,$O560='112'!$I$6)),"x",""))</f>
        <v/>
      </c>
      <c r="W560" s="85" t="str">
        <f>IF(AND('341-CT'!$H$9=H560,OR(LEFT(N560,3)=$W$7,LEFT(O560,3)=$W$7)),"x","")</f>
        <v/>
      </c>
      <c r="X560" s="85" t="str">
        <f>IF(OR(TH!N560=TH!$X$7,O560=TH!$X$7),"x","")</f>
        <v/>
      </c>
      <c r="Y560" s="85" t="str">
        <f>IF(AND(OR(N560="131",O560="131"),H560='131-CT'!$H$9),"x","")</f>
        <v/>
      </c>
      <c r="Z560" s="85"/>
      <c r="AA560" s="85" t="str">
        <f>IF(AND(MONTH(E560)='IN-NX'!$J$5,'IN-NX'!$D$7=D560),"x","")</f>
        <v/>
      </c>
      <c r="AB560" s="85" t="str">
        <f>IF(AND(OR(LEFT(TH!N560,2)="15",LEFT(TH!O560,2)="15"),'152-CT'!$J$8=TH!F560),"x","")</f>
        <v/>
      </c>
      <c r="AC560" s="85" t="str">
        <f>IF(AND(OR(LEFT(TH!N560,2)="15",LEFT(TH!O560,2)="15"),TK!$E$7=TH!F560),"x","")</f>
        <v/>
      </c>
      <c r="AD560" s="85" t="str">
        <f>IF(AND(N560="1521",MONTH(C560)='BK-NL'!$M$11),"x","")</f>
        <v/>
      </c>
      <c r="AE560" s="357"/>
    </row>
    <row r="561" spans="1:31" s="353" customFormat="1" ht="15.75" hidden="1" customHeight="1">
      <c r="A561" s="342" t="str">
        <f>IF(B561&lt;&gt;"",IF(AND(B561='IN-TC'!$S$4,OR(TH!N561="1111",TH!O561="1111")),TH!D561,""),"")</f>
        <v/>
      </c>
      <c r="B561" s="63">
        <f t="shared" si="43"/>
        <v>3</v>
      </c>
      <c r="C561" s="64">
        <v>42443</v>
      </c>
      <c r="D561" s="320" t="s">
        <v>904</v>
      </c>
      <c r="E561" s="64">
        <v>42443</v>
      </c>
      <c r="F561" s="74" t="s">
        <v>1389</v>
      </c>
      <c r="G561" s="998" t="s">
        <v>1390</v>
      </c>
      <c r="H561" s="74" t="s">
        <v>1391</v>
      </c>
      <c r="I561" s="446"/>
      <c r="J561" s="446"/>
      <c r="K561" s="437"/>
      <c r="L561" s="446"/>
      <c r="M561" s="65">
        <v>80000</v>
      </c>
      <c r="N561" s="66" t="s">
        <v>9</v>
      </c>
      <c r="O561" s="66" t="s">
        <v>63</v>
      </c>
      <c r="P561" s="85" t="str">
        <f>IF(AND('331-CT'!$E$7=TH!H561,OR(N561="331",O561="331")),"x","")</f>
        <v/>
      </c>
      <c r="Q561" s="85" t="str">
        <f>IF(AND(B561='111'!$L$11,OR($N561=$Q$7,$O561=$Q$7)),"x","")</f>
        <v/>
      </c>
      <c r="R561" s="85" t="str">
        <f>IF(AND($N561=$Q$7,$B561&lt;'111'!$L$11),"x","")</f>
        <v/>
      </c>
      <c r="S561" s="85" t="str">
        <f>IF(AND($O561=$Q$7,$B561&lt;'111'!$L$11),"x","")</f>
        <v/>
      </c>
      <c r="T561" s="85" t="str">
        <f>IF(ISERROR(FIND('112'!$M$9,G561,1)),"",IF((AND(FIND('112'!$M$9,G561,1)&gt;=1,B561='112'!$K$9,OR($N561='112'!$I$6,$O561='112'!$I$6))),"x",""))</f>
        <v/>
      </c>
      <c r="U561" s="85" t="str">
        <f>IF(ISERROR(FIND('112'!$M$9,G561,1)),"",IF((AND(LEFT(G561,2)=LEFT('112'!$M$9,2),B561&lt;'112'!$K$9,$N561='112'!$I$6)),"x",""))</f>
        <v/>
      </c>
      <c r="V561" s="85" t="str">
        <f>IF(ISERROR(FIND('112'!$M$9,G561,1)),"",IF((AND(RIGHT(G561,2)=RIGHT('112'!$M$9,2),B561&lt;'112'!$K$9,$O561='112'!$I$6)),"x",""))</f>
        <v/>
      </c>
      <c r="W561" s="85" t="str">
        <f>IF(AND('341-CT'!$H$9=H561,OR(LEFT(N561,3)=$W$7,LEFT(O561,3)=$W$7)),"x","")</f>
        <v/>
      </c>
      <c r="X561" s="85" t="str">
        <f>IF(OR(TH!N561=TH!$X$7,O561=TH!$X$7),"x","")</f>
        <v/>
      </c>
      <c r="Y561" s="85" t="str">
        <f>IF(AND(OR(N561="131",O561="131"),H561='131-CT'!$H$9),"x","")</f>
        <v/>
      </c>
      <c r="Z561" s="85"/>
      <c r="AA561" s="85" t="str">
        <f>IF(AND(MONTH(E561)='IN-NX'!$J$5,'IN-NX'!$D$7=D561),"x","")</f>
        <v/>
      </c>
      <c r="AB561" s="85" t="str">
        <f>IF(AND(OR(LEFT(TH!N561,2)="15",LEFT(TH!O561,2)="15"),'152-CT'!$J$8=TH!F561),"x","")</f>
        <v/>
      </c>
      <c r="AC561" s="85" t="str">
        <f>IF(AND(OR(LEFT(TH!N561,2)="15",LEFT(TH!O561,2)="15"),TK!$E$7=TH!F561),"x","")</f>
        <v/>
      </c>
      <c r="AD561" s="85" t="str">
        <f>IF(AND(N561="1521",MONTH(C561)='BK-NL'!$M$11),"x","")</f>
        <v/>
      </c>
      <c r="AE561" s="357"/>
    </row>
    <row r="562" spans="1:31" s="353" customFormat="1" ht="15.75" hidden="1" customHeight="1">
      <c r="A562" s="342" t="str">
        <f>IF(B562&lt;&gt;"",IF(AND(B562='IN-TC'!$S$4,OR(TH!N562="1111",TH!O562="1111")),TH!D562,""),"")</f>
        <v/>
      </c>
      <c r="B562" s="63">
        <f t="shared" si="43"/>
        <v>3</v>
      </c>
      <c r="C562" s="64">
        <v>42443</v>
      </c>
      <c r="D562" s="320" t="s">
        <v>905</v>
      </c>
      <c r="E562" s="64">
        <v>42443</v>
      </c>
      <c r="F562" s="74" t="s">
        <v>776</v>
      </c>
      <c r="G562" s="998" t="s">
        <v>1392</v>
      </c>
      <c r="H562" s="74" t="s">
        <v>814</v>
      </c>
      <c r="I562" s="446"/>
      <c r="J562" s="446"/>
      <c r="K562" s="437"/>
      <c r="L562" s="446"/>
      <c r="M562" s="65">
        <v>7900000</v>
      </c>
      <c r="N562" s="66" t="s">
        <v>101</v>
      </c>
      <c r="O562" s="66" t="s">
        <v>63</v>
      </c>
      <c r="P562" s="85" t="str">
        <f>IF(AND('331-CT'!$E$7=TH!H562,OR(N562="331",O562="331")),"x","")</f>
        <v/>
      </c>
      <c r="Q562" s="85" t="str">
        <f>IF(AND(B562='111'!$L$11,OR($N562=$Q$7,$O562=$Q$7)),"x","")</f>
        <v/>
      </c>
      <c r="R562" s="85" t="str">
        <f>IF(AND($N562=$Q$7,$B562&lt;'111'!$L$11),"x","")</f>
        <v/>
      </c>
      <c r="S562" s="85" t="str">
        <f>IF(AND($O562=$Q$7,$B562&lt;'111'!$L$11),"x","")</f>
        <v/>
      </c>
      <c r="T562" s="85" t="str">
        <f>IF(ISERROR(FIND('112'!$M$9,G562,1)),"",IF((AND(FIND('112'!$M$9,G562,1)&gt;=1,B562='112'!$K$9,OR($N562='112'!$I$6,$O562='112'!$I$6))),"x",""))</f>
        <v/>
      </c>
      <c r="U562" s="85" t="str">
        <f>IF(ISERROR(FIND('112'!$M$9,G562,1)),"",IF((AND(LEFT(G562,2)=LEFT('112'!$M$9,2),B562&lt;'112'!$K$9,$N562='112'!$I$6)),"x",""))</f>
        <v/>
      </c>
      <c r="V562" s="85" t="str">
        <f>IF(ISERROR(FIND('112'!$M$9,G562,1)),"",IF((AND(RIGHT(G562,2)=RIGHT('112'!$M$9,2),B562&lt;'112'!$K$9,$O562='112'!$I$6)),"x",""))</f>
        <v/>
      </c>
      <c r="W562" s="85" t="str">
        <f>IF(AND('341-CT'!$H$9=H562,OR(LEFT(N562,3)=$W$7,LEFT(O562,3)=$W$7)),"x","")</f>
        <v/>
      </c>
      <c r="X562" s="85" t="str">
        <f>IF(OR(TH!N562=TH!$X$7,O562=TH!$X$7),"x","")</f>
        <v/>
      </c>
      <c r="Y562" s="85" t="str">
        <f>IF(AND(OR(N562="131",O562="131"),H562='131-CT'!$H$9),"x","")</f>
        <v/>
      </c>
      <c r="Z562" s="85"/>
      <c r="AA562" s="85" t="str">
        <f>IF(AND(MONTH(E562)='IN-NX'!$J$5,'IN-NX'!$D$7=D562),"x","")</f>
        <v/>
      </c>
      <c r="AB562" s="85" t="str">
        <f>IF(AND(OR(LEFT(TH!N562,2)="15",LEFT(TH!O562,2)="15"),'152-CT'!$J$8=TH!F562),"x","")</f>
        <v/>
      </c>
      <c r="AC562" s="85" t="str">
        <f>IF(AND(OR(LEFT(TH!N562,2)="15",LEFT(TH!O562,2)="15"),TK!$E$7=TH!F562),"x","")</f>
        <v/>
      </c>
      <c r="AD562" s="85" t="str">
        <f>IF(AND(N562="1521",MONTH(C562)='BK-NL'!$M$11),"x","")</f>
        <v/>
      </c>
      <c r="AE562" s="357"/>
    </row>
    <row r="563" spans="1:31" s="353" customFormat="1" ht="15.75" hidden="1" customHeight="1">
      <c r="A563" s="342" t="str">
        <f>IF(B563&lt;&gt;"",IF(AND(B563='IN-TC'!$S$4,OR(TH!N563="1111",TH!O563="1111")),TH!D563,""),"")</f>
        <v/>
      </c>
      <c r="B563" s="63">
        <f t="shared" si="43"/>
        <v>3</v>
      </c>
      <c r="C563" s="64">
        <v>42443</v>
      </c>
      <c r="D563" s="320" t="s">
        <v>905</v>
      </c>
      <c r="E563" s="64">
        <v>42443</v>
      </c>
      <c r="F563" s="74" t="s">
        <v>777</v>
      </c>
      <c r="G563" s="998" t="s">
        <v>1392</v>
      </c>
      <c r="H563" s="74" t="s">
        <v>814</v>
      </c>
      <c r="I563" s="446"/>
      <c r="J563" s="446"/>
      <c r="K563" s="437"/>
      <c r="L563" s="446"/>
      <c r="M563" s="65">
        <v>790000</v>
      </c>
      <c r="N563" s="66" t="s">
        <v>9</v>
      </c>
      <c r="O563" s="66" t="s">
        <v>63</v>
      </c>
      <c r="P563" s="85" t="str">
        <f>IF(AND('331-CT'!$E$7=TH!H563,OR(N563="331",O563="331")),"x","")</f>
        <v/>
      </c>
      <c r="Q563" s="85" t="str">
        <f>IF(AND(B563='111'!$L$11,OR($N563=$Q$7,$O563=$Q$7)),"x","")</f>
        <v/>
      </c>
      <c r="R563" s="85" t="str">
        <f>IF(AND($N563=$Q$7,$B563&lt;'111'!$L$11),"x","")</f>
        <v/>
      </c>
      <c r="S563" s="85" t="str">
        <f>IF(AND($O563=$Q$7,$B563&lt;'111'!$L$11),"x","")</f>
        <v/>
      </c>
      <c r="T563" s="85" t="str">
        <f>IF(ISERROR(FIND('112'!$M$9,G563,1)),"",IF((AND(FIND('112'!$M$9,G563,1)&gt;=1,B563='112'!$K$9,OR($N563='112'!$I$6,$O563='112'!$I$6))),"x",""))</f>
        <v/>
      </c>
      <c r="U563" s="85" t="str">
        <f>IF(ISERROR(FIND('112'!$M$9,G563,1)),"",IF((AND(LEFT(G563,2)=LEFT('112'!$M$9,2),B563&lt;'112'!$K$9,$N563='112'!$I$6)),"x",""))</f>
        <v/>
      </c>
      <c r="V563" s="85" t="str">
        <f>IF(ISERROR(FIND('112'!$M$9,G563,1)),"",IF((AND(RIGHT(G563,2)=RIGHT('112'!$M$9,2),B563&lt;'112'!$K$9,$O563='112'!$I$6)),"x",""))</f>
        <v/>
      </c>
      <c r="W563" s="85" t="str">
        <f>IF(AND('341-CT'!$H$9=H563,OR(LEFT(N563,3)=$W$7,LEFT(O563,3)=$W$7)),"x","")</f>
        <v/>
      </c>
      <c r="X563" s="85" t="str">
        <f>IF(OR(TH!N563=TH!$X$7,O563=TH!$X$7),"x","")</f>
        <v/>
      </c>
      <c r="Y563" s="85" t="str">
        <f>IF(AND(OR(N563="131",O563="131"),H563='131-CT'!$H$9),"x","")</f>
        <v/>
      </c>
      <c r="Z563" s="85"/>
      <c r="AA563" s="85" t="str">
        <f>IF(AND(MONTH(E563)='IN-NX'!$J$5,'IN-NX'!$D$7=D563),"x","")</f>
        <v/>
      </c>
      <c r="AB563" s="85" t="str">
        <f>IF(AND(OR(LEFT(TH!N563,2)="15",LEFT(TH!O563,2)="15"),'152-CT'!$J$8=TH!F563),"x","")</f>
        <v/>
      </c>
      <c r="AC563" s="85" t="str">
        <f>IF(AND(OR(LEFT(TH!N563,2)="15",LEFT(TH!O563,2)="15"),TK!$E$7=TH!F563),"x","")</f>
        <v/>
      </c>
      <c r="AD563" s="85" t="str">
        <f>IF(AND(N563="1521",MONTH(C563)='BK-NL'!$M$11),"x","")</f>
        <v/>
      </c>
      <c r="AE563" s="357"/>
    </row>
    <row r="564" spans="1:31" s="353" customFormat="1" ht="15.75" hidden="1" customHeight="1">
      <c r="A564" s="342" t="str">
        <f>IF(B564&lt;&gt;"",IF(AND(B564='IN-TC'!$S$4,OR(TH!N564="1111",TH!O564="1111")),TH!D564,""),"")</f>
        <v/>
      </c>
      <c r="B564" s="63">
        <f t="shared" si="43"/>
        <v>3</v>
      </c>
      <c r="C564" s="64">
        <v>42443</v>
      </c>
      <c r="D564" s="320" t="s">
        <v>906</v>
      </c>
      <c r="E564" s="64">
        <v>42443</v>
      </c>
      <c r="F564" s="74" t="s">
        <v>772</v>
      </c>
      <c r="G564" s="998" t="s">
        <v>1393</v>
      </c>
      <c r="H564" s="74" t="s">
        <v>1044</v>
      </c>
      <c r="I564" s="446"/>
      <c r="J564" s="446"/>
      <c r="K564" s="437"/>
      <c r="L564" s="446"/>
      <c r="M564" s="65">
        <v>1318180</v>
      </c>
      <c r="N564" s="66" t="s">
        <v>101</v>
      </c>
      <c r="O564" s="66" t="s">
        <v>63</v>
      </c>
      <c r="P564" s="85" t="str">
        <f>IF(AND('331-CT'!$E$7=TH!H564,OR(N564="331",O564="331")),"x","")</f>
        <v/>
      </c>
      <c r="Q564" s="85" t="str">
        <f>IF(AND(B564='111'!$L$11,OR($N564=$Q$7,$O564=$Q$7)),"x","")</f>
        <v/>
      </c>
      <c r="R564" s="85" t="str">
        <f>IF(AND($N564=$Q$7,$B564&lt;'111'!$L$11),"x","")</f>
        <v/>
      </c>
      <c r="S564" s="85" t="str">
        <f>IF(AND($O564=$Q$7,$B564&lt;'111'!$L$11),"x","")</f>
        <v/>
      </c>
      <c r="T564" s="85" t="str">
        <f>IF(ISERROR(FIND('112'!$M$9,G564,1)),"",IF((AND(FIND('112'!$M$9,G564,1)&gt;=1,B564='112'!$K$9,OR($N564='112'!$I$6,$O564='112'!$I$6))),"x",""))</f>
        <v/>
      </c>
      <c r="U564" s="85" t="str">
        <f>IF(ISERROR(FIND('112'!$M$9,G564,1)),"",IF((AND(LEFT(G564,2)=LEFT('112'!$M$9,2),B564&lt;'112'!$K$9,$N564='112'!$I$6)),"x",""))</f>
        <v/>
      </c>
      <c r="V564" s="85" t="str">
        <f>IF(ISERROR(FIND('112'!$M$9,G564,1)),"",IF((AND(RIGHT(G564,2)=RIGHT('112'!$M$9,2),B564&lt;'112'!$K$9,$O564='112'!$I$6)),"x",""))</f>
        <v/>
      </c>
      <c r="W564" s="85" t="str">
        <f>IF(AND('341-CT'!$H$9=H564,OR(LEFT(N564,3)=$W$7,LEFT(O564,3)=$W$7)),"x","")</f>
        <v/>
      </c>
      <c r="X564" s="85" t="str">
        <f>IF(OR(TH!N564=TH!$X$7,O564=TH!$X$7),"x","")</f>
        <v/>
      </c>
      <c r="Y564" s="85" t="str">
        <f>IF(AND(OR(N564="131",O564="131"),H564='131-CT'!$H$9),"x","")</f>
        <v/>
      </c>
      <c r="Z564" s="85"/>
      <c r="AA564" s="85" t="str">
        <f>IF(AND(MONTH(E564)='IN-NX'!$J$5,'IN-NX'!$D$7=D564),"x","")</f>
        <v/>
      </c>
      <c r="AB564" s="85" t="str">
        <f>IF(AND(OR(LEFT(TH!N564,2)="15",LEFT(TH!O564,2)="15"),'152-CT'!$J$8=TH!F564),"x","")</f>
        <v/>
      </c>
      <c r="AC564" s="85" t="str">
        <f>IF(AND(OR(LEFT(TH!N564,2)="15",LEFT(TH!O564,2)="15"),TK!$E$7=TH!F564),"x","")</f>
        <v/>
      </c>
      <c r="AD564" s="85" t="str">
        <f>IF(AND(N564="1521",MONTH(C564)='BK-NL'!$M$11),"x","")</f>
        <v/>
      </c>
      <c r="AE564" s="357"/>
    </row>
    <row r="565" spans="1:31" s="353" customFormat="1" ht="15.75" hidden="1" customHeight="1">
      <c r="A565" s="342" t="str">
        <f>IF(B565&lt;&gt;"",IF(AND(B565='IN-TC'!$S$4,OR(TH!N565="1111",TH!O565="1111")),TH!D565,""),"")</f>
        <v/>
      </c>
      <c r="B565" s="63">
        <f t="shared" si="43"/>
        <v>3</v>
      </c>
      <c r="C565" s="64">
        <v>42443</v>
      </c>
      <c r="D565" s="320" t="s">
        <v>906</v>
      </c>
      <c r="E565" s="64">
        <v>42443</v>
      </c>
      <c r="F565" s="74" t="s">
        <v>773</v>
      </c>
      <c r="G565" s="998" t="s">
        <v>1393</v>
      </c>
      <c r="H565" s="74" t="s">
        <v>1044</v>
      </c>
      <c r="I565" s="446"/>
      <c r="J565" s="446"/>
      <c r="K565" s="437"/>
      <c r="L565" s="446"/>
      <c r="M565" s="65">
        <v>131820</v>
      </c>
      <c r="N565" s="66" t="s">
        <v>9</v>
      </c>
      <c r="O565" s="66" t="s">
        <v>63</v>
      </c>
      <c r="P565" s="85" t="str">
        <f>IF(AND('331-CT'!$E$7=TH!H565,OR(N565="331",O565="331")),"x","")</f>
        <v/>
      </c>
      <c r="Q565" s="85" t="str">
        <f>IF(AND(B565='111'!$L$11,OR($N565=$Q$7,$O565=$Q$7)),"x","")</f>
        <v/>
      </c>
      <c r="R565" s="85" t="str">
        <f>IF(AND($N565=$Q$7,$B565&lt;'111'!$L$11),"x","")</f>
        <v/>
      </c>
      <c r="S565" s="85" t="str">
        <f>IF(AND($O565=$Q$7,$B565&lt;'111'!$L$11),"x","")</f>
        <v/>
      </c>
      <c r="T565" s="85" t="str">
        <f>IF(ISERROR(FIND('112'!$M$9,G565,1)),"",IF((AND(FIND('112'!$M$9,G565,1)&gt;=1,B565='112'!$K$9,OR($N565='112'!$I$6,$O565='112'!$I$6))),"x",""))</f>
        <v/>
      </c>
      <c r="U565" s="85" t="str">
        <f>IF(ISERROR(FIND('112'!$M$9,G565,1)),"",IF((AND(LEFT(G565,2)=LEFT('112'!$M$9,2),B565&lt;'112'!$K$9,$N565='112'!$I$6)),"x",""))</f>
        <v/>
      </c>
      <c r="V565" s="85" t="str">
        <f>IF(ISERROR(FIND('112'!$M$9,G565,1)),"",IF((AND(RIGHT(G565,2)=RIGHT('112'!$M$9,2),B565&lt;'112'!$K$9,$O565='112'!$I$6)),"x",""))</f>
        <v/>
      </c>
      <c r="W565" s="85" t="str">
        <f>IF(AND('341-CT'!$H$9=H565,OR(LEFT(N565,3)=$W$7,LEFT(O565,3)=$W$7)),"x","")</f>
        <v/>
      </c>
      <c r="X565" s="85" t="str">
        <f>IF(OR(TH!N565=TH!$X$7,O565=TH!$X$7),"x","")</f>
        <v/>
      </c>
      <c r="Y565" s="85" t="str">
        <f>IF(AND(OR(N565="131",O565="131"),H565='131-CT'!$H$9),"x","")</f>
        <v/>
      </c>
      <c r="Z565" s="85"/>
      <c r="AA565" s="85" t="str">
        <f>IF(AND(MONTH(E565)='IN-NX'!$J$5,'IN-NX'!$D$7=D565),"x","")</f>
        <v/>
      </c>
      <c r="AB565" s="85" t="str">
        <f>IF(AND(OR(LEFT(TH!N565,2)="15",LEFT(TH!O565,2)="15"),'152-CT'!$J$8=TH!F565),"x","")</f>
        <v/>
      </c>
      <c r="AC565" s="85" t="str">
        <f>IF(AND(OR(LEFT(TH!N565,2)="15",LEFT(TH!O565,2)="15"),TK!$E$7=TH!F565),"x","")</f>
        <v/>
      </c>
      <c r="AD565" s="85" t="str">
        <f>IF(AND(N565="1521",MONTH(C565)='BK-NL'!$M$11),"x","")</f>
        <v/>
      </c>
      <c r="AE565" s="357"/>
    </row>
    <row r="566" spans="1:31" s="353" customFormat="1" ht="15.75" hidden="1" customHeight="1">
      <c r="A566" s="342" t="str">
        <f>IF(B566&lt;&gt;"",IF(AND(B566='IN-TC'!$S$4,OR(TH!N566="1111",TH!O566="1111")),TH!D566,""),"")</f>
        <v/>
      </c>
      <c r="B566" s="63">
        <f t="shared" si="42"/>
        <v>3</v>
      </c>
      <c r="C566" s="64">
        <v>42443</v>
      </c>
      <c r="D566" s="320" t="s">
        <v>708</v>
      </c>
      <c r="E566" s="64">
        <v>42443</v>
      </c>
      <c r="F566" s="74" t="s">
        <v>1208</v>
      </c>
      <c r="G566" s="998" t="s">
        <v>926</v>
      </c>
      <c r="H566" s="74"/>
      <c r="I566" s="446"/>
      <c r="J566" s="446"/>
      <c r="K566" s="437"/>
      <c r="L566" s="446"/>
      <c r="M566" s="65">
        <v>25000</v>
      </c>
      <c r="N566" s="66" t="s">
        <v>101</v>
      </c>
      <c r="O566" s="66" t="s">
        <v>26</v>
      </c>
      <c r="P566" s="85" t="str">
        <f>IF(AND('331-CT'!$E$7=TH!H566,OR(N566="331",O566="331")),"x","")</f>
        <v/>
      </c>
      <c r="Q566" s="85" t="str">
        <f>IF(AND(B566='111'!$L$11,OR($N566=$Q$7,$O566=$Q$7)),"x","")</f>
        <v/>
      </c>
      <c r="R566" s="85" t="str">
        <f>IF(AND($N566=$Q$7,$B566&lt;'111'!$L$11),"x","")</f>
        <v/>
      </c>
      <c r="S566" s="85" t="str">
        <f>IF(AND($O566=$Q$7,$B566&lt;'111'!$L$11),"x","")</f>
        <v/>
      </c>
      <c r="T566" s="85" t="str">
        <f>IF(ISERROR(FIND('112'!$M$9,G566,1)),"",IF((AND(FIND('112'!$M$9,G566,1)&gt;=1,B566='112'!$K$9,OR($N566='112'!$I$6,$O566='112'!$I$6))),"x",""))</f>
        <v/>
      </c>
      <c r="U566" s="85" t="str">
        <f>IF(ISERROR(FIND('112'!$M$9,G566,1)),"",IF((AND(LEFT(G566,2)=LEFT('112'!$M$9,2),B566&lt;'112'!$K$9,$N566='112'!$I$6)),"x",""))</f>
        <v/>
      </c>
      <c r="V566" s="85" t="str">
        <f>IF(ISERROR(FIND('112'!$M$9,G566,1)),"",IF((AND(RIGHT(G566,2)=RIGHT('112'!$M$9,2),B566&lt;'112'!$K$9,$O566='112'!$I$6)),"x",""))</f>
        <v/>
      </c>
      <c r="W566" s="85" t="str">
        <f>IF(AND('341-CT'!$H$9=H566,OR(LEFT(N566,3)=$W$7,LEFT(O566,3)=$W$7)),"x","")</f>
        <v/>
      </c>
      <c r="X566" s="85" t="str">
        <f>IF(OR(TH!N566=TH!$X$7,O566=TH!$X$7),"x","")</f>
        <v/>
      </c>
      <c r="Y566" s="85" t="str">
        <f>IF(AND(OR(N566="131",O566="131"),H566='131-CT'!$H$9),"x","")</f>
        <v/>
      </c>
      <c r="Z566" s="85"/>
      <c r="AA566" s="85" t="str">
        <f>IF(AND(MONTH(E566)='IN-NX'!$J$5,'IN-NX'!$D$7=D566),"x","")</f>
        <v/>
      </c>
      <c r="AB566" s="85" t="str">
        <f>IF(AND(OR(LEFT(TH!N566,2)="15",LEFT(TH!O566,2)="15"),'152-CT'!$J$8=TH!F566),"x","")</f>
        <v/>
      </c>
      <c r="AC566" s="85" t="str">
        <f>IF(AND(OR(LEFT(TH!N566,2)="15",LEFT(TH!O566,2)="15"),TK!$E$7=TH!F566),"x","")</f>
        <v/>
      </c>
      <c r="AD566" s="85" t="str">
        <f>IF(AND(N566="1521",MONTH(C566)='BK-NL'!$M$11),"x","")</f>
        <v/>
      </c>
      <c r="AE566" s="357"/>
    </row>
    <row r="567" spans="1:31" s="353" customFormat="1" ht="15.75" hidden="1" customHeight="1">
      <c r="A567" s="342" t="str">
        <f>IF(B567&lt;&gt;"",IF(AND(B567='IN-TC'!$S$4,OR(TH!N567="1111",TH!O567="1111")),TH!D567,""),"")</f>
        <v/>
      </c>
      <c r="B567" s="63">
        <f t="shared" si="42"/>
        <v>3</v>
      </c>
      <c r="C567" s="320">
        <v>42443</v>
      </c>
      <c r="D567" s="320" t="s">
        <v>708</v>
      </c>
      <c r="E567" s="320">
        <v>42443</v>
      </c>
      <c r="F567" s="74" t="s">
        <v>1209</v>
      </c>
      <c r="G567" s="321" t="s">
        <v>926</v>
      </c>
      <c r="H567" s="322"/>
      <c r="I567" s="446"/>
      <c r="J567" s="446"/>
      <c r="K567" s="437"/>
      <c r="L567" s="446"/>
      <c r="M567" s="65">
        <v>2500</v>
      </c>
      <c r="N567" s="323" t="s">
        <v>9</v>
      </c>
      <c r="O567" s="323" t="s">
        <v>26</v>
      </c>
      <c r="P567" s="85" t="str">
        <f>IF(AND('331-CT'!$E$7=TH!H567,OR(N567="331",O567="331")),"x","")</f>
        <v/>
      </c>
      <c r="Q567" s="85" t="str">
        <f>IF(AND(B567='111'!$L$11,OR($N567=$Q$7,$O567=$Q$7)),"x","")</f>
        <v/>
      </c>
      <c r="R567" s="85" t="str">
        <f>IF(AND($N567=$Q$7,$B567&lt;'111'!$L$11),"x","")</f>
        <v/>
      </c>
      <c r="S567" s="85" t="str">
        <f>IF(AND($O567=$Q$7,$B567&lt;'111'!$L$11),"x","")</f>
        <v/>
      </c>
      <c r="T567" s="85" t="str">
        <f>IF(ISERROR(FIND('112'!$M$9,G567,1)),"",IF((AND(FIND('112'!$M$9,G567,1)&gt;=1,B567='112'!$K$9,OR($N567='112'!$I$6,$O567='112'!$I$6))),"x",""))</f>
        <v/>
      </c>
      <c r="U567" s="85" t="str">
        <f>IF(ISERROR(FIND('112'!$M$9,G567,1)),"",IF((AND(LEFT(G567,2)=LEFT('112'!$M$9,2),B567&lt;'112'!$K$9,$N567='112'!$I$6)),"x",""))</f>
        <v/>
      </c>
      <c r="V567" s="85" t="str">
        <f>IF(ISERROR(FIND('112'!$M$9,G567,1)),"",IF((AND(RIGHT(G567,2)=RIGHT('112'!$M$9,2),B567&lt;'112'!$K$9,$O567='112'!$I$6)),"x",""))</f>
        <v/>
      </c>
      <c r="W567" s="85" t="str">
        <f>IF(AND('341-CT'!$H$9=H567,OR(LEFT(N567,3)=$W$7,LEFT(O567,3)=$W$7)),"x","")</f>
        <v/>
      </c>
      <c r="X567" s="85" t="str">
        <f>IF(OR(TH!N567=TH!$X$7,O567=TH!$X$7),"x","")</f>
        <v/>
      </c>
      <c r="Y567" s="85" t="str">
        <f>IF(AND(OR(N567="131",O567="131"),H567='131-CT'!$H$9),"x","")</f>
        <v/>
      </c>
      <c r="Z567" s="85"/>
      <c r="AA567" s="85" t="str">
        <f>IF(AND(MONTH(E567)='IN-NX'!$J$5,'IN-NX'!$D$7=D567),"x","")</f>
        <v/>
      </c>
      <c r="AB567" s="85" t="str">
        <f>IF(AND(OR(LEFT(TH!N567,2)="15",LEFT(TH!O567,2)="15"),'152-CT'!$J$8=TH!F567),"x","")</f>
        <v/>
      </c>
      <c r="AC567" s="85" t="str">
        <f>IF(AND(OR(LEFT(TH!N567,2)="15",LEFT(TH!O567,2)="15"),TK!$E$7=TH!F567),"x","")</f>
        <v/>
      </c>
      <c r="AD567" s="85" t="str">
        <f>IF(AND(N567="1521",MONTH(C567)='BK-NL'!$M$11),"x","")</f>
        <v/>
      </c>
      <c r="AE567" s="333"/>
    </row>
    <row r="568" spans="1:31" s="353" customFormat="1" ht="15.75" hidden="1" customHeight="1">
      <c r="A568" s="342" t="str">
        <f>IF(B568&lt;&gt;"",IF(AND(B568='IN-TC'!$S$4,OR(TH!N568="1111",TH!O568="1111")),TH!D568,""),"")</f>
        <v/>
      </c>
      <c r="B568" s="63">
        <f t="shared" si="42"/>
        <v>3</v>
      </c>
      <c r="C568" s="320">
        <f>E568</f>
        <v>42444</v>
      </c>
      <c r="D568" s="320" t="s">
        <v>907</v>
      </c>
      <c r="E568" s="320">
        <v>42444</v>
      </c>
      <c r="F568" s="74" t="s">
        <v>972</v>
      </c>
      <c r="G568" s="82"/>
      <c r="H568" s="83" t="s">
        <v>971</v>
      </c>
      <c r="I568" s="444"/>
      <c r="J568" s="444"/>
      <c r="K568" s="435"/>
      <c r="L568" s="444"/>
      <c r="M568" s="84">
        <v>300000000</v>
      </c>
      <c r="N568" s="85" t="s">
        <v>273</v>
      </c>
      <c r="O568" s="85" t="s">
        <v>63</v>
      </c>
      <c r="P568" s="85" t="str">
        <f>IF(AND('331-CT'!$E$7=TH!H568,OR(N568="331",O568="331")),"x","")</f>
        <v/>
      </c>
      <c r="Q568" s="85" t="str">
        <f>IF(AND(B568='111'!$L$11,OR($N568=$Q$7,$O568=$Q$7)),"x","")</f>
        <v/>
      </c>
      <c r="R568" s="85" t="str">
        <f>IF(AND($N568=$Q$7,$B568&lt;'111'!$L$11),"x","")</f>
        <v/>
      </c>
      <c r="S568" s="85" t="str">
        <f>IF(AND($O568=$Q$7,$B568&lt;'111'!$L$11),"x","")</f>
        <v/>
      </c>
      <c r="T568" s="85" t="str">
        <f>IF(ISERROR(FIND('112'!$M$9,G568,1)),"",IF((AND(FIND('112'!$M$9,G568,1)&gt;=1,B568='112'!$K$9,OR($N568='112'!$I$6,$O568='112'!$I$6))),"x",""))</f>
        <v/>
      </c>
      <c r="U568" s="85" t="str">
        <f>IF(ISERROR(FIND('112'!$M$9,G568,1)),"",IF((AND(LEFT(G568,2)=LEFT('112'!$M$9,2),B568&lt;'112'!$K$9,$N568='112'!$I$6)),"x",""))</f>
        <v/>
      </c>
      <c r="V568" s="85" t="str">
        <f>IF(ISERROR(FIND('112'!$M$9,G568,1)),"",IF((AND(RIGHT(G568,2)=RIGHT('112'!$M$9,2),B568&lt;'112'!$K$9,$O568='112'!$I$6)),"x",""))</f>
        <v/>
      </c>
      <c r="W568" s="85" t="str">
        <f>IF(AND('341-CT'!$H$9=H568,OR(LEFT(N568,3)=$W$7,LEFT(O568,3)=$W$7)),"x","")</f>
        <v/>
      </c>
      <c r="X568" s="85" t="str">
        <f>IF(OR(TH!N568=TH!$X$7,O568=TH!$X$7),"x","")</f>
        <v/>
      </c>
      <c r="Y568" s="85" t="str">
        <f>IF(AND(OR(N568="131",O568="131"),H568='131-CT'!$H$9),"x","")</f>
        <v/>
      </c>
      <c r="Z568" s="85"/>
      <c r="AA568" s="85" t="str">
        <f>IF(AND(MONTH(E568)='IN-NX'!$J$5,'IN-NX'!$D$7=D568),"x","")</f>
        <v/>
      </c>
      <c r="AB568" s="85" t="str">
        <f>IF(AND(OR(LEFT(TH!N568,2)="15",LEFT(TH!O568,2)="15"),'152-CT'!$J$8=TH!F568),"x","")</f>
        <v/>
      </c>
      <c r="AC568" s="85" t="str">
        <f>IF(AND(OR(LEFT(TH!N568,2)="15",LEFT(TH!O568,2)="15"),TK!$E$7=TH!F568),"x","")</f>
        <v/>
      </c>
      <c r="AD568" s="85" t="str">
        <f>IF(AND(N568="1521",MONTH(C568)='BK-NL'!$M$11),"x","")</f>
        <v/>
      </c>
      <c r="AE568" s="333"/>
    </row>
    <row r="569" spans="1:31" s="357" customFormat="1" ht="15.75" hidden="1" customHeight="1">
      <c r="A569" s="342" t="str">
        <f>IF(B569&lt;&gt;"",IF(AND(B569='IN-TC'!$S$4,OR(TH!N569="1111",TH!O569="1111")),TH!D569,""),"")</f>
        <v/>
      </c>
      <c r="B569" s="63">
        <f t="shared" si="42"/>
        <v>3</v>
      </c>
      <c r="C569" s="320">
        <v>42444</v>
      </c>
      <c r="D569" s="320" t="s">
        <v>705</v>
      </c>
      <c r="E569" s="320">
        <v>42444</v>
      </c>
      <c r="F569" s="74" t="s">
        <v>1200</v>
      </c>
      <c r="G569" s="998" t="s">
        <v>926</v>
      </c>
      <c r="H569" s="322" t="s">
        <v>602</v>
      </c>
      <c r="I569" s="446"/>
      <c r="J569" s="446"/>
      <c r="K569" s="437">
        <v>100100</v>
      </c>
      <c r="L569" s="446">
        <v>22295</v>
      </c>
      <c r="M569" s="65">
        <v>2231729500</v>
      </c>
      <c r="N569" s="323" t="s">
        <v>267</v>
      </c>
      <c r="O569" s="66" t="s">
        <v>591</v>
      </c>
      <c r="P569" s="85" t="str">
        <f>IF(AND('331-CT'!$E$7=TH!H569,OR(N569="331",O569="331")),"x","")</f>
        <v/>
      </c>
      <c r="Q569" s="85" t="str">
        <f>IF(AND(B569='111'!$L$11,OR($N569=$Q$7,$O569=$Q$7)),"x","")</f>
        <v/>
      </c>
      <c r="R569" s="85" t="str">
        <f>IF(AND($N569=$Q$7,$B569&lt;'111'!$L$11),"x","")</f>
        <v/>
      </c>
      <c r="S569" s="85" t="str">
        <f>IF(AND($O569=$Q$7,$B569&lt;'111'!$L$11),"x","")</f>
        <v/>
      </c>
      <c r="T569" s="85" t="str">
        <f>IF(ISERROR(FIND('112'!$M$9,G569,1)),"",IF((AND(FIND('112'!$M$9,G569,1)&gt;=1,B569='112'!$K$9,OR($N569='112'!$I$6,$O569='112'!$I$6))),"x",""))</f>
        <v/>
      </c>
      <c r="U569" s="85" t="str">
        <f>IF(ISERROR(FIND('112'!$M$9,G569,1)),"",IF((AND(LEFT(G569,2)=LEFT('112'!$M$9,2),B569&lt;'112'!$K$9,$N569='112'!$I$6)),"x",""))</f>
        <v/>
      </c>
      <c r="V569" s="85" t="str">
        <f>IF(ISERROR(FIND('112'!$M$9,G569,1)),"",IF((AND(RIGHT(G569,2)=RIGHT('112'!$M$9,2),B569&lt;'112'!$K$9,$O569='112'!$I$6)),"x",""))</f>
        <v/>
      </c>
      <c r="W569" s="85" t="str">
        <f>IF(AND('341-CT'!$H$9=H569,OR(LEFT(N569,3)=$W$7,LEFT(O569,3)=$W$7)),"x","")</f>
        <v/>
      </c>
      <c r="X569" s="85" t="str">
        <f>IF(OR(TH!N569=TH!$X$7,O569=TH!$X$7),"x","")</f>
        <v/>
      </c>
      <c r="Y569" s="85" t="str">
        <f>IF(AND(OR(N569="131",O569="131"),H569='131-CT'!$H$9),"x","")</f>
        <v/>
      </c>
      <c r="Z569" s="85"/>
      <c r="AA569" s="85" t="str">
        <f>IF(AND(MONTH(E569)='IN-NX'!$J$5,'IN-NX'!$D$7=D569),"x","")</f>
        <v/>
      </c>
      <c r="AB569" s="85" t="str">
        <f>IF(AND(OR(LEFT(TH!N569,2)="15",LEFT(TH!O569,2)="15"),'152-CT'!$J$8=TH!F569),"x","")</f>
        <v/>
      </c>
      <c r="AC569" s="85" t="str">
        <f>IF(AND(OR(LEFT(TH!N569,2)="15",LEFT(TH!O569,2)="15"),TK!$E$7=TH!F569),"x","")</f>
        <v/>
      </c>
      <c r="AD569" s="85" t="str">
        <f>IF(AND(N569="1521",MONTH(C569)='BK-NL'!$M$11),"x","")</f>
        <v/>
      </c>
    </row>
    <row r="570" spans="1:31" s="357" customFormat="1" ht="15.75" hidden="1" customHeight="1">
      <c r="A570" s="342" t="str">
        <f>IF(B570&lt;&gt;"",IF(AND(B570='IN-TC'!$S$4,OR(TH!N570="1111",TH!O570="1111")),TH!D570,""),"")</f>
        <v/>
      </c>
      <c r="B570" s="63">
        <f t="shared" si="42"/>
        <v>3</v>
      </c>
      <c r="C570" s="320">
        <v>42444</v>
      </c>
      <c r="D570" s="320" t="s">
        <v>708</v>
      </c>
      <c r="E570" s="320">
        <v>42444</v>
      </c>
      <c r="F570" s="74" t="s">
        <v>1199</v>
      </c>
      <c r="G570" s="998" t="s">
        <v>926</v>
      </c>
      <c r="H570" s="322"/>
      <c r="I570" s="446"/>
      <c r="J570" s="446"/>
      <c r="K570" s="437">
        <v>100000</v>
      </c>
      <c r="L570" s="446">
        <v>22295</v>
      </c>
      <c r="M570" s="65">
        <v>2229500000</v>
      </c>
      <c r="N570" s="323" t="s">
        <v>26</v>
      </c>
      <c r="O570" s="66" t="s">
        <v>267</v>
      </c>
      <c r="P570" s="85" t="str">
        <f>IF(AND('331-CT'!$E$7=TH!H570,OR(N570="331",O570="331")),"x","")</f>
        <v/>
      </c>
      <c r="Q570" s="85" t="str">
        <f>IF(AND(B570='111'!$L$11,OR($N570=$Q$7,$O570=$Q$7)),"x","")</f>
        <v/>
      </c>
      <c r="R570" s="85" t="str">
        <f>IF(AND($N570=$Q$7,$B570&lt;'111'!$L$11),"x","")</f>
        <v/>
      </c>
      <c r="S570" s="85" t="str">
        <f>IF(AND($O570=$Q$7,$B570&lt;'111'!$L$11),"x","")</f>
        <v/>
      </c>
      <c r="T570" s="85" t="str">
        <f>IF(ISERROR(FIND('112'!$M$9,G570,1)),"",IF((AND(FIND('112'!$M$9,G570,1)&gt;=1,B570='112'!$K$9,OR($N570='112'!$I$6,$O570='112'!$I$6))),"x",""))</f>
        <v/>
      </c>
      <c r="U570" s="85" t="str">
        <f>IF(ISERROR(FIND('112'!$M$9,G570,1)),"",IF((AND(LEFT(G570,2)=LEFT('112'!$M$9,2),B570&lt;'112'!$K$9,$N570='112'!$I$6)),"x",""))</f>
        <v/>
      </c>
      <c r="V570" s="85" t="str">
        <f>IF(ISERROR(FIND('112'!$M$9,G570,1)),"",IF((AND(RIGHT(G570,2)=RIGHT('112'!$M$9,2),B570&lt;'112'!$K$9,$O570='112'!$I$6)),"x",""))</f>
        <v/>
      </c>
      <c r="W570" s="85" t="str">
        <f>IF(AND('341-CT'!$H$9=H570,OR(LEFT(N570,3)=$W$7,LEFT(O570,3)=$W$7)),"x","")</f>
        <v/>
      </c>
      <c r="X570" s="85" t="str">
        <f>IF(OR(TH!N570=TH!$X$7,O570=TH!$X$7),"x","")</f>
        <v/>
      </c>
      <c r="Y570" s="85" t="str">
        <f>IF(AND(OR(N570="131",O570="131"),H570='131-CT'!$H$9),"x","")</f>
        <v/>
      </c>
      <c r="Z570" s="85"/>
      <c r="AA570" s="85" t="str">
        <f>IF(AND(MONTH(E570)='IN-NX'!$J$5,'IN-NX'!$D$7=D570),"x","")</f>
        <v/>
      </c>
      <c r="AB570" s="85" t="str">
        <f>IF(AND(OR(LEFT(TH!N570,2)="15",LEFT(TH!O570,2)="15"),'152-CT'!$J$8=TH!F570),"x","")</f>
        <v/>
      </c>
      <c r="AC570" s="85" t="str">
        <f>IF(AND(OR(LEFT(TH!N570,2)="15",LEFT(TH!O570,2)="15"),TK!$E$7=TH!F570),"x","")</f>
        <v/>
      </c>
      <c r="AD570" s="85" t="str">
        <f>IF(AND(N570="1521",MONTH(C570)='BK-NL'!$M$11),"x","")</f>
        <v/>
      </c>
    </row>
    <row r="571" spans="1:31" s="357" customFormat="1" ht="15.75" hidden="1" customHeight="1">
      <c r="A571" s="342" t="str">
        <f>IF(B571&lt;&gt;"",IF(AND(B571='IN-TC'!$S$4,OR(TH!N571="1111",TH!O571="1111")),TH!D571,""),"")</f>
        <v/>
      </c>
      <c r="B571" s="63">
        <f t="shared" si="42"/>
        <v>3</v>
      </c>
      <c r="C571" s="320">
        <v>42444</v>
      </c>
      <c r="D571" s="320" t="s">
        <v>708</v>
      </c>
      <c r="E571" s="320">
        <v>42444</v>
      </c>
      <c r="F571" s="74" t="s">
        <v>1201</v>
      </c>
      <c r="G571" s="998" t="s">
        <v>926</v>
      </c>
      <c r="H571" s="322"/>
      <c r="I571" s="446"/>
      <c r="J571" s="446"/>
      <c r="K571" s="437">
        <v>15</v>
      </c>
      <c r="L571" s="446">
        <v>22295</v>
      </c>
      <c r="M571" s="65">
        <v>334425</v>
      </c>
      <c r="N571" s="323" t="s">
        <v>101</v>
      </c>
      <c r="O571" s="66" t="s">
        <v>267</v>
      </c>
      <c r="P571" s="85" t="str">
        <f>IF(AND('331-CT'!$E$7=TH!H571,OR(N571="331",O571="331")),"x","")</f>
        <v/>
      </c>
      <c r="Q571" s="85" t="str">
        <f>IF(AND(B571='111'!$L$11,OR($N571=$Q$7,$O571=$Q$7)),"x","")</f>
        <v/>
      </c>
      <c r="R571" s="85" t="str">
        <f>IF(AND($N571=$Q$7,$B571&lt;'111'!$L$11),"x","")</f>
        <v/>
      </c>
      <c r="S571" s="85" t="str">
        <f>IF(AND($O571=$Q$7,$B571&lt;'111'!$L$11),"x","")</f>
        <v/>
      </c>
      <c r="T571" s="85" t="str">
        <f>IF(ISERROR(FIND('112'!$M$9,G571,1)),"",IF((AND(FIND('112'!$M$9,G571,1)&gt;=1,B571='112'!$K$9,OR($N571='112'!$I$6,$O571='112'!$I$6))),"x",""))</f>
        <v/>
      </c>
      <c r="U571" s="85" t="str">
        <f>IF(ISERROR(FIND('112'!$M$9,G571,1)),"",IF((AND(LEFT(G571,2)=LEFT('112'!$M$9,2),B571&lt;'112'!$K$9,$N571='112'!$I$6)),"x",""))</f>
        <v/>
      </c>
      <c r="V571" s="85" t="str">
        <f>IF(ISERROR(FIND('112'!$M$9,G571,1)),"",IF((AND(RIGHT(G571,2)=RIGHT('112'!$M$9,2),B571&lt;'112'!$K$9,$O571='112'!$I$6)),"x",""))</f>
        <v/>
      </c>
      <c r="W571" s="85" t="str">
        <f>IF(AND('341-CT'!$H$9=H571,OR(LEFT(N571,3)=$W$7,LEFT(O571,3)=$W$7)),"x","")</f>
        <v/>
      </c>
      <c r="X571" s="85" t="str">
        <f>IF(OR(TH!N571=TH!$X$7,O571=TH!$X$7),"x","")</f>
        <v/>
      </c>
      <c r="Y571" s="85" t="str">
        <f>IF(AND(OR(N571="131",O571="131"),H571='131-CT'!$H$9),"x","")</f>
        <v/>
      </c>
      <c r="Z571" s="85"/>
      <c r="AA571" s="85" t="str">
        <f>IF(AND(MONTH(E571)='IN-NX'!$J$5,'IN-NX'!$D$7=D571),"x","")</f>
        <v/>
      </c>
      <c r="AB571" s="85" t="str">
        <f>IF(AND(OR(LEFT(TH!N571,2)="15",LEFT(TH!O571,2)="15"),'152-CT'!$J$8=TH!F571),"x","")</f>
        <v/>
      </c>
      <c r="AC571" s="85" t="str">
        <f>IF(AND(OR(LEFT(TH!N571,2)="15",LEFT(TH!O571,2)="15"),TK!$E$7=TH!F571),"x","")</f>
        <v/>
      </c>
      <c r="AD571" s="85" t="str">
        <f>IF(AND(N571="1521",MONTH(C571)='BK-NL'!$M$11),"x","")</f>
        <v/>
      </c>
    </row>
    <row r="572" spans="1:31" s="357" customFormat="1" ht="15.75" hidden="1" customHeight="1">
      <c r="A572" s="342" t="str">
        <f>IF(B572&lt;&gt;"",IF(AND(B572='IN-TC'!$S$4,OR(TH!N572="1111",TH!O572="1111")),TH!D572,""),"")</f>
        <v/>
      </c>
      <c r="B572" s="63">
        <f t="shared" si="42"/>
        <v>3</v>
      </c>
      <c r="C572" s="320">
        <v>42444</v>
      </c>
      <c r="D572" s="320" t="s">
        <v>708</v>
      </c>
      <c r="E572" s="320">
        <v>42444</v>
      </c>
      <c r="F572" s="74" t="s">
        <v>1202</v>
      </c>
      <c r="G572" s="998" t="s">
        <v>926</v>
      </c>
      <c r="H572" s="322"/>
      <c r="I572" s="446"/>
      <c r="J572" s="446"/>
      <c r="K572" s="437">
        <v>1.5</v>
      </c>
      <c r="L572" s="446">
        <v>22295</v>
      </c>
      <c r="M572" s="65">
        <v>33443</v>
      </c>
      <c r="N572" s="323" t="s">
        <v>9</v>
      </c>
      <c r="O572" s="66" t="s">
        <v>267</v>
      </c>
      <c r="P572" s="85" t="str">
        <f>IF(AND('331-CT'!$E$7=TH!H572,OR(N572="331",O572="331")),"x","")</f>
        <v/>
      </c>
      <c r="Q572" s="85" t="str">
        <f>IF(AND(B572='111'!$L$11,OR($N572=$Q$7,$O572=$Q$7)),"x","")</f>
        <v/>
      </c>
      <c r="R572" s="85" t="str">
        <f>IF(AND($N572=$Q$7,$B572&lt;'111'!$L$11),"x","")</f>
        <v/>
      </c>
      <c r="S572" s="85" t="str">
        <f>IF(AND($O572=$Q$7,$B572&lt;'111'!$L$11),"x","")</f>
        <v/>
      </c>
      <c r="T572" s="85" t="str">
        <f>IF(ISERROR(FIND('112'!$M$9,G572,1)),"",IF((AND(FIND('112'!$M$9,G572,1)&gt;=1,B572='112'!$K$9,OR($N572='112'!$I$6,$O572='112'!$I$6))),"x",""))</f>
        <v/>
      </c>
      <c r="U572" s="85" t="str">
        <f>IF(ISERROR(FIND('112'!$M$9,G572,1)),"",IF((AND(LEFT(G572,2)=LEFT('112'!$M$9,2),B572&lt;'112'!$K$9,$N572='112'!$I$6)),"x",""))</f>
        <v/>
      </c>
      <c r="V572" s="85" t="str">
        <f>IF(ISERROR(FIND('112'!$M$9,G572,1)),"",IF((AND(RIGHT(G572,2)=RIGHT('112'!$M$9,2),B572&lt;'112'!$K$9,$O572='112'!$I$6)),"x",""))</f>
        <v/>
      </c>
      <c r="W572" s="85" t="str">
        <f>IF(AND('341-CT'!$H$9=H572,OR(LEFT(N572,3)=$W$7,LEFT(O572,3)=$W$7)),"x","")</f>
        <v/>
      </c>
      <c r="X572" s="85" t="str">
        <f>IF(OR(TH!N572=TH!$X$7,O572=TH!$X$7),"x","")</f>
        <v/>
      </c>
      <c r="Y572" s="85" t="str">
        <f>IF(AND(OR(N572="131",O572="131"),H572='131-CT'!$H$9),"x","")</f>
        <v/>
      </c>
      <c r="Z572" s="85"/>
      <c r="AA572" s="85" t="str">
        <f>IF(AND(MONTH(E572)='IN-NX'!$J$5,'IN-NX'!$D$7=D572),"x","")</f>
        <v/>
      </c>
      <c r="AB572" s="85" t="str">
        <f>IF(AND(OR(LEFT(TH!N572,2)="15",LEFT(TH!O572,2)="15"),'152-CT'!$J$8=TH!F572),"x","")</f>
        <v/>
      </c>
      <c r="AC572" s="85" t="str">
        <f>IF(AND(OR(LEFT(TH!N572,2)="15",LEFT(TH!O572,2)="15"),TK!$E$7=TH!F572),"x","")</f>
        <v/>
      </c>
      <c r="AD572" s="85" t="str">
        <f>IF(AND(N572="1521",MONTH(C572)='BK-NL'!$M$11),"x","")</f>
        <v/>
      </c>
    </row>
    <row r="573" spans="1:31" ht="15.75" hidden="1" customHeight="1">
      <c r="A573" s="342" t="str">
        <f>IF(B573&lt;&gt;"",IF(AND(B573='IN-TC'!$S$4,OR(TH!N573="1111",TH!O573="1111")),TH!D573,""),"")</f>
        <v/>
      </c>
      <c r="B573" s="63">
        <f t="shared" si="42"/>
        <v>3</v>
      </c>
      <c r="C573" s="320">
        <v>42444</v>
      </c>
      <c r="D573" s="320" t="s">
        <v>708</v>
      </c>
      <c r="E573" s="320">
        <v>42444</v>
      </c>
      <c r="F573" s="74" t="s">
        <v>617</v>
      </c>
      <c r="G573" s="998" t="s">
        <v>926</v>
      </c>
      <c r="H573" s="74"/>
      <c r="I573" s="446"/>
      <c r="J573" s="446"/>
      <c r="K573" s="437">
        <v>10</v>
      </c>
      <c r="L573" s="446">
        <v>22295</v>
      </c>
      <c r="M573" s="65">
        <v>222950</v>
      </c>
      <c r="N573" s="323" t="s">
        <v>101</v>
      </c>
      <c r="O573" s="66" t="s">
        <v>267</v>
      </c>
      <c r="P573" s="85" t="str">
        <f>IF(AND('331-CT'!$E$7=TH!H573,OR(N573="331",O573="331")),"x","")</f>
        <v/>
      </c>
      <c r="Q573" s="85" t="str">
        <f>IF(AND(B573='111'!$L$11,OR($N573=$Q$7,$O573=$Q$7)),"x","")</f>
        <v/>
      </c>
      <c r="R573" s="85" t="str">
        <f>IF(AND($N573=$Q$7,$B573&lt;'111'!$L$11),"x","")</f>
        <v/>
      </c>
      <c r="S573" s="85" t="str">
        <f>IF(AND($O573=$Q$7,$B573&lt;'111'!$L$11),"x","")</f>
        <v/>
      </c>
      <c r="T573" s="85" t="str">
        <f>IF(ISERROR(FIND('112'!$M$9,G573,1)),"",IF((AND(FIND('112'!$M$9,G573,1)&gt;=1,B573='112'!$K$9,OR($N573='112'!$I$6,$O573='112'!$I$6))),"x",""))</f>
        <v/>
      </c>
      <c r="U573" s="85" t="str">
        <f>IF(ISERROR(FIND('112'!$M$9,G573,1)),"",IF((AND(LEFT(G573,2)=LEFT('112'!$M$9,2),B573&lt;'112'!$K$9,$N573='112'!$I$6)),"x",""))</f>
        <v/>
      </c>
      <c r="V573" s="85" t="str">
        <f>IF(ISERROR(FIND('112'!$M$9,G573,1)),"",IF((AND(RIGHT(G573,2)=RIGHT('112'!$M$9,2),B573&lt;'112'!$K$9,$O573='112'!$I$6)),"x",""))</f>
        <v/>
      </c>
      <c r="W573" s="85" t="str">
        <f>IF(AND('341-CT'!$H$9=H573,OR(LEFT(N573,3)=$W$7,LEFT(O573,3)=$W$7)),"x","")</f>
        <v/>
      </c>
      <c r="X573" s="85" t="str">
        <f>IF(OR(TH!N573=TH!$X$7,O573=TH!$X$7),"x","")</f>
        <v/>
      </c>
      <c r="Y573" s="85" t="str">
        <f>IF(AND(OR(N573="131",O573="131"),H573='131-CT'!$H$9),"x","")</f>
        <v/>
      </c>
      <c r="Z573" s="85"/>
      <c r="AA573" s="85" t="str">
        <f>IF(AND(MONTH(E573)='IN-NX'!$J$5,'IN-NX'!$D$7=D573),"x","")</f>
        <v/>
      </c>
      <c r="AB573" s="85" t="str">
        <f>IF(AND(OR(LEFT(TH!N573,2)="15",LEFT(TH!O573,2)="15"),'152-CT'!$J$8=TH!F573),"x","")</f>
        <v/>
      </c>
      <c r="AC573" s="85" t="str">
        <f>IF(AND(OR(LEFT(TH!N573,2)="15",LEFT(TH!O573,2)="15"),TK!$E$7=TH!F573),"x","")</f>
        <v/>
      </c>
      <c r="AD573" s="85" t="str">
        <f>IF(AND(N573="1521",MONTH(C573)='BK-NL'!$M$11),"x","")</f>
        <v/>
      </c>
      <c r="AE573" s="357"/>
    </row>
    <row r="574" spans="1:31" ht="15.75" hidden="1" customHeight="1">
      <c r="A574" s="342" t="str">
        <f>IF(B574&lt;&gt;"",IF(AND(B574='IN-TC'!$S$4,OR(TH!N574="1111",TH!O574="1111")),TH!D574,""),"")</f>
        <v/>
      </c>
      <c r="B574" s="63">
        <f t="shared" si="42"/>
        <v>3</v>
      </c>
      <c r="C574" s="320">
        <v>42444</v>
      </c>
      <c r="D574" s="320" t="s">
        <v>708</v>
      </c>
      <c r="E574" s="320">
        <v>42444</v>
      </c>
      <c r="F574" s="74" t="s">
        <v>1203</v>
      </c>
      <c r="G574" s="998" t="s">
        <v>926</v>
      </c>
      <c r="H574" s="74"/>
      <c r="I574" s="446"/>
      <c r="J574" s="446"/>
      <c r="K574" s="437">
        <v>1</v>
      </c>
      <c r="L574" s="446">
        <v>22295</v>
      </c>
      <c r="M574" s="65">
        <v>22295</v>
      </c>
      <c r="N574" s="323" t="s">
        <v>9</v>
      </c>
      <c r="O574" s="66" t="s">
        <v>267</v>
      </c>
      <c r="P574" s="85" t="str">
        <f>IF(AND('331-CT'!$E$7=TH!H574,OR(N574="331",O574="331")),"x","")</f>
        <v/>
      </c>
      <c r="Q574" s="85" t="str">
        <f>IF(AND(B574='111'!$L$11,OR($N574=$Q$7,$O574=$Q$7)),"x","")</f>
        <v/>
      </c>
      <c r="R574" s="85" t="str">
        <f>IF(AND($N574=$Q$7,$B574&lt;'111'!$L$11),"x","")</f>
        <v/>
      </c>
      <c r="S574" s="85" t="str">
        <f>IF(AND($O574=$Q$7,$B574&lt;'111'!$L$11),"x","")</f>
        <v/>
      </c>
      <c r="T574" s="85" t="str">
        <f>IF(ISERROR(FIND('112'!$M$9,G574,1)),"",IF((AND(FIND('112'!$M$9,G574,1)&gt;=1,B574='112'!$K$9,OR($N574='112'!$I$6,$O574='112'!$I$6))),"x",""))</f>
        <v/>
      </c>
      <c r="U574" s="85" t="str">
        <f>IF(ISERROR(FIND('112'!$M$9,G574,1)),"",IF((AND(LEFT(G574,2)=LEFT('112'!$M$9,2),B574&lt;'112'!$K$9,$N574='112'!$I$6)),"x",""))</f>
        <v/>
      </c>
      <c r="V574" s="85" t="str">
        <f>IF(ISERROR(FIND('112'!$M$9,G574,1)),"",IF((AND(RIGHT(G574,2)=RIGHT('112'!$M$9,2),B574&lt;'112'!$K$9,$O574='112'!$I$6)),"x",""))</f>
        <v/>
      </c>
      <c r="W574" s="85" t="str">
        <f>IF(AND('341-CT'!$H$9=H574,OR(LEFT(N574,3)=$W$7,LEFT(O574,3)=$W$7)),"x","")</f>
        <v/>
      </c>
      <c r="X574" s="85" t="str">
        <f>IF(OR(TH!N574=TH!$X$7,O574=TH!$X$7),"x","")</f>
        <v/>
      </c>
      <c r="Y574" s="85" t="str">
        <f>IF(AND(OR(N574="131",O574="131"),H574='131-CT'!$H$9),"x","")</f>
        <v/>
      </c>
      <c r="Z574" s="85"/>
      <c r="AA574" s="85" t="str">
        <f>IF(AND(MONTH(E574)='IN-NX'!$J$5,'IN-NX'!$D$7=D574),"x","")</f>
        <v/>
      </c>
      <c r="AB574" s="85" t="str">
        <f>IF(AND(OR(LEFT(TH!N574,2)="15",LEFT(TH!O574,2)="15"),'152-CT'!$J$8=TH!F574),"x","")</f>
        <v/>
      </c>
      <c r="AC574" s="85" t="str">
        <f>IF(AND(OR(LEFT(TH!N574,2)="15",LEFT(TH!O574,2)="15"),TK!$E$7=TH!F574),"x","")</f>
        <v/>
      </c>
      <c r="AD574" s="85" t="str">
        <f>IF(AND(N574="1521",MONTH(C574)='BK-NL'!$M$11),"x","")</f>
        <v/>
      </c>
      <c r="AE574" s="357"/>
    </row>
    <row r="575" spans="1:31" ht="15.75" hidden="1" customHeight="1">
      <c r="A575" s="342" t="str">
        <f>IF(B575&lt;&gt;"",IF(AND(B575='IN-TC'!$S$4,OR(TH!N575="1111",TH!O575="1111")),TH!D575,""),"")</f>
        <v/>
      </c>
      <c r="B575" s="63">
        <f t="shared" si="42"/>
        <v>3</v>
      </c>
      <c r="C575" s="320">
        <v>42444</v>
      </c>
      <c r="D575" s="320" t="s">
        <v>708</v>
      </c>
      <c r="E575" s="320">
        <v>42444</v>
      </c>
      <c r="F575" s="74" t="s">
        <v>1204</v>
      </c>
      <c r="G575" s="998" t="s">
        <v>926</v>
      </c>
      <c r="H575" s="322"/>
      <c r="I575" s="446"/>
      <c r="J575" s="446"/>
      <c r="K575" s="437">
        <v>31.64</v>
      </c>
      <c r="L575" s="446">
        <v>22295</v>
      </c>
      <c r="M575" s="65">
        <v>705414</v>
      </c>
      <c r="N575" s="323" t="s">
        <v>101</v>
      </c>
      <c r="O575" s="66" t="s">
        <v>267</v>
      </c>
      <c r="P575" s="85" t="str">
        <f>IF(AND('331-CT'!$E$7=TH!H575,OR(N575="331",O575="331")),"x","")</f>
        <v/>
      </c>
      <c r="Q575" s="85" t="str">
        <f>IF(AND(B575='111'!$L$11,OR($N575=$Q$7,$O575=$Q$7)),"x","")</f>
        <v/>
      </c>
      <c r="R575" s="85" t="str">
        <f>IF(AND($N575=$Q$7,$B575&lt;'111'!$L$11),"x","")</f>
        <v/>
      </c>
      <c r="S575" s="85" t="str">
        <f>IF(AND($O575=$Q$7,$B575&lt;'111'!$L$11),"x","")</f>
        <v/>
      </c>
      <c r="T575" s="85" t="str">
        <f>IF(ISERROR(FIND('112'!$M$9,G575,1)),"",IF((AND(FIND('112'!$M$9,G575,1)&gt;=1,B575='112'!$K$9,OR($N575='112'!$I$6,$O575='112'!$I$6))),"x",""))</f>
        <v/>
      </c>
      <c r="U575" s="85" t="str">
        <f>IF(ISERROR(FIND('112'!$M$9,G575,1)),"",IF((AND(LEFT(G575,2)=LEFT('112'!$M$9,2),B575&lt;'112'!$K$9,$N575='112'!$I$6)),"x",""))</f>
        <v/>
      </c>
      <c r="V575" s="85" t="str">
        <f>IF(ISERROR(FIND('112'!$M$9,G575,1)),"",IF((AND(RIGHT(G575,2)=RIGHT('112'!$M$9,2),B575&lt;'112'!$K$9,$O575='112'!$I$6)),"x",""))</f>
        <v/>
      </c>
      <c r="W575" s="85" t="str">
        <f>IF(AND('341-CT'!$H$9=H575,OR(LEFT(N575,3)=$W$7,LEFT(O575,3)=$W$7)),"x","")</f>
        <v/>
      </c>
      <c r="X575" s="85" t="str">
        <f>IF(OR(TH!N575=TH!$X$7,O575=TH!$X$7),"x","")</f>
        <v/>
      </c>
      <c r="Y575" s="85" t="str">
        <f>IF(AND(OR(N575="131",O575="131"),H575='131-CT'!$H$9),"x","")</f>
        <v/>
      </c>
      <c r="Z575" s="85"/>
      <c r="AA575" s="85" t="str">
        <f>IF(AND(MONTH(E575)='IN-NX'!$J$5,'IN-NX'!$D$7=D575),"x","")</f>
        <v/>
      </c>
      <c r="AB575" s="85" t="str">
        <f>IF(AND(OR(LEFT(TH!N575,2)="15",LEFT(TH!O575,2)="15"),'152-CT'!$J$8=TH!F575),"x","")</f>
        <v/>
      </c>
      <c r="AC575" s="85" t="str">
        <f>IF(AND(OR(LEFT(TH!N575,2)="15",LEFT(TH!O575,2)="15"),TK!$E$7=TH!F575),"x","")</f>
        <v/>
      </c>
      <c r="AD575" s="85" t="str">
        <f>IF(AND(N575="1521",MONTH(C575)='BK-NL'!$M$11),"x","")</f>
        <v/>
      </c>
      <c r="AE575" s="357"/>
    </row>
    <row r="576" spans="1:31" ht="15.75" hidden="1" customHeight="1">
      <c r="A576" s="342" t="str">
        <f>IF(B576&lt;&gt;"",IF(AND(B576='IN-TC'!$S$4,OR(TH!N576="1111",TH!O576="1111")),TH!D576,""),"")</f>
        <v/>
      </c>
      <c r="B576" s="63">
        <f t="shared" si="42"/>
        <v>3</v>
      </c>
      <c r="C576" s="64">
        <v>42444</v>
      </c>
      <c r="D576" s="320" t="s">
        <v>708</v>
      </c>
      <c r="E576" s="64">
        <v>42444</v>
      </c>
      <c r="F576" s="74" t="s">
        <v>1205</v>
      </c>
      <c r="G576" s="998" t="s">
        <v>926</v>
      </c>
      <c r="H576" s="74"/>
      <c r="I576" s="446"/>
      <c r="J576" s="446"/>
      <c r="K576" s="437">
        <v>3.16</v>
      </c>
      <c r="L576" s="446">
        <v>22295</v>
      </c>
      <c r="M576" s="65">
        <v>70452</v>
      </c>
      <c r="N576" s="66" t="s">
        <v>9</v>
      </c>
      <c r="O576" s="66" t="s">
        <v>267</v>
      </c>
      <c r="P576" s="85" t="str">
        <f>IF(AND('331-CT'!$E$7=TH!H576,OR(N576="331",O576="331")),"x","")</f>
        <v/>
      </c>
      <c r="Q576" s="85" t="str">
        <f>IF(AND(B576='111'!$L$11,OR($N576=$Q$7,$O576=$Q$7)),"x","")</f>
        <v/>
      </c>
      <c r="R576" s="85" t="str">
        <f>IF(AND($N576=$Q$7,$B576&lt;'111'!$L$11),"x","")</f>
        <v/>
      </c>
      <c r="S576" s="85" t="str">
        <f>IF(AND($O576=$Q$7,$B576&lt;'111'!$L$11),"x","")</f>
        <v/>
      </c>
      <c r="T576" s="85" t="str">
        <f>IF(ISERROR(FIND('112'!$M$9,G576,1)),"",IF((AND(FIND('112'!$M$9,G576,1)&gt;=1,B576='112'!$K$9,OR($N576='112'!$I$6,$O576='112'!$I$6))),"x",""))</f>
        <v/>
      </c>
      <c r="U576" s="85" t="str">
        <f>IF(ISERROR(FIND('112'!$M$9,G576,1)),"",IF((AND(LEFT(G576,2)=LEFT('112'!$M$9,2),B576&lt;'112'!$K$9,$N576='112'!$I$6)),"x",""))</f>
        <v/>
      </c>
      <c r="V576" s="85" t="str">
        <f>IF(ISERROR(FIND('112'!$M$9,G576,1)),"",IF((AND(RIGHT(G576,2)=RIGHT('112'!$M$9,2),B576&lt;'112'!$K$9,$O576='112'!$I$6)),"x",""))</f>
        <v/>
      </c>
      <c r="W576" s="85" t="str">
        <f>IF(AND('341-CT'!$H$9=H576,OR(LEFT(N576,3)=$W$7,LEFT(O576,3)=$W$7)),"x","")</f>
        <v/>
      </c>
      <c r="X576" s="85" t="str">
        <f>IF(OR(TH!N576=TH!$X$7,O576=TH!$X$7),"x","")</f>
        <v/>
      </c>
      <c r="Y576" s="85" t="str">
        <f>IF(AND(OR(N576="131",O576="131"),H576='131-CT'!$H$9),"x","")</f>
        <v/>
      </c>
      <c r="Z576" s="85"/>
      <c r="AA576" s="85" t="str">
        <f>IF(AND(MONTH(E576)='IN-NX'!$J$5,'IN-NX'!$D$7=D576),"x","")</f>
        <v/>
      </c>
      <c r="AB576" s="85" t="str">
        <f>IF(AND(OR(LEFT(TH!N576,2)="15",LEFT(TH!O576,2)="15"),'152-CT'!$J$8=TH!F576),"x","")</f>
        <v/>
      </c>
      <c r="AC576" s="85" t="str">
        <f>IF(AND(OR(LEFT(TH!N576,2)="15",LEFT(TH!O576,2)="15"),TK!$E$7=TH!F576),"x","")</f>
        <v/>
      </c>
      <c r="AD576" s="85" t="str">
        <f>IF(AND(N576="1521",MONTH(C576)='BK-NL'!$M$11),"x","")</f>
        <v/>
      </c>
    </row>
    <row r="577" spans="1:31" ht="15.75" hidden="1" customHeight="1">
      <c r="A577" s="342" t="str">
        <f>IF(B577&lt;&gt;"",IF(AND(B577='IN-TC'!$S$4,OR(TH!N577="1111",TH!O577="1111")),TH!D577,""),"")</f>
        <v/>
      </c>
      <c r="B577" s="63">
        <f t="shared" si="42"/>
        <v>3</v>
      </c>
      <c r="C577" s="64">
        <v>42444</v>
      </c>
      <c r="D577" s="320" t="s">
        <v>708</v>
      </c>
      <c r="E577" s="64">
        <v>42444</v>
      </c>
      <c r="F577" s="74" t="s">
        <v>1210</v>
      </c>
      <c r="G577" s="998" t="s">
        <v>928</v>
      </c>
      <c r="H577" s="74"/>
      <c r="I577" s="446"/>
      <c r="J577" s="446"/>
      <c r="K577" s="437"/>
      <c r="L577" s="446"/>
      <c r="M577" s="65">
        <v>310000000</v>
      </c>
      <c r="N577" s="66" t="s">
        <v>26</v>
      </c>
      <c r="O577" s="66" t="s">
        <v>26</v>
      </c>
      <c r="P577" s="85" t="str">
        <f>IF(AND('331-CT'!$E$7=TH!H577,OR(N577="331",O577="331")),"x","")</f>
        <v/>
      </c>
      <c r="Q577" s="85" t="str">
        <f>IF(AND(B577='111'!$L$11,OR($N577=$Q$7,$O577=$Q$7)),"x","")</f>
        <v/>
      </c>
      <c r="R577" s="85" t="str">
        <f>IF(AND($N577=$Q$7,$B577&lt;'111'!$L$11),"x","")</f>
        <v/>
      </c>
      <c r="S577" s="85" t="str">
        <f>IF(AND($O577=$Q$7,$B577&lt;'111'!$L$11),"x","")</f>
        <v/>
      </c>
      <c r="T577" s="85" t="str">
        <f>IF(ISERROR(FIND('112'!$M$9,G577,1)),"",IF((AND(FIND('112'!$M$9,G577,1)&gt;=1,B577='112'!$K$9,OR($N577='112'!$I$6,$O577='112'!$I$6))),"x",""))</f>
        <v/>
      </c>
      <c r="U577" s="85" t="str">
        <f>IF(ISERROR(FIND('112'!$M$9,G577,1)),"",IF((AND(LEFT(G577,2)=LEFT('112'!$M$9,2),B577&lt;'112'!$K$9,$N577='112'!$I$6)),"x",""))</f>
        <v>x</v>
      </c>
      <c r="V577" s="85" t="str">
        <f>IF(ISERROR(FIND('112'!$M$9,G577,1)),"",IF((AND(RIGHT(G577,2)=RIGHT('112'!$M$9,2),B577&lt;'112'!$K$9,$O577='112'!$I$6)),"x",""))</f>
        <v/>
      </c>
      <c r="W577" s="85" t="str">
        <f>IF(AND('341-CT'!$H$9=H577,OR(LEFT(N577,3)=$W$7,LEFT(O577,3)=$W$7)),"x","")</f>
        <v/>
      </c>
      <c r="X577" s="85" t="str">
        <f>IF(OR(TH!N577=TH!$X$7,O577=TH!$X$7),"x","")</f>
        <v/>
      </c>
      <c r="Y577" s="85" t="str">
        <f>IF(AND(OR(N577="131",O577="131"),H577='131-CT'!$H$9),"x","")</f>
        <v/>
      </c>
      <c r="Z577" s="85"/>
      <c r="AA577" s="85" t="str">
        <f>IF(AND(MONTH(E577)='IN-NX'!$J$5,'IN-NX'!$D$7=D577),"x","")</f>
        <v/>
      </c>
      <c r="AB577" s="85" t="str">
        <f>IF(AND(OR(LEFT(TH!N577,2)="15",LEFT(TH!O577,2)="15"),'152-CT'!$J$8=TH!F577),"x","")</f>
        <v/>
      </c>
      <c r="AC577" s="85" t="str">
        <f>IF(AND(OR(LEFT(TH!N577,2)="15",LEFT(TH!O577,2)="15"),TK!$E$7=TH!F577),"x","")</f>
        <v/>
      </c>
      <c r="AD577" s="85" t="str">
        <f>IF(AND(N577="1521",MONTH(C577)='BK-NL'!$M$11),"x","")</f>
        <v/>
      </c>
    </row>
    <row r="578" spans="1:31" ht="15.75" hidden="1" customHeight="1">
      <c r="A578" s="342" t="str">
        <f>IF(B578&lt;&gt;"",IF(AND(B578='IN-TC'!$S$4,OR(TH!N578="1111",TH!O578="1111")),TH!D578,""),"")</f>
        <v/>
      </c>
      <c r="B578" s="63">
        <f t="shared" si="42"/>
        <v>3</v>
      </c>
      <c r="C578" s="64">
        <v>42444</v>
      </c>
      <c r="D578" s="320" t="s">
        <v>708</v>
      </c>
      <c r="E578" s="64">
        <v>42444</v>
      </c>
      <c r="F578" s="519" t="s">
        <v>766</v>
      </c>
      <c r="G578" s="67" t="s">
        <v>926</v>
      </c>
      <c r="H578" s="7" t="s">
        <v>737</v>
      </c>
      <c r="I578" s="446"/>
      <c r="J578" s="446"/>
      <c r="K578" s="437">
        <v>106.36998207885304</v>
      </c>
      <c r="L578" s="446">
        <v>22320</v>
      </c>
      <c r="M578" s="65">
        <v>2374178</v>
      </c>
      <c r="N578" s="66" t="s">
        <v>99</v>
      </c>
      <c r="O578" s="66" t="s">
        <v>26</v>
      </c>
      <c r="P578" s="85" t="str">
        <f>IF(AND('331-CT'!$E$7=TH!H578,OR(N578="331",O578="331")),"x","")</f>
        <v/>
      </c>
      <c r="Q578" s="85" t="str">
        <f>IF(AND(B578='111'!$L$11,OR($N578=$Q$7,$O578=$Q$7)),"x","")</f>
        <v/>
      </c>
      <c r="R578" s="85" t="str">
        <f>IF(AND($N578=$Q$7,$B578&lt;'111'!$L$11),"x","")</f>
        <v/>
      </c>
      <c r="S578" s="85" t="str">
        <f>IF(AND($O578=$Q$7,$B578&lt;'111'!$L$11),"x","")</f>
        <v/>
      </c>
      <c r="T578" s="85" t="str">
        <f>IF(ISERROR(FIND('112'!$M$9,G578,1)),"",IF((AND(FIND('112'!$M$9,G578,1)&gt;=1,B578='112'!$K$9,OR($N578='112'!$I$6,$O578='112'!$I$6))),"x",""))</f>
        <v/>
      </c>
      <c r="U578" s="85" t="str">
        <f>IF(ISERROR(FIND('112'!$M$9,G578,1)),"",IF((AND(LEFT(G578,2)=LEFT('112'!$M$9,2),B578&lt;'112'!$K$9,$N578='112'!$I$6)),"x",""))</f>
        <v/>
      </c>
      <c r="V578" s="85" t="str">
        <f>IF(ISERROR(FIND('112'!$M$9,G578,1)),"",IF((AND(RIGHT(G578,2)=RIGHT('112'!$M$9,2),B578&lt;'112'!$K$9,$O578='112'!$I$6)),"x",""))</f>
        <v/>
      </c>
      <c r="W578" s="85" t="str">
        <f>IF(AND('341-CT'!$H$9=H578,OR(LEFT(N578,3)=$W$7,LEFT(O578,3)=$W$7)),"x","")</f>
        <v/>
      </c>
      <c r="X578" s="85" t="str">
        <f>IF(OR(TH!N578=TH!$X$7,O578=TH!$X$7),"x","")</f>
        <v/>
      </c>
      <c r="Y578" s="85" t="str">
        <f>IF(AND(OR(N578="131",O578="131"),H578='131-CT'!$H$9),"x","")</f>
        <v/>
      </c>
      <c r="Z578" s="85"/>
      <c r="AA578" s="85" t="str">
        <f>IF(AND(MONTH(E578)='IN-NX'!$J$5,'IN-NX'!$D$7=D578),"x","")</f>
        <v/>
      </c>
      <c r="AB578" s="85" t="str">
        <f>IF(AND(OR(LEFT(TH!N578,2)="15",LEFT(TH!O578,2)="15"),'152-CT'!$J$8=TH!F578),"x","")</f>
        <v/>
      </c>
      <c r="AC578" s="85" t="str">
        <f>IF(AND(OR(LEFT(TH!N578,2)="15",LEFT(TH!O578,2)="15"),TK!$E$7=TH!F578),"x","")</f>
        <v/>
      </c>
      <c r="AD578" s="85" t="str">
        <f>IF(AND(N578="1521",MONTH(C578)='BK-NL'!$M$11),"x","")</f>
        <v/>
      </c>
    </row>
    <row r="579" spans="1:31" ht="15.75" customHeight="1">
      <c r="A579" s="342" t="str">
        <f>IF(B579&lt;&gt;"",IF(AND(B579='IN-TC'!$S$4,OR(TH!N579="1111",TH!O579="1111")),TH!D579,""),"")</f>
        <v/>
      </c>
      <c r="B579" s="63">
        <f t="shared" si="42"/>
        <v>3</v>
      </c>
      <c r="C579" s="64">
        <v>42444</v>
      </c>
      <c r="D579" s="320" t="s">
        <v>708</v>
      </c>
      <c r="E579" s="64">
        <v>42444</v>
      </c>
      <c r="F579" s="74" t="s">
        <v>1219</v>
      </c>
      <c r="G579" s="67" t="s">
        <v>927</v>
      </c>
      <c r="H579" s="74" t="s">
        <v>632</v>
      </c>
      <c r="I579" s="446"/>
      <c r="J579" s="446"/>
      <c r="K579" s="437"/>
      <c r="L579" s="446"/>
      <c r="M579" s="65">
        <v>5737000</v>
      </c>
      <c r="N579" s="66" t="s">
        <v>8</v>
      </c>
      <c r="O579" s="66" t="s">
        <v>26</v>
      </c>
      <c r="P579" s="85" t="str">
        <f>IF(AND('331-CT'!$E$7=TH!H579,OR(N579="331",O579="331")),"x","")</f>
        <v/>
      </c>
      <c r="Q579" s="85" t="str">
        <f>IF(AND(B579='111'!$L$11,OR($N579=$Q$7,$O579=$Q$7)),"x","")</f>
        <v/>
      </c>
      <c r="R579" s="85" t="str">
        <f>IF(AND($N579=$Q$7,$B579&lt;'111'!$L$11),"x","")</f>
        <v/>
      </c>
      <c r="S579" s="85" t="str">
        <f>IF(AND($O579=$Q$7,$B579&lt;'111'!$L$11),"x","")</f>
        <v/>
      </c>
      <c r="T579" s="85" t="str">
        <f>IF(ISERROR(FIND('112'!$M$9,G579,1)),"",IF((AND(FIND('112'!$M$9,G579,1)&gt;=1,B579='112'!$K$9,OR($N579='112'!$I$6,$O579='112'!$I$6))),"x",""))</f>
        <v/>
      </c>
      <c r="U579" s="85" t="str">
        <f>IF(ISERROR(FIND('112'!$M$9,G579,1)),"",IF((AND(LEFT(G579,2)=LEFT('112'!$M$9,2),B579&lt;'112'!$K$9,$N579='112'!$I$6)),"x",""))</f>
        <v/>
      </c>
      <c r="V579" s="85" t="str">
        <f>IF(ISERROR(FIND('112'!$M$9,G579,1)),"",IF((AND(RIGHT(G579,2)=RIGHT('112'!$M$9,2),B579&lt;'112'!$K$9,$O579='112'!$I$6)),"x",""))</f>
        <v>x</v>
      </c>
      <c r="W579" s="85" t="str">
        <f>IF(AND('341-CT'!$H$9=H579,OR(LEFT(N579,3)=$W$7,LEFT(O579,3)=$W$7)),"x","")</f>
        <v/>
      </c>
      <c r="X579" s="85" t="str">
        <f>IF(OR(TH!N579=TH!$X$7,O579=TH!$X$7),"x","")</f>
        <v/>
      </c>
      <c r="Y579" s="85" t="str">
        <f>IF(AND(OR(N579="131",O579="131"),H579='131-CT'!$H$9),"x","")</f>
        <v/>
      </c>
      <c r="Z579" s="85"/>
      <c r="AA579" s="85" t="str">
        <f>IF(AND(MONTH(E579)='IN-NX'!$J$5,'IN-NX'!$D$7=D579),"x","")</f>
        <v/>
      </c>
      <c r="AB579" s="85" t="str">
        <f>IF(AND(OR(LEFT(TH!N579,2)="15",LEFT(TH!O579,2)="15"),'152-CT'!$J$8=TH!F579),"x","")</f>
        <v/>
      </c>
      <c r="AC579" s="85" t="str">
        <f>IF(AND(OR(LEFT(TH!N579,2)="15",LEFT(TH!O579,2)="15"),TK!$E$7=TH!F579),"x","")</f>
        <v/>
      </c>
      <c r="AD579" s="85" t="str">
        <f>IF(AND(N579="1521",MONTH(C579)='BK-NL'!$M$11),"x","")</f>
        <v/>
      </c>
    </row>
    <row r="580" spans="1:31" ht="15.75" hidden="1" customHeight="1">
      <c r="A580" s="342" t="str">
        <f>IF(B580&lt;&gt;"",IF(AND(B580='IN-TC'!$S$4,OR(TH!N580="1111",TH!O580="1111")),TH!D580,""),"")</f>
        <v/>
      </c>
      <c r="B580" s="63">
        <f t="shared" si="42"/>
        <v>3</v>
      </c>
      <c r="C580" s="64">
        <v>42444</v>
      </c>
      <c r="D580" s="320" t="s">
        <v>708</v>
      </c>
      <c r="E580" s="64">
        <v>42444</v>
      </c>
      <c r="F580" s="74" t="s">
        <v>1208</v>
      </c>
      <c r="G580" s="67" t="s">
        <v>927</v>
      </c>
      <c r="H580" s="74"/>
      <c r="I580" s="446"/>
      <c r="J580" s="446"/>
      <c r="K580" s="437"/>
      <c r="L580" s="446"/>
      <c r="M580" s="65">
        <v>20000</v>
      </c>
      <c r="N580" s="66" t="s">
        <v>101</v>
      </c>
      <c r="O580" s="66" t="s">
        <v>26</v>
      </c>
      <c r="P580" s="85" t="str">
        <f>IF(AND('331-CT'!$E$7=TH!H580,OR(N580="331",O580="331")),"x","")</f>
        <v/>
      </c>
      <c r="Q580" s="85" t="str">
        <f>IF(AND(B580='111'!$L$11,OR($N580=$Q$7,$O580=$Q$7)),"x","")</f>
        <v/>
      </c>
      <c r="R580" s="85" t="str">
        <f>IF(AND($N580=$Q$7,$B580&lt;'111'!$L$11),"x","")</f>
        <v/>
      </c>
      <c r="S580" s="85" t="str">
        <f>IF(AND($O580=$Q$7,$B580&lt;'111'!$L$11),"x","")</f>
        <v/>
      </c>
      <c r="T580" s="85" t="str">
        <f>IF(ISERROR(FIND('112'!$M$9,G580,1)),"",IF((AND(FIND('112'!$M$9,G580,1)&gt;=1,B580='112'!$K$9,OR($N580='112'!$I$6,$O580='112'!$I$6))),"x",""))</f>
        <v/>
      </c>
      <c r="U580" s="85" t="str">
        <f>IF(ISERROR(FIND('112'!$M$9,G580,1)),"",IF((AND(LEFT(G580,2)=LEFT('112'!$M$9,2),B580&lt;'112'!$K$9,$N580='112'!$I$6)),"x",""))</f>
        <v/>
      </c>
      <c r="V580" s="85" t="str">
        <f>IF(ISERROR(FIND('112'!$M$9,G580,1)),"",IF((AND(RIGHT(G580,2)=RIGHT('112'!$M$9,2),B580&lt;'112'!$K$9,$O580='112'!$I$6)),"x",""))</f>
        <v>x</v>
      </c>
      <c r="W580" s="85" t="str">
        <f>IF(AND('341-CT'!$H$9=H580,OR(LEFT(N580,3)=$W$7,LEFT(O580,3)=$W$7)),"x","")</f>
        <v/>
      </c>
      <c r="X580" s="85" t="str">
        <f>IF(OR(TH!N580=TH!$X$7,O580=TH!$X$7),"x","")</f>
        <v/>
      </c>
      <c r="Y580" s="85" t="str">
        <f>IF(AND(OR(N580="131",O580="131"),H580='131-CT'!$H$9),"x","")</f>
        <v/>
      </c>
      <c r="Z580" s="85"/>
      <c r="AA580" s="85" t="str">
        <f>IF(AND(MONTH(E580)='IN-NX'!$J$5,'IN-NX'!$D$7=D580),"x","")</f>
        <v/>
      </c>
      <c r="AB580" s="85" t="str">
        <f>IF(AND(OR(LEFT(TH!N580,2)="15",LEFT(TH!O580,2)="15"),'152-CT'!$J$8=TH!F580),"x","")</f>
        <v/>
      </c>
      <c r="AC580" s="85" t="str">
        <f>IF(AND(OR(LEFT(TH!N580,2)="15",LEFT(TH!O580,2)="15"),TK!$E$7=TH!F580),"x","")</f>
        <v/>
      </c>
      <c r="AD580" s="85" t="str">
        <f>IF(AND(N580="1521",MONTH(C580)='BK-NL'!$M$11),"x","")</f>
        <v/>
      </c>
    </row>
    <row r="581" spans="1:31" ht="15.75" hidden="1" customHeight="1">
      <c r="A581" s="342" t="str">
        <f>IF(B581&lt;&gt;"",IF(AND(B581='IN-TC'!$S$4,OR(TH!N581="1111",TH!O581="1111")),TH!D581,""),"")</f>
        <v/>
      </c>
      <c r="B581" s="63">
        <f t="shared" si="42"/>
        <v>3</v>
      </c>
      <c r="C581" s="64">
        <v>42444</v>
      </c>
      <c r="D581" s="320" t="s">
        <v>708</v>
      </c>
      <c r="E581" s="64">
        <v>42444</v>
      </c>
      <c r="F581" s="74" t="s">
        <v>1209</v>
      </c>
      <c r="G581" s="67" t="s">
        <v>927</v>
      </c>
      <c r="H581" s="7"/>
      <c r="I581" s="446"/>
      <c r="J581" s="446"/>
      <c r="K581" s="437"/>
      <c r="L581" s="446"/>
      <c r="M581" s="65">
        <v>2000</v>
      </c>
      <c r="N581" s="66" t="s">
        <v>9</v>
      </c>
      <c r="O581" s="66" t="s">
        <v>26</v>
      </c>
      <c r="P581" s="85" t="str">
        <f>IF(AND('331-CT'!$E$7=TH!H581,OR(N581="331",O581="331")),"x","")</f>
        <v/>
      </c>
      <c r="Q581" s="85" t="str">
        <f>IF(AND(B581='111'!$L$11,OR($N581=$Q$7,$O581=$Q$7)),"x","")</f>
        <v/>
      </c>
      <c r="R581" s="85" t="str">
        <f>IF(AND($N581=$Q$7,$B581&lt;'111'!$L$11),"x","")</f>
        <v/>
      </c>
      <c r="S581" s="85" t="str">
        <f>IF(AND($O581=$Q$7,$B581&lt;'111'!$L$11),"x","")</f>
        <v/>
      </c>
      <c r="T581" s="85" t="str">
        <f>IF(ISERROR(FIND('112'!$M$9,G581,1)),"",IF((AND(FIND('112'!$M$9,G581,1)&gt;=1,B581='112'!$K$9,OR($N581='112'!$I$6,$O581='112'!$I$6))),"x",""))</f>
        <v/>
      </c>
      <c r="U581" s="85" t="str">
        <f>IF(ISERROR(FIND('112'!$M$9,G581,1)),"",IF((AND(LEFT(G581,2)=LEFT('112'!$M$9,2),B581&lt;'112'!$K$9,$N581='112'!$I$6)),"x",""))</f>
        <v/>
      </c>
      <c r="V581" s="85" t="str">
        <f>IF(ISERROR(FIND('112'!$M$9,G581,1)),"",IF((AND(RIGHT(G581,2)=RIGHT('112'!$M$9,2),B581&lt;'112'!$K$9,$O581='112'!$I$6)),"x",""))</f>
        <v>x</v>
      </c>
      <c r="W581" s="85" t="str">
        <f>IF(AND('341-CT'!$H$9=H581,OR(LEFT(N581,3)=$W$7,LEFT(O581,3)=$W$7)),"x","")</f>
        <v/>
      </c>
      <c r="X581" s="85" t="str">
        <f>IF(OR(TH!N581=TH!$X$7,O581=TH!$X$7),"x","")</f>
        <v/>
      </c>
      <c r="Y581" s="85" t="str">
        <f>IF(AND(OR(N581="131",O581="131"),H581='131-CT'!$H$9),"x","")</f>
        <v/>
      </c>
      <c r="Z581" s="85"/>
      <c r="AA581" s="85" t="str">
        <f>IF(AND(MONTH(E581)='IN-NX'!$J$5,'IN-NX'!$D$7=D581),"x","")</f>
        <v/>
      </c>
      <c r="AB581" s="85" t="str">
        <f>IF(AND(OR(LEFT(TH!N581,2)="15",LEFT(TH!O581,2)="15"),'152-CT'!$J$8=TH!F581),"x","")</f>
        <v/>
      </c>
      <c r="AC581" s="85" t="str">
        <f>IF(AND(OR(LEFT(TH!N581,2)="15",LEFT(TH!O581,2)="15"),TK!$E$7=TH!F581),"x","")</f>
        <v/>
      </c>
      <c r="AD581" s="85" t="str">
        <f>IF(AND(N581="1521",MONTH(C581)='BK-NL'!$M$11),"x","")</f>
        <v/>
      </c>
    </row>
    <row r="582" spans="1:31" ht="15.75" customHeight="1">
      <c r="A582" s="342" t="str">
        <f>IF(B582&lt;&gt;"",IF(AND(B582='IN-TC'!$S$4,OR(TH!N582="1111",TH!O582="1111")),TH!D582,""),"")</f>
        <v/>
      </c>
      <c r="B582" s="63">
        <f t="shared" si="42"/>
        <v>3</v>
      </c>
      <c r="C582" s="64">
        <v>42444</v>
      </c>
      <c r="D582" s="320" t="s">
        <v>708</v>
      </c>
      <c r="E582" s="64">
        <v>42444</v>
      </c>
      <c r="F582" s="74" t="s">
        <v>1219</v>
      </c>
      <c r="G582" s="67" t="s">
        <v>927</v>
      </c>
      <c r="H582" s="74" t="s">
        <v>632</v>
      </c>
      <c r="I582" s="446"/>
      <c r="J582" s="446"/>
      <c r="K582" s="437"/>
      <c r="L582" s="446"/>
      <c r="M582" s="65">
        <v>480000</v>
      </c>
      <c r="N582" s="66" t="s">
        <v>8</v>
      </c>
      <c r="O582" s="66" t="s">
        <v>26</v>
      </c>
      <c r="P582" s="85" t="str">
        <f>IF(AND('331-CT'!$E$7=TH!H582,OR(N582="331",O582="331")),"x","")</f>
        <v/>
      </c>
      <c r="Q582" s="85" t="str">
        <f>IF(AND(B582='111'!$L$11,OR($N582=$Q$7,$O582=$Q$7)),"x","")</f>
        <v/>
      </c>
      <c r="R582" s="85" t="str">
        <f>IF(AND($N582=$Q$7,$B582&lt;'111'!$L$11),"x","")</f>
        <v/>
      </c>
      <c r="S582" s="85" t="str">
        <f>IF(AND($O582=$Q$7,$B582&lt;'111'!$L$11),"x","")</f>
        <v/>
      </c>
      <c r="T582" s="85" t="str">
        <f>IF(ISERROR(FIND('112'!$M$9,G582,1)),"",IF((AND(FIND('112'!$M$9,G582,1)&gt;=1,B582='112'!$K$9,OR($N582='112'!$I$6,$O582='112'!$I$6))),"x",""))</f>
        <v/>
      </c>
      <c r="U582" s="85" t="str">
        <f>IF(ISERROR(FIND('112'!$M$9,G582,1)),"",IF((AND(LEFT(G582,2)=LEFT('112'!$M$9,2),B582&lt;'112'!$K$9,$N582='112'!$I$6)),"x",""))</f>
        <v/>
      </c>
      <c r="V582" s="85" t="str">
        <f>IF(ISERROR(FIND('112'!$M$9,G582,1)),"",IF((AND(RIGHT(G582,2)=RIGHT('112'!$M$9,2),B582&lt;'112'!$K$9,$O582='112'!$I$6)),"x",""))</f>
        <v>x</v>
      </c>
      <c r="W582" s="85" t="str">
        <f>IF(AND('341-CT'!$H$9=H582,OR(LEFT(N582,3)=$W$7,LEFT(O582,3)=$W$7)),"x","")</f>
        <v/>
      </c>
      <c r="X582" s="85" t="str">
        <f>IF(OR(TH!N582=TH!$X$7,O582=TH!$X$7),"x","")</f>
        <v/>
      </c>
      <c r="Y582" s="85" t="str">
        <f>IF(AND(OR(N582="131",O582="131"),H582='131-CT'!$H$9),"x","")</f>
        <v/>
      </c>
      <c r="Z582" s="85"/>
      <c r="AA582" s="85" t="str">
        <f>IF(AND(MONTH(E582)='IN-NX'!$J$5,'IN-NX'!$D$7=D582),"x","")</f>
        <v/>
      </c>
      <c r="AB582" s="85" t="str">
        <f>IF(AND(OR(LEFT(TH!N582,2)="15",LEFT(TH!O582,2)="15"),'152-CT'!$J$8=TH!F582),"x","")</f>
        <v/>
      </c>
      <c r="AC582" s="85" t="str">
        <f>IF(AND(OR(LEFT(TH!N582,2)="15",LEFT(TH!O582,2)="15"),TK!$E$7=TH!F582),"x","")</f>
        <v/>
      </c>
      <c r="AD582" s="85" t="str">
        <f>IF(AND(N582="1521",MONTH(C582)='BK-NL'!$M$11),"x","")</f>
        <v/>
      </c>
    </row>
    <row r="583" spans="1:31" ht="15.75" hidden="1" customHeight="1">
      <c r="A583" s="342" t="str">
        <f>IF(B583&lt;&gt;"",IF(AND(B583='IN-TC'!$S$4,OR(TH!N583="1111",TH!O583="1111")),TH!D583,""),"")</f>
        <v/>
      </c>
      <c r="B583" s="63">
        <f t="shared" si="42"/>
        <v>3</v>
      </c>
      <c r="C583" s="64">
        <v>42444</v>
      </c>
      <c r="D583" s="320" t="s">
        <v>708</v>
      </c>
      <c r="E583" s="64">
        <v>42444</v>
      </c>
      <c r="F583" s="74" t="s">
        <v>1208</v>
      </c>
      <c r="G583" s="67" t="s">
        <v>927</v>
      </c>
      <c r="H583" s="74"/>
      <c r="I583" s="446"/>
      <c r="J583" s="446"/>
      <c r="K583" s="437"/>
      <c r="L583" s="446"/>
      <c r="M583" s="65">
        <v>20000</v>
      </c>
      <c r="N583" s="66" t="s">
        <v>101</v>
      </c>
      <c r="O583" s="66" t="s">
        <v>26</v>
      </c>
      <c r="P583" s="85" t="str">
        <f>IF(AND('331-CT'!$E$7=TH!H583,OR(N583="331",O583="331")),"x","")</f>
        <v/>
      </c>
      <c r="Q583" s="85" t="str">
        <f>IF(AND(B583='111'!$L$11,OR($N583=$Q$7,$O583=$Q$7)),"x","")</f>
        <v/>
      </c>
      <c r="R583" s="85" t="str">
        <f>IF(AND($N583=$Q$7,$B583&lt;'111'!$L$11),"x","")</f>
        <v/>
      </c>
      <c r="S583" s="85" t="str">
        <f>IF(AND($O583=$Q$7,$B583&lt;'111'!$L$11),"x","")</f>
        <v/>
      </c>
      <c r="T583" s="85" t="str">
        <f>IF(ISERROR(FIND('112'!$M$9,G583,1)),"",IF((AND(FIND('112'!$M$9,G583,1)&gt;=1,B583='112'!$K$9,OR($N583='112'!$I$6,$O583='112'!$I$6))),"x",""))</f>
        <v/>
      </c>
      <c r="U583" s="85" t="str">
        <f>IF(ISERROR(FIND('112'!$M$9,G583,1)),"",IF((AND(LEFT(G583,2)=LEFT('112'!$M$9,2),B583&lt;'112'!$K$9,$N583='112'!$I$6)),"x",""))</f>
        <v/>
      </c>
      <c r="V583" s="85" t="str">
        <f>IF(ISERROR(FIND('112'!$M$9,G583,1)),"",IF((AND(RIGHT(G583,2)=RIGHT('112'!$M$9,2),B583&lt;'112'!$K$9,$O583='112'!$I$6)),"x",""))</f>
        <v>x</v>
      </c>
      <c r="W583" s="85" t="str">
        <f>IF(AND('341-CT'!$H$9=H583,OR(LEFT(N583,3)=$W$7,LEFT(O583,3)=$W$7)),"x","")</f>
        <v/>
      </c>
      <c r="X583" s="85" t="str">
        <f>IF(OR(TH!N583=TH!$X$7,O583=TH!$X$7),"x","")</f>
        <v/>
      </c>
      <c r="Y583" s="85" t="str">
        <f>IF(AND(OR(N583="131",O583="131"),H583='131-CT'!$H$9),"x","")</f>
        <v/>
      </c>
      <c r="Z583" s="85"/>
      <c r="AA583" s="85" t="str">
        <f>IF(AND(MONTH(E583)='IN-NX'!$J$5,'IN-NX'!$D$7=D583),"x","")</f>
        <v/>
      </c>
      <c r="AB583" s="85" t="str">
        <f>IF(AND(OR(LEFT(TH!N583,2)="15",LEFT(TH!O583,2)="15"),'152-CT'!$J$8=TH!F583),"x","")</f>
        <v/>
      </c>
      <c r="AC583" s="85" t="str">
        <f>IF(AND(OR(LEFT(TH!N583,2)="15",LEFT(TH!O583,2)="15"),TK!$E$7=TH!F583),"x","")</f>
        <v/>
      </c>
      <c r="AD583" s="85" t="str">
        <f>IF(AND(N583="1521",MONTH(C583)='BK-NL'!$M$11),"x","")</f>
        <v/>
      </c>
    </row>
    <row r="584" spans="1:31" ht="15.75" hidden="1" customHeight="1">
      <c r="A584" s="342" t="str">
        <f>IF(B584&lt;&gt;"",IF(AND(B584='IN-TC'!$S$4,OR(TH!N584="1111",TH!O584="1111")),TH!D584,""),"")</f>
        <v/>
      </c>
      <c r="B584" s="63">
        <f t="shared" si="42"/>
        <v>3</v>
      </c>
      <c r="C584" s="64">
        <v>42444</v>
      </c>
      <c r="D584" s="320" t="s">
        <v>708</v>
      </c>
      <c r="E584" s="64">
        <v>42444</v>
      </c>
      <c r="F584" s="74" t="s">
        <v>1209</v>
      </c>
      <c r="G584" s="67" t="s">
        <v>927</v>
      </c>
      <c r="H584" s="7"/>
      <c r="I584" s="446"/>
      <c r="J584" s="446"/>
      <c r="K584" s="437"/>
      <c r="L584" s="446"/>
      <c r="M584" s="65">
        <v>2000</v>
      </c>
      <c r="N584" s="66" t="s">
        <v>9</v>
      </c>
      <c r="O584" s="66" t="s">
        <v>26</v>
      </c>
      <c r="P584" s="85" t="str">
        <f>IF(AND('331-CT'!$E$7=TH!H584,OR(N584="331",O584="331")),"x","")</f>
        <v/>
      </c>
      <c r="Q584" s="85" t="str">
        <f>IF(AND(B584='111'!$L$11,OR($N584=$Q$7,$O584=$Q$7)),"x","")</f>
        <v/>
      </c>
      <c r="R584" s="85" t="str">
        <f>IF(AND($N584=$Q$7,$B584&lt;'111'!$L$11),"x","")</f>
        <v/>
      </c>
      <c r="S584" s="85" t="str">
        <f>IF(AND($O584=$Q$7,$B584&lt;'111'!$L$11),"x","")</f>
        <v/>
      </c>
      <c r="T584" s="85" t="str">
        <f>IF(ISERROR(FIND('112'!$M$9,G584,1)),"",IF((AND(FIND('112'!$M$9,G584,1)&gt;=1,B584='112'!$K$9,OR($N584='112'!$I$6,$O584='112'!$I$6))),"x",""))</f>
        <v/>
      </c>
      <c r="U584" s="85" t="str">
        <f>IF(ISERROR(FIND('112'!$M$9,G584,1)),"",IF((AND(LEFT(G584,2)=LEFT('112'!$M$9,2),B584&lt;'112'!$K$9,$N584='112'!$I$6)),"x",""))</f>
        <v/>
      </c>
      <c r="V584" s="85" t="str">
        <f>IF(ISERROR(FIND('112'!$M$9,G584,1)),"",IF((AND(RIGHT(G584,2)=RIGHT('112'!$M$9,2),B584&lt;'112'!$K$9,$O584='112'!$I$6)),"x",""))</f>
        <v>x</v>
      </c>
      <c r="W584" s="85" t="str">
        <f>IF(AND('341-CT'!$H$9=H584,OR(LEFT(N584,3)=$W$7,LEFT(O584,3)=$W$7)),"x","")</f>
        <v/>
      </c>
      <c r="X584" s="85" t="str">
        <f>IF(OR(TH!N584=TH!$X$7,O584=TH!$X$7),"x","")</f>
        <v/>
      </c>
      <c r="Y584" s="85" t="str">
        <f>IF(AND(OR(N584="131",O584="131"),H584='131-CT'!$H$9),"x","")</f>
        <v/>
      </c>
      <c r="Z584" s="85"/>
      <c r="AA584" s="85" t="str">
        <f>IF(AND(MONTH(E584)='IN-NX'!$J$5,'IN-NX'!$D$7=D584),"x","")</f>
        <v/>
      </c>
      <c r="AB584" s="85" t="str">
        <f>IF(AND(OR(LEFT(TH!N584,2)="15",LEFT(TH!O584,2)="15"),'152-CT'!$J$8=TH!F584),"x","")</f>
        <v/>
      </c>
      <c r="AC584" s="85" t="str">
        <f>IF(AND(OR(LEFT(TH!N584,2)="15",LEFT(TH!O584,2)="15"),TK!$E$7=TH!F584),"x","")</f>
        <v/>
      </c>
      <c r="AD584" s="85" t="str">
        <f>IF(AND(N584="1521",MONTH(C584)='BK-NL'!$M$11),"x","")</f>
        <v/>
      </c>
    </row>
    <row r="585" spans="1:31" ht="15.75" customHeight="1">
      <c r="A585" s="342" t="str">
        <f>IF(B585&lt;&gt;"",IF(AND(B585='IN-TC'!$S$4,OR(TH!N585="1111",TH!O585="1111")),TH!D585,""),"")</f>
        <v/>
      </c>
      <c r="B585" s="63">
        <f t="shared" si="42"/>
        <v>3</v>
      </c>
      <c r="C585" s="64">
        <v>42444</v>
      </c>
      <c r="D585" s="320" t="s">
        <v>708</v>
      </c>
      <c r="E585" s="64">
        <v>42444</v>
      </c>
      <c r="F585" s="74" t="s">
        <v>1220</v>
      </c>
      <c r="G585" s="67" t="s">
        <v>927</v>
      </c>
      <c r="H585" s="74" t="s">
        <v>635</v>
      </c>
      <c r="I585" s="446"/>
      <c r="J585" s="446"/>
      <c r="K585" s="437"/>
      <c r="L585" s="446"/>
      <c r="M585" s="65">
        <v>22749430</v>
      </c>
      <c r="N585" s="66" t="s">
        <v>8</v>
      </c>
      <c r="O585" s="66" t="s">
        <v>26</v>
      </c>
      <c r="P585" s="85" t="str">
        <f>IF(AND('331-CT'!$E$7=TH!H585,OR(N585="331",O585="331")),"x","")</f>
        <v/>
      </c>
      <c r="Q585" s="85" t="str">
        <f>IF(AND(B585='111'!$L$11,OR($N585=$Q$7,$O585=$Q$7)),"x","")</f>
        <v/>
      </c>
      <c r="R585" s="85" t="str">
        <f>IF(AND($N585=$Q$7,$B585&lt;'111'!$L$11),"x","")</f>
        <v/>
      </c>
      <c r="S585" s="85" t="str">
        <f>IF(AND($O585=$Q$7,$B585&lt;'111'!$L$11),"x","")</f>
        <v/>
      </c>
      <c r="T585" s="85" t="str">
        <f>IF(ISERROR(FIND('112'!$M$9,G585,1)),"",IF((AND(FIND('112'!$M$9,G585,1)&gt;=1,B585='112'!$K$9,OR($N585='112'!$I$6,$O585='112'!$I$6))),"x",""))</f>
        <v/>
      </c>
      <c r="U585" s="85" t="str">
        <f>IF(ISERROR(FIND('112'!$M$9,G585,1)),"",IF((AND(LEFT(G585,2)=LEFT('112'!$M$9,2),B585&lt;'112'!$K$9,$N585='112'!$I$6)),"x",""))</f>
        <v/>
      </c>
      <c r="V585" s="85" t="str">
        <f>IF(ISERROR(FIND('112'!$M$9,G585,1)),"",IF((AND(RIGHT(G585,2)=RIGHT('112'!$M$9,2),B585&lt;'112'!$K$9,$O585='112'!$I$6)),"x",""))</f>
        <v>x</v>
      </c>
      <c r="W585" s="85" t="str">
        <f>IF(AND('341-CT'!$H$9=H585,OR(LEFT(N585,3)=$W$7,LEFT(O585,3)=$W$7)),"x","")</f>
        <v/>
      </c>
      <c r="X585" s="85" t="str">
        <f>IF(OR(TH!N585=TH!$X$7,O585=TH!$X$7),"x","")</f>
        <v/>
      </c>
      <c r="Y585" s="85" t="str">
        <f>IF(AND(OR(N585="131",O585="131"),H585='131-CT'!$H$9),"x","")</f>
        <v/>
      </c>
      <c r="Z585" s="85"/>
      <c r="AA585" s="85" t="str">
        <f>IF(AND(MONTH(E585)='IN-NX'!$J$5,'IN-NX'!$D$7=D585),"x","")</f>
        <v/>
      </c>
      <c r="AB585" s="85" t="str">
        <f>IF(AND(OR(LEFT(TH!N585,2)="15",LEFT(TH!O585,2)="15"),'152-CT'!$J$8=TH!F585),"x","")</f>
        <v/>
      </c>
      <c r="AC585" s="85" t="str">
        <f>IF(AND(OR(LEFT(TH!N585,2)="15",LEFT(TH!O585,2)="15"),TK!$E$7=TH!F585),"x","")</f>
        <v/>
      </c>
      <c r="AD585" s="85" t="str">
        <f>IF(AND(N585="1521",MONTH(C585)='BK-NL'!$M$11),"x","")</f>
        <v/>
      </c>
    </row>
    <row r="586" spans="1:31" ht="15.75" hidden="1" customHeight="1">
      <c r="A586" s="342" t="str">
        <f>IF(B586&lt;&gt;"",IF(AND(B586='IN-TC'!$S$4,OR(TH!N586="1111",TH!O586="1111")),TH!D586,""),"")</f>
        <v/>
      </c>
      <c r="B586" s="63">
        <f t="shared" si="42"/>
        <v>3</v>
      </c>
      <c r="C586" s="64">
        <v>42444</v>
      </c>
      <c r="D586" s="320" t="s">
        <v>708</v>
      </c>
      <c r="E586" s="64">
        <v>42444</v>
      </c>
      <c r="F586" s="74" t="s">
        <v>1208</v>
      </c>
      <c r="G586" s="67" t="s">
        <v>927</v>
      </c>
      <c r="H586" s="74"/>
      <c r="I586" s="446"/>
      <c r="J586" s="446"/>
      <c r="K586" s="437"/>
      <c r="L586" s="446"/>
      <c r="M586" s="65">
        <v>25000</v>
      </c>
      <c r="N586" s="66" t="s">
        <v>101</v>
      </c>
      <c r="O586" s="66" t="s">
        <v>26</v>
      </c>
      <c r="P586" s="85" t="str">
        <f>IF(AND('331-CT'!$E$7=TH!H586,OR(N586="331",O586="331")),"x","")</f>
        <v/>
      </c>
      <c r="Q586" s="85" t="str">
        <f>IF(AND(B586='111'!$L$11,OR($N586=$Q$7,$O586=$Q$7)),"x","")</f>
        <v/>
      </c>
      <c r="R586" s="85" t="str">
        <f>IF(AND($N586=$Q$7,$B586&lt;'111'!$L$11),"x","")</f>
        <v/>
      </c>
      <c r="S586" s="85" t="str">
        <f>IF(AND($O586=$Q$7,$B586&lt;'111'!$L$11),"x","")</f>
        <v/>
      </c>
      <c r="T586" s="85" t="str">
        <f>IF(ISERROR(FIND('112'!$M$9,G586,1)),"",IF((AND(FIND('112'!$M$9,G586,1)&gt;=1,B586='112'!$K$9,OR($N586='112'!$I$6,$O586='112'!$I$6))),"x",""))</f>
        <v/>
      </c>
      <c r="U586" s="85" t="str">
        <f>IF(ISERROR(FIND('112'!$M$9,G586,1)),"",IF((AND(LEFT(G586,2)=LEFT('112'!$M$9,2),B586&lt;'112'!$K$9,$N586='112'!$I$6)),"x",""))</f>
        <v/>
      </c>
      <c r="V586" s="85" t="str">
        <f>IF(ISERROR(FIND('112'!$M$9,G586,1)),"",IF((AND(RIGHT(G586,2)=RIGHT('112'!$M$9,2),B586&lt;'112'!$K$9,$O586='112'!$I$6)),"x",""))</f>
        <v>x</v>
      </c>
      <c r="W586" s="85" t="str">
        <f>IF(AND('341-CT'!$H$9=H586,OR(LEFT(N586,3)=$W$7,LEFT(O586,3)=$W$7)),"x","")</f>
        <v/>
      </c>
      <c r="X586" s="85" t="str">
        <f>IF(OR(TH!N586=TH!$X$7,O586=TH!$X$7),"x","")</f>
        <v/>
      </c>
      <c r="Y586" s="85" t="str">
        <f>IF(AND(OR(N586="131",O586="131"),H586='131-CT'!$H$9),"x","")</f>
        <v/>
      </c>
      <c r="Z586" s="85"/>
      <c r="AA586" s="85" t="str">
        <f>IF(AND(MONTH(E586)='IN-NX'!$J$5,'IN-NX'!$D$7=D586),"x","")</f>
        <v/>
      </c>
      <c r="AB586" s="85" t="str">
        <f>IF(AND(OR(LEFT(TH!N586,2)="15",LEFT(TH!O586,2)="15"),'152-CT'!$J$8=TH!F586),"x","")</f>
        <v/>
      </c>
      <c r="AC586" s="85" t="str">
        <f>IF(AND(OR(LEFT(TH!N586,2)="15",LEFT(TH!O586,2)="15"),TK!$E$7=TH!F586),"x","")</f>
        <v/>
      </c>
      <c r="AD586" s="85" t="str">
        <f>IF(AND(N586="1521",MONTH(C586)='BK-NL'!$M$11),"x","")</f>
        <v/>
      </c>
    </row>
    <row r="587" spans="1:31" ht="15.75" hidden="1" customHeight="1">
      <c r="A587" s="342" t="str">
        <f>IF(B587&lt;&gt;"",IF(AND(B587='IN-TC'!$S$4,OR(TH!N587="1111",TH!O587="1111")),TH!D587,""),"")</f>
        <v/>
      </c>
      <c r="B587" s="63">
        <f t="shared" si="42"/>
        <v>3</v>
      </c>
      <c r="C587" s="64">
        <v>42444</v>
      </c>
      <c r="D587" s="320" t="s">
        <v>708</v>
      </c>
      <c r="E587" s="64">
        <v>42444</v>
      </c>
      <c r="F587" s="74" t="s">
        <v>1209</v>
      </c>
      <c r="G587" s="67" t="s">
        <v>927</v>
      </c>
      <c r="H587" s="7"/>
      <c r="I587" s="446"/>
      <c r="J587" s="446"/>
      <c r="K587" s="437"/>
      <c r="L587" s="446"/>
      <c r="M587" s="65">
        <v>2500</v>
      </c>
      <c r="N587" s="66" t="s">
        <v>9</v>
      </c>
      <c r="O587" s="66" t="s">
        <v>26</v>
      </c>
      <c r="P587" s="85" t="str">
        <f>IF(AND('331-CT'!$E$7=TH!H587,OR(N587="331",O587="331")),"x","")</f>
        <v/>
      </c>
      <c r="Q587" s="85" t="str">
        <f>IF(AND(B587='111'!$L$11,OR($N587=$Q$7,$O587=$Q$7)),"x","")</f>
        <v/>
      </c>
      <c r="R587" s="85" t="str">
        <f>IF(AND($N587=$Q$7,$B587&lt;'111'!$L$11),"x","")</f>
        <v/>
      </c>
      <c r="S587" s="85" t="str">
        <f>IF(AND($O587=$Q$7,$B587&lt;'111'!$L$11),"x","")</f>
        <v/>
      </c>
      <c r="T587" s="85" t="str">
        <f>IF(ISERROR(FIND('112'!$M$9,G587,1)),"",IF((AND(FIND('112'!$M$9,G587,1)&gt;=1,B587='112'!$K$9,OR($N587='112'!$I$6,$O587='112'!$I$6))),"x",""))</f>
        <v/>
      </c>
      <c r="U587" s="85" t="str">
        <f>IF(ISERROR(FIND('112'!$M$9,G587,1)),"",IF((AND(LEFT(G587,2)=LEFT('112'!$M$9,2),B587&lt;'112'!$K$9,$N587='112'!$I$6)),"x",""))</f>
        <v/>
      </c>
      <c r="V587" s="85" t="str">
        <f>IF(ISERROR(FIND('112'!$M$9,G587,1)),"",IF((AND(RIGHT(G587,2)=RIGHT('112'!$M$9,2),B587&lt;'112'!$K$9,$O587='112'!$I$6)),"x",""))</f>
        <v>x</v>
      </c>
      <c r="W587" s="85" t="str">
        <f>IF(AND('341-CT'!$H$9=H587,OR(LEFT(N587,3)=$W$7,LEFT(O587,3)=$W$7)),"x","")</f>
        <v/>
      </c>
      <c r="X587" s="85" t="str">
        <f>IF(OR(TH!N587=TH!$X$7,O587=TH!$X$7),"x","")</f>
        <v/>
      </c>
      <c r="Y587" s="85" t="str">
        <f>IF(AND(OR(N587="131",O587="131"),H587='131-CT'!$H$9),"x","")</f>
        <v/>
      </c>
      <c r="Z587" s="85"/>
      <c r="AA587" s="85" t="str">
        <f>IF(AND(MONTH(E587)='IN-NX'!$J$5,'IN-NX'!$D$7=D587),"x","")</f>
        <v/>
      </c>
      <c r="AB587" s="85" t="str">
        <f>IF(AND(OR(LEFT(TH!N587,2)="15",LEFT(TH!O587,2)="15"),'152-CT'!$J$8=TH!F587),"x","")</f>
        <v/>
      </c>
      <c r="AC587" s="85" t="str">
        <f>IF(AND(OR(LEFT(TH!N587,2)="15",LEFT(TH!O587,2)="15"),TK!$E$7=TH!F587),"x","")</f>
        <v/>
      </c>
      <c r="AD587" s="85" t="str">
        <f>IF(AND(N587="1521",MONTH(C587)='BK-NL'!$M$11),"x","")</f>
        <v/>
      </c>
    </row>
    <row r="588" spans="1:31" ht="15.75" customHeight="1">
      <c r="A588" s="342" t="str">
        <f>IF(B588&lt;&gt;"",IF(AND(B588='IN-TC'!$S$4,OR(TH!N588="1111",TH!O588="1111")),TH!D588,""),"")</f>
        <v/>
      </c>
      <c r="B588" s="63">
        <f t="shared" si="42"/>
        <v>3</v>
      </c>
      <c r="C588" s="64">
        <v>42444</v>
      </c>
      <c r="D588" s="320" t="s">
        <v>708</v>
      </c>
      <c r="E588" s="64">
        <v>42444</v>
      </c>
      <c r="F588" s="74" t="s">
        <v>1221</v>
      </c>
      <c r="G588" s="67" t="s">
        <v>927</v>
      </c>
      <c r="H588" s="74" t="s">
        <v>679</v>
      </c>
      <c r="I588" s="446"/>
      <c r="J588" s="446"/>
      <c r="K588" s="437"/>
      <c r="L588" s="446"/>
      <c r="M588" s="65">
        <v>36300000</v>
      </c>
      <c r="N588" s="66" t="s">
        <v>8</v>
      </c>
      <c r="O588" s="66" t="s">
        <v>26</v>
      </c>
      <c r="P588" s="85" t="str">
        <f>IF(AND('331-CT'!$E$7=TH!H588,OR(N588="331",O588="331")),"x","")</f>
        <v/>
      </c>
      <c r="Q588" s="85" t="str">
        <f>IF(AND(B588='111'!$L$11,OR($N588=$Q$7,$O588=$Q$7)),"x","")</f>
        <v/>
      </c>
      <c r="R588" s="85" t="str">
        <f>IF(AND($N588=$Q$7,$B588&lt;'111'!$L$11),"x","")</f>
        <v/>
      </c>
      <c r="S588" s="85" t="str">
        <f>IF(AND($O588=$Q$7,$B588&lt;'111'!$L$11),"x","")</f>
        <v/>
      </c>
      <c r="T588" s="85" t="str">
        <f>IF(ISERROR(FIND('112'!$M$9,G588,1)),"",IF((AND(FIND('112'!$M$9,G588,1)&gt;=1,B588='112'!$K$9,OR($N588='112'!$I$6,$O588='112'!$I$6))),"x",""))</f>
        <v/>
      </c>
      <c r="U588" s="85" t="str">
        <f>IF(ISERROR(FIND('112'!$M$9,G588,1)),"",IF((AND(LEFT(G588,2)=LEFT('112'!$M$9,2),B588&lt;'112'!$K$9,$N588='112'!$I$6)),"x",""))</f>
        <v/>
      </c>
      <c r="V588" s="85" t="str">
        <f>IF(ISERROR(FIND('112'!$M$9,G588,1)),"",IF((AND(RIGHT(G588,2)=RIGHT('112'!$M$9,2),B588&lt;'112'!$K$9,$O588='112'!$I$6)),"x",""))</f>
        <v>x</v>
      </c>
      <c r="W588" s="85" t="str">
        <f>IF(AND('341-CT'!$H$9=H588,OR(LEFT(N588,3)=$W$7,LEFT(O588,3)=$W$7)),"x","")</f>
        <v/>
      </c>
      <c r="X588" s="85" t="str">
        <f>IF(OR(TH!N588=TH!$X$7,O588=TH!$X$7),"x","")</f>
        <v/>
      </c>
      <c r="Y588" s="85" t="str">
        <f>IF(AND(OR(N588="131",O588="131"),H588='131-CT'!$H$9),"x","")</f>
        <v/>
      </c>
      <c r="Z588" s="85"/>
      <c r="AA588" s="85" t="str">
        <f>IF(AND(MONTH(E588)='IN-NX'!$J$5,'IN-NX'!$D$7=D588),"x","")</f>
        <v/>
      </c>
      <c r="AB588" s="85" t="str">
        <f>IF(AND(OR(LEFT(TH!N588,2)="15",LEFT(TH!O588,2)="15"),'152-CT'!$J$8=TH!F588),"x","")</f>
        <v/>
      </c>
      <c r="AC588" s="85" t="str">
        <f>IF(AND(OR(LEFT(TH!N588,2)="15",LEFT(TH!O588,2)="15"),TK!$E$7=TH!F588),"x","")</f>
        <v/>
      </c>
      <c r="AD588" s="85" t="str">
        <f>IF(AND(N588="1521",MONTH(C588)='BK-NL'!$M$11),"x","")</f>
        <v/>
      </c>
    </row>
    <row r="589" spans="1:31" ht="15.75" hidden="1" customHeight="1">
      <c r="A589" s="342" t="str">
        <f>IF(B589&lt;&gt;"",IF(AND(B589='IN-TC'!$S$4,OR(TH!N589="1111",TH!O589="1111")),TH!D589,""),"")</f>
        <v/>
      </c>
      <c r="B589" s="63">
        <f t="shared" si="42"/>
        <v>3</v>
      </c>
      <c r="C589" s="64">
        <v>42444</v>
      </c>
      <c r="D589" s="320" t="s">
        <v>708</v>
      </c>
      <c r="E589" s="64">
        <v>42444</v>
      </c>
      <c r="F589" s="74" t="s">
        <v>1208</v>
      </c>
      <c r="G589" s="67" t="s">
        <v>927</v>
      </c>
      <c r="H589" s="74"/>
      <c r="I589" s="446"/>
      <c r="J589" s="446"/>
      <c r="K589" s="437"/>
      <c r="L589" s="446"/>
      <c r="M589" s="65">
        <v>25000</v>
      </c>
      <c r="N589" s="66" t="s">
        <v>101</v>
      </c>
      <c r="O589" s="66" t="s">
        <v>26</v>
      </c>
      <c r="P589" s="85" t="str">
        <f>IF(AND('331-CT'!$E$7=TH!H589,OR(N589="331",O589="331")),"x","")</f>
        <v/>
      </c>
      <c r="Q589" s="85" t="str">
        <f>IF(AND(B589='111'!$L$11,OR($N589=$Q$7,$O589=$Q$7)),"x","")</f>
        <v/>
      </c>
      <c r="R589" s="85" t="str">
        <f>IF(AND($N589=$Q$7,$B589&lt;'111'!$L$11),"x","")</f>
        <v/>
      </c>
      <c r="S589" s="85" t="str">
        <f>IF(AND($O589=$Q$7,$B589&lt;'111'!$L$11),"x","")</f>
        <v/>
      </c>
      <c r="T589" s="85" t="str">
        <f>IF(ISERROR(FIND('112'!$M$9,G589,1)),"",IF((AND(FIND('112'!$M$9,G589,1)&gt;=1,B589='112'!$K$9,OR($N589='112'!$I$6,$O589='112'!$I$6))),"x",""))</f>
        <v/>
      </c>
      <c r="U589" s="85" t="str">
        <f>IF(ISERROR(FIND('112'!$M$9,G589,1)),"",IF((AND(LEFT(G589,2)=LEFT('112'!$M$9,2),B589&lt;'112'!$K$9,$N589='112'!$I$6)),"x",""))</f>
        <v/>
      </c>
      <c r="V589" s="85" t="str">
        <f>IF(ISERROR(FIND('112'!$M$9,G589,1)),"",IF((AND(RIGHT(G589,2)=RIGHT('112'!$M$9,2),B589&lt;'112'!$K$9,$O589='112'!$I$6)),"x",""))</f>
        <v>x</v>
      </c>
      <c r="W589" s="85" t="str">
        <f>IF(AND('341-CT'!$H$9=H589,OR(LEFT(N589,3)=$W$7,LEFT(O589,3)=$W$7)),"x","")</f>
        <v/>
      </c>
      <c r="X589" s="85" t="str">
        <f>IF(OR(TH!N589=TH!$X$7,O589=TH!$X$7),"x","")</f>
        <v/>
      </c>
      <c r="Y589" s="85" t="str">
        <f>IF(AND(OR(N589="131",O589="131"),H589='131-CT'!$H$9),"x","")</f>
        <v/>
      </c>
      <c r="Z589" s="85"/>
      <c r="AA589" s="85" t="str">
        <f>IF(AND(MONTH(E589)='IN-NX'!$J$5,'IN-NX'!$D$7=D589),"x","")</f>
        <v/>
      </c>
      <c r="AB589" s="85" t="str">
        <f>IF(AND(OR(LEFT(TH!N589,2)="15",LEFT(TH!O589,2)="15"),'152-CT'!$J$8=TH!F589),"x","")</f>
        <v/>
      </c>
      <c r="AC589" s="85" t="str">
        <f>IF(AND(OR(LEFT(TH!N589,2)="15",LEFT(TH!O589,2)="15"),TK!$E$7=TH!F589),"x","")</f>
        <v/>
      </c>
      <c r="AD589" s="85" t="str">
        <f>IF(AND(N589="1521",MONTH(C589)='BK-NL'!$M$11),"x","")</f>
        <v/>
      </c>
    </row>
    <row r="590" spans="1:31" ht="15.75" hidden="1" customHeight="1">
      <c r="A590" s="342" t="str">
        <f>IF(B590&lt;&gt;"",IF(AND(B590='IN-TC'!$S$4,OR(TH!N590="1111",TH!O590="1111")),TH!D590,""),"")</f>
        <v/>
      </c>
      <c r="B590" s="63">
        <f t="shared" si="42"/>
        <v>3</v>
      </c>
      <c r="C590" s="64">
        <v>42444</v>
      </c>
      <c r="D590" s="320" t="s">
        <v>708</v>
      </c>
      <c r="E590" s="64">
        <v>42444</v>
      </c>
      <c r="F590" s="74" t="s">
        <v>1209</v>
      </c>
      <c r="G590" s="67" t="s">
        <v>927</v>
      </c>
      <c r="H590" s="7"/>
      <c r="I590" s="446"/>
      <c r="J590" s="446"/>
      <c r="K590" s="437"/>
      <c r="L590" s="446"/>
      <c r="M590" s="65">
        <v>2500</v>
      </c>
      <c r="N590" s="66" t="s">
        <v>9</v>
      </c>
      <c r="O590" s="66" t="s">
        <v>26</v>
      </c>
      <c r="P590" s="85" t="str">
        <f>IF(AND('331-CT'!$E$7=TH!H590,OR(N590="331",O590="331")),"x","")</f>
        <v/>
      </c>
      <c r="Q590" s="85" t="str">
        <f>IF(AND(B590='111'!$L$11,OR($N590=$Q$7,$O590=$Q$7)),"x","")</f>
        <v/>
      </c>
      <c r="R590" s="85" t="str">
        <f>IF(AND($N590=$Q$7,$B590&lt;'111'!$L$11),"x","")</f>
        <v/>
      </c>
      <c r="S590" s="85" t="str">
        <f>IF(AND($O590=$Q$7,$B590&lt;'111'!$L$11),"x","")</f>
        <v/>
      </c>
      <c r="T590" s="85" t="str">
        <f>IF(ISERROR(FIND('112'!$M$9,G590,1)),"",IF((AND(FIND('112'!$M$9,G590,1)&gt;=1,B590='112'!$K$9,OR($N590='112'!$I$6,$O590='112'!$I$6))),"x",""))</f>
        <v/>
      </c>
      <c r="U590" s="85" t="str">
        <f>IF(ISERROR(FIND('112'!$M$9,G590,1)),"",IF((AND(LEFT(G590,2)=LEFT('112'!$M$9,2),B590&lt;'112'!$K$9,$N590='112'!$I$6)),"x",""))</f>
        <v/>
      </c>
      <c r="V590" s="85" t="str">
        <f>IF(ISERROR(FIND('112'!$M$9,G590,1)),"",IF((AND(RIGHT(G590,2)=RIGHT('112'!$M$9,2),B590&lt;'112'!$K$9,$O590='112'!$I$6)),"x",""))</f>
        <v>x</v>
      </c>
      <c r="W590" s="85" t="str">
        <f>IF(AND('341-CT'!$H$9=H590,OR(LEFT(N590,3)=$W$7,LEFT(O590,3)=$W$7)),"x","")</f>
        <v/>
      </c>
      <c r="X590" s="85" t="str">
        <f>IF(OR(TH!N590=TH!$X$7,O590=TH!$X$7),"x","")</f>
        <v/>
      </c>
      <c r="Y590" s="85" t="str">
        <f>IF(AND(OR(N590="131",O590="131"),H590='131-CT'!$H$9),"x","")</f>
        <v/>
      </c>
      <c r="Z590" s="85"/>
      <c r="AA590" s="85" t="str">
        <f>IF(AND(MONTH(E590)='IN-NX'!$J$5,'IN-NX'!$D$7=D590),"x","")</f>
        <v/>
      </c>
      <c r="AB590" s="85" t="str">
        <f>IF(AND(OR(LEFT(TH!N590,2)="15",LEFT(TH!O590,2)="15"),'152-CT'!$J$8=TH!F590),"x","")</f>
        <v/>
      </c>
      <c r="AC590" s="85" t="str">
        <f>IF(AND(OR(LEFT(TH!N590,2)="15",LEFT(TH!O590,2)="15"),TK!$E$7=TH!F590),"x","")</f>
        <v/>
      </c>
      <c r="AD590" s="85" t="str">
        <f>IF(AND(N590="1521",MONTH(C590)='BK-NL'!$M$11),"x","")</f>
        <v/>
      </c>
    </row>
    <row r="591" spans="1:31" ht="15.75" hidden="1" customHeight="1">
      <c r="A591" s="342" t="str">
        <f>IF(B591&lt;&gt;"",IF(AND(B591='IN-TC'!$S$4,OR(TH!N591="1111",TH!O591="1111")),TH!D591,""),"")</f>
        <v/>
      </c>
      <c r="B591" s="1021">
        <f t="shared" si="42"/>
        <v>3</v>
      </c>
      <c r="C591" s="81">
        <v>42444</v>
      </c>
      <c r="D591" s="1152" t="s">
        <v>708</v>
      </c>
      <c r="E591" s="81">
        <v>42444</v>
      </c>
      <c r="F591" s="74" t="s">
        <v>1222</v>
      </c>
      <c r="G591" s="82" t="s">
        <v>927</v>
      </c>
      <c r="H591" s="975"/>
      <c r="I591" s="444"/>
      <c r="J591" s="444"/>
      <c r="K591" s="435"/>
      <c r="L591" s="444"/>
      <c r="M591" s="84">
        <v>72666115</v>
      </c>
      <c r="N591" s="85" t="s">
        <v>596</v>
      </c>
      <c r="O591" s="85" t="s">
        <v>26</v>
      </c>
      <c r="P591" s="85" t="str">
        <f>IF(AND('331-CT'!$E$7=TH!H591,OR(N591="331",O591="331")),"x","")</f>
        <v/>
      </c>
      <c r="Q591" s="85" t="str">
        <f>IF(AND(B591='111'!$L$11,OR($N591=$Q$7,$O591=$Q$7)),"x","")</f>
        <v/>
      </c>
      <c r="R591" s="85" t="str">
        <f>IF(AND($N591=$Q$7,$B591&lt;'111'!$L$11),"x","")</f>
        <v/>
      </c>
      <c r="S591" s="85" t="str">
        <f>IF(AND($O591=$Q$7,$B591&lt;'111'!$L$11),"x","")</f>
        <v/>
      </c>
      <c r="T591" s="85" t="str">
        <f>IF(ISERROR(FIND('112'!$M$9,G591,1)),"",IF((AND(FIND('112'!$M$9,G591,1)&gt;=1,B591='112'!$K$9,OR($N591='112'!$I$6,$O591='112'!$I$6))),"x",""))</f>
        <v/>
      </c>
      <c r="U591" s="85" t="str">
        <f>IF(ISERROR(FIND('112'!$M$9,G591,1)),"",IF((AND(LEFT(G591,2)=LEFT('112'!$M$9,2),B591&lt;'112'!$K$9,$N591='112'!$I$6)),"x",""))</f>
        <v/>
      </c>
      <c r="V591" s="85" t="str">
        <f>IF(ISERROR(FIND('112'!$M$9,G591,1)),"",IF((AND(RIGHT(G591,2)=RIGHT('112'!$M$9,2),B591&lt;'112'!$K$9,$O591='112'!$I$6)),"x",""))</f>
        <v>x</v>
      </c>
      <c r="W591" s="85" t="str">
        <f>IF(AND('341-CT'!$H$9=H591,OR(LEFT(N591,3)=$W$7,LEFT(O591,3)=$W$7)),"x","")</f>
        <v/>
      </c>
      <c r="X591" s="85" t="str">
        <f>IF(OR(TH!N591=TH!$X$7,O591=TH!$X$7),"x","")</f>
        <v/>
      </c>
      <c r="Y591" s="85" t="str">
        <f>IF(AND(OR(N591="131",O591="131"),H591='131-CT'!$H$9),"x","")</f>
        <v/>
      </c>
      <c r="Z591" s="85"/>
      <c r="AA591" s="85" t="str">
        <f>IF(AND(MONTH(E591)='IN-NX'!$J$5,'IN-NX'!$D$7=D591),"x","")</f>
        <v/>
      </c>
      <c r="AB591" s="85" t="str">
        <f>IF(AND(OR(LEFT(TH!N591,2)="15",LEFT(TH!O591,2)="15"),'152-CT'!$J$8=TH!F591),"x","")</f>
        <v/>
      </c>
      <c r="AC591" s="85" t="str">
        <f>IF(AND(OR(LEFT(TH!N591,2)="15",LEFT(TH!O591,2)="15"),TK!$E$7=TH!F591),"x","")</f>
        <v/>
      </c>
      <c r="AD591" s="85" t="str">
        <f>IF(AND(N591="1521",MONTH(C591)='BK-NL'!$M$11),"x","")</f>
        <v/>
      </c>
      <c r="AE591" s="353"/>
    </row>
    <row r="592" spans="1:31" s="353" customFormat="1" ht="15.75" hidden="1" customHeight="1">
      <c r="A592" s="342" t="str">
        <f>IF(B592&lt;&gt;"",IF(AND(B592='IN-TC'!$S$4,OR(TH!N592="1111",TH!O592="1111")),TH!D592,""),"")</f>
        <v/>
      </c>
      <c r="B592" s="1021">
        <f t="shared" si="42"/>
        <v>3</v>
      </c>
      <c r="C592" s="81">
        <v>42444</v>
      </c>
      <c r="D592" s="1152" t="s">
        <v>708</v>
      </c>
      <c r="E592" s="81">
        <v>42444</v>
      </c>
      <c r="F592" s="74" t="s">
        <v>1223</v>
      </c>
      <c r="G592" s="82" t="s">
        <v>927</v>
      </c>
      <c r="H592" s="975"/>
      <c r="I592" s="444"/>
      <c r="J592" s="444"/>
      <c r="K592" s="435"/>
      <c r="L592" s="444"/>
      <c r="M592" s="84">
        <v>19101465</v>
      </c>
      <c r="N592" s="85" t="s">
        <v>597</v>
      </c>
      <c r="O592" s="85" t="s">
        <v>26</v>
      </c>
      <c r="P592" s="85" t="str">
        <f>IF(AND('331-CT'!$E$7=TH!H592,OR(N592="331",O592="331")),"x","")</f>
        <v/>
      </c>
      <c r="Q592" s="85" t="str">
        <f>IF(AND(B592='111'!$L$11,OR($N592=$Q$7,$O592=$Q$7)),"x","")</f>
        <v/>
      </c>
      <c r="R592" s="85" t="str">
        <f>IF(AND($N592=$Q$7,$B592&lt;'111'!$L$11),"x","")</f>
        <v/>
      </c>
      <c r="S592" s="85" t="str">
        <f>IF(AND($O592=$Q$7,$B592&lt;'111'!$L$11),"x","")</f>
        <v/>
      </c>
      <c r="T592" s="85" t="str">
        <f>IF(ISERROR(FIND('112'!$M$9,G592,1)),"",IF((AND(FIND('112'!$M$9,G592,1)&gt;=1,B592='112'!$K$9,OR($N592='112'!$I$6,$O592='112'!$I$6))),"x",""))</f>
        <v/>
      </c>
      <c r="U592" s="85" t="str">
        <f>IF(ISERROR(FIND('112'!$M$9,G592,1)),"",IF((AND(LEFT(G592,2)=LEFT('112'!$M$9,2),B592&lt;'112'!$K$9,$N592='112'!$I$6)),"x",""))</f>
        <v/>
      </c>
      <c r="V592" s="85" t="str">
        <f>IF(ISERROR(FIND('112'!$M$9,G592,1)),"",IF((AND(RIGHT(G592,2)=RIGHT('112'!$M$9,2),B592&lt;'112'!$K$9,$O592='112'!$I$6)),"x",""))</f>
        <v>x</v>
      </c>
      <c r="W592" s="85" t="str">
        <f>IF(AND('341-CT'!$H$9=H592,OR(LEFT(N592,3)=$W$7,LEFT(O592,3)=$W$7)),"x","")</f>
        <v/>
      </c>
      <c r="X592" s="85" t="str">
        <f>IF(OR(TH!N592=TH!$X$7,O592=TH!$X$7),"x","")</f>
        <v/>
      </c>
      <c r="Y592" s="85" t="str">
        <f>IF(AND(OR(N592="131",O592="131"),H592='131-CT'!$H$9),"x","")</f>
        <v/>
      </c>
      <c r="Z592" s="85"/>
      <c r="AA592" s="85" t="str">
        <f>IF(AND(MONTH(E592)='IN-NX'!$J$5,'IN-NX'!$D$7=D592),"x","")</f>
        <v/>
      </c>
      <c r="AB592" s="85" t="str">
        <f>IF(AND(OR(LEFT(TH!N592,2)="15",LEFT(TH!O592,2)="15"),'152-CT'!$J$8=TH!F592),"x","")</f>
        <v/>
      </c>
      <c r="AC592" s="85" t="str">
        <f>IF(AND(OR(LEFT(TH!N592,2)="15",LEFT(TH!O592,2)="15"),TK!$E$7=TH!F592),"x","")</f>
        <v/>
      </c>
      <c r="AD592" s="85" t="str">
        <f>IF(AND(N592="1521",MONTH(C592)='BK-NL'!$M$11),"x","")</f>
        <v/>
      </c>
    </row>
    <row r="593" spans="1:31" s="353" customFormat="1" ht="15.75" hidden="1" customHeight="1">
      <c r="A593" s="342" t="str">
        <f>IF(B593&lt;&gt;"",IF(AND(B593='IN-TC'!$S$4,OR(TH!N593="1111",TH!O593="1111")),TH!D593,""),"")</f>
        <v/>
      </c>
      <c r="B593" s="1021">
        <f t="shared" si="42"/>
        <v>3</v>
      </c>
      <c r="C593" s="81">
        <v>42444</v>
      </c>
      <c r="D593" s="1152" t="s">
        <v>708</v>
      </c>
      <c r="E593" s="81">
        <v>42444</v>
      </c>
      <c r="F593" s="74" t="s">
        <v>1224</v>
      </c>
      <c r="G593" s="82" t="s">
        <v>927</v>
      </c>
      <c r="H593" s="83"/>
      <c r="I593" s="444"/>
      <c r="J593" s="444"/>
      <c r="K593" s="435"/>
      <c r="L593" s="444"/>
      <c r="M593" s="84">
        <v>8232420</v>
      </c>
      <c r="N593" s="85" t="s">
        <v>598</v>
      </c>
      <c r="O593" s="85" t="s">
        <v>26</v>
      </c>
      <c r="P593" s="85" t="str">
        <f>IF(AND('331-CT'!$E$7=TH!H593,OR(N593="331",O593="331")),"x","")</f>
        <v/>
      </c>
      <c r="Q593" s="85" t="str">
        <f>IF(AND(B593='111'!$L$11,OR($N593=$Q$7,$O593=$Q$7)),"x","")</f>
        <v/>
      </c>
      <c r="R593" s="85" t="str">
        <f>IF(AND($N593=$Q$7,$B593&lt;'111'!$L$11),"x","")</f>
        <v/>
      </c>
      <c r="S593" s="85" t="str">
        <f>IF(AND($O593=$Q$7,$B593&lt;'111'!$L$11),"x","")</f>
        <v/>
      </c>
      <c r="T593" s="85" t="str">
        <f>IF(ISERROR(FIND('112'!$M$9,G593,1)),"",IF((AND(FIND('112'!$M$9,G593,1)&gt;=1,B593='112'!$K$9,OR($N593='112'!$I$6,$O593='112'!$I$6))),"x",""))</f>
        <v/>
      </c>
      <c r="U593" s="85" t="str">
        <f>IF(ISERROR(FIND('112'!$M$9,G593,1)),"",IF((AND(LEFT(G593,2)=LEFT('112'!$M$9,2),B593&lt;'112'!$K$9,$N593='112'!$I$6)),"x",""))</f>
        <v/>
      </c>
      <c r="V593" s="85" t="str">
        <f>IF(ISERROR(FIND('112'!$M$9,G593,1)),"",IF((AND(RIGHT(G593,2)=RIGHT('112'!$M$9,2),B593&lt;'112'!$K$9,$O593='112'!$I$6)),"x",""))</f>
        <v>x</v>
      </c>
      <c r="W593" s="85" t="str">
        <f>IF(AND('341-CT'!$H$9=H593,OR(LEFT(N593,3)=$W$7,LEFT(O593,3)=$W$7)),"x","")</f>
        <v/>
      </c>
      <c r="X593" s="85" t="str">
        <f>IF(OR(TH!N593=TH!$X$7,O593=TH!$X$7),"x","")</f>
        <v/>
      </c>
      <c r="Y593" s="85" t="str">
        <f>IF(AND(OR(N593="131",O593="131"),H593='131-CT'!$H$9),"x","")</f>
        <v/>
      </c>
      <c r="Z593" s="85"/>
      <c r="AA593" s="85" t="str">
        <f>IF(AND(MONTH(E593)='IN-NX'!$J$5,'IN-NX'!$D$7=D593),"x","")</f>
        <v/>
      </c>
      <c r="AB593" s="85" t="str">
        <f>IF(AND(OR(LEFT(TH!N593,2)="15",LEFT(TH!O593,2)="15"),'152-CT'!$J$8=TH!F593),"x","")</f>
        <v/>
      </c>
      <c r="AC593" s="85" t="str">
        <f>IF(AND(OR(LEFT(TH!N593,2)="15",LEFT(TH!O593,2)="15"),TK!$E$7=TH!F593),"x","")</f>
        <v/>
      </c>
      <c r="AD593" s="85" t="str">
        <f>IF(AND(N593="1521",MONTH(C593)='BK-NL'!$M$11),"x","")</f>
        <v/>
      </c>
    </row>
    <row r="594" spans="1:31" s="353" customFormat="1" ht="15.75" hidden="1" customHeight="1">
      <c r="A594" s="342" t="str">
        <f>IF(B594&lt;&gt;"",IF(AND(B594='IN-TC'!$S$4,OR(TH!N594="1111",TH!O594="1111")),TH!D594,""),"")</f>
        <v/>
      </c>
      <c r="B594" s="63">
        <f t="shared" si="42"/>
        <v>3</v>
      </c>
      <c r="C594" s="64">
        <v>42444</v>
      </c>
      <c r="D594" s="320" t="s">
        <v>708</v>
      </c>
      <c r="E594" s="64">
        <v>42444</v>
      </c>
      <c r="F594" s="74" t="s">
        <v>1208</v>
      </c>
      <c r="G594" s="67" t="s">
        <v>927</v>
      </c>
      <c r="H594" s="74"/>
      <c r="I594" s="446"/>
      <c r="J594" s="446"/>
      <c r="K594" s="437"/>
      <c r="L594" s="446"/>
      <c r="M594" s="65">
        <v>50000</v>
      </c>
      <c r="N594" s="66" t="s">
        <v>101</v>
      </c>
      <c r="O594" s="66" t="s">
        <v>26</v>
      </c>
      <c r="P594" s="85" t="str">
        <f>IF(AND('331-CT'!$E$7=TH!H594,OR(N594="331",O594="331")),"x","")</f>
        <v/>
      </c>
      <c r="Q594" s="85" t="str">
        <f>IF(AND(B594='111'!$L$11,OR($N594=$Q$7,$O594=$Q$7)),"x","")</f>
        <v/>
      </c>
      <c r="R594" s="85" t="str">
        <f>IF(AND($N594=$Q$7,$B594&lt;'111'!$L$11),"x","")</f>
        <v/>
      </c>
      <c r="S594" s="85" t="str">
        <f>IF(AND($O594=$Q$7,$B594&lt;'111'!$L$11),"x","")</f>
        <v/>
      </c>
      <c r="T594" s="85" t="str">
        <f>IF(ISERROR(FIND('112'!$M$9,G594,1)),"",IF((AND(FIND('112'!$M$9,G594,1)&gt;=1,B594='112'!$K$9,OR($N594='112'!$I$6,$O594='112'!$I$6))),"x",""))</f>
        <v/>
      </c>
      <c r="U594" s="85" t="str">
        <f>IF(ISERROR(FIND('112'!$M$9,G594,1)),"",IF((AND(LEFT(G594,2)=LEFT('112'!$M$9,2),B594&lt;'112'!$K$9,$N594='112'!$I$6)),"x",""))</f>
        <v/>
      </c>
      <c r="V594" s="85" t="str">
        <f>IF(ISERROR(FIND('112'!$M$9,G594,1)),"",IF((AND(RIGHT(G594,2)=RIGHT('112'!$M$9,2),B594&lt;'112'!$K$9,$O594='112'!$I$6)),"x",""))</f>
        <v>x</v>
      </c>
      <c r="W594" s="85" t="str">
        <f>IF(AND('341-CT'!$H$9=H594,OR(LEFT(N594,3)=$W$7,LEFT(O594,3)=$W$7)),"x","")</f>
        <v/>
      </c>
      <c r="X594" s="85" t="str">
        <f>IF(OR(TH!N594=TH!$X$7,O594=TH!$X$7),"x","")</f>
        <v/>
      </c>
      <c r="Y594" s="85" t="str">
        <f>IF(AND(OR(N594="131",O594="131"),H594='131-CT'!$H$9),"x","")</f>
        <v/>
      </c>
      <c r="Z594" s="85"/>
      <c r="AA594" s="85" t="str">
        <f>IF(AND(MONTH(E594)='IN-NX'!$J$5,'IN-NX'!$D$7=D594),"x","")</f>
        <v/>
      </c>
      <c r="AB594" s="85" t="str">
        <f>IF(AND(OR(LEFT(TH!N594,2)="15",LEFT(TH!O594,2)="15"),'152-CT'!$J$8=TH!F594),"x","")</f>
        <v/>
      </c>
      <c r="AC594" s="85" t="str">
        <f>IF(AND(OR(LEFT(TH!N594,2)="15",LEFT(TH!O594,2)="15"),TK!$E$7=TH!F594),"x","")</f>
        <v/>
      </c>
      <c r="AD594" s="85" t="str">
        <f>IF(AND(N594="1521",MONTH(C594)='BK-NL'!$M$11),"x","")</f>
        <v/>
      </c>
      <c r="AE594" s="333"/>
    </row>
    <row r="595" spans="1:31" s="357" customFormat="1" ht="15.75" hidden="1" customHeight="1">
      <c r="A595" s="342" t="str">
        <f>IF(B595&lt;&gt;"",IF(AND(B595='IN-TC'!$S$4,OR(TH!N595="1111",TH!O595="1111")),TH!D595,""),"")</f>
        <v/>
      </c>
      <c r="B595" s="63">
        <f t="shared" si="42"/>
        <v>3</v>
      </c>
      <c r="C595" s="64">
        <v>42444</v>
      </c>
      <c r="D595" s="320" t="s">
        <v>708</v>
      </c>
      <c r="E595" s="64">
        <v>42444</v>
      </c>
      <c r="F595" s="74" t="s">
        <v>1209</v>
      </c>
      <c r="G595" s="67" t="s">
        <v>927</v>
      </c>
      <c r="H595" s="7"/>
      <c r="I595" s="446"/>
      <c r="J595" s="446"/>
      <c r="K595" s="437"/>
      <c r="L595" s="446"/>
      <c r="M595" s="65">
        <v>5000</v>
      </c>
      <c r="N595" s="66" t="s">
        <v>9</v>
      </c>
      <c r="O595" s="66" t="s">
        <v>26</v>
      </c>
      <c r="P595" s="85" t="str">
        <f>IF(AND('331-CT'!$E$7=TH!H595,OR(N595="331",O595="331")),"x","")</f>
        <v/>
      </c>
      <c r="Q595" s="85" t="str">
        <f>IF(AND(B595='111'!$L$11,OR($N595=$Q$7,$O595=$Q$7)),"x","")</f>
        <v/>
      </c>
      <c r="R595" s="85" t="str">
        <f>IF(AND($N595=$Q$7,$B595&lt;'111'!$L$11),"x","")</f>
        <v/>
      </c>
      <c r="S595" s="85" t="str">
        <f>IF(AND($O595=$Q$7,$B595&lt;'111'!$L$11),"x","")</f>
        <v/>
      </c>
      <c r="T595" s="85" t="str">
        <f>IF(ISERROR(FIND('112'!$M$9,G595,1)),"",IF((AND(FIND('112'!$M$9,G595,1)&gt;=1,B595='112'!$K$9,OR($N595='112'!$I$6,$O595='112'!$I$6))),"x",""))</f>
        <v/>
      </c>
      <c r="U595" s="85" t="str">
        <f>IF(ISERROR(FIND('112'!$M$9,G595,1)),"",IF((AND(LEFT(G595,2)=LEFT('112'!$M$9,2),B595&lt;'112'!$K$9,$N595='112'!$I$6)),"x",""))</f>
        <v/>
      </c>
      <c r="V595" s="85" t="str">
        <f>IF(ISERROR(FIND('112'!$M$9,G595,1)),"",IF((AND(RIGHT(G595,2)=RIGHT('112'!$M$9,2),B595&lt;'112'!$K$9,$O595='112'!$I$6)),"x",""))</f>
        <v>x</v>
      </c>
      <c r="W595" s="85" t="str">
        <f>IF(AND('341-CT'!$H$9=H595,OR(LEFT(N595,3)=$W$7,LEFT(O595,3)=$W$7)),"x","")</f>
        <v/>
      </c>
      <c r="X595" s="85" t="str">
        <f>IF(OR(TH!N595=TH!$X$7,O595=TH!$X$7),"x","")</f>
        <v/>
      </c>
      <c r="Y595" s="85" t="str">
        <f>IF(AND(OR(N595="131",O595="131"),H595='131-CT'!$H$9),"x","")</f>
        <v/>
      </c>
      <c r="Z595" s="85"/>
      <c r="AA595" s="85" t="str">
        <f>IF(AND(MONTH(E595)='IN-NX'!$J$5,'IN-NX'!$D$7=D595),"x","")</f>
        <v/>
      </c>
      <c r="AB595" s="85" t="str">
        <f>IF(AND(OR(LEFT(TH!N595,2)="15",LEFT(TH!O595,2)="15"),'152-CT'!$J$8=TH!F595),"x","")</f>
        <v/>
      </c>
      <c r="AC595" s="85" t="str">
        <f>IF(AND(OR(LEFT(TH!N595,2)="15",LEFT(TH!O595,2)="15"),TK!$E$7=TH!F595),"x","")</f>
        <v/>
      </c>
      <c r="AD595" s="85" t="str">
        <f>IF(AND(N595="1521",MONTH(C595)='BK-NL'!$M$11),"x","")</f>
        <v/>
      </c>
      <c r="AE595" s="333"/>
    </row>
    <row r="596" spans="1:31" ht="15.75" customHeight="1">
      <c r="A596" s="342" t="str">
        <f>IF(B596&lt;&gt;"",IF(AND(B596='IN-TC'!$S$4,OR(TH!N596="1111",TH!O596="1111")),TH!D596,""),"")</f>
        <v/>
      </c>
      <c r="B596" s="63">
        <f t="shared" si="42"/>
        <v>3</v>
      </c>
      <c r="C596" s="64">
        <v>42444</v>
      </c>
      <c r="D596" s="320" t="s">
        <v>708</v>
      </c>
      <c r="E596" s="64">
        <v>42444</v>
      </c>
      <c r="F596" s="74" t="s">
        <v>1221</v>
      </c>
      <c r="G596" s="67" t="s">
        <v>927</v>
      </c>
      <c r="H596" s="74" t="s">
        <v>1435</v>
      </c>
      <c r="I596" s="446"/>
      <c r="J596" s="446"/>
      <c r="K596" s="437"/>
      <c r="L596" s="446"/>
      <c r="M596" s="65">
        <v>38500000</v>
      </c>
      <c r="N596" s="66" t="s">
        <v>8</v>
      </c>
      <c r="O596" s="66" t="s">
        <v>26</v>
      </c>
      <c r="P596" s="85" t="str">
        <f>IF(AND('331-CT'!$E$7=TH!H596,OR(N596="331",O596="331")),"x","")</f>
        <v/>
      </c>
      <c r="Q596" s="85" t="str">
        <f>IF(AND(B596='111'!$L$11,OR($N596=$Q$7,$O596=$Q$7)),"x","")</f>
        <v/>
      </c>
      <c r="R596" s="85" t="str">
        <f>IF(AND($N596=$Q$7,$B596&lt;'111'!$L$11),"x","")</f>
        <v/>
      </c>
      <c r="S596" s="85" t="str">
        <f>IF(AND($O596=$Q$7,$B596&lt;'111'!$L$11),"x","")</f>
        <v/>
      </c>
      <c r="T596" s="85" t="str">
        <f>IF(ISERROR(FIND('112'!$M$9,G596,1)),"",IF((AND(FIND('112'!$M$9,G596,1)&gt;=1,B596='112'!$K$9,OR($N596='112'!$I$6,$O596='112'!$I$6))),"x",""))</f>
        <v/>
      </c>
      <c r="U596" s="85" t="str">
        <f>IF(ISERROR(FIND('112'!$M$9,G596,1)),"",IF((AND(LEFT(G596,2)=LEFT('112'!$M$9,2),B596&lt;'112'!$K$9,$N596='112'!$I$6)),"x",""))</f>
        <v/>
      </c>
      <c r="V596" s="85" t="str">
        <f>IF(ISERROR(FIND('112'!$M$9,G596,1)),"",IF((AND(RIGHT(G596,2)=RIGHT('112'!$M$9,2),B596&lt;'112'!$K$9,$O596='112'!$I$6)),"x",""))</f>
        <v>x</v>
      </c>
      <c r="W596" s="85" t="str">
        <f>IF(AND('341-CT'!$H$9=H596,OR(LEFT(N596,3)=$W$7,LEFT(O596,3)=$W$7)),"x","")</f>
        <v/>
      </c>
      <c r="X596" s="85" t="str">
        <f>IF(OR(TH!N596=TH!$X$7,O596=TH!$X$7),"x","")</f>
        <v/>
      </c>
      <c r="Y596" s="85" t="str">
        <f>IF(AND(OR(N596="131",O596="131"),H596='131-CT'!$H$9),"x","")</f>
        <v/>
      </c>
      <c r="Z596" s="85"/>
      <c r="AA596" s="85" t="str">
        <f>IF(AND(MONTH(E596)='IN-NX'!$J$5,'IN-NX'!$D$7=D596),"x","")</f>
        <v/>
      </c>
      <c r="AB596" s="85" t="str">
        <f>IF(AND(OR(LEFT(TH!N596,2)="15",LEFT(TH!O596,2)="15"),'152-CT'!$J$8=TH!F596),"x","")</f>
        <v/>
      </c>
      <c r="AC596" s="85" t="str">
        <f>IF(AND(OR(LEFT(TH!N596,2)="15",LEFT(TH!O596,2)="15"),TK!$E$7=TH!F596),"x","")</f>
        <v/>
      </c>
      <c r="AD596" s="85" t="str">
        <f>IF(AND(N596="1521",MONTH(C596)='BK-NL'!$M$11),"x","")</f>
        <v/>
      </c>
    </row>
    <row r="597" spans="1:31" ht="15.75" hidden="1" customHeight="1">
      <c r="A597" s="342" t="str">
        <f>IF(B597&lt;&gt;"",IF(AND(B597='IN-TC'!$S$4,OR(TH!N597="1111",TH!O597="1111")),TH!D597,""),"")</f>
        <v/>
      </c>
      <c r="B597" s="63">
        <f t="shared" si="42"/>
        <v>3</v>
      </c>
      <c r="C597" s="64">
        <v>42444</v>
      </c>
      <c r="D597" s="320" t="s">
        <v>708</v>
      </c>
      <c r="E597" s="64">
        <v>42444</v>
      </c>
      <c r="F597" s="74" t="s">
        <v>1208</v>
      </c>
      <c r="G597" s="67" t="s">
        <v>927</v>
      </c>
      <c r="H597" s="74"/>
      <c r="I597" s="446"/>
      <c r="J597" s="446"/>
      <c r="K597" s="437"/>
      <c r="L597" s="446"/>
      <c r="M597" s="65">
        <v>20000</v>
      </c>
      <c r="N597" s="66" t="s">
        <v>101</v>
      </c>
      <c r="O597" s="66" t="s">
        <v>26</v>
      </c>
      <c r="P597" s="85" t="str">
        <f>IF(AND('331-CT'!$E$7=TH!H597,OR(N597="331",O597="331")),"x","")</f>
        <v/>
      </c>
      <c r="Q597" s="85" t="str">
        <f>IF(AND(B597='111'!$L$11,OR($N597=$Q$7,$O597=$Q$7)),"x","")</f>
        <v/>
      </c>
      <c r="R597" s="85" t="str">
        <f>IF(AND($N597=$Q$7,$B597&lt;'111'!$L$11),"x","")</f>
        <v/>
      </c>
      <c r="S597" s="85" t="str">
        <f>IF(AND($O597=$Q$7,$B597&lt;'111'!$L$11),"x","")</f>
        <v/>
      </c>
      <c r="T597" s="85" t="str">
        <f>IF(ISERROR(FIND('112'!$M$9,G597,1)),"",IF((AND(FIND('112'!$M$9,G597,1)&gt;=1,B597='112'!$K$9,OR($N597='112'!$I$6,$O597='112'!$I$6))),"x",""))</f>
        <v/>
      </c>
      <c r="U597" s="85" t="str">
        <f>IF(ISERROR(FIND('112'!$M$9,G597,1)),"",IF((AND(LEFT(G597,2)=LEFT('112'!$M$9,2),B597&lt;'112'!$K$9,$N597='112'!$I$6)),"x",""))</f>
        <v/>
      </c>
      <c r="V597" s="85" t="str">
        <f>IF(ISERROR(FIND('112'!$M$9,G597,1)),"",IF((AND(RIGHT(G597,2)=RIGHT('112'!$M$9,2),B597&lt;'112'!$K$9,$O597='112'!$I$6)),"x",""))</f>
        <v>x</v>
      </c>
      <c r="W597" s="85" t="str">
        <f>IF(AND('341-CT'!$H$9=H597,OR(LEFT(N597,3)=$W$7,LEFT(O597,3)=$W$7)),"x","")</f>
        <v/>
      </c>
      <c r="X597" s="85" t="str">
        <f>IF(OR(TH!N597=TH!$X$7,O597=TH!$X$7),"x","")</f>
        <v/>
      </c>
      <c r="Y597" s="85" t="str">
        <f>IF(AND(OR(N597="131",O597="131"),H597='131-CT'!$H$9),"x","")</f>
        <v/>
      </c>
      <c r="Z597" s="85"/>
      <c r="AA597" s="85" t="str">
        <f>IF(AND(MONTH(E597)='IN-NX'!$J$5,'IN-NX'!$D$7=D597),"x","")</f>
        <v/>
      </c>
      <c r="AB597" s="85" t="str">
        <f>IF(AND(OR(LEFT(TH!N597,2)="15",LEFT(TH!O597,2)="15"),'152-CT'!$J$8=TH!F597),"x","")</f>
        <v/>
      </c>
      <c r="AC597" s="85" t="str">
        <f>IF(AND(OR(LEFT(TH!N597,2)="15",LEFT(TH!O597,2)="15"),TK!$E$7=TH!F597),"x","")</f>
        <v/>
      </c>
      <c r="AD597" s="85" t="str">
        <f>IF(AND(N597="1521",MONTH(C597)='BK-NL'!$M$11),"x","")</f>
        <v/>
      </c>
    </row>
    <row r="598" spans="1:31" ht="15.75" hidden="1" customHeight="1">
      <c r="A598" s="342" t="str">
        <f>IF(B598&lt;&gt;"",IF(AND(B598='IN-TC'!$S$4,OR(TH!N598="1111",TH!O598="1111")),TH!D598,""),"")</f>
        <v/>
      </c>
      <c r="B598" s="63">
        <f t="shared" si="42"/>
        <v>3</v>
      </c>
      <c r="C598" s="64">
        <v>42444</v>
      </c>
      <c r="D598" s="320" t="s">
        <v>708</v>
      </c>
      <c r="E598" s="64">
        <v>42444</v>
      </c>
      <c r="F598" s="74" t="s">
        <v>1209</v>
      </c>
      <c r="G598" s="67" t="s">
        <v>927</v>
      </c>
      <c r="H598" s="77"/>
      <c r="I598" s="446"/>
      <c r="J598" s="446"/>
      <c r="K598" s="437"/>
      <c r="L598" s="446"/>
      <c r="M598" s="65">
        <v>2000</v>
      </c>
      <c r="N598" s="66" t="s">
        <v>9</v>
      </c>
      <c r="O598" s="66" t="s">
        <v>26</v>
      </c>
      <c r="P598" s="85" t="str">
        <f>IF(AND('331-CT'!$E$7=TH!H598,OR(N598="331",O598="331")),"x","")</f>
        <v/>
      </c>
      <c r="Q598" s="85" t="str">
        <f>IF(AND(B598='111'!$L$11,OR($N598=$Q$7,$O598=$Q$7)),"x","")</f>
        <v/>
      </c>
      <c r="R598" s="85" t="str">
        <f>IF(AND($N598=$Q$7,$B598&lt;'111'!$L$11),"x","")</f>
        <v/>
      </c>
      <c r="S598" s="85" t="str">
        <f>IF(AND($O598=$Q$7,$B598&lt;'111'!$L$11),"x","")</f>
        <v/>
      </c>
      <c r="T598" s="85" t="str">
        <f>IF(ISERROR(FIND('112'!$M$9,G598,1)),"",IF((AND(FIND('112'!$M$9,G598,1)&gt;=1,B598='112'!$K$9,OR($N598='112'!$I$6,$O598='112'!$I$6))),"x",""))</f>
        <v/>
      </c>
      <c r="U598" s="85" t="str">
        <f>IF(ISERROR(FIND('112'!$M$9,G598,1)),"",IF((AND(LEFT(G598,2)=LEFT('112'!$M$9,2),B598&lt;'112'!$K$9,$N598='112'!$I$6)),"x",""))</f>
        <v/>
      </c>
      <c r="V598" s="85" t="str">
        <f>IF(ISERROR(FIND('112'!$M$9,G598,1)),"",IF((AND(RIGHT(G598,2)=RIGHT('112'!$M$9,2),B598&lt;'112'!$K$9,$O598='112'!$I$6)),"x",""))</f>
        <v>x</v>
      </c>
      <c r="W598" s="85" t="str">
        <f>IF(AND('341-CT'!$H$9=H598,OR(LEFT(N598,3)=$W$7,LEFT(O598,3)=$W$7)),"x","")</f>
        <v/>
      </c>
      <c r="X598" s="85" t="str">
        <f>IF(OR(TH!N598=TH!$X$7,O598=TH!$X$7),"x","")</f>
        <v/>
      </c>
      <c r="Y598" s="85" t="str">
        <f>IF(AND(OR(N598="131",O598="131"),H598='131-CT'!$H$9),"x","")</f>
        <v/>
      </c>
      <c r="Z598" s="85"/>
      <c r="AA598" s="85" t="str">
        <f>IF(AND(MONTH(E598)='IN-NX'!$J$5,'IN-NX'!$D$7=D598),"x","")</f>
        <v/>
      </c>
      <c r="AB598" s="85" t="str">
        <f>IF(AND(OR(LEFT(TH!N598,2)="15",LEFT(TH!O598,2)="15"),'152-CT'!$J$8=TH!F598),"x","")</f>
        <v/>
      </c>
      <c r="AC598" s="85" t="str">
        <f>IF(AND(OR(LEFT(TH!N598,2)="15",LEFT(TH!O598,2)="15"),TK!$E$7=TH!F598),"x","")</f>
        <v/>
      </c>
      <c r="AD598" s="85" t="str">
        <f>IF(AND(N598="1521",MONTH(C598)='BK-NL'!$M$11),"x","")</f>
        <v/>
      </c>
    </row>
    <row r="599" spans="1:31" ht="15.75" customHeight="1">
      <c r="A599" s="342" t="str">
        <f>IF(B599&lt;&gt;"",IF(AND(B599='IN-TC'!$S$4,OR(TH!N599="1111",TH!O599="1111")),TH!D599,""),"")</f>
        <v/>
      </c>
      <c r="B599" s="63">
        <f t="shared" si="42"/>
        <v>3</v>
      </c>
      <c r="C599" s="64">
        <v>42444</v>
      </c>
      <c r="D599" s="320" t="s">
        <v>708</v>
      </c>
      <c r="E599" s="64">
        <v>42444</v>
      </c>
      <c r="F599" s="74" t="s">
        <v>1225</v>
      </c>
      <c r="G599" s="67" t="s">
        <v>927</v>
      </c>
      <c r="H599" s="74" t="s">
        <v>629</v>
      </c>
      <c r="I599" s="446"/>
      <c r="J599" s="446"/>
      <c r="K599" s="437"/>
      <c r="L599" s="446"/>
      <c r="M599" s="65">
        <v>50000000</v>
      </c>
      <c r="N599" s="66" t="s">
        <v>8</v>
      </c>
      <c r="O599" s="66" t="s">
        <v>26</v>
      </c>
      <c r="P599" s="85" t="str">
        <f>IF(AND('331-CT'!$E$7=TH!H599,OR(N599="331",O599="331")),"x","")</f>
        <v/>
      </c>
      <c r="Q599" s="85" t="str">
        <f>IF(AND(B599='111'!$L$11,OR($N599=$Q$7,$O599=$Q$7)),"x","")</f>
        <v/>
      </c>
      <c r="R599" s="85" t="str">
        <f>IF(AND($N599=$Q$7,$B599&lt;'111'!$L$11),"x","")</f>
        <v/>
      </c>
      <c r="S599" s="85" t="str">
        <f>IF(AND($O599=$Q$7,$B599&lt;'111'!$L$11),"x","")</f>
        <v/>
      </c>
      <c r="T599" s="85" t="str">
        <f>IF(ISERROR(FIND('112'!$M$9,G599,1)),"",IF((AND(FIND('112'!$M$9,G599,1)&gt;=1,B599='112'!$K$9,OR($N599='112'!$I$6,$O599='112'!$I$6))),"x",""))</f>
        <v/>
      </c>
      <c r="U599" s="85" t="str">
        <f>IF(ISERROR(FIND('112'!$M$9,G599,1)),"",IF((AND(LEFT(G599,2)=LEFT('112'!$M$9,2),B599&lt;'112'!$K$9,$N599='112'!$I$6)),"x",""))</f>
        <v/>
      </c>
      <c r="V599" s="85" t="str">
        <f>IF(ISERROR(FIND('112'!$M$9,G599,1)),"",IF((AND(RIGHT(G599,2)=RIGHT('112'!$M$9,2),B599&lt;'112'!$K$9,$O599='112'!$I$6)),"x",""))</f>
        <v>x</v>
      </c>
      <c r="W599" s="85" t="str">
        <f>IF(AND('341-CT'!$H$9=H599,OR(LEFT(N599,3)=$W$7,LEFT(O599,3)=$W$7)),"x","")</f>
        <v/>
      </c>
      <c r="X599" s="85" t="str">
        <f>IF(OR(TH!N599=TH!$X$7,O599=TH!$X$7),"x","")</f>
        <v/>
      </c>
      <c r="Y599" s="85" t="str">
        <f>IF(AND(OR(N599="131",O599="131"),H599='131-CT'!$H$9),"x","")</f>
        <v/>
      </c>
      <c r="Z599" s="85"/>
      <c r="AA599" s="85" t="str">
        <f>IF(AND(MONTH(E599)='IN-NX'!$J$5,'IN-NX'!$D$7=D599),"x","")</f>
        <v/>
      </c>
      <c r="AB599" s="85" t="str">
        <f>IF(AND(OR(LEFT(TH!N599,2)="15",LEFT(TH!O599,2)="15"),'152-CT'!$J$8=TH!F599),"x","")</f>
        <v/>
      </c>
      <c r="AC599" s="85" t="str">
        <f>IF(AND(OR(LEFT(TH!N599,2)="15",LEFT(TH!O599,2)="15"),TK!$E$7=TH!F599),"x","")</f>
        <v/>
      </c>
      <c r="AD599" s="85" t="str">
        <f>IF(AND(N599="1521",MONTH(C599)='BK-NL'!$M$11),"x","")</f>
        <v/>
      </c>
    </row>
    <row r="600" spans="1:31" ht="15.75" hidden="1" customHeight="1">
      <c r="A600" s="342" t="str">
        <f>IF(B600&lt;&gt;"",IF(AND(B600='IN-TC'!$S$4,OR(TH!N600="1111",TH!O600="1111")),TH!D600,""),"")</f>
        <v/>
      </c>
      <c r="B600" s="63">
        <f t="shared" si="42"/>
        <v>3</v>
      </c>
      <c r="C600" s="64">
        <v>42444</v>
      </c>
      <c r="D600" s="320" t="s">
        <v>708</v>
      </c>
      <c r="E600" s="64">
        <v>42444</v>
      </c>
      <c r="F600" s="74" t="s">
        <v>1208</v>
      </c>
      <c r="G600" s="67" t="s">
        <v>927</v>
      </c>
      <c r="H600" s="74"/>
      <c r="I600" s="446"/>
      <c r="J600" s="446"/>
      <c r="K600" s="437"/>
      <c r="L600" s="446"/>
      <c r="M600" s="65">
        <v>20000</v>
      </c>
      <c r="N600" s="66" t="s">
        <v>101</v>
      </c>
      <c r="O600" s="66" t="s">
        <v>26</v>
      </c>
      <c r="P600" s="85" t="str">
        <f>IF(AND('331-CT'!$E$7=TH!H600,OR(N600="331",O600="331")),"x","")</f>
        <v/>
      </c>
      <c r="Q600" s="85" t="str">
        <f>IF(AND(B600='111'!$L$11,OR($N600=$Q$7,$O600=$Q$7)),"x","")</f>
        <v/>
      </c>
      <c r="R600" s="85" t="str">
        <f>IF(AND($N600=$Q$7,$B600&lt;'111'!$L$11),"x","")</f>
        <v/>
      </c>
      <c r="S600" s="85" t="str">
        <f>IF(AND($O600=$Q$7,$B600&lt;'111'!$L$11),"x","")</f>
        <v/>
      </c>
      <c r="T600" s="85" t="str">
        <f>IF(ISERROR(FIND('112'!$M$9,G600,1)),"",IF((AND(FIND('112'!$M$9,G600,1)&gt;=1,B600='112'!$K$9,OR($N600='112'!$I$6,$O600='112'!$I$6))),"x",""))</f>
        <v/>
      </c>
      <c r="U600" s="85" t="str">
        <f>IF(ISERROR(FIND('112'!$M$9,G600,1)),"",IF((AND(LEFT(G600,2)=LEFT('112'!$M$9,2),B600&lt;'112'!$K$9,$N600='112'!$I$6)),"x",""))</f>
        <v/>
      </c>
      <c r="V600" s="85" t="str">
        <f>IF(ISERROR(FIND('112'!$M$9,G600,1)),"",IF((AND(RIGHT(G600,2)=RIGHT('112'!$M$9,2),B600&lt;'112'!$K$9,$O600='112'!$I$6)),"x",""))</f>
        <v>x</v>
      </c>
      <c r="W600" s="85" t="str">
        <f>IF(AND('341-CT'!$H$9=H600,OR(LEFT(N600,3)=$W$7,LEFT(O600,3)=$W$7)),"x","")</f>
        <v/>
      </c>
      <c r="X600" s="85" t="str">
        <f>IF(OR(TH!N600=TH!$X$7,O600=TH!$X$7),"x","")</f>
        <v/>
      </c>
      <c r="Y600" s="85" t="str">
        <f>IF(AND(OR(N600="131",O600="131"),H600='131-CT'!$H$9),"x","")</f>
        <v/>
      </c>
      <c r="Z600" s="85"/>
      <c r="AA600" s="85" t="str">
        <f>IF(AND(MONTH(E600)='IN-NX'!$J$5,'IN-NX'!$D$7=D600),"x","")</f>
        <v/>
      </c>
      <c r="AB600" s="85" t="str">
        <f>IF(AND(OR(LEFT(TH!N600,2)="15",LEFT(TH!O600,2)="15"),'152-CT'!$J$8=TH!F600),"x","")</f>
        <v/>
      </c>
      <c r="AC600" s="85" t="str">
        <f>IF(AND(OR(LEFT(TH!N600,2)="15",LEFT(TH!O600,2)="15"),TK!$E$7=TH!F600),"x","")</f>
        <v/>
      </c>
      <c r="AD600" s="85" t="str">
        <f>IF(AND(N600="1521",MONTH(C600)='BK-NL'!$M$11),"x","")</f>
        <v/>
      </c>
    </row>
    <row r="601" spans="1:31" ht="15.75" hidden="1" customHeight="1">
      <c r="A601" s="342" t="str">
        <f>IF(B601&lt;&gt;"",IF(AND(B601='IN-TC'!$S$4,OR(TH!N601="1111",TH!O601="1111")),TH!D601,""),"")</f>
        <v/>
      </c>
      <c r="B601" s="63">
        <f t="shared" ref="B601:B664" si="44">IF(C601&lt;&gt;"",MONTH(C601),"")</f>
        <v>3</v>
      </c>
      <c r="C601" s="64">
        <v>42444</v>
      </c>
      <c r="D601" s="320" t="s">
        <v>708</v>
      </c>
      <c r="E601" s="64">
        <v>42444</v>
      </c>
      <c r="F601" s="74" t="s">
        <v>1209</v>
      </c>
      <c r="G601" s="67" t="s">
        <v>927</v>
      </c>
      <c r="H601" s="7"/>
      <c r="I601" s="446"/>
      <c r="J601" s="446"/>
      <c r="K601" s="437"/>
      <c r="L601" s="446"/>
      <c r="M601" s="65">
        <v>2000</v>
      </c>
      <c r="N601" s="66" t="s">
        <v>9</v>
      </c>
      <c r="O601" s="66" t="s">
        <v>26</v>
      </c>
      <c r="P601" s="85" t="str">
        <f>IF(AND('331-CT'!$E$7=TH!H601,OR(N601="331",O601="331")),"x","")</f>
        <v/>
      </c>
      <c r="Q601" s="85" t="str">
        <f>IF(AND(B601='111'!$L$11,OR($N601=$Q$7,$O601=$Q$7)),"x","")</f>
        <v/>
      </c>
      <c r="R601" s="85" t="str">
        <f>IF(AND($N601=$Q$7,$B601&lt;'111'!$L$11),"x","")</f>
        <v/>
      </c>
      <c r="S601" s="85" t="str">
        <f>IF(AND($O601=$Q$7,$B601&lt;'111'!$L$11),"x","")</f>
        <v/>
      </c>
      <c r="T601" s="85" t="str">
        <f>IF(ISERROR(FIND('112'!$M$9,G601,1)),"",IF((AND(FIND('112'!$M$9,G601,1)&gt;=1,B601='112'!$K$9,OR($N601='112'!$I$6,$O601='112'!$I$6))),"x",""))</f>
        <v/>
      </c>
      <c r="U601" s="85" t="str">
        <f>IF(ISERROR(FIND('112'!$M$9,G601,1)),"",IF((AND(LEFT(G601,2)=LEFT('112'!$M$9,2),B601&lt;'112'!$K$9,$N601='112'!$I$6)),"x",""))</f>
        <v/>
      </c>
      <c r="V601" s="85" t="str">
        <f>IF(ISERROR(FIND('112'!$M$9,G601,1)),"",IF((AND(RIGHT(G601,2)=RIGHT('112'!$M$9,2),B601&lt;'112'!$K$9,$O601='112'!$I$6)),"x",""))</f>
        <v>x</v>
      </c>
      <c r="W601" s="85" t="str">
        <f>IF(AND('341-CT'!$H$9=H601,OR(LEFT(N601,3)=$W$7,LEFT(O601,3)=$W$7)),"x","")</f>
        <v/>
      </c>
      <c r="X601" s="85" t="str">
        <f>IF(OR(TH!N601=TH!$X$7,O601=TH!$X$7),"x","")</f>
        <v/>
      </c>
      <c r="Y601" s="85" t="str">
        <f>IF(AND(OR(N601="131",O601="131"),H601='131-CT'!$H$9),"x","")</f>
        <v/>
      </c>
      <c r="Z601" s="85"/>
      <c r="AA601" s="85" t="str">
        <f>IF(AND(MONTH(E601)='IN-NX'!$J$5,'IN-NX'!$D$7=D601),"x","")</f>
        <v/>
      </c>
      <c r="AB601" s="85" t="str">
        <f>IF(AND(OR(LEFT(TH!N601,2)="15",LEFT(TH!O601,2)="15"),'152-CT'!$J$8=TH!F601),"x","")</f>
        <v/>
      </c>
      <c r="AC601" s="85" t="str">
        <f>IF(AND(OR(LEFT(TH!N601,2)="15",LEFT(TH!O601,2)="15"),TK!$E$7=TH!F601),"x","")</f>
        <v/>
      </c>
      <c r="AD601" s="85" t="str">
        <f>IF(AND(N601="1521",MONTH(C601)='BK-NL'!$M$11),"x","")</f>
        <v/>
      </c>
    </row>
    <row r="602" spans="1:31" ht="15.75" customHeight="1">
      <c r="A602" s="342" t="str">
        <f>IF(B602&lt;&gt;"",IF(AND(B602='IN-TC'!$S$4,OR(TH!N602="1111",TH!O602="1111")),TH!D602,""),"")</f>
        <v/>
      </c>
      <c r="B602" s="63">
        <f t="shared" si="44"/>
        <v>3</v>
      </c>
      <c r="C602" s="64">
        <v>42444</v>
      </c>
      <c r="D602" s="320" t="s">
        <v>708</v>
      </c>
      <c r="E602" s="64">
        <v>42444</v>
      </c>
      <c r="F602" s="74" t="s">
        <v>1432</v>
      </c>
      <c r="G602" s="67" t="s">
        <v>927</v>
      </c>
      <c r="H602" s="74" t="s">
        <v>634</v>
      </c>
      <c r="I602" s="446"/>
      <c r="J602" s="446"/>
      <c r="K602" s="437"/>
      <c r="L602" s="446"/>
      <c r="M602" s="65">
        <v>50000000</v>
      </c>
      <c r="N602" s="66" t="s">
        <v>8</v>
      </c>
      <c r="O602" s="66" t="s">
        <v>26</v>
      </c>
      <c r="P602" s="85" t="str">
        <f>IF(AND('331-CT'!$E$7=TH!H602,OR(N602="331",O602="331")),"x","")</f>
        <v/>
      </c>
      <c r="Q602" s="85" t="str">
        <f>IF(AND(B602='111'!$L$11,OR($N602=$Q$7,$O602=$Q$7)),"x","")</f>
        <v/>
      </c>
      <c r="R602" s="85" t="str">
        <f>IF(AND($N602=$Q$7,$B602&lt;'111'!$L$11),"x","")</f>
        <v/>
      </c>
      <c r="S602" s="85" t="str">
        <f>IF(AND($O602=$Q$7,$B602&lt;'111'!$L$11),"x","")</f>
        <v/>
      </c>
      <c r="T602" s="85" t="str">
        <f>IF(ISERROR(FIND('112'!$M$9,G602,1)),"",IF((AND(FIND('112'!$M$9,G602,1)&gt;=1,B602='112'!$K$9,OR($N602='112'!$I$6,$O602='112'!$I$6))),"x",""))</f>
        <v/>
      </c>
      <c r="U602" s="85" t="str">
        <f>IF(ISERROR(FIND('112'!$M$9,G602,1)),"",IF((AND(LEFT(G602,2)=LEFT('112'!$M$9,2),B602&lt;'112'!$K$9,$N602='112'!$I$6)),"x",""))</f>
        <v/>
      </c>
      <c r="V602" s="85" t="str">
        <f>IF(ISERROR(FIND('112'!$M$9,G602,1)),"",IF((AND(RIGHT(G602,2)=RIGHT('112'!$M$9,2),B602&lt;'112'!$K$9,$O602='112'!$I$6)),"x",""))</f>
        <v>x</v>
      </c>
      <c r="W602" s="85" t="str">
        <f>IF(AND('341-CT'!$H$9=H602,OR(LEFT(N602,3)=$W$7,LEFT(O602,3)=$W$7)),"x","")</f>
        <v/>
      </c>
      <c r="X602" s="85" t="str">
        <f>IF(OR(TH!N602=TH!$X$7,O602=TH!$X$7),"x","")</f>
        <v/>
      </c>
      <c r="Y602" s="85" t="str">
        <f>IF(AND(OR(N602="131",O602="131"),H602='131-CT'!$H$9),"x","")</f>
        <v/>
      </c>
      <c r="Z602" s="85"/>
      <c r="AA602" s="85" t="str">
        <f>IF(AND(MONTH(E602)='IN-NX'!$J$5,'IN-NX'!$D$7=D602),"x","")</f>
        <v/>
      </c>
      <c r="AB602" s="85" t="str">
        <f>IF(AND(OR(LEFT(TH!N602,2)="15",LEFT(TH!O602,2)="15"),'152-CT'!$J$8=TH!F602),"x","")</f>
        <v/>
      </c>
      <c r="AC602" s="85" t="str">
        <f>IF(AND(OR(LEFT(TH!N602,2)="15",LEFT(TH!O602,2)="15"),TK!$E$7=TH!F602),"x","")</f>
        <v/>
      </c>
      <c r="AD602" s="85" t="str">
        <f>IF(AND(N602="1521",MONTH(C602)='BK-NL'!$M$11),"x","")</f>
        <v/>
      </c>
    </row>
    <row r="603" spans="1:31" ht="15.75" hidden="1" customHeight="1">
      <c r="A603" s="342" t="str">
        <f>IF(B603&lt;&gt;"",IF(AND(B603='IN-TC'!$S$4,OR(TH!N603="1111",TH!O603="1111")),TH!D603,""),"")</f>
        <v/>
      </c>
      <c r="B603" s="63">
        <f t="shared" si="44"/>
        <v>3</v>
      </c>
      <c r="C603" s="64">
        <v>42444</v>
      </c>
      <c r="D603" s="320" t="s">
        <v>708</v>
      </c>
      <c r="E603" s="64">
        <v>42444</v>
      </c>
      <c r="F603" s="74" t="s">
        <v>1208</v>
      </c>
      <c r="G603" s="67" t="s">
        <v>927</v>
      </c>
      <c r="H603" s="74"/>
      <c r="I603" s="446"/>
      <c r="J603" s="446"/>
      <c r="K603" s="437"/>
      <c r="L603" s="446"/>
      <c r="M603" s="65">
        <v>20000</v>
      </c>
      <c r="N603" s="66" t="s">
        <v>101</v>
      </c>
      <c r="O603" s="66" t="s">
        <v>26</v>
      </c>
      <c r="P603" s="85" t="str">
        <f>IF(AND('331-CT'!$E$7=TH!H603,OR(N603="331",O603="331")),"x","")</f>
        <v/>
      </c>
      <c r="Q603" s="85" t="str">
        <f>IF(AND(B603='111'!$L$11,OR($N603=$Q$7,$O603=$Q$7)),"x","")</f>
        <v/>
      </c>
      <c r="R603" s="85" t="str">
        <f>IF(AND($N603=$Q$7,$B603&lt;'111'!$L$11),"x","")</f>
        <v/>
      </c>
      <c r="S603" s="85" t="str">
        <f>IF(AND($O603=$Q$7,$B603&lt;'111'!$L$11),"x","")</f>
        <v/>
      </c>
      <c r="T603" s="85" t="str">
        <f>IF(ISERROR(FIND('112'!$M$9,G603,1)),"",IF((AND(FIND('112'!$M$9,G603,1)&gt;=1,B603='112'!$K$9,OR($N603='112'!$I$6,$O603='112'!$I$6))),"x",""))</f>
        <v/>
      </c>
      <c r="U603" s="85" t="str">
        <f>IF(ISERROR(FIND('112'!$M$9,G603,1)),"",IF((AND(LEFT(G603,2)=LEFT('112'!$M$9,2),B603&lt;'112'!$K$9,$N603='112'!$I$6)),"x",""))</f>
        <v/>
      </c>
      <c r="V603" s="85" t="str">
        <f>IF(ISERROR(FIND('112'!$M$9,G603,1)),"",IF((AND(RIGHT(G603,2)=RIGHT('112'!$M$9,2),B603&lt;'112'!$K$9,$O603='112'!$I$6)),"x",""))</f>
        <v>x</v>
      </c>
      <c r="W603" s="85" t="str">
        <f>IF(AND('341-CT'!$H$9=H603,OR(LEFT(N603,3)=$W$7,LEFT(O603,3)=$W$7)),"x","")</f>
        <v/>
      </c>
      <c r="X603" s="85" t="str">
        <f>IF(OR(TH!N603=TH!$X$7,O603=TH!$X$7),"x","")</f>
        <v/>
      </c>
      <c r="Y603" s="85" t="str">
        <f>IF(AND(OR(N603="131",O603="131"),H603='131-CT'!$H$9),"x","")</f>
        <v/>
      </c>
      <c r="Z603" s="85"/>
      <c r="AA603" s="85" t="str">
        <f>IF(AND(MONTH(E603)='IN-NX'!$J$5,'IN-NX'!$D$7=D603),"x","")</f>
        <v/>
      </c>
      <c r="AB603" s="85" t="str">
        <f>IF(AND(OR(LEFT(TH!N603,2)="15",LEFT(TH!O603,2)="15"),'152-CT'!$J$8=TH!F603),"x","")</f>
        <v/>
      </c>
      <c r="AC603" s="85" t="str">
        <f>IF(AND(OR(LEFT(TH!N603,2)="15",LEFT(TH!O603,2)="15"),TK!$E$7=TH!F603),"x","")</f>
        <v/>
      </c>
      <c r="AD603" s="85" t="str">
        <f>IF(AND(N603="1521",MONTH(C603)='BK-NL'!$M$11),"x","")</f>
        <v/>
      </c>
    </row>
    <row r="604" spans="1:31" ht="15.75" hidden="1" customHeight="1">
      <c r="A604" s="342" t="str">
        <f>IF(B604&lt;&gt;"",IF(AND(B604='IN-TC'!$S$4,OR(TH!N604="1111",TH!O604="1111")),TH!D604,""),"")</f>
        <v/>
      </c>
      <c r="B604" s="63">
        <f t="shared" si="44"/>
        <v>3</v>
      </c>
      <c r="C604" s="320">
        <v>42444</v>
      </c>
      <c r="D604" s="320" t="s">
        <v>708</v>
      </c>
      <c r="E604" s="320">
        <v>42444</v>
      </c>
      <c r="F604" s="74" t="s">
        <v>1209</v>
      </c>
      <c r="G604" s="994" t="s">
        <v>927</v>
      </c>
      <c r="H604" s="74"/>
      <c r="I604" s="446"/>
      <c r="J604" s="446"/>
      <c r="K604" s="437"/>
      <c r="L604" s="446"/>
      <c r="M604" s="65">
        <v>2000</v>
      </c>
      <c r="N604" s="66" t="s">
        <v>9</v>
      </c>
      <c r="O604" s="66" t="s">
        <v>26</v>
      </c>
      <c r="P604" s="85" t="str">
        <f>IF(AND('331-CT'!$E$7=TH!H604,OR(N604="331",O604="331")),"x","")</f>
        <v/>
      </c>
      <c r="Q604" s="85" t="str">
        <f>IF(AND(B604='111'!$L$11,OR($N604=$Q$7,$O604=$Q$7)),"x","")</f>
        <v/>
      </c>
      <c r="R604" s="85" t="str">
        <f>IF(AND($N604=$Q$7,$B604&lt;'111'!$L$11),"x","")</f>
        <v/>
      </c>
      <c r="S604" s="85" t="str">
        <f>IF(AND($O604=$Q$7,$B604&lt;'111'!$L$11),"x","")</f>
        <v/>
      </c>
      <c r="T604" s="85" t="str">
        <f>IF(ISERROR(FIND('112'!$M$9,G604,1)),"",IF((AND(FIND('112'!$M$9,G604,1)&gt;=1,B604='112'!$K$9,OR($N604='112'!$I$6,$O604='112'!$I$6))),"x",""))</f>
        <v/>
      </c>
      <c r="U604" s="85" t="str">
        <f>IF(ISERROR(FIND('112'!$M$9,G604,1)),"",IF((AND(LEFT(G604,2)=LEFT('112'!$M$9,2),B604&lt;'112'!$K$9,$N604='112'!$I$6)),"x",""))</f>
        <v/>
      </c>
      <c r="V604" s="85" t="str">
        <f>IF(ISERROR(FIND('112'!$M$9,G604,1)),"",IF((AND(RIGHT(G604,2)=RIGHT('112'!$M$9,2),B604&lt;'112'!$K$9,$O604='112'!$I$6)),"x",""))</f>
        <v>x</v>
      </c>
      <c r="W604" s="85" t="str">
        <f>IF(AND('341-CT'!$H$9=H604,OR(LEFT(N604,3)=$W$7,LEFT(O604,3)=$W$7)),"x","")</f>
        <v/>
      </c>
      <c r="X604" s="85" t="str">
        <f>IF(OR(TH!N604=TH!$X$7,O604=TH!$X$7),"x","")</f>
        <v/>
      </c>
      <c r="Y604" s="85" t="str">
        <f>IF(AND(OR(N604="131",O604="131"),H604='131-CT'!$H$9),"x","")</f>
        <v/>
      </c>
      <c r="Z604" s="85"/>
      <c r="AA604" s="85" t="str">
        <f>IF(AND(MONTH(E604)='IN-NX'!$J$5,'IN-NX'!$D$7=D604),"x","")</f>
        <v/>
      </c>
      <c r="AB604" s="85" t="str">
        <f>IF(AND(OR(LEFT(TH!N604,2)="15",LEFT(TH!O604,2)="15"),'152-CT'!$J$8=TH!F604),"x","")</f>
        <v/>
      </c>
      <c r="AC604" s="85" t="str">
        <f>IF(AND(OR(LEFT(TH!N604,2)="15",LEFT(TH!O604,2)="15"),TK!$E$7=TH!F604),"x","")</f>
        <v/>
      </c>
      <c r="AD604" s="85" t="str">
        <f>IF(AND(N604="1521",MONTH(C604)='BK-NL'!$M$11),"x","")</f>
        <v/>
      </c>
    </row>
    <row r="605" spans="1:31" s="357" customFormat="1" ht="15.75" hidden="1" customHeight="1">
      <c r="A605" s="342" t="str">
        <f>IF(B605&lt;&gt;"",IF(AND(B605='IN-TC'!$S$4,OR(TH!N605="1111",TH!O605="1111")),TH!D605,""),"")</f>
        <v/>
      </c>
      <c r="B605" s="63">
        <f t="shared" si="44"/>
        <v>3</v>
      </c>
      <c r="C605" s="320">
        <v>42444</v>
      </c>
      <c r="D605" s="320" t="s">
        <v>914</v>
      </c>
      <c r="E605" s="320">
        <v>42444</v>
      </c>
      <c r="F605" s="74" t="s">
        <v>1154</v>
      </c>
      <c r="G605" s="998" t="s">
        <v>926</v>
      </c>
      <c r="H605" s="7" t="s">
        <v>770</v>
      </c>
      <c r="I605" s="446"/>
      <c r="J605" s="446"/>
      <c r="K605" s="437"/>
      <c r="L605" s="446"/>
      <c r="M605" s="65">
        <v>1900000000</v>
      </c>
      <c r="N605" s="323" t="s">
        <v>63</v>
      </c>
      <c r="O605" s="323" t="s">
        <v>26</v>
      </c>
      <c r="P605" s="85" t="str">
        <f>IF(AND('331-CT'!$E$7=TH!H605,OR(N605="331",O605="331")),"x","")</f>
        <v/>
      </c>
      <c r="Q605" s="85" t="str">
        <f>IF(AND(B605='111'!$L$11,OR($N605=$Q$7,$O605=$Q$7)),"x","")</f>
        <v/>
      </c>
      <c r="R605" s="85" t="str">
        <f>IF(AND($N605=$Q$7,$B605&lt;'111'!$L$11),"x","")</f>
        <v/>
      </c>
      <c r="S605" s="85" t="str">
        <f>IF(AND($O605=$Q$7,$B605&lt;'111'!$L$11),"x","")</f>
        <v/>
      </c>
      <c r="T605" s="85" t="str">
        <f>IF(ISERROR(FIND('112'!$M$9,G605,1)),"",IF((AND(FIND('112'!$M$9,G605,1)&gt;=1,B605='112'!$K$9,OR($N605='112'!$I$6,$O605='112'!$I$6))),"x",""))</f>
        <v/>
      </c>
      <c r="U605" s="85" t="str">
        <f>IF(ISERROR(FIND('112'!$M$9,G605,1)),"",IF((AND(LEFT(G605,2)=LEFT('112'!$M$9,2),B605&lt;'112'!$K$9,$N605='112'!$I$6)),"x",""))</f>
        <v/>
      </c>
      <c r="V605" s="85" t="str">
        <f>IF(ISERROR(FIND('112'!$M$9,G605,1)),"",IF((AND(RIGHT(G605,2)=RIGHT('112'!$M$9,2),B605&lt;'112'!$K$9,$O605='112'!$I$6)),"x",""))</f>
        <v/>
      </c>
      <c r="W605" s="85" t="str">
        <f>IF(AND('341-CT'!$H$9=H605,OR(LEFT(N605,3)=$W$7,LEFT(O605,3)=$W$7)),"x","")</f>
        <v/>
      </c>
      <c r="X605" s="85" t="str">
        <f>IF(OR(TH!N605=TH!$X$7,O605=TH!$X$7),"x","")</f>
        <v/>
      </c>
      <c r="Y605" s="85" t="str">
        <f>IF(AND(OR(N605="131",O605="131"),H605='131-CT'!$H$9),"x","")</f>
        <v/>
      </c>
      <c r="Z605" s="85"/>
      <c r="AA605" s="85" t="str">
        <f>IF(AND(MONTH(E605)='IN-NX'!$J$5,'IN-NX'!$D$7=D605),"x","")</f>
        <v/>
      </c>
      <c r="AB605" s="85" t="str">
        <f>IF(AND(OR(LEFT(TH!N605,2)="15",LEFT(TH!O605,2)="15"),'152-CT'!$J$8=TH!F605),"x","")</f>
        <v/>
      </c>
      <c r="AC605" s="85" t="str">
        <f>IF(AND(OR(LEFT(TH!N605,2)="15",LEFT(TH!O605,2)="15"),TK!$E$7=TH!F605),"x","")</f>
        <v/>
      </c>
      <c r="AD605" s="85" t="str">
        <f>IF(AND(N605="1521",MONTH(C605)='BK-NL'!$M$11),"x","")</f>
        <v/>
      </c>
    </row>
    <row r="606" spans="1:31" ht="15.75" customHeight="1">
      <c r="A606" s="342" t="str">
        <f>IF(B606&lt;&gt;"",IF(AND(B606='IN-TC'!$S$4,OR(TH!N606="1111",TH!O606="1111")),TH!D606,""),"")</f>
        <v/>
      </c>
      <c r="B606" s="63">
        <f t="shared" si="44"/>
        <v>3</v>
      </c>
      <c r="C606" s="320">
        <v>42446</v>
      </c>
      <c r="D606" s="320" t="s">
        <v>908</v>
      </c>
      <c r="E606" s="320">
        <v>42446</v>
      </c>
      <c r="F606" s="74" t="s">
        <v>1190</v>
      </c>
      <c r="G606" s="998" t="s">
        <v>1149</v>
      </c>
      <c r="H606" s="322" t="s">
        <v>622</v>
      </c>
      <c r="I606" s="446"/>
      <c r="J606" s="446"/>
      <c r="K606" s="437"/>
      <c r="L606" s="446"/>
      <c r="M606" s="65">
        <v>5610000</v>
      </c>
      <c r="N606" s="323" t="s">
        <v>8</v>
      </c>
      <c r="O606" s="66" t="s">
        <v>63</v>
      </c>
      <c r="P606" s="85" t="str">
        <f>IF(AND('331-CT'!$E$7=TH!H606,OR(N606="331",O606="331")),"x","")</f>
        <v/>
      </c>
      <c r="Q606" s="85" t="str">
        <f>IF(AND(B606='111'!$L$11,OR($N606=$Q$7,$O606=$Q$7)),"x","")</f>
        <v/>
      </c>
      <c r="R606" s="85" t="str">
        <f>IF(AND($N606=$Q$7,$B606&lt;'111'!$L$11),"x","")</f>
        <v/>
      </c>
      <c r="S606" s="85" t="str">
        <f>IF(AND($O606=$Q$7,$B606&lt;'111'!$L$11),"x","")</f>
        <v/>
      </c>
      <c r="T606" s="85" t="str">
        <f>IF(ISERROR(FIND('112'!$M$9,G606,1)),"",IF((AND(FIND('112'!$M$9,G606,1)&gt;=1,B606='112'!$K$9,OR($N606='112'!$I$6,$O606='112'!$I$6))),"x",""))</f>
        <v/>
      </c>
      <c r="U606" s="85" t="str">
        <f>IF(ISERROR(FIND('112'!$M$9,G606,1)),"",IF((AND(LEFT(G606,2)=LEFT('112'!$M$9,2),B606&lt;'112'!$K$9,$N606='112'!$I$6)),"x",""))</f>
        <v/>
      </c>
      <c r="V606" s="85" t="str">
        <f>IF(ISERROR(FIND('112'!$M$9,G606,1)),"",IF((AND(RIGHT(G606,2)=RIGHT('112'!$M$9,2),B606&lt;'112'!$K$9,$O606='112'!$I$6)),"x",""))</f>
        <v/>
      </c>
      <c r="W606" s="85" t="str">
        <f>IF(AND('341-CT'!$H$9=H606,OR(LEFT(N606,3)=$W$7,LEFT(O606,3)=$W$7)),"x","")</f>
        <v/>
      </c>
      <c r="X606" s="85" t="str">
        <f>IF(OR(TH!N606=TH!$X$7,O606=TH!$X$7),"x","")</f>
        <v/>
      </c>
      <c r="Y606" s="85" t="str">
        <f>IF(AND(OR(N606="131",O606="131"),H606='131-CT'!$H$9),"x","")</f>
        <v/>
      </c>
      <c r="Z606" s="85"/>
      <c r="AA606" s="85" t="str">
        <f>IF(AND(MONTH(E606)='IN-NX'!$J$5,'IN-NX'!$D$7=D606),"x","")</f>
        <v/>
      </c>
      <c r="AB606" s="85" t="str">
        <f>IF(AND(OR(LEFT(TH!N606,2)="15",LEFT(TH!O606,2)="15"),'152-CT'!$J$8=TH!F606),"x","")</f>
        <v/>
      </c>
      <c r="AC606" s="85" t="str">
        <f>IF(AND(OR(LEFT(TH!N606,2)="15",LEFT(TH!O606,2)="15"),TK!$E$7=TH!F606),"x","")</f>
        <v/>
      </c>
      <c r="AD606" s="85" t="str">
        <f>IF(AND(N606="1521",MONTH(C606)='BK-NL'!$M$11),"x","")</f>
        <v/>
      </c>
    </row>
    <row r="607" spans="1:31" ht="15.75" hidden="1" customHeight="1">
      <c r="A607" s="342" t="str">
        <f>IF(B607&lt;&gt;"",IF(AND(B607='IN-TC'!$S$4,OR(TH!N607="1111",TH!O607="1111")),TH!D607,""),"")</f>
        <v/>
      </c>
      <c r="B607" s="63">
        <f t="shared" si="44"/>
        <v>3</v>
      </c>
      <c r="C607" s="320">
        <v>42446</v>
      </c>
      <c r="D607" s="320" t="s">
        <v>909</v>
      </c>
      <c r="E607" s="320">
        <v>42446</v>
      </c>
      <c r="F607" s="74" t="s">
        <v>1150</v>
      </c>
      <c r="G607" s="998" t="s">
        <v>1152</v>
      </c>
      <c r="H607" s="322" t="s">
        <v>1153</v>
      </c>
      <c r="I607" s="446"/>
      <c r="J607" s="446"/>
      <c r="K607" s="437"/>
      <c r="L607" s="446"/>
      <c r="M607" s="65">
        <v>1033880</v>
      </c>
      <c r="N607" s="323" t="s">
        <v>101</v>
      </c>
      <c r="O607" s="66" t="s">
        <v>63</v>
      </c>
      <c r="P607" s="85" t="str">
        <f>IF(AND('331-CT'!$E$7=TH!H607,OR(N607="331",O607="331")),"x","")</f>
        <v/>
      </c>
      <c r="Q607" s="85" t="str">
        <f>IF(AND(B607='111'!$L$11,OR($N607=$Q$7,$O607=$Q$7)),"x","")</f>
        <v/>
      </c>
      <c r="R607" s="85" t="str">
        <f>IF(AND($N607=$Q$7,$B607&lt;'111'!$L$11),"x","")</f>
        <v/>
      </c>
      <c r="S607" s="85" t="str">
        <f>IF(AND($O607=$Q$7,$B607&lt;'111'!$L$11),"x","")</f>
        <v/>
      </c>
      <c r="T607" s="85" t="str">
        <f>IF(ISERROR(FIND('112'!$M$9,G607,1)),"",IF((AND(FIND('112'!$M$9,G607,1)&gt;=1,B607='112'!$K$9,OR($N607='112'!$I$6,$O607='112'!$I$6))),"x",""))</f>
        <v/>
      </c>
      <c r="U607" s="85" t="str">
        <f>IF(ISERROR(FIND('112'!$M$9,G607,1)),"",IF((AND(LEFT(G607,2)=LEFT('112'!$M$9,2),B607&lt;'112'!$K$9,$N607='112'!$I$6)),"x",""))</f>
        <v/>
      </c>
      <c r="V607" s="85" t="str">
        <f>IF(ISERROR(FIND('112'!$M$9,G607,1)),"",IF((AND(RIGHT(G607,2)=RIGHT('112'!$M$9,2),B607&lt;'112'!$K$9,$O607='112'!$I$6)),"x",""))</f>
        <v/>
      </c>
      <c r="W607" s="85" t="str">
        <f>IF(AND('341-CT'!$H$9=H607,OR(LEFT(N607,3)=$W$7,LEFT(O607,3)=$W$7)),"x","")</f>
        <v/>
      </c>
      <c r="X607" s="85" t="str">
        <f>IF(OR(TH!N607=TH!$X$7,O607=TH!$X$7),"x","")</f>
        <v/>
      </c>
      <c r="Y607" s="85" t="str">
        <f>IF(AND(OR(N607="131",O607="131"),H607='131-CT'!$H$9),"x","")</f>
        <v/>
      </c>
      <c r="Z607" s="85"/>
      <c r="AA607" s="85" t="str">
        <f>IF(AND(MONTH(E607)='IN-NX'!$J$5,'IN-NX'!$D$7=D607),"x","")</f>
        <v/>
      </c>
      <c r="AB607" s="85" t="str">
        <f>IF(AND(OR(LEFT(TH!N607,2)="15",LEFT(TH!O607,2)="15"),'152-CT'!$J$8=TH!F607),"x","")</f>
        <v/>
      </c>
      <c r="AC607" s="85" t="str">
        <f>IF(AND(OR(LEFT(TH!N607,2)="15",LEFT(TH!O607,2)="15"),TK!$E$7=TH!F607),"x","")</f>
        <v/>
      </c>
      <c r="AD607" s="85" t="str">
        <f>IF(AND(N607="1521",MONTH(C607)='BK-NL'!$M$11),"x","")</f>
        <v/>
      </c>
    </row>
    <row r="608" spans="1:31" ht="15.75" hidden="1" customHeight="1">
      <c r="A608" s="342" t="str">
        <f>IF(B608&lt;&gt;"",IF(AND(B608='IN-TC'!$S$4,OR(TH!N608="1111",TH!O608="1111")),TH!D608,""),"")</f>
        <v/>
      </c>
      <c r="B608" s="63">
        <f t="shared" si="44"/>
        <v>3</v>
      </c>
      <c r="C608" s="320">
        <v>42446</v>
      </c>
      <c r="D608" s="320" t="s">
        <v>909</v>
      </c>
      <c r="E608" s="320">
        <v>42446</v>
      </c>
      <c r="F608" s="74" t="s">
        <v>1151</v>
      </c>
      <c r="G608" s="998" t="s">
        <v>1152</v>
      </c>
      <c r="H608" s="7" t="s">
        <v>1153</v>
      </c>
      <c r="I608" s="446"/>
      <c r="J608" s="446"/>
      <c r="K608" s="437"/>
      <c r="L608" s="446"/>
      <c r="M608" s="65">
        <v>103388</v>
      </c>
      <c r="N608" s="323" t="s">
        <v>9</v>
      </c>
      <c r="O608" s="66" t="s">
        <v>63</v>
      </c>
      <c r="P608" s="85" t="str">
        <f>IF(AND('331-CT'!$E$7=TH!H608,OR(N608="331",O608="331")),"x","")</f>
        <v/>
      </c>
      <c r="Q608" s="85" t="str">
        <f>IF(AND(B608='111'!$L$11,OR($N608=$Q$7,$O608=$Q$7)),"x","")</f>
        <v/>
      </c>
      <c r="R608" s="85" t="str">
        <f>IF(AND($N608=$Q$7,$B608&lt;'111'!$L$11),"x","")</f>
        <v/>
      </c>
      <c r="S608" s="85" t="str">
        <f>IF(AND($O608=$Q$7,$B608&lt;'111'!$L$11),"x","")</f>
        <v/>
      </c>
      <c r="T608" s="85" t="str">
        <f>IF(ISERROR(FIND('112'!$M$9,G608,1)),"",IF((AND(FIND('112'!$M$9,G608,1)&gt;=1,B608='112'!$K$9,OR($N608='112'!$I$6,$O608='112'!$I$6))),"x",""))</f>
        <v/>
      </c>
      <c r="U608" s="85" t="str">
        <f>IF(ISERROR(FIND('112'!$M$9,G608,1)),"",IF((AND(LEFT(G608,2)=LEFT('112'!$M$9,2),B608&lt;'112'!$K$9,$N608='112'!$I$6)),"x",""))</f>
        <v/>
      </c>
      <c r="V608" s="85" t="str">
        <f>IF(ISERROR(FIND('112'!$M$9,G608,1)),"",IF((AND(RIGHT(G608,2)=RIGHT('112'!$M$9,2),B608&lt;'112'!$K$9,$O608='112'!$I$6)),"x",""))</f>
        <v/>
      </c>
      <c r="W608" s="85" t="str">
        <f>IF(AND('341-CT'!$H$9=H608,OR(LEFT(N608,3)=$W$7,LEFT(O608,3)=$W$7)),"x","")</f>
        <v/>
      </c>
      <c r="X608" s="85" t="str">
        <f>IF(OR(TH!N608=TH!$X$7,O608=TH!$X$7),"x","")</f>
        <v/>
      </c>
      <c r="Y608" s="85" t="str">
        <f>IF(AND(OR(N608="131",O608="131"),H608='131-CT'!$H$9),"x","")</f>
        <v/>
      </c>
      <c r="Z608" s="85"/>
      <c r="AA608" s="85" t="str">
        <f>IF(AND(MONTH(E608)='IN-NX'!$J$5,'IN-NX'!$D$7=D608),"x","")</f>
        <v/>
      </c>
      <c r="AB608" s="85" t="str">
        <f>IF(AND(OR(LEFT(TH!N608,2)="15",LEFT(TH!O608,2)="15"),'152-CT'!$J$8=TH!F608),"x","")</f>
        <v/>
      </c>
      <c r="AC608" s="85" t="str">
        <f>IF(AND(OR(LEFT(TH!N608,2)="15",LEFT(TH!O608,2)="15"),TK!$E$7=TH!F608),"x","")</f>
        <v/>
      </c>
      <c r="AD608" s="85" t="str">
        <f>IF(AND(N608="1521",MONTH(C608)='BK-NL'!$M$11),"x","")</f>
        <v/>
      </c>
      <c r="AE608" s="357"/>
    </row>
    <row r="609" spans="1:30" ht="15.75" hidden="1" customHeight="1">
      <c r="A609" s="342" t="str">
        <f>IF(B609&lt;&gt;"",IF(AND(B609='IN-TC'!$S$4,OR(TH!N609="1111",TH!O609="1111")),TH!D609,""),"")</f>
        <v/>
      </c>
      <c r="B609" s="63">
        <f t="shared" si="44"/>
        <v>3</v>
      </c>
      <c r="C609" s="64">
        <v>42446</v>
      </c>
      <c r="D609" s="320" t="s">
        <v>910</v>
      </c>
      <c r="E609" s="64">
        <v>42446</v>
      </c>
      <c r="F609" s="74" t="s">
        <v>778</v>
      </c>
      <c r="G609" s="998" t="s">
        <v>1351</v>
      </c>
      <c r="H609" s="74" t="s">
        <v>816</v>
      </c>
      <c r="I609" s="446"/>
      <c r="J609" s="446"/>
      <c r="K609" s="437"/>
      <c r="L609" s="446"/>
      <c r="M609" s="65">
        <v>513836</v>
      </c>
      <c r="N609" s="66" t="s">
        <v>101</v>
      </c>
      <c r="O609" s="66" t="s">
        <v>63</v>
      </c>
      <c r="P609" s="85" t="str">
        <f>IF(AND('331-CT'!$E$7=TH!H609,OR(N609="331",O609="331")),"x","")</f>
        <v/>
      </c>
      <c r="Q609" s="85" t="str">
        <f>IF(AND(B609='111'!$L$11,OR($N609=$Q$7,$O609=$Q$7)),"x","")</f>
        <v/>
      </c>
      <c r="R609" s="85" t="str">
        <f>IF(AND($N609=$Q$7,$B609&lt;'111'!$L$11),"x","")</f>
        <v/>
      </c>
      <c r="S609" s="85" t="str">
        <f>IF(AND($O609=$Q$7,$B609&lt;'111'!$L$11),"x","")</f>
        <v/>
      </c>
      <c r="T609" s="85" t="str">
        <f>IF(ISERROR(FIND('112'!$M$9,G609,1)),"",IF((AND(FIND('112'!$M$9,G609,1)&gt;=1,B609='112'!$K$9,OR($N609='112'!$I$6,$O609='112'!$I$6))),"x",""))</f>
        <v/>
      </c>
      <c r="U609" s="85" t="str">
        <f>IF(ISERROR(FIND('112'!$M$9,G609,1)),"",IF((AND(LEFT(G609,2)=LEFT('112'!$M$9,2),B609&lt;'112'!$K$9,$N609='112'!$I$6)),"x",""))</f>
        <v/>
      </c>
      <c r="V609" s="85" t="str">
        <f>IF(ISERROR(FIND('112'!$M$9,G609,1)),"",IF((AND(RIGHT(G609,2)=RIGHT('112'!$M$9,2),B609&lt;'112'!$K$9,$O609='112'!$I$6)),"x",""))</f>
        <v/>
      </c>
      <c r="W609" s="85" t="str">
        <f>IF(AND('341-CT'!$H$9=H609,OR(LEFT(N609,3)=$W$7,LEFT(O609,3)=$W$7)),"x","")</f>
        <v/>
      </c>
      <c r="X609" s="85" t="str">
        <f>IF(OR(TH!N609=TH!$X$7,O609=TH!$X$7),"x","")</f>
        <v/>
      </c>
      <c r="Y609" s="85" t="str">
        <f>IF(AND(OR(N609="131",O609="131"),H609='131-CT'!$H$9),"x","")</f>
        <v/>
      </c>
      <c r="Z609" s="85"/>
      <c r="AA609" s="85" t="str">
        <f>IF(AND(MONTH(E609)='IN-NX'!$J$5,'IN-NX'!$D$7=D609),"x","")</f>
        <v/>
      </c>
      <c r="AB609" s="85" t="str">
        <f>IF(AND(OR(LEFT(TH!N609,2)="15",LEFT(TH!O609,2)="15"),'152-CT'!$J$8=TH!F609),"x","")</f>
        <v/>
      </c>
      <c r="AC609" s="85" t="str">
        <f>IF(AND(OR(LEFT(TH!N609,2)="15",LEFT(TH!O609,2)="15"),TK!$E$7=TH!F609),"x","")</f>
        <v/>
      </c>
      <c r="AD609" s="85" t="str">
        <f>IF(AND(N609="1521",MONTH(C609)='BK-NL'!$M$11),"x","")</f>
        <v/>
      </c>
    </row>
    <row r="610" spans="1:30" ht="15.75" hidden="1" customHeight="1">
      <c r="A610" s="342" t="str">
        <f>IF(B610&lt;&gt;"",IF(AND(B610='IN-TC'!$S$4,OR(TH!N610="1111",TH!O610="1111")),TH!D610,""),"")</f>
        <v/>
      </c>
      <c r="B610" s="63">
        <f t="shared" si="44"/>
        <v>3</v>
      </c>
      <c r="C610" s="64">
        <v>42446</v>
      </c>
      <c r="D610" s="320" t="s">
        <v>910</v>
      </c>
      <c r="E610" s="64">
        <v>42446</v>
      </c>
      <c r="F610" s="74" t="s">
        <v>779</v>
      </c>
      <c r="G610" s="998" t="s">
        <v>1351</v>
      </c>
      <c r="H610" s="74" t="s">
        <v>816</v>
      </c>
      <c r="I610" s="446"/>
      <c r="J610" s="446"/>
      <c r="K610" s="437"/>
      <c r="L610" s="446"/>
      <c r="M610" s="65">
        <v>51384</v>
      </c>
      <c r="N610" s="66" t="s">
        <v>9</v>
      </c>
      <c r="O610" s="66" t="s">
        <v>63</v>
      </c>
      <c r="P610" s="85" t="str">
        <f>IF(AND('331-CT'!$E$7=TH!H610,OR(N610="331",O610="331")),"x","")</f>
        <v/>
      </c>
      <c r="Q610" s="85" t="str">
        <f>IF(AND(B610='111'!$L$11,OR($N610=$Q$7,$O610=$Q$7)),"x","")</f>
        <v/>
      </c>
      <c r="R610" s="85" t="str">
        <f>IF(AND($N610=$Q$7,$B610&lt;'111'!$L$11),"x","")</f>
        <v/>
      </c>
      <c r="S610" s="85" t="str">
        <f>IF(AND($O610=$Q$7,$B610&lt;'111'!$L$11),"x","")</f>
        <v/>
      </c>
      <c r="T610" s="85" t="str">
        <f>IF(ISERROR(FIND('112'!$M$9,G610,1)),"",IF((AND(FIND('112'!$M$9,G610,1)&gt;=1,B610='112'!$K$9,OR($N610='112'!$I$6,$O610='112'!$I$6))),"x",""))</f>
        <v/>
      </c>
      <c r="U610" s="85" t="str">
        <f>IF(ISERROR(FIND('112'!$M$9,G610,1)),"",IF((AND(LEFT(G610,2)=LEFT('112'!$M$9,2),B610&lt;'112'!$K$9,$N610='112'!$I$6)),"x",""))</f>
        <v/>
      </c>
      <c r="V610" s="85" t="str">
        <f>IF(ISERROR(FIND('112'!$M$9,G610,1)),"",IF((AND(RIGHT(G610,2)=RIGHT('112'!$M$9,2),B610&lt;'112'!$K$9,$O610='112'!$I$6)),"x",""))</f>
        <v/>
      </c>
      <c r="W610" s="85" t="str">
        <f>IF(AND('341-CT'!$H$9=H610,OR(LEFT(N610,3)=$W$7,LEFT(O610,3)=$W$7)),"x","")</f>
        <v/>
      </c>
      <c r="X610" s="85" t="str">
        <f>IF(OR(TH!N610=TH!$X$7,O610=TH!$X$7),"x","")</f>
        <v/>
      </c>
      <c r="Y610" s="85" t="str">
        <f>IF(AND(OR(N610="131",O610="131"),H610='131-CT'!$H$9),"x","")</f>
        <v/>
      </c>
      <c r="Z610" s="85"/>
      <c r="AA610" s="85" t="str">
        <f>IF(AND(MONTH(E610)='IN-NX'!$J$5,'IN-NX'!$D$7=D610),"x","")</f>
        <v/>
      </c>
      <c r="AB610" s="85" t="str">
        <f>IF(AND(OR(LEFT(TH!N610,2)="15",LEFT(TH!O610,2)="15"),'152-CT'!$J$8=TH!F610),"x","")</f>
        <v/>
      </c>
      <c r="AC610" s="85" t="str">
        <f>IF(AND(OR(LEFT(TH!N610,2)="15",LEFT(TH!O610,2)="15"),TK!$E$7=TH!F610),"x","")</f>
        <v/>
      </c>
      <c r="AD610" s="85" t="str">
        <f>IF(AND(N610="1521",MONTH(C610)='BK-NL'!$M$11),"x","")</f>
        <v/>
      </c>
    </row>
    <row r="611" spans="1:30" ht="15.75" hidden="1" customHeight="1">
      <c r="A611" s="342" t="str">
        <f>IF(B611&lt;&gt;"",IF(AND(B611='IN-TC'!$S$4,OR(TH!N611="1111",TH!O611="1111")),TH!D611,""),"")</f>
        <v/>
      </c>
      <c r="B611" s="63">
        <f t="shared" si="44"/>
        <v>3</v>
      </c>
      <c r="C611" s="64">
        <v>42446</v>
      </c>
      <c r="D611" s="320" t="s">
        <v>708</v>
      </c>
      <c r="E611" s="64">
        <v>42446</v>
      </c>
      <c r="F611" s="351" t="s">
        <v>764</v>
      </c>
      <c r="G611" s="998" t="s">
        <v>926</v>
      </c>
      <c r="H611" s="74" t="s">
        <v>735</v>
      </c>
      <c r="I611" s="446"/>
      <c r="J611" s="446"/>
      <c r="K611" s="437">
        <v>228.54</v>
      </c>
      <c r="L611" s="446">
        <v>22320</v>
      </c>
      <c r="M611" s="65">
        <v>5101013</v>
      </c>
      <c r="N611" s="66" t="s">
        <v>99</v>
      </c>
      <c r="O611" s="66" t="s">
        <v>267</v>
      </c>
      <c r="P611" s="85" t="str">
        <f>IF(AND('331-CT'!$E$7=TH!H611,OR(N611="331",O611="331")),"x","")</f>
        <v/>
      </c>
      <c r="Q611" s="85" t="str">
        <f>IF(AND(B611='111'!$L$11,OR($N611=$Q$7,$O611=$Q$7)),"x","")</f>
        <v/>
      </c>
      <c r="R611" s="85" t="str">
        <f>IF(AND($N611=$Q$7,$B611&lt;'111'!$L$11),"x","")</f>
        <v/>
      </c>
      <c r="S611" s="85" t="str">
        <f>IF(AND($O611=$Q$7,$B611&lt;'111'!$L$11),"x","")</f>
        <v/>
      </c>
      <c r="T611" s="85" t="str">
        <f>IF(ISERROR(FIND('112'!$M$9,G611,1)),"",IF((AND(FIND('112'!$M$9,G611,1)&gt;=1,B611='112'!$K$9,OR($N611='112'!$I$6,$O611='112'!$I$6))),"x",""))</f>
        <v/>
      </c>
      <c r="U611" s="85" t="str">
        <f>IF(ISERROR(FIND('112'!$M$9,G611,1)),"",IF((AND(LEFT(G611,2)=LEFT('112'!$M$9,2),B611&lt;'112'!$K$9,$N611='112'!$I$6)),"x",""))</f>
        <v/>
      </c>
      <c r="V611" s="85" t="str">
        <f>IF(ISERROR(FIND('112'!$M$9,G611,1)),"",IF((AND(RIGHT(G611,2)=RIGHT('112'!$M$9,2),B611&lt;'112'!$K$9,$O611='112'!$I$6)),"x",""))</f>
        <v/>
      </c>
      <c r="W611" s="85" t="str">
        <f>IF(AND('341-CT'!$H$9=H611,OR(LEFT(N611,3)=$W$7,LEFT(O611,3)=$W$7)),"x","")</f>
        <v/>
      </c>
      <c r="X611" s="85" t="str">
        <f>IF(OR(TH!N611=TH!$X$7,O611=TH!$X$7),"x","")</f>
        <v/>
      </c>
      <c r="Y611" s="85" t="str">
        <f>IF(AND(OR(N611="131",O611="131"),H611='131-CT'!$H$9),"x","")</f>
        <v/>
      </c>
      <c r="Z611" s="85"/>
      <c r="AA611" s="85" t="str">
        <f>IF(AND(MONTH(E611)='IN-NX'!$J$5,'IN-NX'!$D$7=D611),"x","")</f>
        <v/>
      </c>
      <c r="AB611" s="85" t="str">
        <f>IF(AND(OR(LEFT(TH!N611,2)="15",LEFT(TH!O611,2)="15"),'152-CT'!$J$8=TH!F611),"x","")</f>
        <v/>
      </c>
      <c r="AC611" s="85" t="str">
        <f>IF(AND(OR(LEFT(TH!N611,2)="15",LEFT(TH!O611,2)="15"),TK!$E$7=TH!F611),"x","")</f>
        <v/>
      </c>
      <c r="AD611" s="85" t="str">
        <f>IF(AND(N611="1521",MONTH(C611)='BK-NL'!$M$11),"x","")</f>
        <v/>
      </c>
    </row>
    <row r="612" spans="1:30" ht="15.75" hidden="1" customHeight="1">
      <c r="A612" s="342" t="str">
        <f>IF(B612&lt;&gt;"",IF(AND(B612='IN-TC'!$S$4,OR(TH!N612="1111",TH!O612="1111")),TH!D612,""),"")</f>
        <v/>
      </c>
      <c r="B612" s="63">
        <f t="shared" si="44"/>
        <v>3</v>
      </c>
      <c r="C612" s="64">
        <v>42446</v>
      </c>
      <c r="D612" s="320" t="s">
        <v>708</v>
      </c>
      <c r="E612" s="64">
        <v>42446</v>
      </c>
      <c r="F612" s="519" t="s">
        <v>1071</v>
      </c>
      <c r="G612" s="998" t="s">
        <v>926</v>
      </c>
      <c r="H612" s="74" t="s">
        <v>738</v>
      </c>
      <c r="I612" s="446"/>
      <c r="J612" s="446"/>
      <c r="K612" s="437">
        <v>138.60999103942652</v>
      </c>
      <c r="L612" s="446">
        <v>22320</v>
      </c>
      <c r="M612" s="65">
        <v>3093775</v>
      </c>
      <c r="N612" s="66" t="s">
        <v>99</v>
      </c>
      <c r="O612" s="66" t="s">
        <v>26</v>
      </c>
      <c r="P612" s="85" t="str">
        <f>IF(AND('331-CT'!$E$7=TH!H612,OR(N612="331",O612="331")),"x","")</f>
        <v/>
      </c>
      <c r="Q612" s="85" t="str">
        <f>IF(AND(B612='111'!$L$11,OR($N612=$Q$7,$O612=$Q$7)),"x","")</f>
        <v/>
      </c>
      <c r="R612" s="85" t="str">
        <f>IF(AND($N612=$Q$7,$B612&lt;'111'!$L$11),"x","")</f>
        <v/>
      </c>
      <c r="S612" s="85" t="str">
        <f>IF(AND($O612=$Q$7,$B612&lt;'111'!$L$11),"x","")</f>
        <v/>
      </c>
      <c r="T612" s="85" t="str">
        <f>IF(ISERROR(FIND('112'!$M$9,G612,1)),"",IF((AND(FIND('112'!$M$9,G612,1)&gt;=1,B612='112'!$K$9,OR($N612='112'!$I$6,$O612='112'!$I$6))),"x",""))</f>
        <v/>
      </c>
      <c r="U612" s="85" t="str">
        <f>IF(ISERROR(FIND('112'!$M$9,G612,1)),"",IF((AND(LEFT(G612,2)=LEFT('112'!$M$9,2),B612&lt;'112'!$K$9,$N612='112'!$I$6)),"x",""))</f>
        <v/>
      </c>
      <c r="V612" s="85" t="str">
        <f>IF(ISERROR(FIND('112'!$M$9,G612,1)),"",IF((AND(RIGHT(G612,2)=RIGHT('112'!$M$9,2),B612&lt;'112'!$K$9,$O612='112'!$I$6)),"x",""))</f>
        <v/>
      </c>
      <c r="W612" s="85" t="str">
        <f>IF(AND('341-CT'!$H$9=H612,OR(LEFT(N612,3)=$W$7,LEFT(O612,3)=$W$7)),"x","")</f>
        <v/>
      </c>
      <c r="X612" s="85" t="str">
        <f>IF(OR(TH!N612=TH!$X$7,O612=TH!$X$7),"x","")</f>
        <v/>
      </c>
      <c r="Y612" s="85" t="str">
        <f>IF(AND(OR(N612="131",O612="131"),H612='131-CT'!$H$9),"x","")</f>
        <v/>
      </c>
      <c r="Z612" s="85"/>
      <c r="AA612" s="85" t="str">
        <f>IF(AND(MONTH(E612)='IN-NX'!$J$5,'IN-NX'!$D$7=D612),"x","")</f>
        <v/>
      </c>
      <c r="AB612" s="85" t="str">
        <f>IF(AND(OR(LEFT(TH!N612,2)="15",LEFT(TH!O612,2)="15"),'152-CT'!$J$8=TH!F612),"x","")</f>
        <v/>
      </c>
      <c r="AC612" s="85" t="str">
        <f>IF(AND(OR(LEFT(TH!N612,2)="15",LEFT(TH!O612,2)="15"),TK!$E$7=TH!F612),"x","")</f>
        <v/>
      </c>
      <c r="AD612" s="85" t="str">
        <f>IF(AND(N612="1521",MONTH(C612)='BK-NL'!$M$11),"x","")</f>
        <v/>
      </c>
    </row>
    <row r="613" spans="1:30" ht="15.75" hidden="1" customHeight="1">
      <c r="A613" s="342" t="str">
        <f>IF(B613&lt;&gt;"",IF(AND(B613='IN-TC'!$S$4,OR(TH!N613="1111",TH!O613="1111")),TH!D613,""),"")</f>
        <v/>
      </c>
      <c r="B613" s="63">
        <f t="shared" si="44"/>
        <v>3</v>
      </c>
      <c r="C613" s="64">
        <v>42446</v>
      </c>
      <c r="D613" s="320" t="s">
        <v>708</v>
      </c>
      <c r="E613" s="64">
        <v>42446</v>
      </c>
      <c r="F613" s="519" t="s">
        <v>747</v>
      </c>
      <c r="G613" s="998" t="s">
        <v>926</v>
      </c>
      <c r="H613" s="324" t="s">
        <v>748</v>
      </c>
      <c r="I613" s="444"/>
      <c r="J613" s="444"/>
      <c r="K613" s="435">
        <v>267.39999999999998</v>
      </c>
      <c r="L613" s="444">
        <v>22320</v>
      </c>
      <c r="M613" s="65">
        <v>5968368</v>
      </c>
      <c r="N613" s="66" t="s">
        <v>99</v>
      </c>
      <c r="O613" s="66" t="s">
        <v>26</v>
      </c>
      <c r="P613" s="85" t="str">
        <f>IF(AND('331-CT'!$E$7=TH!H613,OR(N613="331",O613="331")),"x","")</f>
        <v/>
      </c>
      <c r="Q613" s="85" t="str">
        <f>IF(AND(B613='111'!$L$11,OR($N613=$Q$7,$O613=$Q$7)),"x","")</f>
        <v/>
      </c>
      <c r="R613" s="85" t="str">
        <f>IF(AND($N613=$Q$7,$B613&lt;'111'!$L$11),"x","")</f>
        <v/>
      </c>
      <c r="S613" s="85" t="str">
        <f>IF(AND($O613=$Q$7,$B613&lt;'111'!$L$11),"x","")</f>
        <v/>
      </c>
      <c r="T613" s="85" t="str">
        <f>IF(ISERROR(FIND('112'!$M$9,G613,1)),"",IF((AND(FIND('112'!$M$9,G613,1)&gt;=1,B613='112'!$K$9,OR($N613='112'!$I$6,$O613='112'!$I$6))),"x",""))</f>
        <v/>
      </c>
      <c r="U613" s="85" t="str">
        <f>IF(ISERROR(FIND('112'!$M$9,G613,1)),"",IF((AND(LEFT(G613,2)=LEFT('112'!$M$9,2),B613&lt;'112'!$K$9,$N613='112'!$I$6)),"x",""))</f>
        <v/>
      </c>
      <c r="V613" s="85" t="str">
        <f>IF(ISERROR(FIND('112'!$M$9,G613,1)),"",IF((AND(RIGHT(G613,2)=RIGHT('112'!$M$9,2),B613&lt;'112'!$K$9,$O613='112'!$I$6)),"x",""))</f>
        <v/>
      </c>
      <c r="W613" s="85" t="str">
        <f>IF(AND('341-CT'!$H$9=H613,OR(LEFT(N613,3)=$W$7,LEFT(O613,3)=$W$7)),"x","")</f>
        <v/>
      </c>
      <c r="X613" s="85" t="str">
        <f>IF(OR(TH!N613=TH!$X$7,O613=TH!$X$7),"x","")</f>
        <v/>
      </c>
      <c r="Y613" s="85" t="str">
        <f>IF(AND(OR(N613="131",O613="131"),H613='131-CT'!$H$9),"x","")</f>
        <v/>
      </c>
      <c r="Z613" s="85"/>
      <c r="AA613" s="85" t="str">
        <f>IF(AND(MONTH(E613)='IN-NX'!$J$5,'IN-NX'!$D$7=D613),"x","")</f>
        <v/>
      </c>
      <c r="AB613" s="85" t="str">
        <f>IF(AND(OR(LEFT(TH!N613,2)="15",LEFT(TH!O613,2)="15"),'152-CT'!$J$8=TH!F613),"x","")</f>
        <v/>
      </c>
      <c r="AC613" s="85" t="str">
        <f>IF(AND(OR(LEFT(TH!N613,2)="15",LEFT(TH!O613,2)="15"),TK!$E$7=TH!F613),"x","")</f>
        <v/>
      </c>
      <c r="AD613" s="85" t="str">
        <f>IF(AND(N613="1521",MONTH(C613)='BK-NL'!$M$11),"x","")</f>
        <v/>
      </c>
    </row>
    <row r="614" spans="1:30" ht="15.75" hidden="1" customHeight="1">
      <c r="A614" s="342" t="str">
        <f>IF(B614&lt;&gt;"",IF(AND(B614='IN-TC'!$S$4,OR(TH!N614="1111",TH!O614="1111")),TH!D614,""),"")</f>
        <v/>
      </c>
      <c r="B614" s="63">
        <f t="shared" si="44"/>
        <v>3</v>
      </c>
      <c r="C614" s="64">
        <v>42446</v>
      </c>
      <c r="D614" s="320" t="s">
        <v>708</v>
      </c>
      <c r="E614" s="64">
        <v>42446</v>
      </c>
      <c r="F614" s="519" t="s">
        <v>765</v>
      </c>
      <c r="G614" s="998" t="s">
        <v>926</v>
      </c>
      <c r="H614" s="324" t="s">
        <v>736</v>
      </c>
      <c r="I614" s="444"/>
      <c r="J614" s="444"/>
      <c r="K614" s="435">
        <v>199.85</v>
      </c>
      <c r="L614" s="444">
        <v>22320</v>
      </c>
      <c r="M614" s="65">
        <v>4460652</v>
      </c>
      <c r="N614" s="66" t="s">
        <v>99</v>
      </c>
      <c r="O614" s="66" t="s">
        <v>26</v>
      </c>
      <c r="P614" s="85" t="str">
        <f>IF(AND('331-CT'!$E$7=TH!H614,OR(N614="331",O614="331")),"x","")</f>
        <v/>
      </c>
      <c r="Q614" s="85" t="str">
        <f>IF(AND(B614='111'!$L$11,OR($N614=$Q$7,$O614=$Q$7)),"x","")</f>
        <v/>
      </c>
      <c r="R614" s="85" t="str">
        <f>IF(AND($N614=$Q$7,$B614&lt;'111'!$L$11),"x","")</f>
        <v/>
      </c>
      <c r="S614" s="85" t="str">
        <f>IF(AND($O614=$Q$7,$B614&lt;'111'!$L$11),"x","")</f>
        <v/>
      </c>
      <c r="T614" s="85" t="str">
        <f>IF(ISERROR(FIND('112'!$M$9,G614,1)),"",IF((AND(FIND('112'!$M$9,G614,1)&gt;=1,B614='112'!$K$9,OR($N614='112'!$I$6,$O614='112'!$I$6))),"x",""))</f>
        <v/>
      </c>
      <c r="U614" s="85" t="str">
        <f>IF(ISERROR(FIND('112'!$M$9,G614,1)),"",IF((AND(LEFT(G614,2)=LEFT('112'!$M$9,2),B614&lt;'112'!$K$9,$N614='112'!$I$6)),"x",""))</f>
        <v/>
      </c>
      <c r="V614" s="85" t="str">
        <f>IF(ISERROR(FIND('112'!$M$9,G614,1)),"",IF((AND(RIGHT(G614,2)=RIGHT('112'!$M$9,2),B614&lt;'112'!$K$9,$O614='112'!$I$6)),"x",""))</f>
        <v/>
      </c>
      <c r="W614" s="85" t="str">
        <f>IF(AND('341-CT'!$H$9=H614,OR(LEFT(N614,3)=$W$7,LEFT(O614,3)=$W$7)),"x","")</f>
        <v/>
      </c>
      <c r="X614" s="85" t="str">
        <f>IF(OR(TH!N614=TH!$X$7,O614=TH!$X$7),"x","")</f>
        <v/>
      </c>
      <c r="Y614" s="85" t="str">
        <f>IF(AND(OR(N614="131",O614="131"),H614='131-CT'!$H$9),"x","")</f>
        <v/>
      </c>
      <c r="Z614" s="85"/>
      <c r="AA614" s="85" t="str">
        <f>IF(AND(MONTH(E614)='IN-NX'!$J$5,'IN-NX'!$D$7=D614),"x","")</f>
        <v/>
      </c>
      <c r="AB614" s="85" t="str">
        <f>IF(AND(OR(LEFT(TH!N614,2)="15",LEFT(TH!O614,2)="15"),'152-CT'!$J$8=TH!F614),"x","")</f>
        <v/>
      </c>
      <c r="AC614" s="85" t="str">
        <f>IF(AND(OR(LEFT(TH!N614,2)="15",LEFT(TH!O614,2)="15"),TK!$E$7=TH!F614),"x","")</f>
        <v/>
      </c>
      <c r="AD614" s="85" t="str">
        <f>IF(AND(N614="1521",MONTH(C614)='BK-NL'!$M$11),"x","")</f>
        <v/>
      </c>
    </row>
    <row r="615" spans="1:30" ht="15.75" hidden="1" customHeight="1">
      <c r="A615" s="342" t="str">
        <f>IF(B615&lt;&gt;"",IF(AND(B615='IN-TC'!$S$4,OR(TH!N615="1111",TH!O615="1111")),TH!D615,""),"")</f>
        <v/>
      </c>
      <c r="B615" s="63">
        <f t="shared" si="44"/>
        <v>3</v>
      </c>
      <c r="C615" s="64">
        <v>42446</v>
      </c>
      <c r="D615" s="320" t="s">
        <v>708</v>
      </c>
      <c r="E615" s="64">
        <v>42446</v>
      </c>
      <c r="F615" s="74" t="s">
        <v>1211</v>
      </c>
      <c r="G615" s="998" t="s">
        <v>926</v>
      </c>
      <c r="H615" s="74"/>
      <c r="I615" s="446"/>
      <c r="J615" s="446"/>
      <c r="K615" s="437"/>
      <c r="L615" s="446"/>
      <c r="M615" s="65">
        <v>50000</v>
      </c>
      <c r="N615" s="66" t="s">
        <v>101</v>
      </c>
      <c r="O615" s="66" t="s">
        <v>26</v>
      </c>
      <c r="P615" s="85" t="str">
        <f>IF(AND('331-CT'!$E$7=TH!H615,OR(N615="331",O615="331")),"x","")</f>
        <v/>
      </c>
      <c r="Q615" s="85" t="str">
        <f>IF(AND(B615='111'!$L$11,OR($N615=$Q$7,$O615=$Q$7)),"x","")</f>
        <v/>
      </c>
      <c r="R615" s="85" t="str">
        <f>IF(AND($N615=$Q$7,$B615&lt;'111'!$L$11),"x","")</f>
        <v/>
      </c>
      <c r="S615" s="85" t="str">
        <f>IF(AND($O615=$Q$7,$B615&lt;'111'!$L$11),"x","")</f>
        <v/>
      </c>
      <c r="T615" s="85" t="str">
        <f>IF(ISERROR(FIND('112'!$M$9,G615,1)),"",IF((AND(FIND('112'!$M$9,G615,1)&gt;=1,B615='112'!$K$9,OR($N615='112'!$I$6,$O615='112'!$I$6))),"x",""))</f>
        <v/>
      </c>
      <c r="U615" s="85" t="str">
        <f>IF(ISERROR(FIND('112'!$M$9,G615,1)),"",IF((AND(LEFT(G615,2)=LEFT('112'!$M$9,2),B615&lt;'112'!$K$9,$N615='112'!$I$6)),"x",""))</f>
        <v/>
      </c>
      <c r="V615" s="85" t="str">
        <f>IF(ISERROR(FIND('112'!$M$9,G615,1)),"",IF((AND(RIGHT(G615,2)=RIGHT('112'!$M$9,2),B615&lt;'112'!$K$9,$O615='112'!$I$6)),"x",""))</f>
        <v/>
      </c>
      <c r="W615" s="85" t="str">
        <f>IF(AND('341-CT'!$H$9=H615,OR(LEFT(N615,3)=$W$7,LEFT(O615,3)=$W$7)),"x","")</f>
        <v/>
      </c>
      <c r="X615" s="85" t="str">
        <f>IF(OR(TH!N615=TH!$X$7,O615=TH!$X$7),"x","")</f>
        <v/>
      </c>
      <c r="Y615" s="85" t="str">
        <f>IF(AND(OR(N615="131",O615="131"),H615='131-CT'!$H$9),"x","")</f>
        <v/>
      </c>
      <c r="Z615" s="85"/>
      <c r="AA615" s="85" t="str">
        <f>IF(AND(MONTH(E615)='IN-NX'!$J$5,'IN-NX'!$D$7=D615),"x","")</f>
        <v/>
      </c>
      <c r="AB615" s="85" t="str">
        <f>IF(AND(OR(LEFT(TH!N615,2)="15",LEFT(TH!O615,2)="15"),'152-CT'!$J$8=TH!F615),"x","")</f>
        <v/>
      </c>
      <c r="AC615" s="85" t="str">
        <f>IF(AND(OR(LEFT(TH!N615,2)="15",LEFT(TH!O615,2)="15"),TK!$E$7=TH!F615),"x","")</f>
        <v/>
      </c>
      <c r="AD615" s="85" t="str">
        <f>IF(AND(N615="1521",MONTH(C615)='BK-NL'!$M$11),"x","")</f>
        <v/>
      </c>
    </row>
    <row r="616" spans="1:30" ht="15.75" hidden="1" customHeight="1">
      <c r="A616" s="342" t="str">
        <f>IF(B616&lt;&gt;"",IF(AND(B616='IN-TC'!$S$4,OR(TH!N616="1111",TH!O616="1111")),TH!D616,""),"")</f>
        <v/>
      </c>
      <c r="B616" s="63">
        <f t="shared" si="44"/>
        <v>3</v>
      </c>
      <c r="C616" s="64">
        <v>42446</v>
      </c>
      <c r="D616" s="320" t="s">
        <v>708</v>
      </c>
      <c r="E616" s="64">
        <v>42446</v>
      </c>
      <c r="F616" s="74" t="s">
        <v>1213</v>
      </c>
      <c r="G616" s="67" t="s">
        <v>926</v>
      </c>
      <c r="H616" s="74"/>
      <c r="I616" s="446"/>
      <c r="J616" s="446"/>
      <c r="K616" s="437"/>
      <c r="L616" s="446"/>
      <c r="M616" s="65">
        <v>5000</v>
      </c>
      <c r="N616" s="66" t="s">
        <v>9</v>
      </c>
      <c r="O616" s="66" t="s">
        <v>26</v>
      </c>
      <c r="P616" s="85" t="str">
        <f>IF(AND('331-CT'!$E$7=TH!H616,OR(N616="331",O616="331")),"x","")</f>
        <v/>
      </c>
      <c r="Q616" s="85" t="str">
        <f>IF(AND(B616='111'!$L$11,OR($N616=$Q$7,$O616=$Q$7)),"x","")</f>
        <v/>
      </c>
      <c r="R616" s="85" t="str">
        <f>IF(AND($N616=$Q$7,$B616&lt;'111'!$L$11),"x","")</f>
        <v/>
      </c>
      <c r="S616" s="85" t="str">
        <f>IF(AND($O616=$Q$7,$B616&lt;'111'!$L$11),"x","")</f>
        <v/>
      </c>
      <c r="T616" s="85" t="str">
        <f>IF(ISERROR(FIND('112'!$M$9,G616,1)),"",IF((AND(FIND('112'!$M$9,G616,1)&gt;=1,B616='112'!$K$9,OR($N616='112'!$I$6,$O616='112'!$I$6))),"x",""))</f>
        <v/>
      </c>
      <c r="U616" s="85" t="str">
        <f>IF(ISERROR(FIND('112'!$M$9,G616,1)),"",IF((AND(LEFT(G616,2)=LEFT('112'!$M$9,2),B616&lt;'112'!$K$9,$N616='112'!$I$6)),"x",""))</f>
        <v/>
      </c>
      <c r="V616" s="85" t="str">
        <f>IF(ISERROR(FIND('112'!$M$9,G616,1)),"",IF((AND(RIGHT(G616,2)=RIGHT('112'!$M$9,2),B616&lt;'112'!$K$9,$O616='112'!$I$6)),"x",""))</f>
        <v/>
      </c>
      <c r="W616" s="85" t="str">
        <f>IF(AND('341-CT'!$H$9=H616,OR(LEFT(N616,3)=$W$7,LEFT(O616,3)=$W$7)),"x","")</f>
        <v/>
      </c>
      <c r="X616" s="85" t="str">
        <f>IF(OR(TH!N616=TH!$X$7,O616=TH!$X$7),"x","")</f>
        <v/>
      </c>
      <c r="Y616" s="85" t="str">
        <f>IF(AND(OR(N616="131",O616="131"),H616='131-CT'!$H$9),"x","")</f>
        <v/>
      </c>
      <c r="Z616" s="85"/>
      <c r="AA616" s="85" t="str">
        <f>IF(AND(MONTH(E616)='IN-NX'!$J$5,'IN-NX'!$D$7=D616),"x","")</f>
        <v/>
      </c>
      <c r="AB616" s="85" t="str">
        <f>IF(AND(OR(LEFT(TH!N616,2)="15",LEFT(TH!O616,2)="15"),'152-CT'!$J$8=TH!F616),"x","")</f>
        <v/>
      </c>
      <c r="AC616" s="85" t="str">
        <f>IF(AND(OR(LEFT(TH!N616,2)="15",LEFT(TH!O616,2)="15"),TK!$E$7=TH!F616),"x","")</f>
        <v/>
      </c>
      <c r="AD616" s="85" t="str">
        <f>IF(AND(N616="1521",MONTH(C616)='BK-NL'!$M$11),"x","")</f>
        <v/>
      </c>
    </row>
    <row r="617" spans="1:30" ht="15.75" hidden="1" customHeight="1">
      <c r="A617" s="342" t="str">
        <f>IF(B617&lt;&gt;"",IF(AND(B617='IN-TC'!$S$4,OR(TH!N617="1111",TH!O617="1111")),TH!D617,""),"")</f>
        <v/>
      </c>
      <c r="B617" s="63">
        <f t="shared" si="44"/>
        <v>3</v>
      </c>
      <c r="C617" s="64">
        <v>42446</v>
      </c>
      <c r="D617" s="320" t="s">
        <v>708</v>
      </c>
      <c r="E617" s="64">
        <v>42446</v>
      </c>
      <c r="F617" s="74" t="s">
        <v>1212</v>
      </c>
      <c r="G617" s="67" t="s">
        <v>926</v>
      </c>
      <c r="H617" s="74"/>
      <c r="I617" s="446"/>
      <c r="J617" s="446"/>
      <c r="K617" s="437"/>
      <c r="L617" s="446"/>
      <c r="M617" s="65">
        <v>50000</v>
      </c>
      <c r="N617" s="66" t="s">
        <v>101</v>
      </c>
      <c r="O617" s="66" t="s">
        <v>26</v>
      </c>
      <c r="P617" s="85" t="str">
        <f>IF(AND('331-CT'!$E$7=TH!H617,OR(N617="331",O617="331")),"x","")</f>
        <v/>
      </c>
      <c r="Q617" s="85" t="str">
        <f>IF(AND(B617='111'!$L$11,OR($N617=$Q$7,$O617=$Q$7)),"x","")</f>
        <v/>
      </c>
      <c r="R617" s="85" t="str">
        <f>IF(AND($N617=$Q$7,$B617&lt;'111'!$L$11),"x","")</f>
        <v/>
      </c>
      <c r="S617" s="85" t="str">
        <f>IF(AND($O617=$Q$7,$B617&lt;'111'!$L$11),"x","")</f>
        <v/>
      </c>
      <c r="T617" s="85" t="str">
        <f>IF(ISERROR(FIND('112'!$M$9,G617,1)),"",IF((AND(FIND('112'!$M$9,G617,1)&gt;=1,B617='112'!$K$9,OR($N617='112'!$I$6,$O617='112'!$I$6))),"x",""))</f>
        <v/>
      </c>
      <c r="U617" s="85" t="str">
        <f>IF(ISERROR(FIND('112'!$M$9,G617,1)),"",IF((AND(LEFT(G617,2)=LEFT('112'!$M$9,2),B617&lt;'112'!$K$9,$N617='112'!$I$6)),"x",""))</f>
        <v/>
      </c>
      <c r="V617" s="85" t="str">
        <f>IF(ISERROR(FIND('112'!$M$9,G617,1)),"",IF((AND(RIGHT(G617,2)=RIGHT('112'!$M$9,2),B617&lt;'112'!$K$9,$O617='112'!$I$6)),"x",""))</f>
        <v/>
      </c>
      <c r="W617" s="85" t="str">
        <f>IF(AND('341-CT'!$H$9=H617,OR(LEFT(N617,3)=$W$7,LEFT(O617,3)=$W$7)),"x","")</f>
        <v/>
      </c>
      <c r="X617" s="85" t="str">
        <f>IF(OR(TH!N617=TH!$X$7,O617=TH!$X$7),"x","")</f>
        <v/>
      </c>
      <c r="Y617" s="85" t="str">
        <f>IF(AND(OR(N617="131",O617="131"),H617='131-CT'!$H$9),"x","")</f>
        <v/>
      </c>
      <c r="Z617" s="85"/>
      <c r="AA617" s="85" t="str">
        <f>IF(AND(MONTH(E617)='IN-NX'!$J$5,'IN-NX'!$D$7=D617),"x","")</f>
        <v/>
      </c>
      <c r="AB617" s="85" t="str">
        <f>IF(AND(OR(LEFT(TH!N617,2)="15",LEFT(TH!O617,2)="15"),'152-CT'!$J$8=TH!F617),"x","")</f>
        <v/>
      </c>
      <c r="AC617" s="85" t="str">
        <f>IF(AND(OR(LEFT(TH!N617,2)="15",LEFT(TH!O617,2)="15"),TK!$E$7=TH!F617),"x","")</f>
        <v/>
      </c>
      <c r="AD617" s="85" t="str">
        <f>IF(AND(N617="1521",MONTH(C617)='BK-NL'!$M$11),"x","")</f>
        <v/>
      </c>
    </row>
    <row r="618" spans="1:30" ht="15.75" hidden="1" customHeight="1">
      <c r="A618" s="342" t="str">
        <f>IF(B618&lt;&gt;"",IF(AND(B618='IN-TC'!$S$4,OR(TH!N618="1111",TH!O618="1111")),TH!D618,""),"")</f>
        <v/>
      </c>
      <c r="B618" s="63">
        <f t="shared" si="44"/>
        <v>3</v>
      </c>
      <c r="C618" s="64">
        <v>42446</v>
      </c>
      <c r="D618" s="320" t="s">
        <v>708</v>
      </c>
      <c r="E618" s="64">
        <v>42446</v>
      </c>
      <c r="F618" s="74" t="s">
        <v>1213</v>
      </c>
      <c r="G618" s="67" t="s">
        <v>926</v>
      </c>
      <c r="H618" s="74"/>
      <c r="I618" s="446"/>
      <c r="J618" s="446"/>
      <c r="K618" s="437"/>
      <c r="L618" s="446"/>
      <c r="M618" s="65">
        <v>5000</v>
      </c>
      <c r="N618" s="66" t="s">
        <v>9</v>
      </c>
      <c r="O618" s="66" t="s">
        <v>26</v>
      </c>
      <c r="P618" s="85" t="str">
        <f>IF(AND('331-CT'!$E$7=TH!H618,OR(N618="331",O618="331")),"x","")</f>
        <v/>
      </c>
      <c r="Q618" s="85" t="str">
        <f>IF(AND(B618='111'!$L$11,OR($N618=$Q$7,$O618=$Q$7)),"x","")</f>
        <v/>
      </c>
      <c r="R618" s="85" t="str">
        <f>IF(AND($N618=$Q$7,$B618&lt;'111'!$L$11),"x","")</f>
        <v/>
      </c>
      <c r="S618" s="85" t="str">
        <f>IF(AND($O618=$Q$7,$B618&lt;'111'!$L$11),"x","")</f>
        <v/>
      </c>
      <c r="T618" s="85" t="str">
        <f>IF(ISERROR(FIND('112'!$M$9,G618,1)),"",IF((AND(FIND('112'!$M$9,G618,1)&gt;=1,B618='112'!$K$9,OR($N618='112'!$I$6,$O618='112'!$I$6))),"x",""))</f>
        <v/>
      </c>
      <c r="U618" s="85" t="str">
        <f>IF(ISERROR(FIND('112'!$M$9,G618,1)),"",IF((AND(LEFT(G618,2)=LEFT('112'!$M$9,2),B618&lt;'112'!$K$9,$N618='112'!$I$6)),"x",""))</f>
        <v/>
      </c>
      <c r="V618" s="85" t="str">
        <f>IF(ISERROR(FIND('112'!$M$9,G618,1)),"",IF((AND(RIGHT(G618,2)=RIGHT('112'!$M$9,2),B618&lt;'112'!$K$9,$O618='112'!$I$6)),"x",""))</f>
        <v/>
      </c>
      <c r="W618" s="85" t="str">
        <f>IF(AND('341-CT'!$H$9=H618,OR(LEFT(N618,3)=$W$7,LEFT(O618,3)=$W$7)),"x","")</f>
        <v/>
      </c>
      <c r="X618" s="85" t="str">
        <f>IF(OR(TH!N618=TH!$X$7,O618=TH!$X$7),"x","")</f>
        <v/>
      </c>
      <c r="Y618" s="85" t="str">
        <f>IF(AND(OR(N618="131",O618="131"),H618='131-CT'!$H$9),"x","")</f>
        <v/>
      </c>
      <c r="Z618" s="85"/>
      <c r="AA618" s="85" t="str">
        <f>IF(AND(MONTH(E618)='IN-NX'!$J$5,'IN-NX'!$D$7=D618),"x","")</f>
        <v/>
      </c>
      <c r="AB618" s="85" t="str">
        <f>IF(AND(OR(LEFT(TH!N618,2)="15",LEFT(TH!O618,2)="15"),'152-CT'!$J$8=TH!F618),"x","")</f>
        <v/>
      </c>
      <c r="AC618" s="85" t="str">
        <f>IF(AND(OR(LEFT(TH!N618,2)="15",LEFT(TH!O618,2)="15"),TK!$E$7=TH!F618),"x","")</f>
        <v/>
      </c>
      <c r="AD618" s="85" t="str">
        <f>IF(AND(N618="1521",MONTH(C618)='BK-NL'!$M$11),"x","")</f>
        <v/>
      </c>
    </row>
    <row r="619" spans="1:30" ht="15.75" hidden="1" customHeight="1">
      <c r="A619" s="342" t="str">
        <f>IF(B619&lt;&gt;"",IF(AND(B619='IN-TC'!$S$4,OR(TH!N619="1111",TH!O619="1111")),TH!D619,""),"")</f>
        <v/>
      </c>
      <c r="B619" s="63">
        <f t="shared" si="44"/>
        <v>3</v>
      </c>
      <c r="C619" s="64">
        <v>42447</v>
      </c>
      <c r="D619" s="320" t="s">
        <v>912</v>
      </c>
      <c r="E619" s="64">
        <v>42447</v>
      </c>
      <c r="F619" s="74" t="s">
        <v>1122</v>
      </c>
      <c r="G619" s="67" t="s">
        <v>1352</v>
      </c>
      <c r="H619" s="7" t="s">
        <v>816</v>
      </c>
      <c r="I619" s="446"/>
      <c r="J619" s="446"/>
      <c r="K619" s="437"/>
      <c r="L619" s="446"/>
      <c r="M619" s="65">
        <v>551727</v>
      </c>
      <c r="N619" s="66" t="s">
        <v>101</v>
      </c>
      <c r="O619" s="66" t="s">
        <v>63</v>
      </c>
      <c r="P619" s="85" t="str">
        <f>IF(AND('331-CT'!$E$7=TH!H619,OR(N619="331",O619="331")),"x","")</f>
        <v/>
      </c>
      <c r="Q619" s="85" t="str">
        <f>IF(AND(B619='111'!$L$11,OR($N619=$Q$7,$O619=$Q$7)),"x","")</f>
        <v/>
      </c>
      <c r="R619" s="85" t="str">
        <f>IF(AND($N619=$Q$7,$B619&lt;'111'!$L$11),"x","")</f>
        <v/>
      </c>
      <c r="S619" s="85" t="str">
        <f>IF(AND($O619=$Q$7,$B619&lt;'111'!$L$11),"x","")</f>
        <v/>
      </c>
      <c r="T619" s="85" t="str">
        <f>IF(ISERROR(FIND('112'!$M$9,G619,1)),"",IF((AND(FIND('112'!$M$9,G619,1)&gt;=1,B619='112'!$K$9,OR($N619='112'!$I$6,$O619='112'!$I$6))),"x",""))</f>
        <v/>
      </c>
      <c r="U619" s="85" t="str">
        <f>IF(ISERROR(FIND('112'!$M$9,G619,1)),"",IF((AND(LEFT(G619,2)=LEFT('112'!$M$9,2),B619&lt;'112'!$K$9,$N619='112'!$I$6)),"x",""))</f>
        <v/>
      </c>
      <c r="V619" s="85" t="str">
        <f>IF(ISERROR(FIND('112'!$M$9,G619,1)),"",IF((AND(RIGHT(G619,2)=RIGHT('112'!$M$9,2),B619&lt;'112'!$K$9,$O619='112'!$I$6)),"x",""))</f>
        <v/>
      </c>
      <c r="W619" s="85" t="str">
        <f>IF(AND('341-CT'!$H$9=H619,OR(LEFT(N619,3)=$W$7,LEFT(O619,3)=$W$7)),"x","")</f>
        <v/>
      </c>
      <c r="X619" s="85" t="str">
        <f>IF(OR(TH!N619=TH!$X$7,O619=TH!$X$7),"x","")</f>
        <v/>
      </c>
      <c r="Y619" s="85" t="str">
        <f>IF(AND(OR(N619="131",O619="131"),H619='131-CT'!$H$9),"x","")</f>
        <v/>
      </c>
      <c r="Z619" s="85"/>
      <c r="AA619" s="85" t="str">
        <f>IF(AND(MONTH(E619)='IN-NX'!$J$5,'IN-NX'!$D$7=D619),"x","")</f>
        <v/>
      </c>
      <c r="AB619" s="85" t="str">
        <f>IF(AND(OR(LEFT(TH!N619,2)="15",LEFT(TH!O619,2)="15"),'152-CT'!$J$8=TH!F619),"x","")</f>
        <v/>
      </c>
      <c r="AC619" s="85" t="str">
        <f>IF(AND(OR(LEFT(TH!N619,2)="15",LEFT(TH!O619,2)="15"),TK!$E$7=TH!F619),"x","")</f>
        <v/>
      </c>
      <c r="AD619" s="85" t="str">
        <f>IF(AND(N619="1521",MONTH(C619)='BK-NL'!$M$11),"x","")</f>
        <v/>
      </c>
    </row>
    <row r="620" spans="1:30" ht="15.75" hidden="1" customHeight="1">
      <c r="A620" s="342" t="str">
        <f>IF(B620&lt;&gt;"",IF(AND(B620='IN-TC'!$S$4,OR(TH!N620="1111",TH!O620="1111")),TH!D620,""),"")</f>
        <v/>
      </c>
      <c r="B620" s="63">
        <f t="shared" si="44"/>
        <v>3</v>
      </c>
      <c r="C620" s="64">
        <v>42447</v>
      </c>
      <c r="D620" s="320" t="s">
        <v>912</v>
      </c>
      <c r="E620" s="64">
        <v>42447</v>
      </c>
      <c r="F620" s="74" t="s">
        <v>1353</v>
      </c>
      <c r="G620" s="67" t="s">
        <v>1352</v>
      </c>
      <c r="H620" s="74" t="s">
        <v>816</v>
      </c>
      <c r="I620" s="446"/>
      <c r="J620" s="446"/>
      <c r="K620" s="437"/>
      <c r="L620" s="446"/>
      <c r="M620" s="65">
        <v>55173</v>
      </c>
      <c r="N620" s="66" t="s">
        <v>9</v>
      </c>
      <c r="O620" s="66" t="s">
        <v>63</v>
      </c>
      <c r="P620" s="85" t="str">
        <f>IF(AND('331-CT'!$E$7=TH!H620,OR(N620="331",O620="331")),"x","")</f>
        <v/>
      </c>
      <c r="Q620" s="85" t="str">
        <f>IF(AND(B620='111'!$L$11,OR($N620=$Q$7,$O620=$Q$7)),"x","")</f>
        <v/>
      </c>
      <c r="R620" s="85" t="str">
        <f>IF(AND($N620=$Q$7,$B620&lt;'111'!$L$11),"x","")</f>
        <v/>
      </c>
      <c r="S620" s="85" t="str">
        <f>IF(AND($O620=$Q$7,$B620&lt;'111'!$L$11),"x","")</f>
        <v/>
      </c>
      <c r="T620" s="85" t="str">
        <f>IF(ISERROR(FIND('112'!$M$9,G620,1)),"",IF((AND(FIND('112'!$M$9,G620,1)&gt;=1,B620='112'!$K$9,OR($N620='112'!$I$6,$O620='112'!$I$6))),"x",""))</f>
        <v/>
      </c>
      <c r="U620" s="85" t="str">
        <f>IF(ISERROR(FIND('112'!$M$9,G620,1)),"",IF((AND(LEFT(G620,2)=LEFT('112'!$M$9,2),B620&lt;'112'!$K$9,$N620='112'!$I$6)),"x",""))</f>
        <v/>
      </c>
      <c r="V620" s="85" t="str">
        <f>IF(ISERROR(FIND('112'!$M$9,G620,1)),"",IF((AND(RIGHT(G620,2)=RIGHT('112'!$M$9,2),B620&lt;'112'!$K$9,$O620='112'!$I$6)),"x",""))</f>
        <v/>
      </c>
      <c r="W620" s="85" t="str">
        <f>IF(AND('341-CT'!$H$9=H620,OR(LEFT(N620,3)=$W$7,LEFT(O620,3)=$W$7)),"x","")</f>
        <v/>
      </c>
      <c r="X620" s="85" t="str">
        <f>IF(OR(TH!N620=TH!$X$7,O620=TH!$X$7),"x","")</f>
        <v/>
      </c>
      <c r="Y620" s="85" t="str">
        <f>IF(AND(OR(N620="131",O620="131"),H620='131-CT'!$H$9),"x","")</f>
        <v/>
      </c>
      <c r="Z620" s="85"/>
      <c r="AA620" s="85" t="str">
        <f>IF(AND(MONTH(E620)='IN-NX'!$J$5,'IN-NX'!$D$7=D620),"x","")</f>
        <v/>
      </c>
      <c r="AB620" s="85" t="str">
        <f>IF(AND(OR(LEFT(TH!N620,2)="15",LEFT(TH!O620,2)="15"),'152-CT'!$J$8=TH!F620),"x","")</f>
        <v/>
      </c>
      <c r="AC620" s="85" t="str">
        <f>IF(AND(OR(LEFT(TH!N620,2)="15",LEFT(TH!O620,2)="15"),TK!$E$7=TH!F620),"x","")</f>
        <v/>
      </c>
      <c r="AD620" s="85" t="str">
        <f>IF(AND(N620="1521",MONTH(C620)='BK-NL'!$M$11),"x","")</f>
        <v/>
      </c>
    </row>
    <row r="621" spans="1:30" ht="15.75" hidden="1" customHeight="1">
      <c r="A621" s="342" t="str">
        <f>IF(B621&lt;&gt;"",IF(AND(B621='IN-TC'!$S$4,OR(TH!N621="1111",TH!O621="1111")),TH!D621,""),"")</f>
        <v/>
      </c>
      <c r="B621" s="63">
        <f t="shared" si="44"/>
        <v>3</v>
      </c>
      <c r="C621" s="64">
        <v>42449</v>
      </c>
      <c r="D621" s="320" t="s">
        <v>913</v>
      </c>
      <c r="E621" s="64">
        <v>42449</v>
      </c>
      <c r="F621" s="74" t="s">
        <v>1122</v>
      </c>
      <c r="G621" s="67" t="s">
        <v>1354</v>
      </c>
      <c r="H621" s="74" t="s">
        <v>816</v>
      </c>
      <c r="I621" s="446"/>
      <c r="J621" s="446"/>
      <c r="K621" s="437"/>
      <c r="L621" s="446"/>
      <c r="M621" s="65">
        <v>446636</v>
      </c>
      <c r="N621" s="66" t="s">
        <v>101</v>
      </c>
      <c r="O621" s="66" t="s">
        <v>63</v>
      </c>
      <c r="P621" s="85" t="str">
        <f>IF(AND('331-CT'!$E$7=TH!H621,OR(N621="331",O621="331")),"x","")</f>
        <v/>
      </c>
      <c r="Q621" s="85" t="str">
        <f>IF(AND(B621='111'!$L$11,OR($N621=$Q$7,$O621=$Q$7)),"x","")</f>
        <v/>
      </c>
      <c r="R621" s="85" t="str">
        <f>IF(AND($N621=$Q$7,$B621&lt;'111'!$L$11),"x","")</f>
        <v/>
      </c>
      <c r="S621" s="85" t="str">
        <f>IF(AND($O621=$Q$7,$B621&lt;'111'!$L$11),"x","")</f>
        <v/>
      </c>
      <c r="T621" s="85" t="str">
        <f>IF(ISERROR(FIND('112'!$M$9,G621,1)),"",IF((AND(FIND('112'!$M$9,G621,1)&gt;=1,B621='112'!$K$9,OR($N621='112'!$I$6,$O621='112'!$I$6))),"x",""))</f>
        <v/>
      </c>
      <c r="U621" s="85" t="str">
        <f>IF(ISERROR(FIND('112'!$M$9,G621,1)),"",IF((AND(LEFT(G621,2)=LEFT('112'!$M$9,2),B621&lt;'112'!$K$9,$N621='112'!$I$6)),"x",""))</f>
        <v/>
      </c>
      <c r="V621" s="85" t="str">
        <f>IF(ISERROR(FIND('112'!$M$9,G621,1)),"",IF((AND(RIGHT(G621,2)=RIGHT('112'!$M$9,2),B621&lt;'112'!$K$9,$O621='112'!$I$6)),"x",""))</f>
        <v/>
      </c>
      <c r="W621" s="85" t="str">
        <f>IF(AND('341-CT'!$H$9=H621,OR(LEFT(N621,3)=$W$7,LEFT(O621,3)=$W$7)),"x","")</f>
        <v/>
      </c>
      <c r="X621" s="85" t="str">
        <f>IF(OR(TH!N621=TH!$X$7,O621=TH!$X$7),"x","")</f>
        <v/>
      </c>
      <c r="Y621" s="85" t="str">
        <f>IF(AND(OR(N621="131",O621="131"),H621='131-CT'!$H$9),"x","")</f>
        <v/>
      </c>
      <c r="Z621" s="85"/>
      <c r="AA621" s="85" t="str">
        <f>IF(AND(MONTH(E621)='IN-NX'!$J$5,'IN-NX'!$D$7=D621),"x","")</f>
        <v/>
      </c>
      <c r="AB621" s="85" t="str">
        <f>IF(AND(OR(LEFT(TH!N621,2)="15",LEFT(TH!O621,2)="15"),'152-CT'!$J$8=TH!F621),"x","")</f>
        <v/>
      </c>
      <c r="AC621" s="85" t="str">
        <f>IF(AND(OR(LEFT(TH!N621,2)="15",LEFT(TH!O621,2)="15"),TK!$E$7=TH!F621),"x","")</f>
        <v/>
      </c>
      <c r="AD621" s="85" t="str">
        <f>IF(AND(N621="1521",MONTH(C621)='BK-NL'!$M$11),"x","")</f>
        <v/>
      </c>
    </row>
    <row r="622" spans="1:30" ht="15.75" hidden="1" customHeight="1">
      <c r="A622" s="342" t="str">
        <f>IF(B622&lt;&gt;"",IF(AND(B622='IN-TC'!$S$4,OR(TH!N622="1111",TH!O622="1111")),TH!D622,""),"")</f>
        <v/>
      </c>
      <c r="B622" s="63">
        <f t="shared" si="44"/>
        <v>3</v>
      </c>
      <c r="C622" s="64">
        <v>42449</v>
      </c>
      <c r="D622" s="320" t="s">
        <v>913</v>
      </c>
      <c r="E622" s="64">
        <v>42449</v>
      </c>
      <c r="F622" s="74" t="s">
        <v>1353</v>
      </c>
      <c r="G622" s="67" t="s">
        <v>1354</v>
      </c>
      <c r="H622" s="7" t="s">
        <v>816</v>
      </c>
      <c r="I622" s="446"/>
      <c r="J622" s="446"/>
      <c r="K622" s="437"/>
      <c r="L622" s="446"/>
      <c r="M622" s="65">
        <v>44664</v>
      </c>
      <c r="N622" s="66" t="s">
        <v>9</v>
      </c>
      <c r="O622" s="66" t="s">
        <v>63</v>
      </c>
      <c r="P622" s="85" t="str">
        <f>IF(AND('331-CT'!$E$7=TH!H622,OR(N622="331",O622="331")),"x","")</f>
        <v/>
      </c>
      <c r="Q622" s="85" t="str">
        <f>IF(AND(B622='111'!$L$11,OR($N622=$Q$7,$O622=$Q$7)),"x","")</f>
        <v/>
      </c>
      <c r="R622" s="85" t="str">
        <f>IF(AND($N622=$Q$7,$B622&lt;'111'!$L$11),"x","")</f>
        <v/>
      </c>
      <c r="S622" s="85" t="str">
        <f>IF(AND($O622=$Q$7,$B622&lt;'111'!$L$11),"x","")</f>
        <v/>
      </c>
      <c r="T622" s="85" t="str">
        <f>IF(ISERROR(FIND('112'!$M$9,G622,1)),"",IF((AND(FIND('112'!$M$9,G622,1)&gt;=1,B622='112'!$K$9,OR($N622='112'!$I$6,$O622='112'!$I$6))),"x",""))</f>
        <v/>
      </c>
      <c r="U622" s="85" t="str">
        <f>IF(ISERROR(FIND('112'!$M$9,G622,1)),"",IF((AND(LEFT(G622,2)=LEFT('112'!$M$9,2),B622&lt;'112'!$K$9,$N622='112'!$I$6)),"x",""))</f>
        <v/>
      </c>
      <c r="V622" s="85" t="str">
        <f>IF(ISERROR(FIND('112'!$M$9,G622,1)),"",IF((AND(RIGHT(G622,2)=RIGHT('112'!$M$9,2),B622&lt;'112'!$K$9,$O622='112'!$I$6)),"x",""))</f>
        <v/>
      </c>
      <c r="W622" s="85" t="str">
        <f>IF(AND('341-CT'!$H$9=H622,OR(LEFT(N622,3)=$W$7,LEFT(O622,3)=$W$7)),"x","")</f>
        <v/>
      </c>
      <c r="X622" s="85" t="str">
        <f>IF(OR(TH!N622=TH!$X$7,O622=TH!$X$7),"x","")</f>
        <v/>
      </c>
      <c r="Y622" s="85" t="str">
        <f>IF(AND(OR(N622="131",O622="131"),H622='131-CT'!$H$9),"x","")</f>
        <v/>
      </c>
      <c r="Z622" s="85"/>
      <c r="AA622" s="85" t="str">
        <f>IF(AND(MONTH(E622)='IN-NX'!$J$5,'IN-NX'!$D$7=D622),"x","")</f>
        <v/>
      </c>
      <c r="AB622" s="85" t="str">
        <f>IF(AND(OR(LEFT(TH!N622,2)="15",LEFT(TH!O622,2)="15"),'152-CT'!$J$8=TH!F622),"x","")</f>
        <v/>
      </c>
      <c r="AC622" s="85" t="str">
        <f>IF(AND(OR(LEFT(TH!N622,2)="15",LEFT(TH!O622,2)="15"),TK!$E$7=TH!F622),"x","")</f>
        <v/>
      </c>
      <c r="AD622" s="85" t="str">
        <f>IF(AND(N622="1521",MONTH(C622)='BK-NL'!$M$11),"x","")</f>
        <v/>
      </c>
    </row>
    <row r="623" spans="1:30" ht="15.75" hidden="1" customHeight="1">
      <c r="A623" s="342" t="str">
        <f>IF(B623&lt;&gt;"",IF(AND(B623='IN-TC'!$S$4,OR(TH!N623="1111",TH!O623="1111")),TH!D623,""),"")</f>
        <v/>
      </c>
      <c r="B623" s="63">
        <f t="shared" si="44"/>
        <v>3</v>
      </c>
      <c r="C623" s="64">
        <v>42450</v>
      </c>
      <c r="D623" s="320" t="s">
        <v>708</v>
      </c>
      <c r="E623" s="64">
        <v>42450</v>
      </c>
      <c r="F623" s="74" t="s">
        <v>1201</v>
      </c>
      <c r="G623" s="67" t="s">
        <v>927</v>
      </c>
      <c r="H623" s="7"/>
      <c r="I623" s="446"/>
      <c r="J623" s="446"/>
      <c r="K623" s="437"/>
      <c r="L623" s="446"/>
      <c r="M623" s="65">
        <v>333900</v>
      </c>
      <c r="N623" s="66" t="s">
        <v>101</v>
      </c>
      <c r="O623" s="66" t="s">
        <v>26</v>
      </c>
      <c r="P623" s="85" t="str">
        <f>IF(AND('331-CT'!$E$7=TH!H623,OR(N623="331",O623="331")),"x","")</f>
        <v/>
      </c>
      <c r="Q623" s="85" t="str">
        <f>IF(AND(B623='111'!$L$11,OR($N623=$Q$7,$O623=$Q$7)),"x","")</f>
        <v/>
      </c>
      <c r="R623" s="85" t="str">
        <f>IF(AND($N623=$Q$7,$B623&lt;'111'!$L$11),"x","")</f>
        <v/>
      </c>
      <c r="S623" s="85" t="str">
        <f>IF(AND($O623=$Q$7,$B623&lt;'111'!$L$11),"x","")</f>
        <v/>
      </c>
      <c r="T623" s="85" t="str">
        <f>IF(ISERROR(FIND('112'!$M$9,G623,1)),"",IF((AND(FIND('112'!$M$9,G623,1)&gt;=1,B623='112'!$K$9,OR($N623='112'!$I$6,$O623='112'!$I$6))),"x",""))</f>
        <v/>
      </c>
      <c r="U623" s="85" t="str">
        <f>IF(ISERROR(FIND('112'!$M$9,G623,1)),"",IF((AND(LEFT(G623,2)=LEFT('112'!$M$9,2),B623&lt;'112'!$K$9,$N623='112'!$I$6)),"x",""))</f>
        <v/>
      </c>
      <c r="V623" s="85" t="str">
        <f>IF(ISERROR(FIND('112'!$M$9,G623,1)),"",IF((AND(RIGHT(G623,2)=RIGHT('112'!$M$9,2),B623&lt;'112'!$K$9,$O623='112'!$I$6)),"x",""))</f>
        <v>x</v>
      </c>
      <c r="W623" s="85" t="str">
        <f>IF(AND('341-CT'!$H$9=H623,OR(LEFT(N623,3)=$W$7,LEFT(O623,3)=$W$7)),"x","")</f>
        <v/>
      </c>
      <c r="X623" s="85" t="str">
        <f>IF(OR(TH!N623=TH!$X$7,O623=TH!$X$7),"x","")</f>
        <v/>
      </c>
      <c r="Y623" s="85" t="str">
        <f>IF(AND(OR(N623="131",O623="131"),H623='131-CT'!$H$9),"x","")</f>
        <v/>
      </c>
      <c r="Z623" s="85"/>
      <c r="AA623" s="85" t="str">
        <f>IF(AND(MONTH(E623)='IN-NX'!$J$5,'IN-NX'!$D$7=D623),"x","")</f>
        <v/>
      </c>
      <c r="AB623" s="85" t="str">
        <f>IF(AND(OR(LEFT(TH!N623,2)="15",LEFT(TH!O623,2)="15"),'152-CT'!$J$8=TH!F623),"x","")</f>
        <v/>
      </c>
      <c r="AC623" s="85" t="str">
        <f>IF(AND(OR(LEFT(TH!N623,2)="15",LEFT(TH!O623,2)="15"),TK!$E$7=TH!F623),"x","")</f>
        <v/>
      </c>
      <c r="AD623" s="85" t="str">
        <f>IF(AND(N623="1521",MONTH(C623)='BK-NL'!$M$11),"x","")</f>
        <v/>
      </c>
    </row>
    <row r="624" spans="1:30" ht="15.75" hidden="1" customHeight="1">
      <c r="A624" s="342" t="str">
        <f>IF(B624&lt;&gt;"",IF(AND(B624='IN-TC'!$S$4,OR(TH!N624="1111",TH!O624="1111")),TH!D624,""),"")</f>
        <v/>
      </c>
      <c r="B624" s="63">
        <f t="shared" si="44"/>
        <v>3</v>
      </c>
      <c r="C624" s="64">
        <v>42450</v>
      </c>
      <c r="D624" s="320" t="s">
        <v>708</v>
      </c>
      <c r="E624" s="64">
        <v>42450</v>
      </c>
      <c r="F624" s="74" t="s">
        <v>1202</v>
      </c>
      <c r="G624" s="67" t="s">
        <v>927</v>
      </c>
      <c r="H624" s="7"/>
      <c r="I624" s="446"/>
      <c r="J624" s="446"/>
      <c r="K624" s="437"/>
      <c r="L624" s="446"/>
      <c r="M624" s="65">
        <v>33390</v>
      </c>
      <c r="N624" s="66" t="s">
        <v>9</v>
      </c>
      <c r="O624" s="66" t="s">
        <v>26</v>
      </c>
      <c r="P624" s="85" t="str">
        <f>IF(AND('331-CT'!$E$7=TH!H624,OR(N624="331",O624="331")),"x","")</f>
        <v/>
      </c>
      <c r="Q624" s="85" t="str">
        <f>IF(AND(B624='111'!$L$11,OR($N624=$Q$7,$O624=$Q$7)),"x","")</f>
        <v/>
      </c>
      <c r="R624" s="85" t="str">
        <f>IF(AND($N624=$Q$7,$B624&lt;'111'!$L$11),"x","")</f>
        <v/>
      </c>
      <c r="S624" s="85" t="str">
        <f>IF(AND($O624=$Q$7,$B624&lt;'111'!$L$11),"x","")</f>
        <v/>
      </c>
      <c r="T624" s="85" t="str">
        <f>IF(ISERROR(FIND('112'!$M$9,G624,1)),"",IF((AND(FIND('112'!$M$9,G624,1)&gt;=1,B624='112'!$K$9,OR($N624='112'!$I$6,$O624='112'!$I$6))),"x",""))</f>
        <v/>
      </c>
      <c r="U624" s="85" t="str">
        <f>IF(ISERROR(FIND('112'!$M$9,G624,1)),"",IF((AND(LEFT(G624,2)=LEFT('112'!$M$9,2),B624&lt;'112'!$K$9,$N624='112'!$I$6)),"x",""))</f>
        <v/>
      </c>
      <c r="V624" s="85" t="str">
        <f>IF(ISERROR(FIND('112'!$M$9,G624,1)),"",IF((AND(RIGHT(G624,2)=RIGHT('112'!$M$9,2),B624&lt;'112'!$K$9,$O624='112'!$I$6)),"x",""))</f>
        <v>x</v>
      </c>
      <c r="W624" s="85" t="str">
        <f>IF(AND('341-CT'!$H$9=H624,OR(LEFT(N624,3)=$W$7,LEFT(O624,3)=$W$7)),"x","")</f>
        <v/>
      </c>
      <c r="X624" s="85" t="str">
        <f>IF(OR(TH!N624=TH!$X$7,O624=TH!$X$7),"x","")</f>
        <v/>
      </c>
      <c r="Y624" s="85" t="str">
        <f>IF(AND(OR(N624="131",O624="131"),H624='131-CT'!$H$9),"x","")</f>
        <v/>
      </c>
      <c r="Z624" s="85"/>
      <c r="AA624" s="85" t="str">
        <f>IF(AND(MONTH(E624)='IN-NX'!$J$5,'IN-NX'!$D$7=D624),"x","")</f>
        <v/>
      </c>
      <c r="AB624" s="85" t="str">
        <f>IF(AND(OR(LEFT(TH!N624,2)="15",LEFT(TH!O624,2)="15"),'152-CT'!$J$8=TH!F624),"x","")</f>
        <v/>
      </c>
      <c r="AC624" s="85" t="str">
        <f>IF(AND(OR(LEFT(TH!N624,2)="15",LEFT(TH!O624,2)="15"),TK!$E$7=TH!F624),"x","")</f>
        <v/>
      </c>
      <c r="AD624" s="85" t="str">
        <f>IF(AND(N624="1521",MONTH(C624)='BK-NL'!$M$11),"x","")</f>
        <v/>
      </c>
    </row>
    <row r="625" spans="1:31" ht="15.75" hidden="1" customHeight="1">
      <c r="A625" s="342" t="str">
        <f>IF(B625&lt;&gt;"",IF(AND(B625='IN-TC'!$S$4,OR(TH!N625="1111",TH!O625="1111")),TH!D625,""),"")</f>
        <v/>
      </c>
      <c r="B625" s="63">
        <f t="shared" si="44"/>
        <v>3</v>
      </c>
      <c r="C625" s="320">
        <v>42450</v>
      </c>
      <c r="D625" s="320" t="s">
        <v>705</v>
      </c>
      <c r="E625" s="320">
        <v>42450</v>
      </c>
      <c r="F625" s="74" t="s">
        <v>1226</v>
      </c>
      <c r="G625" s="998" t="s">
        <v>927</v>
      </c>
      <c r="H625" s="322" t="s">
        <v>1227</v>
      </c>
      <c r="I625" s="446"/>
      <c r="J625" s="446"/>
      <c r="K625" s="437"/>
      <c r="L625" s="446"/>
      <c r="M625" s="65">
        <v>50000000</v>
      </c>
      <c r="N625" s="323" t="s">
        <v>26</v>
      </c>
      <c r="O625" s="66" t="s">
        <v>72</v>
      </c>
      <c r="P625" s="85" t="str">
        <f>IF(AND('331-CT'!$E$7=TH!H625,OR(N625="331",O625="331")),"x","")</f>
        <v/>
      </c>
      <c r="Q625" s="85" t="str">
        <f>IF(AND(B625='111'!$L$11,OR($N625=$Q$7,$O625=$Q$7)),"x","")</f>
        <v/>
      </c>
      <c r="R625" s="85" t="str">
        <f>IF(AND($N625=$Q$7,$B625&lt;'111'!$L$11),"x","")</f>
        <v/>
      </c>
      <c r="S625" s="85" t="str">
        <f>IF(AND($O625=$Q$7,$B625&lt;'111'!$L$11),"x","")</f>
        <v/>
      </c>
      <c r="T625" s="85" t="str">
        <f>IF(ISERROR(FIND('112'!$M$9,G625,1)),"",IF((AND(FIND('112'!$M$9,G625,1)&gt;=1,B625='112'!$K$9,OR($N625='112'!$I$6,$O625='112'!$I$6))),"x",""))</f>
        <v/>
      </c>
      <c r="U625" s="85" t="str">
        <f>IF(ISERROR(FIND('112'!$M$9,G625,1)),"",IF((AND(LEFT(G625,2)=LEFT('112'!$M$9,2),B625&lt;'112'!$K$9,$N625='112'!$I$6)),"x",""))</f>
        <v>x</v>
      </c>
      <c r="V625" s="85" t="str">
        <f>IF(ISERROR(FIND('112'!$M$9,G625,1)),"",IF((AND(RIGHT(G625,2)=RIGHT('112'!$M$9,2),B625&lt;'112'!$K$9,$O625='112'!$I$6)),"x",""))</f>
        <v/>
      </c>
      <c r="W625" s="85" t="str">
        <f>IF(AND('341-CT'!$H$9=H625,OR(LEFT(N625,3)=$W$7,LEFT(O625,3)=$W$7)),"x","")</f>
        <v/>
      </c>
      <c r="X625" s="85" t="str">
        <f>IF(OR(TH!N625=TH!$X$7,O625=TH!$X$7),"x","")</f>
        <v>x</v>
      </c>
      <c r="Y625" s="85" t="str">
        <f>IF(AND(OR(N625="131",O625="131"),H625='131-CT'!$H$9),"x","")</f>
        <v/>
      </c>
      <c r="Z625" s="85"/>
      <c r="AA625" s="85" t="str">
        <f>IF(AND(MONTH(E625)='IN-NX'!$J$5,'IN-NX'!$D$7=D625),"x","")</f>
        <v/>
      </c>
      <c r="AB625" s="85" t="str">
        <f>IF(AND(OR(LEFT(TH!N625,2)="15",LEFT(TH!O625,2)="15"),'152-CT'!$J$8=TH!F625),"x","")</f>
        <v/>
      </c>
      <c r="AC625" s="85" t="str">
        <f>IF(AND(OR(LEFT(TH!N625,2)="15",LEFT(TH!O625,2)="15"),TK!$E$7=TH!F625),"x","")</f>
        <v/>
      </c>
      <c r="AD625" s="85" t="str">
        <f>IF(AND(N625="1521",MONTH(C625)='BK-NL'!$M$11),"x","")</f>
        <v/>
      </c>
    </row>
    <row r="626" spans="1:31" ht="15.75" hidden="1" customHeight="1">
      <c r="A626" s="342" t="str">
        <f>IF(B626&lt;&gt;"",IF(AND(B626='IN-TC'!$S$4,OR(TH!N626="1111",TH!O626="1111")),TH!D626,""),"")</f>
        <v/>
      </c>
      <c r="B626" s="63">
        <f t="shared" si="44"/>
        <v>3</v>
      </c>
      <c r="C626" s="320">
        <v>42450</v>
      </c>
      <c r="D626" s="320" t="s">
        <v>708</v>
      </c>
      <c r="E626" s="320">
        <v>42450</v>
      </c>
      <c r="F626" s="74" t="s">
        <v>1065</v>
      </c>
      <c r="G626" s="998" t="s">
        <v>927</v>
      </c>
      <c r="H626" s="322" t="s">
        <v>731</v>
      </c>
      <c r="I626" s="446"/>
      <c r="J626" s="446"/>
      <c r="K626" s="437">
        <v>288.53001792114696</v>
      </c>
      <c r="L626" s="446">
        <v>22320</v>
      </c>
      <c r="M626" s="65">
        <v>6439990</v>
      </c>
      <c r="N626" s="323" t="s">
        <v>99</v>
      </c>
      <c r="O626" s="66" t="s">
        <v>26</v>
      </c>
      <c r="P626" s="85" t="str">
        <f>IF(AND('331-CT'!$E$7=TH!H626,OR(N626="331",O626="331")),"x","")</f>
        <v/>
      </c>
      <c r="Q626" s="85" t="str">
        <f>IF(AND(B626='111'!$L$11,OR($N626=$Q$7,$O626=$Q$7)),"x","")</f>
        <v/>
      </c>
      <c r="R626" s="85" t="str">
        <f>IF(AND($N626=$Q$7,$B626&lt;'111'!$L$11),"x","")</f>
        <v/>
      </c>
      <c r="S626" s="85" t="str">
        <f>IF(AND($O626=$Q$7,$B626&lt;'111'!$L$11),"x","")</f>
        <v/>
      </c>
      <c r="T626" s="85" t="str">
        <f>IF(ISERROR(FIND('112'!$M$9,G626,1)),"",IF((AND(FIND('112'!$M$9,G626,1)&gt;=1,B626='112'!$K$9,OR($N626='112'!$I$6,$O626='112'!$I$6))),"x",""))</f>
        <v/>
      </c>
      <c r="U626" s="85" t="str">
        <f>IF(ISERROR(FIND('112'!$M$9,G626,1)),"",IF((AND(LEFT(G626,2)=LEFT('112'!$M$9,2),B626&lt;'112'!$K$9,$N626='112'!$I$6)),"x",""))</f>
        <v/>
      </c>
      <c r="V626" s="85" t="str">
        <f>IF(ISERROR(FIND('112'!$M$9,G626,1)),"",IF((AND(RIGHT(G626,2)=RIGHT('112'!$M$9,2),B626&lt;'112'!$K$9,$O626='112'!$I$6)),"x",""))</f>
        <v>x</v>
      </c>
      <c r="W626" s="85" t="str">
        <f>IF(AND('341-CT'!$H$9=H626,OR(LEFT(N626,3)=$W$7,LEFT(O626,3)=$W$7)),"x","")</f>
        <v/>
      </c>
      <c r="X626" s="85" t="str">
        <f>IF(OR(TH!N626=TH!$X$7,O626=TH!$X$7),"x","")</f>
        <v/>
      </c>
      <c r="Y626" s="85" t="str">
        <f>IF(AND(OR(N626="131",O626="131"),H626='131-CT'!$H$9),"x","")</f>
        <v/>
      </c>
      <c r="Z626" s="85"/>
      <c r="AA626" s="85" t="str">
        <f>IF(AND(MONTH(E626)='IN-NX'!$J$5,'IN-NX'!$D$7=D626),"x","")</f>
        <v/>
      </c>
      <c r="AB626" s="85" t="str">
        <f>IF(AND(OR(LEFT(TH!N626,2)="15",LEFT(TH!O626,2)="15"),'152-CT'!$J$8=TH!F626),"x","")</f>
        <v/>
      </c>
      <c r="AC626" s="85" t="str">
        <f>IF(AND(OR(LEFT(TH!N626,2)="15",LEFT(TH!O626,2)="15"),TK!$E$7=TH!F626),"x","")</f>
        <v/>
      </c>
      <c r="AD626" s="85" t="str">
        <f>IF(AND(N626="1521",MONTH(C626)='BK-NL'!$M$11),"x","")</f>
        <v/>
      </c>
    </row>
    <row r="627" spans="1:31" ht="15.75" hidden="1" customHeight="1">
      <c r="A627" s="342" t="str">
        <f>IF(B627&lt;&gt;"",IF(AND(B627='IN-TC'!$S$4,OR(TH!N627="1111",TH!O627="1111")),TH!D627,""),"")</f>
        <v/>
      </c>
      <c r="B627" s="63">
        <f t="shared" si="44"/>
        <v>3</v>
      </c>
      <c r="C627" s="64">
        <v>42450</v>
      </c>
      <c r="D627" s="320" t="s">
        <v>708</v>
      </c>
      <c r="E627" s="64">
        <v>42450</v>
      </c>
      <c r="F627" s="74" t="s">
        <v>759</v>
      </c>
      <c r="G627" s="67" t="s">
        <v>927</v>
      </c>
      <c r="H627" s="74" t="s">
        <v>732</v>
      </c>
      <c r="I627" s="446"/>
      <c r="J627" s="446"/>
      <c r="K627" s="437">
        <v>286.91998207885302</v>
      </c>
      <c r="L627" s="446">
        <v>22320</v>
      </c>
      <c r="M627" s="65">
        <v>6404054</v>
      </c>
      <c r="N627" s="66" t="s">
        <v>99</v>
      </c>
      <c r="O627" s="66" t="s">
        <v>26</v>
      </c>
      <c r="P627" s="85" t="str">
        <f>IF(AND('331-CT'!$E$7=TH!H627,OR(N627="331",O627="331")),"x","")</f>
        <v/>
      </c>
      <c r="Q627" s="85" t="str">
        <f>IF(AND(B627='111'!$L$11,OR($N627=$Q$7,$O627=$Q$7)),"x","")</f>
        <v/>
      </c>
      <c r="R627" s="85" t="str">
        <f>IF(AND($N627=$Q$7,$B627&lt;'111'!$L$11),"x","")</f>
        <v/>
      </c>
      <c r="S627" s="85" t="str">
        <f>IF(AND($O627=$Q$7,$B627&lt;'111'!$L$11),"x","")</f>
        <v/>
      </c>
      <c r="T627" s="85" t="str">
        <f>IF(ISERROR(FIND('112'!$M$9,G627,1)),"",IF((AND(FIND('112'!$M$9,G627,1)&gt;=1,B627='112'!$K$9,OR($N627='112'!$I$6,$O627='112'!$I$6))),"x",""))</f>
        <v/>
      </c>
      <c r="U627" s="85" t="str">
        <f>IF(ISERROR(FIND('112'!$M$9,G627,1)),"",IF((AND(LEFT(G627,2)=LEFT('112'!$M$9,2),B627&lt;'112'!$K$9,$N627='112'!$I$6)),"x",""))</f>
        <v/>
      </c>
      <c r="V627" s="85" t="str">
        <f>IF(ISERROR(FIND('112'!$M$9,G627,1)),"",IF((AND(RIGHT(G627,2)=RIGHT('112'!$M$9,2),B627&lt;'112'!$K$9,$O627='112'!$I$6)),"x",""))</f>
        <v>x</v>
      </c>
      <c r="W627" s="85" t="str">
        <f>IF(AND('341-CT'!$H$9=H627,OR(LEFT(N627,3)=$W$7,LEFT(O627,3)=$W$7)),"x","")</f>
        <v/>
      </c>
      <c r="X627" s="85" t="str">
        <f>IF(OR(TH!N627=TH!$X$7,O627=TH!$X$7),"x","")</f>
        <v/>
      </c>
      <c r="Y627" s="85" t="str">
        <f>IF(AND(OR(N627="131",O627="131"),H627='131-CT'!$H$9),"x","")</f>
        <v/>
      </c>
      <c r="Z627" s="85"/>
      <c r="AA627" s="85" t="str">
        <f>IF(AND(MONTH(E627)='IN-NX'!$J$5,'IN-NX'!$D$7=D627),"x","")</f>
        <v/>
      </c>
      <c r="AB627" s="85" t="str">
        <f>IF(AND(OR(LEFT(TH!N627,2)="15",LEFT(TH!O627,2)="15"),'152-CT'!$J$8=TH!F627),"x","")</f>
        <v/>
      </c>
      <c r="AC627" s="85" t="str">
        <f>IF(AND(OR(LEFT(TH!N627,2)="15",LEFT(TH!O627,2)="15"),TK!$E$7=TH!F627),"x","")</f>
        <v/>
      </c>
      <c r="AD627" s="85" t="str">
        <f>IF(AND(N627="1521",MONTH(C627)='BK-NL'!$M$11),"x","")</f>
        <v/>
      </c>
    </row>
    <row r="628" spans="1:31" ht="15.75" hidden="1" customHeight="1">
      <c r="A628" s="342" t="str">
        <f>IF(B628&lt;&gt;"",IF(AND(B628='IN-TC'!$S$4,OR(TH!N628="1111",TH!O628="1111")),TH!D628,""),"")</f>
        <v/>
      </c>
      <c r="B628" s="63">
        <f t="shared" si="44"/>
        <v>3</v>
      </c>
      <c r="C628" s="64">
        <v>42450</v>
      </c>
      <c r="D628" s="320" t="s">
        <v>708</v>
      </c>
      <c r="E628" s="64">
        <v>42450</v>
      </c>
      <c r="F628" s="74" t="s">
        <v>1068</v>
      </c>
      <c r="G628" s="67" t="s">
        <v>927</v>
      </c>
      <c r="H628" s="74" t="s">
        <v>739</v>
      </c>
      <c r="I628" s="446"/>
      <c r="J628" s="446"/>
      <c r="K628" s="437">
        <v>196.65999103942653</v>
      </c>
      <c r="L628" s="446">
        <v>22320</v>
      </c>
      <c r="M628" s="65">
        <v>4389451</v>
      </c>
      <c r="N628" s="66" t="s">
        <v>99</v>
      </c>
      <c r="O628" s="66" t="s">
        <v>26</v>
      </c>
      <c r="P628" s="85" t="str">
        <f>IF(AND('331-CT'!$E$7=TH!H628,OR(N628="331",O628="331")),"x","")</f>
        <v/>
      </c>
      <c r="Q628" s="85" t="str">
        <f>IF(AND(B628='111'!$L$11,OR($N628=$Q$7,$O628=$Q$7)),"x","")</f>
        <v/>
      </c>
      <c r="R628" s="85" t="str">
        <f>IF(AND($N628=$Q$7,$B628&lt;'111'!$L$11),"x","")</f>
        <v/>
      </c>
      <c r="S628" s="85" t="str">
        <f>IF(AND($O628=$Q$7,$B628&lt;'111'!$L$11),"x","")</f>
        <v/>
      </c>
      <c r="T628" s="85" t="str">
        <f>IF(ISERROR(FIND('112'!$M$9,G628,1)),"",IF((AND(FIND('112'!$M$9,G628,1)&gt;=1,B628='112'!$K$9,OR($N628='112'!$I$6,$O628='112'!$I$6))),"x",""))</f>
        <v/>
      </c>
      <c r="U628" s="85" t="str">
        <f>IF(ISERROR(FIND('112'!$M$9,G628,1)),"",IF((AND(LEFT(G628,2)=LEFT('112'!$M$9,2),B628&lt;'112'!$K$9,$N628='112'!$I$6)),"x",""))</f>
        <v/>
      </c>
      <c r="V628" s="85" t="str">
        <f>IF(ISERROR(FIND('112'!$M$9,G628,1)),"",IF((AND(RIGHT(G628,2)=RIGHT('112'!$M$9,2),B628&lt;'112'!$K$9,$O628='112'!$I$6)),"x",""))</f>
        <v>x</v>
      </c>
      <c r="W628" s="85" t="str">
        <f>IF(AND('341-CT'!$H$9=H628,OR(LEFT(N628,3)=$W$7,LEFT(O628,3)=$W$7)),"x","")</f>
        <v/>
      </c>
      <c r="X628" s="85" t="str">
        <f>IF(OR(TH!N628=TH!$X$7,O628=TH!$X$7),"x","")</f>
        <v/>
      </c>
      <c r="Y628" s="85" t="str">
        <f>IF(AND(OR(N628="131",O628="131"),H628='131-CT'!$H$9),"x","")</f>
        <v/>
      </c>
      <c r="Z628" s="85"/>
      <c r="AA628" s="85" t="str">
        <f>IF(AND(MONTH(E628)='IN-NX'!$J$5,'IN-NX'!$D$7=D628),"x","")</f>
        <v/>
      </c>
      <c r="AB628" s="85" t="str">
        <f>IF(AND(OR(LEFT(TH!N628,2)="15",LEFT(TH!O628,2)="15"),'152-CT'!$J$8=TH!F628),"x","")</f>
        <v/>
      </c>
      <c r="AC628" s="85" t="str">
        <f>IF(AND(OR(LEFT(TH!N628,2)="15",LEFT(TH!O628,2)="15"),TK!$E$7=TH!F628),"x","")</f>
        <v/>
      </c>
      <c r="AD628" s="85" t="str">
        <f>IF(AND(N628="1521",MONTH(C628)='BK-NL'!$M$11),"x","")</f>
        <v/>
      </c>
    </row>
    <row r="629" spans="1:31" ht="15.75" hidden="1" customHeight="1">
      <c r="A629" s="342" t="str">
        <f>IF(B629&lt;&gt;"",IF(AND(B629='IN-TC'!$S$4,OR(TH!N629="1111",TH!O629="1111")),TH!D629,""),"")</f>
        <v/>
      </c>
      <c r="B629" s="63">
        <f t="shared" si="44"/>
        <v>3</v>
      </c>
      <c r="C629" s="64">
        <v>42450</v>
      </c>
      <c r="D629" s="320" t="s">
        <v>708</v>
      </c>
      <c r="E629" s="64">
        <v>42450</v>
      </c>
      <c r="F629" s="74" t="s">
        <v>761</v>
      </c>
      <c r="G629" s="67" t="s">
        <v>927</v>
      </c>
      <c r="H629" s="74" t="s">
        <v>733</v>
      </c>
      <c r="I629" s="446"/>
      <c r="J629" s="446"/>
      <c r="K629" s="437">
        <v>286.91998207885302</v>
      </c>
      <c r="L629" s="446">
        <v>22320</v>
      </c>
      <c r="M629" s="65">
        <v>6404054</v>
      </c>
      <c r="N629" s="66" t="s">
        <v>99</v>
      </c>
      <c r="O629" s="66" t="s">
        <v>26</v>
      </c>
      <c r="P629" s="85" t="str">
        <f>IF(AND('331-CT'!$E$7=TH!H629,OR(N629="331",O629="331")),"x","")</f>
        <v/>
      </c>
      <c r="Q629" s="85" t="str">
        <f>IF(AND(B629='111'!$L$11,OR($N629=$Q$7,$O629=$Q$7)),"x","")</f>
        <v/>
      </c>
      <c r="R629" s="85" t="str">
        <f>IF(AND($N629=$Q$7,$B629&lt;'111'!$L$11),"x","")</f>
        <v/>
      </c>
      <c r="S629" s="85" t="str">
        <f>IF(AND($O629=$Q$7,$B629&lt;'111'!$L$11),"x","")</f>
        <v/>
      </c>
      <c r="T629" s="85" t="str">
        <f>IF(ISERROR(FIND('112'!$M$9,G629,1)),"",IF((AND(FIND('112'!$M$9,G629,1)&gt;=1,B629='112'!$K$9,OR($N629='112'!$I$6,$O629='112'!$I$6))),"x",""))</f>
        <v/>
      </c>
      <c r="U629" s="85" t="str">
        <f>IF(ISERROR(FIND('112'!$M$9,G629,1)),"",IF((AND(LEFT(G629,2)=LEFT('112'!$M$9,2),B629&lt;'112'!$K$9,$N629='112'!$I$6)),"x",""))</f>
        <v/>
      </c>
      <c r="V629" s="85" t="str">
        <f>IF(ISERROR(FIND('112'!$M$9,G629,1)),"",IF((AND(RIGHT(G629,2)=RIGHT('112'!$M$9,2),B629&lt;'112'!$K$9,$O629='112'!$I$6)),"x",""))</f>
        <v>x</v>
      </c>
      <c r="W629" s="85" t="str">
        <f>IF(AND('341-CT'!$H$9=H629,OR(LEFT(N629,3)=$W$7,LEFT(O629,3)=$W$7)),"x","")</f>
        <v/>
      </c>
      <c r="X629" s="85" t="str">
        <f>IF(OR(TH!N629=TH!$X$7,O629=TH!$X$7),"x","")</f>
        <v/>
      </c>
      <c r="Y629" s="85" t="str">
        <f>IF(AND(OR(N629="131",O629="131"),H629='131-CT'!$H$9),"x","")</f>
        <v/>
      </c>
      <c r="Z629" s="85"/>
      <c r="AA629" s="85" t="str">
        <f>IF(AND(MONTH(E629)='IN-NX'!$J$5,'IN-NX'!$D$7=D629),"x","")</f>
        <v/>
      </c>
      <c r="AB629" s="85" t="str">
        <f>IF(AND(OR(LEFT(TH!N629,2)="15",LEFT(TH!O629,2)="15"),'152-CT'!$J$8=TH!F629),"x","")</f>
        <v/>
      </c>
      <c r="AC629" s="85" t="str">
        <f>IF(AND(OR(LEFT(TH!N629,2)="15",LEFT(TH!O629,2)="15"),TK!$E$7=TH!F629),"x","")</f>
        <v/>
      </c>
      <c r="AD629" s="85" t="str">
        <f>IF(AND(N629="1521",MONTH(C629)='BK-NL'!$M$11),"x","")</f>
        <v/>
      </c>
    </row>
    <row r="630" spans="1:31" ht="15.75" hidden="1" customHeight="1">
      <c r="A630" s="342" t="str">
        <f>IF(B630&lt;&gt;"",IF(AND(B630='IN-TC'!$S$4,OR(TH!N630="1111",TH!O630="1111")),TH!D630,""),"")</f>
        <v/>
      </c>
      <c r="B630" s="63">
        <f t="shared" si="44"/>
        <v>3</v>
      </c>
      <c r="C630" s="64">
        <v>42450</v>
      </c>
      <c r="D630" s="320" t="s">
        <v>708</v>
      </c>
      <c r="E630" s="64">
        <v>42450</v>
      </c>
      <c r="F630" s="74" t="s">
        <v>1069</v>
      </c>
      <c r="G630" s="67" t="s">
        <v>927</v>
      </c>
      <c r="H630" s="74" t="s">
        <v>734</v>
      </c>
      <c r="I630" s="446"/>
      <c r="J630" s="446"/>
      <c r="K630" s="437">
        <v>283.7</v>
      </c>
      <c r="L630" s="446">
        <v>22320</v>
      </c>
      <c r="M630" s="65">
        <v>6332184</v>
      </c>
      <c r="N630" s="66" t="s">
        <v>99</v>
      </c>
      <c r="O630" s="66" t="s">
        <v>26</v>
      </c>
      <c r="P630" s="85" t="str">
        <f>IF(AND('331-CT'!$E$7=TH!H630,OR(N630="331",O630="331")),"x","")</f>
        <v/>
      </c>
      <c r="Q630" s="85" t="str">
        <f>IF(AND(B630='111'!$L$11,OR($N630=$Q$7,$O630=$Q$7)),"x","")</f>
        <v/>
      </c>
      <c r="R630" s="85" t="str">
        <f>IF(AND($N630=$Q$7,$B630&lt;'111'!$L$11),"x","")</f>
        <v/>
      </c>
      <c r="S630" s="85" t="str">
        <f>IF(AND($O630=$Q$7,$B630&lt;'111'!$L$11),"x","")</f>
        <v/>
      </c>
      <c r="T630" s="85" t="str">
        <f>IF(ISERROR(FIND('112'!$M$9,G630,1)),"",IF((AND(FIND('112'!$M$9,G630,1)&gt;=1,B630='112'!$K$9,OR($N630='112'!$I$6,$O630='112'!$I$6))),"x",""))</f>
        <v/>
      </c>
      <c r="U630" s="85" t="str">
        <f>IF(ISERROR(FIND('112'!$M$9,G630,1)),"",IF((AND(LEFT(G630,2)=LEFT('112'!$M$9,2),B630&lt;'112'!$K$9,$N630='112'!$I$6)),"x",""))</f>
        <v/>
      </c>
      <c r="V630" s="85" t="str">
        <f>IF(ISERROR(FIND('112'!$M$9,G630,1)),"",IF((AND(RIGHT(G630,2)=RIGHT('112'!$M$9,2),B630&lt;'112'!$K$9,$O630='112'!$I$6)),"x",""))</f>
        <v>x</v>
      </c>
      <c r="W630" s="85" t="str">
        <f>IF(AND('341-CT'!$H$9=H630,OR(LEFT(N630,3)=$W$7,LEFT(O630,3)=$W$7)),"x","")</f>
        <v/>
      </c>
      <c r="X630" s="85" t="str">
        <f>IF(OR(TH!N630=TH!$X$7,O630=TH!$X$7),"x","")</f>
        <v/>
      </c>
      <c r="Y630" s="85" t="str">
        <f>IF(AND(OR(N630="131",O630="131"),H630='131-CT'!$H$9),"x","")</f>
        <v/>
      </c>
      <c r="Z630" s="85"/>
      <c r="AA630" s="85" t="str">
        <f>IF(AND(MONTH(E630)='IN-NX'!$J$5,'IN-NX'!$D$7=D630),"x","")</f>
        <v/>
      </c>
      <c r="AB630" s="85" t="str">
        <f>IF(AND(OR(LEFT(TH!N630,2)="15",LEFT(TH!O630,2)="15"),'152-CT'!$J$8=TH!F630),"x","")</f>
        <v/>
      </c>
      <c r="AC630" s="85" t="str">
        <f>IF(AND(OR(LEFT(TH!N630,2)="15",LEFT(TH!O630,2)="15"),TK!$E$7=TH!F630),"x","")</f>
        <v/>
      </c>
      <c r="AD630" s="85" t="str">
        <f>IF(AND(N630="1521",MONTH(C630)='BK-NL'!$M$11),"x","")</f>
        <v/>
      </c>
    </row>
    <row r="631" spans="1:31" ht="15.75" hidden="1" customHeight="1">
      <c r="A631" s="342" t="str">
        <f>IF(B631&lt;&gt;"",IF(AND(B631='IN-TC'!$S$4,OR(TH!N631="1111",TH!O631="1111")),TH!D631,""),"")</f>
        <v/>
      </c>
      <c r="B631" s="63">
        <f t="shared" si="44"/>
        <v>3</v>
      </c>
      <c r="C631" s="64">
        <v>42450</v>
      </c>
      <c r="D631" s="320" t="s">
        <v>708</v>
      </c>
      <c r="E631" s="64">
        <v>42450</v>
      </c>
      <c r="F631" s="74" t="s">
        <v>1670</v>
      </c>
      <c r="G631" s="67" t="s">
        <v>927</v>
      </c>
      <c r="H631" s="74" t="s">
        <v>742</v>
      </c>
      <c r="I631" s="446"/>
      <c r="J631" s="446"/>
      <c r="K631" s="437">
        <v>571.5099910394265</v>
      </c>
      <c r="L631" s="446">
        <v>22320</v>
      </c>
      <c r="M631" s="65">
        <v>12756103</v>
      </c>
      <c r="N631" s="66" t="s">
        <v>99</v>
      </c>
      <c r="O631" s="66" t="s">
        <v>26</v>
      </c>
      <c r="P631" s="85" t="str">
        <f>IF(AND('331-CT'!$E$7=TH!H631,OR(N631="331",O631="331")),"x","")</f>
        <v/>
      </c>
      <c r="Q631" s="85" t="str">
        <f>IF(AND(B631='111'!$L$11,OR($N631=$Q$7,$O631=$Q$7)),"x","")</f>
        <v/>
      </c>
      <c r="R631" s="85" t="str">
        <f>IF(AND($N631=$Q$7,$B631&lt;'111'!$L$11),"x","")</f>
        <v/>
      </c>
      <c r="S631" s="85" t="str">
        <f>IF(AND($O631=$Q$7,$B631&lt;'111'!$L$11),"x","")</f>
        <v/>
      </c>
      <c r="T631" s="85" t="str">
        <f>IF(ISERROR(FIND('112'!$M$9,G631,1)),"",IF((AND(FIND('112'!$M$9,G631,1)&gt;=1,B631='112'!$K$9,OR($N631='112'!$I$6,$O631='112'!$I$6))),"x",""))</f>
        <v/>
      </c>
      <c r="U631" s="85" t="str">
        <f>IF(ISERROR(FIND('112'!$M$9,G631,1)),"",IF((AND(LEFT(G631,2)=LEFT('112'!$M$9,2),B631&lt;'112'!$K$9,$N631='112'!$I$6)),"x",""))</f>
        <v/>
      </c>
      <c r="V631" s="85" t="str">
        <f>IF(ISERROR(FIND('112'!$M$9,G631,1)),"",IF((AND(RIGHT(G631,2)=RIGHT('112'!$M$9,2),B631&lt;'112'!$K$9,$O631='112'!$I$6)),"x",""))</f>
        <v>x</v>
      </c>
      <c r="W631" s="85" t="str">
        <f>IF(AND('341-CT'!$H$9=H631,OR(LEFT(N631,3)=$W$7,LEFT(O631,3)=$W$7)),"x","")</f>
        <v/>
      </c>
      <c r="X631" s="85" t="str">
        <f>IF(OR(TH!N631=TH!$X$7,O631=TH!$X$7),"x","")</f>
        <v/>
      </c>
      <c r="Y631" s="85" t="str">
        <f>IF(AND(OR(N631="131",O631="131"),H631='131-CT'!$H$9),"x","")</f>
        <v/>
      </c>
      <c r="Z631" s="85"/>
      <c r="AA631" s="85" t="str">
        <f>IF(AND(MONTH(E631)='IN-NX'!$J$5,'IN-NX'!$D$7=D631),"x","")</f>
        <v/>
      </c>
      <c r="AB631" s="85" t="str">
        <f>IF(AND(OR(LEFT(TH!N631,2)="15",LEFT(TH!O631,2)="15"),'152-CT'!$J$8=TH!F631),"x","")</f>
        <v/>
      </c>
      <c r="AC631" s="85" t="str">
        <f>IF(AND(OR(LEFT(TH!N631,2)="15",LEFT(TH!O631,2)="15"),TK!$E$7=TH!F631),"x","")</f>
        <v/>
      </c>
      <c r="AD631" s="85" t="str">
        <f>IF(AND(N631="1521",MONTH(C631)='BK-NL'!$M$11),"x","")</f>
        <v/>
      </c>
    </row>
    <row r="632" spans="1:31" ht="15.75" hidden="1" customHeight="1">
      <c r="A632" s="342" t="str">
        <f>IF(B632&lt;&gt;"",IF(AND(B632='IN-TC'!$S$4,OR(TH!N632="1111",TH!O632="1111")),TH!D632,""),"")</f>
        <v/>
      </c>
      <c r="B632" s="63">
        <f t="shared" si="44"/>
        <v>3</v>
      </c>
      <c r="C632" s="64">
        <v>42452</v>
      </c>
      <c r="D632" s="320" t="s">
        <v>915</v>
      </c>
      <c r="E632" s="64">
        <v>42452</v>
      </c>
      <c r="F632" s="74" t="s">
        <v>618</v>
      </c>
      <c r="G632" s="67" t="s">
        <v>1328</v>
      </c>
      <c r="H632" s="74" t="s">
        <v>1329</v>
      </c>
      <c r="I632" s="446"/>
      <c r="J632" s="446"/>
      <c r="K632" s="437"/>
      <c r="L632" s="446"/>
      <c r="M632" s="65">
        <v>1025134</v>
      </c>
      <c r="N632" s="66" t="s">
        <v>101</v>
      </c>
      <c r="O632" s="66" t="s">
        <v>63</v>
      </c>
      <c r="P632" s="85" t="str">
        <f>IF(AND('331-CT'!$E$7=TH!H632,OR(N632="331",O632="331")),"x","")</f>
        <v/>
      </c>
      <c r="Q632" s="85" t="str">
        <f>IF(AND(B632='111'!$L$11,OR($N632=$Q$7,$O632=$Q$7)),"x","")</f>
        <v/>
      </c>
      <c r="R632" s="85" t="str">
        <f>IF(AND($N632=$Q$7,$B632&lt;'111'!$L$11),"x","")</f>
        <v/>
      </c>
      <c r="S632" s="85" t="str">
        <f>IF(AND($O632=$Q$7,$B632&lt;'111'!$L$11),"x","")</f>
        <v/>
      </c>
      <c r="T632" s="85" t="str">
        <f>IF(ISERROR(FIND('112'!$M$9,G632,1)),"",IF((AND(FIND('112'!$M$9,G632,1)&gt;=1,B632='112'!$K$9,OR($N632='112'!$I$6,$O632='112'!$I$6))),"x",""))</f>
        <v/>
      </c>
      <c r="U632" s="85" t="str">
        <f>IF(ISERROR(FIND('112'!$M$9,G632,1)),"",IF((AND(LEFT(G632,2)=LEFT('112'!$M$9,2),B632&lt;'112'!$K$9,$N632='112'!$I$6)),"x",""))</f>
        <v/>
      </c>
      <c r="V632" s="85" t="str">
        <f>IF(ISERROR(FIND('112'!$M$9,G632,1)),"",IF((AND(RIGHT(G632,2)=RIGHT('112'!$M$9,2),B632&lt;'112'!$K$9,$O632='112'!$I$6)),"x",""))</f>
        <v/>
      </c>
      <c r="W632" s="85" t="str">
        <f>IF(AND('341-CT'!$H$9=H632,OR(LEFT(N632,3)=$W$7,LEFT(O632,3)=$W$7)),"x","")</f>
        <v/>
      </c>
      <c r="X632" s="85" t="str">
        <f>IF(OR(TH!N632=TH!$X$7,O632=TH!$X$7),"x","")</f>
        <v/>
      </c>
      <c r="Y632" s="85" t="str">
        <f>IF(AND(OR(N632="131",O632="131"),H632='131-CT'!$H$9),"x","")</f>
        <v/>
      </c>
      <c r="Z632" s="85"/>
      <c r="AA632" s="85" t="str">
        <f>IF(AND(MONTH(E632)='IN-NX'!$J$5,'IN-NX'!$D$7=D632),"x","")</f>
        <v/>
      </c>
      <c r="AB632" s="85" t="str">
        <f>IF(AND(OR(LEFT(TH!N632,2)="15",LEFT(TH!O632,2)="15"),'152-CT'!$J$8=TH!F632),"x","")</f>
        <v/>
      </c>
      <c r="AC632" s="85" t="str">
        <f>IF(AND(OR(LEFT(TH!N632,2)="15",LEFT(TH!O632,2)="15"),TK!$E$7=TH!F632),"x","")</f>
        <v/>
      </c>
      <c r="AD632" s="85" t="str">
        <f>IF(AND(N632="1521",MONTH(C632)='BK-NL'!$M$11),"x","")</f>
        <v/>
      </c>
    </row>
    <row r="633" spans="1:31" ht="15.75" hidden="1" customHeight="1">
      <c r="A633" s="342" t="str">
        <f>IF(B633&lt;&gt;"",IF(AND(B633='IN-TC'!$S$4,OR(TH!N633="1111",TH!O633="1111")),TH!D633,""),"")</f>
        <v/>
      </c>
      <c r="B633" s="63">
        <f t="shared" si="44"/>
        <v>3</v>
      </c>
      <c r="C633" s="64">
        <v>42452</v>
      </c>
      <c r="D633" s="320" t="s">
        <v>915</v>
      </c>
      <c r="E633" s="64">
        <v>42452</v>
      </c>
      <c r="F633" s="74" t="s">
        <v>1327</v>
      </c>
      <c r="G633" s="67" t="s">
        <v>1328</v>
      </c>
      <c r="H633" s="350" t="s">
        <v>1329</v>
      </c>
      <c r="I633" s="448"/>
      <c r="J633" s="448"/>
      <c r="K633" s="439"/>
      <c r="L633" s="448"/>
      <c r="M633" s="65">
        <v>102513</v>
      </c>
      <c r="N633" s="66" t="s">
        <v>9</v>
      </c>
      <c r="O633" s="66" t="s">
        <v>63</v>
      </c>
      <c r="P633" s="85" t="str">
        <f>IF(AND('331-CT'!$E$7=TH!H633,OR(N633="331",O633="331")),"x","")</f>
        <v/>
      </c>
      <c r="Q633" s="85" t="str">
        <f>IF(AND(B633='111'!$L$11,OR($N633=$Q$7,$O633=$Q$7)),"x","")</f>
        <v/>
      </c>
      <c r="R633" s="85" t="str">
        <f>IF(AND($N633=$Q$7,$B633&lt;'111'!$L$11),"x","")</f>
        <v/>
      </c>
      <c r="S633" s="85" t="str">
        <f>IF(AND($O633=$Q$7,$B633&lt;'111'!$L$11),"x","")</f>
        <v/>
      </c>
      <c r="T633" s="85" t="str">
        <f>IF(ISERROR(FIND('112'!$M$9,G633,1)),"",IF((AND(FIND('112'!$M$9,G633,1)&gt;=1,B633='112'!$K$9,OR($N633='112'!$I$6,$O633='112'!$I$6))),"x",""))</f>
        <v/>
      </c>
      <c r="U633" s="85" t="str">
        <f>IF(ISERROR(FIND('112'!$M$9,G633,1)),"",IF((AND(LEFT(G633,2)=LEFT('112'!$M$9,2),B633&lt;'112'!$K$9,$N633='112'!$I$6)),"x",""))</f>
        <v/>
      </c>
      <c r="V633" s="85" t="str">
        <f>IF(ISERROR(FIND('112'!$M$9,G633,1)),"",IF((AND(RIGHT(G633,2)=RIGHT('112'!$M$9,2),B633&lt;'112'!$K$9,$O633='112'!$I$6)),"x",""))</f>
        <v/>
      </c>
      <c r="W633" s="85" t="str">
        <f>IF(AND('341-CT'!$H$9=H633,OR(LEFT(N633,3)=$W$7,LEFT(O633,3)=$W$7)),"x","")</f>
        <v/>
      </c>
      <c r="X633" s="85" t="str">
        <f>IF(OR(TH!N633=TH!$X$7,O633=TH!$X$7),"x","")</f>
        <v/>
      </c>
      <c r="Y633" s="85" t="str">
        <f>IF(AND(OR(N633="131",O633="131"),H633='131-CT'!$H$9),"x","")</f>
        <v/>
      </c>
      <c r="Z633" s="85"/>
      <c r="AA633" s="85" t="str">
        <f>IF(AND(MONTH(E633)='IN-NX'!$J$5,'IN-NX'!$D$7=D633),"x","")</f>
        <v/>
      </c>
      <c r="AB633" s="85" t="str">
        <f>IF(AND(OR(LEFT(TH!N633,2)="15",LEFT(TH!O633,2)="15"),'152-CT'!$J$8=TH!F633),"x","")</f>
        <v/>
      </c>
      <c r="AC633" s="85" t="str">
        <f>IF(AND(OR(LEFT(TH!N633,2)="15",LEFT(TH!O633,2)="15"),TK!$E$7=TH!F633),"x","")</f>
        <v/>
      </c>
      <c r="AD633" s="85" t="str">
        <f>IF(AND(N633="1521",MONTH(C633)='BK-NL'!$M$11),"x","")</f>
        <v/>
      </c>
    </row>
    <row r="634" spans="1:31" ht="15.75" hidden="1" customHeight="1">
      <c r="A634" s="342" t="str">
        <f>IF(B634&lt;&gt;"",IF(AND(B634='IN-TC'!$S$4,OR(TH!N634="1111",TH!O634="1111")),TH!D634,""),"")</f>
        <v/>
      </c>
      <c r="B634" s="63">
        <f t="shared" si="44"/>
        <v>3</v>
      </c>
      <c r="C634" s="64">
        <v>42452</v>
      </c>
      <c r="D634" s="320" t="s">
        <v>916</v>
      </c>
      <c r="E634" s="64">
        <v>42452</v>
      </c>
      <c r="F634" s="74" t="s">
        <v>778</v>
      </c>
      <c r="G634" s="67" t="s">
        <v>1355</v>
      </c>
      <c r="H634" s="74" t="s">
        <v>816</v>
      </c>
      <c r="I634" s="446"/>
      <c r="J634" s="446"/>
      <c r="K634" s="437"/>
      <c r="L634" s="446"/>
      <c r="M634" s="65">
        <v>520418</v>
      </c>
      <c r="N634" s="66" t="s">
        <v>101</v>
      </c>
      <c r="O634" s="66" t="s">
        <v>63</v>
      </c>
      <c r="P634" s="85" t="str">
        <f>IF(AND('331-CT'!$E$7=TH!H634,OR(N634="331",O634="331")),"x","")</f>
        <v/>
      </c>
      <c r="Q634" s="85" t="str">
        <f>IF(AND(B634='111'!$L$11,OR($N634=$Q$7,$O634=$Q$7)),"x","")</f>
        <v/>
      </c>
      <c r="R634" s="85" t="str">
        <f>IF(AND($N634=$Q$7,$B634&lt;'111'!$L$11),"x","")</f>
        <v/>
      </c>
      <c r="S634" s="85" t="str">
        <f>IF(AND($O634=$Q$7,$B634&lt;'111'!$L$11),"x","")</f>
        <v/>
      </c>
      <c r="T634" s="85" t="str">
        <f>IF(ISERROR(FIND('112'!$M$9,G634,1)),"",IF((AND(FIND('112'!$M$9,G634,1)&gt;=1,B634='112'!$K$9,OR($N634='112'!$I$6,$O634='112'!$I$6))),"x",""))</f>
        <v/>
      </c>
      <c r="U634" s="85" t="str">
        <f>IF(ISERROR(FIND('112'!$M$9,G634,1)),"",IF((AND(LEFT(G634,2)=LEFT('112'!$M$9,2),B634&lt;'112'!$K$9,$N634='112'!$I$6)),"x",""))</f>
        <v/>
      </c>
      <c r="V634" s="85" t="str">
        <f>IF(ISERROR(FIND('112'!$M$9,G634,1)),"",IF((AND(RIGHT(G634,2)=RIGHT('112'!$M$9,2),B634&lt;'112'!$K$9,$O634='112'!$I$6)),"x",""))</f>
        <v/>
      </c>
      <c r="W634" s="85" t="str">
        <f>IF(AND('341-CT'!$H$9=H634,OR(LEFT(N634,3)=$W$7,LEFT(O634,3)=$W$7)),"x","")</f>
        <v/>
      </c>
      <c r="X634" s="85" t="str">
        <f>IF(OR(TH!N634=TH!$X$7,O634=TH!$X$7),"x","")</f>
        <v/>
      </c>
      <c r="Y634" s="85" t="str">
        <f>IF(AND(OR(N634="131",O634="131"),H634='131-CT'!$H$9),"x","")</f>
        <v/>
      </c>
      <c r="Z634" s="85"/>
      <c r="AA634" s="85" t="str">
        <f>IF(AND(MONTH(E634)='IN-NX'!$J$5,'IN-NX'!$D$7=D634),"x","")</f>
        <v/>
      </c>
      <c r="AB634" s="85" t="str">
        <f>IF(AND(OR(LEFT(TH!N634,2)="15",LEFT(TH!O634,2)="15"),'152-CT'!$J$8=TH!F634),"x","")</f>
        <v/>
      </c>
      <c r="AC634" s="85" t="str">
        <f>IF(AND(OR(LEFT(TH!N634,2)="15",LEFT(TH!O634,2)="15"),TK!$E$7=TH!F634),"x","")</f>
        <v/>
      </c>
      <c r="AD634" s="85" t="str">
        <f>IF(AND(N634="1521",MONTH(C634)='BK-NL'!$M$11),"x","")</f>
        <v/>
      </c>
    </row>
    <row r="635" spans="1:31" ht="15.75" hidden="1" customHeight="1">
      <c r="A635" s="342" t="str">
        <f>IF(B635&lt;&gt;"",IF(AND(B635='IN-TC'!$S$4,OR(TH!N635="1111",TH!O635="1111")),TH!D635,""),"")</f>
        <v/>
      </c>
      <c r="B635" s="63">
        <f t="shared" si="44"/>
        <v>3</v>
      </c>
      <c r="C635" s="64">
        <v>42452</v>
      </c>
      <c r="D635" s="320" t="s">
        <v>916</v>
      </c>
      <c r="E635" s="64">
        <v>42452</v>
      </c>
      <c r="F635" s="74" t="s">
        <v>779</v>
      </c>
      <c r="G635" s="67" t="s">
        <v>1355</v>
      </c>
      <c r="H635" s="74" t="s">
        <v>816</v>
      </c>
      <c r="I635" s="446"/>
      <c r="J635" s="446"/>
      <c r="K635" s="437"/>
      <c r="L635" s="446"/>
      <c r="M635" s="65">
        <v>52042</v>
      </c>
      <c r="N635" s="66" t="s">
        <v>9</v>
      </c>
      <c r="O635" s="66" t="s">
        <v>63</v>
      </c>
      <c r="P635" s="85" t="str">
        <f>IF(AND('331-CT'!$E$7=TH!H635,OR(N635="331",O635="331")),"x","")</f>
        <v/>
      </c>
      <c r="Q635" s="85" t="str">
        <f>IF(AND(B635='111'!$L$11,OR($N635=$Q$7,$O635=$Q$7)),"x","")</f>
        <v/>
      </c>
      <c r="R635" s="85" t="str">
        <f>IF(AND($N635=$Q$7,$B635&lt;'111'!$L$11),"x","")</f>
        <v/>
      </c>
      <c r="S635" s="85" t="str">
        <f>IF(AND($O635=$Q$7,$B635&lt;'111'!$L$11),"x","")</f>
        <v/>
      </c>
      <c r="T635" s="85" t="str">
        <f>IF(ISERROR(FIND('112'!$M$9,G635,1)),"",IF((AND(FIND('112'!$M$9,G635,1)&gt;=1,B635='112'!$K$9,OR($N635='112'!$I$6,$O635='112'!$I$6))),"x",""))</f>
        <v/>
      </c>
      <c r="U635" s="85" t="str">
        <f>IF(ISERROR(FIND('112'!$M$9,G635,1)),"",IF((AND(LEFT(G635,2)=LEFT('112'!$M$9,2),B635&lt;'112'!$K$9,$N635='112'!$I$6)),"x",""))</f>
        <v/>
      </c>
      <c r="V635" s="85" t="str">
        <f>IF(ISERROR(FIND('112'!$M$9,G635,1)),"",IF((AND(RIGHT(G635,2)=RIGHT('112'!$M$9,2),B635&lt;'112'!$K$9,$O635='112'!$I$6)),"x",""))</f>
        <v/>
      </c>
      <c r="W635" s="85" t="str">
        <f>IF(AND('341-CT'!$H$9=H635,OR(LEFT(N635,3)=$W$7,LEFT(O635,3)=$W$7)),"x","")</f>
        <v/>
      </c>
      <c r="X635" s="85" t="str">
        <f>IF(OR(TH!N635=TH!$X$7,O635=TH!$X$7),"x","")</f>
        <v/>
      </c>
      <c r="Y635" s="85" t="str">
        <f>IF(AND(OR(N635="131",O635="131"),H635='131-CT'!$H$9),"x","")</f>
        <v/>
      </c>
      <c r="Z635" s="85"/>
      <c r="AA635" s="85" t="str">
        <f>IF(AND(MONTH(E635)='IN-NX'!$J$5,'IN-NX'!$D$7=D635),"x","")</f>
        <v/>
      </c>
      <c r="AB635" s="85" t="str">
        <f>IF(AND(OR(LEFT(TH!N635,2)="15",LEFT(TH!O635,2)="15"),'152-CT'!$J$8=TH!F635),"x","")</f>
        <v/>
      </c>
      <c r="AC635" s="85" t="str">
        <f>IF(AND(OR(LEFT(TH!N635,2)="15",LEFT(TH!O635,2)="15"),TK!$E$7=TH!F635),"x","")</f>
        <v/>
      </c>
      <c r="AD635" s="85" t="str">
        <f>IF(AND(N635="1521",MONTH(C635)='BK-NL'!$M$11),"x","")</f>
        <v/>
      </c>
    </row>
    <row r="636" spans="1:31" ht="15.75" hidden="1" customHeight="1">
      <c r="A636" s="342" t="str">
        <f>IF(B636&lt;&gt;"",IF(AND(B636='IN-TC'!$S$4,OR(TH!N636="1111",TH!O636="1111")),TH!D636,""),"")</f>
        <v/>
      </c>
      <c r="B636" s="1163">
        <f t="shared" si="44"/>
        <v>3</v>
      </c>
      <c r="C636" s="95">
        <v>42452</v>
      </c>
      <c r="D636" s="1164" t="s">
        <v>708</v>
      </c>
      <c r="E636" s="95">
        <v>42452</v>
      </c>
      <c r="F636" s="74" t="s">
        <v>1228</v>
      </c>
      <c r="G636" s="1169" t="s">
        <v>927</v>
      </c>
      <c r="H636" s="97" t="s">
        <v>1229</v>
      </c>
      <c r="I636" s="452"/>
      <c r="J636" s="452"/>
      <c r="K636" s="443"/>
      <c r="L636" s="452"/>
      <c r="M636" s="98">
        <v>2520000</v>
      </c>
      <c r="N636" s="86" t="s">
        <v>92</v>
      </c>
      <c r="O636" s="86" t="s">
        <v>26</v>
      </c>
      <c r="P636" s="85" t="str">
        <f>IF(AND('331-CT'!$E$7=TH!H636,OR(N636="331",O636="331")),"x","")</f>
        <v/>
      </c>
      <c r="Q636" s="85" t="str">
        <f>IF(AND(B636='111'!$L$11,OR($N636=$Q$7,$O636=$Q$7)),"x","")</f>
        <v/>
      </c>
      <c r="R636" s="85" t="str">
        <f>IF(AND($N636=$Q$7,$B636&lt;'111'!$L$11),"x","")</f>
        <v/>
      </c>
      <c r="S636" s="85" t="str">
        <f>IF(AND($O636=$Q$7,$B636&lt;'111'!$L$11),"x","")</f>
        <v/>
      </c>
      <c r="T636" s="85" t="str">
        <f>IF(ISERROR(FIND('112'!$M$9,G636,1)),"",IF((AND(FIND('112'!$M$9,G636,1)&gt;=1,B636='112'!$K$9,OR($N636='112'!$I$6,$O636='112'!$I$6))),"x",""))</f>
        <v/>
      </c>
      <c r="U636" s="85" t="str">
        <f>IF(ISERROR(FIND('112'!$M$9,G636,1)),"",IF((AND(LEFT(G636,2)=LEFT('112'!$M$9,2),B636&lt;'112'!$K$9,$N636='112'!$I$6)),"x",""))</f>
        <v/>
      </c>
      <c r="V636" s="85" t="str">
        <f>IF(ISERROR(FIND('112'!$M$9,G636,1)),"",IF((AND(RIGHT(G636,2)=RIGHT('112'!$M$9,2),B636&lt;'112'!$K$9,$O636='112'!$I$6)),"x",""))</f>
        <v>x</v>
      </c>
      <c r="W636" s="85" t="str">
        <f>IF(AND('341-CT'!$H$9=H636,OR(LEFT(N636,3)=$W$7,LEFT(O636,3)=$W$7)),"x","")</f>
        <v/>
      </c>
      <c r="X636" s="85" t="str">
        <f>IF(OR(TH!N636=TH!$X$7,O636=TH!$X$7),"x","")</f>
        <v/>
      </c>
      <c r="Y636" s="85" t="str">
        <f>IF(AND(OR(N636="131",O636="131"),H636='131-CT'!$H$9),"x","")</f>
        <v/>
      </c>
      <c r="Z636" s="85"/>
      <c r="AA636" s="85" t="str">
        <f>IF(AND(MONTH(E636)='IN-NX'!$J$5,'IN-NX'!$D$7=D636),"x","")</f>
        <v/>
      </c>
      <c r="AB636" s="85" t="str">
        <f>IF(AND(OR(LEFT(TH!N636,2)="15",LEFT(TH!O636,2)="15"),'152-CT'!$J$8=TH!F636),"x","")</f>
        <v/>
      </c>
      <c r="AC636" s="85" t="str">
        <f>IF(AND(OR(LEFT(TH!N636,2)="15",LEFT(TH!O636,2)="15"),TK!$E$7=TH!F636),"x","")</f>
        <v/>
      </c>
      <c r="AD636" s="85" t="str">
        <f>IF(AND(N636="1521",MONTH(C636)='BK-NL'!$M$11),"x","")</f>
        <v/>
      </c>
      <c r="AE636" s="356"/>
    </row>
    <row r="637" spans="1:31" s="356" customFormat="1" ht="15.75" hidden="1" customHeight="1">
      <c r="A637" s="342" t="str">
        <f>IF(B637&lt;&gt;"",IF(AND(B637='IN-TC'!$S$4,OR(TH!N637="1111",TH!O637="1111")),TH!D637,""),"")</f>
        <v/>
      </c>
      <c r="B637" s="63">
        <f t="shared" si="44"/>
        <v>3</v>
      </c>
      <c r="C637" s="320">
        <f>E637</f>
        <v>42453</v>
      </c>
      <c r="D637" s="64" t="s">
        <v>919</v>
      </c>
      <c r="E637" s="64">
        <v>42453</v>
      </c>
      <c r="F637" s="74" t="s">
        <v>972</v>
      </c>
      <c r="G637" s="82"/>
      <c r="H637" s="83" t="s">
        <v>971</v>
      </c>
      <c r="I637" s="444"/>
      <c r="J637" s="444"/>
      <c r="K637" s="435"/>
      <c r="L637" s="444"/>
      <c r="M637" s="84">
        <v>300000000</v>
      </c>
      <c r="N637" s="85" t="s">
        <v>273</v>
      </c>
      <c r="O637" s="85" t="s">
        <v>63</v>
      </c>
      <c r="P637" s="85" t="str">
        <f>IF(AND('331-CT'!$E$7=TH!H637,OR(N637="331",O637="331")),"x","")</f>
        <v/>
      </c>
      <c r="Q637" s="85" t="str">
        <f>IF(AND(B637='111'!$L$11,OR($N637=$Q$7,$O637=$Q$7)),"x","")</f>
        <v/>
      </c>
      <c r="R637" s="85" t="str">
        <f>IF(AND($N637=$Q$7,$B637&lt;'111'!$L$11),"x","")</f>
        <v/>
      </c>
      <c r="S637" s="85" t="str">
        <f>IF(AND($O637=$Q$7,$B637&lt;'111'!$L$11),"x","")</f>
        <v/>
      </c>
      <c r="T637" s="85" t="str">
        <f>IF(ISERROR(FIND('112'!$M$9,G637,1)),"",IF((AND(FIND('112'!$M$9,G637,1)&gt;=1,B637='112'!$K$9,OR($N637='112'!$I$6,$O637='112'!$I$6))),"x",""))</f>
        <v/>
      </c>
      <c r="U637" s="85" t="str">
        <f>IF(ISERROR(FIND('112'!$M$9,G637,1)),"",IF((AND(LEFT(G637,2)=LEFT('112'!$M$9,2),B637&lt;'112'!$K$9,$N637='112'!$I$6)),"x",""))</f>
        <v/>
      </c>
      <c r="V637" s="85" t="str">
        <f>IF(ISERROR(FIND('112'!$M$9,G637,1)),"",IF((AND(RIGHT(G637,2)=RIGHT('112'!$M$9,2),B637&lt;'112'!$K$9,$O637='112'!$I$6)),"x",""))</f>
        <v/>
      </c>
      <c r="W637" s="85" t="str">
        <f>IF(AND('341-CT'!$H$9=H637,OR(LEFT(N637,3)=$W$7,LEFT(O637,3)=$W$7)),"x","")</f>
        <v/>
      </c>
      <c r="X637" s="85" t="str">
        <f>IF(OR(TH!N637=TH!$X$7,O637=TH!$X$7),"x","")</f>
        <v/>
      </c>
      <c r="Y637" s="85" t="str">
        <f>IF(AND(OR(N637="131",O637="131"),H637='131-CT'!$H$9),"x","")</f>
        <v/>
      </c>
      <c r="Z637" s="85"/>
      <c r="AA637" s="85" t="str">
        <f>IF(AND(MONTH(E637)='IN-NX'!$J$5,'IN-NX'!$D$7=D637),"x","")</f>
        <v/>
      </c>
      <c r="AB637" s="85" t="str">
        <f>IF(AND(OR(LEFT(TH!N637,2)="15",LEFT(TH!O637,2)="15"),'152-CT'!$J$8=TH!F637),"x","")</f>
        <v/>
      </c>
      <c r="AC637" s="85" t="str">
        <f>IF(AND(OR(LEFT(TH!N637,2)="15",LEFT(TH!O637,2)="15"),TK!$E$7=TH!F637),"x","")</f>
        <v/>
      </c>
      <c r="AD637" s="85" t="str">
        <f>IF(AND(N637="1521",MONTH(C637)='BK-NL'!$M$11),"x","")</f>
        <v/>
      </c>
      <c r="AE637" s="333"/>
    </row>
    <row r="638" spans="1:31" ht="15.75" hidden="1" customHeight="1">
      <c r="A638" s="342" t="str">
        <f>IF(B638&lt;&gt;"",IF(AND(B638='IN-TC'!$S$4,OR(TH!N638="1111",TH!O638="1111")),TH!D638,""),"")</f>
        <v/>
      </c>
      <c r="B638" s="63">
        <f t="shared" si="44"/>
        <v>3</v>
      </c>
      <c r="C638" s="64">
        <v>42453</v>
      </c>
      <c r="D638" s="64" t="s">
        <v>920</v>
      </c>
      <c r="E638" s="64">
        <v>42453</v>
      </c>
      <c r="F638" s="74" t="s">
        <v>1122</v>
      </c>
      <c r="G638" s="994" t="s">
        <v>1356</v>
      </c>
      <c r="H638" s="74" t="s">
        <v>816</v>
      </c>
      <c r="I638" s="446"/>
      <c r="J638" s="446"/>
      <c r="K638" s="437"/>
      <c r="L638" s="446"/>
      <c r="M638" s="65">
        <v>673527</v>
      </c>
      <c r="N638" s="66" t="s">
        <v>101</v>
      </c>
      <c r="O638" s="66" t="s">
        <v>63</v>
      </c>
      <c r="P638" s="85" t="str">
        <f>IF(AND('331-CT'!$E$7=TH!H638,OR(N638="331",O638="331")),"x","")</f>
        <v/>
      </c>
      <c r="Q638" s="85" t="str">
        <f>IF(AND(B638='111'!$L$11,OR($N638=$Q$7,$O638=$Q$7)),"x","")</f>
        <v/>
      </c>
      <c r="R638" s="85" t="str">
        <f>IF(AND($N638=$Q$7,$B638&lt;'111'!$L$11),"x","")</f>
        <v/>
      </c>
      <c r="S638" s="85" t="str">
        <f>IF(AND($O638=$Q$7,$B638&lt;'111'!$L$11),"x","")</f>
        <v/>
      </c>
      <c r="T638" s="85" t="str">
        <f>IF(ISERROR(FIND('112'!$M$9,G638,1)),"",IF((AND(FIND('112'!$M$9,G638,1)&gt;=1,B638='112'!$K$9,OR($N638='112'!$I$6,$O638='112'!$I$6))),"x",""))</f>
        <v/>
      </c>
      <c r="U638" s="85" t="str">
        <f>IF(ISERROR(FIND('112'!$M$9,G638,1)),"",IF((AND(LEFT(G638,2)=LEFT('112'!$M$9,2),B638&lt;'112'!$K$9,$N638='112'!$I$6)),"x",""))</f>
        <v/>
      </c>
      <c r="V638" s="85" t="str">
        <f>IF(ISERROR(FIND('112'!$M$9,G638,1)),"",IF((AND(RIGHT(G638,2)=RIGHT('112'!$M$9,2),B638&lt;'112'!$K$9,$O638='112'!$I$6)),"x",""))</f>
        <v/>
      </c>
      <c r="W638" s="85" t="str">
        <f>IF(AND('341-CT'!$H$9=H638,OR(LEFT(N638,3)=$W$7,LEFT(O638,3)=$W$7)),"x","")</f>
        <v/>
      </c>
      <c r="X638" s="85" t="str">
        <f>IF(OR(TH!N638=TH!$X$7,O638=TH!$X$7),"x","")</f>
        <v/>
      </c>
      <c r="Y638" s="85" t="str">
        <f>IF(AND(OR(N638="131",O638="131"),H638='131-CT'!$H$9),"x","")</f>
        <v/>
      </c>
      <c r="Z638" s="85"/>
      <c r="AA638" s="85" t="str">
        <f>IF(AND(MONTH(E638)='IN-NX'!$J$5,'IN-NX'!$D$7=D638),"x","")</f>
        <v/>
      </c>
      <c r="AB638" s="85" t="str">
        <f>IF(AND(OR(LEFT(TH!N638,2)="15",LEFT(TH!O638,2)="15"),'152-CT'!$J$8=TH!F638),"x","")</f>
        <v/>
      </c>
      <c r="AC638" s="85" t="str">
        <f>IF(AND(OR(LEFT(TH!N638,2)="15",LEFT(TH!O638,2)="15"),TK!$E$7=TH!F638),"x","")</f>
        <v/>
      </c>
      <c r="AD638" s="85" t="str">
        <f>IF(AND(N638="1521",MONTH(C638)='BK-NL'!$M$11),"x","")</f>
        <v/>
      </c>
    </row>
    <row r="639" spans="1:31" ht="15.75" hidden="1" customHeight="1">
      <c r="A639" s="342" t="str">
        <f>IF(B639&lt;&gt;"",IF(AND(B639='IN-TC'!$S$4,OR(TH!N639="1111",TH!O639="1111")),TH!D639,""),"")</f>
        <v/>
      </c>
      <c r="B639" s="63">
        <f t="shared" si="44"/>
        <v>3</v>
      </c>
      <c r="C639" s="64">
        <v>42453</v>
      </c>
      <c r="D639" s="64" t="s">
        <v>920</v>
      </c>
      <c r="E639" s="64">
        <v>42453</v>
      </c>
      <c r="F639" s="74" t="s">
        <v>1353</v>
      </c>
      <c r="G639" s="998" t="s">
        <v>1356</v>
      </c>
      <c r="H639" s="7" t="s">
        <v>816</v>
      </c>
      <c r="I639" s="446"/>
      <c r="J639" s="446"/>
      <c r="K639" s="437"/>
      <c r="L639" s="446"/>
      <c r="M639" s="65">
        <v>67353</v>
      </c>
      <c r="N639" s="66" t="s">
        <v>9</v>
      </c>
      <c r="O639" s="66" t="s">
        <v>63</v>
      </c>
      <c r="P639" s="85" t="str">
        <f>IF(AND('331-CT'!$E$7=TH!H639,OR(N639="331",O639="331")),"x","")</f>
        <v/>
      </c>
      <c r="Q639" s="85" t="str">
        <f>IF(AND(B639='111'!$L$11,OR($N639=$Q$7,$O639=$Q$7)),"x","")</f>
        <v/>
      </c>
      <c r="R639" s="85" t="str">
        <f>IF(AND($N639=$Q$7,$B639&lt;'111'!$L$11),"x","")</f>
        <v/>
      </c>
      <c r="S639" s="85" t="str">
        <f>IF(AND($O639=$Q$7,$B639&lt;'111'!$L$11),"x","")</f>
        <v/>
      </c>
      <c r="T639" s="85" t="str">
        <f>IF(ISERROR(FIND('112'!$M$9,G639,1)),"",IF((AND(FIND('112'!$M$9,G639,1)&gt;=1,B639='112'!$K$9,OR($N639='112'!$I$6,$O639='112'!$I$6))),"x",""))</f>
        <v/>
      </c>
      <c r="U639" s="85" t="str">
        <f>IF(ISERROR(FIND('112'!$M$9,G639,1)),"",IF((AND(LEFT(G639,2)=LEFT('112'!$M$9,2),B639&lt;'112'!$K$9,$N639='112'!$I$6)),"x",""))</f>
        <v/>
      </c>
      <c r="V639" s="85" t="str">
        <f>IF(ISERROR(FIND('112'!$M$9,G639,1)),"",IF((AND(RIGHT(G639,2)=RIGHT('112'!$M$9,2),B639&lt;'112'!$K$9,$O639='112'!$I$6)),"x",""))</f>
        <v/>
      </c>
      <c r="W639" s="85" t="str">
        <f>IF(AND('341-CT'!$H$9=H639,OR(LEFT(N639,3)=$W$7,LEFT(O639,3)=$W$7)),"x","")</f>
        <v/>
      </c>
      <c r="X639" s="85" t="str">
        <f>IF(OR(TH!N639=TH!$X$7,O639=TH!$X$7),"x","")</f>
        <v/>
      </c>
      <c r="Y639" s="85" t="str">
        <f>IF(AND(OR(N639="131",O639="131"),H639='131-CT'!$H$9),"x","")</f>
        <v/>
      </c>
      <c r="Z639" s="85"/>
      <c r="AA639" s="85" t="str">
        <f>IF(AND(MONTH(E639)='IN-NX'!$J$5,'IN-NX'!$D$7=D639),"x","")</f>
        <v/>
      </c>
      <c r="AB639" s="85" t="str">
        <f>IF(AND(OR(LEFT(TH!N639,2)="15",LEFT(TH!O639,2)="15"),'152-CT'!$J$8=TH!F639),"x","")</f>
        <v/>
      </c>
      <c r="AC639" s="85" t="str">
        <f>IF(AND(OR(LEFT(TH!N639,2)="15",LEFT(TH!O639,2)="15"),TK!$E$7=TH!F639),"x","")</f>
        <v/>
      </c>
      <c r="AD639" s="85" t="str">
        <f>IF(AND(N639="1521",MONTH(C639)='BK-NL'!$M$11),"x","")</f>
        <v/>
      </c>
      <c r="AE639" s="357"/>
    </row>
    <row r="640" spans="1:31" ht="15.75" hidden="1" customHeight="1">
      <c r="A640" s="342" t="str">
        <f>IF(B640&lt;&gt;"",IF(AND(B640='IN-TC'!$S$4,OR(TH!N640="1111",TH!O640="1111")),TH!D640,""),"")</f>
        <v/>
      </c>
      <c r="B640" s="63">
        <f t="shared" si="44"/>
        <v>3</v>
      </c>
      <c r="C640" s="81">
        <v>42454</v>
      </c>
      <c r="D640" s="64" t="s">
        <v>921</v>
      </c>
      <c r="E640" s="81">
        <v>42454</v>
      </c>
      <c r="F640" s="74" t="s">
        <v>778</v>
      </c>
      <c r="G640" s="1022" t="s">
        <v>1357</v>
      </c>
      <c r="H640" s="83" t="s">
        <v>816</v>
      </c>
      <c r="I640" s="444"/>
      <c r="J640" s="444"/>
      <c r="K640" s="435"/>
      <c r="L640" s="444"/>
      <c r="M640" s="84">
        <v>376855</v>
      </c>
      <c r="N640" s="85" t="s">
        <v>101</v>
      </c>
      <c r="O640" s="85" t="s">
        <v>63</v>
      </c>
      <c r="P640" s="85" t="str">
        <f>IF(AND('331-CT'!$E$7=TH!H640,OR(N640="331",O640="331")),"x","")</f>
        <v/>
      </c>
      <c r="Q640" s="85" t="str">
        <f>IF(AND(B640='111'!$L$11,OR($N640=$Q$7,$O640=$Q$7)),"x","")</f>
        <v/>
      </c>
      <c r="R640" s="85" t="str">
        <f>IF(AND($N640=$Q$7,$B640&lt;'111'!$L$11),"x","")</f>
        <v/>
      </c>
      <c r="S640" s="85" t="str">
        <f>IF(AND($O640=$Q$7,$B640&lt;'111'!$L$11),"x","")</f>
        <v/>
      </c>
      <c r="T640" s="85" t="str">
        <f>IF(ISERROR(FIND('112'!$M$9,G640,1)),"",IF((AND(FIND('112'!$M$9,G640,1)&gt;=1,B640='112'!$K$9,OR($N640='112'!$I$6,$O640='112'!$I$6))),"x",""))</f>
        <v/>
      </c>
      <c r="U640" s="85" t="str">
        <f>IF(ISERROR(FIND('112'!$M$9,G640,1)),"",IF((AND(LEFT(G640,2)=LEFT('112'!$M$9,2),B640&lt;'112'!$K$9,$N640='112'!$I$6)),"x",""))</f>
        <v/>
      </c>
      <c r="V640" s="85" t="str">
        <f>IF(ISERROR(FIND('112'!$M$9,G640,1)),"",IF((AND(RIGHT(G640,2)=RIGHT('112'!$M$9,2),B640&lt;'112'!$K$9,$O640='112'!$I$6)),"x",""))</f>
        <v/>
      </c>
      <c r="W640" s="85" t="str">
        <f>IF(AND('341-CT'!$H$9=H640,OR(LEFT(N640,3)=$W$7,LEFT(O640,3)=$W$7)),"x","")</f>
        <v/>
      </c>
      <c r="X640" s="85" t="str">
        <f>IF(OR(TH!N640=TH!$X$7,O640=TH!$X$7),"x","")</f>
        <v/>
      </c>
      <c r="Y640" s="85" t="str">
        <f>IF(AND(OR(N640="131",O640="131"),H640='131-CT'!$H$9),"x","")</f>
        <v/>
      </c>
      <c r="Z640" s="85"/>
      <c r="AA640" s="85" t="str">
        <f>IF(AND(MONTH(E640)='IN-NX'!$J$5,'IN-NX'!$D$7=D640),"x","")</f>
        <v/>
      </c>
      <c r="AB640" s="85" t="str">
        <f>IF(AND(OR(LEFT(TH!N640,2)="15",LEFT(TH!O640,2)="15"),'152-CT'!$J$8=TH!F640),"x","")</f>
        <v/>
      </c>
      <c r="AC640" s="85" t="str">
        <f>IF(AND(OR(LEFT(TH!N640,2)="15",LEFT(TH!O640,2)="15"),TK!$E$7=TH!F640),"x","")</f>
        <v/>
      </c>
      <c r="AD640" s="85" t="str">
        <f>IF(AND(N640="1521",MONTH(C640)='BK-NL'!$M$11),"x","")</f>
        <v/>
      </c>
      <c r="AE640" s="353"/>
    </row>
    <row r="641" spans="1:31" ht="15.75" hidden="1" customHeight="1">
      <c r="A641" s="342" t="str">
        <f>IF(B641&lt;&gt;"",IF(AND(B641='IN-TC'!$S$4,OR(TH!N641="1111",TH!O641="1111")),TH!D641,""),"")</f>
        <v/>
      </c>
      <c r="B641" s="63">
        <f t="shared" si="44"/>
        <v>3</v>
      </c>
      <c r="C641" s="81">
        <v>42454</v>
      </c>
      <c r="D641" s="64" t="s">
        <v>921</v>
      </c>
      <c r="E641" s="81">
        <v>42454</v>
      </c>
      <c r="F641" s="74" t="s">
        <v>779</v>
      </c>
      <c r="G641" s="1022" t="s">
        <v>1357</v>
      </c>
      <c r="H641" s="83" t="s">
        <v>816</v>
      </c>
      <c r="I641" s="444"/>
      <c r="J641" s="444"/>
      <c r="K641" s="435"/>
      <c r="L641" s="444"/>
      <c r="M641" s="84">
        <v>37685</v>
      </c>
      <c r="N641" s="85" t="s">
        <v>9</v>
      </c>
      <c r="O641" s="85" t="s">
        <v>63</v>
      </c>
      <c r="P641" s="85" t="str">
        <f>IF(AND('331-CT'!$E$7=TH!H641,OR(N641="331",O641="331")),"x","")</f>
        <v/>
      </c>
      <c r="Q641" s="85" t="str">
        <f>IF(AND(B641='111'!$L$11,OR($N641=$Q$7,$O641=$Q$7)),"x","")</f>
        <v/>
      </c>
      <c r="R641" s="85" t="str">
        <f>IF(AND($N641=$Q$7,$B641&lt;'111'!$L$11),"x","")</f>
        <v/>
      </c>
      <c r="S641" s="85" t="str">
        <f>IF(AND($O641=$Q$7,$B641&lt;'111'!$L$11),"x","")</f>
        <v/>
      </c>
      <c r="T641" s="85" t="str">
        <f>IF(ISERROR(FIND('112'!$M$9,G641,1)),"",IF((AND(FIND('112'!$M$9,G641,1)&gt;=1,B641='112'!$K$9,OR($N641='112'!$I$6,$O641='112'!$I$6))),"x",""))</f>
        <v/>
      </c>
      <c r="U641" s="85" t="str">
        <f>IF(ISERROR(FIND('112'!$M$9,G641,1)),"",IF((AND(LEFT(G641,2)=LEFT('112'!$M$9,2),B641&lt;'112'!$K$9,$N641='112'!$I$6)),"x",""))</f>
        <v/>
      </c>
      <c r="V641" s="85" t="str">
        <f>IF(ISERROR(FIND('112'!$M$9,G641,1)),"",IF((AND(RIGHT(G641,2)=RIGHT('112'!$M$9,2),B641&lt;'112'!$K$9,$O641='112'!$I$6)),"x",""))</f>
        <v/>
      </c>
      <c r="W641" s="85" t="str">
        <f>IF(AND('341-CT'!$H$9=H641,OR(LEFT(N641,3)=$W$7,LEFT(O641,3)=$W$7)),"x","")</f>
        <v/>
      </c>
      <c r="X641" s="85" t="str">
        <f>IF(OR(TH!N641=TH!$X$7,O641=TH!$X$7),"x","")</f>
        <v/>
      </c>
      <c r="Y641" s="85" t="str">
        <f>IF(AND(OR(N641="131",O641="131"),H641='131-CT'!$H$9),"x","")</f>
        <v/>
      </c>
      <c r="Z641" s="85"/>
      <c r="AA641" s="85" t="str">
        <f>IF(AND(MONTH(E641)='IN-NX'!$J$5,'IN-NX'!$D$7=D641),"x","")</f>
        <v/>
      </c>
      <c r="AB641" s="85" t="str">
        <f>IF(AND(OR(LEFT(TH!N641,2)="15",LEFT(TH!O641,2)="15"),'152-CT'!$J$8=TH!F641),"x","")</f>
        <v/>
      </c>
      <c r="AC641" s="85" t="str">
        <f>IF(AND(OR(LEFT(TH!N641,2)="15",LEFT(TH!O641,2)="15"),TK!$E$7=TH!F641),"x","")</f>
        <v/>
      </c>
      <c r="AD641" s="85" t="str">
        <f>IF(AND(N641="1521",MONTH(C641)='BK-NL'!$M$11),"x","")</f>
        <v/>
      </c>
      <c r="AE641" s="353"/>
    </row>
    <row r="642" spans="1:31" ht="15.75" hidden="1" customHeight="1">
      <c r="A642" s="342" t="str">
        <f>IF(B642&lt;&gt;"",IF(AND(B642='IN-TC'!$S$4,OR(TH!N642="1111",TH!O642="1111")),TH!D642,""),"")</f>
        <v/>
      </c>
      <c r="B642" s="63">
        <f t="shared" si="44"/>
        <v>3</v>
      </c>
      <c r="C642" s="81">
        <v>42454</v>
      </c>
      <c r="D642" s="81" t="s">
        <v>708</v>
      </c>
      <c r="E642" s="81">
        <v>42454</v>
      </c>
      <c r="F642" s="74" t="s">
        <v>1230</v>
      </c>
      <c r="G642" s="1022" t="s">
        <v>927</v>
      </c>
      <c r="H642" s="83"/>
      <c r="I642" s="444"/>
      <c r="J642" s="444"/>
      <c r="K642" s="435"/>
      <c r="L642" s="444"/>
      <c r="M642" s="84">
        <v>50000</v>
      </c>
      <c r="N642" s="85" t="s">
        <v>101</v>
      </c>
      <c r="O642" s="85" t="s">
        <v>26</v>
      </c>
      <c r="P642" s="85" t="str">
        <f>IF(AND('331-CT'!$E$7=TH!H642,OR(N642="331",O642="331")),"x","")</f>
        <v/>
      </c>
      <c r="Q642" s="85" t="str">
        <f>IF(AND(B642='111'!$L$11,OR($N642=$Q$7,$O642=$Q$7)),"x","")</f>
        <v/>
      </c>
      <c r="R642" s="85" t="str">
        <f>IF(AND($N642=$Q$7,$B642&lt;'111'!$L$11),"x","")</f>
        <v/>
      </c>
      <c r="S642" s="85" t="str">
        <f>IF(AND($O642=$Q$7,$B642&lt;'111'!$L$11),"x","")</f>
        <v/>
      </c>
      <c r="T642" s="85" t="str">
        <f>IF(ISERROR(FIND('112'!$M$9,G642,1)),"",IF((AND(FIND('112'!$M$9,G642,1)&gt;=1,B642='112'!$K$9,OR($N642='112'!$I$6,$O642='112'!$I$6))),"x",""))</f>
        <v/>
      </c>
      <c r="U642" s="85" t="str">
        <f>IF(ISERROR(FIND('112'!$M$9,G642,1)),"",IF((AND(LEFT(G642,2)=LEFT('112'!$M$9,2),B642&lt;'112'!$K$9,$N642='112'!$I$6)),"x",""))</f>
        <v/>
      </c>
      <c r="V642" s="85" t="str">
        <f>IF(ISERROR(FIND('112'!$M$9,G642,1)),"",IF((AND(RIGHT(G642,2)=RIGHT('112'!$M$9,2),B642&lt;'112'!$K$9,$O642='112'!$I$6)),"x",""))</f>
        <v>x</v>
      </c>
      <c r="W642" s="85" t="str">
        <f>IF(AND('341-CT'!$H$9=H642,OR(LEFT(N642,3)=$W$7,LEFT(O642,3)=$W$7)),"x","")</f>
        <v/>
      </c>
      <c r="X642" s="85" t="str">
        <f>IF(OR(TH!N642=TH!$X$7,O642=TH!$X$7),"x","")</f>
        <v/>
      </c>
      <c r="Y642" s="85" t="str">
        <f>IF(AND(OR(N642="131",O642="131"),H642='131-CT'!$H$9),"x","")</f>
        <v/>
      </c>
      <c r="Z642" s="85"/>
      <c r="AA642" s="85" t="str">
        <f>IF(AND(MONTH(E642)='IN-NX'!$J$5,'IN-NX'!$D$7=D642),"x","")</f>
        <v/>
      </c>
      <c r="AB642" s="85" t="str">
        <f>IF(AND(OR(LEFT(TH!N642,2)="15",LEFT(TH!O642,2)="15"),'152-CT'!$J$8=TH!F642),"x","")</f>
        <v/>
      </c>
      <c r="AC642" s="85" t="str">
        <f>IF(AND(OR(LEFT(TH!N642,2)="15",LEFT(TH!O642,2)="15"),TK!$E$7=TH!F642),"x","")</f>
        <v/>
      </c>
      <c r="AD642" s="85" t="str">
        <f>IF(AND(N642="1521",MONTH(C642)='BK-NL'!$M$11),"x","")</f>
        <v/>
      </c>
      <c r="AE642" s="353"/>
    </row>
    <row r="643" spans="1:31" ht="15.75" hidden="1" customHeight="1">
      <c r="A643" s="342" t="str">
        <f>IF(B643&lt;&gt;"",IF(AND(B643='IN-TC'!$S$4,OR(TH!N643="1111",TH!O643="1111")),TH!D643,""),"")</f>
        <v/>
      </c>
      <c r="B643" s="63">
        <f t="shared" si="44"/>
        <v>3</v>
      </c>
      <c r="C643" s="81">
        <v>42454</v>
      </c>
      <c r="D643" s="81" t="s">
        <v>708</v>
      </c>
      <c r="E643" s="81">
        <v>42454</v>
      </c>
      <c r="F643" s="74" t="s">
        <v>1213</v>
      </c>
      <c r="G643" s="1022" t="s">
        <v>927</v>
      </c>
      <c r="H643" s="83"/>
      <c r="I643" s="444"/>
      <c r="J643" s="444"/>
      <c r="K643" s="435"/>
      <c r="L643" s="444"/>
      <c r="M643" s="84">
        <v>5000</v>
      </c>
      <c r="N643" s="85" t="s">
        <v>9</v>
      </c>
      <c r="O643" s="85" t="s">
        <v>26</v>
      </c>
      <c r="P643" s="85" t="str">
        <f>IF(AND('331-CT'!$E$7=TH!H643,OR(N643="331",O643="331")),"x","")</f>
        <v/>
      </c>
      <c r="Q643" s="85" t="str">
        <f>IF(AND(B643='111'!$L$11,OR($N643=$Q$7,$O643=$Q$7)),"x","")</f>
        <v/>
      </c>
      <c r="R643" s="85" t="str">
        <f>IF(AND($N643=$Q$7,$B643&lt;'111'!$L$11),"x","")</f>
        <v/>
      </c>
      <c r="S643" s="85" t="str">
        <f>IF(AND($O643=$Q$7,$B643&lt;'111'!$L$11),"x","")</f>
        <v/>
      </c>
      <c r="T643" s="85" t="str">
        <f>IF(ISERROR(FIND('112'!$M$9,G643,1)),"",IF((AND(FIND('112'!$M$9,G643,1)&gt;=1,B643='112'!$K$9,OR($N643='112'!$I$6,$O643='112'!$I$6))),"x",""))</f>
        <v/>
      </c>
      <c r="U643" s="85" t="str">
        <f>IF(ISERROR(FIND('112'!$M$9,G643,1)),"",IF((AND(LEFT(G643,2)=LEFT('112'!$M$9,2),B643&lt;'112'!$K$9,$N643='112'!$I$6)),"x",""))</f>
        <v/>
      </c>
      <c r="V643" s="85" t="str">
        <f>IF(ISERROR(FIND('112'!$M$9,G643,1)),"",IF((AND(RIGHT(G643,2)=RIGHT('112'!$M$9,2),B643&lt;'112'!$K$9,$O643='112'!$I$6)),"x",""))</f>
        <v>x</v>
      </c>
      <c r="W643" s="85" t="str">
        <f>IF(AND('341-CT'!$H$9=H643,OR(LEFT(N643,3)=$W$7,LEFT(O643,3)=$W$7)),"x","")</f>
        <v/>
      </c>
      <c r="X643" s="85" t="str">
        <f>IF(OR(TH!N643=TH!$X$7,O643=TH!$X$7),"x","")</f>
        <v/>
      </c>
      <c r="Y643" s="85" t="str">
        <f>IF(AND(OR(N643="131",O643="131"),H643='131-CT'!$H$9),"x","")</f>
        <v/>
      </c>
      <c r="Z643" s="85"/>
      <c r="AA643" s="85" t="str">
        <f>IF(AND(MONTH(E643)='IN-NX'!$J$5,'IN-NX'!$D$7=D643),"x","")</f>
        <v/>
      </c>
      <c r="AB643" s="85" t="str">
        <f>IF(AND(OR(LEFT(TH!N643,2)="15",LEFT(TH!O643,2)="15"),'152-CT'!$J$8=TH!F643),"x","")</f>
        <v/>
      </c>
      <c r="AC643" s="85" t="str">
        <f>IF(AND(OR(LEFT(TH!N643,2)="15",LEFT(TH!O643,2)="15"),TK!$E$7=TH!F643),"x","")</f>
        <v/>
      </c>
      <c r="AD643" s="85" t="str">
        <f>IF(AND(N643="1521",MONTH(C643)='BK-NL'!$M$11),"x","")</f>
        <v/>
      </c>
      <c r="AE643" s="353"/>
    </row>
    <row r="644" spans="1:31" ht="15.75" hidden="1" customHeight="1">
      <c r="A644" s="342" t="str">
        <f>IF(B644&lt;&gt;"",IF(AND(B644='IN-TC'!$S$4,OR(TH!N644="1111",TH!O644="1111")),TH!D644,""),"")</f>
        <v/>
      </c>
      <c r="B644" s="63">
        <f t="shared" si="44"/>
        <v>3</v>
      </c>
      <c r="C644" s="64">
        <v>42454</v>
      </c>
      <c r="D644" s="320" t="s">
        <v>708</v>
      </c>
      <c r="E644" s="64">
        <v>42454</v>
      </c>
      <c r="F644" s="74" t="s">
        <v>1211</v>
      </c>
      <c r="G644" s="998" t="s">
        <v>927</v>
      </c>
      <c r="H644" s="74"/>
      <c r="I644" s="446"/>
      <c r="J644" s="446"/>
      <c r="K644" s="437"/>
      <c r="L644" s="446"/>
      <c r="M644" s="65">
        <v>50000</v>
      </c>
      <c r="N644" s="66" t="s">
        <v>101</v>
      </c>
      <c r="O644" s="66" t="s">
        <v>26</v>
      </c>
      <c r="P644" s="85" t="str">
        <f>IF(AND('331-CT'!$E$7=TH!H644,OR(N644="331",O644="331")),"x","")</f>
        <v/>
      </c>
      <c r="Q644" s="85" t="str">
        <f>IF(AND(B644='111'!$L$11,OR($N644=$Q$7,$O644=$Q$7)),"x","")</f>
        <v/>
      </c>
      <c r="R644" s="85" t="str">
        <f>IF(AND($N644=$Q$7,$B644&lt;'111'!$L$11),"x","")</f>
        <v/>
      </c>
      <c r="S644" s="85" t="str">
        <f>IF(AND($O644=$Q$7,$B644&lt;'111'!$L$11),"x","")</f>
        <v/>
      </c>
      <c r="T644" s="85" t="str">
        <f>IF(ISERROR(FIND('112'!$M$9,G644,1)),"",IF((AND(FIND('112'!$M$9,G644,1)&gt;=1,B644='112'!$K$9,OR($N644='112'!$I$6,$O644='112'!$I$6))),"x",""))</f>
        <v/>
      </c>
      <c r="U644" s="85" t="str">
        <f>IF(ISERROR(FIND('112'!$M$9,G644,1)),"",IF((AND(LEFT(G644,2)=LEFT('112'!$M$9,2),B644&lt;'112'!$K$9,$N644='112'!$I$6)),"x",""))</f>
        <v/>
      </c>
      <c r="V644" s="85" t="str">
        <f>IF(ISERROR(FIND('112'!$M$9,G644,1)),"",IF((AND(RIGHT(G644,2)=RIGHT('112'!$M$9,2),B644&lt;'112'!$K$9,$O644='112'!$I$6)),"x",""))</f>
        <v>x</v>
      </c>
      <c r="W644" s="85" t="str">
        <f>IF(AND('341-CT'!$H$9=H644,OR(LEFT(N644,3)=$W$7,LEFT(O644,3)=$W$7)),"x","")</f>
        <v/>
      </c>
      <c r="X644" s="85" t="str">
        <f>IF(OR(TH!N644=TH!$X$7,O644=TH!$X$7),"x","")</f>
        <v/>
      </c>
      <c r="Y644" s="85" t="str">
        <f>IF(AND(OR(N644="131",O644="131"),H644='131-CT'!$H$9),"x","")</f>
        <v/>
      </c>
      <c r="Z644" s="85"/>
      <c r="AA644" s="85" t="str">
        <f>IF(AND(MONTH(E644)='IN-NX'!$J$5,'IN-NX'!$D$7=D644),"x","")</f>
        <v/>
      </c>
      <c r="AB644" s="85" t="str">
        <f>IF(AND(OR(LEFT(TH!N644,2)="15",LEFT(TH!O644,2)="15"),'152-CT'!$J$8=TH!F644),"x","")</f>
        <v/>
      </c>
      <c r="AC644" s="85" t="str">
        <f>IF(AND(OR(LEFT(TH!N644,2)="15",LEFT(TH!O644,2)="15"),TK!$E$7=TH!F644),"x","")</f>
        <v/>
      </c>
      <c r="AD644" s="85" t="str">
        <f>IF(AND(N644="1521",MONTH(C644)='BK-NL'!$M$11),"x","")</f>
        <v/>
      </c>
      <c r="AE644" s="357"/>
    </row>
    <row r="645" spans="1:31" ht="15.75" hidden="1" customHeight="1">
      <c r="A645" s="342" t="str">
        <f>IF(B645&lt;&gt;"",IF(AND(B645='IN-TC'!$S$4,OR(TH!N645="1111",TH!O645="1111")),TH!D645,""),"")</f>
        <v/>
      </c>
      <c r="B645" s="63">
        <f t="shared" si="44"/>
        <v>3</v>
      </c>
      <c r="C645" s="64">
        <v>42454</v>
      </c>
      <c r="D645" s="320" t="s">
        <v>708</v>
      </c>
      <c r="E645" s="64">
        <v>42454</v>
      </c>
      <c r="F645" s="74" t="s">
        <v>1213</v>
      </c>
      <c r="G645" s="998" t="s">
        <v>927</v>
      </c>
      <c r="H645" s="74"/>
      <c r="I645" s="446"/>
      <c r="J645" s="446"/>
      <c r="K645" s="437"/>
      <c r="L645" s="446"/>
      <c r="M645" s="65">
        <v>5000</v>
      </c>
      <c r="N645" s="66" t="s">
        <v>9</v>
      </c>
      <c r="O645" s="66" t="s">
        <v>26</v>
      </c>
      <c r="P645" s="85" t="str">
        <f>IF(AND('331-CT'!$E$7=TH!H645,OR(N645="331",O645="331")),"x","")</f>
        <v/>
      </c>
      <c r="Q645" s="85" t="str">
        <f>IF(AND(B645='111'!$L$11,OR($N645=$Q$7,$O645=$Q$7)),"x","")</f>
        <v/>
      </c>
      <c r="R645" s="85" t="str">
        <f>IF(AND($N645=$Q$7,$B645&lt;'111'!$L$11),"x","")</f>
        <v/>
      </c>
      <c r="S645" s="85" t="str">
        <f>IF(AND($O645=$Q$7,$B645&lt;'111'!$L$11),"x","")</f>
        <v/>
      </c>
      <c r="T645" s="85" t="str">
        <f>IF(ISERROR(FIND('112'!$M$9,G645,1)),"",IF((AND(FIND('112'!$M$9,G645,1)&gt;=1,B645='112'!$K$9,OR($N645='112'!$I$6,$O645='112'!$I$6))),"x",""))</f>
        <v/>
      </c>
      <c r="U645" s="85" t="str">
        <f>IF(ISERROR(FIND('112'!$M$9,G645,1)),"",IF((AND(LEFT(G645,2)=LEFT('112'!$M$9,2),B645&lt;'112'!$K$9,$N645='112'!$I$6)),"x",""))</f>
        <v/>
      </c>
      <c r="V645" s="85" t="str">
        <f>IF(ISERROR(FIND('112'!$M$9,G645,1)),"",IF((AND(RIGHT(G645,2)=RIGHT('112'!$M$9,2),B645&lt;'112'!$K$9,$O645='112'!$I$6)),"x",""))</f>
        <v>x</v>
      </c>
      <c r="W645" s="85" t="str">
        <f>IF(AND('341-CT'!$H$9=H645,OR(LEFT(N645,3)=$W$7,LEFT(O645,3)=$W$7)),"x","")</f>
        <v/>
      </c>
      <c r="X645" s="85" t="str">
        <f>IF(OR(TH!N645=TH!$X$7,O645=TH!$X$7),"x","")</f>
        <v/>
      </c>
      <c r="Y645" s="85" t="str">
        <f>IF(AND(OR(N645="131",O645="131"),H645='131-CT'!$H$9),"x","")</f>
        <v/>
      </c>
      <c r="Z645" s="85"/>
      <c r="AA645" s="85" t="str">
        <f>IF(AND(MONTH(E645)='IN-NX'!$J$5,'IN-NX'!$D$7=D645),"x","")</f>
        <v/>
      </c>
      <c r="AB645" s="85" t="str">
        <f>IF(AND(OR(LEFT(TH!N645,2)="15",LEFT(TH!O645,2)="15"),'152-CT'!$J$8=TH!F645),"x","")</f>
        <v/>
      </c>
      <c r="AC645" s="85" t="str">
        <f>IF(AND(OR(LEFT(TH!N645,2)="15",LEFT(TH!O645,2)="15"),TK!$E$7=TH!F645),"x","")</f>
        <v/>
      </c>
      <c r="AD645" s="85" t="str">
        <f>IF(AND(N645="1521",MONTH(C645)='BK-NL'!$M$11),"x","")</f>
        <v/>
      </c>
      <c r="AE645" s="357"/>
    </row>
    <row r="646" spans="1:31" ht="15.75" hidden="1" customHeight="1">
      <c r="A646" s="342" t="str">
        <f>IF(B646&lt;&gt;"",IF(AND(B646='IN-TC'!$S$4,OR(TH!N646="1111",TH!O646="1111")),TH!D646,""),"")</f>
        <v/>
      </c>
      <c r="B646" s="63">
        <f t="shared" si="44"/>
        <v>3</v>
      </c>
      <c r="C646" s="64">
        <v>42454</v>
      </c>
      <c r="D646" s="320" t="s">
        <v>708</v>
      </c>
      <c r="E646" s="64">
        <v>42454</v>
      </c>
      <c r="F646" s="74" t="s">
        <v>1212</v>
      </c>
      <c r="G646" s="998" t="s">
        <v>927</v>
      </c>
      <c r="H646" s="74"/>
      <c r="I646" s="446"/>
      <c r="J646" s="446"/>
      <c r="K646" s="437"/>
      <c r="L646" s="446"/>
      <c r="M646" s="65">
        <v>50000</v>
      </c>
      <c r="N646" s="66" t="s">
        <v>101</v>
      </c>
      <c r="O646" s="66" t="s">
        <v>26</v>
      </c>
      <c r="P646" s="85" t="str">
        <f>IF(AND('331-CT'!$E$7=TH!H646,OR(N646="331",O646="331")),"x","")</f>
        <v/>
      </c>
      <c r="Q646" s="85" t="str">
        <f>IF(AND(B646='111'!$L$11,OR($N646=$Q$7,$O646=$Q$7)),"x","")</f>
        <v/>
      </c>
      <c r="R646" s="85" t="str">
        <f>IF(AND($N646=$Q$7,$B646&lt;'111'!$L$11),"x","")</f>
        <v/>
      </c>
      <c r="S646" s="85" t="str">
        <f>IF(AND($O646=$Q$7,$B646&lt;'111'!$L$11),"x","")</f>
        <v/>
      </c>
      <c r="T646" s="85" t="str">
        <f>IF(ISERROR(FIND('112'!$M$9,G646,1)),"",IF((AND(FIND('112'!$M$9,G646,1)&gt;=1,B646='112'!$K$9,OR($N646='112'!$I$6,$O646='112'!$I$6))),"x",""))</f>
        <v/>
      </c>
      <c r="U646" s="85" t="str">
        <f>IF(ISERROR(FIND('112'!$M$9,G646,1)),"",IF((AND(LEFT(G646,2)=LEFT('112'!$M$9,2),B646&lt;'112'!$K$9,$N646='112'!$I$6)),"x",""))</f>
        <v/>
      </c>
      <c r="V646" s="85" t="str">
        <f>IF(ISERROR(FIND('112'!$M$9,G646,1)),"",IF((AND(RIGHT(G646,2)=RIGHT('112'!$M$9,2),B646&lt;'112'!$K$9,$O646='112'!$I$6)),"x",""))</f>
        <v>x</v>
      </c>
      <c r="W646" s="85" t="str">
        <f>IF(AND('341-CT'!$H$9=H646,OR(LEFT(N646,3)=$W$7,LEFT(O646,3)=$W$7)),"x","")</f>
        <v/>
      </c>
      <c r="X646" s="85" t="str">
        <f>IF(OR(TH!N646=TH!$X$7,O646=TH!$X$7),"x","")</f>
        <v/>
      </c>
      <c r="Y646" s="85" t="str">
        <f>IF(AND(OR(N646="131",O646="131"),H646='131-CT'!$H$9),"x","")</f>
        <v/>
      </c>
      <c r="Z646" s="85"/>
      <c r="AA646" s="85" t="str">
        <f>IF(AND(MONTH(E646)='IN-NX'!$J$5,'IN-NX'!$D$7=D646),"x","")</f>
        <v/>
      </c>
      <c r="AB646" s="85" t="str">
        <f>IF(AND(OR(LEFT(TH!N646,2)="15",LEFT(TH!O646,2)="15"),'152-CT'!$J$8=TH!F646),"x","")</f>
        <v/>
      </c>
      <c r="AC646" s="85" t="str">
        <f>IF(AND(OR(LEFT(TH!N646,2)="15",LEFT(TH!O646,2)="15"),TK!$E$7=TH!F646),"x","")</f>
        <v/>
      </c>
      <c r="AD646" s="85" t="str">
        <f>IF(AND(N646="1521",MONTH(C646)='BK-NL'!$M$11),"x","")</f>
        <v/>
      </c>
      <c r="AE646" s="357"/>
    </row>
    <row r="647" spans="1:31" ht="15.75" hidden="1" customHeight="1">
      <c r="A647" s="342" t="str">
        <f>IF(B647&lt;&gt;"",IF(AND(B647='IN-TC'!$S$4,OR(TH!N647="1111",TH!O647="1111")),TH!D647,""),"")</f>
        <v/>
      </c>
      <c r="B647" s="63">
        <f t="shared" si="44"/>
        <v>3</v>
      </c>
      <c r="C647" s="320">
        <v>42454</v>
      </c>
      <c r="D647" s="320" t="s">
        <v>708</v>
      </c>
      <c r="E647" s="320">
        <v>42454</v>
      </c>
      <c r="F647" s="74" t="s">
        <v>1213</v>
      </c>
      <c r="G647" s="321" t="s">
        <v>927</v>
      </c>
      <c r="H647" s="322"/>
      <c r="I647" s="446"/>
      <c r="J647" s="446"/>
      <c r="K647" s="437"/>
      <c r="L647" s="446"/>
      <c r="M647" s="65">
        <v>5000</v>
      </c>
      <c r="N647" s="323" t="s">
        <v>9</v>
      </c>
      <c r="O647" s="66" t="s">
        <v>26</v>
      </c>
      <c r="P647" s="85" t="str">
        <f>IF(AND('331-CT'!$E$7=TH!H647,OR(N647="331",O647="331")),"x","")</f>
        <v/>
      </c>
      <c r="Q647" s="85" t="str">
        <f>IF(AND(B647='111'!$L$11,OR($N647=$Q$7,$O647=$Q$7)),"x","")</f>
        <v/>
      </c>
      <c r="R647" s="85" t="str">
        <f>IF(AND($N647=$Q$7,$B647&lt;'111'!$L$11),"x","")</f>
        <v/>
      </c>
      <c r="S647" s="85" t="str">
        <f>IF(AND($O647=$Q$7,$B647&lt;'111'!$L$11),"x","")</f>
        <v/>
      </c>
      <c r="T647" s="85" t="str">
        <f>IF(ISERROR(FIND('112'!$M$9,G647,1)),"",IF((AND(FIND('112'!$M$9,G647,1)&gt;=1,B647='112'!$K$9,OR($N647='112'!$I$6,$O647='112'!$I$6))),"x",""))</f>
        <v/>
      </c>
      <c r="U647" s="85" t="str">
        <f>IF(ISERROR(FIND('112'!$M$9,G647,1)),"",IF((AND(LEFT(G647,2)=LEFT('112'!$M$9,2),B647&lt;'112'!$K$9,$N647='112'!$I$6)),"x",""))</f>
        <v/>
      </c>
      <c r="V647" s="85" t="str">
        <f>IF(ISERROR(FIND('112'!$M$9,G647,1)),"",IF((AND(RIGHT(G647,2)=RIGHT('112'!$M$9,2),B647&lt;'112'!$K$9,$O647='112'!$I$6)),"x",""))</f>
        <v>x</v>
      </c>
      <c r="W647" s="85" t="str">
        <f>IF(AND('341-CT'!$H$9=H647,OR(LEFT(N647,3)=$W$7,LEFT(O647,3)=$W$7)),"x","")</f>
        <v/>
      </c>
      <c r="X647" s="85" t="str">
        <f>IF(OR(TH!N647=TH!$X$7,O647=TH!$X$7),"x","")</f>
        <v/>
      </c>
      <c r="Y647" s="85" t="str">
        <f>IF(AND(OR(N647="131",O647="131"),H647='131-CT'!$H$9),"x","")</f>
        <v/>
      </c>
      <c r="Z647" s="85"/>
      <c r="AA647" s="85" t="str">
        <f>IF(AND(MONTH(E647)='IN-NX'!$J$5,'IN-NX'!$D$7=D647),"x","")</f>
        <v/>
      </c>
      <c r="AB647" s="85" t="str">
        <f>IF(AND(OR(LEFT(TH!N647,2)="15",LEFT(TH!O647,2)="15"),'152-CT'!$J$8=TH!F647),"x","")</f>
        <v/>
      </c>
      <c r="AC647" s="85" t="str">
        <f>IF(AND(OR(LEFT(TH!N647,2)="15",LEFT(TH!O647,2)="15"),TK!$E$7=TH!F647),"x","")</f>
        <v/>
      </c>
      <c r="AD647" s="85" t="str">
        <f>IF(AND(N647="1521",MONTH(C647)='BK-NL'!$M$11),"x","")</f>
        <v/>
      </c>
    </row>
    <row r="648" spans="1:31" ht="15.75" hidden="1" customHeight="1">
      <c r="A648" s="342" t="str">
        <f>IF(B648&lt;&gt;"",IF(AND(B648='IN-TC'!$S$4,OR(TH!N648="1111",TH!O648="1111")),TH!D648,""),"")</f>
        <v/>
      </c>
      <c r="B648" s="63">
        <f t="shared" si="44"/>
        <v>3</v>
      </c>
      <c r="C648" s="320">
        <v>42454</v>
      </c>
      <c r="D648" s="320" t="s">
        <v>708</v>
      </c>
      <c r="E648" s="320">
        <v>42454</v>
      </c>
      <c r="F648" s="74" t="s">
        <v>1231</v>
      </c>
      <c r="G648" s="998" t="s">
        <v>927</v>
      </c>
      <c r="H648" s="322"/>
      <c r="I648" s="446"/>
      <c r="J648" s="446"/>
      <c r="K648" s="437"/>
      <c r="L648" s="446"/>
      <c r="M648" s="65">
        <v>50000</v>
      </c>
      <c r="N648" s="323" t="s">
        <v>101</v>
      </c>
      <c r="O648" s="66" t="s">
        <v>26</v>
      </c>
      <c r="P648" s="85" t="str">
        <f>IF(AND('331-CT'!$E$7=TH!H648,OR(N648="331",O648="331")),"x","")</f>
        <v/>
      </c>
      <c r="Q648" s="85" t="str">
        <f>IF(AND(B648='111'!$L$11,OR($N648=$Q$7,$O648=$Q$7)),"x","")</f>
        <v/>
      </c>
      <c r="R648" s="85" t="str">
        <f>IF(AND($N648=$Q$7,$B648&lt;'111'!$L$11),"x","")</f>
        <v/>
      </c>
      <c r="S648" s="85" t="str">
        <f>IF(AND($O648=$Q$7,$B648&lt;'111'!$L$11),"x","")</f>
        <v/>
      </c>
      <c r="T648" s="85" t="str">
        <f>IF(ISERROR(FIND('112'!$M$9,G648,1)),"",IF((AND(FIND('112'!$M$9,G648,1)&gt;=1,B648='112'!$K$9,OR($N648='112'!$I$6,$O648='112'!$I$6))),"x",""))</f>
        <v/>
      </c>
      <c r="U648" s="85" t="str">
        <f>IF(ISERROR(FIND('112'!$M$9,G648,1)),"",IF((AND(LEFT(G648,2)=LEFT('112'!$M$9,2),B648&lt;'112'!$K$9,$N648='112'!$I$6)),"x",""))</f>
        <v/>
      </c>
      <c r="V648" s="85" t="str">
        <f>IF(ISERROR(FIND('112'!$M$9,G648,1)),"",IF((AND(RIGHT(G648,2)=RIGHT('112'!$M$9,2),B648&lt;'112'!$K$9,$O648='112'!$I$6)),"x",""))</f>
        <v>x</v>
      </c>
      <c r="W648" s="85" t="str">
        <f>IF(AND('341-CT'!$H$9=H648,OR(LEFT(N648,3)=$W$7,LEFT(O648,3)=$W$7)),"x","")</f>
        <v/>
      </c>
      <c r="X648" s="85" t="str">
        <f>IF(OR(TH!N648=TH!$X$7,O648=TH!$X$7),"x","")</f>
        <v/>
      </c>
      <c r="Y648" s="85" t="str">
        <f>IF(AND(OR(N648="131",O648="131"),H648='131-CT'!$H$9),"x","")</f>
        <v/>
      </c>
      <c r="Z648" s="85"/>
      <c r="AA648" s="85" t="str">
        <f>IF(AND(MONTH(E648)='IN-NX'!$J$5,'IN-NX'!$D$7=D648),"x","")</f>
        <v/>
      </c>
      <c r="AB648" s="85" t="str">
        <f>IF(AND(OR(LEFT(TH!N648,2)="15",LEFT(TH!O648,2)="15"),'152-CT'!$J$8=TH!F648),"x","")</f>
        <v/>
      </c>
      <c r="AC648" s="85" t="str">
        <f>IF(AND(OR(LEFT(TH!N648,2)="15",LEFT(TH!O648,2)="15"),TK!$E$7=TH!F648),"x","")</f>
        <v/>
      </c>
      <c r="AD648" s="85" t="str">
        <f>IF(AND(N648="1521",MONTH(C648)='BK-NL'!$M$11),"x","")</f>
        <v/>
      </c>
    </row>
    <row r="649" spans="1:31" ht="15.75" hidden="1" customHeight="1">
      <c r="A649" s="342" t="str">
        <f>IF(B649&lt;&gt;"",IF(AND(B649='IN-TC'!$S$4,OR(TH!N649="1111",TH!O649="1111")),TH!D649,""),"")</f>
        <v/>
      </c>
      <c r="B649" s="63">
        <f t="shared" si="44"/>
        <v>3</v>
      </c>
      <c r="C649" s="320">
        <v>42454</v>
      </c>
      <c r="D649" s="320" t="s">
        <v>708</v>
      </c>
      <c r="E649" s="320">
        <v>42454</v>
      </c>
      <c r="F649" s="74" t="s">
        <v>1213</v>
      </c>
      <c r="G649" s="998" t="s">
        <v>927</v>
      </c>
      <c r="H649" s="322"/>
      <c r="I649" s="446"/>
      <c r="J649" s="446"/>
      <c r="K649" s="437"/>
      <c r="L649" s="446"/>
      <c r="M649" s="65">
        <v>5000</v>
      </c>
      <c r="N649" s="323" t="s">
        <v>9</v>
      </c>
      <c r="O649" s="66" t="s">
        <v>26</v>
      </c>
      <c r="P649" s="85" t="str">
        <f>IF(AND('331-CT'!$E$7=TH!H649,OR(N649="331",O649="331")),"x","")</f>
        <v/>
      </c>
      <c r="Q649" s="85" t="str">
        <f>IF(AND(B649='111'!$L$11,OR($N649=$Q$7,$O649=$Q$7)),"x","")</f>
        <v/>
      </c>
      <c r="R649" s="85" t="str">
        <f>IF(AND($N649=$Q$7,$B649&lt;'111'!$L$11),"x","")</f>
        <v/>
      </c>
      <c r="S649" s="85" t="str">
        <f>IF(AND($O649=$Q$7,$B649&lt;'111'!$L$11),"x","")</f>
        <v/>
      </c>
      <c r="T649" s="85" t="str">
        <f>IF(ISERROR(FIND('112'!$M$9,G649,1)),"",IF((AND(FIND('112'!$M$9,G649,1)&gt;=1,B649='112'!$K$9,OR($N649='112'!$I$6,$O649='112'!$I$6))),"x",""))</f>
        <v/>
      </c>
      <c r="U649" s="85" t="str">
        <f>IF(ISERROR(FIND('112'!$M$9,G649,1)),"",IF((AND(LEFT(G649,2)=LEFT('112'!$M$9,2),B649&lt;'112'!$K$9,$N649='112'!$I$6)),"x",""))</f>
        <v/>
      </c>
      <c r="V649" s="85" t="str">
        <f>IF(ISERROR(FIND('112'!$M$9,G649,1)),"",IF((AND(RIGHT(G649,2)=RIGHT('112'!$M$9,2),B649&lt;'112'!$K$9,$O649='112'!$I$6)),"x",""))</f>
        <v>x</v>
      </c>
      <c r="W649" s="85" t="str">
        <f>IF(AND('341-CT'!$H$9=H649,OR(LEFT(N649,3)=$W$7,LEFT(O649,3)=$W$7)),"x","")</f>
        <v/>
      </c>
      <c r="X649" s="85" t="str">
        <f>IF(OR(TH!N649=TH!$X$7,O649=TH!$X$7),"x","")</f>
        <v/>
      </c>
      <c r="Y649" s="85" t="str">
        <f>IF(AND(OR(N649="131",O649="131"),H649='131-CT'!$H$9),"x","")</f>
        <v/>
      </c>
      <c r="Z649" s="85"/>
      <c r="AA649" s="85" t="str">
        <f>IF(AND(MONTH(E649)='IN-NX'!$J$5,'IN-NX'!$D$7=D649),"x","")</f>
        <v/>
      </c>
      <c r="AB649" s="85" t="str">
        <f>IF(AND(OR(LEFT(TH!N649,2)="15",LEFT(TH!O649,2)="15"),'152-CT'!$J$8=TH!F649),"x","")</f>
        <v/>
      </c>
      <c r="AC649" s="85" t="str">
        <f>IF(AND(OR(LEFT(TH!N649,2)="15",LEFT(TH!O649,2)="15"),TK!$E$7=TH!F649),"x","")</f>
        <v/>
      </c>
      <c r="AD649" s="85" t="str">
        <f>IF(AND(N649="1521",MONTH(C649)='BK-NL'!$M$11),"x","")</f>
        <v/>
      </c>
    </row>
    <row r="650" spans="1:31" ht="15.75" hidden="1" customHeight="1">
      <c r="A650" s="342" t="str">
        <f>IF(B650&lt;&gt;"",IF(AND(B650='IN-TC'!$S$4,OR(TH!N650="1111",TH!O650="1111")),TH!D650,""),"")</f>
        <v/>
      </c>
      <c r="B650" s="63">
        <f t="shared" si="44"/>
        <v>3</v>
      </c>
      <c r="C650" s="64">
        <v>42456</v>
      </c>
      <c r="D650" s="320" t="s">
        <v>922</v>
      </c>
      <c r="E650" s="64">
        <v>42456</v>
      </c>
      <c r="F650" s="74" t="s">
        <v>778</v>
      </c>
      <c r="G650" s="67" t="s">
        <v>1358</v>
      </c>
      <c r="H650" s="7" t="s">
        <v>816</v>
      </c>
      <c r="I650" s="446"/>
      <c r="J650" s="446"/>
      <c r="K650" s="437"/>
      <c r="L650" s="446"/>
      <c r="M650" s="65">
        <v>385827</v>
      </c>
      <c r="N650" s="66" t="s">
        <v>101</v>
      </c>
      <c r="O650" s="66" t="s">
        <v>63</v>
      </c>
      <c r="P650" s="85" t="str">
        <f>IF(AND('331-CT'!$E$7=TH!H650,OR(N650="331",O650="331")),"x","")</f>
        <v/>
      </c>
      <c r="Q650" s="85" t="str">
        <f>IF(AND(B650='111'!$L$11,OR($N650=$Q$7,$O650=$Q$7)),"x","")</f>
        <v/>
      </c>
      <c r="R650" s="85" t="str">
        <f>IF(AND($N650=$Q$7,$B650&lt;'111'!$L$11),"x","")</f>
        <v/>
      </c>
      <c r="S650" s="85" t="str">
        <f>IF(AND($O650=$Q$7,$B650&lt;'111'!$L$11),"x","")</f>
        <v/>
      </c>
      <c r="T650" s="85" t="str">
        <f>IF(ISERROR(FIND('112'!$M$9,G650,1)),"",IF((AND(FIND('112'!$M$9,G650,1)&gt;=1,B650='112'!$K$9,OR($N650='112'!$I$6,$O650='112'!$I$6))),"x",""))</f>
        <v/>
      </c>
      <c r="U650" s="85" t="str">
        <f>IF(ISERROR(FIND('112'!$M$9,G650,1)),"",IF((AND(LEFT(G650,2)=LEFT('112'!$M$9,2),B650&lt;'112'!$K$9,$N650='112'!$I$6)),"x",""))</f>
        <v/>
      </c>
      <c r="V650" s="85" t="str">
        <f>IF(ISERROR(FIND('112'!$M$9,G650,1)),"",IF((AND(RIGHT(G650,2)=RIGHT('112'!$M$9,2),B650&lt;'112'!$K$9,$O650='112'!$I$6)),"x",""))</f>
        <v/>
      </c>
      <c r="W650" s="85" t="str">
        <f>IF(AND('341-CT'!$H$9=H650,OR(LEFT(N650,3)=$W$7,LEFT(O650,3)=$W$7)),"x","")</f>
        <v/>
      </c>
      <c r="X650" s="85" t="str">
        <f>IF(OR(TH!N650=TH!$X$7,O650=TH!$X$7),"x","")</f>
        <v/>
      </c>
      <c r="Y650" s="85" t="str">
        <f>IF(AND(OR(N650="131",O650="131"),H650='131-CT'!$H$9),"x","")</f>
        <v/>
      </c>
      <c r="Z650" s="85"/>
      <c r="AA650" s="85" t="str">
        <f>IF(AND(MONTH(E650)='IN-NX'!$J$5,'IN-NX'!$D$7=D650),"x","")</f>
        <v/>
      </c>
      <c r="AB650" s="85" t="str">
        <f>IF(AND(OR(LEFT(TH!N650,2)="15",LEFT(TH!O650,2)="15"),'152-CT'!$J$8=TH!F650),"x","")</f>
        <v/>
      </c>
      <c r="AC650" s="85" t="str">
        <f>IF(AND(OR(LEFT(TH!N650,2)="15",LEFT(TH!O650,2)="15"),TK!$E$7=TH!F650),"x","")</f>
        <v/>
      </c>
      <c r="AD650" s="85" t="str">
        <f>IF(AND(N650="1521",MONTH(C650)='BK-NL'!$M$11),"x","")</f>
        <v/>
      </c>
    </row>
    <row r="651" spans="1:31" ht="15.75" hidden="1" customHeight="1">
      <c r="A651" s="342" t="str">
        <f>IF(B651&lt;&gt;"",IF(AND(B651='IN-TC'!$S$4,OR(TH!N651="1111",TH!O651="1111")),TH!D651,""),"")</f>
        <v/>
      </c>
      <c r="B651" s="63">
        <f t="shared" si="44"/>
        <v>3</v>
      </c>
      <c r="C651" s="64">
        <v>42456</v>
      </c>
      <c r="D651" s="320" t="s">
        <v>922</v>
      </c>
      <c r="E651" s="64">
        <v>42456</v>
      </c>
      <c r="F651" s="74" t="s">
        <v>779</v>
      </c>
      <c r="G651" s="67" t="s">
        <v>1358</v>
      </c>
      <c r="H651" s="74" t="s">
        <v>816</v>
      </c>
      <c r="I651" s="446"/>
      <c r="J651" s="446"/>
      <c r="K651" s="437"/>
      <c r="L651" s="446"/>
      <c r="M651" s="65">
        <v>38583</v>
      </c>
      <c r="N651" s="66" t="s">
        <v>9</v>
      </c>
      <c r="O651" s="66" t="s">
        <v>63</v>
      </c>
      <c r="P651" s="85" t="str">
        <f>IF(AND('331-CT'!$E$7=TH!H651,OR(N651="331",O651="331")),"x","")</f>
        <v/>
      </c>
      <c r="Q651" s="85" t="str">
        <f>IF(AND(B651='111'!$L$11,OR($N651=$Q$7,$O651=$Q$7)),"x","")</f>
        <v/>
      </c>
      <c r="R651" s="85" t="str">
        <f>IF(AND($N651=$Q$7,$B651&lt;'111'!$L$11),"x","")</f>
        <v/>
      </c>
      <c r="S651" s="85" t="str">
        <f>IF(AND($O651=$Q$7,$B651&lt;'111'!$L$11),"x","")</f>
        <v/>
      </c>
      <c r="T651" s="85" t="str">
        <f>IF(ISERROR(FIND('112'!$M$9,G651,1)),"",IF((AND(FIND('112'!$M$9,G651,1)&gt;=1,B651='112'!$K$9,OR($N651='112'!$I$6,$O651='112'!$I$6))),"x",""))</f>
        <v/>
      </c>
      <c r="U651" s="85" t="str">
        <f>IF(ISERROR(FIND('112'!$M$9,G651,1)),"",IF((AND(LEFT(G651,2)=LEFT('112'!$M$9,2),B651&lt;'112'!$K$9,$N651='112'!$I$6)),"x",""))</f>
        <v/>
      </c>
      <c r="V651" s="85" t="str">
        <f>IF(ISERROR(FIND('112'!$M$9,G651,1)),"",IF((AND(RIGHT(G651,2)=RIGHT('112'!$M$9,2),B651&lt;'112'!$K$9,$O651='112'!$I$6)),"x",""))</f>
        <v/>
      </c>
      <c r="W651" s="85" t="str">
        <f>IF(AND('341-CT'!$H$9=H651,OR(LEFT(N651,3)=$W$7,LEFT(O651,3)=$W$7)),"x","")</f>
        <v/>
      </c>
      <c r="X651" s="85" t="str">
        <f>IF(OR(TH!N651=TH!$X$7,O651=TH!$X$7),"x","")</f>
        <v/>
      </c>
      <c r="Y651" s="85" t="str">
        <f>IF(AND(OR(N651="131",O651="131"),H651='131-CT'!$H$9),"x","")</f>
        <v/>
      </c>
      <c r="Z651" s="85"/>
      <c r="AA651" s="85" t="str">
        <f>IF(AND(MONTH(E651)='IN-NX'!$J$5,'IN-NX'!$D$7=D651),"x","")</f>
        <v/>
      </c>
      <c r="AB651" s="85" t="str">
        <f>IF(AND(OR(LEFT(TH!N651,2)="15",LEFT(TH!O651,2)="15"),'152-CT'!$J$8=TH!F651),"x","")</f>
        <v/>
      </c>
      <c r="AC651" s="85" t="str">
        <f>IF(AND(OR(LEFT(TH!N651,2)="15",LEFT(TH!O651,2)="15"),TK!$E$7=TH!F651),"x","")</f>
        <v/>
      </c>
      <c r="AD651" s="85" t="str">
        <f>IF(AND(N651="1521",MONTH(C651)='BK-NL'!$M$11),"x","")</f>
        <v/>
      </c>
    </row>
    <row r="652" spans="1:31" ht="15.75" hidden="1" customHeight="1">
      <c r="A652" s="342" t="str">
        <f>IF(B652&lt;&gt;"",IF(AND(B652='IN-TC'!$S$4,OR(TH!N652="1111",TH!O652="1111")),TH!D652,""),"")</f>
        <v/>
      </c>
      <c r="B652" s="63">
        <f t="shared" si="44"/>
        <v>3</v>
      </c>
      <c r="C652" s="64">
        <v>42457</v>
      </c>
      <c r="D652" s="320" t="s">
        <v>923</v>
      </c>
      <c r="E652" s="64">
        <v>42457</v>
      </c>
      <c r="F652" s="74" t="s">
        <v>1439</v>
      </c>
      <c r="G652" s="67" t="s">
        <v>1331</v>
      </c>
      <c r="H652" s="74" t="s">
        <v>847</v>
      </c>
      <c r="I652" s="446"/>
      <c r="J652" s="446"/>
      <c r="K652" s="437"/>
      <c r="L652" s="446"/>
      <c r="M652" s="65">
        <v>15000000</v>
      </c>
      <c r="N652" s="66" t="s">
        <v>101</v>
      </c>
      <c r="O652" s="66" t="s">
        <v>63</v>
      </c>
      <c r="P652" s="85" t="str">
        <f>IF(AND('331-CT'!$E$7=TH!H652,OR(N652="331",O652="331")),"x","")</f>
        <v/>
      </c>
      <c r="Q652" s="85" t="str">
        <f>IF(AND(B652='111'!$L$11,OR($N652=$Q$7,$O652=$Q$7)),"x","")</f>
        <v/>
      </c>
      <c r="R652" s="85" t="str">
        <f>IF(AND($N652=$Q$7,$B652&lt;'111'!$L$11),"x","")</f>
        <v/>
      </c>
      <c r="S652" s="85" t="str">
        <f>IF(AND($O652=$Q$7,$B652&lt;'111'!$L$11),"x","")</f>
        <v/>
      </c>
      <c r="T652" s="85" t="str">
        <f>IF(ISERROR(FIND('112'!$M$9,G652,1)),"",IF((AND(FIND('112'!$M$9,G652,1)&gt;=1,B652='112'!$K$9,OR($N652='112'!$I$6,$O652='112'!$I$6))),"x",""))</f>
        <v/>
      </c>
      <c r="U652" s="85" t="str">
        <f>IF(ISERROR(FIND('112'!$M$9,G652,1)),"",IF((AND(LEFT(G652,2)=LEFT('112'!$M$9,2),B652&lt;'112'!$K$9,$N652='112'!$I$6)),"x",""))</f>
        <v/>
      </c>
      <c r="V652" s="85" t="str">
        <f>IF(ISERROR(FIND('112'!$M$9,G652,1)),"",IF((AND(RIGHT(G652,2)=RIGHT('112'!$M$9,2),B652&lt;'112'!$K$9,$O652='112'!$I$6)),"x",""))</f>
        <v/>
      </c>
      <c r="W652" s="85" t="str">
        <f>IF(AND('341-CT'!$H$9=H652,OR(LEFT(N652,3)=$W$7,LEFT(O652,3)=$W$7)),"x","")</f>
        <v/>
      </c>
      <c r="X652" s="85" t="str">
        <f>IF(OR(TH!N652=TH!$X$7,O652=TH!$X$7),"x","")</f>
        <v/>
      </c>
      <c r="Y652" s="85" t="str">
        <f>IF(AND(OR(N652="131",O652="131"),H652='131-CT'!$H$9),"x","")</f>
        <v/>
      </c>
      <c r="Z652" s="85"/>
      <c r="AA652" s="85" t="str">
        <f>IF(AND(MONTH(E652)='IN-NX'!$J$5,'IN-NX'!$D$7=D652),"x","")</f>
        <v/>
      </c>
      <c r="AB652" s="85" t="str">
        <f>IF(AND(OR(LEFT(TH!N652,2)="15",LEFT(TH!O652,2)="15"),'152-CT'!$J$8=TH!F652),"x","")</f>
        <v/>
      </c>
      <c r="AC652" s="85" t="str">
        <f>IF(AND(OR(LEFT(TH!N652,2)="15",LEFT(TH!O652,2)="15"),TK!$E$7=TH!F652),"x","")</f>
        <v/>
      </c>
      <c r="AD652" s="85" t="str">
        <f>IF(AND(N652="1521",MONTH(C652)='BK-NL'!$M$11),"x","")</f>
        <v/>
      </c>
    </row>
    <row r="653" spans="1:31" ht="15.75" hidden="1" customHeight="1">
      <c r="A653" s="342" t="str">
        <f>IF(B653&lt;&gt;"",IF(AND(B653='IN-TC'!$S$4,OR(TH!N653="1111",TH!O653="1111")),TH!D653,""),"")</f>
        <v/>
      </c>
      <c r="B653" s="63">
        <f t="shared" si="44"/>
        <v>3</v>
      </c>
      <c r="C653" s="64">
        <v>42457</v>
      </c>
      <c r="D653" s="320" t="s">
        <v>923</v>
      </c>
      <c r="E653" s="64">
        <v>42457</v>
      </c>
      <c r="F653" s="74" t="s">
        <v>1440</v>
      </c>
      <c r="G653" s="67" t="s">
        <v>1331</v>
      </c>
      <c r="H653" s="350" t="s">
        <v>847</v>
      </c>
      <c r="I653" s="448"/>
      <c r="J653" s="448"/>
      <c r="K653" s="439"/>
      <c r="L653" s="448"/>
      <c r="M653" s="65">
        <v>1500000</v>
      </c>
      <c r="N653" s="66" t="s">
        <v>9</v>
      </c>
      <c r="O653" s="66" t="s">
        <v>63</v>
      </c>
      <c r="P653" s="85" t="str">
        <f>IF(AND('331-CT'!$E$7=TH!H653,OR(N653="331",O653="331")),"x","")</f>
        <v/>
      </c>
      <c r="Q653" s="85" t="str">
        <f>IF(AND(B653='111'!$L$11,OR($N653=$Q$7,$O653=$Q$7)),"x","")</f>
        <v/>
      </c>
      <c r="R653" s="85" t="str">
        <f>IF(AND($N653=$Q$7,$B653&lt;'111'!$L$11),"x","")</f>
        <v/>
      </c>
      <c r="S653" s="85" t="str">
        <f>IF(AND($O653=$Q$7,$B653&lt;'111'!$L$11),"x","")</f>
        <v/>
      </c>
      <c r="T653" s="85" t="str">
        <f>IF(ISERROR(FIND('112'!$M$9,G653,1)),"",IF((AND(FIND('112'!$M$9,G653,1)&gt;=1,B653='112'!$K$9,OR($N653='112'!$I$6,$O653='112'!$I$6))),"x",""))</f>
        <v/>
      </c>
      <c r="U653" s="85" t="str">
        <f>IF(ISERROR(FIND('112'!$M$9,G653,1)),"",IF((AND(LEFT(G653,2)=LEFT('112'!$M$9,2),B653&lt;'112'!$K$9,$N653='112'!$I$6)),"x",""))</f>
        <v/>
      </c>
      <c r="V653" s="85" t="str">
        <f>IF(ISERROR(FIND('112'!$M$9,G653,1)),"",IF((AND(RIGHT(G653,2)=RIGHT('112'!$M$9,2),B653&lt;'112'!$K$9,$O653='112'!$I$6)),"x",""))</f>
        <v/>
      </c>
      <c r="W653" s="85" t="str">
        <f>IF(AND('341-CT'!$H$9=H653,OR(LEFT(N653,3)=$W$7,LEFT(O653,3)=$W$7)),"x","")</f>
        <v/>
      </c>
      <c r="X653" s="85" t="str">
        <f>IF(OR(TH!N653=TH!$X$7,O653=TH!$X$7),"x","")</f>
        <v/>
      </c>
      <c r="Y653" s="85" t="str">
        <f>IF(AND(OR(N653="131",O653="131"),H653='131-CT'!$H$9),"x","")</f>
        <v/>
      </c>
      <c r="Z653" s="85"/>
      <c r="AA653" s="85" t="str">
        <f>IF(AND(MONTH(E653)='IN-NX'!$J$5,'IN-NX'!$D$7=D653),"x","")</f>
        <v/>
      </c>
      <c r="AB653" s="85" t="str">
        <f>IF(AND(OR(LEFT(TH!N653,2)="15",LEFT(TH!O653,2)="15"),'152-CT'!$J$8=TH!F653),"x","")</f>
        <v/>
      </c>
      <c r="AC653" s="85" t="str">
        <f>IF(AND(OR(LEFT(TH!N653,2)="15",LEFT(TH!O653,2)="15"),TK!$E$7=TH!F653),"x","")</f>
        <v/>
      </c>
      <c r="AD653" s="85" t="str">
        <f>IF(AND(N653="1521",MONTH(C653)='BK-NL'!$M$11),"x","")</f>
        <v/>
      </c>
    </row>
    <row r="654" spans="1:31" ht="15.75" customHeight="1">
      <c r="A654" s="342" t="str">
        <f>IF(B654&lt;&gt;"",IF(AND(B654='IN-TC'!$S$4,OR(TH!N654="1111",TH!O654="1111")),TH!D654,""),"")</f>
        <v/>
      </c>
      <c r="B654" s="63">
        <f t="shared" si="44"/>
        <v>3</v>
      </c>
      <c r="C654" s="64">
        <v>42457</v>
      </c>
      <c r="D654" s="320" t="s">
        <v>924</v>
      </c>
      <c r="E654" s="64">
        <v>42457</v>
      </c>
      <c r="F654" s="74" t="s">
        <v>787</v>
      </c>
      <c r="G654" s="67" t="s">
        <v>1359</v>
      </c>
      <c r="H654" s="74" t="s">
        <v>678</v>
      </c>
      <c r="I654" s="446"/>
      <c r="J654" s="446"/>
      <c r="K654" s="437"/>
      <c r="L654" s="446"/>
      <c r="M654" s="65">
        <v>14800000</v>
      </c>
      <c r="N654" s="66" t="s">
        <v>8</v>
      </c>
      <c r="O654" s="66" t="s">
        <v>63</v>
      </c>
      <c r="P654" s="85" t="str">
        <f>IF(AND('331-CT'!$E$7=TH!H654,OR(N654="331",O654="331")),"x","")</f>
        <v/>
      </c>
      <c r="Q654" s="85" t="str">
        <f>IF(AND(B654='111'!$L$11,OR($N654=$Q$7,$O654=$Q$7)),"x","")</f>
        <v/>
      </c>
      <c r="R654" s="85" t="str">
        <f>IF(AND($N654=$Q$7,$B654&lt;'111'!$L$11),"x","")</f>
        <v/>
      </c>
      <c r="S654" s="85" t="str">
        <f>IF(AND($O654=$Q$7,$B654&lt;'111'!$L$11),"x","")</f>
        <v/>
      </c>
      <c r="T654" s="85" t="str">
        <f>IF(ISERROR(FIND('112'!$M$9,G654,1)),"",IF((AND(FIND('112'!$M$9,G654,1)&gt;=1,B654='112'!$K$9,OR($N654='112'!$I$6,$O654='112'!$I$6))),"x",""))</f>
        <v/>
      </c>
      <c r="U654" s="85" t="str">
        <f>IF(ISERROR(FIND('112'!$M$9,G654,1)),"",IF((AND(LEFT(G654,2)=LEFT('112'!$M$9,2),B654&lt;'112'!$K$9,$N654='112'!$I$6)),"x",""))</f>
        <v/>
      </c>
      <c r="V654" s="85" t="str">
        <f>IF(ISERROR(FIND('112'!$M$9,G654,1)),"",IF((AND(RIGHT(G654,2)=RIGHT('112'!$M$9,2),B654&lt;'112'!$K$9,$O654='112'!$I$6)),"x",""))</f>
        <v/>
      </c>
      <c r="W654" s="85" t="str">
        <f>IF(AND('341-CT'!$H$9=H654,OR(LEFT(N654,3)=$W$7,LEFT(O654,3)=$W$7)),"x","")</f>
        <v/>
      </c>
      <c r="X654" s="85" t="str">
        <f>IF(OR(TH!N654=TH!$X$7,O654=TH!$X$7),"x","")</f>
        <v/>
      </c>
      <c r="Y654" s="85" t="str">
        <f>IF(AND(OR(N654="131",O654="131"),H654='131-CT'!$H$9),"x","")</f>
        <v/>
      </c>
      <c r="Z654" s="85"/>
      <c r="AA654" s="85" t="str">
        <f>IF(AND(MONTH(E654)='IN-NX'!$J$5,'IN-NX'!$D$7=D654),"x","")</f>
        <v/>
      </c>
      <c r="AB654" s="85" t="str">
        <f>IF(AND(OR(LEFT(TH!N654,2)="15",LEFT(TH!O654,2)="15"),'152-CT'!$J$8=TH!F654),"x","")</f>
        <v/>
      </c>
      <c r="AC654" s="85" t="str">
        <f>IF(AND(OR(LEFT(TH!N654,2)="15",LEFT(TH!O654,2)="15"),TK!$E$7=TH!F654),"x","")</f>
        <v/>
      </c>
      <c r="AD654" s="85" t="str">
        <f>IF(AND(N654="1521",MONTH(C654)='BK-NL'!$M$11),"x","")</f>
        <v/>
      </c>
    </row>
    <row r="655" spans="1:31" ht="15.75" hidden="1" customHeight="1">
      <c r="A655" s="342" t="str">
        <f>IF(B655&lt;&gt;"",IF(AND(B655='IN-TC'!$S$4,OR(TH!N655="1111",TH!O655="1111")),TH!D655,""),"")</f>
        <v/>
      </c>
      <c r="B655" s="63">
        <f t="shared" si="44"/>
        <v>3</v>
      </c>
      <c r="C655" s="64">
        <v>42458</v>
      </c>
      <c r="D655" s="320" t="s">
        <v>973</v>
      </c>
      <c r="E655" s="64">
        <v>42458</v>
      </c>
      <c r="F655" s="74" t="s">
        <v>1122</v>
      </c>
      <c r="G655" s="67" t="s">
        <v>1360</v>
      </c>
      <c r="H655" s="74" t="s">
        <v>816</v>
      </c>
      <c r="I655" s="446"/>
      <c r="J655" s="446"/>
      <c r="K655" s="437"/>
      <c r="L655" s="446"/>
      <c r="M655" s="65">
        <v>714764</v>
      </c>
      <c r="N655" s="66" t="s">
        <v>101</v>
      </c>
      <c r="O655" s="66" t="s">
        <v>63</v>
      </c>
      <c r="P655" s="85" t="str">
        <f>IF(AND('331-CT'!$E$7=TH!H655,OR(N655="331",O655="331")),"x","")</f>
        <v/>
      </c>
      <c r="Q655" s="85" t="str">
        <f>IF(AND(B655='111'!$L$11,OR($N655=$Q$7,$O655=$Q$7)),"x","")</f>
        <v/>
      </c>
      <c r="R655" s="85" t="str">
        <f>IF(AND($N655=$Q$7,$B655&lt;'111'!$L$11),"x","")</f>
        <v/>
      </c>
      <c r="S655" s="85" t="str">
        <f>IF(AND($O655=$Q$7,$B655&lt;'111'!$L$11),"x","")</f>
        <v/>
      </c>
      <c r="T655" s="85" t="str">
        <f>IF(ISERROR(FIND('112'!$M$9,G655,1)),"",IF((AND(FIND('112'!$M$9,G655,1)&gt;=1,B655='112'!$K$9,OR($N655='112'!$I$6,$O655='112'!$I$6))),"x",""))</f>
        <v/>
      </c>
      <c r="U655" s="85" t="str">
        <f>IF(ISERROR(FIND('112'!$M$9,G655,1)),"",IF((AND(LEFT(G655,2)=LEFT('112'!$M$9,2),B655&lt;'112'!$K$9,$N655='112'!$I$6)),"x",""))</f>
        <v/>
      </c>
      <c r="V655" s="85" t="str">
        <f>IF(ISERROR(FIND('112'!$M$9,G655,1)),"",IF((AND(RIGHT(G655,2)=RIGHT('112'!$M$9,2),B655&lt;'112'!$K$9,$O655='112'!$I$6)),"x",""))</f>
        <v/>
      </c>
      <c r="W655" s="85" t="str">
        <f>IF(AND('341-CT'!$H$9=H655,OR(LEFT(N655,3)=$W$7,LEFT(O655,3)=$W$7)),"x","")</f>
        <v/>
      </c>
      <c r="X655" s="85" t="str">
        <f>IF(OR(TH!N655=TH!$X$7,O655=TH!$X$7),"x","")</f>
        <v/>
      </c>
      <c r="Y655" s="85" t="str">
        <f>IF(AND(OR(N655="131",O655="131"),H655='131-CT'!$H$9),"x","")</f>
        <v/>
      </c>
      <c r="Z655" s="85"/>
      <c r="AA655" s="85" t="str">
        <f>IF(AND(MONTH(E655)='IN-NX'!$J$5,'IN-NX'!$D$7=D655),"x","")</f>
        <v/>
      </c>
      <c r="AB655" s="85" t="str">
        <f>IF(AND(OR(LEFT(TH!N655,2)="15",LEFT(TH!O655,2)="15"),'152-CT'!$J$8=TH!F655),"x","")</f>
        <v/>
      </c>
      <c r="AC655" s="85" t="str">
        <f>IF(AND(OR(LEFT(TH!N655,2)="15",LEFT(TH!O655,2)="15"),TK!$E$7=TH!F655),"x","")</f>
        <v/>
      </c>
      <c r="AD655" s="85" t="str">
        <f>IF(AND(N655="1521",MONTH(C655)='BK-NL'!$M$11),"x","")</f>
        <v/>
      </c>
    </row>
    <row r="656" spans="1:31" ht="15.75" hidden="1" customHeight="1">
      <c r="A656" s="342" t="str">
        <f>IF(B656&lt;&gt;"",IF(AND(B656='IN-TC'!$S$4,OR(TH!N656="1111",TH!O656="1111")),TH!D656,""),"")</f>
        <v/>
      </c>
      <c r="B656" s="63">
        <f t="shared" si="44"/>
        <v>3</v>
      </c>
      <c r="C656" s="64">
        <v>42458</v>
      </c>
      <c r="D656" s="320" t="s">
        <v>973</v>
      </c>
      <c r="E656" s="64">
        <v>42458</v>
      </c>
      <c r="F656" s="74" t="s">
        <v>1353</v>
      </c>
      <c r="G656" s="67" t="s">
        <v>1360</v>
      </c>
      <c r="H656" s="74" t="s">
        <v>816</v>
      </c>
      <c r="I656" s="446"/>
      <c r="J656" s="446"/>
      <c r="K656" s="437"/>
      <c r="L656" s="446"/>
      <c r="M656" s="65">
        <v>71476</v>
      </c>
      <c r="N656" s="66" t="s">
        <v>9</v>
      </c>
      <c r="O656" s="66" t="s">
        <v>63</v>
      </c>
      <c r="P656" s="85" t="str">
        <f>IF(AND('331-CT'!$E$7=TH!H656,OR(N656="331",O656="331")),"x","")</f>
        <v/>
      </c>
      <c r="Q656" s="85" t="str">
        <f>IF(AND(B656='111'!$L$11,OR($N656=$Q$7,$O656=$Q$7)),"x","")</f>
        <v/>
      </c>
      <c r="R656" s="85" t="str">
        <f>IF(AND($N656=$Q$7,$B656&lt;'111'!$L$11),"x","")</f>
        <v/>
      </c>
      <c r="S656" s="85" t="str">
        <f>IF(AND($O656=$Q$7,$B656&lt;'111'!$L$11),"x","")</f>
        <v/>
      </c>
      <c r="T656" s="85" t="str">
        <f>IF(ISERROR(FIND('112'!$M$9,G656,1)),"",IF((AND(FIND('112'!$M$9,G656,1)&gt;=1,B656='112'!$K$9,OR($N656='112'!$I$6,$O656='112'!$I$6))),"x",""))</f>
        <v/>
      </c>
      <c r="U656" s="85" t="str">
        <f>IF(ISERROR(FIND('112'!$M$9,G656,1)),"",IF((AND(LEFT(G656,2)=LEFT('112'!$M$9,2),B656&lt;'112'!$K$9,$N656='112'!$I$6)),"x",""))</f>
        <v/>
      </c>
      <c r="V656" s="85" t="str">
        <f>IF(ISERROR(FIND('112'!$M$9,G656,1)),"",IF((AND(RIGHT(G656,2)=RIGHT('112'!$M$9,2),B656&lt;'112'!$K$9,$O656='112'!$I$6)),"x",""))</f>
        <v/>
      </c>
      <c r="W656" s="85" t="str">
        <f>IF(AND('341-CT'!$H$9=H656,OR(LEFT(N656,3)=$W$7,LEFT(O656,3)=$W$7)),"x","")</f>
        <v/>
      </c>
      <c r="X656" s="85" t="str">
        <f>IF(OR(TH!N656=TH!$X$7,O656=TH!$X$7),"x","")</f>
        <v/>
      </c>
      <c r="Y656" s="85" t="str">
        <f>IF(AND(OR(N656="131",O656="131"),H656='131-CT'!$H$9),"x","")</f>
        <v/>
      </c>
      <c r="Z656" s="85"/>
      <c r="AA656" s="85" t="str">
        <f>IF(AND(MONTH(E656)='IN-NX'!$J$5,'IN-NX'!$D$7=D656),"x","")</f>
        <v/>
      </c>
      <c r="AB656" s="85" t="str">
        <f>IF(AND(OR(LEFT(TH!N656,2)="15",LEFT(TH!O656,2)="15"),'152-CT'!$J$8=TH!F656),"x","")</f>
        <v/>
      </c>
      <c r="AC656" s="85" t="str">
        <f>IF(AND(OR(LEFT(TH!N656,2)="15",LEFT(TH!O656,2)="15"),TK!$E$7=TH!F656),"x","")</f>
        <v/>
      </c>
      <c r="AD656" s="85" t="str">
        <f>IF(AND(N656="1521",MONTH(C656)='BK-NL'!$M$11),"x","")</f>
        <v/>
      </c>
    </row>
    <row r="657" spans="1:30" ht="15.75" hidden="1" customHeight="1">
      <c r="A657" s="342" t="str">
        <f>IF(B657&lt;&gt;"",IF(AND(B657='IN-TC'!$S$4,OR(TH!N657="1111",TH!O657="1111")),TH!D657,""),"")</f>
        <v/>
      </c>
      <c r="B657" s="63">
        <f t="shared" si="44"/>
        <v>3</v>
      </c>
      <c r="C657" s="64">
        <v>42458</v>
      </c>
      <c r="D657" s="64" t="s">
        <v>705</v>
      </c>
      <c r="E657" s="64">
        <v>42458</v>
      </c>
      <c r="F657" s="74" t="s">
        <v>1206</v>
      </c>
      <c r="G657" s="67" t="s">
        <v>926</v>
      </c>
      <c r="H657" s="74" t="s">
        <v>602</v>
      </c>
      <c r="I657" s="446"/>
      <c r="J657" s="446"/>
      <c r="K657" s="437">
        <v>4930.13</v>
      </c>
      <c r="L657" s="446">
        <v>22280</v>
      </c>
      <c r="M657" s="65">
        <v>109843296</v>
      </c>
      <c r="N657" s="66" t="s">
        <v>267</v>
      </c>
      <c r="O657" s="66" t="s">
        <v>591</v>
      </c>
      <c r="P657" s="85" t="str">
        <f>IF(AND('331-CT'!$E$7=TH!H657,OR(N657="331",O657="331")),"x","")</f>
        <v/>
      </c>
      <c r="Q657" s="85" t="str">
        <f>IF(AND(B657='111'!$L$11,OR($N657=$Q$7,$O657=$Q$7)),"x","")</f>
        <v/>
      </c>
      <c r="R657" s="85" t="str">
        <f>IF(AND($N657=$Q$7,$B657&lt;'111'!$L$11),"x","")</f>
        <v/>
      </c>
      <c r="S657" s="85" t="str">
        <f>IF(AND($O657=$Q$7,$B657&lt;'111'!$L$11),"x","")</f>
        <v/>
      </c>
      <c r="T657" s="85" t="str">
        <f>IF(ISERROR(FIND('112'!$M$9,G657,1)),"",IF((AND(FIND('112'!$M$9,G657,1)&gt;=1,B657='112'!$K$9,OR($N657='112'!$I$6,$O657='112'!$I$6))),"x",""))</f>
        <v/>
      </c>
      <c r="U657" s="85" t="str">
        <f>IF(ISERROR(FIND('112'!$M$9,G657,1)),"",IF((AND(LEFT(G657,2)=LEFT('112'!$M$9,2),B657&lt;'112'!$K$9,$N657='112'!$I$6)),"x",""))</f>
        <v/>
      </c>
      <c r="V657" s="85" t="str">
        <f>IF(ISERROR(FIND('112'!$M$9,G657,1)),"",IF((AND(RIGHT(G657,2)=RIGHT('112'!$M$9,2),B657&lt;'112'!$K$9,$O657='112'!$I$6)),"x",""))</f>
        <v/>
      </c>
      <c r="W657" s="85" t="str">
        <f>IF(AND('341-CT'!$H$9=H657,OR(LEFT(N657,3)=$W$7,LEFT(O657,3)=$W$7)),"x","")</f>
        <v/>
      </c>
      <c r="X657" s="85" t="str">
        <f>IF(OR(TH!N657=TH!$X$7,O657=TH!$X$7),"x","")</f>
        <v/>
      </c>
      <c r="Y657" s="85" t="str">
        <f>IF(AND(OR(N657="131",O657="131"),H657='131-CT'!$H$9),"x","")</f>
        <v/>
      </c>
      <c r="Z657" s="85"/>
      <c r="AA657" s="85" t="str">
        <f>IF(AND(MONTH(E657)='IN-NX'!$J$5,'IN-NX'!$D$7=D657),"x","")</f>
        <v/>
      </c>
      <c r="AB657" s="85" t="str">
        <f>IF(AND(OR(LEFT(TH!N657,2)="15",LEFT(TH!O657,2)="15"),'152-CT'!$J$8=TH!F657),"x","")</f>
        <v/>
      </c>
      <c r="AC657" s="85" t="str">
        <f>IF(AND(OR(LEFT(TH!N657,2)="15",LEFT(TH!O657,2)="15"),TK!$E$7=TH!F657),"x","")</f>
        <v/>
      </c>
      <c r="AD657" s="85" t="str">
        <f>IF(AND(N657="1521",MONTH(C657)='BK-NL'!$M$11),"x","")</f>
        <v/>
      </c>
    </row>
    <row r="658" spans="1:30" s="1188" customFormat="1" ht="15.75" hidden="1" customHeight="1">
      <c r="A658" s="1179" t="str">
        <f>IF(B658&lt;&gt;"",IF(AND(B658='IN-TC'!$S$4,OR(TH!N658="1111",TH!O658="1111")),TH!D658,""),"")</f>
        <v/>
      </c>
      <c r="B658" s="1180">
        <f t="shared" si="44"/>
        <v>3</v>
      </c>
      <c r="C658" s="1181">
        <v>42458</v>
      </c>
      <c r="D658" s="1181" t="s">
        <v>585</v>
      </c>
      <c r="E658" s="1181">
        <v>42458</v>
      </c>
      <c r="F658" s="74" t="s">
        <v>1079</v>
      </c>
      <c r="G658" s="1182" t="s">
        <v>926</v>
      </c>
      <c r="H658" s="74" t="s">
        <v>602</v>
      </c>
      <c r="I658" s="1183"/>
      <c r="J658" s="1183"/>
      <c r="K658" s="1184">
        <v>158.06</v>
      </c>
      <c r="L658" s="1183">
        <v>22280</v>
      </c>
      <c r="M658" s="1185">
        <v>3521577</v>
      </c>
      <c r="N658" s="1186" t="s">
        <v>101</v>
      </c>
      <c r="O658" s="1186" t="s">
        <v>591</v>
      </c>
      <c r="P658" s="85" t="str">
        <f>IF(AND('331-CT'!$E$7=TH!H658,OR(N658="331",O658="331")),"x","")</f>
        <v/>
      </c>
      <c r="Q658" s="85" t="str">
        <f>IF(AND(B658='111'!$L$11,OR($N658=$Q$7,$O658=$Q$7)),"x","")</f>
        <v/>
      </c>
      <c r="R658" s="85" t="str">
        <f>IF(AND($N658=$Q$7,$B658&lt;'111'!$L$11),"x","")</f>
        <v/>
      </c>
      <c r="S658" s="85" t="str">
        <f>IF(AND($O658=$Q$7,$B658&lt;'111'!$L$11),"x","")</f>
        <v/>
      </c>
      <c r="T658" s="85" t="str">
        <f>IF(ISERROR(FIND('112'!$M$9,G658,1)),"",IF((AND(FIND('112'!$M$9,G658,1)&gt;=1,B658='112'!$K$9,OR($N658='112'!$I$6,$O658='112'!$I$6))),"x",""))</f>
        <v/>
      </c>
      <c r="U658" s="85" t="str">
        <f>IF(ISERROR(FIND('112'!$M$9,G658,1)),"",IF((AND(LEFT(G658,2)=LEFT('112'!$M$9,2),B658&lt;'112'!$K$9,$N658='112'!$I$6)),"x",""))</f>
        <v/>
      </c>
      <c r="V658" s="85" t="str">
        <f>IF(ISERROR(FIND('112'!$M$9,G658,1)),"",IF((AND(RIGHT(G658,2)=RIGHT('112'!$M$9,2),B658&lt;'112'!$K$9,$O658='112'!$I$6)),"x",""))</f>
        <v/>
      </c>
      <c r="W658" s="85" t="str">
        <f>IF(AND('341-CT'!$H$9=H658,OR(LEFT(N658,3)=$W$7,LEFT(O658,3)=$W$7)),"x","")</f>
        <v/>
      </c>
      <c r="X658" s="85" t="str">
        <f>IF(OR(TH!N658=TH!$X$7,O658=TH!$X$7),"x","")</f>
        <v/>
      </c>
      <c r="Y658" s="85" t="str">
        <f>IF(AND(OR(N658="131",O658="131"),H658='131-CT'!$H$9),"x","")</f>
        <v/>
      </c>
      <c r="Z658" s="85"/>
      <c r="AA658" s="85" t="str">
        <f>IF(AND(MONTH(E658)='IN-NX'!$J$5,'IN-NX'!$D$7=D658),"x","")</f>
        <v/>
      </c>
      <c r="AB658" s="85" t="str">
        <f>IF(AND(OR(LEFT(TH!N658,2)="15",LEFT(TH!O658,2)="15"),'152-CT'!$J$8=TH!F658),"x","")</f>
        <v/>
      </c>
      <c r="AC658" s="85" t="str">
        <f>IF(AND(OR(LEFT(TH!N658,2)="15",LEFT(TH!O658,2)="15"),TK!$E$7=TH!F658),"x","")</f>
        <v/>
      </c>
      <c r="AD658" s="85" t="str">
        <f>IF(AND(N658="1521",MONTH(C658)='BK-NL'!$M$11),"x","")</f>
        <v/>
      </c>
    </row>
    <row r="659" spans="1:30" s="1188" customFormat="1" ht="15.75" hidden="1" customHeight="1">
      <c r="A659" s="1179" t="str">
        <f>IF(B659&lt;&gt;"",IF(AND(B659='IN-TC'!$S$4,OR(TH!N659="1111",TH!O659="1111")),TH!D659,""),"")</f>
        <v/>
      </c>
      <c r="B659" s="1180">
        <f t="shared" si="44"/>
        <v>3</v>
      </c>
      <c r="C659" s="1181">
        <v>42458</v>
      </c>
      <c r="D659" s="1181" t="s">
        <v>585</v>
      </c>
      <c r="E659" s="1181">
        <v>42458</v>
      </c>
      <c r="F659" s="74" t="s">
        <v>1080</v>
      </c>
      <c r="G659" s="1187" t="s">
        <v>926</v>
      </c>
      <c r="H659" s="74" t="s">
        <v>602</v>
      </c>
      <c r="I659" s="1183"/>
      <c r="J659" s="1183"/>
      <c r="K659" s="1184">
        <v>15.81</v>
      </c>
      <c r="L659" s="1183">
        <v>22280</v>
      </c>
      <c r="M659" s="1185">
        <v>352247</v>
      </c>
      <c r="N659" s="1186" t="s">
        <v>9</v>
      </c>
      <c r="O659" s="1186" t="s">
        <v>591</v>
      </c>
      <c r="P659" s="85" t="str">
        <f>IF(AND('331-CT'!$E$7=TH!H659,OR(N659="331",O659="331")),"x","")</f>
        <v/>
      </c>
      <c r="Q659" s="85" t="str">
        <f>IF(AND(B659='111'!$L$11,OR($N659=$Q$7,$O659=$Q$7)),"x","")</f>
        <v/>
      </c>
      <c r="R659" s="85" t="str">
        <f>IF(AND($N659=$Q$7,$B659&lt;'111'!$L$11),"x","")</f>
        <v/>
      </c>
      <c r="S659" s="85" t="str">
        <f>IF(AND($O659=$Q$7,$B659&lt;'111'!$L$11),"x","")</f>
        <v/>
      </c>
      <c r="T659" s="85" t="str">
        <f>IF(ISERROR(FIND('112'!$M$9,G659,1)),"",IF((AND(FIND('112'!$M$9,G659,1)&gt;=1,B659='112'!$K$9,OR($N659='112'!$I$6,$O659='112'!$I$6))),"x",""))</f>
        <v/>
      </c>
      <c r="U659" s="85" t="str">
        <f>IF(ISERROR(FIND('112'!$M$9,G659,1)),"",IF((AND(LEFT(G659,2)=LEFT('112'!$M$9,2),B659&lt;'112'!$K$9,$N659='112'!$I$6)),"x",""))</f>
        <v/>
      </c>
      <c r="V659" s="85" t="str">
        <f>IF(ISERROR(FIND('112'!$M$9,G659,1)),"",IF((AND(RIGHT(G659,2)=RIGHT('112'!$M$9,2),B659&lt;'112'!$K$9,$O659='112'!$I$6)),"x",""))</f>
        <v/>
      </c>
      <c r="W659" s="85" t="str">
        <f>IF(AND('341-CT'!$H$9=H659,OR(LEFT(N659,3)=$W$7,LEFT(O659,3)=$W$7)),"x","")</f>
        <v/>
      </c>
      <c r="X659" s="85" t="str">
        <f>IF(OR(TH!N659=TH!$X$7,O659=TH!$X$7),"x","")</f>
        <v/>
      </c>
      <c r="Y659" s="85" t="str">
        <f>IF(AND(OR(N659="131",O659="131"),H659='131-CT'!$H$9),"x","")</f>
        <v/>
      </c>
      <c r="Z659" s="85"/>
      <c r="AA659" s="85" t="str">
        <f>IF(AND(MONTH(E659)='IN-NX'!$J$5,'IN-NX'!$D$7=D659),"x","")</f>
        <v/>
      </c>
      <c r="AB659" s="85" t="str">
        <f>IF(AND(OR(LEFT(TH!N659,2)="15",LEFT(TH!O659,2)="15"),'152-CT'!$J$8=TH!F659),"x","")</f>
        <v/>
      </c>
      <c r="AC659" s="85" t="str">
        <f>IF(AND(OR(LEFT(TH!N659,2)="15",LEFT(TH!O659,2)="15"),TK!$E$7=TH!F659),"x","")</f>
        <v/>
      </c>
      <c r="AD659" s="85" t="str">
        <f>IF(AND(N659="1521",MONTH(C659)='BK-NL'!$M$11),"x","")</f>
        <v/>
      </c>
    </row>
    <row r="660" spans="1:30" s="1188" customFormat="1" ht="15.75" hidden="1" customHeight="1">
      <c r="A660" s="1179" t="str">
        <f>IF(B660&lt;&gt;"",IF(AND(B660='IN-TC'!$S$4,OR(TH!N660="1111",TH!O660="1111")),TH!D660,""),"")</f>
        <v/>
      </c>
      <c r="B660" s="1180">
        <f>IF(C660&lt;&gt;"",MONTH(C660),"")</f>
        <v>3</v>
      </c>
      <c r="C660" s="1181">
        <v>42458</v>
      </c>
      <c r="D660" s="1181" t="s">
        <v>585</v>
      </c>
      <c r="E660" s="1181">
        <v>42458</v>
      </c>
      <c r="F660" s="74" t="s">
        <v>1082</v>
      </c>
      <c r="G660" s="1187" t="s">
        <v>926</v>
      </c>
      <c r="H660" s="74" t="s">
        <v>602</v>
      </c>
      <c r="I660" s="1183"/>
      <c r="J660" s="1183"/>
      <c r="K660" s="1184">
        <v>171</v>
      </c>
      <c r="L660" s="1183">
        <v>22280</v>
      </c>
      <c r="M660" s="1185">
        <v>3809880</v>
      </c>
      <c r="N660" s="1186" t="s">
        <v>101</v>
      </c>
      <c r="O660" s="1186" t="s">
        <v>591</v>
      </c>
      <c r="P660" s="85" t="str">
        <f>IF(AND('331-CT'!$E$7=TH!H660,OR(N660="331",O660="331")),"x","")</f>
        <v/>
      </c>
      <c r="Q660" s="85" t="str">
        <f>IF(AND(B660='111'!$L$11,OR($N660=$Q$7,$O660=$Q$7)),"x","")</f>
        <v/>
      </c>
      <c r="R660" s="85" t="str">
        <f>IF(AND($N660=$Q$7,$B660&lt;'111'!$L$11),"x","")</f>
        <v/>
      </c>
      <c r="S660" s="85" t="str">
        <f>IF(AND($O660=$Q$7,$B660&lt;'111'!$L$11),"x","")</f>
        <v/>
      </c>
      <c r="T660" s="85" t="str">
        <f>IF(ISERROR(FIND('112'!$M$9,G660,1)),"",IF((AND(FIND('112'!$M$9,G660,1)&gt;=1,B660='112'!$K$9,OR($N660='112'!$I$6,$O660='112'!$I$6))),"x",""))</f>
        <v/>
      </c>
      <c r="U660" s="85" t="str">
        <f>IF(ISERROR(FIND('112'!$M$9,G660,1)),"",IF((AND(LEFT(G660,2)=LEFT('112'!$M$9,2),B660&lt;'112'!$K$9,$N660='112'!$I$6)),"x",""))</f>
        <v/>
      </c>
      <c r="V660" s="85" t="str">
        <f>IF(ISERROR(FIND('112'!$M$9,G660,1)),"",IF((AND(RIGHT(G660,2)=RIGHT('112'!$M$9,2),B660&lt;'112'!$K$9,$O660='112'!$I$6)),"x",""))</f>
        <v/>
      </c>
      <c r="W660" s="85" t="str">
        <f>IF(AND('341-CT'!$H$9=H660,OR(LEFT(N660,3)=$W$7,LEFT(O660,3)=$W$7)),"x","")</f>
        <v/>
      </c>
      <c r="X660" s="85" t="str">
        <f>IF(OR(TH!N660=TH!$X$7,O660=TH!$X$7),"x","")</f>
        <v/>
      </c>
      <c r="Y660" s="85" t="str">
        <f>IF(AND(OR(N660="131",O660="131"),H660='131-CT'!$H$9),"x","")</f>
        <v/>
      </c>
      <c r="Z660" s="85"/>
      <c r="AA660" s="85" t="str">
        <f>IF(AND(MONTH(E660)='IN-NX'!$J$5,'IN-NX'!$D$7=D660),"x","")</f>
        <v/>
      </c>
      <c r="AB660" s="85" t="str">
        <f>IF(AND(OR(LEFT(TH!N660,2)="15",LEFT(TH!O660,2)="15"),'152-CT'!$J$8=TH!F660),"x","")</f>
        <v/>
      </c>
      <c r="AC660" s="85" t="str">
        <f>IF(AND(OR(LEFT(TH!N660,2)="15",LEFT(TH!O660,2)="15"),TK!$E$7=TH!F660),"x","")</f>
        <v/>
      </c>
      <c r="AD660" s="85"/>
    </row>
    <row r="661" spans="1:30" s="353" customFormat="1" ht="15.75" hidden="1" customHeight="1">
      <c r="A661" s="342" t="str">
        <f>IF(B661&lt;&gt;"",IF(AND(B661='IN-TC'!$S$4,OR(TH!N661="1111",TH!O661="1111")),TH!D661,""),"")</f>
        <v/>
      </c>
      <c r="B661" s="1021">
        <f t="shared" si="44"/>
        <v>3</v>
      </c>
      <c r="C661" s="81">
        <v>42458</v>
      </c>
      <c r="D661" s="81" t="s">
        <v>585</v>
      </c>
      <c r="E661" s="81">
        <v>42458</v>
      </c>
      <c r="F661" s="74" t="s">
        <v>1076</v>
      </c>
      <c r="G661" s="1187" t="s">
        <v>926</v>
      </c>
      <c r="H661" s="74" t="s">
        <v>602</v>
      </c>
      <c r="I661" s="444"/>
      <c r="J661" s="444"/>
      <c r="K661" s="435"/>
      <c r="L661" s="444"/>
      <c r="M661" s="84">
        <v>4135875</v>
      </c>
      <c r="N661" s="1146" t="s">
        <v>591</v>
      </c>
      <c r="O661" s="85" t="s">
        <v>43</v>
      </c>
      <c r="P661" s="85" t="str">
        <f>IF(AND('331-CT'!$E$7=TH!H661,OR(N661="331",O661="331")),"x","")</f>
        <v/>
      </c>
      <c r="Q661" s="85" t="str">
        <f>IF(AND(B661='111'!$L$11,OR($N661=$Q$7,$O661=$Q$7)),"x","")</f>
        <v/>
      </c>
      <c r="R661" s="85" t="str">
        <f>IF(AND($N661=$Q$7,$B661&lt;'111'!$L$11),"x","")</f>
        <v/>
      </c>
      <c r="S661" s="85" t="str">
        <f>IF(AND($O661=$Q$7,$B661&lt;'111'!$L$11),"x","")</f>
        <v/>
      </c>
      <c r="T661" s="85" t="str">
        <f>IF(ISERROR(FIND('112'!$M$9,G661,1)),"",IF((AND(FIND('112'!$M$9,G661,1)&gt;=1,B661='112'!$K$9,OR($N661='112'!$I$6,$O661='112'!$I$6))),"x",""))</f>
        <v/>
      </c>
      <c r="U661" s="85" t="str">
        <f>IF(ISERROR(FIND('112'!$M$9,G661,1)),"",IF((AND(LEFT(G661,2)=LEFT('112'!$M$9,2),B661&lt;'112'!$K$9,$N661='112'!$I$6)),"x",""))</f>
        <v/>
      </c>
      <c r="V661" s="85" t="str">
        <f>IF(ISERROR(FIND('112'!$M$9,G661,1)),"",IF((AND(RIGHT(G661,2)=RIGHT('112'!$M$9,2),B661&lt;'112'!$K$9,$O661='112'!$I$6)),"x",""))</f>
        <v/>
      </c>
      <c r="W661" s="85" t="str">
        <f>IF(AND('341-CT'!$H$9=H661,OR(LEFT(N661,3)=$W$7,LEFT(O661,3)=$W$7)),"x","")</f>
        <v/>
      </c>
      <c r="X661" s="85" t="str">
        <f>IF(OR(TH!N661=TH!$X$7,O661=TH!$X$7),"x","")</f>
        <v/>
      </c>
      <c r="Y661" s="85" t="str">
        <f>IF(AND(OR(N661="131",O661="131"),H661='131-CT'!$H$9),"x","")</f>
        <v/>
      </c>
      <c r="Z661" s="85"/>
      <c r="AA661" s="85" t="str">
        <f>IF(AND(MONTH(E661)='IN-NX'!$J$5,'IN-NX'!$D$7=D661),"x","")</f>
        <v/>
      </c>
      <c r="AB661" s="85" t="str">
        <f>IF(AND(OR(LEFT(TH!N661,2)="15",LEFT(TH!O661,2)="15"),'152-CT'!$J$8=TH!F661),"x","")</f>
        <v/>
      </c>
      <c r="AC661" s="85" t="str">
        <f>IF(AND(OR(LEFT(TH!N661,2)="15",LEFT(TH!O661,2)="15"),TK!$E$7=TH!F661),"x","")</f>
        <v/>
      </c>
      <c r="AD661" s="85" t="str">
        <f>IF(AND(N661="1521",MONTH(C661)='BK-NL'!$M$11),"x","")</f>
        <v/>
      </c>
    </row>
    <row r="662" spans="1:30" ht="15.75" hidden="1" customHeight="1">
      <c r="A662" s="342" t="str">
        <f>IF(B662&lt;&gt;"",IF(AND(B662='IN-TC'!$S$4,OR(TH!N662="1111",TH!O662="1111")),TH!D662,""),"")</f>
        <v/>
      </c>
      <c r="B662" s="63">
        <f t="shared" si="44"/>
        <v>3</v>
      </c>
      <c r="C662" s="64">
        <v>42458</v>
      </c>
      <c r="D662" s="64" t="s">
        <v>708</v>
      </c>
      <c r="E662" s="64">
        <v>42458</v>
      </c>
      <c r="F662" s="74" t="s">
        <v>1074</v>
      </c>
      <c r="G662" s="994" t="s">
        <v>926</v>
      </c>
      <c r="H662" s="74"/>
      <c r="I662" s="446"/>
      <c r="J662" s="446"/>
      <c r="K662" s="437">
        <v>136.25</v>
      </c>
      <c r="L662" s="446">
        <v>22295</v>
      </c>
      <c r="M662" s="65">
        <v>3037694</v>
      </c>
      <c r="N662" s="323" t="s">
        <v>99</v>
      </c>
      <c r="O662" s="66" t="s">
        <v>267</v>
      </c>
      <c r="P662" s="85" t="str">
        <f>IF(AND('331-CT'!$E$7=TH!H662,OR(N662="331",O662="331")),"x","")</f>
        <v/>
      </c>
      <c r="Q662" s="85" t="str">
        <f>IF(AND(B662='111'!$L$11,OR($N662=$Q$7,$O662=$Q$7)),"x","")</f>
        <v/>
      </c>
      <c r="R662" s="85" t="str">
        <f>IF(AND($N662=$Q$7,$B662&lt;'111'!$L$11),"x","")</f>
        <v/>
      </c>
      <c r="S662" s="85" t="str">
        <f>IF(AND($O662=$Q$7,$B662&lt;'111'!$L$11),"x","")</f>
        <v/>
      </c>
      <c r="T662" s="85" t="str">
        <f>IF(ISERROR(FIND('112'!$M$9,G662,1)),"",IF((AND(FIND('112'!$M$9,G662,1)&gt;=1,B662='112'!$K$9,OR($N662='112'!$I$6,$O662='112'!$I$6))),"x",""))</f>
        <v/>
      </c>
      <c r="U662" s="85" t="str">
        <f>IF(ISERROR(FIND('112'!$M$9,G662,1)),"",IF((AND(LEFT(G662,2)=LEFT('112'!$M$9,2),B662&lt;'112'!$K$9,$N662='112'!$I$6)),"x",""))</f>
        <v/>
      </c>
      <c r="V662" s="85" t="str">
        <f>IF(ISERROR(FIND('112'!$M$9,G662,1)),"",IF((AND(RIGHT(G662,2)=RIGHT('112'!$M$9,2),B662&lt;'112'!$K$9,$O662='112'!$I$6)),"x",""))</f>
        <v/>
      </c>
      <c r="W662" s="85" t="str">
        <f>IF(AND('341-CT'!$H$9=H662,OR(LEFT(N662,3)=$W$7,LEFT(O662,3)=$W$7)),"x","")</f>
        <v/>
      </c>
      <c r="X662" s="85" t="str">
        <f>IF(OR(TH!N662=TH!$X$7,O662=TH!$X$7),"x","")</f>
        <v/>
      </c>
      <c r="Y662" s="85" t="str">
        <f>IF(AND(OR(N662="131",O662="131"),H662='131-CT'!$H$9),"x","")</f>
        <v/>
      </c>
      <c r="Z662" s="85"/>
      <c r="AA662" s="85" t="str">
        <f>IF(AND(MONTH(E662)='IN-NX'!$J$5,'IN-NX'!$D$7=D662),"x","")</f>
        <v/>
      </c>
      <c r="AB662" s="85" t="str">
        <f>IF(AND(OR(LEFT(TH!N662,2)="15",LEFT(TH!O662,2)="15"),'152-CT'!$J$8=TH!F662),"x","")</f>
        <v/>
      </c>
      <c r="AC662" s="85" t="str">
        <f>IF(AND(OR(LEFT(TH!N662,2)="15",LEFT(TH!O662,2)="15"),TK!$E$7=TH!F662),"x","")</f>
        <v/>
      </c>
      <c r="AD662" s="85" t="str">
        <f>IF(AND(N662="1521",MONTH(C662)='BK-NL'!$M$11),"x","")</f>
        <v/>
      </c>
    </row>
    <row r="663" spans="1:30" ht="15.75" hidden="1" customHeight="1">
      <c r="A663" s="342" t="str">
        <f>IF(B663&lt;&gt;"",IF(AND(B663='IN-TC'!$S$4,OR(TH!N663="1111",TH!O663="1111")),TH!D663,""),"")</f>
        <v/>
      </c>
      <c r="B663" s="63">
        <f t="shared" si="44"/>
        <v>3</v>
      </c>
      <c r="C663" s="64">
        <v>42458</v>
      </c>
      <c r="D663" s="64" t="s">
        <v>708</v>
      </c>
      <c r="E663" s="64">
        <v>42458</v>
      </c>
      <c r="F663" s="74" t="s">
        <v>619</v>
      </c>
      <c r="G663" s="994" t="s">
        <v>926</v>
      </c>
      <c r="H663" s="74"/>
      <c r="I663" s="446"/>
      <c r="J663" s="446"/>
      <c r="K663" s="437">
        <v>5</v>
      </c>
      <c r="L663" s="446">
        <v>22295</v>
      </c>
      <c r="M663" s="65">
        <v>111475</v>
      </c>
      <c r="N663" s="66" t="s">
        <v>101</v>
      </c>
      <c r="O663" s="66" t="s">
        <v>267</v>
      </c>
      <c r="P663" s="85" t="str">
        <f>IF(AND('331-CT'!$E$7=TH!H663,OR(N663="331",O663="331")),"x","")</f>
        <v/>
      </c>
      <c r="Q663" s="85" t="str">
        <f>IF(AND(B663='111'!$L$11,OR($N663=$Q$7,$O663=$Q$7)),"x","")</f>
        <v/>
      </c>
      <c r="R663" s="85" t="str">
        <f>IF(AND($N663=$Q$7,$B663&lt;'111'!$L$11),"x","")</f>
        <v/>
      </c>
      <c r="S663" s="85" t="str">
        <f>IF(AND($O663=$Q$7,$B663&lt;'111'!$L$11),"x","")</f>
        <v/>
      </c>
      <c r="T663" s="85" t="str">
        <f>IF(ISERROR(FIND('112'!$M$9,G663,1)),"",IF((AND(FIND('112'!$M$9,G663,1)&gt;=1,B663='112'!$K$9,OR($N663='112'!$I$6,$O663='112'!$I$6))),"x",""))</f>
        <v/>
      </c>
      <c r="U663" s="85" t="str">
        <f>IF(ISERROR(FIND('112'!$M$9,G663,1)),"",IF((AND(LEFT(G663,2)=LEFT('112'!$M$9,2),B663&lt;'112'!$K$9,$N663='112'!$I$6)),"x",""))</f>
        <v/>
      </c>
      <c r="V663" s="85" t="str">
        <f>IF(ISERROR(FIND('112'!$M$9,G663,1)),"",IF((AND(RIGHT(G663,2)=RIGHT('112'!$M$9,2),B663&lt;'112'!$K$9,$O663='112'!$I$6)),"x",""))</f>
        <v/>
      </c>
      <c r="W663" s="85" t="str">
        <f>IF(AND('341-CT'!$H$9=H663,OR(LEFT(N663,3)=$W$7,LEFT(O663,3)=$W$7)),"x","")</f>
        <v/>
      </c>
      <c r="X663" s="85" t="str">
        <f>IF(OR(TH!N663=TH!$X$7,O663=TH!$X$7),"x","")</f>
        <v/>
      </c>
      <c r="Y663" s="85" t="str">
        <f>IF(AND(OR(N663="131",O663="131"),H663='131-CT'!$H$9),"x","")</f>
        <v/>
      </c>
      <c r="Z663" s="85"/>
      <c r="AA663" s="85" t="str">
        <f>IF(AND(MONTH(E663)='IN-NX'!$J$5,'IN-NX'!$D$7=D663),"x","")</f>
        <v/>
      </c>
      <c r="AB663" s="85" t="str">
        <f>IF(AND(OR(LEFT(TH!N663,2)="15",LEFT(TH!O663,2)="15"),'152-CT'!$J$8=TH!F663),"x","")</f>
        <v/>
      </c>
      <c r="AC663" s="85" t="str">
        <f>IF(AND(OR(LEFT(TH!N663,2)="15",LEFT(TH!O663,2)="15"),TK!$E$7=TH!F663),"x","")</f>
        <v/>
      </c>
      <c r="AD663" s="85" t="str">
        <f>IF(AND(N663="1521",MONTH(C663)='BK-NL'!$M$11),"x","")</f>
        <v/>
      </c>
    </row>
    <row r="664" spans="1:30" ht="15.75" hidden="1" customHeight="1">
      <c r="A664" s="342" t="str">
        <f>IF(B664&lt;&gt;"",IF(AND(B664='IN-TC'!$S$4,OR(TH!N664="1111",TH!O664="1111")),TH!D664,""),"")</f>
        <v/>
      </c>
      <c r="B664" s="63">
        <f t="shared" si="44"/>
        <v>3</v>
      </c>
      <c r="C664" s="64">
        <v>42458</v>
      </c>
      <c r="D664" s="64" t="s">
        <v>708</v>
      </c>
      <c r="E664" s="64">
        <v>42458</v>
      </c>
      <c r="F664" s="74" t="s">
        <v>1207</v>
      </c>
      <c r="G664" s="994" t="s">
        <v>926</v>
      </c>
      <c r="H664" s="74"/>
      <c r="I664" s="446"/>
      <c r="J664" s="446"/>
      <c r="K664" s="437">
        <v>0.5</v>
      </c>
      <c r="L664" s="446">
        <v>22295</v>
      </c>
      <c r="M664" s="65">
        <v>11148</v>
      </c>
      <c r="N664" s="66" t="s">
        <v>9</v>
      </c>
      <c r="O664" s="66" t="s">
        <v>267</v>
      </c>
      <c r="P664" s="85" t="str">
        <f>IF(AND('331-CT'!$E$7=TH!H664,OR(N664="331",O664="331")),"x","")</f>
        <v/>
      </c>
      <c r="Q664" s="85" t="str">
        <f>IF(AND(B664='111'!$L$11,OR($N664=$Q$7,$O664=$Q$7)),"x","")</f>
        <v/>
      </c>
      <c r="R664" s="85" t="str">
        <f>IF(AND($N664=$Q$7,$B664&lt;'111'!$L$11),"x","")</f>
        <v/>
      </c>
      <c r="S664" s="85" t="str">
        <f>IF(AND($O664=$Q$7,$B664&lt;'111'!$L$11),"x","")</f>
        <v/>
      </c>
      <c r="T664" s="85" t="str">
        <f>IF(ISERROR(FIND('112'!$M$9,G664,1)),"",IF((AND(FIND('112'!$M$9,G664,1)&gt;=1,B664='112'!$K$9,OR($N664='112'!$I$6,$O664='112'!$I$6))),"x",""))</f>
        <v/>
      </c>
      <c r="U664" s="85" t="str">
        <f>IF(ISERROR(FIND('112'!$M$9,G664,1)),"",IF((AND(LEFT(G664,2)=LEFT('112'!$M$9,2),B664&lt;'112'!$K$9,$N664='112'!$I$6)),"x",""))</f>
        <v/>
      </c>
      <c r="V664" s="85" t="str">
        <f>IF(ISERROR(FIND('112'!$M$9,G664,1)),"",IF((AND(RIGHT(G664,2)=RIGHT('112'!$M$9,2),B664&lt;'112'!$K$9,$O664='112'!$I$6)),"x",""))</f>
        <v/>
      </c>
      <c r="W664" s="85" t="str">
        <f>IF(AND('341-CT'!$H$9=H664,OR(LEFT(N664,3)=$W$7,LEFT(O664,3)=$W$7)),"x","")</f>
        <v/>
      </c>
      <c r="X664" s="85" t="str">
        <f>IF(OR(TH!N664=TH!$X$7,O664=TH!$X$7),"x","")</f>
        <v/>
      </c>
      <c r="Y664" s="85" t="str">
        <f>IF(AND(OR(N664="131",O664="131"),H664='131-CT'!$H$9),"x","")</f>
        <v/>
      </c>
      <c r="Z664" s="85"/>
      <c r="AA664" s="85" t="str">
        <f>IF(AND(MONTH(E664)='IN-NX'!$J$5,'IN-NX'!$D$7=D664),"x","")</f>
        <v/>
      </c>
      <c r="AB664" s="85" t="str">
        <f>IF(AND(OR(LEFT(TH!N664,2)="15",LEFT(TH!O664,2)="15"),'152-CT'!$J$8=TH!F664),"x","")</f>
        <v/>
      </c>
      <c r="AC664" s="85" t="str">
        <f>IF(AND(OR(LEFT(TH!N664,2)="15",LEFT(TH!O664,2)="15"),TK!$E$7=TH!F664),"x","")</f>
        <v/>
      </c>
      <c r="AD664" s="85" t="str">
        <f>IF(AND(N664="1521",MONTH(C664)='BK-NL'!$M$11),"x","")</f>
        <v/>
      </c>
    </row>
    <row r="665" spans="1:30" s="1150" customFormat="1" ht="15.75" hidden="1" customHeight="1">
      <c r="A665" s="342" t="str">
        <f>IF(B665&lt;&gt;"",IF(AND(B665='IN-TC'!$S$4,OR(TH!N665="1111",TH!O665="1111")),TH!D665,""),"")</f>
        <v/>
      </c>
      <c r="B665" s="1147">
        <f t="shared" ref="B665:B677" si="45">IF(C665&lt;&gt;"",MONTH(C665),"")</f>
        <v>3</v>
      </c>
      <c r="C665" s="987">
        <v>42458</v>
      </c>
      <c r="D665" s="987" t="s">
        <v>585</v>
      </c>
      <c r="E665" s="987">
        <v>42458</v>
      </c>
      <c r="F665" s="74" t="s">
        <v>1361</v>
      </c>
      <c r="G665" s="992"/>
      <c r="H665" s="983"/>
      <c r="I665" s="984"/>
      <c r="J665" s="984"/>
      <c r="K665" s="985"/>
      <c r="L665" s="984"/>
      <c r="M665" s="1148">
        <v>3842009.4000008553</v>
      </c>
      <c r="N665" s="1149" t="s">
        <v>267</v>
      </c>
      <c r="O665" s="1149" t="s">
        <v>43</v>
      </c>
      <c r="P665" s="85" t="str">
        <f>IF(AND('331-CT'!$E$7=TH!H665,OR(N665="331",O665="331")),"x","")</f>
        <v/>
      </c>
      <c r="Q665" s="85" t="str">
        <f>IF(AND(B665='111'!$L$11,OR($N665=$Q$7,$O665=$Q$7)),"x","")</f>
        <v/>
      </c>
      <c r="R665" s="85" t="str">
        <f>IF(AND($N665=$Q$7,$B665&lt;'111'!$L$11),"x","")</f>
        <v/>
      </c>
      <c r="S665" s="85" t="str">
        <f>IF(AND($O665=$Q$7,$B665&lt;'111'!$L$11),"x","")</f>
        <v/>
      </c>
      <c r="T665" s="85" t="str">
        <f>IF(ISERROR(FIND('112'!$M$9,G665,1)),"",IF((AND(FIND('112'!$M$9,G665,1)&gt;=1,B665='112'!$K$9,OR($N665='112'!$I$6,$O665='112'!$I$6))),"x",""))</f>
        <v/>
      </c>
      <c r="U665" s="85" t="str">
        <f>IF(ISERROR(FIND('112'!$M$9,G665,1)),"",IF((AND(LEFT(G665,2)=LEFT('112'!$M$9,2),B665&lt;'112'!$K$9,$N665='112'!$I$6)),"x",""))</f>
        <v/>
      </c>
      <c r="V665" s="85" t="str">
        <f>IF(ISERROR(FIND('112'!$M$9,G665,1)),"",IF((AND(RIGHT(G665,2)=RIGHT('112'!$M$9,2),B665&lt;'112'!$K$9,$O665='112'!$I$6)),"x",""))</f>
        <v/>
      </c>
      <c r="W665" s="85" t="str">
        <f>IF(AND('341-CT'!$H$9=H665,OR(LEFT(N665,3)=$W$7,LEFT(O665,3)=$W$7)),"x","")</f>
        <v/>
      </c>
      <c r="X665" s="85" t="str">
        <f>IF(OR(TH!N665=TH!$X$7,O665=TH!$X$7),"x","")</f>
        <v/>
      </c>
      <c r="Y665" s="85" t="str">
        <f>IF(AND(OR(N665="131",O665="131"),H665='131-CT'!$H$9),"x","")</f>
        <v/>
      </c>
      <c r="Z665" s="85"/>
      <c r="AA665" s="85" t="str">
        <f>IF(AND(MONTH(E665)='IN-NX'!$J$5,'IN-NX'!$D$7=D665),"x","")</f>
        <v/>
      </c>
      <c r="AB665" s="85" t="str">
        <f>IF(AND(OR(LEFT(TH!N665,2)="15",LEFT(TH!O665,2)="15"),'152-CT'!$J$8=TH!F665),"x","")</f>
        <v/>
      </c>
      <c r="AC665" s="85" t="str">
        <f>IF(AND(OR(LEFT(TH!N665,2)="15",LEFT(TH!O665,2)="15"),TK!$E$7=TH!F665),"x","")</f>
        <v/>
      </c>
      <c r="AD665" s="85" t="str">
        <f>IF(AND(N665="1521",MONTH(C665)='BK-NL'!$M$11),"x","")</f>
        <v/>
      </c>
    </row>
    <row r="666" spans="1:30" ht="15.75" hidden="1" customHeight="1">
      <c r="A666" s="342" t="str">
        <f>IF(B666&lt;&gt;"",IF(AND(B666='IN-TC'!$S$4,OR(TH!N666="1111",TH!O666="1111")),TH!D666,""),"")</f>
        <v/>
      </c>
      <c r="B666" s="63">
        <f t="shared" si="45"/>
        <v>3</v>
      </c>
      <c r="C666" s="64">
        <v>42459</v>
      </c>
      <c r="D666" s="64" t="s">
        <v>974</v>
      </c>
      <c r="E666" s="64">
        <v>42459</v>
      </c>
      <c r="F666" s="74" t="s">
        <v>1115</v>
      </c>
      <c r="G666" s="994" t="s">
        <v>927</v>
      </c>
      <c r="H666" s="74" t="s">
        <v>770</v>
      </c>
      <c r="I666" s="446"/>
      <c r="J666" s="446"/>
      <c r="K666" s="437"/>
      <c r="L666" s="446"/>
      <c r="M666" s="65">
        <v>25000000</v>
      </c>
      <c r="N666" s="66" t="s">
        <v>26</v>
      </c>
      <c r="O666" s="66" t="s">
        <v>63</v>
      </c>
      <c r="P666" s="85" t="str">
        <f>IF(AND('331-CT'!$E$7=TH!H666,OR(N666="331",O666="331")),"x","")</f>
        <v/>
      </c>
      <c r="Q666" s="85" t="str">
        <f>IF(AND(B666='111'!$L$11,OR($N666=$Q$7,$O666=$Q$7)),"x","")</f>
        <v/>
      </c>
      <c r="R666" s="85" t="str">
        <f>IF(AND($N666=$Q$7,$B666&lt;'111'!$L$11),"x","")</f>
        <v/>
      </c>
      <c r="S666" s="85" t="str">
        <f>IF(AND($O666=$Q$7,$B666&lt;'111'!$L$11),"x","")</f>
        <v/>
      </c>
      <c r="T666" s="85" t="str">
        <f>IF(ISERROR(FIND('112'!$M$9,G666,1)),"",IF((AND(FIND('112'!$M$9,G666,1)&gt;=1,B666='112'!$K$9,OR($N666='112'!$I$6,$O666='112'!$I$6))),"x",""))</f>
        <v/>
      </c>
      <c r="U666" s="85" t="str">
        <f>IF(ISERROR(FIND('112'!$M$9,G666,1)),"",IF((AND(LEFT(G666,2)=LEFT('112'!$M$9,2),B666&lt;'112'!$K$9,$N666='112'!$I$6)),"x",""))</f>
        <v>x</v>
      </c>
      <c r="V666" s="85" t="str">
        <f>IF(ISERROR(FIND('112'!$M$9,G666,1)),"",IF((AND(RIGHT(G666,2)=RIGHT('112'!$M$9,2),B666&lt;'112'!$K$9,$O666='112'!$I$6)),"x",""))</f>
        <v/>
      </c>
      <c r="W666" s="85" t="str">
        <f>IF(AND('341-CT'!$H$9=H666,OR(LEFT(N666,3)=$W$7,LEFT(O666,3)=$W$7)),"x","")</f>
        <v/>
      </c>
      <c r="X666" s="85" t="str">
        <f>IF(OR(TH!N666=TH!$X$7,O666=TH!$X$7),"x","")</f>
        <v/>
      </c>
      <c r="Y666" s="85" t="str">
        <f>IF(AND(OR(N666="131",O666="131"),H666='131-CT'!$H$9),"x","")</f>
        <v/>
      </c>
      <c r="Z666" s="85"/>
      <c r="AA666" s="85" t="str">
        <f>IF(AND(MONTH(E666)='IN-NX'!$J$5,'IN-NX'!$D$7=D666),"x","")</f>
        <v/>
      </c>
      <c r="AB666" s="85" t="str">
        <f>IF(AND(OR(LEFT(TH!N666,2)="15",LEFT(TH!O666,2)="15"),'152-CT'!$J$8=TH!F666),"x","")</f>
        <v/>
      </c>
      <c r="AC666" s="85" t="str">
        <f>IF(AND(OR(LEFT(TH!N666,2)="15",LEFT(TH!O666,2)="15"),TK!$E$7=TH!F666),"x","")</f>
        <v/>
      </c>
      <c r="AD666" s="85" t="str">
        <f>IF(AND(N666="1521",MONTH(C666)='BK-NL'!$M$11),"x","")</f>
        <v/>
      </c>
    </row>
    <row r="667" spans="1:30" ht="15.75" hidden="1" customHeight="1">
      <c r="A667" s="342" t="str">
        <f>IF(B667&lt;&gt;"",IF(AND(B667='IN-TC'!$S$4,OR(TH!N667="1111",TH!O667="1111")),TH!D667,""),"")</f>
        <v/>
      </c>
      <c r="B667" s="63">
        <f t="shared" si="45"/>
        <v>3</v>
      </c>
      <c r="C667" s="64">
        <v>42459</v>
      </c>
      <c r="D667" s="64" t="s">
        <v>975</v>
      </c>
      <c r="E667" s="64">
        <v>42459</v>
      </c>
      <c r="F667" s="74" t="s">
        <v>1025</v>
      </c>
      <c r="G667" s="994" t="s">
        <v>1330</v>
      </c>
      <c r="H667" s="74" t="s">
        <v>1051</v>
      </c>
      <c r="I667" s="446"/>
      <c r="J667" s="446"/>
      <c r="K667" s="437"/>
      <c r="L667" s="446"/>
      <c r="M667" s="65">
        <v>462727</v>
      </c>
      <c r="N667" s="66" t="s">
        <v>101</v>
      </c>
      <c r="O667" s="66" t="s">
        <v>63</v>
      </c>
      <c r="P667" s="85" t="str">
        <f>IF(AND('331-CT'!$E$7=TH!H667,OR(N667="331",O667="331")),"x","")</f>
        <v/>
      </c>
      <c r="Q667" s="85" t="str">
        <f>IF(AND(B667='111'!$L$11,OR($N667=$Q$7,$O667=$Q$7)),"x","")</f>
        <v/>
      </c>
      <c r="R667" s="85" t="str">
        <f>IF(AND($N667=$Q$7,$B667&lt;'111'!$L$11),"x","")</f>
        <v/>
      </c>
      <c r="S667" s="85" t="str">
        <f>IF(AND($O667=$Q$7,$B667&lt;'111'!$L$11),"x","")</f>
        <v/>
      </c>
      <c r="T667" s="85" t="str">
        <f>IF(ISERROR(FIND('112'!$M$9,G667,1)),"",IF((AND(FIND('112'!$M$9,G667,1)&gt;=1,B667='112'!$K$9,OR($N667='112'!$I$6,$O667='112'!$I$6))),"x",""))</f>
        <v/>
      </c>
      <c r="U667" s="85" t="str">
        <f>IF(ISERROR(FIND('112'!$M$9,G667,1)),"",IF((AND(LEFT(G667,2)=LEFT('112'!$M$9,2),B667&lt;'112'!$K$9,$N667='112'!$I$6)),"x",""))</f>
        <v/>
      </c>
      <c r="V667" s="85" t="str">
        <f>IF(ISERROR(FIND('112'!$M$9,G667,1)),"",IF((AND(RIGHT(G667,2)=RIGHT('112'!$M$9,2),B667&lt;'112'!$K$9,$O667='112'!$I$6)),"x",""))</f>
        <v/>
      </c>
      <c r="W667" s="85" t="str">
        <f>IF(AND('341-CT'!$H$9=H667,OR(LEFT(N667,3)=$W$7,LEFT(O667,3)=$W$7)),"x","")</f>
        <v/>
      </c>
      <c r="X667" s="85" t="str">
        <f>IF(OR(TH!N667=TH!$X$7,O667=TH!$X$7),"x","")</f>
        <v/>
      </c>
      <c r="Y667" s="85" t="str">
        <f>IF(AND(OR(N667="131",O667="131"),H667='131-CT'!$H$9),"x","")</f>
        <v/>
      </c>
      <c r="Z667" s="85"/>
      <c r="AA667" s="85" t="str">
        <f>IF(AND(MONTH(E667)='IN-NX'!$J$5,'IN-NX'!$D$7=D667),"x","")</f>
        <v/>
      </c>
      <c r="AB667" s="85" t="str">
        <f>IF(AND(OR(LEFT(TH!N667,2)="15",LEFT(TH!O667,2)="15"),'152-CT'!$J$8=TH!F667),"x","")</f>
        <v/>
      </c>
      <c r="AC667" s="85" t="str">
        <f>IF(AND(OR(LEFT(TH!N667,2)="15",LEFT(TH!O667,2)="15"),TK!$E$7=TH!F667),"x","")</f>
        <v/>
      </c>
      <c r="AD667" s="85" t="str">
        <f>IF(AND(N667="1521",MONTH(C667)='BK-NL'!$M$11),"x","")</f>
        <v/>
      </c>
    </row>
    <row r="668" spans="1:30" ht="15.75" hidden="1" customHeight="1">
      <c r="A668" s="342" t="str">
        <f>IF(B668&lt;&gt;"",IF(AND(B668='IN-TC'!$S$4,OR(TH!N668="1111",TH!O668="1111")),TH!D668,""),"")</f>
        <v/>
      </c>
      <c r="B668" s="63">
        <f t="shared" si="45"/>
        <v>3</v>
      </c>
      <c r="C668" s="64">
        <v>42459</v>
      </c>
      <c r="D668" s="64" t="s">
        <v>975</v>
      </c>
      <c r="E668" s="64">
        <v>42459</v>
      </c>
      <c r="F668" s="74" t="s">
        <v>1026</v>
      </c>
      <c r="G668" s="994" t="s">
        <v>1330</v>
      </c>
      <c r="H668" s="74" t="s">
        <v>1051</v>
      </c>
      <c r="I668" s="446"/>
      <c r="J668" s="446"/>
      <c r="K668" s="437"/>
      <c r="L668" s="446"/>
      <c r="M668" s="65">
        <v>46273</v>
      </c>
      <c r="N668" s="66" t="s">
        <v>9</v>
      </c>
      <c r="O668" s="66" t="s">
        <v>63</v>
      </c>
      <c r="P668" s="85" t="str">
        <f>IF(AND('331-CT'!$E$7=TH!H668,OR(N668="331",O668="331")),"x","")</f>
        <v/>
      </c>
      <c r="Q668" s="85" t="str">
        <f>IF(AND(B668='111'!$L$11,OR($N668=$Q$7,$O668=$Q$7)),"x","")</f>
        <v/>
      </c>
      <c r="R668" s="85" t="str">
        <f>IF(AND($N668=$Q$7,$B668&lt;'111'!$L$11),"x","")</f>
        <v/>
      </c>
      <c r="S668" s="85" t="str">
        <f>IF(AND($O668=$Q$7,$B668&lt;'111'!$L$11),"x","")</f>
        <v/>
      </c>
      <c r="T668" s="85" t="str">
        <f>IF(ISERROR(FIND('112'!$M$9,G668,1)),"",IF((AND(FIND('112'!$M$9,G668,1)&gt;=1,B668='112'!$K$9,OR($N668='112'!$I$6,$O668='112'!$I$6))),"x",""))</f>
        <v/>
      </c>
      <c r="U668" s="85" t="str">
        <f>IF(ISERROR(FIND('112'!$M$9,G668,1)),"",IF((AND(LEFT(G668,2)=LEFT('112'!$M$9,2),B668&lt;'112'!$K$9,$N668='112'!$I$6)),"x",""))</f>
        <v/>
      </c>
      <c r="V668" s="85" t="str">
        <f>IF(ISERROR(FIND('112'!$M$9,G668,1)),"",IF((AND(RIGHT(G668,2)=RIGHT('112'!$M$9,2),B668&lt;'112'!$K$9,$O668='112'!$I$6)),"x",""))</f>
        <v/>
      </c>
      <c r="W668" s="85" t="str">
        <f>IF(AND('341-CT'!$H$9=H668,OR(LEFT(N668,3)=$W$7,LEFT(O668,3)=$W$7)),"x","")</f>
        <v/>
      </c>
      <c r="X668" s="85" t="str">
        <f>IF(OR(TH!N668=TH!$X$7,O668=TH!$X$7),"x","")</f>
        <v/>
      </c>
      <c r="Y668" s="85" t="str">
        <f>IF(AND(OR(N668="131",O668="131"),H668='131-CT'!$H$9),"x","")</f>
        <v/>
      </c>
      <c r="Z668" s="85"/>
      <c r="AA668" s="85" t="str">
        <f>IF(AND(MONTH(E668)='IN-NX'!$J$5,'IN-NX'!$D$7=D668),"x","")</f>
        <v/>
      </c>
      <c r="AB668" s="85" t="str">
        <f>IF(AND(OR(LEFT(TH!N668,2)="15",LEFT(TH!O668,2)="15"),'152-CT'!$J$8=TH!F668),"x","")</f>
        <v/>
      </c>
      <c r="AC668" s="85" t="str">
        <f>IF(AND(OR(LEFT(TH!N668,2)="15",LEFT(TH!O668,2)="15"),TK!$E$7=TH!F668),"x","")</f>
        <v/>
      </c>
      <c r="AD668" s="85" t="str">
        <f>IF(AND(N668="1521",MONTH(C668)='BK-NL'!$M$11),"x","")</f>
        <v/>
      </c>
    </row>
    <row r="669" spans="1:30" ht="15.75" customHeight="1">
      <c r="A669" s="342" t="str">
        <f>IF(B669&lt;&gt;"",IF(AND(B669='IN-TC'!$S$4,OR(TH!N669="1111",TH!O669="1111")),TH!D669,""),"")</f>
        <v/>
      </c>
      <c r="B669" s="63">
        <f t="shared" si="45"/>
        <v>3</v>
      </c>
      <c r="C669" s="64">
        <v>42459</v>
      </c>
      <c r="D669" s="64" t="s">
        <v>708</v>
      </c>
      <c r="E669" s="64">
        <v>42459</v>
      </c>
      <c r="F669" s="74" t="s">
        <v>1232</v>
      </c>
      <c r="G669" s="994" t="s">
        <v>927</v>
      </c>
      <c r="H669" s="74" t="s">
        <v>635</v>
      </c>
      <c r="I669" s="446"/>
      <c r="J669" s="446"/>
      <c r="K669" s="437"/>
      <c r="L669" s="446"/>
      <c r="M669" s="65">
        <v>23396120</v>
      </c>
      <c r="N669" s="66" t="s">
        <v>8</v>
      </c>
      <c r="O669" s="66" t="s">
        <v>26</v>
      </c>
      <c r="P669" s="85" t="str">
        <f>IF(AND('331-CT'!$E$7=TH!H669,OR(N669="331",O669="331")),"x","")</f>
        <v/>
      </c>
      <c r="Q669" s="85" t="str">
        <f>IF(AND(B669='111'!$L$11,OR($N669=$Q$7,$O669=$Q$7)),"x","")</f>
        <v/>
      </c>
      <c r="R669" s="85" t="str">
        <f>IF(AND($N669=$Q$7,$B669&lt;'111'!$L$11),"x","")</f>
        <v/>
      </c>
      <c r="S669" s="85" t="str">
        <f>IF(AND($O669=$Q$7,$B669&lt;'111'!$L$11),"x","")</f>
        <v/>
      </c>
      <c r="T669" s="85" t="str">
        <f>IF(ISERROR(FIND('112'!$M$9,G669,1)),"",IF((AND(FIND('112'!$M$9,G669,1)&gt;=1,B669='112'!$K$9,OR($N669='112'!$I$6,$O669='112'!$I$6))),"x",""))</f>
        <v/>
      </c>
      <c r="U669" s="85" t="str">
        <f>IF(ISERROR(FIND('112'!$M$9,G669,1)),"",IF((AND(LEFT(G669,2)=LEFT('112'!$M$9,2),B669&lt;'112'!$K$9,$N669='112'!$I$6)),"x",""))</f>
        <v/>
      </c>
      <c r="V669" s="85" t="str">
        <f>IF(ISERROR(FIND('112'!$M$9,G669,1)),"",IF((AND(RIGHT(G669,2)=RIGHT('112'!$M$9,2),B669&lt;'112'!$K$9,$O669='112'!$I$6)),"x",""))</f>
        <v>x</v>
      </c>
      <c r="W669" s="85" t="str">
        <f>IF(AND('341-CT'!$H$9=H669,OR(LEFT(N669,3)=$W$7,LEFT(O669,3)=$W$7)),"x","")</f>
        <v/>
      </c>
      <c r="X669" s="85" t="str">
        <f>IF(OR(TH!N669=TH!$X$7,O669=TH!$X$7),"x","")</f>
        <v/>
      </c>
      <c r="Y669" s="85" t="str">
        <f>IF(AND(OR(N669="131",O669="131"),H669='131-CT'!$H$9),"x","")</f>
        <v/>
      </c>
      <c r="Z669" s="85"/>
      <c r="AA669" s="85" t="str">
        <f>IF(AND(MONTH(E669)='IN-NX'!$J$5,'IN-NX'!$D$7=D669),"x","")</f>
        <v/>
      </c>
      <c r="AB669" s="85" t="str">
        <f>IF(AND(OR(LEFT(TH!N669,2)="15",LEFT(TH!O669,2)="15"),'152-CT'!$J$8=TH!F669),"x","")</f>
        <v/>
      </c>
      <c r="AC669" s="85" t="str">
        <f>IF(AND(OR(LEFT(TH!N669,2)="15",LEFT(TH!O669,2)="15"),TK!$E$7=TH!F669),"x","")</f>
        <v/>
      </c>
      <c r="AD669" s="85" t="str">
        <f>IF(AND(N669="1521",MONTH(C669)='BK-NL'!$M$11),"x","")</f>
        <v/>
      </c>
    </row>
    <row r="670" spans="1:30" ht="15.75" hidden="1" customHeight="1">
      <c r="A670" s="342" t="str">
        <f>IF(B670&lt;&gt;"",IF(AND(B670='IN-TC'!$S$4,OR(TH!N670="1111",TH!O670="1111")),TH!D670,""),"")</f>
        <v/>
      </c>
      <c r="B670" s="63">
        <f t="shared" si="45"/>
        <v>3</v>
      </c>
      <c r="C670" s="64">
        <v>42459</v>
      </c>
      <c r="D670" s="64" t="s">
        <v>708</v>
      </c>
      <c r="E670" s="64">
        <v>42459</v>
      </c>
      <c r="F670" s="74" t="s">
        <v>1208</v>
      </c>
      <c r="G670" s="994" t="s">
        <v>927</v>
      </c>
      <c r="H670" s="74"/>
      <c r="I670" s="446"/>
      <c r="J670" s="446"/>
      <c r="K670" s="437"/>
      <c r="L670" s="446"/>
      <c r="M670" s="65">
        <v>45000</v>
      </c>
      <c r="N670" s="66" t="s">
        <v>101</v>
      </c>
      <c r="O670" s="66" t="s">
        <v>26</v>
      </c>
      <c r="P670" s="85" t="str">
        <f>IF(AND('331-CT'!$E$7=TH!H670,OR(N670="331",O670="331")),"x","")</f>
        <v/>
      </c>
      <c r="Q670" s="85" t="str">
        <f>IF(AND(B670='111'!$L$11,OR($N670=$Q$7,$O670=$Q$7)),"x","")</f>
        <v/>
      </c>
      <c r="R670" s="85" t="str">
        <f>IF(AND($N670=$Q$7,$B670&lt;'111'!$L$11),"x","")</f>
        <v/>
      </c>
      <c r="S670" s="85" t="str">
        <f>IF(AND($O670=$Q$7,$B670&lt;'111'!$L$11),"x","")</f>
        <v/>
      </c>
      <c r="T670" s="85" t="str">
        <f>IF(ISERROR(FIND('112'!$M$9,G670,1)),"",IF((AND(FIND('112'!$M$9,G670,1)&gt;=1,B670='112'!$K$9,OR($N670='112'!$I$6,$O670='112'!$I$6))),"x",""))</f>
        <v/>
      </c>
      <c r="U670" s="85" t="str">
        <f>IF(ISERROR(FIND('112'!$M$9,G670,1)),"",IF((AND(LEFT(G670,2)=LEFT('112'!$M$9,2),B670&lt;'112'!$K$9,$N670='112'!$I$6)),"x",""))</f>
        <v/>
      </c>
      <c r="V670" s="85" t="str">
        <f>IF(ISERROR(FIND('112'!$M$9,G670,1)),"",IF((AND(RIGHT(G670,2)=RIGHT('112'!$M$9,2),B670&lt;'112'!$K$9,$O670='112'!$I$6)),"x",""))</f>
        <v>x</v>
      </c>
      <c r="W670" s="85" t="str">
        <f>IF(AND('341-CT'!$H$9=H670,OR(LEFT(N670,3)=$W$7,LEFT(O670,3)=$W$7)),"x","")</f>
        <v/>
      </c>
      <c r="X670" s="85" t="str">
        <f>IF(OR(TH!N670=TH!$X$7,O670=TH!$X$7),"x","")</f>
        <v/>
      </c>
      <c r="Y670" s="85" t="str">
        <f>IF(AND(OR(N670="131",O670="131"),H670='131-CT'!$H$9),"x","")</f>
        <v/>
      </c>
      <c r="Z670" s="85"/>
      <c r="AA670" s="85" t="str">
        <f>IF(AND(MONTH(E670)='IN-NX'!$J$5,'IN-NX'!$D$7=D670),"x","")</f>
        <v/>
      </c>
      <c r="AB670" s="85" t="str">
        <f>IF(AND(OR(LEFT(TH!N670,2)="15",LEFT(TH!O670,2)="15"),'152-CT'!$J$8=TH!F670),"x","")</f>
        <v/>
      </c>
      <c r="AC670" s="85" t="str">
        <f>IF(AND(OR(LEFT(TH!N670,2)="15",LEFT(TH!O670,2)="15"),TK!$E$7=TH!F670),"x","")</f>
        <v/>
      </c>
      <c r="AD670" s="85" t="str">
        <f>IF(AND(N670="1521",MONTH(C670)='BK-NL'!$M$11),"x","")</f>
        <v/>
      </c>
    </row>
    <row r="671" spans="1:30" ht="15.75" hidden="1" customHeight="1">
      <c r="A671" s="342" t="str">
        <f>IF(B671&lt;&gt;"",IF(AND(B671='IN-TC'!$S$4,OR(TH!N671="1111",TH!O671="1111")),TH!D671,""),"")</f>
        <v/>
      </c>
      <c r="B671" s="63">
        <f t="shared" si="45"/>
        <v>3</v>
      </c>
      <c r="C671" s="64">
        <v>42459</v>
      </c>
      <c r="D671" s="64" t="s">
        <v>708</v>
      </c>
      <c r="E671" s="64">
        <v>42459</v>
      </c>
      <c r="F671" s="74" t="s">
        <v>1209</v>
      </c>
      <c r="G671" s="994" t="s">
        <v>927</v>
      </c>
      <c r="H671" s="74"/>
      <c r="I671" s="446"/>
      <c r="J671" s="446"/>
      <c r="K671" s="437"/>
      <c r="L671" s="446"/>
      <c r="M671" s="65">
        <v>4500</v>
      </c>
      <c r="N671" s="66" t="s">
        <v>9</v>
      </c>
      <c r="O671" s="66" t="s">
        <v>26</v>
      </c>
      <c r="P671" s="85" t="str">
        <f>IF(AND('331-CT'!$E$7=TH!H671,OR(N671="331",O671="331")),"x","")</f>
        <v/>
      </c>
      <c r="Q671" s="85" t="str">
        <f>IF(AND(B671='111'!$L$11,OR($N671=$Q$7,$O671=$Q$7)),"x","")</f>
        <v/>
      </c>
      <c r="R671" s="85" t="str">
        <f>IF(AND($N671=$Q$7,$B671&lt;'111'!$L$11),"x","")</f>
        <v/>
      </c>
      <c r="S671" s="85" t="str">
        <f>IF(AND($O671=$Q$7,$B671&lt;'111'!$L$11),"x","")</f>
        <v/>
      </c>
      <c r="T671" s="85" t="str">
        <f>IF(ISERROR(FIND('112'!$M$9,G671,1)),"",IF((AND(FIND('112'!$M$9,G671,1)&gt;=1,B671='112'!$K$9,OR($N671='112'!$I$6,$O671='112'!$I$6))),"x",""))</f>
        <v/>
      </c>
      <c r="U671" s="85" t="str">
        <f>IF(ISERROR(FIND('112'!$M$9,G671,1)),"",IF((AND(LEFT(G671,2)=LEFT('112'!$M$9,2),B671&lt;'112'!$K$9,$N671='112'!$I$6)),"x",""))</f>
        <v/>
      </c>
      <c r="V671" s="85" t="str">
        <f>IF(ISERROR(FIND('112'!$M$9,G671,1)),"",IF((AND(RIGHT(G671,2)=RIGHT('112'!$M$9,2),B671&lt;'112'!$K$9,$O671='112'!$I$6)),"x",""))</f>
        <v>x</v>
      </c>
      <c r="W671" s="85" t="str">
        <f>IF(AND('341-CT'!$H$9=H671,OR(LEFT(N671,3)=$W$7,LEFT(O671,3)=$W$7)),"x","")</f>
        <v/>
      </c>
      <c r="X671" s="85" t="str">
        <f>IF(OR(TH!N671=TH!$X$7,O671=TH!$X$7),"x","")</f>
        <v/>
      </c>
      <c r="Y671" s="85" t="str">
        <f>IF(AND(OR(N671="131",O671="131"),H671='131-CT'!$H$9),"x","")</f>
        <v/>
      </c>
      <c r="Z671" s="85"/>
      <c r="AA671" s="85" t="str">
        <f>IF(AND(MONTH(E671)='IN-NX'!$J$5,'IN-NX'!$D$7=D671),"x","")</f>
        <v/>
      </c>
      <c r="AB671" s="85" t="str">
        <f>IF(AND(OR(LEFT(TH!N671,2)="15",LEFT(TH!O671,2)="15"),'152-CT'!$J$8=TH!F671),"x","")</f>
        <v/>
      </c>
      <c r="AC671" s="85" t="str">
        <f>IF(AND(OR(LEFT(TH!N671,2)="15",LEFT(TH!O671,2)="15"),TK!$E$7=TH!F671),"x","")</f>
        <v/>
      </c>
      <c r="AD671" s="85" t="str">
        <f>IF(AND(N671="1521",MONTH(C671)='BK-NL'!$M$11),"x","")</f>
        <v/>
      </c>
    </row>
    <row r="672" spans="1:30" ht="15.75" customHeight="1">
      <c r="A672" s="342" t="str">
        <f>IF(B672&lt;&gt;"",IF(AND(B672='IN-TC'!$S$4,OR(TH!N672="1111",TH!O672="1111")),TH!D672,""),"")</f>
        <v/>
      </c>
      <c r="B672" s="63">
        <f t="shared" si="45"/>
        <v>3</v>
      </c>
      <c r="C672" s="64">
        <v>42459</v>
      </c>
      <c r="D672" s="64" t="s">
        <v>976</v>
      </c>
      <c r="E672" s="64">
        <f>C672</f>
        <v>42459</v>
      </c>
      <c r="F672" s="74" t="s">
        <v>1365</v>
      </c>
      <c r="G672" s="994" t="s">
        <v>1363</v>
      </c>
      <c r="H672" s="7" t="s">
        <v>624</v>
      </c>
      <c r="I672" s="446"/>
      <c r="J672" s="446"/>
      <c r="K672" s="437"/>
      <c r="L672" s="446"/>
      <c r="M672" s="65">
        <v>9114999</v>
      </c>
      <c r="N672" s="66" t="s">
        <v>8</v>
      </c>
      <c r="O672" s="66" t="s">
        <v>63</v>
      </c>
      <c r="P672" s="85" t="str">
        <f>IF(AND('331-CT'!$E$7=TH!H672,OR(N672="331",O672="331")),"x","")</f>
        <v/>
      </c>
      <c r="Q672" s="85" t="str">
        <f>IF(AND(B672='111'!$L$11,OR($N672=$Q$7,$O672=$Q$7)),"x","")</f>
        <v/>
      </c>
      <c r="R672" s="85" t="str">
        <f>IF(AND($N672=$Q$7,$B672&lt;'111'!$L$11),"x","")</f>
        <v/>
      </c>
      <c r="S672" s="85" t="str">
        <f>IF(AND($O672=$Q$7,$B672&lt;'111'!$L$11),"x","")</f>
        <v/>
      </c>
      <c r="T672" s="85" t="str">
        <f>IF(ISERROR(FIND('112'!$M$9,G672,1)),"",IF((AND(FIND('112'!$M$9,G672,1)&gt;=1,B672='112'!$K$9,OR($N672='112'!$I$6,$O672='112'!$I$6))),"x",""))</f>
        <v/>
      </c>
      <c r="U672" s="85" t="str">
        <f>IF(ISERROR(FIND('112'!$M$9,G672,1)),"",IF((AND(LEFT(G672,2)=LEFT('112'!$M$9,2),B672&lt;'112'!$K$9,$N672='112'!$I$6)),"x",""))</f>
        <v/>
      </c>
      <c r="V672" s="85" t="str">
        <f>IF(ISERROR(FIND('112'!$M$9,G672,1)),"",IF((AND(RIGHT(G672,2)=RIGHT('112'!$M$9,2),B672&lt;'112'!$K$9,$O672='112'!$I$6)),"x",""))</f>
        <v/>
      </c>
      <c r="W672" s="85" t="str">
        <f>IF(AND('341-CT'!$H$9=H672,OR(LEFT(N672,3)=$W$7,LEFT(O672,3)=$W$7)),"x","")</f>
        <v/>
      </c>
      <c r="X672" s="85" t="str">
        <f>IF(OR(TH!N672=TH!$X$7,O672=TH!$X$7),"x","")</f>
        <v/>
      </c>
      <c r="Y672" s="85" t="str">
        <f>IF(AND(OR(N672="131",O672="131"),H672='131-CT'!$H$9),"x","")</f>
        <v/>
      </c>
      <c r="Z672" s="85"/>
      <c r="AA672" s="85" t="str">
        <f>IF(AND(MONTH(E672)='IN-NX'!$J$5,'IN-NX'!$D$7=D672),"x","")</f>
        <v/>
      </c>
      <c r="AB672" s="85" t="str">
        <f>IF(AND(OR(LEFT(TH!N672,2)="15",LEFT(TH!O672,2)="15"),'152-CT'!$J$8=TH!F672),"x","")</f>
        <v/>
      </c>
      <c r="AC672" s="85" t="str">
        <f>IF(AND(OR(LEFT(TH!N672,2)="15",LEFT(TH!O672,2)="15"),TK!$E$7=TH!F672),"x","")</f>
        <v/>
      </c>
      <c r="AD672" s="85" t="str">
        <f>IF(AND(N672="1521",MONTH(C672)='BK-NL'!$M$11),"x","")</f>
        <v/>
      </c>
    </row>
    <row r="673" spans="1:30" ht="15.75" hidden="1" customHeight="1">
      <c r="A673" s="342" t="str">
        <f>IF(B673&lt;&gt;"",IF(AND(B673='IN-TC'!$S$4,OR(TH!N673="1111",TH!O673="1111")),TH!D673,""),"")</f>
        <v/>
      </c>
      <c r="B673" s="63">
        <f t="shared" si="45"/>
        <v>3</v>
      </c>
      <c r="C673" s="64">
        <v>42460</v>
      </c>
      <c r="D673" s="64" t="s">
        <v>977</v>
      </c>
      <c r="E673" s="64">
        <f>C673</f>
        <v>42460</v>
      </c>
      <c r="F673" s="74" t="s">
        <v>1370</v>
      </c>
      <c r="G673" s="994"/>
      <c r="H673" s="7" t="s">
        <v>1372</v>
      </c>
      <c r="I673" s="446"/>
      <c r="J673" s="446"/>
      <c r="K673" s="437"/>
      <c r="L673" s="446"/>
      <c r="M673" s="65">
        <v>1796363</v>
      </c>
      <c r="N673" s="66" t="s">
        <v>101</v>
      </c>
      <c r="O673" s="66" t="s">
        <v>63</v>
      </c>
      <c r="P673" s="85" t="str">
        <f>IF(AND('331-CT'!$E$7=TH!H673,OR(N673="331",O673="331")),"x","")</f>
        <v/>
      </c>
      <c r="Q673" s="85" t="str">
        <f>IF(AND(B673='111'!$L$11,OR($N673=$Q$7,$O673=$Q$7)),"x","")</f>
        <v/>
      </c>
      <c r="R673" s="85" t="str">
        <f>IF(AND($N673=$Q$7,$B673&lt;'111'!$L$11),"x","")</f>
        <v/>
      </c>
      <c r="S673" s="85" t="str">
        <f>IF(AND($O673=$Q$7,$B673&lt;'111'!$L$11),"x","")</f>
        <v/>
      </c>
      <c r="T673" s="85" t="str">
        <f>IF(ISERROR(FIND('112'!$M$9,G673,1)),"",IF((AND(FIND('112'!$M$9,G673,1)&gt;=1,B673='112'!$K$9,OR($N673='112'!$I$6,$O673='112'!$I$6))),"x",""))</f>
        <v/>
      </c>
      <c r="U673" s="85" t="str">
        <f>IF(ISERROR(FIND('112'!$M$9,G673,1)),"",IF((AND(LEFT(G673,2)=LEFT('112'!$M$9,2),B673&lt;'112'!$K$9,$N673='112'!$I$6)),"x",""))</f>
        <v/>
      </c>
      <c r="V673" s="85" t="str">
        <f>IF(ISERROR(FIND('112'!$M$9,G673,1)),"",IF((AND(RIGHT(G673,2)=RIGHT('112'!$M$9,2),B673&lt;'112'!$K$9,$O673='112'!$I$6)),"x",""))</f>
        <v/>
      </c>
      <c r="W673" s="85" t="str">
        <f>IF(AND('341-CT'!$H$9=H673,OR(LEFT(N673,3)=$W$7,LEFT(O673,3)=$W$7)),"x","")</f>
        <v/>
      </c>
      <c r="X673" s="85" t="str">
        <f>IF(OR(TH!N673=TH!$X$7,O673=TH!$X$7),"x","")</f>
        <v/>
      </c>
      <c r="Y673" s="85" t="str">
        <f>IF(AND(OR(N673="131",O673="131"),H673='131-CT'!$H$9),"x","")</f>
        <v/>
      </c>
      <c r="Z673" s="85"/>
      <c r="AA673" s="85" t="str">
        <f>IF(AND(MONTH(E673)='IN-NX'!$J$5,'IN-NX'!$D$7=D673),"x","")</f>
        <v/>
      </c>
      <c r="AB673" s="85" t="str">
        <f>IF(AND(OR(LEFT(TH!N673,2)="15",LEFT(TH!O673,2)="15"),'152-CT'!$J$8=TH!F673),"x","")</f>
        <v/>
      </c>
      <c r="AC673" s="85" t="str">
        <f>IF(AND(OR(LEFT(TH!N673,2)="15",LEFT(TH!O673,2)="15"),TK!$E$7=TH!F673),"x","")</f>
        <v/>
      </c>
      <c r="AD673" s="85" t="str">
        <f>IF(AND(N673="1521",MONTH(C673)='BK-NL'!$M$11),"x","")</f>
        <v/>
      </c>
    </row>
    <row r="674" spans="1:30" ht="15.75" hidden="1" customHeight="1">
      <c r="A674" s="342" t="str">
        <f>IF(B674&lt;&gt;"",IF(AND(B674='IN-TC'!$S$4,OR(TH!N674="1111",TH!O674="1111")),TH!D674,""),"")</f>
        <v/>
      </c>
      <c r="B674" s="63">
        <f t="shared" si="45"/>
        <v>3</v>
      </c>
      <c r="C674" s="64">
        <v>42460</v>
      </c>
      <c r="D674" s="64" t="s">
        <v>977</v>
      </c>
      <c r="E674" s="64">
        <f>C674</f>
        <v>42460</v>
      </c>
      <c r="F674" s="74" t="s">
        <v>1371</v>
      </c>
      <c r="G674" s="994"/>
      <c r="H674" s="7" t="s">
        <v>1372</v>
      </c>
      <c r="I674" s="446"/>
      <c r="J674" s="446"/>
      <c r="K674" s="437"/>
      <c r="L674" s="446"/>
      <c r="M674" s="65">
        <v>179637</v>
      </c>
      <c r="N674" s="66" t="s">
        <v>9</v>
      </c>
      <c r="O674" s="66" t="s">
        <v>63</v>
      </c>
      <c r="P674" s="85" t="str">
        <f>IF(AND('331-CT'!$E$7=TH!H674,OR(N674="331",O674="331")),"x","")</f>
        <v/>
      </c>
      <c r="Q674" s="85" t="str">
        <f>IF(AND(B674='111'!$L$11,OR($N674=$Q$7,$O674=$Q$7)),"x","")</f>
        <v/>
      </c>
      <c r="R674" s="85" t="str">
        <f>IF(AND($N674=$Q$7,$B674&lt;'111'!$L$11),"x","")</f>
        <v/>
      </c>
      <c r="S674" s="85" t="str">
        <f>IF(AND($O674=$Q$7,$B674&lt;'111'!$L$11),"x","")</f>
        <v/>
      </c>
      <c r="T674" s="85" t="str">
        <f>IF(ISERROR(FIND('112'!$M$9,G674,1)),"",IF((AND(FIND('112'!$M$9,G674,1)&gt;=1,B674='112'!$K$9,OR($N674='112'!$I$6,$O674='112'!$I$6))),"x",""))</f>
        <v/>
      </c>
      <c r="U674" s="85" t="str">
        <f>IF(ISERROR(FIND('112'!$M$9,G674,1)),"",IF((AND(LEFT(G674,2)=LEFT('112'!$M$9,2),B674&lt;'112'!$K$9,$N674='112'!$I$6)),"x",""))</f>
        <v/>
      </c>
      <c r="V674" s="85" t="str">
        <f>IF(ISERROR(FIND('112'!$M$9,G674,1)),"",IF((AND(RIGHT(G674,2)=RIGHT('112'!$M$9,2),B674&lt;'112'!$K$9,$O674='112'!$I$6)),"x",""))</f>
        <v/>
      </c>
      <c r="W674" s="85" t="str">
        <f>IF(AND('341-CT'!$H$9=H674,OR(LEFT(N674,3)=$W$7,LEFT(O674,3)=$W$7)),"x","")</f>
        <v/>
      </c>
      <c r="X674" s="85" t="str">
        <f>IF(OR(TH!N674=TH!$X$7,O674=TH!$X$7),"x","")</f>
        <v/>
      </c>
      <c r="Y674" s="85" t="str">
        <f>IF(AND(OR(N674="131",O674="131"),H674='131-CT'!$H$9),"x","")</f>
        <v/>
      </c>
      <c r="Z674" s="85"/>
      <c r="AA674" s="85" t="str">
        <f>IF(AND(MONTH(E674)='IN-NX'!$J$5,'IN-NX'!$D$7=D674),"x","")</f>
        <v/>
      </c>
      <c r="AB674" s="85" t="str">
        <f>IF(AND(OR(LEFT(TH!N674,2)="15",LEFT(TH!O674,2)="15"),'152-CT'!$J$8=TH!F674),"x","")</f>
        <v/>
      </c>
      <c r="AC674" s="85" t="str">
        <f>IF(AND(OR(LEFT(TH!N674,2)="15",LEFT(TH!O674,2)="15"),TK!$E$7=TH!F674),"x","")</f>
        <v/>
      </c>
      <c r="AD674" s="85" t="str">
        <f>IF(AND(N674="1521",MONTH(C674)='BK-NL'!$M$11),"x","")</f>
        <v/>
      </c>
    </row>
    <row r="675" spans="1:30" ht="15.75" hidden="1" customHeight="1">
      <c r="A675" s="342" t="str">
        <f>IF(B675&lt;&gt;"",IF(AND(B675='IN-TC'!$S$4,OR(TH!N675="1111",TH!O675="1111")),TH!D675,""),"")</f>
        <v/>
      </c>
      <c r="B675" s="63">
        <f t="shared" si="45"/>
        <v>3</v>
      </c>
      <c r="C675" s="64">
        <v>42460</v>
      </c>
      <c r="D675" s="64" t="s">
        <v>1399</v>
      </c>
      <c r="E675" s="64">
        <f>C675</f>
        <v>42460</v>
      </c>
      <c r="F675" s="74" t="s">
        <v>1373</v>
      </c>
      <c r="G675" s="994" t="s">
        <v>1375</v>
      </c>
      <c r="H675" s="7" t="s">
        <v>1376</v>
      </c>
      <c r="I675" s="446"/>
      <c r="J675" s="446"/>
      <c r="K675" s="437"/>
      <c r="L675" s="446"/>
      <c r="M675" s="65">
        <v>29670</v>
      </c>
      <c r="N675" s="66" t="s">
        <v>101</v>
      </c>
      <c r="O675" s="66" t="s">
        <v>63</v>
      </c>
      <c r="P675" s="85" t="str">
        <f>IF(AND('331-CT'!$E$7=TH!H675,OR(N675="331",O675="331")),"x","")</f>
        <v/>
      </c>
      <c r="Q675" s="85" t="str">
        <f>IF(AND(B675='111'!$L$11,OR($N675=$Q$7,$O675=$Q$7)),"x","")</f>
        <v/>
      </c>
      <c r="R675" s="85" t="str">
        <f>IF(AND($N675=$Q$7,$B675&lt;'111'!$L$11),"x","")</f>
        <v/>
      </c>
      <c r="S675" s="85" t="str">
        <f>IF(AND($O675=$Q$7,$B675&lt;'111'!$L$11),"x","")</f>
        <v/>
      </c>
      <c r="T675" s="85" t="str">
        <f>IF(ISERROR(FIND('112'!$M$9,G675,1)),"",IF((AND(FIND('112'!$M$9,G675,1)&gt;=1,B675='112'!$K$9,OR($N675='112'!$I$6,$O675='112'!$I$6))),"x",""))</f>
        <v/>
      </c>
      <c r="U675" s="85" t="str">
        <f>IF(ISERROR(FIND('112'!$M$9,G675,1)),"",IF((AND(LEFT(G675,2)=LEFT('112'!$M$9,2),B675&lt;'112'!$K$9,$N675='112'!$I$6)),"x",""))</f>
        <v/>
      </c>
      <c r="V675" s="85" t="str">
        <f>IF(ISERROR(FIND('112'!$M$9,G675,1)),"",IF((AND(RIGHT(G675,2)=RIGHT('112'!$M$9,2),B675&lt;'112'!$K$9,$O675='112'!$I$6)),"x",""))</f>
        <v/>
      </c>
      <c r="W675" s="85" t="str">
        <f>IF(AND('341-CT'!$H$9=H675,OR(LEFT(N675,3)=$W$7,LEFT(O675,3)=$W$7)),"x","")</f>
        <v/>
      </c>
      <c r="X675" s="85" t="str">
        <f>IF(OR(TH!N675=TH!$X$7,O675=TH!$X$7),"x","")</f>
        <v/>
      </c>
      <c r="Y675" s="85" t="str">
        <f>IF(AND(OR(N675="131",O675="131"),H675='131-CT'!$H$9),"x","")</f>
        <v/>
      </c>
      <c r="Z675" s="85"/>
      <c r="AA675" s="85" t="str">
        <f>IF(AND(MONTH(E675)='IN-NX'!$J$5,'IN-NX'!$D$7=D675),"x","")</f>
        <v/>
      </c>
      <c r="AB675" s="85" t="str">
        <f>IF(AND(OR(LEFT(TH!N675,2)="15",LEFT(TH!O675,2)="15"),'152-CT'!$J$8=TH!F675),"x","")</f>
        <v/>
      </c>
      <c r="AC675" s="85" t="str">
        <f>IF(AND(OR(LEFT(TH!N675,2)="15",LEFT(TH!O675,2)="15"),TK!$E$7=TH!F675),"x","")</f>
        <v/>
      </c>
      <c r="AD675" s="85" t="str">
        <f>IF(AND(N675="1521",MONTH(C675)='BK-NL'!$M$11),"x","")</f>
        <v/>
      </c>
    </row>
    <row r="676" spans="1:30" ht="15.75" hidden="1" customHeight="1">
      <c r="A676" s="342" t="str">
        <f>IF(B676&lt;&gt;"",IF(AND(B676='IN-TC'!$S$4,OR(TH!N676="1111",TH!O676="1111")),TH!D676,""),"")</f>
        <v/>
      </c>
      <c r="B676" s="63">
        <f t="shared" si="45"/>
        <v>3</v>
      </c>
      <c r="C676" s="64">
        <v>42460</v>
      </c>
      <c r="D676" s="64" t="s">
        <v>1399</v>
      </c>
      <c r="E676" s="64">
        <f>C676</f>
        <v>42460</v>
      </c>
      <c r="F676" s="74" t="s">
        <v>1374</v>
      </c>
      <c r="G676" s="994" t="s">
        <v>1375</v>
      </c>
      <c r="H676" s="7" t="s">
        <v>1376</v>
      </c>
      <c r="I676" s="446"/>
      <c r="J676" s="446"/>
      <c r="K676" s="437"/>
      <c r="L676" s="446"/>
      <c r="M676" s="65">
        <v>2967</v>
      </c>
      <c r="N676" s="66" t="s">
        <v>9</v>
      </c>
      <c r="O676" s="66" t="s">
        <v>63</v>
      </c>
      <c r="P676" s="85" t="str">
        <f>IF(AND('331-CT'!$E$7=TH!H676,OR(N676="331",O676="331")),"x","")</f>
        <v/>
      </c>
      <c r="Q676" s="85" t="str">
        <f>IF(AND(B676='111'!$L$11,OR($N676=$Q$7,$O676=$Q$7)),"x","")</f>
        <v/>
      </c>
      <c r="R676" s="85" t="str">
        <f>IF(AND($N676=$Q$7,$B676&lt;'111'!$L$11),"x","")</f>
        <v/>
      </c>
      <c r="S676" s="85" t="str">
        <f>IF(AND($O676=$Q$7,$B676&lt;'111'!$L$11),"x","")</f>
        <v/>
      </c>
      <c r="T676" s="85" t="str">
        <f>IF(ISERROR(FIND('112'!$M$9,G676,1)),"",IF((AND(FIND('112'!$M$9,G676,1)&gt;=1,B676='112'!$K$9,OR($N676='112'!$I$6,$O676='112'!$I$6))),"x",""))</f>
        <v/>
      </c>
      <c r="U676" s="85" t="str">
        <f>IF(ISERROR(FIND('112'!$M$9,G676,1)),"",IF((AND(LEFT(G676,2)=LEFT('112'!$M$9,2),B676&lt;'112'!$K$9,$N676='112'!$I$6)),"x",""))</f>
        <v/>
      </c>
      <c r="V676" s="85" t="str">
        <f>IF(ISERROR(FIND('112'!$M$9,G676,1)),"",IF((AND(RIGHT(G676,2)=RIGHT('112'!$M$9,2),B676&lt;'112'!$K$9,$O676='112'!$I$6)),"x",""))</f>
        <v/>
      </c>
      <c r="W676" s="85" t="str">
        <f>IF(AND('341-CT'!$H$9=H676,OR(LEFT(N676,3)=$W$7,LEFT(O676,3)=$W$7)),"x","")</f>
        <v/>
      </c>
      <c r="X676" s="85" t="str">
        <f>IF(OR(TH!N676=TH!$X$7,O676=TH!$X$7),"x","")</f>
        <v/>
      </c>
      <c r="Y676" s="85" t="str">
        <f>IF(AND(OR(N676="131",O676="131"),H676='131-CT'!$H$9),"x","")</f>
        <v/>
      </c>
      <c r="Z676" s="85"/>
      <c r="AA676" s="85" t="str">
        <f>IF(AND(MONTH(E676)='IN-NX'!$J$5,'IN-NX'!$D$7=D676),"x","")</f>
        <v/>
      </c>
      <c r="AB676" s="85" t="str">
        <f>IF(AND(OR(LEFT(TH!N676,2)="15",LEFT(TH!O676,2)="15"),'152-CT'!$J$8=TH!F676),"x","")</f>
        <v/>
      </c>
      <c r="AC676" s="85" t="str">
        <f>IF(AND(OR(LEFT(TH!N676,2)="15",LEFT(TH!O676,2)="15"),TK!$E$7=TH!F676),"x","")</f>
        <v/>
      </c>
      <c r="AD676" s="85" t="str">
        <f>IF(AND(N676="1521",MONTH(C676)='BK-NL'!$M$11),"x","")</f>
        <v/>
      </c>
    </row>
    <row r="677" spans="1:30" s="353" customFormat="1" ht="15.75" hidden="1" customHeight="1">
      <c r="A677" s="342" t="str">
        <f>IF(B677&lt;&gt;"",IF(AND(B677='IN-TC'!$S$4,OR(TH!N677="1111",TH!O677="1111")),TH!D677,""),"")</f>
        <v/>
      </c>
      <c r="B677" s="1021">
        <f t="shared" si="45"/>
        <v>3</v>
      </c>
      <c r="C677" s="81">
        <v>42460</v>
      </c>
      <c r="D677" s="64" t="s">
        <v>1400</v>
      </c>
      <c r="E677" s="81">
        <v>42460</v>
      </c>
      <c r="F677" s="74" t="s">
        <v>1233</v>
      </c>
      <c r="G677" s="997"/>
      <c r="H677" s="83" t="s">
        <v>857</v>
      </c>
      <c r="I677" s="444"/>
      <c r="J677" s="444"/>
      <c r="K677" s="435"/>
      <c r="L677" s="444"/>
      <c r="M677" s="84">
        <v>140728119</v>
      </c>
      <c r="N677" s="85" t="s">
        <v>595</v>
      </c>
      <c r="O677" s="85" t="s">
        <v>63</v>
      </c>
      <c r="P677" s="85" t="str">
        <f>IF(AND('331-CT'!$E$7=TH!H677,OR(N677="331",O677="331")),"x","")</f>
        <v/>
      </c>
      <c r="Q677" s="85" t="str">
        <f>IF(AND(B677='111'!$L$11,OR($N677=$Q$7,$O677=$Q$7)),"x","")</f>
        <v/>
      </c>
      <c r="R677" s="85" t="str">
        <f>IF(AND($N677=$Q$7,$B677&lt;'111'!$L$11),"x","")</f>
        <v/>
      </c>
      <c r="S677" s="85" t="str">
        <f>IF(AND($O677=$Q$7,$B677&lt;'111'!$L$11),"x","")</f>
        <v/>
      </c>
      <c r="T677" s="85" t="str">
        <f>IF(ISERROR(FIND('112'!$M$9,G677,1)),"",IF((AND(FIND('112'!$M$9,G677,1)&gt;=1,B677='112'!$K$9,OR($N677='112'!$I$6,$O677='112'!$I$6))),"x",""))</f>
        <v/>
      </c>
      <c r="U677" s="85" t="str">
        <f>IF(ISERROR(FIND('112'!$M$9,G677,1)),"",IF((AND(LEFT(G677,2)=LEFT('112'!$M$9,2),B677&lt;'112'!$K$9,$N677='112'!$I$6)),"x",""))</f>
        <v/>
      </c>
      <c r="V677" s="85" t="str">
        <f>IF(ISERROR(FIND('112'!$M$9,G677,1)),"",IF((AND(RIGHT(G677,2)=RIGHT('112'!$M$9,2),B677&lt;'112'!$K$9,$O677='112'!$I$6)),"x",""))</f>
        <v/>
      </c>
      <c r="W677" s="85" t="str">
        <f>IF(AND('341-CT'!$H$9=H677,OR(LEFT(N677,3)=$W$7,LEFT(O677,3)=$W$7)),"x","")</f>
        <v/>
      </c>
      <c r="X677" s="85" t="str">
        <f>IF(OR(TH!N677=TH!$X$7,O677=TH!$X$7),"x","")</f>
        <v/>
      </c>
      <c r="Y677" s="85" t="str">
        <f>IF(AND(OR(N677="131",O677="131"),H677='131-CT'!$H$9),"x","")</f>
        <v/>
      </c>
      <c r="Z677" s="85"/>
      <c r="AA677" s="85" t="str">
        <f>IF(AND(MONTH(E677)='IN-NX'!$J$5,'IN-NX'!$D$7=D677),"x","")</f>
        <v/>
      </c>
      <c r="AB677" s="85" t="str">
        <f>IF(AND(OR(LEFT(TH!N677,2)="15",LEFT(TH!O677,2)="15"),'152-CT'!$J$8=TH!F677),"x","")</f>
        <v/>
      </c>
      <c r="AC677" s="85" t="str">
        <f>IF(AND(OR(LEFT(TH!N677,2)="15",LEFT(TH!O677,2)="15"),TK!$E$7=TH!F677),"x","")</f>
        <v/>
      </c>
      <c r="AD677" s="85" t="str">
        <f>IF(AND(N677="1521",MONTH(C677)='BK-NL'!$M$11),"x","")</f>
        <v/>
      </c>
    </row>
    <row r="678" spans="1:30" s="347" customFormat="1" ht="15.75" hidden="1" customHeight="1">
      <c r="A678" s="342" t="str">
        <f>IF(B678&lt;&gt;"",IF(AND(B678='IN-TC'!$S$4,OR(TH!N678="1111",TH!O678="1111")),TH!D678,""),"")</f>
        <v/>
      </c>
      <c r="B678" s="63">
        <f t="shared" ref="B678:B702" si="46">IF(C678&lt;&gt;"",MONTH(C678),"")</f>
        <v>1</v>
      </c>
      <c r="C678" s="64">
        <v>42400</v>
      </c>
      <c r="D678" s="64" t="s">
        <v>585</v>
      </c>
      <c r="E678" s="64">
        <v>42370</v>
      </c>
      <c r="F678" s="74" t="s">
        <v>638</v>
      </c>
      <c r="G678" s="67" t="s">
        <v>658</v>
      </c>
      <c r="H678" s="74" t="s">
        <v>634</v>
      </c>
      <c r="I678" s="446"/>
      <c r="J678" s="446"/>
      <c r="K678" s="437"/>
      <c r="L678" s="446"/>
      <c r="M678" s="65">
        <v>10134000</v>
      </c>
      <c r="N678" s="66" t="s">
        <v>594</v>
      </c>
      <c r="O678" s="66" t="s">
        <v>8</v>
      </c>
      <c r="P678" s="85" t="str">
        <f>IF(AND('331-CT'!$E$7=TH!H678,OR(N678="331",O678="331")),"x","")</f>
        <v/>
      </c>
      <c r="Q678" s="85" t="str">
        <f>IF(AND(B678='111'!$L$11,OR($N678=$Q$7,$O678=$Q$7)),"x","")</f>
        <v/>
      </c>
      <c r="R678" s="85" t="str">
        <f>IF(AND($N678=$Q$7,$B678&lt;'111'!$L$11),"x","")</f>
        <v/>
      </c>
      <c r="S678" s="85" t="str">
        <f>IF(AND($O678=$Q$7,$B678&lt;'111'!$L$11),"x","")</f>
        <v/>
      </c>
      <c r="T678" s="85" t="str">
        <f>IF(ISERROR(FIND('112'!$M$9,G678,1)),"",IF((AND(FIND('112'!$M$9,G678,1)&gt;=1,B678='112'!$K$9,OR($N678='112'!$I$6,$O678='112'!$I$6))),"x",""))</f>
        <v/>
      </c>
      <c r="U678" s="85" t="str">
        <f>IF(ISERROR(FIND('112'!$M$9,G678,1)),"",IF((AND(LEFT(G678,2)=LEFT('112'!$M$9,2),B678&lt;'112'!$K$9,$N678='112'!$I$6)),"x",""))</f>
        <v/>
      </c>
      <c r="V678" s="85" t="str">
        <f>IF(ISERROR(FIND('112'!$M$9,G678,1)),"",IF((AND(RIGHT(G678,2)=RIGHT('112'!$M$9,2),B678&lt;'112'!$K$9,$O678='112'!$I$6)),"x",""))</f>
        <v/>
      </c>
      <c r="W678" s="85" t="str">
        <f>IF(AND('341-CT'!$H$9=H678,OR(LEFT(N678,3)=$W$7,LEFT(O678,3)=$W$7)),"x","")</f>
        <v/>
      </c>
      <c r="X678" s="85" t="str">
        <f>IF(OR(TH!N678=TH!$X$7,O678=TH!$X$7),"x","")</f>
        <v/>
      </c>
      <c r="Y678" s="85" t="str">
        <f>IF(AND(OR(N678="131",O678="131"),H678='131-CT'!$H$9),"x","")</f>
        <v/>
      </c>
      <c r="Z678" s="85"/>
      <c r="AA678" s="85" t="str">
        <f>IF(AND(MONTH(E678)='IN-NX'!$J$5,'IN-NX'!$D$7=D678),"x","")</f>
        <v/>
      </c>
      <c r="AB678" s="85" t="str">
        <f>IF(AND(OR(LEFT(TH!N678,2)="15",LEFT(TH!O678,2)="15"),'152-CT'!$J$8=TH!F678),"x","")</f>
        <v/>
      </c>
      <c r="AC678" s="85" t="str">
        <f>IF(AND(OR(LEFT(TH!N678,2)="15",LEFT(TH!O678,2)="15"),TK!$E$7=TH!F678),"x","")</f>
        <v/>
      </c>
      <c r="AD678" s="85" t="str">
        <f>IF(AND(N678="1521",MONTH(C678)='BK-NL'!$M$11),"x","")</f>
        <v/>
      </c>
    </row>
    <row r="679" spans="1:30" s="347" customFormat="1" ht="15.75" hidden="1" customHeight="1">
      <c r="A679" s="342" t="str">
        <f>IF(B679&lt;&gt;"",IF(AND(B679='IN-TC'!$S$4,OR(TH!N679="1111",TH!O679="1111")),TH!D679,""),"")</f>
        <v/>
      </c>
      <c r="B679" s="63">
        <f t="shared" si="46"/>
        <v>1</v>
      </c>
      <c r="C679" s="64">
        <v>42400</v>
      </c>
      <c r="D679" s="64" t="s">
        <v>585</v>
      </c>
      <c r="E679" s="64">
        <v>42370</v>
      </c>
      <c r="F679" s="74" t="s">
        <v>639</v>
      </c>
      <c r="G679" s="67" t="s">
        <v>659</v>
      </c>
      <c r="H679" s="74" t="s">
        <v>634</v>
      </c>
      <c r="I679" s="446"/>
      <c r="J679" s="446"/>
      <c r="K679" s="437"/>
      <c r="L679" s="446"/>
      <c r="M679" s="65">
        <v>6823560</v>
      </c>
      <c r="N679" s="66" t="s">
        <v>594</v>
      </c>
      <c r="O679" s="66" t="s">
        <v>8</v>
      </c>
      <c r="P679" s="85" t="str">
        <f>IF(AND('331-CT'!$E$7=TH!H679,OR(N679="331",O679="331")),"x","")</f>
        <v/>
      </c>
      <c r="Q679" s="85" t="str">
        <f>IF(AND(B679='111'!$L$11,OR($N679=$Q$7,$O679=$Q$7)),"x","")</f>
        <v/>
      </c>
      <c r="R679" s="85" t="str">
        <f>IF(AND($N679=$Q$7,$B679&lt;'111'!$L$11),"x","")</f>
        <v/>
      </c>
      <c r="S679" s="85" t="str">
        <f>IF(AND($O679=$Q$7,$B679&lt;'111'!$L$11),"x","")</f>
        <v/>
      </c>
      <c r="T679" s="85" t="str">
        <f>IF(ISERROR(FIND('112'!$M$9,G679,1)),"",IF((AND(FIND('112'!$M$9,G679,1)&gt;=1,B679='112'!$K$9,OR($N679='112'!$I$6,$O679='112'!$I$6))),"x",""))</f>
        <v/>
      </c>
      <c r="U679" s="85" t="str">
        <f>IF(ISERROR(FIND('112'!$M$9,G679,1)),"",IF((AND(LEFT(G679,2)=LEFT('112'!$M$9,2),B679&lt;'112'!$K$9,$N679='112'!$I$6)),"x",""))</f>
        <v/>
      </c>
      <c r="V679" s="85" t="str">
        <f>IF(ISERROR(FIND('112'!$M$9,G679,1)),"",IF((AND(RIGHT(G679,2)=RIGHT('112'!$M$9,2),B679&lt;'112'!$K$9,$O679='112'!$I$6)),"x",""))</f>
        <v/>
      </c>
      <c r="W679" s="85" t="str">
        <f>IF(AND('341-CT'!$H$9=H679,OR(LEFT(N679,3)=$W$7,LEFT(O679,3)=$W$7)),"x","")</f>
        <v/>
      </c>
      <c r="X679" s="85" t="str">
        <f>IF(OR(TH!N679=TH!$X$7,O679=TH!$X$7),"x","")</f>
        <v/>
      </c>
      <c r="Y679" s="85" t="str">
        <f>IF(AND(OR(N679="131",O679="131"),H679='131-CT'!$H$9),"x","")</f>
        <v/>
      </c>
      <c r="Z679" s="85"/>
      <c r="AA679" s="85" t="str">
        <f>IF(AND(MONTH(E679)='IN-NX'!$J$5,'IN-NX'!$D$7=D679),"x","")</f>
        <v/>
      </c>
      <c r="AB679" s="85" t="str">
        <f>IF(AND(OR(LEFT(TH!N679,2)="15",LEFT(TH!O679,2)="15"),'152-CT'!$J$8=TH!F679),"x","")</f>
        <v/>
      </c>
      <c r="AC679" s="85" t="str">
        <f>IF(AND(OR(LEFT(TH!N679,2)="15",LEFT(TH!O679,2)="15"),TK!$E$7=TH!F679),"x","")</f>
        <v/>
      </c>
      <c r="AD679" s="85" t="str">
        <f>IF(AND(N679="1521",MONTH(C679)='BK-NL'!$M$11),"x","")</f>
        <v/>
      </c>
    </row>
    <row r="680" spans="1:30" s="347" customFormat="1" ht="15.75" hidden="1" customHeight="1">
      <c r="A680" s="342" t="str">
        <f>IF(B680&lt;&gt;"",IF(AND(B680='IN-TC'!$S$4,OR(TH!N680="1111",TH!O680="1111")),TH!D680,""),"")</f>
        <v/>
      </c>
      <c r="B680" s="63">
        <f t="shared" si="46"/>
        <v>1</v>
      </c>
      <c r="C680" s="64">
        <v>42400</v>
      </c>
      <c r="D680" s="64" t="s">
        <v>585</v>
      </c>
      <c r="E680" s="64">
        <v>42370</v>
      </c>
      <c r="F680" s="74" t="s">
        <v>640</v>
      </c>
      <c r="G680" s="67" t="s">
        <v>659</v>
      </c>
      <c r="H680" s="74" t="s">
        <v>634</v>
      </c>
      <c r="I680" s="446"/>
      <c r="J680" s="446"/>
      <c r="K680" s="437"/>
      <c r="L680" s="446"/>
      <c r="M680" s="65">
        <v>682356</v>
      </c>
      <c r="N680" s="66" t="s">
        <v>9</v>
      </c>
      <c r="O680" s="66" t="s">
        <v>8</v>
      </c>
      <c r="P680" s="85" t="str">
        <f>IF(AND('331-CT'!$E$7=TH!H680,OR(N680="331",O680="331")),"x","")</f>
        <v/>
      </c>
      <c r="Q680" s="85" t="str">
        <f>IF(AND(B680='111'!$L$11,OR($N680=$Q$7,$O680=$Q$7)),"x","")</f>
        <v/>
      </c>
      <c r="R680" s="85" t="str">
        <f>IF(AND($N680=$Q$7,$B680&lt;'111'!$L$11),"x","")</f>
        <v/>
      </c>
      <c r="S680" s="85" t="str">
        <f>IF(AND($O680=$Q$7,$B680&lt;'111'!$L$11),"x","")</f>
        <v/>
      </c>
      <c r="T680" s="85" t="str">
        <f>IF(ISERROR(FIND('112'!$M$9,G680,1)),"",IF((AND(FIND('112'!$M$9,G680,1)&gt;=1,B680='112'!$K$9,OR($N680='112'!$I$6,$O680='112'!$I$6))),"x",""))</f>
        <v/>
      </c>
      <c r="U680" s="85" t="str">
        <f>IF(ISERROR(FIND('112'!$M$9,G680,1)),"",IF((AND(LEFT(G680,2)=LEFT('112'!$M$9,2),B680&lt;'112'!$K$9,$N680='112'!$I$6)),"x",""))</f>
        <v/>
      </c>
      <c r="V680" s="85" t="str">
        <f>IF(ISERROR(FIND('112'!$M$9,G680,1)),"",IF((AND(RIGHT(G680,2)=RIGHT('112'!$M$9,2),B680&lt;'112'!$K$9,$O680='112'!$I$6)),"x",""))</f>
        <v/>
      </c>
      <c r="W680" s="85" t="str">
        <f>IF(AND('341-CT'!$H$9=H680,OR(LEFT(N680,3)=$W$7,LEFT(O680,3)=$W$7)),"x","")</f>
        <v/>
      </c>
      <c r="X680" s="85" t="str">
        <f>IF(OR(TH!N680=TH!$X$7,O680=TH!$X$7),"x","")</f>
        <v/>
      </c>
      <c r="Y680" s="85" t="str">
        <f>IF(AND(OR(N680="131",O680="131"),H680='131-CT'!$H$9),"x","")</f>
        <v/>
      </c>
      <c r="Z680" s="85"/>
      <c r="AA680" s="85" t="str">
        <f>IF(AND(MONTH(E680)='IN-NX'!$J$5,'IN-NX'!$D$7=D680),"x","")</f>
        <v/>
      </c>
      <c r="AB680" s="85" t="str">
        <f>IF(AND(OR(LEFT(TH!N680,2)="15",LEFT(TH!O680,2)="15"),'152-CT'!$J$8=TH!F680),"x","")</f>
        <v/>
      </c>
      <c r="AC680" s="85" t="str">
        <f>IF(AND(OR(LEFT(TH!N680,2)="15",LEFT(TH!O680,2)="15"),TK!$E$7=TH!F680),"x","")</f>
        <v/>
      </c>
      <c r="AD680" s="85" t="str">
        <f>IF(AND(N680="1521",MONTH(C680)='BK-NL'!$M$11),"x","")</f>
        <v/>
      </c>
    </row>
    <row r="681" spans="1:30" s="347" customFormat="1" ht="15.75" hidden="1" customHeight="1">
      <c r="A681" s="342" t="str">
        <f>IF(B681&lt;&gt;"",IF(AND(B681='IN-TC'!$S$4,OR(TH!N681="1111",TH!O681="1111")),TH!D681,""),"")</f>
        <v/>
      </c>
      <c r="B681" s="63">
        <f t="shared" si="46"/>
        <v>1</v>
      </c>
      <c r="C681" s="64">
        <v>42400</v>
      </c>
      <c r="D681" s="64" t="s">
        <v>585</v>
      </c>
      <c r="E681" s="64">
        <v>42369</v>
      </c>
      <c r="F681" s="74" t="s">
        <v>641</v>
      </c>
      <c r="G681" s="67" t="s">
        <v>660</v>
      </c>
      <c r="H681" s="74" t="s">
        <v>632</v>
      </c>
      <c r="I681" s="446"/>
      <c r="J681" s="446"/>
      <c r="K681" s="437"/>
      <c r="L681" s="446"/>
      <c r="M681" s="65">
        <v>4645000</v>
      </c>
      <c r="N681" s="66" t="s">
        <v>594</v>
      </c>
      <c r="O681" s="66" t="s">
        <v>8</v>
      </c>
      <c r="P681" s="85" t="str">
        <f>IF(AND('331-CT'!$E$7=TH!H681,OR(N681="331",O681="331")),"x","")</f>
        <v/>
      </c>
      <c r="Q681" s="85" t="str">
        <f>IF(AND(B681='111'!$L$11,OR($N681=$Q$7,$O681=$Q$7)),"x","")</f>
        <v/>
      </c>
      <c r="R681" s="85" t="str">
        <f>IF(AND($N681=$Q$7,$B681&lt;'111'!$L$11),"x","")</f>
        <v/>
      </c>
      <c r="S681" s="85" t="str">
        <f>IF(AND($O681=$Q$7,$B681&lt;'111'!$L$11),"x","")</f>
        <v/>
      </c>
      <c r="T681" s="85" t="str">
        <f>IF(ISERROR(FIND('112'!$M$9,G681,1)),"",IF((AND(FIND('112'!$M$9,G681,1)&gt;=1,B681='112'!$K$9,OR($N681='112'!$I$6,$O681='112'!$I$6))),"x",""))</f>
        <v/>
      </c>
      <c r="U681" s="85" t="str">
        <f>IF(ISERROR(FIND('112'!$M$9,G681,1)),"",IF((AND(LEFT(G681,2)=LEFT('112'!$M$9,2),B681&lt;'112'!$K$9,$N681='112'!$I$6)),"x",""))</f>
        <v/>
      </c>
      <c r="V681" s="85" t="str">
        <f>IF(ISERROR(FIND('112'!$M$9,G681,1)),"",IF((AND(RIGHT(G681,2)=RIGHT('112'!$M$9,2),B681&lt;'112'!$K$9,$O681='112'!$I$6)),"x",""))</f>
        <v/>
      </c>
      <c r="W681" s="85" t="str">
        <f>IF(AND('341-CT'!$H$9=H681,OR(LEFT(N681,3)=$W$7,LEFT(O681,3)=$W$7)),"x","")</f>
        <v/>
      </c>
      <c r="X681" s="85" t="str">
        <f>IF(OR(TH!N681=TH!$X$7,O681=TH!$X$7),"x","")</f>
        <v/>
      </c>
      <c r="Y681" s="85" t="str">
        <f>IF(AND(OR(N681="131",O681="131"),H681='131-CT'!$H$9),"x","")</f>
        <v/>
      </c>
      <c r="Z681" s="85"/>
      <c r="AA681" s="85" t="str">
        <f>IF(AND(MONTH(E681)='IN-NX'!$J$5,'IN-NX'!$D$7=D681),"x","")</f>
        <v/>
      </c>
      <c r="AB681" s="85" t="str">
        <f>IF(AND(OR(LEFT(TH!N681,2)="15",LEFT(TH!O681,2)="15"),'152-CT'!$J$8=TH!F681),"x","")</f>
        <v/>
      </c>
      <c r="AC681" s="85" t="str">
        <f>IF(AND(OR(LEFT(TH!N681,2)="15",LEFT(TH!O681,2)="15"),TK!$E$7=TH!F681),"x","")</f>
        <v/>
      </c>
      <c r="AD681" s="85" t="str">
        <f>IF(AND(N681="1521",MONTH(C681)='BK-NL'!$M$11),"x","")</f>
        <v/>
      </c>
    </row>
    <row r="682" spans="1:30" s="347" customFormat="1" ht="15.75" hidden="1" customHeight="1">
      <c r="A682" s="342" t="str">
        <f>IF(B682&lt;&gt;"",IF(AND(B682='IN-TC'!$S$4,OR(TH!N682="1111",TH!O682="1111")),TH!D682,""),"")</f>
        <v/>
      </c>
      <c r="B682" s="63">
        <f t="shared" si="46"/>
        <v>1</v>
      </c>
      <c r="C682" s="64">
        <v>42400</v>
      </c>
      <c r="D682" s="64" t="s">
        <v>585</v>
      </c>
      <c r="E682" s="64">
        <v>42369</v>
      </c>
      <c r="F682" s="74" t="s">
        <v>641</v>
      </c>
      <c r="G682" s="67" t="s">
        <v>661</v>
      </c>
      <c r="H682" s="74" t="s">
        <v>632</v>
      </c>
      <c r="I682" s="446"/>
      <c r="J682" s="446"/>
      <c r="K682" s="437"/>
      <c r="L682" s="446"/>
      <c r="M682" s="65">
        <v>1300000</v>
      </c>
      <c r="N682" s="66" t="s">
        <v>594</v>
      </c>
      <c r="O682" s="66" t="s">
        <v>8</v>
      </c>
      <c r="P682" s="85" t="str">
        <f>IF(AND('331-CT'!$E$7=TH!H682,OR(N682="331",O682="331")),"x","")</f>
        <v/>
      </c>
      <c r="Q682" s="85" t="str">
        <f>IF(AND(B682='111'!$L$11,OR($N682=$Q$7,$O682=$Q$7)),"x","")</f>
        <v/>
      </c>
      <c r="R682" s="85" t="str">
        <f>IF(AND($N682=$Q$7,$B682&lt;'111'!$L$11),"x","")</f>
        <v/>
      </c>
      <c r="S682" s="85" t="str">
        <f>IF(AND($O682=$Q$7,$B682&lt;'111'!$L$11),"x","")</f>
        <v/>
      </c>
      <c r="T682" s="85" t="str">
        <f>IF(ISERROR(FIND('112'!$M$9,G682,1)),"",IF((AND(FIND('112'!$M$9,G682,1)&gt;=1,B682='112'!$K$9,OR($N682='112'!$I$6,$O682='112'!$I$6))),"x",""))</f>
        <v/>
      </c>
      <c r="U682" s="85" t="str">
        <f>IF(ISERROR(FIND('112'!$M$9,G682,1)),"",IF((AND(LEFT(G682,2)=LEFT('112'!$M$9,2),B682&lt;'112'!$K$9,$N682='112'!$I$6)),"x",""))</f>
        <v/>
      </c>
      <c r="V682" s="85" t="str">
        <f>IF(ISERROR(FIND('112'!$M$9,G682,1)),"",IF((AND(RIGHT(G682,2)=RIGHT('112'!$M$9,2),B682&lt;'112'!$K$9,$O682='112'!$I$6)),"x",""))</f>
        <v/>
      </c>
      <c r="W682" s="85" t="str">
        <f>IF(AND('341-CT'!$H$9=H682,OR(LEFT(N682,3)=$W$7,LEFT(O682,3)=$W$7)),"x","")</f>
        <v/>
      </c>
      <c r="X682" s="85" t="str">
        <f>IF(OR(TH!N682=TH!$X$7,O682=TH!$X$7),"x","")</f>
        <v/>
      </c>
      <c r="Y682" s="85" t="str">
        <f>IF(AND(OR(N682="131",O682="131"),H682='131-CT'!$H$9),"x","")</f>
        <v/>
      </c>
      <c r="Z682" s="85"/>
      <c r="AA682" s="85" t="str">
        <f>IF(AND(MONTH(E682)='IN-NX'!$J$5,'IN-NX'!$D$7=D682),"x","")</f>
        <v/>
      </c>
      <c r="AB682" s="85" t="str">
        <f>IF(AND(OR(LEFT(TH!N682,2)="15",LEFT(TH!O682,2)="15"),'152-CT'!$J$8=TH!F682),"x","")</f>
        <v/>
      </c>
      <c r="AC682" s="85" t="str">
        <f>IF(AND(OR(LEFT(TH!N682,2)="15",LEFT(TH!O682,2)="15"),TK!$E$7=TH!F682),"x","")</f>
        <v/>
      </c>
      <c r="AD682" s="85" t="str">
        <f>IF(AND(N682="1521",MONTH(C682)='BK-NL'!$M$11),"x","")</f>
        <v/>
      </c>
    </row>
    <row r="683" spans="1:30" s="347" customFormat="1" ht="15.75" hidden="1" customHeight="1">
      <c r="A683" s="342" t="str">
        <f>IF(B683&lt;&gt;"",IF(AND(B683='IN-TC'!$S$4,OR(TH!N683="1111",TH!O683="1111")),TH!D683,""),"")</f>
        <v/>
      </c>
      <c r="B683" s="63">
        <f t="shared" si="46"/>
        <v>1</v>
      </c>
      <c r="C683" s="64">
        <v>42400</v>
      </c>
      <c r="D683" s="64" t="s">
        <v>585</v>
      </c>
      <c r="E683" s="64">
        <v>42380</v>
      </c>
      <c r="F683" s="74" t="s">
        <v>642</v>
      </c>
      <c r="G683" s="67" t="s">
        <v>662</v>
      </c>
      <c r="H683" s="74" t="s">
        <v>633</v>
      </c>
      <c r="I683" s="446"/>
      <c r="J683" s="446"/>
      <c r="K683" s="437"/>
      <c r="L683" s="446"/>
      <c r="M683" s="65">
        <v>2000000</v>
      </c>
      <c r="N683" s="66" t="s">
        <v>594</v>
      </c>
      <c r="O683" s="66" t="s">
        <v>8</v>
      </c>
      <c r="P683" s="85" t="str">
        <f>IF(AND('331-CT'!$E$7=TH!H683,OR(N683="331",O683="331")),"x","")</f>
        <v/>
      </c>
      <c r="Q683" s="85" t="str">
        <f>IF(AND(B683='111'!$L$11,OR($N683=$Q$7,$O683=$Q$7)),"x","")</f>
        <v/>
      </c>
      <c r="R683" s="85" t="str">
        <f>IF(AND($N683=$Q$7,$B683&lt;'111'!$L$11),"x","")</f>
        <v/>
      </c>
      <c r="S683" s="85" t="str">
        <f>IF(AND($O683=$Q$7,$B683&lt;'111'!$L$11),"x","")</f>
        <v/>
      </c>
      <c r="T683" s="85" t="str">
        <f>IF(ISERROR(FIND('112'!$M$9,G683,1)),"",IF((AND(FIND('112'!$M$9,G683,1)&gt;=1,B683='112'!$K$9,OR($N683='112'!$I$6,$O683='112'!$I$6))),"x",""))</f>
        <v/>
      </c>
      <c r="U683" s="85" t="str">
        <f>IF(ISERROR(FIND('112'!$M$9,G683,1)),"",IF((AND(LEFT(G683,2)=LEFT('112'!$M$9,2),B683&lt;'112'!$K$9,$N683='112'!$I$6)),"x",""))</f>
        <v/>
      </c>
      <c r="V683" s="85" t="str">
        <f>IF(ISERROR(FIND('112'!$M$9,G683,1)),"",IF((AND(RIGHT(G683,2)=RIGHT('112'!$M$9,2),B683&lt;'112'!$K$9,$O683='112'!$I$6)),"x",""))</f>
        <v/>
      </c>
      <c r="W683" s="85" t="str">
        <f>IF(AND('341-CT'!$H$9=H683,OR(LEFT(N683,3)=$W$7,LEFT(O683,3)=$W$7)),"x","")</f>
        <v/>
      </c>
      <c r="X683" s="85" t="str">
        <f>IF(OR(TH!N683=TH!$X$7,O683=TH!$X$7),"x","")</f>
        <v/>
      </c>
      <c r="Y683" s="85" t="str">
        <f>IF(AND(OR(N683="131",O683="131"),H683='131-CT'!$H$9),"x","")</f>
        <v/>
      </c>
      <c r="Z683" s="85"/>
      <c r="AA683" s="85" t="str">
        <f>IF(AND(MONTH(E683)='IN-NX'!$J$5,'IN-NX'!$D$7=D683),"x","")</f>
        <v/>
      </c>
      <c r="AB683" s="85" t="str">
        <f>IF(AND(OR(LEFT(TH!N683,2)="15",LEFT(TH!O683,2)="15"),'152-CT'!$J$8=TH!F683),"x","")</f>
        <v/>
      </c>
      <c r="AC683" s="85" t="str">
        <f>IF(AND(OR(LEFT(TH!N683,2)="15",LEFT(TH!O683,2)="15"),TK!$E$7=TH!F683),"x","")</f>
        <v/>
      </c>
      <c r="AD683" s="85" t="str">
        <f>IF(AND(N683="1521",MONTH(C683)='BK-NL'!$M$11),"x","")</f>
        <v/>
      </c>
    </row>
    <row r="684" spans="1:30" s="347" customFormat="1" ht="15.75" hidden="1" customHeight="1">
      <c r="A684" s="342" t="str">
        <f>IF(B684&lt;&gt;"",IF(AND(B684='IN-TC'!$S$4,OR(TH!N684="1111",TH!O684="1111")),TH!D684,""),"")</f>
        <v/>
      </c>
      <c r="B684" s="63">
        <f t="shared" si="46"/>
        <v>1</v>
      </c>
      <c r="C684" s="64">
        <v>42400</v>
      </c>
      <c r="D684" s="64" t="s">
        <v>585</v>
      </c>
      <c r="E684" s="64">
        <v>42380</v>
      </c>
      <c r="F684" s="74" t="s">
        <v>643</v>
      </c>
      <c r="G684" s="67" t="s">
        <v>662</v>
      </c>
      <c r="H684" s="74" t="s">
        <v>633</v>
      </c>
      <c r="I684" s="446"/>
      <c r="J684" s="446"/>
      <c r="K684" s="437"/>
      <c r="L684" s="446"/>
      <c r="M684" s="65">
        <v>200000</v>
      </c>
      <c r="N684" s="66" t="s">
        <v>9</v>
      </c>
      <c r="O684" s="66" t="s">
        <v>8</v>
      </c>
      <c r="P684" s="85" t="str">
        <f>IF(AND('331-CT'!$E$7=TH!H684,OR(N684="331",O684="331")),"x","")</f>
        <v/>
      </c>
      <c r="Q684" s="85" t="str">
        <f>IF(AND(B684='111'!$L$11,OR($N684=$Q$7,$O684=$Q$7)),"x","")</f>
        <v/>
      </c>
      <c r="R684" s="85" t="str">
        <f>IF(AND($N684=$Q$7,$B684&lt;'111'!$L$11),"x","")</f>
        <v/>
      </c>
      <c r="S684" s="85" t="str">
        <f>IF(AND($O684=$Q$7,$B684&lt;'111'!$L$11),"x","")</f>
        <v/>
      </c>
      <c r="T684" s="85" t="str">
        <f>IF(ISERROR(FIND('112'!$M$9,G684,1)),"",IF((AND(FIND('112'!$M$9,G684,1)&gt;=1,B684='112'!$K$9,OR($N684='112'!$I$6,$O684='112'!$I$6))),"x",""))</f>
        <v/>
      </c>
      <c r="U684" s="85" t="str">
        <f>IF(ISERROR(FIND('112'!$M$9,G684,1)),"",IF((AND(LEFT(G684,2)=LEFT('112'!$M$9,2),B684&lt;'112'!$K$9,$N684='112'!$I$6)),"x",""))</f>
        <v/>
      </c>
      <c r="V684" s="85" t="str">
        <f>IF(ISERROR(FIND('112'!$M$9,G684,1)),"",IF((AND(RIGHT(G684,2)=RIGHT('112'!$M$9,2),B684&lt;'112'!$K$9,$O684='112'!$I$6)),"x",""))</f>
        <v/>
      </c>
      <c r="W684" s="85" t="str">
        <f>IF(AND('341-CT'!$H$9=H684,OR(LEFT(N684,3)=$W$7,LEFT(O684,3)=$W$7)),"x","")</f>
        <v/>
      </c>
      <c r="X684" s="85" t="str">
        <f>IF(OR(TH!N684=TH!$X$7,O684=TH!$X$7),"x","")</f>
        <v/>
      </c>
      <c r="Y684" s="85" t="str">
        <f>IF(AND(OR(N684="131",O684="131"),H684='131-CT'!$H$9),"x","")</f>
        <v/>
      </c>
      <c r="Z684" s="85"/>
      <c r="AA684" s="85" t="str">
        <f>IF(AND(MONTH(E684)='IN-NX'!$J$5,'IN-NX'!$D$7=D684),"x","")</f>
        <v/>
      </c>
      <c r="AB684" s="85" t="str">
        <f>IF(AND(OR(LEFT(TH!N684,2)="15",LEFT(TH!O684,2)="15"),'152-CT'!$J$8=TH!F684),"x","")</f>
        <v/>
      </c>
      <c r="AC684" s="85" t="str">
        <f>IF(AND(OR(LEFT(TH!N684,2)="15",LEFT(TH!O684,2)="15"),TK!$E$7=TH!F684),"x","")</f>
        <v/>
      </c>
      <c r="AD684" s="85" t="str">
        <f>IF(AND(N684="1521",MONTH(C684)='BK-NL'!$M$11),"x","")</f>
        <v/>
      </c>
    </row>
    <row r="685" spans="1:30" s="347" customFormat="1" ht="15.75" hidden="1" customHeight="1">
      <c r="A685" s="342" t="str">
        <f>IF(B685&lt;&gt;"",IF(AND(B685='IN-TC'!$S$4,OR(TH!N685="1111",TH!O685="1111")),TH!D685,""),"")</f>
        <v/>
      </c>
      <c r="B685" s="63">
        <f t="shared" si="46"/>
        <v>1</v>
      </c>
      <c r="C685" s="64">
        <v>42400</v>
      </c>
      <c r="D685" s="64" t="s">
        <v>585</v>
      </c>
      <c r="E685" s="64">
        <v>42381</v>
      </c>
      <c r="F685" s="74" t="s">
        <v>642</v>
      </c>
      <c r="G685" s="67" t="s">
        <v>663</v>
      </c>
      <c r="H685" s="74" t="s">
        <v>633</v>
      </c>
      <c r="I685" s="446"/>
      <c r="J685" s="446"/>
      <c r="K685" s="437"/>
      <c r="L685" s="446"/>
      <c r="M685" s="65">
        <v>2000000</v>
      </c>
      <c r="N685" s="66" t="s">
        <v>594</v>
      </c>
      <c r="O685" s="66" t="s">
        <v>8</v>
      </c>
      <c r="P685" s="85" t="str">
        <f>IF(AND('331-CT'!$E$7=TH!H685,OR(N685="331",O685="331")),"x","")</f>
        <v/>
      </c>
      <c r="Q685" s="85" t="str">
        <f>IF(AND(B685='111'!$L$11,OR($N685=$Q$7,$O685=$Q$7)),"x","")</f>
        <v/>
      </c>
      <c r="R685" s="85" t="str">
        <f>IF(AND($N685=$Q$7,$B685&lt;'111'!$L$11),"x","")</f>
        <v/>
      </c>
      <c r="S685" s="85" t="str">
        <f>IF(AND($O685=$Q$7,$B685&lt;'111'!$L$11),"x","")</f>
        <v/>
      </c>
      <c r="T685" s="85" t="str">
        <f>IF(ISERROR(FIND('112'!$M$9,G685,1)),"",IF((AND(FIND('112'!$M$9,G685,1)&gt;=1,B685='112'!$K$9,OR($N685='112'!$I$6,$O685='112'!$I$6))),"x",""))</f>
        <v/>
      </c>
      <c r="U685" s="85" t="str">
        <f>IF(ISERROR(FIND('112'!$M$9,G685,1)),"",IF((AND(LEFT(G685,2)=LEFT('112'!$M$9,2),B685&lt;'112'!$K$9,$N685='112'!$I$6)),"x",""))</f>
        <v/>
      </c>
      <c r="V685" s="85" t="str">
        <f>IF(ISERROR(FIND('112'!$M$9,G685,1)),"",IF((AND(RIGHT(G685,2)=RIGHT('112'!$M$9,2),B685&lt;'112'!$K$9,$O685='112'!$I$6)),"x",""))</f>
        <v/>
      </c>
      <c r="W685" s="85" t="str">
        <f>IF(AND('341-CT'!$H$9=H685,OR(LEFT(N685,3)=$W$7,LEFT(O685,3)=$W$7)),"x","")</f>
        <v/>
      </c>
      <c r="X685" s="85" t="str">
        <f>IF(OR(TH!N685=TH!$X$7,O685=TH!$X$7),"x","")</f>
        <v/>
      </c>
      <c r="Y685" s="85" t="str">
        <f>IF(AND(OR(N685="131",O685="131"),H685='131-CT'!$H$9),"x","")</f>
        <v/>
      </c>
      <c r="Z685" s="85"/>
      <c r="AA685" s="85" t="str">
        <f>IF(AND(MONTH(E685)='IN-NX'!$J$5,'IN-NX'!$D$7=D685),"x","")</f>
        <v/>
      </c>
      <c r="AB685" s="85" t="str">
        <f>IF(AND(OR(LEFT(TH!N685,2)="15",LEFT(TH!O685,2)="15"),'152-CT'!$J$8=TH!F685),"x","")</f>
        <v/>
      </c>
      <c r="AC685" s="85" t="str">
        <f>IF(AND(OR(LEFT(TH!N685,2)="15",LEFT(TH!O685,2)="15"),TK!$E$7=TH!F685),"x","")</f>
        <v/>
      </c>
      <c r="AD685" s="85" t="str">
        <f>IF(AND(N685="1521",MONTH(C685)='BK-NL'!$M$11),"x","")</f>
        <v/>
      </c>
    </row>
    <row r="686" spans="1:30" s="347" customFormat="1" ht="15.75" hidden="1" customHeight="1">
      <c r="A686" s="342" t="str">
        <f>IF(B686&lt;&gt;"",IF(AND(B686='IN-TC'!$S$4,OR(TH!N686="1111",TH!O686="1111")),TH!D686,""),"")</f>
        <v/>
      </c>
      <c r="B686" s="63">
        <f t="shared" si="46"/>
        <v>1</v>
      </c>
      <c r="C686" s="64">
        <v>42400</v>
      </c>
      <c r="D686" s="64" t="s">
        <v>585</v>
      </c>
      <c r="E686" s="64">
        <v>42381</v>
      </c>
      <c r="F686" s="74" t="s">
        <v>643</v>
      </c>
      <c r="G686" s="67" t="s">
        <v>663</v>
      </c>
      <c r="H686" s="74" t="s">
        <v>633</v>
      </c>
      <c r="I686" s="446"/>
      <c r="J686" s="446"/>
      <c r="K686" s="437"/>
      <c r="L686" s="446"/>
      <c r="M686" s="65">
        <v>200000</v>
      </c>
      <c r="N686" s="66" t="s">
        <v>9</v>
      </c>
      <c r="O686" s="66" t="s">
        <v>8</v>
      </c>
      <c r="P686" s="85" t="str">
        <f>IF(AND('331-CT'!$E$7=TH!H686,OR(N686="331",O686="331")),"x","")</f>
        <v/>
      </c>
      <c r="Q686" s="85" t="str">
        <f>IF(AND(B686='111'!$L$11,OR($N686=$Q$7,$O686=$Q$7)),"x","")</f>
        <v/>
      </c>
      <c r="R686" s="85" t="str">
        <f>IF(AND($N686=$Q$7,$B686&lt;'111'!$L$11),"x","")</f>
        <v/>
      </c>
      <c r="S686" s="85" t="str">
        <f>IF(AND($O686=$Q$7,$B686&lt;'111'!$L$11),"x","")</f>
        <v/>
      </c>
      <c r="T686" s="85" t="str">
        <f>IF(ISERROR(FIND('112'!$M$9,G686,1)),"",IF((AND(FIND('112'!$M$9,G686,1)&gt;=1,B686='112'!$K$9,OR($N686='112'!$I$6,$O686='112'!$I$6))),"x",""))</f>
        <v/>
      </c>
      <c r="U686" s="85" t="str">
        <f>IF(ISERROR(FIND('112'!$M$9,G686,1)),"",IF((AND(LEFT(G686,2)=LEFT('112'!$M$9,2),B686&lt;'112'!$K$9,$N686='112'!$I$6)),"x",""))</f>
        <v/>
      </c>
      <c r="V686" s="85" t="str">
        <f>IF(ISERROR(FIND('112'!$M$9,G686,1)),"",IF((AND(RIGHT(G686,2)=RIGHT('112'!$M$9,2),B686&lt;'112'!$K$9,$O686='112'!$I$6)),"x",""))</f>
        <v/>
      </c>
      <c r="W686" s="85" t="str">
        <f>IF(AND('341-CT'!$H$9=H686,OR(LEFT(N686,3)=$W$7,LEFT(O686,3)=$W$7)),"x","")</f>
        <v/>
      </c>
      <c r="X686" s="85" t="str">
        <f>IF(OR(TH!N686=TH!$X$7,O686=TH!$X$7),"x","")</f>
        <v/>
      </c>
      <c r="Y686" s="85" t="str">
        <f>IF(AND(OR(N686="131",O686="131"),H686='131-CT'!$H$9),"x","")</f>
        <v/>
      </c>
      <c r="Z686" s="85"/>
      <c r="AA686" s="85" t="str">
        <f>IF(AND(MONTH(E686)='IN-NX'!$J$5,'IN-NX'!$D$7=D686),"x","")</f>
        <v/>
      </c>
      <c r="AB686" s="85" t="str">
        <f>IF(AND(OR(LEFT(TH!N686,2)="15",LEFT(TH!O686,2)="15"),'152-CT'!$J$8=TH!F686),"x","")</f>
        <v/>
      </c>
      <c r="AC686" s="85" t="str">
        <f>IF(AND(OR(LEFT(TH!N686,2)="15",LEFT(TH!O686,2)="15"),TK!$E$7=TH!F686),"x","")</f>
        <v/>
      </c>
      <c r="AD686" s="85" t="str">
        <f>IF(AND(N686="1521",MONTH(C686)='BK-NL'!$M$11),"x","")</f>
        <v/>
      </c>
    </row>
    <row r="687" spans="1:30" s="347" customFormat="1" ht="15.75" hidden="1" customHeight="1">
      <c r="A687" s="342" t="str">
        <f>IF(B687&lt;&gt;"",IF(AND(B687='IN-TC'!$S$4,OR(TH!N687="1111",TH!O687="1111")),TH!D687,""),"")</f>
        <v/>
      </c>
      <c r="B687" s="63">
        <f t="shared" si="46"/>
        <v>1</v>
      </c>
      <c r="C687" s="64">
        <v>42400</v>
      </c>
      <c r="D687" s="64" t="s">
        <v>585</v>
      </c>
      <c r="E687" s="64">
        <v>42394</v>
      </c>
      <c r="F687" s="74" t="s">
        <v>642</v>
      </c>
      <c r="G687" s="67" t="s">
        <v>664</v>
      </c>
      <c r="H687" s="74" t="s">
        <v>633</v>
      </c>
      <c r="I687" s="446"/>
      <c r="J687" s="446"/>
      <c r="K687" s="437"/>
      <c r="L687" s="446"/>
      <c r="M687" s="65">
        <v>1818182</v>
      </c>
      <c r="N687" s="66" t="s">
        <v>594</v>
      </c>
      <c r="O687" s="66" t="s">
        <v>8</v>
      </c>
      <c r="P687" s="85" t="str">
        <f>IF(AND('331-CT'!$E$7=TH!H687,OR(N687="331",O687="331")),"x","")</f>
        <v/>
      </c>
      <c r="Q687" s="85" t="str">
        <f>IF(AND(B687='111'!$L$11,OR($N687=$Q$7,$O687=$Q$7)),"x","")</f>
        <v/>
      </c>
      <c r="R687" s="85" t="str">
        <f>IF(AND($N687=$Q$7,$B687&lt;'111'!$L$11),"x","")</f>
        <v/>
      </c>
      <c r="S687" s="85" t="str">
        <f>IF(AND($O687=$Q$7,$B687&lt;'111'!$L$11),"x","")</f>
        <v/>
      </c>
      <c r="T687" s="85" t="str">
        <f>IF(ISERROR(FIND('112'!$M$9,G687,1)),"",IF((AND(FIND('112'!$M$9,G687,1)&gt;=1,B687='112'!$K$9,OR($N687='112'!$I$6,$O687='112'!$I$6))),"x",""))</f>
        <v/>
      </c>
      <c r="U687" s="85" t="str">
        <f>IF(ISERROR(FIND('112'!$M$9,G687,1)),"",IF((AND(LEFT(G687,2)=LEFT('112'!$M$9,2),B687&lt;'112'!$K$9,$N687='112'!$I$6)),"x",""))</f>
        <v/>
      </c>
      <c r="V687" s="85" t="str">
        <f>IF(ISERROR(FIND('112'!$M$9,G687,1)),"",IF((AND(RIGHT(G687,2)=RIGHT('112'!$M$9,2),B687&lt;'112'!$K$9,$O687='112'!$I$6)),"x",""))</f>
        <v/>
      </c>
      <c r="W687" s="85" t="str">
        <f>IF(AND('341-CT'!$H$9=H687,OR(LEFT(N687,3)=$W$7,LEFT(O687,3)=$W$7)),"x","")</f>
        <v/>
      </c>
      <c r="X687" s="85" t="str">
        <f>IF(OR(TH!N687=TH!$X$7,O687=TH!$X$7),"x","")</f>
        <v/>
      </c>
      <c r="Y687" s="85" t="str">
        <f>IF(AND(OR(N687="131",O687="131"),H687='131-CT'!$H$9),"x","")</f>
        <v/>
      </c>
      <c r="Z687" s="85"/>
      <c r="AA687" s="85" t="str">
        <f>IF(AND(MONTH(E687)='IN-NX'!$J$5,'IN-NX'!$D$7=D687),"x","")</f>
        <v/>
      </c>
      <c r="AB687" s="85" t="str">
        <f>IF(AND(OR(LEFT(TH!N687,2)="15",LEFT(TH!O687,2)="15"),'152-CT'!$J$8=TH!F687),"x","")</f>
        <v/>
      </c>
      <c r="AC687" s="85" t="str">
        <f>IF(AND(OR(LEFT(TH!N687,2)="15",LEFT(TH!O687,2)="15"),TK!$E$7=TH!F687),"x","")</f>
        <v/>
      </c>
      <c r="AD687" s="85" t="str">
        <f>IF(AND(N687="1521",MONTH(C687)='BK-NL'!$M$11),"x","")</f>
        <v/>
      </c>
    </row>
    <row r="688" spans="1:30" s="347" customFormat="1" ht="15.75" hidden="1" customHeight="1">
      <c r="A688" s="342" t="str">
        <f>IF(B688&lt;&gt;"",IF(AND(B688='IN-TC'!$S$4,OR(TH!N688="1111",TH!O688="1111")),TH!D688,""),"")</f>
        <v/>
      </c>
      <c r="B688" s="63">
        <f t="shared" si="46"/>
        <v>1</v>
      </c>
      <c r="C688" s="64">
        <v>42400</v>
      </c>
      <c r="D688" s="64" t="s">
        <v>585</v>
      </c>
      <c r="E688" s="64">
        <v>42394</v>
      </c>
      <c r="F688" s="74" t="s">
        <v>643</v>
      </c>
      <c r="G688" s="67" t="s">
        <v>664</v>
      </c>
      <c r="H688" s="74" t="s">
        <v>633</v>
      </c>
      <c r="I688" s="446"/>
      <c r="J688" s="446"/>
      <c r="K688" s="437"/>
      <c r="L688" s="446"/>
      <c r="M688" s="65">
        <v>181818</v>
      </c>
      <c r="N688" s="66" t="s">
        <v>9</v>
      </c>
      <c r="O688" s="66" t="s">
        <v>8</v>
      </c>
      <c r="P688" s="85" t="str">
        <f>IF(AND('331-CT'!$E$7=TH!H688,OR(N688="331",O688="331")),"x","")</f>
        <v/>
      </c>
      <c r="Q688" s="85" t="str">
        <f>IF(AND(B688='111'!$L$11,OR($N688=$Q$7,$O688=$Q$7)),"x","")</f>
        <v/>
      </c>
      <c r="R688" s="85" t="str">
        <f>IF(AND($N688=$Q$7,$B688&lt;'111'!$L$11),"x","")</f>
        <v/>
      </c>
      <c r="S688" s="85" t="str">
        <f>IF(AND($O688=$Q$7,$B688&lt;'111'!$L$11),"x","")</f>
        <v/>
      </c>
      <c r="T688" s="85" t="str">
        <f>IF(ISERROR(FIND('112'!$M$9,G688,1)),"",IF((AND(FIND('112'!$M$9,G688,1)&gt;=1,B688='112'!$K$9,OR($N688='112'!$I$6,$O688='112'!$I$6))),"x",""))</f>
        <v/>
      </c>
      <c r="U688" s="85" t="str">
        <f>IF(ISERROR(FIND('112'!$M$9,G688,1)),"",IF((AND(LEFT(G688,2)=LEFT('112'!$M$9,2),B688&lt;'112'!$K$9,$N688='112'!$I$6)),"x",""))</f>
        <v/>
      </c>
      <c r="V688" s="85" t="str">
        <f>IF(ISERROR(FIND('112'!$M$9,G688,1)),"",IF((AND(RIGHT(G688,2)=RIGHT('112'!$M$9,2),B688&lt;'112'!$K$9,$O688='112'!$I$6)),"x",""))</f>
        <v/>
      </c>
      <c r="W688" s="85" t="str">
        <f>IF(AND('341-CT'!$H$9=H688,OR(LEFT(N688,3)=$W$7,LEFT(O688,3)=$W$7)),"x","")</f>
        <v/>
      </c>
      <c r="X688" s="85" t="str">
        <f>IF(OR(TH!N688=TH!$X$7,O688=TH!$X$7),"x","")</f>
        <v/>
      </c>
      <c r="Y688" s="85" t="str">
        <f>IF(AND(OR(N688="131",O688="131"),H688='131-CT'!$H$9),"x","")</f>
        <v/>
      </c>
      <c r="Z688" s="85"/>
      <c r="AA688" s="85" t="str">
        <f>IF(AND(MONTH(E688)='IN-NX'!$J$5,'IN-NX'!$D$7=D688),"x","")</f>
        <v/>
      </c>
      <c r="AB688" s="85" t="str">
        <f>IF(AND(OR(LEFT(TH!N688,2)="15",LEFT(TH!O688,2)="15"),'152-CT'!$J$8=TH!F688),"x","")</f>
        <v/>
      </c>
      <c r="AC688" s="85" t="str">
        <f>IF(AND(OR(LEFT(TH!N688,2)="15",LEFT(TH!O688,2)="15"),TK!$E$7=TH!F688),"x","")</f>
        <v/>
      </c>
      <c r="AD688" s="85" t="str">
        <f>IF(AND(N688="1521",MONTH(C688)='BK-NL'!$M$11),"x","")</f>
        <v/>
      </c>
    </row>
    <row r="689" spans="1:30" s="347" customFormat="1" ht="15.75" hidden="1" customHeight="1">
      <c r="A689" s="342" t="str">
        <f>IF(B689&lt;&gt;"",IF(AND(B689='IN-TC'!$S$4,OR(TH!N689="1111",TH!O689="1111")),TH!D689,""),"")</f>
        <v/>
      </c>
      <c r="B689" s="63">
        <f t="shared" si="46"/>
        <v>1</v>
      </c>
      <c r="C689" s="64">
        <v>42400</v>
      </c>
      <c r="D689" s="64" t="s">
        <v>585</v>
      </c>
      <c r="E689" s="64">
        <v>42398</v>
      </c>
      <c r="F689" s="74" t="s">
        <v>638</v>
      </c>
      <c r="G689" s="67" t="s">
        <v>665</v>
      </c>
      <c r="H689" s="74" t="s">
        <v>634</v>
      </c>
      <c r="I689" s="446"/>
      <c r="J689" s="446"/>
      <c r="K689" s="437"/>
      <c r="L689" s="446"/>
      <c r="M689" s="65">
        <v>11135000</v>
      </c>
      <c r="N689" s="66" t="s">
        <v>594</v>
      </c>
      <c r="O689" s="66" t="s">
        <v>8</v>
      </c>
      <c r="P689" s="85" t="str">
        <f>IF(AND('331-CT'!$E$7=TH!H689,OR(N689="331",O689="331")),"x","")</f>
        <v/>
      </c>
      <c r="Q689" s="85" t="str">
        <f>IF(AND(B689='111'!$L$11,OR($N689=$Q$7,$O689=$Q$7)),"x","")</f>
        <v/>
      </c>
      <c r="R689" s="85" t="str">
        <f>IF(AND($N689=$Q$7,$B689&lt;'111'!$L$11),"x","")</f>
        <v/>
      </c>
      <c r="S689" s="85" t="str">
        <f>IF(AND($O689=$Q$7,$B689&lt;'111'!$L$11),"x","")</f>
        <v/>
      </c>
      <c r="T689" s="85" t="str">
        <f>IF(ISERROR(FIND('112'!$M$9,G689,1)),"",IF((AND(FIND('112'!$M$9,G689,1)&gt;=1,B689='112'!$K$9,OR($N689='112'!$I$6,$O689='112'!$I$6))),"x",""))</f>
        <v/>
      </c>
      <c r="U689" s="85" t="str">
        <f>IF(ISERROR(FIND('112'!$M$9,G689,1)),"",IF((AND(LEFT(G689,2)=LEFT('112'!$M$9,2),B689&lt;'112'!$K$9,$N689='112'!$I$6)),"x",""))</f>
        <v/>
      </c>
      <c r="V689" s="85" t="str">
        <f>IF(ISERROR(FIND('112'!$M$9,G689,1)),"",IF((AND(RIGHT(G689,2)=RIGHT('112'!$M$9,2),B689&lt;'112'!$K$9,$O689='112'!$I$6)),"x",""))</f>
        <v/>
      </c>
      <c r="W689" s="85" t="str">
        <f>IF(AND('341-CT'!$H$9=H689,OR(LEFT(N689,3)=$W$7,LEFT(O689,3)=$W$7)),"x","")</f>
        <v/>
      </c>
      <c r="X689" s="85" t="str">
        <f>IF(OR(TH!N689=TH!$X$7,O689=TH!$X$7),"x","")</f>
        <v/>
      </c>
      <c r="Y689" s="85" t="str">
        <f>IF(AND(OR(N689="131",O689="131"),H689='131-CT'!$H$9),"x","")</f>
        <v/>
      </c>
      <c r="Z689" s="85"/>
      <c r="AA689" s="85" t="str">
        <f>IF(AND(MONTH(E689)='IN-NX'!$J$5,'IN-NX'!$D$7=D689),"x","")</f>
        <v/>
      </c>
      <c r="AB689" s="85" t="str">
        <f>IF(AND(OR(LEFT(TH!N689,2)="15",LEFT(TH!O689,2)="15"),'152-CT'!$J$8=TH!F689),"x","")</f>
        <v/>
      </c>
      <c r="AC689" s="85" t="str">
        <f>IF(AND(OR(LEFT(TH!N689,2)="15",LEFT(TH!O689,2)="15"),TK!$E$7=TH!F689),"x","")</f>
        <v/>
      </c>
      <c r="AD689" s="85" t="str">
        <f>IF(AND(N689="1521",MONTH(C689)='BK-NL'!$M$11),"x","")</f>
        <v/>
      </c>
    </row>
    <row r="690" spans="1:30" s="347" customFormat="1" ht="15.75" hidden="1" customHeight="1">
      <c r="A690" s="342" t="str">
        <f>IF(B690&lt;&gt;"",IF(AND(B690='IN-TC'!$S$4,OR(TH!N690="1111",TH!O690="1111")),TH!D690,""),"")</f>
        <v/>
      </c>
      <c r="B690" s="63">
        <f t="shared" si="46"/>
        <v>1</v>
      </c>
      <c r="C690" s="64">
        <v>42400</v>
      </c>
      <c r="D690" s="64" t="s">
        <v>585</v>
      </c>
      <c r="E690" s="64">
        <v>42398</v>
      </c>
      <c r="F690" s="74" t="s">
        <v>644</v>
      </c>
      <c r="G690" s="67" t="s">
        <v>666</v>
      </c>
      <c r="H690" s="74" t="s">
        <v>634</v>
      </c>
      <c r="I690" s="446"/>
      <c r="J690" s="446"/>
      <c r="K690" s="437"/>
      <c r="L690" s="446"/>
      <c r="M690" s="65">
        <v>5077560</v>
      </c>
      <c r="N690" s="68" t="s">
        <v>594</v>
      </c>
      <c r="O690" s="66" t="s">
        <v>8</v>
      </c>
      <c r="P690" s="85" t="str">
        <f>IF(AND('331-CT'!$E$7=TH!H690,OR(N690="331",O690="331")),"x","")</f>
        <v/>
      </c>
      <c r="Q690" s="85" t="str">
        <f>IF(AND(B690='111'!$L$11,OR($N690=$Q$7,$O690=$Q$7)),"x","")</f>
        <v/>
      </c>
      <c r="R690" s="85" t="str">
        <f>IF(AND($N690=$Q$7,$B690&lt;'111'!$L$11),"x","")</f>
        <v/>
      </c>
      <c r="S690" s="85" t="str">
        <f>IF(AND($O690=$Q$7,$B690&lt;'111'!$L$11),"x","")</f>
        <v/>
      </c>
      <c r="T690" s="85" t="str">
        <f>IF(ISERROR(FIND('112'!$M$9,G690,1)),"",IF((AND(FIND('112'!$M$9,G690,1)&gt;=1,B690='112'!$K$9,OR($N690='112'!$I$6,$O690='112'!$I$6))),"x",""))</f>
        <v/>
      </c>
      <c r="U690" s="85" t="str">
        <f>IF(ISERROR(FIND('112'!$M$9,G690,1)),"",IF((AND(LEFT(G690,2)=LEFT('112'!$M$9,2),B690&lt;'112'!$K$9,$N690='112'!$I$6)),"x",""))</f>
        <v/>
      </c>
      <c r="V690" s="85" t="str">
        <f>IF(ISERROR(FIND('112'!$M$9,G690,1)),"",IF((AND(RIGHT(G690,2)=RIGHT('112'!$M$9,2),B690&lt;'112'!$K$9,$O690='112'!$I$6)),"x",""))</f>
        <v/>
      </c>
      <c r="W690" s="85" t="str">
        <f>IF(AND('341-CT'!$H$9=H690,OR(LEFT(N690,3)=$W$7,LEFT(O690,3)=$W$7)),"x","")</f>
        <v/>
      </c>
      <c r="X690" s="85" t="str">
        <f>IF(OR(TH!N690=TH!$X$7,O690=TH!$X$7),"x","")</f>
        <v/>
      </c>
      <c r="Y690" s="85" t="str">
        <f>IF(AND(OR(N690="131",O690="131"),H690='131-CT'!$H$9),"x","")</f>
        <v/>
      </c>
      <c r="Z690" s="85"/>
      <c r="AA690" s="85" t="str">
        <f>IF(AND(MONTH(E690)='IN-NX'!$J$5,'IN-NX'!$D$7=D690),"x","")</f>
        <v/>
      </c>
      <c r="AB690" s="85" t="str">
        <f>IF(AND(OR(LEFT(TH!N690,2)="15",LEFT(TH!O690,2)="15"),'152-CT'!$J$8=TH!F690),"x","")</f>
        <v/>
      </c>
      <c r="AC690" s="85" t="str">
        <f>IF(AND(OR(LEFT(TH!N690,2)="15",LEFT(TH!O690,2)="15"),TK!$E$7=TH!F690),"x","")</f>
        <v/>
      </c>
      <c r="AD690" s="85" t="str">
        <f>IF(AND(N690="1521",MONTH(C690)='BK-NL'!$M$11),"x","")</f>
        <v/>
      </c>
    </row>
    <row r="691" spans="1:30" s="347" customFormat="1" ht="15.75" hidden="1" customHeight="1">
      <c r="A691" s="342" t="str">
        <f>IF(B691&lt;&gt;"",IF(AND(B691='IN-TC'!$S$4,OR(TH!N691="1111",TH!O691="1111")),TH!D691,""),"")</f>
        <v/>
      </c>
      <c r="B691" s="63">
        <f t="shared" si="46"/>
        <v>1</v>
      </c>
      <c r="C691" s="64">
        <v>42400</v>
      </c>
      <c r="D691" s="64" t="s">
        <v>585</v>
      </c>
      <c r="E691" s="64">
        <v>42398</v>
      </c>
      <c r="F691" s="74" t="s">
        <v>645</v>
      </c>
      <c r="G691" s="67" t="s">
        <v>666</v>
      </c>
      <c r="H691" s="74" t="s">
        <v>634</v>
      </c>
      <c r="I691" s="446"/>
      <c r="J691" s="446"/>
      <c r="K691" s="437"/>
      <c r="L691" s="446"/>
      <c r="M691" s="65">
        <v>507756</v>
      </c>
      <c r="N691" s="66" t="s">
        <v>9</v>
      </c>
      <c r="O691" s="66" t="s">
        <v>8</v>
      </c>
      <c r="P691" s="85" t="str">
        <f>IF(AND('331-CT'!$E$7=TH!H691,OR(N691="331",O691="331")),"x","")</f>
        <v/>
      </c>
      <c r="Q691" s="85" t="str">
        <f>IF(AND(B691='111'!$L$11,OR($N691=$Q$7,$O691=$Q$7)),"x","")</f>
        <v/>
      </c>
      <c r="R691" s="85" t="str">
        <f>IF(AND($N691=$Q$7,$B691&lt;'111'!$L$11),"x","")</f>
        <v/>
      </c>
      <c r="S691" s="85" t="str">
        <f>IF(AND($O691=$Q$7,$B691&lt;'111'!$L$11),"x","")</f>
        <v/>
      </c>
      <c r="T691" s="85" t="str">
        <f>IF(ISERROR(FIND('112'!$M$9,G691,1)),"",IF((AND(FIND('112'!$M$9,G691,1)&gt;=1,B691='112'!$K$9,OR($N691='112'!$I$6,$O691='112'!$I$6))),"x",""))</f>
        <v/>
      </c>
      <c r="U691" s="85" t="str">
        <f>IF(ISERROR(FIND('112'!$M$9,G691,1)),"",IF((AND(LEFT(G691,2)=LEFT('112'!$M$9,2),B691&lt;'112'!$K$9,$N691='112'!$I$6)),"x",""))</f>
        <v/>
      </c>
      <c r="V691" s="85" t="str">
        <f>IF(ISERROR(FIND('112'!$M$9,G691,1)),"",IF((AND(RIGHT(G691,2)=RIGHT('112'!$M$9,2),B691&lt;'112'!$K$9,$O691='112'!$I$6)),"x",""))</f>
        <v/>
      </c>
      <c r="W691" s="85" t="str">
        <f>IF(AND('341-CT'!$H$9=H691,OR(LEFT(N691,3)=$W$7,LEFT(O691,3)=$W$7)),"x","")</f>
        <v/>
      </c>
      <c r="X691" s="85" t="str">
        <f>IF(OR(TH!N691=TH!$X$7,O691=TH!$X$7),"x","")</f>
        <v/>
      </c>
      <c r="Y691" s="85" t="str">
        <f>IF(AND(OR(N691="131",O691="131"),H691='131-CT'!$H$9),"x","")</f>
        <v/>
      </c>
      <c r="Z691" s="85"/>
      <c r="AA691" s="85" t="str">
        <f>IF(AND(MONTH(E691)='IN-NX'!$J$5,'IN-NX'!$D$7=D691),"x","")</f>
        <v/>
      </c>
      <c r="AB691" s="85" t="str">
        <f>IF(AND(OR(LEFT(TH!N691,2)="15",LEFT(TH!O691,2)="15"),'152-CT'!$J$8=TH!F691),"x","")</f>
        <v/>
      </c>
      <c r="AC691" s="85" t="str">
        <f>IF(AND(OR(LEFT(TH!N691,2)="15",LEFT(TH!O691,2)="15"),TK!$E$7=TH!F691),"x","")</f>
        <v/>
      </c>
      <c r="AD691" s="85" t="str">
        <f>IF(AND(N691="1521",MONTH(C691)='BK-NL'!$M$11),"x","")</f>
        <v/>
      </c>
    </row>
    <row r="692" spans="1:30" s="347" customFormat="1" ht="15.75" hidden="1" customHeight="1">
      <c r="A692" s="342" t="str">
        <f>IF(B692&lt;&gt;"",IF(AND(B692='IN-TC'!$S$4,OR(TH!N692="1111",TH!O692="1111")),TH!D692,""),"")</f>
        <v/>
      </c>
      <c r="B692" s="63">
        <f t="shared" si="46"/>
        <v>1</v>
      </c>
      <c r="C692" s="64">
        <v>42400</v>
      </c>
      <c r="D692" s="64" t="s">
        <v>585</v>
      </c>
      <c r="E692" s="64">
        <v>42398</v>
      </c>
      <c r="F692" s="74" t="s">
        <v>638</v>
      </c>
      <c r="G692" s="67" t="s">
        <v>667</v>
      </c>
      <c r="H692" s="74" t="s">
        <v>634</v>
      </c>
      <c r="I692" s="446"/>
      <c r="J692" s="446"/>
      <c r="K692" s="437"/>
      <c r="L692" s="446"/>
      <c r="M692" s="65">
        <v>23383500</v>
      </c>
      <c r="N692" s="66" t="s">
        <v>594</v>
      </c>
      <c r="O692" s="66" t="s">
        <v>8</v>
      </c>
      <c r="P692" s="85" t="str">
        <f>IF(AND('331-CT'!$E$7=TH!H692,OR(N692="331",O692="331")),"x","")</f>
        <v/>
      </c>
      <c r="Q692" s="85" t="str">
        <f>IF(AND(B692='111'!$L$11,OR($N692=$Q$7,$O692=$Q$7)),"x","")</f>
        <v/>
      </c>
      <c r="R692" s="85" t="str">
        <f>IF(AND($N692=$Q$7,$B692&lt;'111'!$L$11),"x","")</f>
        <v/>
      </c>
      <c r="S692" s="85" t="str">
        <f>IF(AND($O692=$Q$7,$B692&lt;'111'!$L$11),"x","")</f>
        <v/>
      </c>
      <c r="T692" s="85" t="str">
        <f>IF(ISERROR(FIND('112'!$M$9,G692,1)),"",IF((AND(FIND('112'!$M$9,G692,1)&gt;=1,B692='112'!$K$9,OR($N692='112'!$I$6,$O692='112'!$I$6))),"x",""))</f>
        <v/>
      </c>
      <c r="U692" s="85" t="str">
        <f>IF(ISERROR(FIND('112'!$M$9,G692,1)),"",IF((AND(LEFT(G692,2)=LEFT('112'!$M$9,2),B692&lt;'112'!$K$9,$N692='112'!$I$6)),"x",""))</f>
        <v/>
      </c>
      <c r="V692" s="85" t="str">
        <f>IF(ISERROR(FIND('112'!$M$9,G692,1)),"",IF((AND(RIGHT(G692,2)=RIGHT('112'!$M$9,2),B692&lt;'112'!$K$9,$O692='112'!$I$6)),"x",""))</f>
        <v/>
      </c>
      <c r="W692" s="85" t="str">
        <f>IF(AND('341-CT'!$H$9=H692,OR(LEFT(N692,3)=$W$7,LEFT(O692,3)=$W$7)),"x","")</f>
        <v/>
      </c>
      <c r="X692" s="85" t="str">
        <f>IF(OR(TH!N692=TH!$X$7,O692=TH!$X$7),"x","")</f>
        <v/>
      </c>
      <c r="Y692" s="85" t="str">
        <f>IF(AND(OR(N692="131",O692="131"),H692='131-CT'!$H$9),"x","")</f>
        <v/>
      </c>
      <c r="Z692" s="85"/>
      <c r="AA692" s="85" t="str">
        <f>IF(AND(MONTH(E692)='IN-NX'!$J$5,'IN-NX'!$D$7=D692),"x","")</f>
        <v/>
      </c>
      <c r="AB692" s="85" t="str">
        <f>IF(AND(OR(LEFT(TH!N692,2)="15",LEFT(TH!O692,2)="15"),'152-CT'!$J$8=TH!F692),"x","")</f>
        <v/>
      </c>
      <c r="AC692" s="85" t="str">
        <f>IF(AND(OR(LEFT(TH!N692,2)="15",LEFT(TH!O692,2)="15"),TK!$E$7=TH!F692),"x","")</f>
        <v/>
      </c>
      <c r="AD692" s="85" t="str">
        <f>IF(AND(N692="1521",MONTH(C692)='BK-NL'!$M$11),"x","")</f>
        <v/>
      </c>
    </row>
    <row r="693" spans="1:30" s="347" customFormat="1" ht="15.75" hidden="1" customHeight="1">
      <c r="A693" s="342" t="str">
        <f>IF(B693&lt;&gt;"",IF(AND(B693='IN-TC'!$S$4,OR(TH!N693="1111",TH!O693="1111")),TH!D693,""),"")</f>
        <v/>
      </c>
      <c r="B693" s="63">
        <f t="shared" si="46"/>
        <v>1</v>
      </c>
      <c r="C693" s="64">
        <v>42400</v>
      </c>
      <c r="D693" s="64" t="s">
        <v>585</v>
      </c>
      <c r="E693" s="64">
        <v>42398</v>
      </c>
      <c r="F693" s="74" t="s">
        <v>639</v>
      </c>
      <c r="G693" s="67" t="s">
        <v>668</v>
      </c>
      <c r="H693" s="74" t="s">
        <v>634</v>
      </c>
      <c r="I693" s="446"/>
      <c r="J693" s="446"/>
      <c r="K693" s="437"/>
      <c r="L693" s="446"/>
      <c r="M693" s="65">
        <v>6413760</v>
      </c>
      <c r="N693" s="68" t="s">
        <v>594</v>
      </c>
      <c r="O693" s="66" t="s">
        <v>8</v>
      </c>
      <c r="P693" s="85" t="str">
        <f>IF(AND('331-CT'!$E$7=TH!H693,OR(N693="331",O693="331")),"x","")</f>
        <v/>
      </c>
      <c r="Q693" s="85" t="str">
        <f>IF(AND(B693='111'!$L$11,OR($N693=$Q$7,$O693=$Q$7)),"x","")</f>
        <v/>
      </c>
      <c r="R693" s="85" t="str">
        <f>IF(AND($N693=$Q$7,$B693&lt;'111'!$L$11),"x","")</f>
        <v/>
      </c>
      <c r="S693" s="85" t="str">
        <f>IF(AND($O693=$Q$7,$B693&lt;'111'!$L$11),"x","")</f>
        <v/>
      </c>
      <c r="T693" s="85" t="str">
        <f>IF(ISERROR(FIND('112'!$M$9,G693,1)),"",IF((AND(FIND('112'!$M$9,G693,1)&gt;=1,B693='112'!$K$9,OR($N693='112'!$I$6,$O693='112'!$I$6))),"x",""))</f>
        <v/>
      </c>
      <c r="U693" s="85" t="str">
        <f>IF(ISERROR(FIND('112'!$M$9,G693,1)),"",IF((AND(LEFT(G693,2)=LEFT('112'!$M$9,2),B693&lt;'112'!$K$9,$N693='112'!$I$6)),"x",""))</f>
        <v/>
      </c>
      <c r="V693" s="85" t="str">
        <f>IF(ISERROR(FIND('112'!$M$9,G693,1)),"",IF((AND(RIGHT(G693,2)=RIGHT('112'!$M$9,2),B693&lt;'112'!$K$9,$O693='112'!$I$6)),"x",""))</f>
        <v/>
      </c>
      <c r="W693" s="85" t="str">
        <f>IF(AND('341-CT'!$H$9=H693,OR(LEFT(N693,3)=$W$7,LEFT(O693,3)=$W$7)),"x","")</f>
        <v/>
      </c>
      <c r="X693" s="85" t="str">
        <f>IF(OR(TH!N693=TH!$X$7,O693=TH!$X$7),"x","")</f>
        <v/>
      </c>
      <c r="Y693" s="85" t="str">
        <f>IF(AND(OR(N693="131",O693="131"),H693='131-CT'!$H$9),"x","")</f>
        <v/>
      </c>
      <c r="Z693" s="85"/>
      <c r="AA693" s="85" t="str">
        <f>IF(AND(MONTH(E693)='IN-NX'!$J$5,'IN-NX'!$D$7=D693),"x","")</f>
        <v/>
      </c>
      <c r="AB693" s="85" t="str">
        <f>IF(AND(OR(LEFT(TH!N693,2)="15",LEFT(TH!O693,2)="15"),'152-CT'!$J$8=TH!F693),"x","")</f>
        <v/>
      </c>
      <c r="AC693" s="85" t="str">
        <f>IF(AND(OR(LEFT(TH!N693,2)="15",LEFT(TH!O693,2)="15"),TK!$E$7=TH!F693),"x","")</f>
        <v/>
      </c>
      <c r="AD693" s="85" t="str">
        <f>IF(AND(N693="1521",MONTH(C693)='BK-NL'!$M$11),"x","")</f>
        <v/>
      </c>
    </row>
    <row r="694" spans="1:30" s="347" customFormat="1" ht="15.75" hidden="1" customHeight="1">
      <c r="A694" s="342" t="str">
        <f>IF(B694&lt;&gt;"",IF(AND(B694='IN-TC'!$S$4,OR(TH!N694="1111",TH!O694="1111")),TH!D694,""),"")</f>
        <v/>
      </c>
      <c r="B694" s="63">
        <f t="shared" si="46"/>
        <v>1</v>
      </c>
      <c r="C694" s="64">
        <v>42400</v>
      </c>
      <c r="D694" s="64" t="s">
        <v>585</v>
      </c>
      <c r="E694" s="64">
        <v>42398</v>
      </c>
      <c r="F694" s="74" t="s">
        <v>640</v>
      </c>
      <c r="G694" s="67" t="s">
        <v>668</v>
      </c>
      <c r="H694" s="74" t="s">
        <v>634</v>
      </c>
      <c r="I694" s="446"/>
      <c r="J694" s="446"/>
      <c r="K694" s="437"/>
      <c r="L694" s="446"/>
      <c r="M694" s="65">
        <v>641376</v>
      </c>
      <c r="N694" s="68" t="s">
        <v>9</v>
      </c>
      <c r="O694" s="66" t="s">
        <v>8</v>
      </c>
      <c r="P694" s="85" t="str">
        <f>IF(AND('331-CT'!$E$7=TH!H694,OR(N694="331",O694="331")),"x","")</f>
        <v/>
      </c>
      <c r="Q694" s="85" t="str">
        <f>IF(AND(B694='111'!$L$11,OR($N694=$Q$7,$O694=$Q$7)),"x","")</f>
        <v/>
      </c>
      <c r="R694" s="85" t="str">
        <f>IF(AND($N694=$Q$7,$B694&lt;'111'!$L$11),"x","")</f>
        <v/>
      </c>
      <c r="S694" s="85" t="str">
        <f>IF(AND($O694=$Q$7,$B694&lt;'111'!$L$11),"x","")</f>
        <v/>
      </c>
      <c r="T694" s="85" t="str">
        <f>IF(ISERROR(FIND('112'!$M$9,G694,1)),"",IF((AND(FIND('112'!$M$9,G694,1)&gt;=1,B694='112'!$K$9,OR($N694='112'!$I$6,$O694='112'!$I$6))),"x",""))</f>
        <v/>
      </c>
      <c r="U694" s="85" t="str">
        <f>IF(ISERROR(FIND('112'!$M$9,G694,1)),"",IF((AND(LEFT(G694,2)=LEFT('112'!$M$9,2),B694&lt;'112'!$K$9,$N694='112'!$I$6)),"x",""))</f>
        <v/>
      </c>
      <c r="V694" s="85" t="str">
        <f>IF(ISERROR(FIND('112'!$M$9,G694,1)),"",IF((AND(RIGHT(G694,2)=RIGHT('112'!$M$9,2),B694&lt;'112'!$K$9,$O694='112'!$I$6)),"x",""))</f>
        <v/>
      </c>
      <c r="W694" s="85" t="str">
        <f>IF(AND('341-CT'!$H$9=H694,OR(LEFT(N694,3)=$W$7,LEFT(O694,3)=$W$7)),"x","")</f>
        <v/>
      </c>
      <c r="X694" s="85" t="str">
        <f>IF(OR(TH!N694=TH!$X$7,O694=TH!$X$7),"x","")</f>
        <v/>
      </c>
      <c r="Y694" s="85" t="str">
        <f>IF(AND(OR(N694="131",O694="131"),H694='131-CT'!$H$9),"x","")</f>
        <v/>
      </c>
      <c r="Z694" s="85"/>
      <c r="AA694" s="85" t="str">
        <f>IF(AND(MONTH(E694)='IN-NX'!$J$5,'IN-NX'!$D$7=D694),"x","")</f>
        <v/>
      </c>
      <c r="AB694" s="85" t="str">
        <f>IF(AND(OR(LEFT(TH!N694,2)="15",LEFT(TH!O694,2)="15"),'152-CT'!$J$8=TH!F694),"x","")</f>
        <v/>
      </c>
      <c r="AC694" s="85" t="str">
        <f>IF(AND(OR(LEFT(TH!N694,2)="15",LEFT(TH!O694,2)="15"),TK!$E$7=TH!F694),"x","")</f>
        <v/>
      </c>
      <c r="AD694" s="85" t="str">
        <f>IF(AND(N694="1521",MONTH(C694)='BK-NL'!$M$11),"x","")</f>
        <v/>
      </c>
    </row>
    <row r="695" spans="1:30" s="347" customFormat="1" ht="15.75" hidden="1" customHeight="1">
      <c r="A695" s="342" t="str">
        <f>IF(B695&lt;&gt;"",IF(AND(B695='IN-TC'!$S$4,OR(TH!N695="1111",TH!O695="1111")),TH!D695,""),"")</f>
        <v/>
      </c>
      <c r="B695" s="63">
        <f t="shared" si="46"/>
        <v>1</v>
      </c>
      <c r="C695" s="64">
        <v>42400</v>
      </c>
      <c r="D695" s="64" t="s">
        <v>585</v>
      </c>
      <c r="E695" s="64">
        <v>42400</v>
      </c>
      <c r="F695" s="74" t="s">
        <v>642</v>
      </c>
      <c r="G695" s="67" t="s">
        <v>669</v>
      </c>
      <c r="H695" s="74" t="s">
        <v>633</v>
      </c>
      <c r="I695" s="446"/>
      <c r="J695" s="446"/>
      <c r="K695" s="437"/>
      <c r="L695" s="446"/>
      <c r="M695" s="65">
        <v>2000000</v>
      </c>
      <c r="N695" s="66" t="s">
        <v>594</v>
      </c>
      <c r="O695" s="66" t="s">
        <v>8</v>
      </c>
      <c r="P695" s="85" t="str">
        <f>IF(AND('331-CT'!$E$7=TH!H695,OR(N695="331",O695="331")),"x","")</f>
        <v/>
      </c>
      <c r="Q695" s="85" t="str">
        <f>IF(AND(B695='111'!$L$11,OR($N695=$Q$7,$O695=$Q$7)),"x","")</f>
        <v/>
      </c>
      <c r="R695" s="85" t="str">
        <f>IF(AND($N695=$Q$7,$B695&lt;'111'!$L$11),"x","")</f>
        <v/>
      </c>
      <c r="S695" s="85" t="str">
        <f>IF(AND($O695=$Q$7,$B695&lt;'111'!$L$11),"x","")</f>
        <v/>
      </c>
      <c r="T695" s="85" t="str">
        <f>IF(ISERROR(FIND('112'!$M$9,G695,1)),"",IF((AND(FIND('112'!$M$9,G695,1)&gt;=1,B695='112'!$K$9,OR($N695='112'!$I$6,$O695='112'!$I$6))),"x",""))</f>
        <v/>
      </c>
      <c r="U695" s="85" t="str">
        <f>IF(ISERROR(FIND('112'!$M$9,G695,1)),"",IF((AND(LEFT(G695,2)=LEFT('112'!$M$9,2),B695&lt;'112'!$K$9,$N695='112'!$I$6)),"x",""))</f>
        <v/>
      </c>
      <c r="V695" s="85" t="str">
        <f>IF(ISERROR(FIND('112'!$M$9,G695,1)),"",IF((AND(RIGHT(G695,2)=RIGHT('112'!$M$9,2),B695&lt;'112'!$K$9,$O695='112'!$I$6)),"x",""))</f>
        <v/>
      </c>
      <c r="W695" s="85" t="str">
        <f>IF(AND('341-CT'!$H$9=H695,OR(LEFT(N695,3)=$W$7,LEFT(O695,3)=$W$7)),"x","")</f>
        <v/>
      </c>
      <c r="X695" s="85" t="str">
        <f>IF(OR(TH!N695=TH!$X$7,O695=TH!$X$7),"x","")</f>
        <v/>
      </c>
      <c r="Y695" s="85" t="str">
        <f>IF(AND(OR(N695="131",O695="131"),H695='131-CT'!$H$9),"x","")</f>
        <v/>
      </c>
      <c r="Z695" s="85"/>
      <c r="AA695" s="85" t="str">
        <f>IF(AND(MONTH(E695)='IN-NX'!$J$5,'IN-NX'!$D$7=D695),"x","")</f>
        <v/>
      </c>
      <c r="AB695" s="85" t="str">
        <f>IF(AND(OR(LEFT(TH!N695,2)="15",LEFT(TH!O695,2)="15"),'152-CT'!$J$8=TH!F695),"x","")</f>
        <v/>
      </c>
      <c r="AC695" s="85" t="str">
        <f>IF(AND(OR(LEFT(TH!N695,2)="15",LEFT(TH!O695,2)="15"),TK!$E$7=TH!F695),"x","")</f>
        <v/>
      </c>
      <c r="AD695" s="85" t="str">
        <f>IF(AND(N695="1521",MONTH(C695)='BK-NL'!$M$11),"x","")</f>
        <v/>
      </c>
    </row>
    <row r="696" spans="1:30" s="347" customFormat="1" ht="15.75" hidden="1" customHeight="1">
      <c r="A696" s="342" t="str">
        <f>IF(B696&lt;&gt;"",IF(AND(B696='IN-TC'!$S$4,OR(TH!N696="1111",TH!O696="1111")),TH!D696,""),"")</f>
        <v/>
      </c>
      <c r="B696" s="63">
        <f t="shared" si="46"/>
        <v>1</v>
      </c>
      <c r="C696" s="64">
        <v>42400</v>
      </c>
      <c r="D696" s="64" t="s">
        <v>585</v>
      </c>
      <c r="E696" s="64">
        <v>42400</v>
      </c>
      <c r="F696" s="74" t="s">
        <v>643</v>
      </c>
      <c r="G696" s="67" t="s">
        <v>669</v>
      </c>
      <c r="H696" s="74" t="s">
        <v>633</v>
      </c>
      <c r="I696" s="446"/>
      <c r="J696" s="446"/>
      <c r="K696" s="437"/>
      <c r="L696" s="446"/>
      <c r="M696" s="65">
        <v>200000</v>
      </c>
      <c r="N696" s="66" t="s">
        <v>9</v>
      </c>
      <c r="O696" s="66" t="s">
        <v>8</v>
      </c>
      <c r="P696" s="85" t="str">
        <f>IF(AND('331-CT'!$E$7=TH!H696,OR(N696="331",O696="331")),"x","")</f>
        <v/>
      </c>
      <c r="Q696" s="85" t="str">
        <f>IF(AND(B696='111'!$L$11,OR($N696=$Q$7,$O696=$Q$7)),"x","")</f>
        <v/>
      </c>
      <c r="R696" s="85" t="str">
        <f>IF(AND($N696=$Q$7,$B696&lt;'111'!$L$11),"x","")</f>
        <v/>
      </c>
      <c r="S696" s="85" t="str">
        <f>IF(AND($O696=$Q$7,$B696&lt;'111'!$L$11),"x","")</f>
        <v/>
      </c>
      <c r="T696" s="85" t="str">
        <f>IF(ISERROR(FIND('112'!$M$9,G696,1)),"",IF((AND(FIND('112'!$M$9,G696,1)&gt;=1,B696='112'!$K$9,OR($N696='112'!$I$6,$O696='112'!$I$6))),"x",""))</f>
        <v/>
      </c>
      <c r="U696" s="85" t="str">
        <f>IF(ISERROR(FIND('112'!$M$9,G696,1)),"",IF((AND(LEFT(G696,2)=LEFT('112'!$M$9,2),B696&lt;'112'!$K$9,$N696='112'!$I$6)),"x",""))</f>
        <v/>
      </c>
      <c r="V696" s="85" t="str">
        <f>IF(ISERROR(FIND('112'!$M$9,G696,1)),"",IF((AND(RIGHT(G696,2)=RIGHT('112'!$M$9,2),B696&lt;'112'!$K$9,$O696='112'!$I$6)),"x",""))</f>
        <v/>
      </c>
      <c r="W696" s="85" t="str">
        <f>IF(AND('341-CT'!$H$9=H696,OR(LEFT(N696,3)=$W$7,LEFT(O696,3)=$W$7)),"x","")</f>
        <v/>
      </c>
      <c r="X696" s="85" t="str">
        <f>IF(OR(TH!N696=TH!$X$7,O696=TH!$X$7),"x","")</f>
        <v/>
      </c>
      <c r="Y696" s="85" t="str">
        <f>IF(AND(OR(N696="131",O696="131"),H696='131-CT'!$H$9),"x","")</f>
        <v/>
      </c>
      <c r="Z696" s="85"/>
      <c r="AA696" s="85" t="str">
        <f>IF(AND(MONTH(E696)='IN-NX'!$J$5,'IN-NX'!$D$7=D696),"x","")</f>
        <v/>
      </c>
      <c r="AB696" s="85" t="str">
        <f>IF(AND(OR(LEFT(TH!N696,2)="15",LEFT(TH!O696,2)="15"),'152-CT'!$J$8=TH!F696),"x","")</f>
        <v/>
      </c>
      <c r="AC696" s="85" t="str">
        <f>IF(AND(OR(LEFT(TH!N696,2)="15",LEFT(TH!O696,2)="15"),TK!$E$7=TH!F696),"x","")</f>
        <v/>
      </c>
      <c r="AD696" s="85" t="str">
        <f>IF(AND(N696="1521",MONTH(C696)='BK-NL'!$M$11),"x","")</f>
        <v/>
      </c>
    </row>
    <row r="697" spans="1:30" s="347" customFormat="1" ht="15.75" hidden="1" customHeight="1">
      <c r="A697" s="342" t="str">
        <f>IF(B697&lt;&gt;"",IF(AND(B697='IN-TC'!$S$4,OR(TH!N697="1111",TH!O697="1111")),TH!D697,""),"")</f>
        <v/>
      </c>
      <c r="B697" s="63">
        <f t="shared" si="46"/>
        <v>1</v>
      </c>
      <c r="C697" s="64">
        <v>42400</v>
      </c>
      <c r="D697" s="64" t="s">
        <v>585</v>
      </c>
      <c r="E697" s="64">
        <v>42375</v>
      </c>
      <c r="F697" s="74" t="s">
        <v>646</v>
      </c>
      <c r="G697" s="994" t="s">
        <v>670</v>
      </c>
      <c r="H697" s="74" t="s">
        <v>635</v>
      </c>
      <c r="I697" s="446"/>
      <c r="J697" s="446"/>
      <c r="K697" s="437"/>
      <c r="L697" s="446"/>
      <c r="M697" s="65">
        <v>24653000</v>
      </c>
      <c r="N697" s="66" t="s">
        <v>283</v>
      </c>
      <c r="O697" s="66" t="s">
        <v>8</v>
      </c>
      <c r="P697" s="85" t="str">
        <f>IF(AND('331-CT'!$E$7=TH!H697,OR(N697="331",O697="331")),"x","")</f>
        <v/>
      </c>
      <c r="Q697" s="85" t="str">
        <f>IF(AND(B697='111'!$L$11,OR($N697=$Q$7,$O697=$Q$7)),"x","")</f>
        <v/>
      </c>
      <c r="R697" s="85" t="str">
        <f>IF(AND($N697=$Q$7,$B697&lt;'111'!$L$11),"x","")</f>
        <v/>
      </c>
      <c r="S697" s="85" t="str">
        <f>IF(AND($O697=$Q$7,$B697&lt;'111'!$L$11),"x","")</f>
        <v/>
      </c>
      <c r="T697" s="85" t="str">
        <f>IF(ISERROR(FIND('112'!$M$9,G697,1)),"",IF((AND(FIND('112'!$M$9,G697,1)&gt;=1,B697='112'!$K$9,OR($N697='112'!$I$6,$O697='112'!$I$6))),"x",""))</f>
        <v/>
      </c>
      <c r="U697" s="85" t="str">
        <f>IF(ISERROR(FIND('112'!$M$9,G697,1)),"",IF((AND(LEFT(G697,2)=LEFT('112'!$M$9,2),B697&lt;'112'!$K$9,$N697='112'!$I$6)),"x",""))</f>
        <v/>
      </c>
      <c r="V697" s="85" t="str">
        <f>IF(ISERROR(FIND('112'!$M$9,G697,1)),"",IF((AND(RIGHT(G697,2)=RIGHT('112'!$M$9,2),B697&lt;'112'!$K$9,$O697='112'!$I$6)),"x",""))</f>
        <v/>
      </c>
      <c r="W697" s="85" t="str">
        <f>IF(AND('341-CT'!$H$9=H697,OR(LEFT(N697,3)=$W$7,LEFT(O697,3)=$W$7)),"x","")</f>
        <v/>
      </c>
      <c r="X697" s="85" t="str">
        <f>IF(OR(TH!N697=TH!$X$7,O697=TH!$X$7),"x","")</f>
        <v/>
      </c>
      <c r="Y697" s="85" t="str">
        <f>IF(AND(OR(N697="131",O697="131"),H697='131-CT'!$H$9),"x","")</f>
        <v/>
      </c>
      <c r="Z697" s="85"/>
      <c r="AA697" s="85" t="str">
        <f>IF(AND(MONTH(E697)='IN-NX'!$J$5,'IN-NX'!$D$7=D697),"x","")</f>
        <v/>
      </c>
      <c r="AB697" s="85" t="str">
        <f>IF(AND(OR(LEFT(TH!N697,2)="15",LEFT(TH!O697,2)="15"),'152-CT'!$J$8=TH!F697),"x","")</f>
        <v/>
      </c>
      <c r="AC697" s="85" t="str">
        <f>IF(AND(OR(LEFT(TH!N697,2)="15",LEFT(TH!O697,2)="15"),TK!$E$7=TH!F697),"x","")</f>
        <v/>
      </c>
      <c r="AD697" s="85" t="str">
        <f>IF(AND(N697="1521",MONTH(C697)='BK-NL'!$M$11),"x","")</f>
        <v/>
      </c>
    </row>
    <row r="698" spans="1:30" s="347" customFormat="1" ht="15.75" hidden="1" customHeight="1">
      <c r="A698" s="342" t="str">
        <f>IF(B698&lt;&gt;"",IF(AND(B698='IN-TC'!$S$4,OR(TH!N698="1111",TH!O698="1111")),TH!D698,""),"")</f>
        <v/>
      </c>
      <c r="B698" s="63">
        <f t="shared" si="46"/>
        <v>1</v>
      </c>
      <c r="C698" s="64">
        <v>42400</v>
      </c>
      <c r="D698" s="64" t="s">
        <v>585</v>
      </c>
      <c r="E698" s="64">
        <v>42375</v>
      </c>
      <c r="F698" s="74" t="s">
        <v>647</v>
      </c>
      <c r="G698" s="994" t="s">
        <v>670</v>
      </c>
      <c r="H698" s="74" t="s">
        <v>635</v>
      </c>
      <c r="I698" s="446"/>
      <c r="J698" s="446"/>
      <c r="K698" s="437"/>
      <c r="L698" s="446"/>
      <c r="M698" s="65">
        <v>2465300</v>
      </c>
      <c r="N698" s="66" t="s">
        <v>9</v>
      </c>
      <c r="O698" s="66" t="s">
        <v>8</v>
      </c>
      <c r="P698" s="85" t="str">
        <f>IF(AND('331-CT'!$E$7=TH!H698,OR(N698="331",O698="331")),"x","")</f>
        <v/>
      </c>
      <c r="Q698" s="85" t="str">
        <f>IF(AND(B698='111'!$L$11,OR($N698=$Q$7,$O698=$Q$7)),"x","")</f>
        <v/>
      </c>
      <c r="R698" s="85" t="str">
        <f>IF(AND($N698=$Q$7,$B698&lt;'111'!$L$11),"x","")</f>
        <v/>
      </c>
      <c r="S698" s="85" t="str">
        <f>IF(AND($O698=$Q$7,$B698&lt;'111'!$L$11),"x","")</f>
        <v/>
      </c>
      <c r="T698" s="85" t="str">
        <f>IF(ISERROR(FIND('112'!$M$9,G698,1)),"",IF((AND(FIND('112'!$M$9,G698,1)&gt;=1,B698='112'!$K$9,OR($N698='112'!$I$6,$O698='112'!$I$6))),"x",""))</f>
        <v/>
      </c>
      <c r="U698" s="85" t="str">
        <f>IF(ISERROR(FIND('112'!$M$9,G698,1)),"",IF((AND(LEFT(G698,2)=LEFT('112'!$M$9,2),B698&lt;'112'!$K$9,$N698='112'!$I$6)),"x",""))</f>
        <v/>
      </c>
      <c r="V698" s="85" t="str">
        <f>IF(ISERROR(FIND('112'!$M$9,G698,1)),"",IF((AND(RIGHT(G698,2)=RIGHT('112'!$M$9,2),B698&lt;'112'!$K$9,$O698='112'!$I$6)),"x",""))</f>
        <v/>
      </c>
      <c r="W698" s="85" t="str">
        <f>IF(AND('341-CT'!$H$9=H698,OR(LEFT(N698,3)=$W$7,LEFT(O698,3)=$W$7)),"x","")</f>
        <v/>
      </c>
      <c r="X698" s="85" t="str">
        <f>IF(OR(TH!N698=TH!$X$7,O698=TH!$X$7),"x","")</f>
        <v/>
      </c>
      <c r="Y698" s="85" t="str">
        <f>IF(AND(OR(N698="131",O698="131"),H698='131-CT'!$H$9),"x","")</f>
        <v/>
      </c>
      <c r="Z698" s="85"/>
      <c r="AA698" s="85" t="str">
        <f>IF(AND(MONTH(E698)='IN-NX'!$J$5,'IN-NX'!$D$7=D698),"x","")</f>
        <v/>
      </c>
      <c r="AB698" s="85" t="str">
        <f>IF(AND(OR(LEFT(TH!N698,2)="15",LEFT(TH!O698,2)="15"),'152-CT'!$J$8=TH!F698),"x","")</f>
        <v/>
      </c>
      <c r="AC698" s="85" t="str">
        <f>IF(AND(OR(LEFT(TH!N698,2)="15",LEFT(TH!O698,2)="15"),TK!$E$7=TH!F698),"x","")</f>
        <v/>
      </c>
      <c r="AD698" s="85" t="str">
        <f>IF(AND(N698="1521",MONTH(C698)='BK-NL'!$M$11),"x","")</f>
        <v/>
      </c>
    </row>
    <row r="699" spans="1:30" s="347" customFormat="1" ht="15.75" hidden="1" customHeight="1">
      <c r="A699" s="342" t="str">
        <f>IF(B699&lt;&gt;"",IF(AND(B699='IN-TC'!$S$4,OR(TH!N699="1111",TH!O699="1111")),TH!D699,""),"")</f>
        <v/>
      </c>
      <c r="B699" s="63">
        <f t="shared" si="46"/>
        <v>1</v>
      </c>
      <c r="C699" s="64">
        <v>42400</v>
      </c>
      <c r="D699" s="64" t="s">
        <v>585</v>
      </c>
      <c r="E699" s="64">
        <v>42385</v>
      </c>
      <c r="F699" s="74" t="s">
        <v>648</v>
      </c>
      <c r="G699" s="67" t="s">
        <v>671</v>
      </c>
      <c r="H699" s="74" t="s">
        <v>635</v>
      </c>
      <c r="I699" s="446"/>
      <c r="J699" s="446"/>
      <c r="K699" s="437"/>
      <c r="L699" s="446"/>
      <c r="M699" s="65">
        <v>29327400</v>
      </c>
      <c r="N699" s="68" t="s">
        <v>283</v>
      </c>
      <c r="O699" s="66" t="s">
        <v>8</v>
      </c>
      <c r="P699" s="85" t="str">
        <f>IF(AND('331-CT'!$E$7=TH!H699,OR(N699="331",O699="331")),"x","")</f>
        <v/>
      </c>
      <c r="Q699" s="85" t="str">
        <f>IF(AND(B699='111'!$L$11,OR($N699=$Q$7,$O699=$Q$7)),"x","")</f>
        <v/>
      </c>
      <c r="R699" s="85" t="str">
        <f>IF(AND($N699=$Q$7,$B699&lt;'111'!$L$11),"x","")</f>
        <v/>
      </c>
      <c r="S699" s="85" t="str">
        <f>IF(AND($O699=$Q$7,$B699&lt;'111'!$L$11),"x","")</f>
        <v/>
      </c>
      <c r="T699" s="85" t="str">
        <f>IF(ISERROR(FIND('112'!$M$9,G699,1)),"",IF((AND(FIND('112'!$M$9,G699,1)&gt;=1,B699='112'!$K$9,OR($N699='112'!$I$6,$O699='112'!$I$6))),"x",""))</f>
        <v/>
      </c>
      <c r="U699" s="85" t="str">
        <f>IF(ISERROR(FIND('112'!$M$9,G699,1)),"",IF((AND(LEFT(G699,2)=LEFT('112'!$M$9,2),B699&lt;'112'!$K$9,$N699='112'!$I$6)),"x",""))</f>
        <v/>
      </c>
      <c r="V699" s="85" t="str">
        <f>IF(ISERROR(FIND('112'!$M$9,G699,1)),"",IF((AND(RIGHT(G699,2)=RIGHT('112'!$M$9,2),B699&lt;'112'!$K$9,$O699='112'!$I$6)),"x",""))</f>
        <v/>
      </c>
      <c r="W699" s="85" t="str">
        <f>IF(AND('341-CT'!$H$9=H699,OR(LEFT(N699,3)=$W$7,LEFT(O699,3)=$W$7)),"x","")</f>
        <v/>
      </c>
      <c r="X699" s="85" t="str">
        <f>IF(OR(TH!N699=TH!$X$7,O699=TH!$X$7),"x","")</f>
        <v/>
      </c>
      <c r="Y699" s="85" t="str">
        <f>IF(AND(OR(N699="131",O699="131"),H699='131-CT'!$H$9),"x","")</f>
        <v/>
      </c>
      <c r="Z699" s="85"/>
      <c r="AA699" s="85" t="str">
        <f>IF(AND(MONTH(E699)='IN-NX'!$J$5,'IN-NX'!$D$7=D699),"x","")</f>
        <v/>
      </c>
      <c r="AB699" s="85" t="str">
        <f>IF(AND(OR(LEFT(TH!N699,2)="15",LEFT(TH!O699,2)="15"),'152-CT'!$J$8=TH!F699),"x","")</f>
        <v/>
      </c>
      <c r="AC699" s="85" t="str">
        <f>IF(AND(OR(LEFT(TH!N699,2)="15",LEFT(TH!O699,2)="15"),TK!$E$7=TH!F699),"x","")</f>
        <v/>
      </c>
      <c r="AD699" s="85" t="str">
        <f>IF(AND(N699="1521",MONTH(C699)='BK-NL'!$M$11),"x","")</f>
        <v/>
      </c>
    </row>
    <row r="700" spans="1:30" s="347" customFormat="1" ht="15.75" hidden="1" customHeight="1">
      <c r="A700" s="342" t="str">
        <f>IF(B700&lt;&gt;"",IF(AND(B700='IN-TC'!$S$4,OR(TH!N700="1111",TH!O700="1111")),TH!D700,""),"")</f>
        <v/>
      </c>
      <c r="B700" s="63">
        <f t="shared" si="46"/>
        <v>1</v>
      </c>
      <c r="C700" s="64">
        <v>42400</v>
      </c>
      <c r="D700" s="64" t="s">
        <v>585</v>
      </c>
      <c r="E700" s="64">
        <v>42385</v>
      </c>
      <c r="F700" s="74" t="s">
        <v>649</v>
      </c>
      <c r="G700" s="67" t="s">
        <v>671</v>
      </c>
      <c r="H700" s="74" t="s">
        <v>635</v>
      </c>
      <c r="I700" s="446"/>
      <c r="J700" s="446"/>
      <c r="K700" s="437"/>
      <c r="L700" s="446"/>
      <c r="M700" s="65">
        <v>2932740</v>
      </c>
      <c r="N700" s="66" t="s">
        <v>9</v>
      </c>
      <c r="O700" s="66" t="s">
        <v>8</v>
      </c>
      <c r="P700" s="85" t="str">
        <f>IF(AND('331-CT'!$E$7=TH!H700,OR(N700="331",O700="331")),"x","")</f>
        <v/>
      </c>
      <c r="Q700" s="85" t="str">
        <f>IF(AND(B700='111'!$L$11,OR($N700=$Q$7,$O700=$Q$7)),"x","")</f>
        <v/>
      </c>
      <c r="R700" s="85" t="str">
        <f>IF(AND($N700=$Q$7,$B700&lt;'111'!$L$11),"x","")</f>
        <v/>
      </c>
      <c r="S700" s="85" t="str">
        <f>IF(AND($O700=$Q$7,$B700&lt;'111'!$L$11),"x","")</f>
        <v/>
      </c>
      <c r="T700" s="85" t="str">
        <f>IF(ISERROR(FIND('112'!$M$9,G700,1)),"",IF((AND(FIND('112'!$M$9,G700,1)&gt;=1,B700='112'!$K$9,OR($N700='112'!$I$6,$O700='112'!$I$6))),"x",""))</f>
        <v/>
      </c>
      <c r="U700" s="85" t="str">
        <f>IF(ISERROR(FIND('112'!$M$9,G700,1)),"",IF((AND(LEFT(G700,2)=LEFT('112'!$M$9,2),B700&lt;'112'!$K$9,$N700='112'!$I$6)),"x",""))</f>
        <v/>
      </c>
      <c r="V700" s="85" t="str">
        <f>IF(ISERROR(FIND('112'!$M$9,G700,1)),"",IF((AND(RIGHT(G700,2)=RIGHT('112'!$M$9,2),B700&lt;'112'!$K$9,$O700='112'!$I$6)),"x",""))</f>
        <v/>
      </c>
      <c r="W700" s="85" t="str">
        <f>IF(AND('341-CT'!$H$9=H700,OR(LEFT(N700,3)=$W$7,LEFT(O700,3)=$W$7)),"x","")</f>
        <v/>
      </c>
      <c r="X700" s="85" t="str">
        <f>IF(OR(TH!N700=TH!$X$7,O700=TH!$X$7),"x","")</f>
        <v/>
      </c>
      <c r="Y700" s="85" t="str">
        <f>IF(AND(OR(N700="131",O700="131"),H700='131-CT'!$H$9),"x","")</f>
        <v/>
      </c>
      <c r="Z700" s="85"/>
      <c r="AA700" s="85" t="str">
        <f>IF(AND(MONTH(E700)='IN-NX'!$J$5,'IN-NX'!$D$7=D700),"x","")</f>
        <v/>
      </c>
      <c r="AB700" s="85" t="str">
        <f>IF(AND(OR(LEFT(TH!N700,2)="15",LEFT(TH!O700,2)="15"),'152-CT'!$J$8=TH!F700),"x","")</f>
        <v/>
      </c>
      <c r="AC700" s="85" t="str">
        <f>IF(AND(OR(LEFT(TH!N700,2)="15",LEFT(TH!O700,2)="15"),TK!$E$7=TH!F700),"x","")</f>
        <v/>
      </c>
      <c r="AD700" s="85" t="str">
        <f>IF(AND(N700="1521",MONTH(C700)='BK-NL'!$M$11),"x","")</f>
        <v/>
      </c>
    </row>
    <row r="701" spans="1:30" s="347" customFormat="1" ht="15.75" hidden="1" customHeight="1">
      <c r="A701" s="342" t="str">
        <f>IF(B701&lt;&gt;"",IF(AND(B701='IN-TC'!$S$4,OR(TH!N701="1111",TH!O701="1111")),TH!D701,""),"")</f>
        <v/>
      </c>
      <c r="B701" s="63">
        <f t="shared" si="46"/>
        <v>1</v>
      </c>
      <c r="C701" s="64">
        <v>42400</v>
      </c>
      <c r="D701" s="64" t="s">
        <v>585</v>
      </c>
      <c r="E701" s="64">
        <v>42395</v>
      </c>
      <c r="F701" s="74" t="s">
        <v>650</v>
      </c>
      <c r="G701" s="67" t="s">
        <v>672</v>
      </c>
      <c r="H701" s="74" t="s">
        <v>635</v>
      </c>
      <c r="I701" s="446"/>
      <c r="J701" s="446"/>
      <c r="K701" s="437"/>
      <c r="L701" s="446"/>
      <c r="M701" s="65">
        <v>28991500</v>
      </c>
      <c r="N701" s="66" t="s">
        <v>283</v>
      </c>
      <c r="O701" s="66" t="s">
        <v>8</v>
      </c>
      <c r="P701" s="85" t="str">
        <f>IF(AND('331-CT'!$E$7=TH!H701,OR(N701="331",O701="331")),"x","")</f>
        <v/>
      </c>
      <c r="Q701" s="85" t="str">
        <f>IF(AND(B701='111'!$L$11,OR($N701=$Q$7,$O701=$Q$7)),"x","")</f>
        <v/>
      </c>
      <c r="R701" s="85" t="str">
        <f>IF(AND($N701=$Q$7,$B701&lt;'111'!$L$11),"x","")</f>
        <v/>
      </c>
      <c r="S701" s="85" t="str">
        <f>IF(AND($O701=$Q$7,$B701&lt;'111'!$L$11),"x","")</f>
        <v/>
      </c>
      <c r="T701" s="85" t="str">
        <f>IF(ISERROR(FIND('112'!$M$9,G701,1)),"",IF((AND(FIND('112'!$M$9,G701,1)&gt;=1,B701='112'!$K$9,OR($N701='112'!$I$6,$O701='112'!$I$6))),"x",""))</f>
        <v/>
      </c>
      <c r="U701" s="85" t="str">
        <f>IF(ISERROR(FIND('112'!$M$9,G701,1)),"",IF((AND(LEFT(G701,2)=LEFT('112'!$M$9,2),B701&lt;'112'!$K$9,$N701='112'!$I$6)),"x",""))</f>
        <v/>
      </c>
      <c r="V701" s="85" t="str">
        <f>IF(ISERROR(FIND('112'!$M$9,G701,1)),"",IF((AND(RIGHT(G701,2)=RIGHT('112'!$M$9,2),B701&lt;'112'!$K$9,$O701='112'!$I$6)),"x",""))</f>
        <v/>
      </c>
      <c r="W701" s="85" t="str">
        <f>IF(AND('341-CT'!$H$9=H701,OR(LEFT(N701,3)=$W$7,LEFT(O701,3)=$W$7)),"x","")</f>
        <v/>
      </c>
      <c r="X701" s="85" t="str">
        <f>IF(OR(TH!N701=TH!$X$7,O701=TH!$X$7),"x","")</f>
        <v/>
      </c>
      <c r="Y701" s="85" t="str">
        <f>IF(AND(OR(N701="131",O701="131"),H701='131-CT'!$H$9),"x","")</f>
        <v/>
      </c>
      <c r="Z701" s="85"/>
      <c r="AA701" s="85" t="str">
        <f>IF(AND(MONTH(E701)='IN-NX'!$J$5,'IN-NX'!$D$7=D701),"x","")</f>
        <v/>
      </c>
      <c r="AB701" s="85" t="str">
        <f>IF(AND(OR(LEFT(TH!N701,2)="15",LEFT(TH!O701,2)="15"),'152-CT'!$J$8=TH!F701),"x","")</f>
        <v/>
      </c>
      <c r="AC701" s="85" t="str">
        <f>IF(AND(OR(LEFT(TH!N701,2)="15",LEFT(TH!O701,2)="15"),TK!$E$7=TH!F701),"x","")</f>
        <v/>
      </c>
      <c r="AD701" s="85" t="str">
        <f>IF(AND(N701="1521",MONTH(C701)='BK-NL'!$M$11),"x","")</f>
        <v/>
      </c>
    </row>
    <row r="702" spans="1:30" s="347" customFormat="1" ht="15.75" hidden="1" customHeight="1">
      <c r="A702" s="342" t="str">
        <f>IF(B702&lt;&gt;"",IF(AND(B702='IN-TC'!$S$4,OR(TH!N702="1111",TH!O702="1111")),TH!D702,""),"")</f>
        <v/>
      </c>
      <c r="B702" s="63">
        <f t="shared" si="46"/>
        <v>1</v>
      </c>
      <c r="C702" s="64">
        <v>42400</v>
      </c>
      <c r="D702" s="64" t="s">
        <v>585</v>
      </c>
      <c r="E702" s="64">
        <v>42395</v>
      </c>
      <c r="F702" s="74" t="s">
        <v>651</v>
      </c>
      <c r="G702" s="994" t="s">
        <v>672</v>
      </c>
      <c r="H702" s="74" t="s">
        <v>635</v>
      </c>
      <c r="I702" s="446"/>
      <c r="J702" s="446"/>
      <c r="K702" s="437"/>
      <c r="L702" s="446"/>
      <c r="M702" s="65">
        <v>2899150</v>
      </c>
      <c r="N702" s="66" t="s">
        <v>9</v>
      </c>
      <c r="O702" s="66" t="s">
        <v>8</v>
      </c>
      <c r="P702" s="85" t="str">
        <f>IF(AND('331-CT'!$E$7=TH!H702,OR(N702="331",O702="331")),"x","")</f>
        <v/>
      </c>
      <c r="Q702" s="85" t="str">
        <f>IF(AND(B702='111'!$L$11,OR($N702=$Q$7,$O702=$Q$7)),"x","")</f>
        <v/>
      </c>
      <c r="R702" s="85" t="str">
        <f>IF(AND($N702=$Q$7,$B702&lt;'111'!$L$11),"x","")</f>
        <v/>
      </c>
      <c r="S702" s="85" t="str">
        <f>IF(AND($O702=$Q$7,$B702&lt;'111'!$L$11),"x","")</f>
        <v/>
      </c>
      <c r="T702" s="85" t="str">
        <f>IF(ISERROR(FIND('112'!$M$9,G702,1)),"",IF((AND(FIND('112'!$M$9,G702,1)&gt;=1,B702='112'!$K$9,OR($N702='112'!$I$6,$O702='112'!$I$6))),"x",""))</f>
        <v/>
      </c>
      <c r="U702" s="85" t="str">
        <f>IF(ISERROR(FIND('112'!$M$9,G702,1)),"",IF((AND(LEFT(G702,2)=LEFT('112'!$M$9,2),B702&lt;'112'!$K$9,$N702='112'!$I$6)),"x",""))</f>
        <v/>
      </c>
      <c r="V702" s="85" t="str">
        <f>IF(ISERROR(FIND('112'!$M$9,G702,1)),"",IF((AND(RIGHT(G702,2)=RIGHT('112'!$M$9,2),B702&lt;'112'!$K$9,$O702='112'!$I$6)),"x",""))</f>
        <v/>
      </c>
      <c r="W702" s="85" t="str">
        <f>IF(AND('341-CT'!$H$9=H702,OR(LEFT(N702,3)=$W$7,LEFT(O702,3)=$W$7)),"x","")</f>
        <v/>
      </c>
      <c r="X702" s="85" t="str">
        <f>IF(OR(TH!N702=TH!$X$7,O702=TH!$X$7),"x","")</f>
        <v/>
      </c>
      <c r="Y702" s="85" t="str">
        <f>IF(AND(OR(N702="131",O702="131"),H702='131-CT'!$H$9),"x","")</f>
        <v/>
      </c>
      <c r="Z702" s="85"/>
      <c r="AA702" s="85" t="str">
        <f>IF(AND(MONTH(E702)='IN-NX'!$J$5,'IN-NX'!$D$7=D702),"x","")</f>
        <v/>
      </c>
      <c r="AB702" s="85" t="str">
        <f>IF(AND(OR(LEFT(TH!N702,2)="15",LEFT(TH!O702,2)="15"),'152-CT'!$J$8=TH!F702),"x","")</f>
        <v/>
      </c>
      <c r="AC702" s="85" t="str">
        <f>IF(AND(OR(LEFT(TH!N702,2)="15",LEFT(TH!O702,2)="15"),TK!$E$7=TH!F702),"x","")</f>
        <v/>
      </c>
      <c r="AD702" s="85" t="str">
        <f>IF(AND(N702="1521",MONTH(C702)='BK-NL'!$M$11),"x","")</f>
        <v/>
      </c>
    </row>
    <row r="703" spans="1:30" ht="15.75" hidden="1" customHeight="1">
      <c r="A703" s="342" t="str">
        <f>IF(B703&lt;&gt;"",IF(AND(B703='IN-TC'!$S$4,OR(TH!N703="1111",TH!O703="1111")),TH!D703,""),"")</f>
        <v/>
      </c>
      <c r="B703" s="63">
        <f t="shared" ref="B703:B713" si="47">IF(C703&lt;&gt;"",MONTH(C703),"")</f>
        <v>2</v>
      </c>
      <c r="C703" s="320">
        <v>42429</v>
      </c>
      <c r="D703" s="320" t="s">
        <v>585</v>
      </c>
      <c r="E703" s="320">
        <v>42407</v>
      </c>
      <c r="F703" s="74" t="s">
        <v>638</v>
      </c>
      <c r="G703" s="998" t="s">
        <v>1083</v>
      </c>
      <c r="H703" s="322" t="s">
        <v>634</v>
      </c>
      <c r="I703" s="446"/>
      <c r="J703" s="446"/>
      <c r="K703" s="437"/>
      <c r="L703" s="446"/>
      <c r="M703" s="65">
        <v>11175000</v>
      </c>
      <c r="N703" s="323" t="s">
        <v>594</v>
      </c>
      <c r="O703" s="66" t="s">
        <v>8</v>
      </c>
      <c r="P703" s="85" t="str">
        <f>IF(AND('331-CT'!$E$7=TH!H703,OR(N703="331",O703="331")),"x","")</f>
        <v/>
      </c>
      <c r="Q703" s="85" t="str">
        <f>IF(AND(B703='111'!$L$11,OR($N703=$Q$7,$O703=$Q$7)),"x","")</f>
        <v/>
      </c>
      <c r="R703" s="85" t="str">
        <f>IF(AND($N703=$Q$7,$B703&lt;'111'!$L$11),"x","")</f>
        <v/>
      </c>
      <c r="S703" s="85" t="str">
        <f>IF(AND($O703=$Q$7,$B703&lt;'111'!$L$11),"x","")</f>
        <v/>
      </c>
      <c r="T703" s="85" t="str">
        <f>IF(ISERROR(FIND('112'!$M$9,G703,1)),"",IF((AND(FIND('112'!$M$9,G703,1)&gt;=1,B703='112'!$K$9,OR($N703='112'!$I$6,$O703='112'!$I$6))),"x",""))</f>
        <v/>
      </c>
      <c r="U703" s="85" t="str">
        <f>IF(ISERROR(FIND('112'!$M$9,G703,1)),"",IF((AND(LEFT(G703,2)=LEFT('112'!$M$9,2),B703&lt;'112'!$K$9,$N703='112'!$I$6)),"x",""))</f>
        <v/>
      </c>
      <c r="V703" s="85" t="str">
        <f>IF(ISERROR(FIND('112'!$M$9,G703,1)),"",IF((AND(RIGHT(G703,2)=RIGHT('112'!$M$9,2),B703&lt;'112'!$K$9,$O703='112'!$I$6)),"x",""))</f>
        <v/>
      </c>
      <c r="W703" s="85" t="str">
        <f>IF(AND('341-CT'!$H$9=H703,OR(LEFT(N703,3)=$W$7,LEFT(O703,3)=$W$7)),"x","")</f>
        <v/>
      </c>
      <c r="X703" s="85" t="str">
        <f>IF(OR(TH!N703=TH!$X$7,O703=TH!$X$7),"x","")</f>
        <v/>
      </c>
      <c r="Y703" s="85" t="str">
        <f>IF(AND(OR(N703="131",O703="131"),H703='131-CT'!$H$9),"x","")</f>
        <v/>
      </c>
      <c r="Z703" s="85"/>
      <c r="AA703" s="85" t="str">
        <f>IF(AND(MONTH(E703)='IN-NX'!$J$5,'IN-NX'!$D$7=D703),"x","")</f>
        <v/>
      </c>
      <c r="AB703" s="85" t="str">
        <f>IF(AND(OR(LEFT(TH!N703,2)="15",LEFT(TH!O703,2)="15"),'152-CT'!$J$8=TH!F703),"x","")</f>
        <v/>
      </c>
      <c r="AC703" s="85" t="str">
        <f>IF(AND(OR(LEFT(TH!N703,2)="15",LEFT(TH!O703,2)="15"),TK!$E$7=TH!F703),"x","")</f>
        <v/>
      </c>
      <c r="AD703" s="85" t="str">
        <f>IF(AND(N703="1521",MONTH(C703)='BK-NL'!$M$11),"x","")</f>
        <v/>
      </c>
    </row>
    <row r="704" spans="1:30" ht="15.75" hidden="1" customHeight="1">
      <c r="A704" s="342" t="str">
        <f>IF(B704&lt;&gt;"",IF(AND(B704='IN-TC'!$S$4,OR(TH!N704="1111",TH!O704="1111")),TH!D704,""),"")</f>
        <v/>
      </c>
      <c r="B704" s="63">
        <f t="shared" si="47"/>
        <v>2</v>
      </c>
      <c r="C704" s="320">
        <v>42429</v>
      </c>
      <c r="D704" s="320" t="s">
        <v>585</v>
      </c>
      <c r="E704" s="320">
        <v>42407</v>
      </c>
      <c r="F704" s="74" t="s">
        <v>1089</v>
      </c>
      <c r="G704" s="998" t="s">
        <v>1084</v>
      </c>
      <c r="H704" s="322" t="s">
        <v>634</v>
      </c>
      <c r="I704" s="446"/>
      <c r="J704" s="446"/>
      <c r="K704" s="437"/>
      <c r="L704" s="446"/>
      <c r="M704" s="65">
        <v>5319300</v>
      </c>
      <c r="N704" s="323" t="s">
        <v>594</v>
      </c>
      <c r="O704" s="66" t="s">
        <v>8</v>
      </c>
      <c r="P704" s="85" t="str">
        <f>IF(AND('331-CT'!$E$7=TH!H704,OR(N704="331",O704="331")),"x","")</f>
        <v/>
      </c>
      <c r="Q704" s="85" t="str">
        <f>IF(AND(B704='111'!$L$11,OR($N704=$Q$7,$O704=$Q$7)),"x","")</f>
        <v/>
      </c>
      <c r="R704" s="85" t="str">
        <f>IF(AND($N704=$Q$7,$B704&lt;'111'!$L$11),"x","")</f>
        <v/>
      </c>
      <c r="S704" s="85" t="str">
        <f>IF(AND($O704=$Q$7,$B704&lt;'111'!$L$11),"x","")</f>
        <v/>
      </c>
      <c r="T704" s="85" t="str">
        <f>IF(ISERROR(FIND('112'!$M$9,G704,1)),"",IF((AND(FIND('112'!$M$9,G704,1)&gt;=1,B704='112'!$K$9,OR($N704='112'!$I$6,$O704='112'!$I$6))),"x",""))</f>
        <v/>
      </c>
      <c r="U704" s="85" t="str">
        <f>IF(ISERROR(FIND('112'!$M$9,G704,1)),"",IF((AND(LEFT(G704,2)=LEFT('112'!$M$9,2),B704&lt;'112'!$K$9,$N704='112'!$I$6)),"x",""))</f>
        <v/>
      </c>
      <c r="V704" s="85" t="str">
        <f>IF(ISERROR(FIND('112'!$M$9,G704,1)),"",IF((AND(RIGHT(G704,2)=RIGHT('112'!$M$9,2),B704&lt;'112'!$K$9,$O704='112'!$I$6)),"x",""))</f>
        <v/>
      </c>
      <c r="W704" s="85" t="str">
        <f>IF(AND('341-CT'!$H$9=H704,OR(LEFT(N704,3)=$W$7,LEFT(O704,3)=$W$7)),"x","")</f>
        <v/>
      </c>
      <c r="X704" s="85" t="str">
        <f>IF(OR(TH!N704=TH!$X$7,O704=TH!$X$7),"x","")</f>
        <v/>
      </c>
      <c r="Y704" s="85" t="str">
        <f>IF(AND(OR(N704="131",O704="131"),H704='131-CT'!$H$9),"x","")</f>
        <v/>
      </c>
      <c r="Z704" s="85"/>
      <c r="AA704" s="85" t="str">
        <f>IF(AND(MONTH(E704)='IN-NX'!$J$5,'IN-NX'!$D$7=D704),"x","")</f>
        <v/>
      </c>
      <c r="AB704" s="85" t="str">
        <f>IF(AND(OR(LEFT(TH!N704,2)="15",LEFT(TH!O704,2)="15"),'152-CT'!$J$8=TH!F704),"x","")</f>
        <v/>
      </c>
      <c r="AC704" s="85" t="str">
        <f>IF(AND(OR(LEFT(TH!N704,2)="15",LEFT(TH!O704,2)="15"),TK!$E$7=TH!F704),"x","")</f>
        <v/>
      </c>
      <c r="AD704" s="85" t="str">
        <f>IF(AND(N704="1521",MONTH(C704)='BK-NL'!$M$11),"x","")</f>
        <v/>
      </c>
    </row>
    <row r="705" spans="1:30" ht="15.75" hidden="1" customHeight="1">
      <c r="A705" s="342" t="str">
        <f>IF(B705&lt;&gt;"",IF(AND(B705='IN-TC'!$S$4,OR(TH!N705="1111",TH!O705="1111")),TH!D705,""),"")</f>
        <v/>
      </c>
      <c r="B705" s="63">
        <f t="shared" si="47"/>
        <v>2</v>
      </c>
      <c r="C705" s="320">
        <v>42429</v>
      </c>
      <c r="D705" s="320" t="s">
        <v>585</v>
      </c>
      <c r="E705" s="320">
        <v>42407</v>
      </c>
      <c r="F705" s="74" t="s">
        <v>1090</v>
      </c>
      <c r="G705" s="998" t="s">
        <v>1084</v>
      </c>
      <c r="H705" s="322" t="s">
        <v>634</v>
      </c>
      <c r="I705" s="446"/>
      <c r="J705" s="446"/>
      <c r="K705" s="437"/>
      <c r="L705" s="446"/>
      <c r="M705" s="65">
        <v>531930</v>
      </c>
      <c r="N705" s="323" t="s">
        <v>9</v>
      </c>
      <c r="O705" s="66" t="s">
        <v>8</v>
      </c>
      <c r="P705" s="85" t="str">
        <f>IF(AND('331-CT'!$E$7=TH!H705,OR(N705="331",O705="331")),"x","")</f>
        <v/>
      </c>
      <c r="Q705" s="85" t="str">
        <f>IF(AND(B705='111'!$L$11,OR($N705=$Q$7,$O705=$Q$7)),"x","")</f>
        <v/>
      </c>
      <c r="R705" s="85" t="str">
        <f>IF(AND($N705=$Q$7,$B705&lt;'111'!$L$11),"x","")</f>
        <v/>
      </c>
      <c r="S705" s="85" t="str">
        <f>IF(AND($O705=$Q$7,$B705&lt;'111'!$L$11),"x","")</f>
        <v/>
      </c>
      <c r="T705" s="85" t="str">
        <f>IF(ISERROR(FIND('112'!$M$9,G705,1)),"",IF((AND(FIND('112'!$M$9,G705,1)&gt;=1,B705='112'!$K$9,OR($N705='112'!$I$6,$O705='112'!$I$6))),"x",""))</f>
        <v/>
      </c>
      <c r="U705" s="85" t="str">
        <f>IF(ISERROR(FIND('112'!$M$9,G705,1)),"",IF((AND(LEFT(G705,2)=LEFT('112'!$M$9,2),B705&lt;'112'!$K$9,$N705='112'!$I$6)),"x",""))</f>
        <v/>
      </c>
      <c r="V705" s="85" t="str">
        <f>IF(ISERROR(FIND('112'!$M$9,G705,1)),"",IF((AND(RIGHT(G705,2)=RIGHT('112'!$M$9,2),B705&lt;'112'!$K$9,$O705='112'!$I$6)),"x",""))</f>
        <v/>
      </c>
      <c r="W705" s="85" t="str">
        <f>IF(AND('341-CT'!$H$9=H705,OR(LEFT(N705,3)=$W$7,LEFT(O705,3)=$W$7)),"x","")</f>
        <v/>
      </c>
      <c r="X705" s="85" t="str">
        <f>IF(OR(TH!N705=TH!$X$7,O705=TH!$X$7),"x","")</f>
        <v/>
      </c>
      <c r="Y705" s="85" t="str">
        <f>IF(AND(OR(N705="131",O705="131"),H705='131-CT'!$H$9),"x","")</f>
        <v/>
      </c>
      <c r="Z705" s="85"/>
      <c r="AA705" s="85" t="str">
        <f>IF(AND(MONTH(E705)='IN-NX'!$J$5,'IN-NX'!$D$7=D705),"x","")</f>
        <v/>
      </c>
      <c r="AB705" s="85" t="str">
        <f>IF(AND(OR(LEFT(TH!N705,2)="15",LEFT(TH!O705,2)="15"),'152-CT'!$J$8=TH!F705),"x","")</f>
        <v/>
      </c>
      <c r="AC705" s="85" t="str">
        <f>IF(AND(OR(LEFT(TH!N705,2)="15",LEFT(TH!O705,2)="15"),TK!$E$7=TH!F705),"x","")</f>
        <v/>
      </c>
      <c r="AD705" s="85" t="str">
        <f>IF(AND(N705="1521",MONTH(C705)='BK-NL'!$M$11),"x","")</f>
        <v/>
      </c>
    </row>
    <row r="706" spans="1:30" ht="15.75" hidden="1" customHeight="1">
      <c r="A706" s="342" t="str">
        <f>IF(B706&lt;&gt;"",IF(AND(B706='IN-TC'!$S$4,OR(TH!N706="1111",TH!O706="1111")),TH!D706,""),"")</f>
        <v/>
      </c>
      <c r="B706" s="63">
        <f t="shared" si="47"/>
        <v>2</v>
      </c>
      <c r="C706" s="320">
        <v>42429</v>
      </c>
      <c r="D706" s="320" t="s">
        <v>585</v>
      </c>
      <c r="E706" s="320">
        <v>42429</v>
      </c>
      <c r="F706" s="74" t="s">
        <v>642</v>
      </c>
      <c r="G706" s="998" t="s">
        <v>1085</v>
      </c>
      <c r="H706" s="322" t="s">
        <v>633</v>
      </c>
      <c r="I706" s="446"/>
      <c r="J706" s="446"/>
      <c r="K706" s="437"/>
      <c r="L706" s="446"/>
      <c r="M706" s="65">
        <v>2000000</v>
      </c>
      <c r="N706" s="323" t="s">
        <v>594</v>
      </c>
      <c r="O706" s="66" t="s">
        <v>8</v>
      </c>
      <c r="P706" s="85" t="str">
        <f>IF(AND('331-CT'!$E$7=TH!H706,OR(N706="331",O706="331")),"x","")</f>
        <v/>
      </c>
      <c r="Q706" s="85" t="str">
        <f>IF(AND(B706='111'!$L$11,OR($N706=$Q$7,$O706=$Q$7)),"x","")</f>
        <v/>
      </c>
      <c r="R706" s="85" t="str">
        <f>IF(AND($N706=$Q$7,$B706&lt;'111'!$L$11),"x","")</f>
        <v/>
      </c>
      <c r="S706" s="85" t="str">
        <f>IF(AND($O706=$Q$7,$B706&lt;'111'!$L$11),"x","")</f>
        <v/>
      </c>
      <c r="T706" s="85" t="str">
        <f>IF(ISERROR(FIND('112'!$M$9,G706,1)),"",IF((AND(FIND('112'!$M$9,G706,1)&gt;=1,B706='112'!$K$9,OR($N706='112'!$I$6,$O706='112'!$I$6))),"x",""))</f>
        <v/>
      </c>
      <c r="U706" s="85" t="str">
        <f>IF(ISERROR(FIND('112'!$M$9,G706,1)),"",IF((AND(LEFT(G706,2)=LEFT('112'!$M$9,2),B706&lt;'112'!$K$9,$N706='112'!$I$6)),"x",""))</f>
        <v/>
      </c>
      <c r="V706" s="85" t="str">
        <f>IF(ISERROR(FIND('112'!$M$9,G706,1)),"",IF((AND(RIGHT(G706,2)=RIGHT('112'!$M$9,2),B706&lt;'112'!$K$9,$O706='112'!$I$6)),"x",""))</f>
        <v/>
      </c>
      <c r="W706" s="85" t="str">
        <f>IF(AND('341-CT'!$H$9=H706,OR(LEFT(N706,3)=$W$7,LEFT(O706,3)=$W$7)),"x","")</f>
        <v/>
      </c>
      <c r="X706" s="85" t="str">
        <f>IF(OR(TH!N706=TH!$X$7,O706=TH!$X$7),"x","")</f>
        <v/>
      </c>
      <c r="Y706" s="85" t="str">
        <f>IF(AND(OR(N706="131",O706="131"),H706='131-CT'!$H$9),"x","")</f>
        <v/>
      </c>
      <c r="Z706" s="85"/>
      <c r="AA706" s="85" t="str">
        <f>IF(AND(MONTH(E706)='IN-NX'!$J$5,'IN-NX'!$D$7=D706),"x","")</f>
        <v/>
      </c>
      <c r="AB706" s="85" t="str">
        <f>IF(AND(OR(LEFT(TH!N706,2)="15",LEFT(TH!O706,2)="15"),'152-CT'!$J$8=TH!F706),"x","")</f>
        <v/>
      </c>
      <c r="AC706" s="85" t="str">
        <f>IF(AND(OR(LEFT(TH!N706,2)="15",LEFT(TH!O706,2)="15"),TK!$E$7=TH!F706),"x","")</f>
        <v/>
      </c>
      <c r="AD706" s="85" t="str">
        <f>IF(AND(N706="1521",MONTH(C706)='BK-NL'!$M$11),"x","")</f>
        <v/>
      </c>
    </row>
    <row r="707" spans="1:30" ht="15.75" hidden="1" customHeight="1">
      <c r="A707" s="342" t="str">
        <f>IF(B707&lt;&gt;"",IF(AND(B707='IN-TC'!$S$4,OR(TH!N707="1111",TH!O707="1111")),TH!D707,""),"")</f>
        <v/>
      </c>
      <c r="B707" s="63">
        <f t="shared" si="47"/>
        <v>2</v>
      </c>
      <c r="C707" s="320">
        <v>42429</v>
      </c>
      <c r="D707" s="320" t="s">
        <v>585</v>
      </c>
      <c r="E707" s="320">
        <v>42429</v>
      </c>
      <c r="F707" s="74" t="s">
        <v>643</v>
      </c>
      <c r="G707" s="998" t="s">
        <v>1085</v>
      </c>
      <c r="H707" s="322" t="s">
        <v>633</v>
      </c>
      <c r="I707" s="446"/>
      <c r="J707" s="446"/>
      <c r="K707" s="437"/>
      <c r="L707" s="446"/>
      <c r="M707" s="65">
        <v>200000</v>
      </c>
      <c r="N707" s="323" t="s">
        <v>9</v>
      </c>
      <c r="O707" s="66" t="s">
        <v>8</v>
      </c>
      <c r="P707" s="85" t="str">
        <f>IF(AND('331-CT'!$E$7=TH!H707,OR(N707="331",O707="331")),"x","")</f>
        <v/>
      </c>
      <c r="Q707" s="85" t="str">
        <f>IF(AND(B707='111'!$L$11,OR($N707=$Q$7,$O707=$Q$7)),"x","")</f>
        <v/>
      </c>
      <c r="R707" s="85" t="str">
        <f>IF(AND($N707=$Q$7,$B707&lt;'111'!$L$11),"x","")</f>
        <v/>
      </c>
      <c r="S707" s="85" t="str">
        <f>IF(AND($O707=$Q$7,$B707&lt;'111'!$L$11),"x","")</f>
        <v/>
      </c>
      <c r="T707" s="85" t="str">
        <f>IF(ISERROR(FIND('112'!$M$9,G707,1)),"",IF((AND(FIND('112'!$M$9,G707,1)&gt;=1,B707='112'!$K$9,OR($N707='112'!$I$6,$O707='112'!$I$6))),"x",""))</f>
        <v/>
      </c>
      <c r="U707" s="85" t="str">
        <f>IF(ISERROR(FIND('112'!$M$9,G707,1)),"",IF((AND(LEFT(G707,2)=LEFT('112'!$M$9,2),B707&lt;'112'!$K$9,$N707='112'!$I$6)),"x",""))</f>
        <v/>
      </c>
      <c r="V707" s="85" t="str">
        <f>IF(ISERROR(FIND('112'!$M$9,G707,1)),"",IF((AND(RIGHT(G707,2)=RIGHT('112'!$M$9,2),B707&lt;'112'!$K$9,$O707='112'!$I$6)),"x",""))</f>
        <v/>
      </c>
      <c r="W707" s="85" t="str">
        <f>IF(AND('341-CT'!$H$9=H707,OR(LEFT(N707,3)=$W$7,LEFT(O707,3)=$W$7)),"x","")</f>
        <v/>
      </c>
      <c r="X707" s="85" t="str">
        <f>IF(OR(TH!N707=TH!$X$7,O707=TH!$X$7),"x","")</f>
        <v/>
      </c>
      <c r="Y707" s="85" t="str">
        <f>IF(AND(OR(N707="131",O707="131"),H707='131-CT'!$H$9),"x","")</f>
        <v/>
      </c>
      <c r="Z707" s="85"/>
      <c r="AA707" s="85" t="str">
        <f>IF(AND(MONTH(E707)='IN-NX'!$J$5,'IN-NX'!$D$7=D707),"x","")</f>
        <v/>
      </c>
      <c r="AB707" s="85" t="str">
        <f>IF(AND(OR(LEFT(TH!N707,2)="15",LEFT(TH!O707,2)="15"),'152-CT'!$J$8=TH!F707),"x","")</f>
        <v/>
      </c>
      <c r="AC707" s="85" t="str">
        <f>IF(AND(OR(LEFT(TH!N707,2)="15",LEFT(TH!O707,2)="15"),TK!$E$7=TH!F707),"x","")</f>
        <v/>
      </c>
      <c r="AD707" s="85" t="str">
        <f>IF(AND(N707="1521",MONTH(C707)='BK-NL'!$M$11),"x","")</f>
        <v/>
      </c>
    </row>
    <row r="708" spans="1:30" ht="15.75" hidden="1" customHeight="1">
      <c r="A708" s="342" t="str">
        <f>IF(B708&lt;&gt;"",IF(AND(B708='IN-TC'!$S$4,OR(TH!N708="1111",TH!O708="1111")),TH!D708,""),"")</f>
        <v/>
      </c>
      <c r="B708" s="63">
        <f t="shared" si="47"/>
        <v>2</v>
      </c>
      <c r="C708" s="320">
        <v>42429</v>
      </c>
      <c r="D708" s="320" t="s">
        <v>585</v>
      </c>
      <c r="E708" s="320">
        <v>42406</v>
      </c>
      <c r="F708" s="74" t="s">
        <v>1091</v>
      </c>
      <c r="G708" s="998" t="s">
        <v>1086</v>
      </c>
      <c r="H708" s="322" t="s">
        <v>635</v>
      </c>
      <c r="I708" s="446"/>
      <c r="J708" s="446"/>
      <c r="K708" s="437"/>
      <c r="L708" s="446"/>
      <c r="M708" s="65">
        <v>29442000</v>
      </c>
      <c r="N708" s="323" t="s">
        <v>283</v>
      </c>
      <c r="O708" s="66" t="s">
        <v>8</v>
      </c>
      <c r="P708" s="85" t="str">
        <f>IF(AND('331-CT'!$E$7=TH!H708,OR(N708="331",O708="331")),"x","")</f>
        <v/>
      </c>
      <c r="Q708" s="85" t="str">
        <f>IF(AND(B708='111'!$L$11,OR($N708=$Q$7,$O708=$Q$7)),"x","")</f>
        <v/>
      </c>
      <c r="R708" s="85" t="str">
        <f>IF(AND($N708=$Q$7,$B708&lt;'111'!$L$11),"x","")</f>
        <v/>
      </c>
      <c r="S708" s="85" t="str">
        <f>IF(AND($O708=$Q$7,$B708&lt;'111'!$L$11),"x","")</f>
        <v/>
      </c>
      <c r="T708" s="85" t="str">
        <f>IF(ISERROR(FIND('112'!$M$9,G708,1)),"",IF((AND(FIND('112'!$M$9,G708,1)&gt;=1,B708='112'!$K$9,OR($N708='112'!$I$6,$O708='112'!$I$6))),"x",""))</f>
        <v/>
      </c>
      <c r="U708" s="85" t="str">
        <f>IF(ISERROR(FIND('112'!$M$9,G708,1)),"",IF((AND(LEFT(G708,2)=LEFT('112'!$M$9,2),B708&lt;'112'!$K$9,$N708='112'!$I$6)),"x",""))</f>
        <v/>
      </c>
      <c r="V708" s="85" t="str">
        <f>IF(ISERROR(FIND('112'!$M$9,G708,1)),"",IF((AND(RIGHT(G708,2)=RIGHT('112'!$M$9,2),B708&lt;'112'!$K$9,$O708='112'!$I$6)),"x",""))</f>
        <v/>
      </c>
      <c r="W708" s="85" t="str">
        <f>IF(AND('341-CT'!$H$9=H708,OR(LEFT(N708,3)=$W$7,LEFT(O708,3)=$W$7)),"x","")</f>
        <v/>
      </c>
      <c r="X708" s="85" t="str">
        <f>IF(OR(TH!N708=TH!$X$7,O708=TH!$X$7),"x","")</f>
        <v/>
      </c>
      <c r="Y708" s="85" t="str">
        <f>IF(AND(OR(N708="131",O708="131"),H708='131-CT'!$H$9),"x","")</f>
        <v/>
      </c>
      <c r="Z708" s="85"/>
      <c r="AA708" s="85" t="str">
        <f>IF(AND(MONTH(E708)='IN-NX'!$J$5,'IN-NX'!$D$7=D708),"x","")</f>
        <v/>
      </c>
      <c r="AB708" s="85" t="str">
        <f>IF(AND(OR(LEFT(TH!N708,2)="15",LEFT(TH!O708,2)="15"),'152-CT'!$J$8=TH!F708),"x","")</f>
        <v/>
      </c>
      <c r="AC708" s="85" t="str">
        <f>IF(AND(OR(LEFT(TH!N708,2)="15",LEFT(TH!O708,2)="15"),TK!$E$7=TH!F708),"x","")</f>
        <v/>
      </c>
      <c r="AD708" s="85" t="str">
        <f>IF(AND(N708="1521",MONTH(C708)='BK-NL'!$M$11),"x","")</f>
        <v/>
      </c>
    </row>
    <row r="709" spans="1:30" ht="15.75" hidden="1" customHeight="1">
      <c r="A709" s="342" t="str">
        <f>IF(B709&lt;&gt;"",IF(AND(B709='IN-TC'!$S$4,OR(TH!N709="1111",TH!O709="1111")),TH!D709,""),"")</f>
        <v/>
      </c>
      <c r="B709" s="63">
        <f t="shared" si="47"/>
        <v>2</v>
      </c>
      <c r="C709" s="320">
        <v>42429</v>
      </c>
      <c r="D709" s="320" t="s">
        <v>585</v>
      </c>
      <c r="E709" s="320">
        <v>42406</v>
      </c>
      <c r="F709" s="74" t="s">
        <v>1092</v>
      </c>
      <c r="G709" s="998" t="s">
        <v>1086</v>
      </c>
      <c r="H709" s="322" t="s">
        <v>635</v>
      </c>
      <c r="I709" s="446"/>
      <c r="J709" s="446"/>
      <c r="K709" s="437"/>
      <c r="L709" s="446"/>
      <c r="M709" s="65">
        <v>2944200</v>
      </c>
      <c r="N709" s="323" t="s">
        <v>9</v>
      </c>
      <c r="O709" s="66" t="s">
        <v>8</v>
      </c>
      <c r="P709" s="85" t="str">
        <f>IF(AND('331-CT'!$E$7=TH!H709,OR(N709="331",O709="331")),"x","")</f>
        <v/>
      </c>
      <c r="Q709" s="85" t="str">
        <f>IF(AND(B709='111'!$L$11,OR($N709=$Q$7,$O709=$Q$7)),"x","")</f>
        <v/>
      </c>
      <c r="R709" s="85" t="str">
        <f>IF(AND($N709=$Q$7,$B709&lt;'111'!$L$11),"x","")</f>
        <v/>
      </c>
      <c r="S709" s="85" t="str">
        <f>IF(AND($O709=$Q$7,$B709&lt;'111'!$L$11),"x","")</f>
        <v/>
      </c>
      <c r="T709" s="85" t="str">
        <f>IF(ISERROR(FIND('112'!$M$9,G709,1)),"",IF((AND(FIND('112'!$M$9,G709,1)&gt;=1,B709='112'!$K$9,OR($N709='112'!$I$6,$O709='112'!$I$6))),"x",""))</f>
        <v/>
      </c>
      <c r="U709" s="85" t="str">
        <f>IF(ISERROR(FIND('112'!$M$9,G709,1)),"",IF((AND(LEFT(G709,2)=LEFT('112'!$M$9,2),B709&lt;'112'!$K$9,$N709='112'!$I$6)),"x",""))</f>
        <v/>
      </c>
      <c r="V709" s="85" t="str">
        <f>IF(ISERROR(FIND('112'!$M$9,G709,1)),"",IF((AND(RIGHT(G709,2)=RIGHT('112'!$M$9,2),B709&lt;'112'!$K$9,$O709='112'!$I$6)),"x",""))</f>
        <v/>
      </c>
      <c r="W709" s="85" t="str">
        <f>IF(AND('341-CT'!$H$9=H709,OR(LEFT(N709,3)=$W$7,LEFT(O709,3)=$W$7)),"x","")</f>
        <v/>
      </c>
      <c r="X709" s="85" t="str">
        <f>IF(OR(TH!N709=TH!$X$7,O709=TH!$X$7),"x","")</f>
        <v/>
      </c>
      <c r="Y709" s="85" t="str">
        <f>IF(AND(OR(N709="131",O709="131"),H709='131-CT'!$H$9),"x","")</f>
        <v/>
      </c>
      <c r="Z709" s="85"/>
      <c r="AA709" s="85" t="str">
        <f>IF(AND(MONTH(E709)='IN-NX'!$J$5,'IN-NX'!$D$7=D709),"x","")</f>
        <v/>
      </c>
      <c r="AB709" s="85" t="str">
        <f>IF(AND(OR(LEFT(TH!N709,2)="15",LEFT(TH!O709,2)="15"),'152-CT'!$J$8=TH!F709),"x","")</f>
        <v/>
      </c>
      <c r="AC709" s="85" t="str">
        <f>IF(AND(OR(LEFT(TH!N709,2)="15",LEFT(TH!O709,2)="15"),TK!$E$7=TH!F709),"x","")</f>
        <v/>
      </c>
      <c r="AD709" s="85" t="str">
        <f>IF(AND(N709="1521",MONTH(C709)='BK-NL'!$M$11),"x","")</f>
        <v/>
      </c>
    </row>
    <row r="710" spans="1:30" ht="15.75" hidden="1" customHeight="1">
      <c r="A710" s="342" t="str">
        <f>IF(B710&lt;&gt;"",IF(AND(B710='IN-TC'!$S$4,OR(TH!N710="1111",TH!O710="1111")),TH!D710,""),"")</f>
        <v/>
      </c>
      <c r="B710" s="63">
        <f t="shared" si="47"/>
        <v>2</v>
      </c>
      <c r="C710" s="320">
        <v>42429</v>
      </c>
      <c r="D710" s="320" t="s">
        <v>585</v>
      </c>
      <c r="E710" s="320">
        <v>42426</v>
      </c>
      <c r="F710" s="74" t="s">
        <v>1095</v>
      </c>
      <c r="G710" s="998" t="s">
        <v>1113</v>
      </c>
      <c r="H710" s="322" t="s">
        <v>635</v>
      </c>
      <c r="I710" s="446"/>
      <c r="J710" s="446"/>
      <c r="K710" s="437"/>
      <c r="L710" s="446"/>
      <c r="M710" s="65">
        <v>21102800</v>
      </c>
      <c r="N710" s="323" t="s">
        <v>283</v>
      </c>
      <c r="O710" s="66" t="s">
        <v>8</v>
      </c>
      <c r="P710" s="85" t="str">
        <f>IF(AND('331-CT'!$E$7=TH!H710,OR(N710="331",O710="331")),"x","")</f>
        <v/>
      </c>
      <c r="Q710" s="85" t="str">
        <f>IF(AND(B710='111'!$L$11,OR($N710=$Q$7,$O710=$Q$7)),"x","")</f>
        <v/>
      </c>
      <c r="R710" s="85" t="str">
        <f>IF(AND($N710=$Q$7,$B710&lt;'111'!$L$11),"x","")</f>
        <v/>
      </c>
      <c r="S710" s="85" t="str">
        <f>IF(AND($O710=$Q$7,$B710&lt;'111'!$L$11),"x","")</f>
        <v/>
      </c>
      <c r="T710" s="85" t="str">
        <f>IF(ISERROR(FIND('112'!$M$9,G710,1)),"",IF((AND(FIND('112'!$M$9,G710,1)&gt;=1,B710='112'!$K$9,OR($N710='112'!$I$6,$O710='112'!$I$6))),"x",""))</f>
        <v/>
      </c>
      <c r="U710" s="85" t="str">
        <f>IF(ISERROR(FIND('112'!$M$9,G710,1)),"",IF((AND(LEFT(G710,2)=LEFT('112'!$M$9,2),B710&lt;'112'!$K$9,$N710='112'!$I$6)),"x",""))</f>
        <v/>
      </c>
      <c r="V710" s="85" t="str">
        <f>IF(ISERROR(FIND('112'!$M$9,G710,1)),"",IF((AND(RIGHT(G710,2)=RIGHT('112'!$M$9,2),B710&lt;'112'!$K$9,$O710='112'!$I$6)),"x",""))</f>
        <v/>
      </c>
      <c r="W710" s="85" t="str">
        <f>IF(AND('341-CT'!$H$9=H710,OR(LEFT(N710,3)=$W$7,LEFT(O710,3)=$W$7)),"x","")</f>
        <v/>
      </c>
      <c r="X710" s="85" t="str">
        <f>IF(OR(TH!N710=TH!$X$7,O710=TH!$X$7),"x","")</f>
        <v/>
      </c>
      <c r="Y710" s="85" t="str">
        <f>IF(AND(OR(N710="131",O710="131"),H710='131-CT'!$H$9),"x","")</f>
        <v/>
      </c>
      <c r="Z710" s="85"/>
      <c r="AA710" s="85" t="str">
        <f>IF(AND(MONTH(E710)='IN-NX'!$J$5,'IN-NX'!$D$7=D710),"x","")</f>
        <v/>
      </c>
      <c r="AB710" s="85" t="str">
        <f>IF(AND(OR(LEFT(TH!N710,2)="15",LEFT(TH!O710,2)="15"),'152-CT'!$J$8=TH!F710),"x","")</f>
        <v/>
      </c>
      <c r="AC710" s="85" t="str">
        <f>IF(AND(OR(LEFT(TH!N710,2)="15",LEFT(TH!O710,2)="15"),TK!$E$7=TH!F710),"x","")</f>
        <v/>
      </c>
      <c r="AD710" s="85" t="str">
        <f>IF(AND(N710="1521",MONTH(C710)='BK-NL'!$M$11),"x","")</f>
        <v/>
      </c>
    </row>
    <row r="711" spans="1:30" ht="15.75" hidden="1" customHeight="1">
      <c r="A711" s="342" t="str">
        <f>IF(B711&lt;&gt;"",IF(AND(B711='IN-TC'!$S$4,OR(TH!N711="1111",TH!O711="1111")),TH!D711,""),"")</f>
        <v/>
      </c>
      <c r="B711" s="63">
        <f t="shared" si="47"/>
        <v>2</v>
      </c>
      <c r="C711" s="320">
        <v>42429</v>
      </c>
      <c r="D711" s="320" t="s">
        <v>585</v>
      </c>
      <c r="E711" s="320">
        <v>42426</v>
      </c>
      <c r="F711" s="74" t="s">
        <v>1096</v>
      </c>
      <c r="G711" s="998" t="s">
        <v>1113</v>
      </c>
      <c r="H711" s="322" t="s">
        <v>635</v>
      </c>
      <c r="I711" s="446"/>
      <c r="J711" s="446"/>
      <c r="K711" s="437"/>
      <c r="L711" s="446"/>
      <c r="M711" s="65">
        <v>2110280</v>
      </c>
      <c r="N711" s="323" t="s">
        <v>9</v>
      </c>
      <c r="O711" s="66" t="s">
        <v>8</v>
      </c>
      <c r="P711" s="85" t="str">
        <f>IF(AND('331-CT'!$E$7=TH!H711,OR(N711="331",O711="331")),"x","")</f>
        <v/>
      </c>
      <c r="Q711" s="85" t="str">
        <f>IF(AND(B711='111'!$L$11,OR($N711=$Q$7,$O711=$Q$7)),"x","")</f>
        <v/>
      </c>
      <c r="R711" s="85" t="str">
        <f>IF(AND($N711=$Q$7,$B711&lt;'111'!$L$11),"x","")</f>
        <v/>
      </c>
      <c r="S711" s="85" t="str">
        <f>IF(AND($O711=$Q$7,$B711&lt;'111'!$L$11),"x","")</f>
        <v/>
      </c>
      <c r="T711" s="85" t="str">
        <f>IF(ISERROR(FIND('112'!$M$9,G711,1)),"",IF((AND(FIND('112'!$M$9,G711,1)&gt;=1,B711='112'!$K$9,OR($N711='112'!$I$6,$O711='112'!$I$6))),"x",""))</f>
        <v/>
      </c>
      <c r="U711" s="85" t="str">
        <f>IF(ISERROR(FIND('112'!$M$9,G711,1)),"",IF((AND(LEFT(G711,2)=LEFT('112'!$M$9,2),B711&lt;'112'!$K$9,$N711='112'!$I$6)),"x",""))</f>
        <v/>
      </c>
      <c r="V711" s="85" t="str">
        <f>IF(ISERROR(FIND('112'!$M$9,G711,1)),"",IF((AND(RIGHT(G711,2)=RIGHT('112'!$M$9,2),B711&lt;'112'!$K$9,$O711='112'!$I$6)),"x",""))</f>
        <v/>
      </c>
      <c r="W711" s="85" t="str">
        <f>IF(AND('341-CT'!$H$9=H711,OR(LEFT(N711,3)=$W$7,LEFT(O711,3)=$W$7)),"x","")</f>
        <v/>
      </c>
      <c r="X711" s="85" t="str">
        <f>IF(OR(TH!N711=TH!$X$7,O711=TH!$X$7),"x","")</f>
        <v/>
      </c>
      <c r="Y711" s="85" t="str">
        <f>IF(AND(OR(N711="131",O711="131"),H711='131-CT'!$H$9),"x","")</f>
        <v/>
      </c>
      <c r="Z711" s="85"/>
      <c r="AA711" s="85" t="str">
        <f>IF(AND(MONTH(E711)='IN-NX'!$J$5,'IN-NX'!$D$7=D711),"x","")</f>
        <v/>
      </c>
      <c r="AB711" s="85" t="str">
        <f>IF(AND(OR(LEFT(TH!N711,2)="15",LEFT(TH!O711,2)="15"),'152-CT'!$J$8=TH!F711),"x","")</f>
        <v/>
      </c>
      <c r="AC711" s="85" t="str">
        <f>IF(AND(OR(LEFT(TH!N711,2)="15",LEFT(TH!O711,2)="15"),TK!$E$7=TH!F711),"x","")</f>
        <v/>
      </c>
      <c r="AD711" s="85" t="str">
        <f>IF(AND(N711="1521",MONTH(C711)='BK-NL'!$M$11),"x","")</f>
        <v/>
      </c>
    </row>
    <row r="712" spans="1:30" ht="15.75" hidden="1" customHeight="1">
      <c r="A712" s="342" t="str">
        <f>IF(B712&lt;&gt;"",IF(AND(B712='IN-TC'!$S$4,OR(TH!N712="1111",TH!O712="1111")),TH!D712,""),"")</f>
        <v/>
      </c>
      <c r="B712" s="63">
        <f t="shared" si="47"/>
        <v>2</v>
      </c>
      <c r="C712" s="320">
        <v>42429</v>
      </c>
      <c r="D712" s="320" t="s">
        <v>585</v>
      </c>
      <c r="E712" s="320">
        <v>42384</v>
      </c>
      <c r="F712" s="74" t="s">
        <v>1097</v>
      </c>
      <c r="G712" s="321" t="s">
        <v>1088</v>
      </c>
      <c r="H712" s="322" t="s">
        <v>636</v>
      </c>
      <c r="I712" s="446"/>
      <c r="J712" s="446"/>
      <c r="K712" s="437"/>
      <c r="L712" s="446"/>
      <c r="M712" s="65">
        <v>124981818</v>
      </c>
      <c r="N712" s="323" t="s">
        <v>162</v>
      </c>
      <c r="O712" s="66" t="s">
        <v>8</v>
      </c>
      <c r="P712" s="85" t="str">
        <f>IF(AND('331-CT'!$E$7=TH!H712,OR(N712="331",O712="331")),"x","")</f>
        <v/>
      </c>
      <c r="Q712" s="85" t="str">
        <f>IF(AND(B712='111'!$L$11,OR($N712=$Q$7,$O712=$Q$7)),"x","")</f>
        <v/>
      </c>
      <c r="R712" s="85" t="str">
        <f>IF(AND($N712=$Q$7,$B712&lt;'111'!$L$11),"x","")</f>
        <v/>
      </c>
      <c r="S712" s="85" t="str">
        <f>IF(AND($O712=$Q$7,$B712&lt;'111'!$L$11),"x","")</f>
        <v/>
      </c>
      <c r="T712" s="85" t="str">
        <f>IF(ISERROR(FIND('112'!$M$9,G712,1)),"",IF((AND(FIND('112'!$M$9,G712,1)&gt;=1,B712='112'!$K$9,OR($N712='112'!$I$6,$O712='112'!$I$6))),"x",""))</f>
        <v/>
      </c>
      <c r="U712" s="85" t="str">
        <f>IF(ISERROR(FIND('112'!$M$9,G712,1)),"",IF((AND(LEFT(G712,2)=LEFT('112'!$M$9,2),B712&lt;'112'!$K$9,$N712='112'!$I$6)),"x",""))</f>
        <v/>
      </c>
      <c r="V712" s="85" t="str">
        <f>IF(ISERROR(FIND('112'!$M$9,G712,1)),"",IF((AND(RIGHT(G712,2)=RIGHT('112'!$M$9,2),B712&lt;'112'!$K$9,$O712='112'!$I$6)),"x",""))</f>
        <v/>
      </c>
      <c r="W712" s="85" t="str">
        <f>IF(AND('341-CT'!$H$9=H712,OR(LEFT(N712,3)=$W$7,LEFT(O712,3)=$W$7)),"x","")</f>
        <v/>
      </c>
      <c r="X712" s="85" t="str">
        <f>IF(OR(TH!N712=TH!$X$7,O712=TH!$X$7),"x","")</f>
        <v/>
      </c>
      <c r="Y712" s="85" t="str">
        <f>IF(AND(OR(N712="131",O712="131"),H712='131-CT'!$H$9),"x","")</f>
        <v/>
      </c>
      <c r="Z712" s="85"/>
      <c r="AA712" s="85" t="str">
        <f>IF(AND(MONTH(E712)='IN-NX'!$J$5,'IN-NX'!$D$7=D712),"x","")</f>
        <v/>
      </c>
      <c r="AB712" s="85" t="str">
        <f>IF(AND(OR(LEFT(TH!N712,2)="15",LEFT(TH!O712,2)="15"),'152-CT'!$J$8=TH!F712),"x","")</f>
        <v/>
      </c>
      <c r="AC712" s="85" t="str">
        <f>IF(AND(OR(LEFT(TH!N712,2)="15",LEFT(TH!O712,2)="15"),TK!$E$7=TH!F712),"x","")</f>
        <v/>
      </c>
      <c r="AD712" s="85" t="str">
        <f>IF(AND(N712="1521",MONTH(C712)='BK-NL'!$M$11),"x","")</f>
        <v/>
      </c>
    </row>
    <row r="713" spans="1:30" ht="15.75" hidden="1" customHeight="1">
      <c r="A713" s="342" t="str">
        <f>IF(B713&lt;&gt;"",IF(AND(B713='IN-TC'!$S$4,OR(TH!N713="1111",TH!O713="1111")),TH!D713,""),"")</f>
        <v/>
      </c>
      <c r="B713" s="63">
        <f t="shared" si="47"/>
        <v>2</v>
      </c>
      <c r="C713" s="320">
        <v>42429</v>
      </c>
      <c r="D713" s="320" t="s">
        <v>585</v>
      </c>
      <c r="E713" s="320">
        <v>42384</v>
      </c>
      <c r="F713" s="74" t="s">
        <v>1098</v>
      </c>
      <c r="G713" s="321" t="s">
        <v>1088</v>
      </c>
      <c r="H713" s="322" t="s">
        <v>636</v>
      </c>
      <c r="I713" s="446"/>
      <c r="J713" s="446"/>
      <c r="K713" s="437"/>
      <c r="L713" s="446"/>
      <c r="M713" s="65">
        <v>12498182</v>
      </c>
      <c r="N713" s="323" t="s">
        <v>9</v>
      </c>
      <c r="O713" s="66" t="s">
        <v>8</v>
      </c>
      <c r="P713" s="85" t="str">
        <f>IF(AND('331-CT'!$E$7=TH!H713,OR(N713="331",O713="331")),"x","")</f>
        <v/>
      </c>
      <c r="Q713" s="85" t="str">
        <f>IF(AND(B713='111'!$L$11,OR($N713=$Q$7,$O713=$Q$7)),"x","")</f>
        <v/>
      </c>
      <c r="R713" s="85" t="str">
        <f>IF(AND($N713=$Q$7,$B713&lt;'111'!$L$11),"x","")</f>
        <v/>
      </c>
      <c r="S713" s="85" t="str">
        <f>IF(AND($O713=$Q$7,$B713&lt;'111'!$L$11),"x","")</f>
        <v/>
      </c>
      <c r="T713" s="85" t="str">
        <f>IF(ISERROR(FIND('112'!$M$9,G713,1)),"",IF((AND(FIND('112'!$M$9,G713,1)&gt;=1,B713='112'!$K$9,OR($N713='112'!$I$6,$O713='112'!$I$6))),"x",""))</f>
        <v/>
      </c>
      <c r="U713" s="85" t="str">
        <f>IF(ISERROR(FIND('112'!$M$9,G713,1)),"",IF((AND(LEFT(G713,2)=LEFT('112'!$M$9,2),B713&lt;'112'!$K$9,$N713='112'!$I$6)),"x",""))</f>
        <v/>
      </c>
      <c r="V713" s="85" t="str">
        <f>IF(ISERROR(FIND('112'!$M$9,G713,1)),"",IF((AND(RIGHT(G713,2)=RIGHT('112'!$M$9,2),B713&lt;'112'!$K$9,$O713='112'!$I$6)),"x",""))</f>
        <v/>
      </c>
      <c r="W713" s="85" t="str">
        <f>IF(AND('341-CT'!$H$9=H713,OR(LEFT(N713,3)=$W$7,LEFT(O713,3)=$W$7)),"x","")</f>
        <v/>
      </c>
      <c r="X713" s="85" t="str">
        <f>IF(OR(TH!N713=TH!$X$7,O713=TH!$X$7),"x","")</f>
        <v/>
      </c>
      <c r="Y713" s="85" t="str">
        <f>IF(AND(OR(N713="131",O713="131"),H713='131-CT'!$H$9),"x","")</f>
        <v/>
      </c>
      <c r="Z713" s="85"/>
      <c r="AA713" s="85" t="str">
        <f>IF(AND(MONTH(E713)='IN-NX'!$J$5,'IN-NX'!$D$7=D713),"x","")</f>
        <v/>
      </c>
      <c r="AB713" s="85" t="str">
        <f>IF(AND(OR(LEFT(TH!N713,2)="15",LEFT(TH!O713,2)="15"),'152-CT'!$J$8=TH!F713),"x","")</f>
        <v/>
      </c>
      <c r="AC713" s="85" t="str">
        <f>IF(AND(OR(LEFT(TH!N713,2)="15",LEFT(TH!O713,2)="15"),TK!$E$7=TH!F713),"x","")</f>
        <v/>
      </c>
      <c r="AD713" s="85" t="str">
        <f>IF(AND(N713="1521",MONTH(C713)='BK-NL'!$M$11),"x","")</f>
        <v/>
      </c>
    </row>
    <row r="714" spans="1:30" ht="15.75" hidden="1" customHeight="1">
      <c r="A714" s="342" t="str">
        <f>IF(B714&lt;&gt;"",IF(AND(B714='IN-TC'!$S$4,OR(TH!N714="1111",TH!O714="1111")),TH!D714,""),"")</f>
        <v/>
      </c>
      <c r="B714" s="63">
        <f t="shared" ref="B714:B729" si="48">IF(C714&lt;&gt;"",MONTH(C714),"")</f>
        <v>3</v>
      </c>
      <c r="C714" s="320">
        <v>42460</v>
      </c>
      <c r="D714" s="320" t="s">
        <v>585</v>
      </c>
      <c r="E714" s="320">
        <v>42426</v>
      </c>
      <c r="F714" s="74" t="s">
        <v>1155</v>
      </c>
      <c r="G714" s="998" t="s">
        <v>1157</v>
      </c>
      <c r="H714" s="322" t="s">
        <v>635</v>
      </c>
      <c r="I714" s="446"/>
      <c r="J714" s="446"/>
      <c r="K714" s="437"/>
      <c r="L714" s="446"/>
      <c r="M714" s="65">
        <v>236351</v>
      </c>
      <c r="N714" s="323" t="s">
        <v>101</v>
      </c>
      <c r="O714" s="66" t="s">
        <v>8</v>
      </c>
      <c r="P714" s="85" t="str">
        <f>IF(AND('331-CT'!$E$7=TH!H714,OR(N714="331",O714="331")),"x","")</f>
        <v/>
      </c>
      <c r="Q714" s="85" t="str">
        <f>IF(AND(B714='111'!$L$11,OR($N714=$Q$7,$O714=$Q$7)),"x","")</f>
        <v/>
      </c>
      <c r="R714" s="85" t="str">
        <f>IF(AND($N714=$Q$7,$B714&lt;'111'!$L$11),"x","")</f>
        <v/>
      </c>
      <c r="S714" s="85" t="str">
        <f>IF(AND($O714=$Q$7,$B714&lt;'111'!$L$11),"x","")</f>
        <v/>
      </c>
      <c r="T714" s="85" t="str">
        <f>IF(ISERROR(FIND('112'!$M$9,G714,1)),"",IF((AND(FIND('112'!$M$9,G714,1)&gt;=1,B714='112'!$K$9,OR($N714='112'!$I$6,$O714='112'!$I$6))),"x",""))</f>
        <v/>
      </c>
      <c r="U714" s="85" t="str">
        <f>IF(ISERROR(FIND('112'!$M$9,G714,1)),"",IF((AND(LEFT(G714,2)=LEFT('112'!$M$9,2),B714&lt;'112'!$K$9,$N714='112'!$I$6)),"x",""))</f>
        <v/>
      </c>
      <c r="V714" s="85" t="str">
        <f>IF(ISERROR(FIND('112'!$M$9,G714,1)),"",IF((AND(RIGHT(G714,2)=RIGHT('112'!$M$9,2),B714&lt;'112'!$K$9,$O714='112'!$I$6)),"x",""))</f>
        <v/>
      </c>
      <c r="W714" s="85" t="str">
        <f>IF(AND('341-CT'!$H$9=H714,OR(LEFT(N714,3)=$W$7,LEFT(O714,3)=$W$7)),"x","")</f>
        <v/>
      </c>
      <c r="X714" s="85" t="str">
        <f>IF(OR(TH!N714=TH!$X$7,O714=TH!$X$7),"x","")</f>
        <v/>
      </c>
      <c r="Y714" s="85" t="str">
        <f>IF(AND(OR(N714="131",O714="131"),H714='131-CT'!$H$9),"x","")</f>
        <v/>
      </c>
      <c r="Z714" s="85"/>
      <c r="AA714" s="85" t="str">
        <f>IF(AND(MONTH(E714)='IN-NX'!$J$5,'IN-NX'!$D$7=D714),"x","")</f>
        <v/>
      </c>
      <c r="AB714" s="85" t="str">
        <f>IF(AND(OR(LEFT(TH!N714,2)="15",LEFT(TH!O714,2)="15"),'152-CT'!$J$8=TH!F714),"x","")</f>
        <v/>
      </c>
      <c r="AC714" s="85" t="str">
        <f>IF(AND(OR(LEFT(TH!N714,2)="15",LEFT(TH!O714,2)="15"),TK!$E$7=TH!F714),"x","")</f>
        <v/>
      </c>
      <c r="AD714" s="85" t="str">
        <f>IF(AND(N714="1521",MONTH(C714)='BK-NL'!$M$11),"x","")</f>
        <v/>
      </c>
    </row>
    <row r="715" spans="1:30" ht="15.75" hidden="1" customHeight="1">
      <c r="A715" s="342" t="str">
        <f>IF(B715&lt;&gt;"",IF(AND(B715='IN-TC'!$S$4,OR(TH!N715="1111",TH!O715="1111")),TH!D715,""),"")</f>
        <v/>
      </c>
      <c r="B715" s="63">
        <f t="shared" si="48"/>
        <v>3</v>
      </c>
      <c r="C715" s="320">
        <v>42460</v>
      </c>
      <c r="D715" s="320" t="s">
        <v>585</v>
      </c>
      <c r="E715" s="320">
        <v>42426</v>
      </c>
      <c r="F715" s="74" t="s">
        <v>1156</v>
      </c>
      <c r="G715" s="998" t="s">
        <v>1157</v>
      </c>
      <c r="H715" s="322" t="s">
        <v>635</v>
      </c>
      <c r="I715" s="446"/>
      <c r="J715" s="446"/>
      <c r="K715" s="437"/>
      <c r="L715" s="446"/>
      <c r="M715" s="65">
        <v>23635</v>
      </c>
      <c r="N715" s="323" t="s">
        <v>9</v>
      </c>
      <c r="O715" s="66" t="s">
        <v>8</v>
      </c>
      <c r="P715" s="85" t="str">
        <f>IF(AND('331-CT'!$E$7=TH!H715,OR(N715="331",O715="331")),"x","")</f>
        <v/>
      </c>
      <c r="Q715" s="85" t="str">
        <f>IF(AND(B715='111'!$L$11,OR($N715=$Q$7,$O715=$Q$7)),"x","")</f>
        <v/>
      </c>
      <c r="R715" s="85" t="str">
        <f>IF(AND($N715=$Q$7,$B715&lt;'111'!$L$11),"x","")</f>
        <v/>
      </c>
      <c r="S715" s="85" t="str">
        <f>IF(AND($O715=$Q$7,$B715&lt;'111'!$L$11),"x","")</f>
        <v/>
      </c>
      <c r="T715" s="85" t="str">
        <f>IF(ISERROR(FIND('112'!$M$9,G715,1)),"",IF((AND(FIND('112'!$M$9,G715,1)&gt;=1,B715='112'!$K$9,OR($N715='112'!$I$6,$O715='112'!$I$6))),"x",""))</f>
        <v/>
      </c>
      <c r="U715" s="85" t="str">
        <f>IF(ISERROR(FIND('112'!$M$9,G715,1)),"",IF((AND(LEFT(G715,2)=LEFT('112'!$M$9,2),B715&lt;'112'!$K$9,$N715='112'!$I$6)),"x",""))</f>
        <v/>
      </c>
      <c r="V715" s="85" t="str">
        <f>IF(ISERROR(FIND('112'!$M$9,G715,1)),"",IF((AND(RIGHT(G715,2)=RIGHT('112'!$M$9,2),B715&lt;'112'!$K$9,$O715='112'!$I$6)),"x",""))</f>
        <v/>
      </c>
      <c r="W715" s="85" t="str">
        <f>IF(AND('341-CT'!$H$9=H715,OR(LEFT(N715,3)=$W$7,LEFT(O715,3)=$W$7)),"x","")</f>
        <v/>
      </c>
      <c r="X715" s="85" t="str">
        <f>IF(OR(TH!N715=TH!$X$7,O715=TH!$X$7),"x","")</f>
        <v/>
      </c>
      <c r="Y715" s="85" t="str">
        <f>IF(AND(OR(N715="131",O715="131"),H715='131-CT'!$H$9),"x","")</f>
        <v/>
      </c>
      <c r="Z715" s="85"/>
      <c r="AA715" s="85" t="str">
        <f>IF(AND(MONTH(E715)='IN-NX'!$J$5,'IN-NX'!$D$7=D715),"x","")</f>
        <v/>
      </c>
      <c r="AB715" s="85" t="str">
        <f>IF(AND(OR(LEFT(TH!N715,2)="15",LEFT(TH!O715,2)="15"),'152-CT'!$J$8=TH!F715),"x","")</f>
        <v/>
      </c>
      <c r="AC715" s="85" t="str">
        <f>IF(AND(OR(LEFT(TH!N715,2)="15",LEFT(TH!O715,2)="15"),TK!$E$7=TH!F715),"x","")</f>
        <v/>
      </c>
      <c r="AD715" s="85" t="str">
        <f>IF(AND(N715="1521",MONTH(C715)='BK-NL'!$M$11),"x","")</f>
        <v/>
      </c>
    </row>
    <row r="716" spans="1:30" ht="15.75" hidden="1" customHeight="1">
      <c r="A716" s="342" t="str">
        <f>IF(B716&lt;&gt;"",IF(AND(B716='IN-TC'!$S$4,OR(TH!N716="1111",TH!O716="1111")),TH!D716,""),"")</f>
        <v/>
      </c>
      <c r="B716" s="63">
        <f t="shared" si="48"/>
        <v>3</v>
      </c>
      <c r="C716" s="320">
        <v>42460</v>
      </c>
      <c r="D716" s="320" t="s">
        <v>585</v>
      </c>
      <c r="E716" s="320">
        <v>42436</v>
      </c>
      <c r="F716" s="74" t="s">
        <v>1174</v>
      </c>
      <c r="G716" s="998" t="s">
        <v>1401</v>
      </c>
      <c r="H716" s="322" t="s">
        <v>635</v>
      </c>
      <c r="I716" s="446"/>
      <c r="J716" s="446"/>
      <c r="K716" s="437"/>
      <c r="L716" s="446"/>
      <c r="M716" s="65">
        <v>20681300</v>
      </c>
      <c r="N716" s="323" t="s">
        <v>283</v>
      </c>
      <c r="O716" s="66" t="s">
        <v>8</v>
      </c>
      <c r="P716" s="85" t="str">
        <f>IF(AND('331-CT'!$E$7=TH!H716,OR(N716="331",O716="331")),"x","")</f>
        <v/>
      </c>
      <c r="Q716" s="85" t="str">
        <f>IF(AND(B716='111'!$L$11,OR($N716=$Q$7,$O716=$Q$7)),"x","")</f>
        <v/>
      </c>
      <c r="R716" s="85" t="str">
        <f>IF(AND($N716=$Q$7,$B716&lt;'111'!$L$11),"x","")</f>
        <v/>
      </c>
      <c r="S716" s="85" t="str">
        <f>IF(AND($O716=$Q$7,$B716&lt;'111'!$L$11),"x","")</f>
        <v/>
      </c>
      <c r="T716" s="85" t="str">
        <f>IF(ISERROR(FIND('112'!$M$9,G716,1)),"",IF((AND(FIND('112'!$M$9,G716,1)&gt;=1,B716='112'!$K$9,OR($N716='112'!$I$6,$O716='112'!$I$6))),"x",""))</f>
        <v/>
      </c>
      <c r="U716" s="85" t="str">
        <f>IF(ISERROR(FIND('112'!$M$9,G716,1)),"",IF((AND(LEFT(G716,2)=LEFT('112'!$M$9,2),B716&lt;'112'!$K$9,$N716='112'!$I$6)),"x",""))</f>
        <v/>
      </c>
      <c r="V716" s="85" t="str">
        <f>IF(ISERROR(FIND('112'!$M$9,G716,1)),"",IF((AND(RIGHT(G716,2)=RIGHT('112'!$M$9,2),B716&lt;'112'!$K$9,$O716='112'!$I$6)),"x",""))</f>
        <v/>
      </c>
      <c r="W716" s="85" t="str">
        <f>IF(AND('341-CT'!$H$9=H716,OR(LEFT(N716,3)=$W$7,LEFT(O716,3)=$W$7)),"x","")</f>
        <v/>
      </c>
      <c r="X716" s="85" t="str">
        <f>IF(OR(TH!N716=TH!$X$7,O716=TH!$X$7),"x","")</f>
        <v/>
      </c>
      <c r="Y716" s="85" t="str">
        <f>IF(AND(OR(N716="131",O716="131"),H716='131-CT'!$H$9),"x","")</f>
        <v/>
      </c>
      <c r="Z716" s="85"/>
      <c r="AA716" s="85" t="str">
        <f>IF(AND(MONTH(E716)='IN-NX'!$J$5,'IN-NX'!$D$7=D716),"x","")</f>
        <v/>
      </c>
      <c r="AB716" s="85" t="str">
        <f>IF(AND(OR(LEFT(TH!N716,2)="15",LEFT(TH!O716,2)="15"),'152-CT'!$J$8=TH!F716),"x","")</f>
        <v/>
      </c>
      <c r="AC716" s="85" t="str">
        <f>IF(AND(OR(LEFT(TH!N716,2)="15",LEFT(TH!O716,2)="15"),TK!$E$7=TH!F716),"x","")</f>
        <v/>
      </c>
      <c r="AD716" s="85" t="str">
        <f>IF(AND(N716="1521",MONTH(C716)='BK-NL'!$M$11),"x","")</f>
        <v/>
      </c>
    </row>
    <row r="717" spans="1:30" ht="15.75" hidden="1" customHeight="1">
      <c r="A717" s="342" t="str">
        <f>IF(B717&lt;&gt;"",IF(AND(B717='IN-TC'!$S$4,OR(TH!N717="1111",TH!O717="1111")),TH!D717,""),"")</f>
        <v/>
      </c>
      <c r="B717" s="63">
        <f t="shared" si="48"/>
        <v>3</v>
      </c>
      <c r="C717" s="320">
        <v>42460</v>
      </c>
      <c r="D717" s="320" t="s">
        <v>585</v>
      </c>
      <c r="E717" s="320">
        <v>42436</v>
      </c>
      <c r="F717" s="74" t="s">
        <v>1175</v>
      </c>
      <c r="G717" s="998" t="s">
        <v>1401</v>
      </c>
      <c r="H717" s="322" t="s">
        <v>635</v>
      </c>
      <c r="I717" s="446"/>
      <c r="J717" s="446"/>
      <c r="K717" s="437"/>
      <c r="L717" s="446"/>
      <c r="M717" s="65">
        <v>2068130</v>
      </c>
      <c r="N717" s="323" t="s">
        <v>9</v>
      </c>
      <c r="O717" s="66" t="s">
        <v>8</v>
      </c>
      <c r="P717" s="85" t="str">
        <f>IF(AND('331-CT'!$E$7=TH!H717,OR(N717="331",O717="331")),"x","")</f>
        <v/>
      </c>
      <c r="Q717" s="85" t="str">
        <f>IF(AND(B717='111'!$L$11,OR($N717=$Q$7,$O717=$Q$7)),"x","")</f>
        <v/>
      </c>
      <c r="R717" s="85" t="str">
        <f>IF(AND($N717=$Q$7,$B717&lt;'111'!$L$11),"x","")</f>
        <v/>
      </c>
      <c r="S717" s="85" t="str">
        <f>IF(AND($O717=$Q$7,$B717&lt;'111'!$L$11),"x","")</f>
        <v/>
      </c>
      <c r="T717" s="85" t="str">
        <f>IF(ISERROR(FIND('112'!$M$9,G717,1)),"",IF((AND(FIND('112'!$M$9,G717,1)&gt;=1,B717='112'!$K$9,OR($N717='112'!$I$6,$O717='112'!$I$6))),"x",""))</f>
        <v/>
      </c>
      <c r="U717" s="85" t="str">
        <f>IF(ISERROR(FIND('112'!$M$9,G717,1)),"",IF((AND(LEFT(G717,2)=LEFT('112'!$M$9,2),B717&lt;'112'!$K$9,$N717='112'!$I$6)),"x",""))</f>
        <v/>
      </c>
      <c r="V717" s="85" t="str">
        <f>IF(ISERROR(FIND('112'!$M$9,G717,1)),"",IF((AND(RIGHT(G717,2)=RIGHT('112'!$M$9,2),B717&lt;'112'!$K$9,$O717='112'!$I$6)),"x",""))</f>
        <v/>
      </c>
      <c r="W717" s="85" t="str">
        <f>IF(AND('341-CT'!$H$9=H717,OR(LEFT(N717,3)=$W$7,LEFT(O717,3)=$W$7)),"x","")</f>
        <v/>
      </c>
      <c r="X717" s="85" t="str">
        <f>IF(OR(TH!N717=TH!$X$7,O717=TH!$X$7),"x","")</f>
        <v/>
      </c>
      <c r="Y717" s="85" t="str">
        <f>IF(AND(OR(N717="131",O717="131"),H717='131-CT'!$H$9),"x","")</f>
        <v/>
      </c>
      <c r="Z717" s="85"/>
      <c r="AA717" s="85" t="str">
        <f>IF(AND(MONTH(E717)='IN-NX'!$J$5,'IN-NX'!$D$7=D717),"x","")</f>
        <v/>
      </c>
      <c r="AB717" s="85" t="str">
        <f>IF(AND(OR(LEFT(TH!N717,2)="15",LEFT(TH!O717,2)="15"),'152-CT'!$J$8=TH!F717),"x","")</f>
        <v/>
      </c>
      <c r="AC717" s="85" t="str">
        <f>IF(AND(OR(LEFT(TH!N717,2)="15",LEFT(TH!O717,2)="15"),TK!$E$7=TH!F717),"x","")</f>
        <v/>
      </c>
      <c r="AD717" s="85" t="str">
        <f>IF(AND(N717="1521",MONTH(C717)='BK-NL'!$M$11),"x","")</f>
        <v/>
      </c>
    </row>
    <row r="718" spans="1:30" ht="15.75" hidden="1" customHeight="1">
      <c r="A718" s="342" t="str">
        <f>IF(B718&lt;&gt;"",IF(AND(B718='IN-TC'!$S$4,OR(TH!N718="1111",TH!O718="1111")),TH!D718,""),"")</f>
        <v/>
      </c>
      <c r="B718" s="63">
        <f t="shared" si="48"/>
        <v>3</v>
      </c>
      <c r="C718" s="320">
        <v>42460</v>
      </c>
      <c r="D718" s="320" t="s">
        <v>585</v>
      </c>
      <c r="E718" s="320">
        <v>42445</v>
      </c>
      <c r="F718" s="74" t="s">
        <v>1176</v>
      </c>
      <c r="G718" s="998" t="s">
        <v>1403</v>
      </c>
      <c r="H718" s="322" t="s">
        <v>635</v>
      </c>
      <c r="I718" s="446"/>
      <c r="J718" s="446"/>
      <c r="K718" s="437"/>
      <c r="L718" s="446"/>
      <c r="M718" s="65">
        <v>21269200</v>
      </c>
      <c r="N718" s="323" t="s">
        <v>283</v>
      </c>
      <c r="O718" s="66" t="s">
        <v>8</v>
      </c>
      <c r="P718" s="85" t="str">
        <f>IF(AND('331-CT'!$E$7=TH!H718,OR(N718="331",O718="331")),"x","")</f>
        <v/>
      </c>
      <c r="Q718" s="85" t="str">
        <f>IF(AND(B718='111'!$L$11,OR($N718=$Q$7,$O718=$Q$7)),"x","")</f>
        <v/>
      </c>
      <c r="R718" s="85" t="str">
        <f>IF(AND($N718=$Q$7,$B718&lt;'111'!$L$11),"x","")</f>
        <v/>
      </c>
      <c r="S718" s="85" t="str">
        <f>IF(AND($O718=$Q$7,$B718&lt;'111'!$L$11),"x","")</f>
        <v/>
      </c>
      <c r="T718" s="85" t="str">
        <f>IF(ISERROR(FIND('112'!$M$9,G718,1)),"",IF((AND(FIND('112'!$M$9,G718,1)&gt;=1,B718='112'!$K$9,OR($N718='112'!$I$6,$O718='112'!$I$6))),"x",""))</f>
        <v/>
      </c>
      <c r="U718" s="85" t="str">
        <f>IF(ISERROR(FIND('112'!$M$9,G718,1)),"",IF((AND(LEFT(G718,2)=LEFT('112'!$M$9,2),B718&lt;'112'!$K$9,$N718='112'!$I$6)),"x",""))</f>
        <v/>
      </c>
      <c r="V718" s="85" t="str">
        <f>IF(ISERROR(FIND('112'!$M$9,G718,1)),"",IF((AND(RIGHT(G718,2)=RIGHT('112'!$M$9,2),B718&lt;'112'!$K$9,$O718='112'!$I$6)),"x",""))</f>
        <v/>
      </c>
      <c r="W718" s="85" t="str">
        <f>IF(AND('341-CT'!$H$9=H718,OR(LEFT(N718,3)=$W$7,LEFT(O718,3)=$W$7)),"x","")</f>
        <v/>
      </c>
      <c r="X718" s="85" t="str">
        <f>IF(OR(TH!N718=TH!$X$7,O718=TH!$X$7),"x","")</f>
        <v/>
      </c>
      <c r="Y718" s="85" t="str">
        <f>IF(AND(OR(N718="131",O718="131"),H718='131-CT'!$H$9),"x","")</f>
        <v/>
      </c>
      <c r="Z718" s="85"/>
      <c r="AA718" s="85" t="str">
        <f>IF(AND(MONTH(E718)='IN-NX'!$J$5,'IN-NX'!$D$7=D718),"x","")</f>
        <v/>
      </c>
      <c r="AB718" s="85" t="str">
        <f>IF(AND(OR(LEFT(TH!N718,2)="15",LEFT(TH!O718,2)="15"),'152-CT'!$J$8=TH!F718),"x","")</f>
        <v/>
      </c>
      <c r="AC718" s="85" t="str">
        <f>IF(AND(OR(LEFT(TH!N718,2)="15",LEFT(TH!O718,2)="15"),TK!$E$7=TH!F718),"x","")</f>
        <v/>
      </c>
      <c r="AD718" s="85" t="str">
        <f>IF(AND(N718="1521",MONTH(C718)='BK-NL'!$M$11),"x","")</f>
        <v/>
      </c>
    </row>
    <row r="719" spans="1:30" ht="15.75" hidden="1" customHeight="1">
      <c r="A719" s="342" t="str">
        <f>IF(B719&lt;&gt;"",IF(AND(B719='IN-TC'!$S$4,OR(TH!N719="1111",TH!O719="1111")),TH!D719,""),"")</f>
        <v/>
      </c>
      <c r="B719" s="63">
        <f t="shared" si="48"/>
        <v>3</v>
      </c>
      <c r="C719" s="320">
        <v>42460</v>
      </c>
      <c r="D719" s="320" t="s">
        <v>585</v>
      </c>
      <c r="E719" s="320">
        <v>42445</v>
      </c>
      <c r="F719" s="74" t="s">
        <v>1177</v>
      </c>
      <c r="G719" s="998" t="s">
        <v>1403</v>
      </c>
      <c r="H719" s="322" t="s">
        <v>635</v>
      </c>
      <c r="I719" s="446"/>
      <c r="J719" s="446"/>
      <c r="K719" s="437"/>
      <c r="L719" s="446"/>
      <c r="M719" s="65">
        <v>2126920</v>
      </c>
      <c r="N719" s="323" t="s">
        <v>9</v>
      </c>
      <c r="O719" s="66" t="s">
        <v>8</v>
      </c>
      <c r="P719" s="85" t="str">
        <f>IF(AND('331-CT'!$E$7=TH!H719,OR(N719="331",O719="331")),"x","")</f>
        <v/>
      </c>
      <c r="Q719" s="85" t="str">
        <f>IF(AND(B719='111'!$L$11,OR($N719=$Q$7,$O719=$Q$7)),"x","")</f>
        <v/>
      </c>
      <c r="R719" s="85" t="str">
        <f>IF(AND($N719=$Q$7,$B719&lt;'111'!$L$11),"x","")</f>
        <v/>
      </c>
      <c r="S719" s="85" t="str">
        <f>IF(AND($O719=$Q$7,$B719&lt;'111'!$L$11),"x","")</f>
        <v/>
      </c>
      <c r="T719" s="85" t="str">
        <f>IF(ISERROR(FIND('112'!$M$9,G719,1)),"",IF((AND(FIND('112'!$M$9,G719,1)&gt;=1,B719='112'!$K$9,OR($N719='112'!$I$6,$O719='112'!$I$6))),"x",""))</f>
        <v/>
      </c>
      <c r="U719" s="85" t="str">
        <f>IF(ISERROR(FIND('112'!$M$9,G719,1)),"",IF((AND(LEFT(G719,2)=LEFT('112'!$M$9,2),B719&lt;'112'!$K$9,$N719='112'!$I$6)),"x",""))</f>
        <v/>
      </c>
      <c r="V719" s="85" t="str">
        <f>IF(ISERROR(FIND('112'!$M$9,G719,1)),"",IF((AND(RIGHT(G719,2)=RIGHT('112'!$M$9,2),B719&lt;'112'!$K$9,$O719='112'!$I$6)),"x",""))</f>
        <v/>
      </c>
      <c r="W719" s="85" t="str">
        <f>IF(AND('341-CT'!$H$9=H719,OR(LEFT(N719,3)=$W$7,LEFT(O719,3)=$W$7)),"x","")</f>
        <v/>
      </c>
      <c r="X719" s="85" t="str">
        <f>IF(OR(TH!N719=TH!$X$7,O719=TH!$X$7),"x","")</f>
        <v/>
      </c>
      <c r="Y719" s="85" t="str">
        <f>IF(AND(OR(N719="131",O719="131"),H719='131-CT'!$H$9),"x","")</f>
        <v/>
      </c>
      <c r="Z719" s="85"/>
      <c r="AA719" s="85" t="str">
        <f>IF(AND(MONTH(E719)='IN-NX'!$J$5,'IN-NX'!$D$7=D719),"x","")</f>
        <v/>
      </c>
      <c r="AB719" s="85" t="str">
        <f>IF(AND(OR(LEFT(TH!N719,2)="15",LEFT(TH!O719,2)="15"),'152-CT'!$J$8=TH!F719),"x","")</f>
        <v/>
      </c>
      <c r="AC719" s="85" t="str">
        <f>IF(AND(OR(LEFT(TH!N719,2)="15",LEFT(TH!O719,2)="15"),TK!$E$7=TH!F719),"x","")</f>
        <v/>
      </c>
      <c r="AD719" s="85" t="str">
        <f>IF(AND(N719="1521",MONTH(C719)='BK-NL'!$M$11),"x","")</f>
        <v/>
      </c>
    </row>
    <row r="720" spans="1:30" ht="15.75" hidden="1" customHeight="1">
      <c r="A720" s="342" t="str">
        <f>IF(B720&lt;&gt;"",IF(AND(B720='IN-TC'!$S$4,OR(TH!N720="1111",TH!O720="1111")),TH!D720,""),"")</f>
        <v/>
      </c>
      <c r="B720" s="63">
        <f t="shared" si="48"/>
        <v>3</v>
      </c>
      <c r="C720" s="320">
        <v>42460</v>
      </c>
      <c r="D720" s="320" t="s">
        <v>585</v>
      </c>
      <c r="E720" s="320">
        <v>42455</v>
      </c>
      <c r="F720" s="74" t="s">
        <v>1178</v>
      </c>
      <c r="G720" s="998" t="s">
        <v>1402</v>
      </c>
      <c r="H720" s="322" t="s">
        <v>635</v>
      </c>
      <c r="I720" s="446"/>
      <c r="J720" s="446"/>
      <c r="K720" s="437"/>
      <c r="L720" s="446"/>
      <c r="M720" s="65">
        <v>20169600</v>
      </c>
      <c r="N720" s="323" t="s">
        <v>283</v>
      </c>
      <c r="O720" s="66" t="s">
        <v>8</v>
      </c>
      <c r="P720" s="85" t="str">
        <f>IF(AND('331-CT'!$E$7=TH!H720,OR(N720="331",O720="331")),"x","")</f>
        <v/>
      </c>
      <c r="Q720" s="85" t="str">
        <f>IF(AND(B720='111'!$L$11,OR($N720=$Q$7,$O720=$Q$7)),"x","")</f>
        <v/>
      </c>
      <c r="R720" s="85" t="str">
        <f>IF(AND($N720=$Q$7,$B720&lt;'111'!$L$11),"x","")</f>
        <v/>
      </c>
      <c r="S720" s="85" t="str">
        <f>IF(AND($O720=$Q$7,$B720&lt;'111'!$L$11),"x","")</f>
        <v/>
      </c>
      <c r="T720" s="85" t="str">
        <f>IF(ISERROR(FIND('112'!$M$9,G720,1)),"",IF((AND(FIND('112'!$M$9,G720,1)&gt;=1,B720='112'!$K$9,OR($N720='112'!$I$6,$O720='112'!$I$6))),"x",""))</f>
        <v/>
      </c>
      <c r="U720" s="85" t="str">
        <f>IF(ISERROR(FIND('112'!$M$9,G720,1)),"",IF((AND(LEFT(G720,2)=LEFT('112'!$M$9,2),B720&lt;'112'!$K$9,$N720='112'!$I$6)),"x",""))</f>
        <v/>
      </c>
      <c r="V720" s="85" t="str">
        <f>IF(ISERROR(FIND('112'!$M$9,G720,1)),"",IF((AND(RIGHT(G720,2)=RIGHT('112'!$M$9,2),B720&lt;'112'!$K$9,$O720='112'!$I$6)),"x",""))</f>
        <v/>
      </c>
      <c r="W720" s="85" t="str">
        <f>IF(AND('341-CT'!$H$9=H720,OR(LEFT(N720,3)=$W$7,LEFT(O720,3)=$W$7)),"x","")</f>
        <v/>
      </c>
      <c r="X720" s="85" t="str">
        <f>IF(OR(TH!N720=TH!$X$7,O720=TH!$X$7),"x","")</f>
        <v/>
      </c>
      <c r="Y720" s="85" t="str">
        <f>IF(AND(OR(N720="131",O720="131"),H720='131-CT'!$H$9),"x","")</f>
        <v/>
      </c>
      <c r="Z720" s="85"/>
      <c r="AA720" s="85" t="str">
        <f>IF(AND(MONTH(E720)='IN-NX'!$J$5,'IN-NX'!$D$7=D720),"x","")</f>
        <v/>
      </c>
      <c r="AB720" s="85" t="str">
        <f>IF(AND(OR(LEFT(TH!N720,2)="15",LEFT(TH!O720,2)="15"),'152-CT'!$J$8=TH!F720),"x","")</f>
        <v/>
      </c>
      <c r="AC720" s="85" t="str">
        <f>IF(AND(OR(LEFT(TH!N720,2)="15",LEFT(TH!O720,2)="15"),TK!$E$7=TH!F720),"x","")</f>
        <v/>
      </c>
      <c r="AD720" s="85" t="str">
        <f>IF(AND(N720="1521",MONTH(C720)='BK-NL'!$M$11),"x","")</f>
        <v/>
      </c>
    </row>
    <row r="721" spans="1:30" ht="15.75" hidden="1" customHeight="1">
      <c r="A721" s="342" t="str">
        <f>IF(B721&lt;&gt;"",IF(AND(B721='IN-TC'!$S$4,OR(TH!N721="1111",TH!O721="1111")),TH!D721,""),"")</f>
        <v/>
      </c>
      <c r="B721" s="63">
        <f t="shared" si="48"/>
        <v>3</v>
      </c>
      <c r="C721" s="320">
        <v>42460</v>
      </c>
      <c r="D721" s="320" t="s">
        <v>585</v>
      </c>
      <c r="E721" s="320">
        <v>42455</v>
      </c>
      <c r="F721" s="74" t="s">
        <v>1179</v>
      </c>
      <c r="G721" s="998" t="s">
        <v>1402</v>
      </c>
      <c r="H721" s="322" t="s">
        <v>635</v>
      </c>
      <c r="I721" s="446"/>
      <c r="J721" s="446"/>
      <c r="K721" s="437"/>
      <c r="L721" s="446"/>
      <c r="M721" s="65">
        <v>2016960</v>
      </c>
      <c r="N721" s="323" t="s">
        <v>9</v>
      </c>
      <c r="O721" s="66" t="s">
        <v>8</v>
      </c>
      <c r="P721" s="85" t="str">
        <f>IF(AND('331-CT'!$E$7=TH!H721,OR(N721="331",O721="331")),"x","")</f>
        <v/>
      </c>
      <c r="Q721" s="85" t="str">
        <f>IF(AND(B721='111'!$L$11,OR($N721=$Q$7,$O721=$Q$7)),"x","")</f>
        <v/>
      </c>
      <c r="R721" s="85" t="str">
        <f>IF(AND($N721=$Q$7,$B721&lt;'111'!$L$11),"x","")</f>
        <v/>
      </c>
      <c r="S721" s="85" t="str">
        <f>IF(AND($O721=$Q$7,$B721&lt;'111'!$L$11),"x","")</f>
        <v/>
      </c>
      <c r="T721" s="85" t="str">
        <f>IF(ISERROR(FIND('112'!$M$9,G721,1)),"",IF((AND(FIND('112'!$M$9,G721,1)&gt;=1,B721='112'!$K$9,OR($N721='112'!$I$6,$O721='112'!$I$6))),"x",""))</f>
        <v/>
      </c>
      <c r="U721" s="85" t="str">
        <f>IF(ISERROR(FIND('112'!$M$9,G721,1)),"",IF((AND(LEFT(G721,2)=LEFT('112'!$M$9,2),B721&lt;'112'!$K$9,$N721='112'!$I$6)),"x",""))</f>
        <v/>
      </c>
      <c r="V721" s="85" t="str">
        <f>IF(ISERROR(FIND('112'!$M$9,G721,1)),"",IF((AND(RIGHT(G721,2)=RIGHT('112'!$M$9,2),B721&lt;'112'!$K$9,$O721='112'!$I$6)),"x",""))</f>
        <v/>
      </c>
      <c r="W721" s="85" t="str">
        <f>IF(AND('341-CT'!$H$9=H721,OR(LEFT(N721,3)=$W$7,LEFT(O721,3)=$W$7)),"x","")</f>
        <v/>
      </c>
      <c r="X721" s="85" t="str">
        <f>IF(OR(TH!N721=TH!$X$7,O721=TH!$X$7),"x","")</f>
        <v/>
      </c>
      <c r="Y721" s="85" t="str">
        <f>IF(AND(OR(N721="131",O721="131"),H721='131-CT'!$H$9),"x","")</f>
        <v/>
      </c>
      <c r="Z721" s="85"/>
      <c r="AA721" s="85" t="str">
        <f>IF(AND(MONTH(E721)='IN-NX'!$J$5,'IN-NX'!$D$7=D721),"x","")</f>
        <v/>
      </c>
      <c r="AB721" s="85" t="str">
        <f>IF(AND(OR(LEFT(TH!N721,2)="15",LEFT(TH!O721,2)="15"),'152-CT'!$J$8=TH!F721),"x","")</f>
        <v/>
      </c>
      <c r="AC721" s="85" t="str">
        <f>IF(AND(OR(LEFT(TH!N721,2)="15",LEFT(TH!O721,2)="15"),TK!$E$7=TH!F721),"x","")</f>
        <v/>
      </c>
      <c r="AD721" s="85" t="str">
        <f>IF(AND(N721="1521",MONTH(C721)='BK-NL'!$M$11),"x","")</f>
        <v/>
      </c>
    </row>
    <row r="722" spans="1:30" ht="15.75" hidden="1" customHeight="1">
      <c r="A722" s="342" t="str">
        <f>IF(B722&lt;&gt;"",IF(AND(B722='IN-TC'!$S$4,OR(TH!N722="1111",TH!O722="1111")),TH!D722,""),"")</f>
        <v/>
      </c>
      <c r="B722" s="63">
        <f t="shared" si="48"/>
        <v>3</v>
      </c>
      <c r="C722" s="320">
        <v>42460</v>
      </c>
      <c r="D722" s="320" t="s">
        <v>585</v>
      </c>
      <c r="E722" s="64">
        <v>42447</v>
      </c>
      <c r="F722" s="74" t="s">
        <v>1180</v>
      </c>
      <c r="G722" s="994" t="s">
        <v>1182</v>
      </c>
      <c r="H722" s="74" t="s">
        <v>1183</v>
      </c>
      <c r="I722" s="446"/>
      <c r="J722" s="446"/>
      <c r="K722" s="437"/>
      <c r="L722" s="446"/>
      <c r="M722" s="65">
        <v>33545455</v>
      </c>
      <c r="N722" s="66" t="s">
        <v>162</v>
      </c>
      <c r="O722" s="66" t="s">
        <v>8</v>
      </c>
      <c r="P722" s="85" t="str">
        <f>IF(AND('331-CT'!$E$7=TH!H722,OR(N722="331",O722="331")),"x","")</f>
        <v/>
      </c>
      <c r="Q722" s="85" t="str">
        <f>IF(AND(B722='111'!$L$11,OR($N722=$Q$7,$O722=$Q$7)),"x","")</f>
        <v/>
      </c>
      <c r="R722" s="85" t="str">
        <f>IF(AND($N722=$Q$7,$B722&lt;'111'!$L$11),"x","")</f>
        <v/>
      </c>
      <c r="S722" s="85" t="str">
        <f>IF(AND($O722=$Q$7,$B722&lt;'111'!$L$11),"x","")</f>
        <v/>
      </c>
      <c r="T722" s="85" t="str">
        <f>IF(ISERROR(FIND('112'!$M$9,G722,1)),"",IF((AND(FIND('112'!$M$9,G722,1)&gt;=1,B722='112'!$K$9,OR($N722='112'!$I$6,$O722='112'!$I$6))),"x",""))</f>
        <v/>
      </c>
      <c r="U722" s="85" t="str">
        <f>IF(ISERROR(FIND('112'!$M$9,G722,1)),"",IF((AND(LEFT(G722,2)=LEFT('112'!$M$9,2),B722&lt;'112'!$K$9,$N722='112'!$I$6)),"x",""))</f>
        <v/>
      </c>
      <c r="V722" s="85" t="str">
        <f>IF(ISERROR(FIND('112'!$M$9,G722,1)),"",IF((AND(RIGHT(G722,2)=RIGHT('112'!$M$9,2),B722&lt;'112'!$K$9,$O722='112'!$I$6)),"x",""))</f>
        <v/>
      </c>
      <c r="W722" s="85" t="str">
        <f>IF(AND('341-CT'!$H$9=H722,OR(LEFT(N722,3)=$W$7,LEFT(O722,3)=$W$7)),"x","")</f>
        <v/>
      </c>
      <c r="X722" s="85" t="str">
        <f>IF(OR(TH!N722=TH!$X$7,O722=TH!$X$7),"x","")</f>
        <v/>
      </c>
      <c r="Y722" s="85" t="str">
        <f>IF(AND(OR(N722="131",O722="131"),H722='131-CT'!$H$9),"x","")</f>
        <v/>
      </c>
      <c r="Z722" s="85"/>
      <c r="AA722" s="85" t="str">
        <f>IF(AND(MONTH(E722)='IN-NX'!$J$5,'IN-NX'!$D$7=D722),"x","")</f>
        <v/>
      </c>
      <c r="AB722" s="85" t="str">
        <f>IF(AND(OR(LEFT(TH!N722,2)="15",LEFT(TH!O722,2)="15"),'152-CT'!$J$8=TH!F722),"x","")</f>
        <v/>
      </c>
      <c r="AC722" s="85" t="str">
        <f>IF(AND(OR(LEFT(TH!N722,2)="15",LEFT(TH!O722,2)="15"),TK!$E$7=TH!F722),"x","")</f>
        <v/>
      </c>
      <c r="AD722" s="85" t="str">
        <f>IF(AND(N722="1521",MONTH(C722)='BK-NL'!$M$11),"x","")</f>
        <v/>
      </c>
    </row>
    <row r="723" spans="1:30" ht="15.75" hidden="1" customHeight="1">
      <c r="A723" s="342" t="str">
        <f>IF(B723&lt;&gt;"",IF(AND(B723='IN-TC'!$S$4,OR(TH!N723="1111",TH!O723="1111")),TH!D723,""),"")</f>
        <v/>
      </c>
      <c r="B723" s="63">
        <f t="shared" si="48"/>
        <v>3</v>
      </c>
      <c r="C723" s="320">
        <v>42460</v>
      </c>
      <c r="D723" s="320" t="s">
        <v>585</v>
      </c>
      <c r="E723" s="64">
        <v>42447</v>
      </c>
      <c r="F723" s="74" t="s">
        <v>1181</v>
      </c>
      <c r="G723" s="994" t="s">
        <v>1182</v>
      </c>
      <c r="H723" s="74" t="s">
        <v>1183</v>
      </c>
      <c r="I723" s="446"/>
      <c r="J723" s="446"/>
      <c r="K723" s="437"/>
      <c r="L723" s="446"/>
      <c r="M723" s="65">
        <v>3354545</v>
      </c>
      <c r="N723" s="323" t="s">
        <v>9</v>
      </c>
      <c r="O723" s="66" t="s">
        <v>8</v>
      </c>
      <c r="P723" s="85" t="str">
        <f>IF(AND('331-CT'!$E$7=TH!H723,OR(N723="331",O723="331")),"x","")</f>
        <v/>
      </c>
      <c r="Q723" s="85" t="str">
        <f>IF(AND(B723='111'!$L$11,OR($N723=$Q$7,$O723=$Q$7)),"x","")</f>
        <v/>
      </c>
      <c r="R723" s="85" t="str">
        <f>IF(AND($N723=$Q$7,$B723&lt;'111'!$L$11),"x","")</f>
        <v/>
      </c>
      <c r="S723" s="85" t="str">
        <f>IF(AND($O723=$Q$7,$B723&lt;'111'!$L$11),"x","")</f>
        <v/>
      </c>
      <c r="T723" s="85" t="str">
        <f>IF(ISERROR(FIND('112'!$M$9,G723,1)),"",IF((AND(FIND('112'!$M$9,G723,1)&gt;=1,B723='112'!$K$9,OR($N723='112'!$I$6,$O723='112'!$I$6))),"x",""))</f>
        <v/>
      </c>
      <c r="U723" s="85" t="str">
        <f>IF(ISERROR(FIND('112'!$M$9,G723,1)),"",IF((AND(LEFT(G723,2)=LEFT('112'!$M$9,2),B723&lt;'112'!$K$9,$N723='112'!$I$6)),"x",""))</f>
        <v/>
      </c>
      <c r="V723" s="85" t="str">
        <f>IF(ISERROR(FIND('112'!$M$9,G723,1)),"",IF((AND(RIGHT(G723,2)=RIGHT('112'!$M$9,2),B723&lt;'112'!$K$9,$O723='112'!$I$6)),"x",""))</f>
        <v/>
      </c>
      <c r="W723" s="85" t="str">
        <f>IF(AND('341-CT'!$H$9=H723,OR(LEFT(N723,3)=$W$7,LEFT(O723,3)=$W$7)),"x","")</f>
        <v/>
      </c>
      <c r="X723" s="85" t="str">
        <f>IF(OR(TH!N723=TH!$X$7,O723=TH!$X$7),"x","")</f>
        <v/>
      </c>
      <c r="Y723" s="85" t="str">
        <f>IF(AND(OR(N723="131",O723="131"),H723='131-CT'!$H$9),"x","")</f>
        <v/>
      </c>
      <c r="Z723" s="85"/>
      <c r="AA723" s="85" t="str">
        <f>IF(AND(MONTH(E723)='IN-NX'!$J$5,'IN-NX'!$D$7=D723),"x","")</f>
        <v/>
      </c>
      <c r="AB723" s="85" t="str">
        <f>IF(AND(OR(LEFT(TH!N723,2)="15",LEFT(TH!O723,2)="15"),'152-CT'!$J$8=TH!F723),"x","")</f>
        <v/>
      </c>
      <c r="AC723" s="85" t="str">
        <f>IF(AND(OR(LEFT(TH!N723,2)="15",LEFT(TH!O723,2)="15"),TK!$E$7=TH!F723),"x","")</f>
        <v/>
      </c>
      <c r="AD723" s="85" t="str">
        <f>IF(AND(N723="1521",MONTH(C723)='BK-NL'!$M$11),"x","")</f>
        <v/>
      </c>
    </row>
    <row r="724" spans="1:30" ht="15.75" hidden="1" customHeight="1">
      <c r="A724" s="342" t="str">
        <f>IF(B724&lt;&gt;"",IF(AND(B724='IN-TC'!$S$4,OR(TH!N724="1111",TH!O724="1111")),TH!D724,""),"")</f>
        <v/>
      </c>
      <c r="B724" s="63">
        <f>IF(C724&lt;&gt;"",MONTH(C724),"")</f>
        <v>3</v>
      </c>
      <c r="C724" s="320">
        <v>42460</v>
      </c>
      <c r="D724" s="320" t="s">
        <v>585</v>
      </c>
      <c r="E724" s="64">
        <v>42454</v>
      </c>
      <c r="F724" s="74" t="s">
        <v>1441</v>
      </c>
      <c r="G724" s="994"/>
      <c r="H724" s="74" t="s">
        <v>1442</v>
      </c>
      <c r="I724" s="446"/>
      <c r="J724" s="446"/>
      <c r="K724" s="437"/>
      <c r="L724" s="446"/>
      <c r="M724" s="65">
        <v>1000000</v>
      </c>
      <c r="N724" s="323" t="s">
        <v>101</v>
      </c>
      <c r="O724" s="66" t="s">
        <v>8</v>
      </c>
      <c r="P724" s="85" t="str">
        <f>IF(AND('331-CT'!$E$7=TH!H724,OR(N724="331",O724="331")),"x","")</f>
        <v/>
      </c>
      <c r="Q724" s="85" t="str">
        <f>IF(AND(B724='111'!$L$11,OR($N724=$Q$7,$O724=$Q$7)),"x","")</f>
        <v/>
      </c>
      <c r="R724" s="85" t="str">
        <f>IF(AND($N724=$Q$7,$B724&lt;'111'!$L$11),"x","")</f>
        <v/>
      </c>
      <c r="S724" s="85" t="str">
        <f>IF(AND($O724=$Q$7,$B724&lt;'111'!$L$11),"x","")</f>
        <v/>
      </c>
      <c r="T724" s="85" t="str">
        <f>IF(ISERROR(FIND('112'!$M$9,G724,1)),"",IF((AND(FIND('112'!$M$9,G724,1)&gt;=1,B724='112'!$K$9,OR($N724='112'!$I$6,$O724='112'!$I$6))),"x",""))</f>
        <v/>
      </c>
      <c r="U724" s="85" t="str">
        <f>IF(ISERROR(FIND('112'!$M$9,G724,1)),"",IF((AND(LEFT(G724,2)=LEFT('112'!$M$9,2),B724&lt;'112'!$K$9,$N724='112'!$I$6)),"x",""))</f>
        <v/>
      </c>
      <c r="V724" s="85" t="str">
        <f>IF(ISERROR(FIND('112'!$M$9,G724,1)),"",IF((AND(RIGHT(G724,2)=RIGHT('112'!$M$9,2),B724&lt;'112'!$K$9,$O724='112'!$I$6)),"x",""))</f>
        <v/>
      </c>
      <c r="W724" s="85" t="str">
        <f>IF(AND('341-CT'!$H$9=H724,OR(LEFT(N724,3)=$W$7,LEFT(O724,3)=$W$7)),"x","")</f>
        <v/>
      </c>
      <c r="X724" s="85" t="str">
        <f>IF(OR(TH!N724=TH!$X$7,O724=TH!$X$7),"x","")</f>
        <v/>
      </c>
      <c r="Y724" s="85" t="str">
        <f>IF(AND(OR(N724="131",O724="131"),H724='131-CT'!$H$9),"x","")</f>
        <v/>
      </c>
      <c r="Z724" s="85"/>
      <c r="AA724" s="85" t="str">
        <f>IF(AND(MONTH(E724)='IN-NX'!$J$5,'IN-NX'!$D$7=D724),"x","")</f>
        <v/>
      </c>
      <c r="AB724" s="85" t="str">
        <f>IF(AND(OR(LEFT(TH!N724,2)="15",LEFT(TH!O724,2)="15"),'152-CT'!$J$8=TH!F724),"x","")</f>
        <v/>
      </c>
      <c r="AC724" s="85" t="str">
        <f>IF(AND(OR(LEFT(TH!N724,2)="15",LEFT(TH!O724,2)="15"),TK!$E$7=TH!F724),"x","")</f>
        <v/>
      </c>
      <c r="AD724" s="85" t="str">
        <f>IF(AND(N724="1521",MONTH(C724)='BK-NL'!$M$11),"x","")</f>
        <v/>
      </c>
    </row>
    <row r="725" spans="1:30" ht="15.75" hidden="1" customHeight="1">
      <c r="A725" s="342" t="str">
        <f>IF(B725&lt;&gt;"",IF(AND(B725='IN-TC'!$S$4,OR(TH!N725="1111",TH!O725="1111")),TH!D725,""),"")</f>
        <v/>
      </c>
      <c r="B725" s="63">
        <f t="shared" si="48"/>
        <v>3</v>
      </c>
      <c r="C725" s="320">
        <v>42460</v>
      </c>
      <c r="D725" s="320" t="s">
        <v>585</v>
      </c>
      <c r="E725" s="64">
        <v>42369</v>
      </c>
      <c r="F725" s="74" t="s">
        <v>641</v>
      </c>
      <c r="G725" s="994" t="s">
        <v>1185</v>
      </c>
      <c r="H725" s="76" t="s">
        <v>632</v>
      </c>
      <c r="I725" s="446"/>
      <c r="J725" s="446"/>
      <c r="K725" s="437"/>
      <c r="L725" s="446"/>
      <c r="M725" s="65">
        <v>480000</v>
      </c>
      <c r="N725" s="66" t="s">
        <v>594</v>
      </c>
      <c r="O725" s="66" t="s">
        <v>8</v>
      </c>
      <c r="P725" s="85" t="str">
        <f>IF(AND('331-CT'!$E$7=TH!H725,OR(N725="331",O725="331")),"x","")</f>
        <v/>
      </c>
      <c r="Q725" s="85" t="str">
        <f>IF(AND(B725='111'!$L$11,OR($N725=$Q$7,$O725=$Q$7)),"x","")</f>
        <v/>
      </c>
      <c r="R725" s="85" t="str">
        <f>IF(AND($N725=$Q$7,$B725&lt;'111'!$L$11),"x","")</f>
        <v/>
      </c>
      <c r="S725" s="85" t="str">
        <f>IF(AND($O725=$Q$7,$B725&lt;'111'!$L$11),"x","")</f>
        <v/>
      </c>
      <c r="T725" s="85" t="str">
        <f>IF(ISERROR(FIND('112'!$M$9,G725,1)),"",IF((AND(FIND('112'!$M$9,G725,1)&gt;=1,B725='112'!$K$9,OR($N725='112'!$I$6,$O725='112'!$I$6))),"x",""))</f>
        <v/>
      </c>
      <c r="U725" s="85" t="str">
        <f>IF(ISERROR(FIND('112'!$M$9,G725,1)),"",IF((AND(LEFT(G725,2)=LEFT('112'!$M$9,2),B725&lt;'112'!$K$9,$N725='112'!$I$6)),"x",""))</f>
        <v/>
      </c>
      <c r="V725" s="85" t="str">
        <f>IF(ISERROR(FIND('112'!$M$9,G725,1)),"",IF((AND(RIGHT(G725,2)=RIGHT('112'!$M$9,2),B725&lt;'112'!$K$9,$O725='112'!$I$6)),"x",""))</f>
        <v/>
      </c>
      <c r="W725" s="85" t="str">
        <f>IF(AND('341-CT'!$H$9=H725,OR(LEFT(N725,3)=$W$7,LEFT(O725,3)=$W$7)),"x","")</f>
        <v/>
      </c>
      <c r="X725" s="85" t="str">
        <f>IF(OR(TH!N725=TH!$X$7,O725=TH!$X$7),"x","")</f>
        <v/>
      </c>
      <c r="Y725" s="85" t="str">
        <f>IF(AND(OR(N725="131",O725="131"),H725='131-CT'!$H$9),"x","")</f>
        <v/>
      </c>
      <c r="Z725" s="85"/>
      <c r="AA725" s="85" t="str">
        <f>IF(AND(MONTH(E725)='IN-NX'!$J$5,'IN-NX'!$D$7=D725),"x","")</f>
        <v/>
      </c>
      <c r="AB725" s="85" t="str">
        <f>IF(AND(OR(LEFT(TH!N725,2)="15",LEFT(TH!O725,2)="15"),'152-CT'!$J$8=TH!F725),"x","")</f>
        <v/>
      </c>
      <c r="AC725" s="85" t="str">
        <f>IF(AND(OR(LEFT(TH!N725,2)="15",LEFT(TH!O725,2)="15"),TK!$E$7=TH!F725),"x","")</f>
        <v/>
      </c>
      <c r="AD725" s="85" t="str">
        <f>IF(AND(N725="1521",MONTH(C725)='BK-NL'!$M$11),"x","")</f>
        <v/>
      </c>
    </row>
    <row r="726" spans="1:30" ht="15.75" hidden="1" customHeight="1">
      <c r="A726" s="342" t="str">
        <f>IF(B726&lt;&gt;"",IF(AND(B726='IN-TC'!$S$4,OR(TH!N726="1111",TH!O726="1111")),TH!D726,""),"")</f>
        <v/>
      </c>
      <c r="B726" s="63">
        <f t="shared" si="48"/>
        <v>3</v>
      </c>
      <c r="C726" s="320">
        <v>42460</v>
      </c>
      <c r="D726" s="320" t="s">
        <v>585</v>
      </c>
      <c r="E726" s="64">
        <v>42369</v>
      </c>
      <c r="F726" s="74" t="s">
        <v>1184</v>
      </c>
      <c r="G726" s="994" t="s">
        <v>1186</v>
      </c>
      <c r="H726" s="76" t="s">
        <v>632</v>
      </c>
      <c r="I726" s="446"/>
      <c r="J726" s="446"/>
      <c r="K726" s="437"/>
      <c r="L726" s="446"/>
      <c r="M726" s="65">
        <v>5737000</v>
      </c>
      <c r="N726" s="66" t="s">
        <v>594</v>
      </c>
      <c r="O726" s="66" t="s">
        <v>8</v>
      </c>
      <c r="P726" s="85" t="str">
        <f>IF(AND('331-CT'!$E$7=TH!H726,OR(N726="331",O726="331")),"x","")</f>
        <v/>
      </c>
      <c r="Q726" s="85" t="str">
        <f>IF(AND(B726='111'!$L$11,OR($N726=$Q$7,$O726=$Q$7)),"x","")</f>
        <v/>
      </c>
      <c r="R726" s="85" t="str">
        <f>IF(AND($N726=$Q$7,$B726&lt;'111'!$L$11),"x","")</f>
        <v/>
      </c>
      <c r="S726" s="85" t="str">
        <f>IF(AND($O726=$Q$7,$B726&lt;'111'!$L$11),"x","")</f>
        <v/>
      </c>
      <c r="T726" s="85" t="str">
        <f>IF(ISERROR(FIND('112'!$M$9,G726,1)),"",IF((AND(FIND('112'!$M$9,G726,1)&gt;=1,B726='112'!$K$9,OR($N726='112'!$I$6,$O726='112'!$I$6))),"x",""))</f>
        <v/>
      </c>
      <c r="U726" s="85" t="str">
        <f>IF(ISERROR(FIND('112'!$M$9,G726,1)),"",IF((AND(LEFT(G726,2)=LEFT('112'!$M$9,2),B726&lt;'112'!$K$9,$N726='112'!$I$6)),"x",""))</f>
        <v/>
      </c>
      <c r="V726" s="85" t="str">
        <f>IF(ISERROR(FIND('112'!$M$9,G726,1)),"",IF((AND(RIGHT(G726,2)=RIGHT('112'!$M$9,2),B726&lt;'112'!$K$9,$O726='112'!$I$6)),"x",""))</f>
        <v/>
      </c>
      <c r="W726" s="85" t="str">
        <f>IF(AND('341-CT'!$H$9=H726,OR(LEFT(N726,3)=$W$7,LEFT(O726,3)=$W$7)),"x","")</f>
        <v/>
      </c>
      <c r="X726" s="85" t="str">
        <f>IF(OR(TH!N726=TH!$X$7,O726=TH!$X$7),"x","")</f>
        <v/>
      </c>
      <c r="Y726" s="85" t="str">
        <f>IF(AND(OR(N726="131",O726="131"),H726='131-CT'!$H$9),"x","")</f>
        <v/>
      </c>
      <c r="Z726" s="85"/>
      <c r="AA726" s="85" t="str">
        <f>IF(AND(MONTH(E726)='IN-NX'!$J$5,'IN-NX'!$D$7=D726),"x","")</f>
        <v/>
      </c>
      <c r="AB726" s="85" t="str">
        <f>IF(AND(OR(LEFT(TH!N726,2)="15",LEFT(TH!O726,2)="15"),'152-CT'!$J$8=TH!F726),"x","")</f>
        <v/>
      </c>
      <c r="AC726" s="85" t="str">
        <f>IF(AND(OR(LEFT(TH!N726,2)="15",LEFT(TH!O726,2)="15"),TK!$E$7=TH!F726),"x","")</f>
        <v/>
      </c>
      <c r="AD726" s="85" t="str">
        <f>IF(AND(N726="1521",MONTH(C726)='BK-NL'!$M$11),"x","")</f>
        <v/>
      </c>
    </row>
    <row r="727" spans="1:30" ht="15.75" hidden="1" customHeight="1">
      <c r="A727" s="342" t="str">
        <f>IF(B727&lt;&gt;"",IF(AND(B727='IN-TC'!$S$4,OR(TH!N727="1111",TH!O727="1111")),TH!D727,""),"")</f>
        <v/>
      </c>
      <c r="B727" s="63">
        <f t="shared" si="48"/>
        <v>3</v>
      </c>
      <c r="C727" s="320">
        <v>42460</v>
      </c>
      <c r="D727" s="320" t="s">
        <v>585</v>
      </c>
      <c r="E727" s="320">
        <v>42445</v>
      </c>
      <c r="F727" s="74" t="s">
        <v>776</v>
      </c>
      <c r="G727" s="994" t="s">
        <v>1148</v>
      </c>
      <c r="H727" s="322" t="s">
        <v>1147</v>
      </c>
      <c r="I727" s="446"/>
      <c r="J727" s="446"/>
      <c r="K727" s="437"/>
      <c r="L727" s="446"/>
      <c r="M727" s="65">
        <v>10528000</v>
      </c>
      <c r="N727" s="66" t="s">
        <v>594</v>
      </c>
      <c r="O727" s="66" t="s">
        <v>8</v>
      </c>
      <c r="P727" s="85" t="str">
        <f>IF(AND('331-CT'!$E$7=TH!H727,OR(N727="331",O727="331")),"x","")</f>
        <v/>
      </c>
      <c r="Q727" s="85" t="str">
        <f>IF(AND(B727='111'!$L$11,OR($N727=$Q$7,$O727=$Q$7)),"x","")</f>
        <v/>
      </c>
      <c r="R727" s="85" t="str">
        <f>IF(AND($N727=$Q$7,$B727&lt;'111'!$L$11),"x","")</f>
        <v/>
      </c>
      <c r="S727" s="85" t="str">
        <f>IF(AND($O727=$Q$7,$B727&lt;'111'!$L$11),"x","")</f>
        <v/>
      </c>
      <c r="T727" s="85" t="str">
        <f>IF(ISERROR(FIND('112'!$M$9,G727,1)),"",IF((AND(FIND('112'!$M$9,G727,1)&gt;=1,B727='112'!$K$9,OR($N727='112'!$I$6,$O727='112'!$I$6))),"x",""))</f>
        <v/>
      </c>
      <c r="U727" s="85" t="str">
        <f>IF(ISERROR(FIND('112'!$M$9,G727,1)),"",IF((AND(LEFT(G727,2)=LEFT('112'!$M$9,2),B727&lt;'112'!$K$9,$N727='112'!$I$6)),"x",""))</f>
        <v/>
      </c>
      <c r="V727" s="85" t="str">
        <f>IF(ISERROR(FIND('112'!$M$9,G727,1)),"",IF((AND(RIGHT(G727,2)=RIGHT('112'!$M$9,2),B727&lt;'112'!$K$9,$O727='112'!$I$6)),"x",""))</f>
        <v/>
      </c>
      <c r="W727" s="85" t="str">
        <f>IF(AND('341-CT'!$H$9=H727,OR(LEFT(N727,3)=$W$7,LEFT(O727,3)=$W$7)),"x","")</f>
        <v/>
      </c>
      <c r="X727" s="85" t="str">
        <f>IF(OR(TH!N727=TH!$X$7,O727=TH!$X$7),"x","")</f>
        <v/>
      </c>
      <c r="Y727" s="85" t="str">
        <f>IF(AND(OR(N727="131",O727="131"),H727='131-CT'!$H$9),"x","")</f>
        <v/>
      </c>
      <c r="Z727" s="85"/>
      <c r="AA727" s="85" t="str">
        <f>IF(AND(MONTH(E727)='IN-NX'!$J$5,'IN-NX'!$D$7=D727),"x","")</f>
        <v/>
      </c>
      <c r="AB727" s="85" t="str">
        <f>IF(AND(OR(LEFT(TH!N727,2)="15",LEFT(TH!O727,2)="15"),'152-CT'!$J$8=TH!F727),"x","")</f>
        <v/>
      </c>
      <c r="AC727" s="85" t="str">
        <f>IF(AND(OR(LEFT(TH!N727,2)="15",LEFT(TH!O727,2)="15"),TK!$E$7=TH!F727),"x","")</f>
        <v/>
      </c>
      <c r="AD727" s="85" t="str">
        <f>IF(AND(N727="1521",MONTH(C727)='BK-NL'!$M$11),"x","")</f>
        <v/>
      </c>
    </row>
    <row r="728" spans="1:30" ht="15.75" hidden="1" customHeight="1">
      <c r="A728" s="342" t="str">
        <f>IF(B728&lt;&gt;"",IF(AND(B728='IN-TC'!$S$4,OR(TH!N728="1111",TH!O728="1111")),TH!D728,""),"")</f>
        <v/>
      </c>
      <c r="B728" s="63">
        <f t="shared" si="48"/>
        <v>3</v>
      </c>
      <c r="C728" s="320">
        <v>42460</v>
      </c>
      <c r="D728" s="320" t="s">
        <v>585</v>
      </c>
      <c r="E728" s="320">
        <v>42445</v>
      </c>
      <c r="F728" s="74" t="s">
        <v>1144</v>
      </c>
      <c r="G728" s="998" t="s">
        <v>1146</v>
      </c>
      <c r="H728" s="322" t="s">
        <v>1147</v>
      </c>
      <c r="I728" s="446"/>
      <c r="J728" s="446"/>
      <c r="K728" s="437"/>
      <c r="L728" s="446"/>
      <c r="M728" s="65">
        <v>5219200</v>
      </c>
      <c r="N728" s="323" t="s">
        <v>594</v>
      </c>
      <c r="O728" s="66" t="s">
        <v>8</v>
      </c>
      <c r="P728" s="85" t="str">
        <f>IF(AND('331-CT'!$E$7=TH!H728,OR(N728="331",O728="331")),"x","")</f>
        <v/>
      </c>
      <c r="Q728" s="85" t="str">
        <f>IF(AND(B728='111'!$L$11,OR($N728=$Q$7,$O728=$Q$7)),"x","")</f>
        <v/>
      </c>
      <c r="R728" s="85" t="str">
        <f>IF(AND($N728=$Q$7,$B728&lt;'111'!$L$11),"x","")</f>
        <v/>
      </c>
      <c r="S728" s="85" t="str">
        <f>IF(AND($O728=$Q$7,$B728&lt;'111'!$L$11),"x","")</f>
        <v/>
      </c>
      <c r="T728" s="85" t="str">
        <f>IF(ISERROR(FIND('112'!$M$9,G728,1)),"",IF((AND(FIND('112'!$M$9,G728,1)&gt;=1,B728='112'!$K$9,OR($N728='112'!$I$6,$O728='112'!$I$6))),"x",""))</f>
        <v/>
      </c>
      <c r="U728" s="85" t="str">
        <f>IF(ISERROR(FIND('112'!$M$9,G728,1)),"",IF((AND(LEFT(G728,2)=LEFT('112'!$M$9,2),B728&lt;'112'!$K$9,$N728='112'!$I$6)),"x",""))</f>
        <v/>
      </c>
      <c r="V728" s="85" t="str">
        <f>IF(ISERROR(FIND('112'!$M$9,G728,1)),"",IF((AND(RIGHT(G728,2)=RIGHT('112'!$M$9,2),B728&lt;'112'!$K$9,$O728='112'!$I$6)),"x",""))</f>
        <v/>
      </c>
      <c r="W728" s="85" t="str">
        <f>IF(AND('341-CT'!$H$9=H728,OR(LEFT(N728,3)=$W$7,LEFT(O728,3)=$W$7)),"x","")</f>
        <v/>
      </c>
      <c r="X728" s="85" t="str">
        <f>IF(OR(TH!N728=TH!$X$7,O728=TH!$X$7),"x","")</f>
        <v/>
      </c>
      <c r="Y728" s="85" t="str">
        <f>IF(AND(OR(N728="131",O728="131"),H728='131-CT'!$H$9),"x","")</f>
        <v/>
      </c>
      <c r="Z728" s="85"/>
      <c r="AA728" s="85" t="str">
        <f>IF(AND(MONTH(E728)='IN-NX'!$J$5,'IN-NX'!$D$7=D728),"x","")</f>
        <v/>
      </c>
      <c r="AB728" s="85" t="str">
        <f>IF(AND(OR(LEFT(TH!N728,2)="15",LEFT(TH!O728,2)="15"),'152-CT'!$J$8=TH!F728),"x","")</f>
        <v/>
      </c>
      <c r="AC728" s="85" t="str">
        <f>IF(AND(OR(LEFT(TH!N728,2)="15",LEFT(TH!O728,2)="15"),TK!$E$7=TH!F728),"x","")</f>
        <v/>
      </c>
      <c r="AD728" s="85" t="str">
        <f>IF(AND(N728="1521",MONTH(C728)='BK-NL'!$M$11),"x","")</f>
        <v/>
      </c>
    </row>
    <row r="729" spans="1:30" ht="15.75" hidden="1" customHeight="1">
      <c r="A729" s="342" t="str">
        <f>IF(B729&lt;&gt;"",IF(AND(B729='IN-TC'!$S$4,OR(TH!N729="1111",TH!O729="1111")),TH!D729,""),"")</f>
        <v/>
      </c>
      <c r="B729" s="63">
        <f t="shared" si="48"/>
        <v>3</v>
      </c>
      <c r="C729" s="320">
        <v>42460</v>
      </c>
      <c r="D729" s="320" t="s">
        <v>585</v>
      </c>
      <c r="E729" s="320">
        <v>42445</v>
      </c>
      <c r="F729" s="74" t="s">
        <v>1145</v>
      </c>
      <c r="G729" s="998" t="s">
        <v>1146</v>
      </c>
      <c r="H729" s="322" t="s">
        <v>1147</v>
      </c>
      <c r="I729" s="446"/>
      <c r="J729" s="446"/>
      <c r="K729" s="437"/>
      <c r="L729" s="446"/>
      <c r="M729" s="65">
        <v>521920</v>
      </c>
      <c r="N729" s="323" t="s">
        <v>9</v>
      </c>
      <c r="O729" s="66" t="s">
        <v>8</v>
      </c>
      <c r="P729" s="85" t="str">
        <f>IF(AND('331-CT'!$E$7=TH!H729,OR(N729="331",O729="331")),"x","")</f>
        <v/>
      </c>
      <c r="Q729" s="85" t="str">
        <f>IF(AND(B729='111'!$L$11,OR($N729=$Q$7,$O729=$Q$7)),"x","")</f>
        <v/>
      </c>
      <c r="R729" s="85" t="str">
        <f>IF(AND($N729=$Q$7,$B729&lt;'111'!$L$11),"x","")</f>
        <v/>
      </c>
      <c r="S729" s="85" t="str">
        <f>IF(AND($O729=$Q$7,$B729&lt;'111'!$L$11),"x","")</f>
        <v/>
      </c>
      <c r="T729" s="85" t="str">
        <f>IF(ISERROR(FIND('112'!$M$9,G729,1)),"",IF((AND(FIND('112'!$M$9,G729,1)&gt;=1,B729='112'!$K$9,OR($N729='112'!$I$6,$O729='112'!$I$6))),"x",""))</f>
        <v/>
      </c>
      <c r="U729" s="85" t="str">
        <f>IF(ISERROR(FIND('112'!$M$9,G729,1)),"",IF((AND(LEFT(G729,2)=LEFT('112'!$M$9,2),B729&lt;'112'!$K$9,$N729='112'!$I$6)),"x",""))</f>
        <v/>
      </c>
      <c r="V729" s="85" t="str">
        <f>IF(ISERROR(FIND('112'!$M$9,G729,1)),"",IF((AND(RIGHT(G729,2)=RIGHT('112'!$M$9,2),B729&lt;'112'!$K$9,$O729='112'!$I$6)),"x",""))</f>
        <v/>
      </c>
      <c r="W729" s="85" t="str">
        <f>IF(AND('341-CT'!$H$9=H729,OR(LEFT(N729,3)=$W$7,LEFT(O729,3)=$W$7)),"x","")</f>
        <v/>
      </c>
      <c r="X729" s="85" t="str">
        <f>IF(OR(TH!N729=TH!$X$7,O729=TH!$X$7),"x","")</f>
        <v/>
      </c>
      <c r="Y729" s="85" t="str">
        <f>IF(AND(OR(N729="131",O729="131"),H729='131-CT'!$H$9),"x","")</f>
        <v/>
      </c>
      <c r="Z729" s="85"/>
      <c r="AA729" s="85" t="str">
        <f>IF(AND(MONTH(E729)='IN-NX'!$J$5,'IN-NX'!$D$7=D729),"x","")</f>
        <v/>
      </c>
      <c r="AB729" s="85" t="str">
        <f>IF(AND(OR(LEFT(TH!N729,2)="15",LEFT(TH!O729,2)="15"),'152-CT'!$J$8=TH!F729),"x","")</f>
        <v/>
      </c>
      <c r="AC729" s="85" t="str">
        <f>IF(AND(OR(LEFT(TH!N729,2)="15",LEFT(TH!O729,2)="15"),TK!$E$7=TH!F729),"x","")</f>
        <v/>
      </c>
      <c r="AD729" s="85" t="str">
        <f>IF(AND(N729="1521",MONTH(C729)='BK-NL'!$M$11),"x","")</f>
        <v/>
      </c>
    </row>
    <row r="730" spans="1:30" s="356" customFormat="1" ht="15.75" hidden="1" customHeight="1">
      <c r="A730" s="1162" t="str">
        <f>IF(B730&lt;&gt;"",IF(AND(B730='IN-TC'!$S$4,OR(TH!N730="1111",TH!O730="1111")),TH!D730,""),"")</f>
        <v/>
      </c>
      <c r="B730" s="1163">
        <f>IF(C730&lt;&gt;"",MONTH(C730),"")</f>
        <v>3</v>
      </c>
      <c r="C730" s="1164">
        <v>42460</v>
      </c>
      <c r="D730" s="1164" t="s">
        <v>585</v>
      </c>
      <c r="E730" s="1164">
        <f>C730</f>
        <v>42460</v>
      </c>
      <c r="F730" s="74" t="s">
        <v>1368</v>
      </c>
      <c r="G730" s="1165"/>
      <c r="H730" s="1166" t="s">
        <v>1369</v>
      </c>
      <c r="I730" s="452"/>
      <c r="J730" s="452"/>
      <c r="K730" s="443"/>
      <c r="L730" s="452"/>
      <c r="M730" s="98">
        <v>13069999</v>
      </c>
      <c r="N730" s="332" t="s">
        <v>77</v>
      </c>
      <c r="O730" s="332" t="s">
        <v>92</v>
      </c>
      <c r="P730" s="85" t="str">
        <f>IF(AND('331-CT'!$E$7=TH!H730,OR(N730="331",O730="331")),"x","")</f>
        <v/>
      </c>
      <c r="Q730" s="85" t="str">
        <f>IF(AND(B730='111'!$L$11,OR($N730=$Q$7,$O730=$Q$7)),"x","")</f>
        <v/>
      </c>
      <c r="R730" s="85" t="str">
        <f>IF(AND($N730=$Q$7,$B730&lt;'111'!$L$11),"x","")</f>
        <v/>
      </c>
      <c r="S730" s="85" t="str">
        <f>IF(AND($O730=$Q$7,$B730&lt;'111'!$L$11),"x","")</f>
        <v/>
      </c>
      <c r="T730" s="85" t="str">
        <f>IF(ISERROR(FIND('112'!$M$9,G730,1)),"",IF((AND(FIND('112'!$M$9,G730,1)&gt;=1,B730='112'!$K$9,OR($N730='112'!$I$6,$O730='112'!$I$6))),"x",""))</f>
        <v/>
      </c>
      <c r="U730" s="85" t="str">
        <f>IF(ISERROR(FIND('112'!$M$9,G730,1)),"",IF((AND(LEFT(G730,2)=LEFT('112'!$M$9,2),B730&lt;'112'!$K$9,$N730='112'!$I$6)),"x",""))</f>
        <v/>
      </c>
      <c r="V730" s="85" t="str">
        <f>IF(ISERROR(FIND('112'!$M$9,G730,1)),"",IF((AND(RIGHT(G730,2)=RIGHT('112'!$M$9,2),B730&lt;'112'!$K$9,$O730='112'!$I$6)),"x",""))</f>
        <v/>
      </c>
      <c r="W730" s="85" t="str">
        <f>IF(AND('341-CT'!$H$9=H730,OR(LEFT(N730,3)=$W$7,LEFT(O730,3)=$W$7)),"x","")</f>
        <v/>
      </c>
      <c r="X730" s="85" t="str">
        <f>IF(OR(TH!N730=TH!$X$7,O730=TH!$X$7),"x","")</f>
        <v/>
      </c>
      <c r="Y730" s="85" t="str">
        <f>IF(AND(OR(N730="131",O730="131"),H730='131-CT'!$H$9),"x","")</f>
        <v/>
      </c>
      <c r="Z730" s="85"/>
      <c r="AA730" s="85" t="str">
        <f>IF(AND(MONTH(E730)='IN-NX'!$J$5,'IN-NX'!$D$7=D730),"x","")</f>
        <v/>
      </c>
      <c r="AB730" s="85" t="str">
        <f>IF(AND(OR(LEFT(TH!N730,2)="15",LEFT(TH!O730,2)="15"),'152-CT'!$J$8=TH!F730),"x","")</f>
        <v/>
      </c>
      <c r="AC730" s="85" t="str">
        <f>IF(AND(OR(LEFT(TH!N730,2)="15",LEFT(TH!O730,2)="15"),TK!$E$7=TH!F730),"x","")</f>
        <v/>
      </c>
      <c r="AD730" s="85" t="str">
        <f>IF(AND(N730="1521",MONTH(C730)='BK-NL'!$M$11),"x","")</f>
        <v/>
      </c>
    </row>
    <row r="731" spans="1:30" ht="15.75" customHeight="1">
      <c r="A731" s="342" t="str">
        <f>IF(B731&lt;&gt;"",IF(AND(B731='IN-TC'!$S$4,OR(TH!N731="1111",TH!O731="1111")),TH!D731,""),"")</f>
        <v/>
      </c>
      <c r="B731" s="63">
        <f t="shared" ref="B731:B739" si="49">IF(C731&lt;&gt;"",MONTH(C731),"")</f>
        <v>1</v>
      </c>
      <c r="C731" s="81">
        <f>E731</f>
        <v>42400</v>
      </c>
      <c r="D731" s="81" t="s">
        <v>970</v>
      </c>
      <c r="E731" s="81">
        <v>42400</v>
      </c>
      <c r="F731" s="74" t="s">
        <v>957</v>
      </c>
      <c r="G731" s="82" t="s">
        <v>345</v>
      </c>
      <c r="H731" s="83" t="s">
        <v>429</v>
      </c>
      <c r="I731" s="444"/>
      <c r="J731" s="444"/>
      <c r="K731" s="435"/>
      <c r="L731" s="444"/>
      <c r="M731" s="84">
        <v>214456000</v>
      </c>
      <c r="N731" s="85" t="s">
        <v>8</v>
      </c>
      <c r="O731" s="85" t="s">
        <v>273</v>
      </c>
      <c r="P731" s="85" t="str">
        <f>IF(AND('331-CT'!$E$7=TH!H731,OR(N731="331",O731="331")),"x","")</f>
        <v/>
      </c>
      <c r="Q731" s="85" t="str">
        <f>IF(AND(B731='111'!$L$11,OR($N731=$Q$7,$O731=$Q$7)),"x","")</f>
        <v/>
      </c>
      <c r="R731" s="85" t="str">
        <f>IF(AND($N731=$Q$7,$B731&lt;'111'!$L$11),"x","")</f>
        <v/>
      </c>
      <c r="S731" s="85" t="str">
        <f>IF(AND($O731=$Q$7,$B731&lt;'111'!$L$11),"x","")</f>
        <v/>
      </c>
      <c r="T731" s="85" t="str">
        <f>IF(ISERROR(FIND('112'!$M$9,G731,1)),"",IF((AND(FIND('112'!$M$9,G731,1)&gt;=1,B731='112'!$K$9,OR($N731='112'!$I$6,$O731='112'!$I$6))),"x",""))</f>
        <v/>
      </c>
      <c r="U731" s="85" t="str">
        <f>IF(ISERROR(FIND('112'!$M$9,G731,1)),"",IF((AND(LEFT(G731,2)=LEFT('112'!$M$9,2),B731&lt;'112'!$K$9,$N731='112'!$I$6)),"x",""))</f>
        <v/>
      </c>
      <c r="V731" s="85" t="str">
        <f>IF(ISERROR(FIND('112'!$M$9,G731,1)),"",IF((AND(RIGHT(G731,2)=RIGHT('112'!$M$9,2),B731&lt;'112'!$K$9,$O731='112'!$I$6)),"x",""))</f>
        <v/>
      </c>
      <c r="W731" s="85" t="str">
        <f>IF(AND('341-CT'!$H$9=H731,OR(LEFT(N731,3)=$W$7,LEFT(O731,3)=$W$7)),"x","")</f>
        <v/>
      </c>
      <c r="X731" s="85" t="str">
        <f>IF(OR(TH!N731=TH!$X$7,O731=TH!$X$7),"x","")</f>
        <v/>
      </c>
      <c r="Y731" s="85" t="str">
        <f>IF(AND(OR(N731="131",O731="131"),H731='131-CT'!$H$9),"x","")</f>
        <v/>
      </c>
      <c r="Z731" s="85"/>
      <c r="AA731" s="85" t="str">
        <f>IF(AND(MONTH(E731)='IN-NX'!$J$5,'IN-NX'!$D$7=D731),"x","")</f>
        <v/>
      </c>
      <c r="AB731" s="85" t="str">
        <f>IF(AND(OR(LEFT(TH!N731,2)="15",LEFT(TH!O731,2)="15"),'152-CT'!$J$8=TH!F731),"x","")</f>
        <v/>
      </c>
      <c r="AC731" s="85" t="str">
        <f>IF(AND(OR(LEFT(TH!N731,2)="15",LEFT(TH!O731,2)="15"),TK!$E$7=TH!F731),"x","")</f>
        <v/>
      </c>
      <c r="AD731" s="85" t="str">
        <f>IF(AND(N731="1521",MONTH(C731)='BK-NL'!$M$11),"x","")</f>
        <v/>
      </c>
    </row>
    <row r="732" spans="1:30" ht="15.75" customHeight="1">
      <c r="A732" s="342" t="str">
        <f>IF(B732&lt;&gt;"",IF(AND(B732='IN-TC'!$S$4,OR(TH!N732="1111",TH!O732="1111")),TH!D732,""),"")</f>
        <v/>
      </c>
      <c r="B732" s="63">
        <f t="shared" si="49"/>
        <v>1</v>
      </c>
      <c r="C732" s="81">
        <f t="shared" ref="C732:C738" si="50">E732</f>
        <v>42400</v>
      </c>
      <c r="D732" s="81" t="s">
        <v>970</v>
      </c>
      <c r="E732" s="81">
        <v>42400</v>
      </c>
      <c r="F732" s="74" t="s">
        <v>957</v>
      </c>
      <c r="G732" s="82" t="s">
        <v>345</v>
      </c>
      <c r="H732" s="83" t="s">
        <v>432</v>
      </c>
      <c r="I732" s="444"/>
      <c r="J732" s="444"/>
      <c r="K732" s="435"/>
      <c r="L732" s="444"/>
      <c r="M732" s="84">
        <v>416013200</v>
      </c>
      <c r="N732" s="85" t="s">
        <v>8</v>
      </c>
      <c r="O732" s="85" t="s">
        <v>273</v>
      </c>
      <c r="P732" s="85" t="str">
        <f>IF(AND('331-CT'!$E$7=TH!H732,OR(N732="331",O732="331")),"x","")</f>
        <v/>
      </c>
      <c r="Q732" s="85" t="str">
        <f>IF(AND(B732='111'!$L$11,OR($N732=$Q$7,$O732=$Q$7)),"x","")</f>
        <v/>
      </c>
      <c r="R732" s="85" t="str">
        <f>IF(AND($N732=$Q$7,$B732&lt;'111'!$L$11),"x","")</f>
        <v/>
      </c>
      <c r="S732" s="85" t="str">
        <f>IF(AND($O732=$Q$7,$B732&lt;'111'!$L$11),"x","")</f>
        <v/>
      </c>
      <c r="T732" s="85" t="str">
        <f>IF(ISERROR(FIND('112'!$M$9,G732,1)),"",IF((AND(FIND('112'!$M$9,G732,1)&gt;=1,B732='112'!$K$9,OR($N732='112'!$I$6,$O732='112'!$I$6))),"x",""))</f>
        <v/>
      </c>
      <c r="U732" s="85" t="str">
        <f>IF(ISERROR(FIND('112'!$M$9,G732,1)),"",IF((AND(LEFT(G732,2)=LEFT('112'!$M$9,2),B732&lt;'112'!$K$9,$N732='112'!$I$6)),"x",""))</f>
        <v/>
      </c>
      <c r="V732" s="85" t="str">
        <f>IF(ISERROR(FIND('112'!$M$9,G732,1)),"",IF((AND(RIGHT(G732,2)=RIGHT('112'!$M$9,2),B732&lt;'112'!$K$9,$O732='112'!$I$6)),"x",""))</f>
        <v/>
      </c>
      <c r="W732" s="85" t="str">
        <f>IF(AND('341-CT'!$H$9=H732,OR(LEFT(N732,3)=$W$7,LEFT(O732,3)=$W$7)),"x","")</f>
        <v/>
      </c>
      <c r="X732" s="85" t="str">
        <f>IF(OR(TH!N732=TH!$X$7,O732=TH!$X$7),"x","")</f>
        <v/>
      </c>
      <c r="Y732" s="85" t="str">
        <f>IF(AND(OR(N732="131",O732="131"),H732='131-CT'!$H$9),"x","")</f>
        <v/>
      </c>
      <c r="Z732" s="85"/>
      <c r="AA732" s="85" t="str">
        <f>IF(AND(MONTH(E732)='IN-NX'!$J$5,'IN-NX'!$D$7=D732),"x","")</f>
        <v/>
      </c>
      <c r="AB732" s="85" t="str">
        <f>IF(AND(OR(LEFT(TH!N732,2)="15",LEFT(TH!O732,2)="15"),'152-CT'!$J$8=TH!F732),"x","")</f>
        <v/>
      </c>
      <c r="AC732" s="85" t="str">
        <f>IF(AND(OR(LEFT(TH!N732,2)="15",LEFT(TH!O732,2)="15"),TK!$E$7=TH!F732),"x","")</f>
        <v/>
      </c>
      <c r="AD732" s="85" t="str">
        <f>IF(AND(N732="1521",MONTH(C732)='BK-NL'!$M$11),"x","")</f>
        <v/>
      </c>
    </row>
    <row r="733" spans="1:30" ht="15.75" customHeight="1">
      <c r="A733" s="342" t="str">
        <f>IF(B733&lt;&gt;"",IF(AND(B733='IN-TC'!$S$4,OR(TH!N733="1111",TH!O733="1111")),TH!D733,""),"")</f>
        <v/>
      </c>
      <c r="B733" s="63">
        <f t="shared" si="49"/>
        <v>1</v>
      </c>
      <c r="C733" s="81">
        <f t="shared" si="50"/>
        <v>42400</v>
      </c>
      <c r="D733" s="81" t="s">
        <v>970</v>
      </c>
      <c r="E733" s="81">
        <v>42400</v>
      </c>
      <c r="F733" s="74" t="s">
        <v>957</v>
      </c>
      <c r="G733" s="82" t="s">
        <v>345</v>
      </c>
      <c r="H733" s="83" t="s">
        <v>434</v>
      </c>
      <c r="I733" s="444"/>
      <c r="J733" s="444"/>
      <c r="K733" s="435"/>
      <c r="L733" s="444"/>
      <c r="M733" s="84">
        <v>519129200</v>
      </c>
      <c r="N733" s="85" t="s">
        <v>8</v>
      </c>
      <c r="O733" s="85" t="s">
        <v>273</v>
      </c>
      <c r="P733" s="85" t="str">
        <f>IF(AND('331-CT'!$E$7=TH!H733,OR(N733="331",O733="331")),"x","")</f>
        <v/>
      </c>
      <c r="Q733" s="85" t="str">
        <f>IF(AND(B733='111'!$L$11,OR($N733=$Q$7,$O733=$Q$7)),"x","")</f>
        <v/>
      </c>
      <c r="R733" s="85" t="str">
        <f>IF(AND($N733=$Q$7,$B733&lt;'111'!$L$11),"x","")</f>
        <v/>
      </c>
      <c r="S733" s="85" t="str">
        <f>IF(AND($O733=$Q$7,$B733&lt;'111'!$L$11),"x","")</f>
        <v/>
      </c>
      <c r="T733" s="85" t="str">
        <f>IF(ISERROR(FIND('112'!$M$9,G733,1)),"",IF((AND(FIND('112'!$M$9,G733,1)&gt;=1,B733='112'!$K$9,OR($N733='112'!$I$6,$O733='112'!$I$6))),"x",""))</f>
        <v/>
      </c>
      <c r="U733" s="85" t="str">
        <f>IF(ISERROR(FIND('112'!$M$9,G733,1)),"",IF((AND(LEFT(G733,2)=LEFT('112'!$M$9,2),B733&lt;'112'!$K$9,$N733='112'!$I$6)),"x",""))</f>
        <v/>
      </c>
      <c r="V733" s="85" t="str">
        <f>IF(ISERROR(FIND('112'!$M$9,G733,1)),"",IF((AND(RIGHT(G733,2)=RIGHT('112'!$M$9,2),B733&lt;'112'!$K$9,$O733='112'!$I$6)),"x",""))</f>
        <v/>
      </c>
      <c r="W733" s="85" t="str">
        <f>IF(AND('341-CT'!$H$9=H733,OR(LEFT(N733,3)=$W$7,LEFT(O733,3)=$W$7)),"x","")</f>
        <v/>
      </c>
      <c r="X733" s="85" t="str">
        <f>IF(OR(TH!N733=TH!$X$7,O733=TH!$X$7),"x","")</f>
        <v/>
      </c>
      <c r="Y733" s="85" t="str">
        <f>IF(AND(OR(N733="131",O733="131"),H733='131-CT'!$H$9),"x","")</f>
        <v/>
      </c>
      <c r="Z733" s="85"/>
      <c r="AA733" s="85" t="str">
        <f>IF(AND(MONTH(E733)='IN-NX'!$J$5,'IN-NX'!$D$7=D733),"x","")</f>
        <v/>
      </c>
      <c r="AB733" s="85" t="str">
        <f>IF(AND(OR(LEFT(TH!N733,2)="15",LEFT(TH!O733,2)="15"),'152-CT'!$J$8=TH!F733),"x","")</f>
        <v/>
      </c>
      <c r="AC733" s="85" t="str">
        <f>IF(AND(OR(LEFT(TH!N733,2)="15",LEFT(TH!O733,2)="15"),TK!$E$7=TH!F733),"x","")</f>
        <v/>
      </c>
      <c r="AD733" s="85" t="str">
        <f>IF(AND(N733="1521",MONTH(C733)='BK-NL'!$M$11),"x","")</f>
        <v/>
      </c>
    </row>
    <row r="734" spans="1:30" ht="15.75" customHeight="1">
      <c r="A734" s="342" t="str">
        <f>IF(B734&lt;&gt;"",IF(AND(B734='IN-TC'!$S$4,OR(TH!N734="1111",TH!O734="1111")),TH!D734,""),"")</f>
        <v/>
      </c>
      <c r="B734" s="63">
        <f t="shared" si="49"/>
        <v>1</v>
      </c>
      <c r="C734" s="81">
        <f t="shared" si="50"/>
        <v>42400</v>
      </c>
      <c r="D734" s="81" t="s">
        <v>970</v>
      </c>
      <c r="E734" s="81">
        <v>42400</v>
      </c>
      <c r="F734" s="74" t="s">
        <v>957</v>
      </c>
      <c r="G734" s="82" t="s">
        <v>345</v>
      </c>
      <c r="H734" s="83" t="s">
        <v>436</v>
      </c>
      <c r="I734" s="444"/>
      <c r="J734" s="444"/>
      <c r="K734" s="435"/>
      <c r="L734" s="444"/>
      <c r="M734" s="84">
        <v>326899200</v>
      </c>
      <c r="N734" s="85" t="s">
        <v>8</v>
      </c>
      <c r="O734" s="85" t="s">
        <v>273</v>
      </c>
      <c r="P734" s="85" t="str">
        <f>IF(AND('331-CT'!$E$7=TH!H734,OR(N734="331",O734="331")),"x","")</f>
        <v/>
      </c>
      <c r="Q734" s="85" t="str">
        <f>IF(AND(B734='111'!$L$11,OR($N734=$Q$7,$O734=$Q$7)),"x","")</f>
        <v/>
      </c>
      <c r="R734" s="85" t="str">
        <f>IF(AND($N734=$Q$7,$B734&lt;'111'!$L$11),"x","")</f>
        <v/>
      </c>
      <c r="S734" s="85" t="str">
        <f>IF(AND($O734=$Q$7,$B734&lt;'111'!$L$11),"x","")</f>
        <v/>
      </c>
      <c r="T734" s="85" t="str">
        <f>IF(ISERROR(FIND('112'!$M$9,G734,1)),"",IF((AND(FIND('112'!$M$9,G734,1)&gt;=1,B734='112'!$K$9,OR($N734='112'!$I$6,$O734='112'!$I$6))),"x",""))</f>
        <v/>
      </c>
      <c r="U734" s="85" t="str">
        <f>IF(ISERROR(FIND('112'!$M$9,G734,1)),"",IF((AND(LEFT(G734,2)=LEFT('112'!$M$9,2),B734&lt;'112'!$K$9,$N734='112'!$I$6)),"x",""))</f>
        <v/>
      </c>
      <c r="V734" s="85" t="str">
        <f>IF(ISERROR(FIND('112'!$M$9,G734,1)),"",IF((AND(RIGHT(G734,2)=RIGHT('112'!$M$9,2),B734&lt;'112'!$K$9,$O734='112'!$I$6)),"x",""))</f>
        <v/>
      </c>
      <c r="W734" s="85" t="str">
        <f>IF(AND('341-CT'!$H$9=H734,OR(LEFT(N734,3)=$W$7,LEFT(O734,3)=$W$7)),"x","")</f>
        <v/>
      </c>
      <c r="X734" s="85" t="str">
        <f>IF(OR(TH!N734=TH!$X$7,O734=TH!$X$7),"x","")</f>
        <v/>
      </c>
      <c r="Y734" s="85" t="str">
        <f>IF(AND(OR(N734="131",O734="131"),H734='131-CT'!$H$9),"x","")</f>
        <v/>
      </c>
      <c r="Z734" s="85"/>
      <c r="AA734" s="85" t="str">
        <f>IF(AND(MONTH(E734)='IN-NX'!$J$5,'IN-NX'!$D$7=D734),"x","")</f>
        <v/>
      </c>
      <c r="AB734" s="85" t="str">
        <f>IF(AND(OR(LEFT(TH!N734,2)="15",LEFT(TH!O734,2)="15"),'152-CT'!$J$8=TH!F734),"x","")</f>
        <v/>
      </c>
      <c r="AC734" s="85" t="str">
        <f>IF(AND(OR(LEFT(TH!N734,2)="15",LEFT(TH!O734,2)="15"),TK!$E$7=TH!F734),"x","")</f>
        <v/>
      </c>
      <c r="AD734" s="85" t="str">
        <f>IF(AND(N734="1521",MONTH(C734)='BK-NL'!$M$11),"x","")</f>
        <v/>
      </c>
    </row>
    <row r="735" spans="1:30" ht="15.75" customHeight="1">
      <c r="A735" s="342" t="str">
        <f>IF(B735&lt;&gt;"",IF(AND(B735='IN-TC'!$S$4,OR(TH!N735="1111",TH!O735="1111")),TH!D735,""),"")</f>
        <v/>
      </c>
      <c r="B735" s="63">
        <f t="shared" si="49"/>
        <v>1</v>
      </c>
      <c r="C735" s="81">
        <f t="shared" si="50"/>
        <v>42400</v>
      </c>
      <c r="D735" s="81" t="s">
        <v>970</v>
      </c>
      <c r="E735" s="81">
        <v>42400</v>
      </c>
      <c r="F735" s="74" t="s">
        <v>957</v>
      </c>
      <c r="G735" s="82" t="s">
        <v>345</v>
      </c>
      <c r="H735" s="83" t="s">
        <v>438</v>
      </c>
      <c r="I735" s="444"/>
      <c r="J735" s="444"/>
      <c r="K735" s="435"/>
      <c r="L735" s="444"/>
      <c r="M735" s="84">
        <v>217091200</v>
      </c>
      <c r="N735" s="85" t="s">
        <v>8</v>
      </c>
      <c r="O735" s="85" t="s">
        <v>273</v>
      </c>
      <c r="P735" s="85" t="str">
        <f>IF(AND('331-CT'!$E$7=TH!H735,OR(N735="331",O735="331")),"x","")</f>
        <v/>
      </c>
      <c r="Q735" s="85" t="str">
        <f>IF(AND(B735='111'!$L$11,OR($N735=$Q$7,$O735=$Q$7)),"x","")</f>
        <v/>
      </c>
      <c r="R735" s="85" t="str">
        <f>IF(AND($N735=$Q$7,$B735&lt;'111'!$L$11),"x","")</f>
        <v/>
      </c>
      <c r="S735" s="85" t="str">
        <f>IF(AND($O735=$Q$7,$B735&lt;'111'!$L$11),"x","")</f>
        <v/>
      </c>
      <c r="T735" s="85" t="str">
        <f>IF(ISERROR(FIND('112'!$M$9,G735,1)),"",IF((AND(FIND('112'!$M$9,G735,1)&gt;=1,B735='112'!$K$9,OR($N735='112'!$I$6,$O735='112'!$I$6))),"x",""))</f>
        <v/>
      </c>
      <c r="U735" s="85" t="str">
        <f>IF(ISERROR(FIND('112'!$M$9,G735,1)),"",IF((AND(LEFT(G735,2)=LEFT('112'!$M$9,2),B735&lt;'112'!$K$9,$N735='112'!$I$6)),"x",""))</f>
        <v/>
      </c>
      <c r="V735" s="85" t="str">
        <f>IF(ISERROR(FIND('112'!$M$9,G735,1)),"",IF((AND(RIGHT(G735,2)=RIGHT('112'!$M$9,2),B735&lt;'112'!$K$9,$O735='112'!$I$6)),"x",""))</f>
        <v/>
      </c>
      <c r="W735" s="85" t="str">
        <f>IF(AND('341-CT'!$H$9=H735,OR(LEFT(N735,3)=$W$7,LEFT(O735,3)=$W$7)),"x","")</f>
        <v/>
      </c>
      <c r="X735" s="85" t="str">
        <f>IF(OR(TH!N735=TH!$X$7,O735=TH!$X$7),"x","")</f>
        <v/>
      </c>
      <c r="Y735" s="85" t="str">
        <f>IF(AND(OR(N735="131",O735="131"),H735='131-CT'!$H$9),"x","")</f>
        <v/>
      </c>
      <c r="Z735" s="85"/>
      <c r="AA735" s="85" t="str">
        <f>IF(AND(MONTH(E735)='IN-NX'!$J$5,'IN-NX'!$D$7=D735),"x","")</f>
        <v/>
      </c>
      <c r="AB735" s="85" t="str">
        <f>IF(AND(OR(LEFT(TH!N735,2)="15",LEFT(TH!O735,2)="15"),'152-CT'!$J$8=TH!F735),"x","")</f>
        <v/>
      </c>
      <c r="AC735" s="85" t="str">
        <f>IF(AND(OR(LEFT(TH!N735,2)="15",LEFT(TH!O735,2)="15"),TK!$E$7=TH!F735),"x","")</f>
        <v/>
      </c>
      <c r="AD735" s="85" t="str">
        <f>IF(AND(N735="1521",MONTH(C735)='BK-NL'!$M$11),"x","")</f>
        <v/>
      </c>
    </row>
    <row r="736" spans="1:30" ht="15.75" customHeight="1">
      <c r="A736" s="342" t="str">
        <f>IF(B736&lt;&gt;"",IF(AND(B736='IN-TC'!$S$4,OR(TH!N736="1111",TH!O736="1111")),TH!D736,""),"")</f>
        <v/>
      </c>
      <c r="B736" s="63">
        <f t="shared" si="49"/>
        <v>1</v>
      </c>
      <c r="C736" s="81">
        <f t="shared" si="50"/>
        <v>42400</v>
      </c>
      <c r="D736" s="81" t="s">
        <v>970</v>
      </c>
      <c r="E736" s="81">
        <v>42400</v>
      </c>
      <c r="F736" s="74" t="s">
        <v>957</v>
      </c>
      <c r="G736" s="82" t="s">
        <v>345</v>
      </c>
      <c r="H736" s="978" t="s">
        <v>439</v>
      </c>
      <c r="I736" s="973"/>
      <c r="J736" s="973"/>
      <c r="K736" s="979"/>
      <c r="L736" s="973"/>
      <c r="M736" s="84">
        <v>297390800</v>
      </c>
      <c r="N736" s="85" t="s">
        <v>8</v>
      </c>
      <c r="O736" s="85" t="s">
        <v>273</v>
      </c>
      <c r="P736" s="85" t="str">
        <f>IF(AND('331-CT'!$E$7=TH!H736,OR(N736="331",O736="331")),"x","")</f>
        <v/>
      </c>
      <c r="Q736" s="85" t="str">
        <f>IF(AND(B736='111'!$L$11,OR($N736=$Q$7,$O736=$Q$7)),"x","")</f>
        <v/>
      </c>
      <c r="R736" s="85" t="str">
        <f>IF(AND($N736=$Q$7,$B736&lt;'111'!$L$11),"x","")</f>
        <v/>
      </c>
      <c r="S736" s="85" t="str">
        <f>IF(AND($O736=$Q$7,$B736&lt;'111'!$L$11),"x","")</f>
        <v/>
      </c>
      <c r="T736" s="85" t="str">
        <f>IF(ISERROR(FIND('112'!$M$9,G736,1)),"",IF((AND(FIND('112'!$M$9,G736,1)&gt;=1,B736='112'!$K$9,OR($N736='112'!$I$6,$O736='112'!$I$6))),"x",""))</f>
        <v/>
      </c>
      <c r="U736" s="85" t="str">
        <f>IF(ISERROR(FIND('112'!$M$9,G736,1)),"",IF((AND(LEFT(G736,2)=LEFT('112'!$M$9,2),B736&lt;'112'!$K$9,$N736='112'!$I$6)),"x",""))</f>
        <v/>
      </c>
      <c r="V736" s="85" t="str">
        <f>IF(ISERROR(FIND('112'!$M$9,G736,1)),"",IF((AND(RIGHT(G736,2)=RIGHT('112'!$M$9,2),B736&lt;'112'!$K$9,$O736='112'!$I$6)),"x",""))</f>
        <v/>
      </c>
      <c r="W736" s="85" t="str">
        <f>IF(AND('341-CT'!$H$9=H736,OR(LEFT(N736,3)=$W$7,LEFT(O736,3)=$W$7)),"x","")</f>
        <v/>
      </c>
      <c r="X736" s="85" t="str">
        <f>IF(OR(TH!N736=TH!$X$7,O736=TH!$X$7),"x","")</f>
        <v/>
      </c>
      <c r="Y736" s="85" t="str">
        <f>IF(AND(OR(N736="131",O736="131"),H736='131-CT'!$H$9),"x","")</f>
        <v/>
      </c>
      <c r="Z736" s="85"/>
      <c r="AA736" s="85" t="str">
        <f>IF(AND(MONTH(E736)='IN-NX'!$J$5,'IN-NX'!$D$7=D736),"x","")</f>
        <v/>
      </c>
      <c r="AB736" s="85" t="str">
        <f>IF(AND(OR(LEFT(TH!N736,2)="15",LEFT(TH!O736,2)="15"),'152-CT'!$J$8=TH!F736),"x","")</f>
        <v/>
      </c>
      <c r="AC736" s="85" t="str">
        <f>IF(AND(OR(LEFT(TH!N736,2)="15",LEFT(TH!O736,2)="15"),TK!$E$7=TH!F736),"x","")</f>
        <v/>
      </c>
      <c r="AD736" s="85" t="str">
        <f>IF(AND(N736="1521",MONTH(C736)='BK-NL'!$M$11),"x","")</f>
        <v/>
      </c>
    </row>
    <row r="737" spans="1:30" ht="15.75" customHeight="1">
      <c r="A737" s="342" t="str">
        <f>IF(B737&lt;&gt;"",IF(AND(B737='IN-TC'!$S$4,OR(TH!N737="1111",TH!O737="1111")),TH!D737,""),"")</f>
        <v/>
      </c>
      <c r="B737" s="63">
        <f t="shared" si="49"/>
        <v>1</v>
      </c>
      <c r="C737" s="81">
        <f t="shared" si="50"/>
        <v>42400</v>
      </c>
      <c r="D737" s="81" t="s">
        <v>970</v>
      </c>
      <c r="E737" s="81">
        <v>42400</v>
      </c>
      <c r="F737" s="74" t="s">
        <v>957</v>
      </c>
      <c r="G737" s="82" t="s">
        <v>345</v>
      </c>
      <c r="H737" s="83" t="s">
        <v>443</v>
      </c>
      <c r="I737" s="444"/>
      <c r="J737" s="444"/>
      <c r="K737" s="435"/>
      <c r="L737" s="444"/>
      <c r="M737" s="84">
        <v>101204400</v>
      </c>
      <c r="N737" s="85" t="s">
        <v>8</v>
      </c>
      <c r="O737" s="85" t="s">
        <v>273</v>
      </c>
      <c r="P737" s="85" t="str">
        <f>IF(AND('331-CT'!$E$7=TH!H737,OR(N737="331",O737="331")),"x","")</f>
        <v/>
      </c>
      <c r="Q737" s="85" t="str">
        <f>IF(AND(B737='111'!$L$11,OR($N737=$Q$7,$O737=$Q$7)),"x","")</f>
        <v/>
      </c>
      <c r="R737" s="85" t="str">
        <f>IF(AND($N737=$Q$7,$B737&lt;'111'!$L$11),"x","")</f>
        <v/>
      </c>
      <c r="S737" s="85" t="str">
        <f>IF(AND($O737=$Q$7,$B737&lt;'111'!$L$11),"x","")</f>
        <v/>
      </c>
      <c r="T737" s="85" t="str">
        <f>IF(ISERROR(FIND('112'!$M$9,G737,1)),"",IF((AND(FIND('112'!$M$9,G737,1)&gt;=1,B737='112'!$K$9,OR($N737='112'!$I$6,$O737='112'!$I$6))),"x",""))</f>
        <v/>
      </c>
      <c r="U737" s="85" t="str">
        <f>IF(ISERROR(FIND('112'!$M$9,G737,1)),"",IF((AND(LEFT(G737,2)=LEFT('112'!$M$9,2),B737&lt;'112'!$K$9,$N737='112'!$I$6)),"x",""))</f>
        <v/>
      </c>
      <c r="V737" s="85" t="str">
        <f>IF(ISERROR(FIND('112'!$M$9,G737,1)),"",IF((AND(RIGHT(G737,2)=RIGHT('112'!$M$9,2),B737&lt;'112'!$K$9,$O737='112'!$I$6)),"x",""))</f>
        <v/>
      </c>
      <c r="W737" s="85" t="str">
        <f>IF(AND('341-CT'!$H$9=H737,OR(LEFT(N737,3)=$W$7,LEFT(O737,3)=$W$7)),"x","")</f>
        <v/>
      </c>
      <c r="X737" s="85" t="str">
        <f>IF(OR(TH!N737=TH!$X$7,O737=TH!$X$7),"x","")</f>
        <v/>
      </c>
      <c r="Y737" s="85" t="str">
        <f>IF(AND(OR(N737="131",O737="131"),H737='131-CT'!$H$9),"x","")</f>
        <v/>
      </c>
      <c r="Z737" s="85"/>
      <c r="AA737" s="85" t="str">
        <f>IF(AND(MONTH(E737)='IN-NX'!$J$5,'IN-NX'!$D$7=D737),"x","")</f>
        <v/>
      </c>
      <c r="AB737" s="85" t="str">
        <f>IF(AND(OR(LEFT(TH!N737,2)="15",LEFT(TH!O737,2)="15"),'152-CT'!$J$8=TH!F737),"x","")</f>
        <v/>
      </c>
      <c r="AC737" s="85" t="str">
        <f>IF(AND(OR(LEFT(TH!N737,2)="15",LEFT(TH!O737,2)="15"),TK!$E$7=TH!F737),"x","")</f>
        <v/>
      </c>
      <c r="AD737" s="85" t="str">
        <f>IF(AND(N737="1521",MONTH(C737)='BK-NL'!$M$11),"x","")</f>
        <v/>
      </c>
    </row>
    <row r="738" spans="1:30" ht="15.75" customHeight="1">
      <c r="A738" s="342" t="str">
        <f>IF(B738&lt;&gt;"",IF(AND(B738='IN-TC'!$S$4,OR(TH!N738="1111",TH!O738="1111")),TH!D738,""),"")</f>
        <v/>
      </c>
      <c r="B738" s="63">
        <f t="shared" si="49"/>
        <v>1</v>
      </c>
      <c r="C738" s="81">
        <f t="shared" si="50"/>
        <v>42400</v>
      </c>
      <c r="D738" s="81" t="s">
        <v>970</v>
      </c>
      <c r="E738" s="81">
        <v>42400</v>
      </c>
      <c r="F738" s="74" t="s">
        <v>957</v>
      </c>
      <c r="G738" s="82" t="s">
        <v>345</v>
      </c>
      <c r="H738" s="83" t="s">
        <v>445</v>
      </c>
      <c r="I738" s="444"/>
      <c r="J738" s="444"/>
      <c r="K738" s="435"/>
      <c r="L738" s="444"/>
      <c r="M738" s="84">
        <v>216088000</v>
      </c>
      <c r="N738" s="85" t="s">
        <v>8</v>
      </c>
      <c r="O738" s="85" t="s">
        <v>273</v>
      </c>
      <c r="P738" s="85" t="str">
        <f>IF(AND('331-CT'!$E$7=TH!H738,OR(N738="331",O738="331")),"x","")</f>
        <v/>
      </c>
      <c r="Q738" s="85" t="str">
        <f>IF(AND(B738='111'!$L$11,OR($N738=$Q$7,$O738=$Q$7)),"x","")</f>
        <v/>
      </c>
      <c r="R738" s="85" t="str">
        <f>IF(AND($N738=$Q$7,$B738&lt;'111'!$L$11),"x","")</f>
        <v/>
      </c>
      <c r="S738" s="85" t="str">
        <f>IF(AND($O738=$Q$7,$B738&lt;'111'!$L$11),"x","")</f>
        <v/>
      </c>
      <c r="T738" s="85" t="str">
        <f>IF(ISERROR(FIND('112'!$M$9,G738,1)),"",IF((AND(FIND('112'!$M$9,G738,1)&gt;=1,B738='112'!$K$9,OR($N738='112'!$I$6,$O738='112'!$I$6))),"x",""))</f>
        <v/>
      </c>
      <c r="U738" s="85" t="str">
        <f>IF(ISERROR(FIND('112'!$M$9,G738,1)),"",IF((AND(LEFT(G738,2)=LEFT('112'!$M$9,2),B738&lt;'112'!$K$9,$N738='112'!$I$6)),"x",""))</f>
        <v/>
      </c>
      <c r="V738" s="85" t="str">
        <f>IF(ISERROR(FIND('112'!$M$9,G738,1)),"",IF((AND(RIGHT(G738,2)=RIGHT('112'!$M$9,2),B738&lt;'112'!$K$9,$O738='112'!$I$6)),"x",""))</f>
        <v/>
      </c>
      <c r="W738" s="85" t="str">
        <f>IF(AND('341-CT'!$H$9=H738,OR(LEFT(N738,3)=$W$7,LEFT(O738,3)=$W$7)),"x","")</f>
        <v/>
      </c>
      <c r="X738" s="85" t="str">
        <f>IF(OR(TH!N738=TH!$X$7,O738=TH!$X$7),"x","")</f>
        <v/>
      </c>
      <c r="Y738" s="85" t="str">
        <f>IF(AND(OR(N738="131",O738="131"),H738='131-CT'!$H$9),"x","")</f>
        <v/>
      </c>
      <c r="Z738" s="85"/>
      <c r="AA738" s="85" t="str">
        <f>IF(AND(MONTH(E738)='IN-NX'!$J$5,'IN-NX'!$D$7=D738),"x","")</f>
        <v/>
      </c>
      <c r="AB738" s="85" t="str">
        <f>IF(AND(OR(LEFT(TH!N738,2)="15",LEFT(TH!O738,2)="15"),'152-CT'!$J$8=TH!F738),"x","")</f>
        <v/>
      </c>
      <c r="AC738" s="85" t="str">
        <f>IF(AND(OR(LEFT(TH!N738,2)="15",LEFT(TH!O738,2)="15"),TK!$E$7=TH!F738),"x","")</f>
        <v/>
      </c>
      <c r="AD738" s="85" t="str">
        <f>IF(AND(N738="1521",MONTH(C738)='BK-NL'!$M$11),"x","")</f>
        <v/>
      </c>
    </row>
    <row r="739" spans="1:30" ht="15.75" customHeight="1">
      <c r="A739" s="342" t="str">
        <f>IF(B739&lt;&gt;"",IF(AND(B739='IN-TC'!$S$4,OR(TH!N739="1111",TH!O739="1111")),TH!D739,""),"")</f>
        <v/>
      </c>
      <c r="B739" s="63">
        <f t="shared" si="49"/>
        <v>1</v>
      </c>
      <c r="C739" s="81">
        <f t="shared" ref="C739:C749" si="51">E739</f>
        <v>42400</v>
      </c>
      <c r="D739" s="81" t="s">
        <v>970</v>
      </c>
      <c r="E739" s="81">
        <v>42400</v>
      </c>
      <c r="F739" s="74" t="s">
        <v>957</v>
      </c>
      <c r="G739" s="82" t="s">
        <v>345</v>
      </c>
      <c r="H739" s="978" t="s">
        <v>447</v>
      </c>
      <c r="I739" s="973"/>
      <c r="J739" s="973"/>
      <c r="K739" s="979"/>
      <c r="L739" s="973"/>
      <c r="M739" s="84">
        <v>102928000</v>
      </c>
      <c r="N739" s="85" t="s">
        <v>8</v>
      </c>
      <c r="O739" s="85" t="s">
        <v>273</v>
      </c>
      <c r="P739" s="85" t="str">
        <f>IF(AND('331-CT'!$E$7=TH!H739,OR(N739="331",O739="331")),"x","")</f>
        <v/>
      </c>
      <c r="Q739" s="85" t="str">
        <f>IF(AND(B739='111'!$L$11,OR($N739=$Q$7,$O739=$Q$7)),"x","")</f>
        <v/>
      </c>
      <c r="R739" s="85" t="str">
        <f>IF(AND($N739=$Q$7,$B739&lt;'111'!$L$11),"x","")</f>
        <v/>
      </c>
      <c r="S739" s="85" t="str">
        <f>IF(AND($O739=$Q$7,$B739&lt;'111'!$L$11),"x","")</f>
        <v/>
      </c>
      <c r="T739" s="85" t="str">
        <f>IF(ISERROR(FIND('112'!$M$9,G739,1)),"",IF((AND(FIND('112'!$M$9,G739,1)&gt;=1,B739='112'!$K$9,OR($N739='112'!$I$6,$O739='112'!$I$6))),"x",""))</f>
        <v/>
      </c>
      <c r="U739" s="85" t="str">
        <f>IF(ISERROR(FIND('112'!$M$9,G739,1)),"",IF((AND(LEFT(G739,2)=LEFT('112'!$M$9,2),B739&lt;'112'!$K$9,$N739='112'!$I$6)),"x",""))</f>
        <v/>
      </c>
      <c r="V739" s="85" t="str">
        <f>IF(ISERROR(FIND('112'!$M$9,G739,1)),"",IF((AND(RIGHT(G739,2)=RIGHT('112'!$M$9,2),B739&lt;'112'!$K$9,$O739='112'!$I$6)),"x",""))</f>
        <v/>
      </c>
      <c r="W739" s="85" t="str">
        <f>IF(AND('341-CT'!$H$9=H739,OR(LEFT(N739,3)=$W$7,LEFT(O739,3)=$W$7)),"x","")</f>
        <v/>
      </c>
      <c r="X739" s="85" t="str">
        <f>IF(OR(TH!N739=TH!$X$7,O739=TH!$X$7),"x","")</f>
        <v/>
      </c>
      <c r="Y739" s="85" t="str">
        <f>IF(AND(OR(N739="131",O739="131"),H739='131-CT'!$H$9),"x","")</f>
        <v/>
      </c>
      <c r="Z739" s="85"/>
      <c r="AA739" s="85" t="str">
        <f>IF(AND(MONTH(E739)='IN-NX'!$J$5,'IN-NX'!$D$7=D739),"x","")</f>
        <v/>
      </c>
      <c r="AB739" s="85" t="str">
        <f>IF(AND(OR(LEFT(TH!N739,2)="15",LEFT(TH!O739,2)="15"),'152-CT'!$J$8=TH!F739),"x","")</f>
        <v/>
      </c>
      <c r="AC739" s="85" t="str">
        <f>IF(AND(OR(LEFT(TH!N739,2)="15",LEFT(TH!O739,2)="15"),TK!$E$7=TH!F739),"x","")</f>
        <v/>
      </c>
      <c r="AD739" s="85" t="str">
        <f>IF(AND(N739="1521",MONTH(C739)='BK-NL'!$M$11),"x","")</f>
        <v/>
      </c>
    </row>
    <row r="740" spans="1:30" ht="15.75" customHeight="1">
      <c r="A740" s="342" t="str">
        <f>IF(B740&lt;&gt;"",IF(AND(B740='IN-TC'!$S$4,OR(TH!N740="1111",TH!O740="1111")),TH!D740,""),"")</f>
        <v/>
      </c>
      <c r="B740" s="63">
        <f t="shared" ref="B740:B771" si="52">IF(C740&lt;&gt;"",MONTH(C740),"")</f>
        <v>2</v>
      </c>
      <c r="C740" s="81">
        <f t="shared" si="51"/>
        <v>42429</v>
      </c>
      <c r="D740" s="81" t="s">
        <v>1100</v>
      </c>
      <c r="E740" s="81">
        <v>42429</v>
      </c>
      <c r="F740" s="74" t="s">
        <v>957</v>
      </c>
      <c r="G740" s="82" t="s">
        <v>345</v>
      </c>
      <c r="H740" s="83" t="s">
        <v>429</v>
      </c>
      <c r="I740" s="444"/>
      <c r="J740" s="444"/>
      <c r="K740" s="435"/>
      <c r="L740" s="444"/>
      <c r="M740" s="84">
        <v>92967600</v>
      </c>
      <c r="N740" s="85" t="s">
        <v>8</v>
      </c>
      <c r="O740" s="85" t="s">
        <v>273</v>
      </c>
      <c r="P740" s="85" t="str">
        <f>IF(AND('331-CT'!$E$7=TH!H740,OR(N740="331",O740="331")),"x","")</f>
        <v/>
      </c>
      <c r="Q740" s="85" t="str">
        <f>IF(AND(B740='111'!$L$11,OR($N740=$Q$7,$O740=$Q$7)),"x","")</f>
        <v/>
      </c>
      <c r="R740" s="85" t="str">
        <f>IF(AND($N740=$Q$7,$B740&lt;'111'!$L$11),"x","")</f>
        <v/>
      </c>
      <c r="S740" s="85" t="str">
        <f>IF(AND($O740=$Q$7,$B740&lt;'111'!$L$11),"x","")</f>
        <v/>
      </c>
      <c r="T740" s="85" t="str">
        <f>IF(ISERROR(FIND('112'!$M$9,G740,1)),"",IF((AND(FIND('112'!$M$9,G740,1)&gt;=1,B740='112'!$K$9,OR($N740='112'!$I$6,$O740='112'!$I$6))),"x",""))</f>
        <v/>
      </c>
      <c r="U740" s="85" t="str">
        <f>IF(ISERROR(FIND('112'!$M$9,G740,1)),"",IF((AND(LEFT(G740,2)=LEFT('112'!$M$9,2),B740&lt;'112'!$K$9,$N740='112'!$I$6)),"x",""))</f>
        <v/>
      </c>
      <c r="V740" s="85" t="str">
        <f>IF(ISERROR(FIND('112'!$M$9,G740,1)),"",IF((AND(RIGHT(G740,2)=RIGHT('112'!$M$9,2),B740&lt;'112'!$K$9,$O740='112'!$I$6)),"x",""))</f>
        <v/>
      </c>
      <c r="W740" s="85" t="str">
        <f>IF(AND('341-CT'!$H$9=H740,OR(LEFT(N740,3)=$W$7,LEFT(O740,3)=$W$7)),"x","")</f>
        <v/>
      </c>
      <c r="X740" s="85" t="str">
        <f>IF(OR(TH!N740=TH!$X$7,O740=TH!$X$7),"x","")</f>
        <v/>
      </c>
      <c r="Y740" s="85" t="str">
        <f>IF(AND(OR(N740="131",O740="131"),H740='131-CT'!$H$9),"x","")</f>
        <v/>
      </c>
      <c r="Z740" s="85"/>
      <c r="AA740" s="85" t="str">
        <f>IF(AND(MONTH(E740)='IN-NX'!$J$5,'IN-NX'!$D$7=D740),"x","")</f>
        <v/>
      </c>
      <c r="AB740" s="85" t="str">
        <f>IF(AND(OR(LEFT(TH!N740,2)="15",LEFT(TH!O740,2)="15"),'152-CT'!$J$8=TH!F740),"x","")</f>
        <v/>
      </c>
      <c r="AC740" s="85" t="str">
        <f>IF(AND(OR(LEFT(TH!N740,2)="15",LEFT(TH!O740,2)="15"),TK!$E$7=TH!F740),"x","")</f>
        <v/>
      </c>
      <c r="AD740" s="85" t="str">
        <f>IF(AND(N740="1521",MONTH(C740)='BK-NL'!$M$11),"x","")</f>
        <v/>
      </c>
    </row>
    <row r="741" spans="1:30" ht="15.75" customHeight="1">
      <c r="A741" s="342" t="str">
        <f>IF(B741&lt;&gt;"",IF(AND(B741='IN-TC'!$S$4,OR(TH!N741="1111",TH!O741="1111")),TH!D741,""),"")</f>
        <v/>
      </c>
      <c r="B741" s="63">
        <f t="shared" si="52"/>
        <v>2</v>
      </c>
      <c r="C741" s="81">
        <f t="shared" si="51"/>
        <v>42429</v>
      </c>
      <c r="D741" s="81" t="s">
        <v>1100</v>
      </c>
      <c r="E741" s="81">
        <v>42429</v>
      </c>
      <c r="F741" s="74" t="s">
        <v>957</v>
      </c>
      <c r="G741" s="82" t="s">
        <v>345</v>
      </c>
      <c r="H741" s="83" t="s">
        <v>436</v>
      </c>
      <c r="I741" s="444"/>
      <c r="J741" s="444"/>
      <c r="K741" s="435"/>
      <c r="L741" s="444"/>
      <c r="M741" s="84">
        <v>192852000</v>
      </c>
      <c r="N741" s="85" t="s">
        <v>8</v>
      </c>
      <c r="O741" s="85" t="s">
        <v>273</v>
      </c>
      <c r="P741" s="85" t="str">
        <f>IF(AND('331-CT'!$E$7=TH!H741,OR(N741="331",O741="331")),"x","")</f>
        <v/>
      </c>
      <c r="Q741" s="85" t="str">
        <f>IF(AND(B741='111'!$L$11,OR($N741=$Q$7,$O741=$Q$7)),"x","")</f>
        <v/>
      </c>
      <c r="R741" s="85" t="str">
        <f>IF(AND($N741=$Q$7,$B741&lt;'111'!$L$11),"x","")</f>
        <v/>
      </c>
      <c r="S741" s="85" t="str">
        <f>IF(AND($O741=$Q$7,$B741&lt;'111'!$L$11),"x","")</f>
        <v/>
      </c>
      <c r="T741" s="85" t="str">
        <f>IF(ISERROR(FIND('112'!$M$9,G741,1)),"",IF((AND(FIND('112'!$M$9,G741,1)&gt;=1,B741='112'!$K$9,OR($N741='112'!$I$6,$O741='112'!$I$6))),"x",""))</f>
        <v/>
      </c>
      <c r="U741" s="85" t="str">
        <f>IF(ISERROR(FIND('112'!$M$9,G741,1)),"",IF((AND(LEFT(G741,2)=LEFT('112'!$M$9,2),B741&lt;'112'!$K$9,$N741='112'!$I$6)),"x",""))</f>
        <v/>
      </c>
      <c r="V741" s="85" t="str">
        <f>IF(ISERROR(FIND('112'!$M$9,G741,1)),"",IF((AND(RIGHT(G741,2)=RIGHT('112'!$M$9,2),B741&lt;'112'!$K$9,$O741='112'!$I$6)),"x",""))</f>
        <v/>
      </c>
      <c r="W741" s="85" t="str">
        <f>IF(AND('341-CT'!$H$9=H741,OR(LEFT(N741,3)=$W$7,LEFT(O741,3)=$W$7)),"x","")</f>
        <v/>
      </c>
      <c r="X741" s="85" t="str">
        <f>IF(OR(TH!N741=TH!$X$7,O741=TH!$X$7),"x","")</f>
        <v/>
      </c>
      <c r="Y741" s="85" t="str">
        <f>IF(AND(OR(N741="131",O741="131"),H741='131-CT'!$H$9),"x","")</f>
        <v/>
      </c>
      <c r="Z741" s="85"/>
      <c r="AA741" s="85" t="str">
        <f>IF(AND(MONTH(E741)='IN-NX'!$J$5,'IN-NX'!$D$7=D741),"x","")</f>
        <v/>
      </c>
      <c r="AB741" s="85" t="str">
        <f>IF(AND(OR(LEFT(TH!N741,2)="15",LEFT(TH!O741,2)="15"),'152-CT'!$J$8=TH!F741),"x","")</f>
        <v/>
      </c>
      <c r="AC741" s="85" t="str">
        <f>IF(AND(OR(LEFT(TH!N741,2)="15",LEFT(TH!O741,2)="15"),TK!$E$7=TH!F741),"x","")</f>
        <v/>
      </c>
      <c r="AD741" s="85" t="str">
        <f>IF(AND(N741="1521",MONTH(C741)='BK-NL'!$M$11),"x","")</f>
        <v/>
      </c>
    </row>
    <row r="742" spans="1:30" ht="15.75" customHeight="1">
      <c r="A742" s="342" t="str">
        <f>IF(B742&lt;&gt;"",IF(AND(B742='IN-TC'!$S$4,OR(TH!N742="1111",TH!O742="1111")),TH!D742,""),"")</f>
        <v/>
      </c>
      <c r="B742" s="63">
        <f t="shared" si="52"/>
        <v>2</v>
      </c>
      <c r="C742" s="81">
        <f t="shared" si="51"/>
        <v>42429</v>
      </c>
      <c r="D742" s="81" t="s">
        <v>1100</v>
      </c>
      <c r="E742" s="81">
        <v>42429</v>
      </c>
      <c r="F742" s="74" t="s">
        <v>957</v>
      </c>
      <c r="G742" s="82" t="s">
        <v>345</v>
      </c>
      <c r="H742" s="83" t="s">
        <v>438</v>
      </c>
      <c r="I742" s="444"/>
      <c r="J742" s="444"/>
      <c r="K742" s="435"/>
      <c r="L742" s="444"/>
      <c r="M742" s="84">
        <v>188733600</v>
      </c>
      <c r="N742" s="85" t="s">
        <v>8</v>
      </c>
      <c r="O742" s="85" t="s">
        <v>273</v>
      </c>
      <c r="P742" s="85" t="str">
        <f>IF(AND('331-CT'!$E$7=TH!H742,OR(N742="331",O742="331")),"x","")</f>
        <v/>
      </c>
      <c r="Q742" s="85" t="str">
        <f>IF(AND(B742='111'!$L$11,OR($N742=$Q$7,$O742=$Q$7)),"x","")</f>
        <v/>
      </c>
      <c r="R742" s="85" t="str">
        <f>IF(AND($N742=$Q$7,$B742&lt;'111'!$L$11),"x","")</f>
        <v/>
      </c>
      <c r="S742" s="85" t="str">
        <f>IF(AND($O742=$Q$7,$B742&lt;'111'!$L$11),"x","")</f>
        <v/>
      </c>
      <c r="T742" s="85" t="str">
        <f>IF(ISERROR(FIND('112'!$M$9,G742,1)),"",IF((AND(FIND('112'!$M$9,G742,1)&gt;=1,B742='112'!$K$9,OR($N742='112'!$I$6,$O742='112'!$I$6))),"x",""))</f>
        <v/>
      </c>
      <c r="U742" s="85" t="str">
        <f>IF(ISERROR(FIND('112'!$M$9,G742,1)),"",IF((AND(LEFT(G742,2)=LEFT('112'!$M$9,2),B742&lt;'112'!$K$9,$N742='112'!$I$6)),"x",""))</f>
        <v/>
      </c>
      <c r="V742" s="85" t="str">
        <f>IF(ISERROR(FIND('112'!$M$9,G742,1)),"",IF((AND(RIGHT(G742,2)=RIGHT('112'!$M$9,2),B742&lt;'112'!$K$9,$O742='112'!$I$6)),"x",""))</f>
        <v/>
      </c>
      <c r="W742" s="85" t="str">
        <f>IF(AND('341-CT'!$H$9=H742,OR(LEFT(N742,3)=$W$7,LEFT(O742,3)=$W$7)),"x","")</f>
        <v/>
      </c>
      <c r="X742" s="85" t="str">
        <f>IF(OR(TH!N742=TH!$X$7,O742=TH!$X$7),"x","")</f>
        <v/>
      </c>
      <c r="Y742" s="85" t="str">
        <f>IF(AND(OR(N742="131",O742="131"),H742='131-CT'!$H$9),"x","")</f>
        <v/>
      </c>
      <c r="Z742" s="85"/>
      <c r="AA742" s="85" t="str">
        <f>IF(AND(MONTH(E742)='IN-NX'!$J$5,'IN-NX'!$D$7=D742),"x","")</f>
        <v/>
      </c>
      <c r="AB742" s="85" t="str">
        <f>IF(AND(OR(LEFT(TH!N742,2)="15",LEFT(TH!O742,2)="15"),'152-CT'!$J$8=TH!F742),"x","")</f>
        <v/>
      </c>
      <c r="AC742" s="85" t="str">
        <f>IF(AND(OR(LEFT(TH!N742,2)="15",LEFT(TH!O742,2)="15"),TK!$E$7=TH!F742),"x","")</f>
        <v/>
      </c>
      <c r="AD742" s="85" t="str">
        <f>IF(AND(N742="1521",MONTH(C742)='BK-NL'!$M$11),"x","")</f>
        <v/>
      </c>
    </row>
    <row r="743" spans="1:30" ht="15.75" customHeight="1">
      <c r="A743" s="342" t="str">
        <f>IF(B743&lt;&gt;"",IF(AND(B743='IN-TC'!$S$4,OR(TH!N743="1111",TH!O743="1111")),TH!D743,""),"")</f>
        <v/>
      </c>
      <c r="B743" s="63">
        <f t="shared" si="52"/>
        <v>2</v>
      </c>
      <c r="C743" s="81">
        <f t="shared" si="51"/>
        <v>42429</v>
      </c>
      <c r="D743" s="81" t="s">
        <v>1100</v>
      </c>
      <c r="E743" s="81">
        <v>42429</v>
      </c>
      <c r="F743" s="74" t="s">
        <v>957</v>
      </c>
      <c r="G743" s="82" t="s">
        <v>345</v>
      </c>
      <c r="H743" s="83" t="s">
        <v>439</v>
      </c>
      <c r="I743" s="444"/>
      <c r="J743" s="444"/>
      <c r="K743" s="435"/>
      <c r="L743" s="444"/>
      <c r="M743" s="84">
        <v>80506800</v>
      </c>
      <c r="N743" s="85" t="s">
        <v>8</v>
      </c>
      <c r="O743" s="85" t="s">
        <v>273</v>
      </c>
      <c r="P743" s="85" t="str">
        <f>IF(AND('331-CT'!$E$7=TH!H743,OR(N743="331",O743="331")),"x","")</f>
        <v/>
      </c>
      <c r="Q743" s="85" t="str">
        <f>IF(AND(B743='111'!$L$11,OR($N743=$Q$7,$O743=$Q$7)),"x","")</f>
        <v/>
      </c>
      <c r="R743" s="85" t="str">
        <f>IF(AND($N743=$Q$7,$B743&lt;'111'!$L$11),"x","")</f>
        <v/>
      </c>
      <c r="S743" s="85" t="str">
        <f>IF(AND($O743=$Q$7,$B743&lt;'111'!$L$11),"x","")</f>
        <v/>
      </c>
      <c r="T743" s="85" t="str">
        <f>IF(ISERROR(FIND('112'!$M$9,G743,1)),"",IF((AND(FIND('112'!$M$9,G743,1)&gt;=1,B743='112'!$K$9,OR($N743='112'!$I$6,$O743='112'!$I$6))),"x",""))</f>
        <v/>
      </c>
      <c r="U743" s="85" t="str">
        <f>IF(ISERROR(FIND('112'!$M$9,G743,1)),"",IF((AND(LEFT(G743,2)=LEFT('112'!$M$9,2),B743&lt;'112'!$K$9,$N743='112'!$I$6)),"x",""))</f>
        <v/>
      </c>
      <c r="V743" s="85" t="str">
        <f>IF(ISERROR(FIND('112'!$M$9,G743,1)),"",IF((AND(RIGHT(G743,2)=RIGHT('112'!$M$9,2),B743&lt;'112'!$K$9,$O743='112'!$I$6)),"x",""))</f>
        <v/>
      </c>
      <c r="W743" s="85" t="str">
        <f>IF(AND('341-CT'!$H$9=H743,OR(LEFT(N743,3)=$W$7,LEFT(O743,3)=$W$7)),"x","")</f>
        <v/>
      </c>
      <c r="X743" s="85" t="str">
        <f>IF(OR(TH!N743=TH!$X$7,O743=TH!$X$7),"x","")</f>
        <v/>
      </c>
      <c r="Y743" s="85" t="str">
        <f>IF(AND(OR(N743="131",O743="131"),H743='131-CT'!$H$9),"x","")</f>
        <v/>
      </c>
      <c r="Z743" s="85"/>
      <c r="AA743" s="85" t="str">
        <f>IF(AND(MONTH(E743)='IN-NX'!$J$5,'IN-NX'!$D$7=D743),"x","")</f>
        <v/>
      </c>
      <c r="AB743" s="85" t="str">
        <f>IF(AND(OR(LEFT(TH!N743,2)="15",LEFT(TH!O743,2)="15"),'152-CT'!$J$8=TH!F743),"x","")</f>
        <v/>
      </c>
      <c r="AC743" s="85" t="str">
        <f>IF(AND(OR(LEFT(TH!N743,2)="15",LEFT(TH!O743,2)="15"),TK!$E$7=TH!F743),"x","")</f>
        <v/>
      </c>
      <c r="AD743" s="85" t="str">
        <f>IF(AND(N743="1521",MONTH(C743)='BK-NL'!$M$11),"x","")</f>
        <v/>
      </c>
    </row>
    <row r="744" spans="1:30" ht="15.75" customHeight="1">
      <c r="A744" s="342" t="str">
        <f>IF(B744&lt;&gt;"",IF(AND(B744='IN-TC'!$S$4,OR(TH!N744="1111",TH!O744="1111")),TH!D744,""),"")</f>
        <v/>
      </c>
      <c r="B744" s="63">
        <f t="shared" si="52"/>
        <v>2</v>
      </c>
      <c r="C744" s="81">
        <f t="shared" si="51"/>
        <v>42429</v>
      </c>
      <c r="D744" s="81" t="s">
        <v>1100</v>
      </c>
      <c r="E744" s="81">
        <v>42429</v>
      </c>
      <c r="F744" s="74" t="s">
        <v>957</v>
      </c>
      <c r="G744" s="82" t="s">
        <v>345</v>
      </c>
      <c r="H744" s="978" t="s">
        <v>445</v>
      </c>
      <c r="I744" s="973"/>
      <c r="J744" s="973"/>
      <c r="K744" s="979"/>
      <c r="L744" s="973"/>
      <c r="M744" s="84">
        <v>98340000</v>
      </c>
      <c r="N744" s="85" t="s">
        <v>8</v>
      </c>
      <c r="O744" s="85" t="s">
        <v>273</v>
      </c>
      <c r="P744" s="85" t="str">
        <f>IF(AND('331-CT'!$E$7=TH!H744,OR(N744="331",O744="331")),"x","")</f>
        <v/>
      </c>
      <c r="Q744" s="85" t="str">
        <f>IF(AND(B744='111'!$L$11,OR($N744=$Q$7,$O744=$Q$7)),"x","")</f>
        <v/>
      </c>
      <c r="R744" s="85" t="str">
        <f>IF(AND($N744=$Q$7,$B744&lt;'111'!$L$11),"x","")</f>
        <v/>
      </c>
      <c r="S744" s="85" t="str">
        <f>IF(AND($O744=$Q$7,$B744&lt;'111'!$L$11),"x","")</f>
        <v/>
      </c>
      <c r="T744" s="85" t="str">
        <f>IF(ISERROR(FIND('112'!$M$9,G744,1)),"",IF((AND(FIND('112'!$M$9,G744,1)&gt;=1,B744='112'!$K$9,OR($N744='112'!$I$6,$O744='112'!$I$6))),"x",""))</f>
        <v/>
      </c>
      <c r="U744" s="85" t="str">
        <f>IF(ISERROR(FIND('112'!$M$9,G744,1)),"",IF((AND(LEFT(G744,2)=LEFT('112'!$M$9,2),B744&lt;'112'!$K$9,$N744='112'!$I$6)),"x",""))</f>
        <v/>
      </c>
      <c r="V744" s="85" t="str">
        <f>IF(ISERROR(FIND('112'!$M$9,G744,1)),"",IF((AND(RIGHT(G744,2)=RIGHT('112'!$M$9,2),B744&lt;'112'!$K$9,$O744='112'!$I$6)),"x",""))</f>
        <v/>
      </c>
      <c r="W744" s="85" t="str">
        <f>IF(AND('341-CT'!$H$9=H744,OR(LEFT(N744,3)=$W$7,LEFT(O744,3)=$W$7)),"x","")</f>
        <v/>
      </c>
      <c r="X744" s="85" t="str">
        <f>IF(OR(TH!N744=TH!$X$7,O744=TH!$X$7),"x","")</f>
        <v/>
      </c>
      <c r="Y744" s="85" t="str">
        <f>IF(AND(OR(N744="131",O744="131"),H744='131-CT'!$H$9),"x","")</f>
        <v/>
      </c>
      <c r="Z744" s="85"/>
      <c r="AA744" s="85" t="str">
        <f>IF(AND(MONTH(E744)='IN-NX'!$J$5,'IN-NX'!$D$7=D744),"x","")</f>
        <v/>
      </c>
      <c r="AB744" s="85" t="str">
        <f>IF(AND(OR(LEFT(TH!N744,2)="15",LEFT(TH!O744,2)="15"),'152-CT'!$J$8=TH!F744),"x","")</f>
        <v/>
      </c>
      <c r="AC744" s="85" t="str">
        <f>IF(AND(OR(LEFT(TH!N744,2)="15",LEFT(TH!O744,2)="15"),TK!$E$7=TH!F744),"x","")</f>
        <v/>
      </c>
      <c r="AD744" s="85" t="str">
        <f>IF(AND(N744="1521",MONTH(C744)='BK-NL'!$M$11),"x","")</f>
        <v/>
      </c>
    </row>
    <row r="745" spans="1:30" ht="15.75" customHeight="1">
      <c r="A745" s="342" t="str">
        <f>IF(B745&lt;&gt;"",IF(AND(B745='IN-TC'!$S$4,OR(TH!N745="1111",TH!O745="1111")),TH!D745,""),"")</f>
        <v/>
      </c>
      <c r="B745" s="63">
        <f t="shared" si="52"/>
        <v>3</v>
      </c>
      <c r="C745" s="81">
        <f t="shared" si="51"/>
        <v>42460</v>
      </c>
      <c r="D745" s="81" t="s">
        <v>1100</v>
      </c>
      <c r="E745" s="81">
        <v>42460</v>
      </c>
      <c r="F745" s="74" t="s">
        <v>957</v>
      </c>
      <c r="G745" s="82" t="s">
        <v>339</v>
      </c>
      <c r="H745" s="975" t="s">
        <v>365</v>
      </c>
      <c r="I745" s="444"/>
      <c r="J745" s="444"/>
      <c r="K745" s="435"/>
      <c r="L745" s="444"/>
      <c r="M745" s="84">
        <v>171717000</v>
      </c>
      <c r="N745" s="85" t="s">
        <v>8</v>
      </c>
      <c r="O745" s="85" t="s">
        <v>273</v>
      </c>
      <c r="P745" s="85" t="str">
        <f>IF(AND('331-CT'!$E$7=TH!H745,OR(N745="331",O745="331")),"x","")</f>
        <v/>
      </c>
      <c r="Q745" s="85" t="str">
        <f>IF(AND(B745='111'!$L$11,OR($N745=$Q$7,$O745=$Q$7)),"x","")</f>
        <v/>
      </c>
      <c r="R745" s="85" t="str">
        <f>IF(AND($N745=$Q$7,$B745&lt;'111'!$L$11),"x","")</f>
        <v/>
      </c>
      <c r="S745" s="85" t="str">
        <f>IF(AND($O745=$Q$7,$B745&lt;'111'!$L$11),"x","")</f>
        <v/>
      </c>
      <c r="T745" s="85" t="str">
        <f>IF(ISERROR(FIND('112'!$M$9,G745,1)),"",IF((AND(FIND('112'!$M$9,G745,1)&gt;=1,B745='112'!$K$9,OR($N745='112'!$I$6,$O745='112'!$I$6))),"x",""))</f>
        <v/>
      </c>
      <c r="U745" s="85" t="str">
        <f>IF(ISERROR(FIND('112'!$M$9,G745,1)),"",IF((AND(LEFT(G745,2)=LEFT('112'!$M$9,2),B745&lt;'112'!$K$9,$N745='112'!$I$6)),"x",""))</f>
        <v/>
      </c>
      <c r="V745" s="85" t="str">
        <f>IF(ISERROR(FIND('112'!$M$9,G745,1)),"",IF((AND(RIGHT(G745,2)=RIGHT('112'!$M$9,2),B745&lt;'112'!$K$9,$O745='112'!$I$6)),"x",""))</f>
        <v/>
      </c>
      <c r="W745" s="85" t="str">
        <f>IF(AND('341-CT'!$H$9=H745,OR(LEFT(N745,3)=$W$7,LEFT(O745,3)=$W$7)),"x","")</f>
        <v/>
      </c>
      <c r="X745" s="85" t="str">
        <f>IF(OR(TH!N745=TH!$X$7,O745=TH!$X$7),"x","")</f>
        <v/>
      </c>
      <c r="Y745" s="85" t="str">
        <f>IF(AND(OR(N745="131",O745="131"),H745='131-CT'!$H$9),"x","")</f>
        <v/>
      </c>
      <c r="Z745" s="85"/>
      <c r="AA745" s="85" t="str">
        <f>IF(AND(MONTH(E745)='IN-NX'!$J$5,'IN-NX'!$D$7=D745),"x","")</f>
        <v/>
      </c>
      <c r="AB745" s="85" t="str">
        <f>IF(AND(OR(LEFT(TH!N745,2)="15",LEFT(TH!O745,2)="15"),'152-CT'!$J$8=TH!F745),"x","")</f>
        <v/>
      </c>
      <c r="AC745" s="85" t="str">
        <f>IF(AND(OR(LEFT(TH!N745,2)="15",LEFT(TH!O745,2)="15"),TK!$E$7=TH!F745),"x","")</f>
        <v/>
      </c>
      <c r="AD745" s="85" t="str">
        <f>IF(AND(N745="1521",MONTH(C745)='BK-NL'!$M$11),"x","")</f>
        <v/>
      </c>
    </row>
    <row r="746" spans="1:30" ht="15.75" customHeight="1">
      <c r="A746" s="342" t="str">
        <f>IF(B746&lt;&gt;"",IF(AND(B746='IN-TC'!$S$4,OR(TH!N746="1111",TH!O746="1111")),TH!D746,""),"")</f>
        <v/>
      </c>
      <c r="B746" s="63">
        <f t="shared" si="52"/>
        <v>3</v>
      </c>
      <c r="C746" s="81">
        <f t="shared" si="51"/>
        <v>42460</v>
      </c>
      <c r="D746" s="81" t="s">
        <v>1100</v>
      </c>
      <c r="E746" s="81">
        <v>42460</v>
      </c>
      <c r="F746" s="74" t="s">
        <v>957</v>
      </c>
      <c r="G746" s="82" t="s">
        <v>339</v>
      </c>
      <c r="H746" s="975" t="s">
        <v>347</v>
      </c>
      <c r="I746" s="444"/>
      <c r="J746" s="444"/>
      <c r="K746" s="435"/>
      <c r="L746" s="444"/>
      <c r="M746" s="84">
        <v>104155000</v>
      </c>
      <c r="N746" s="85" t="s">
        <v>8</v>
      </c>
      <c r="O746" s="85" t="s">
        <v>273</v>
      </c>
      <c r="P746" s="85" t="str">
        <f>IF(AND('331-CT'!$E$7=TH!H746,OR(N746="331",O746="331")),"x","")</f>
        <v/>
      </c>
      <c r="Q746" s="85" t="str">
        <f>IF(AND(B746='111'!$L$11,OR($N746=$Q$7,$O746=$Q$7)),"x","")</f>
        <v/>
      </c>
      <c r="R746" s="85" t="str">
        <f>IF(AND($N746=$Q$7,$B746&lt;'111'!$L$11),"x","")</f>
        <v/>
      </c>
      <c r="S746" s="85" t="str">
        <f>IF(AND($O746=$Q$7,$B746&lt;'111'!$L$11),"x","")</f>
        <v/>
      </c>
      <c r="T746" s="85" t="str">
        <f>IF(ISERROR(FIND('112'!$M$9,G746,1)),"",IF((AND(FIND('112'!$M$9,G746,1)&gt;=1,B746='112'!$K$9,OR($N746='112'!$I$6,$O746='112'!$I$6))),"x",""))</f>
        <v/>
      </c>
      <c r="U746" s="85" t="str">
        <f>IF(ISERROR(FIND('112'!$M$9,G746,1)),"",IF((AND(LEFT(G746,2)=LEFT('112'!$M$9,2),B746&lt;'112'!$K$9,$N746='112'!$I$6)),"x",""))</f>
        <v/>
      </c>
      <c r="V746" s="85" t="str">
        <f>IF(ISERROR(FIND('112'!$M$9,G746,1)),"",IF((AND(RIGHT(G746,2)=RIGHT('112'!$M$9,2),B746&lt;'112'!$K$9,$O746='112'!$I$6)),"x",""))</f>
        <v/>
      </c>
      <c r="W746" s="85" t="str">
        <f>IF(AND('341-CT'!$H$9=H746,OR(LEFT(N746,3)=$W$7,LEFT(O746,3)=$W$7)),"x","")</f>
        <v/>
      </c>
      <c r="X746" s="85" t="str">
        <f>IF(OR(TH!N746=TH!$X$7,O746=TH!$X$7),"x","")</f>
        <v/>
      </c>
      <c r="Y746" s="85" t="str">
        <f>IF(AND(OR(N746="131",O746="131"),H746='131-CT'!$H$9),"x","")</f>
        <v/>
      </c>
      <c r="Z746" s="85"/>
      <c r="AA746" s="85" t="str">
        <f>IF(AND(MONTH(E746)='IN-NX'!$J$5,'IN-NX'!$D$7=D746),"x","")</f>
        <v/>
      </c>
      <c r="AB746" s="85" t="str">
        <f>IF(AND(OR(LEFT(TH!N746,2)="15",LEFT(TH!O746,2)="15"),'152-CT'!$J$8=TH!F746),"x","")</f>
        <v/>
      </c>
      <c r="AC746" s="85" t="str">
        <f>IF(AND(OR(LEFT(TH!N746,2)="15",LEFT(TH!O746,2)="15"),TK!$E$7=TH!F746),"x","")</f>
        <v/>
      </c>
      <c r="AD746" s="85" t="str">
        <f>IF(AND(N746="1521",MONTH(C746)='BK-NL'!$M$11),"x","")</f>
        <v/>
      </c>
    </row>
    <row r="747" spans="1:30" ht="15.75" customHeight="1">
      <c r="A747" s="342" t="str">
        <f>IF(B747&lt;&gt;"",IF(AND(B747='IN-TC'!$S$4,OR(TH!N747="1111",TH!O747="1111")),TH!D747,""),"")</f>
        <v/>
      </c>
      <c r="B747" s="63">
        <f t="shared" si="52"/>
        <v>3</v>
      </c>
      <c r="C747" s="81">
        <f t="shared" si="51"/>
        <v>42460</v>
      </c>
      <c r="D747" s="81" t="s">
        <v>1100</v>
      </c>
      <c r="E747" s="81">
        <v>42460</v>
      </c>
      <c r="F747" s="74" t="s">
        <v>957</v>
      </c>
      <c r="G747" s="82" t="s">
        <v>339</v>
      </c>
      <c r="H747" s="975" t="s">
        <v>350</v>
      </c>
      <c r="I747" s="444"/>
      <c r="J747" s="444"/>
      <c r="K747" s="435"/>
      <c r="L747" s="444"/>
      <c r="M747" s="84">
        <v>101380000</v>
      </c>
      <c r="N747" s="85" t="s">
        <v>8</v>
      </c>
      <c r="O747" s="85" t="s">
        <v>273</v>
      </c>
      <c r="P747" s="85" t="str">
        <f>IF(AND('331-CT'!$E$7=TH!H747,OR(N747="331",O747="331")),"x","")</f>
        <v/>
      </c>
      <c r="Q747" s="85" t="str">
        <f>IF(AND(B747='111'!$L$11,OR($N747=$Q$7,$O747=$Q$7)),"x","")</f>
        <v/>
      </c>
      <c r="R747" s="85" t="str">
        <f>IF(AND($N747=$Q$7,$B747&lt;'111'!$L$11),"x","")</f>
        <v/>
      </c>
      <c r="S747" s="85" t="str">
        <f>IF(AND($O747=$Q$7,$B747&lt;'111'!$L$11),"x","")</f>
        <v/>
      </c>
      <c r="T747" s="85" t="str">
        <f>IF(ISERROR(FIND('112'!$M$9,G747,1)),"",IF((AND(FIND('112'!$M$9,G747,1)&gt;=1,B747='112'!$K$9,OR($N747='112'!$I$6,$O747='112'!$I$6))),"x",""))</f>
        <v/>
      </c>
      <c r="U747" s="85" t="str">
        <f>IF(ISERROR(FIND('112'!$M$9,G747,1)),"",IF((AND(LEFT(G747,2)=LEFT('112'!$M$9,2),B747&lt;'112'!$K$9,$N747='112'!$I$6)),"x",""))</f>
        <v/>
      </c>
      <c r="V747" s="85" t="str">
        <f>IF(ISERROR(FIND('112'!$M$9,G747,1)),"",IF((AND(RIGHT(G747,2)=RIGHT('112'!$M$9,2),B747&lt;'112'!$K$9,$O747='112'!$I$6)),"x",""))</f>
        <v/>
      </c>
      <c r="W747" s="85" t="str">
        <f>IF(AND('341-CT'!$H$9=H747,OR(LEFT(N747,3)=$W$7,LEFT(O747,3)=$W$7)),"x","")</f>
        <v/>
      </c>
      <c r="X747" s="85" t="str">
        <f>IF(OR(TH!N747=TH!$X$7,O747=TH!$X$7),"x","")</f>
        <v/>
      </c>
      <c r="Y747" s="85" t="str">
        <f>IF(AND(OR(N747="131",O747="131"),H747='131-CT'!$H$9),"x","")</f>
        <v/>
      </c>
      <c r="Z747" s="85"/>
      <c r="AA747" s="85" t="str">
        <f>IF(AND(MONTH(E747)='IN-NX'!$J$5,'IN-NX'!$D$7=D747),"x","")</f>
        <v/>
      </c>
      <c r="AB747" s="85" t="str">
        <f>IF(AND(OR(LEFT(TH!N747,2)="15",LEFT(TH!O747,2)="15"),'152-CT'!$J$8=TH!F747),"x","")</f>
        <v/>
      </c>
      <c r="AC747" s="85" t="str">
        <f>IF(AND(OR(LEFT(TH!N747,2)="15",LEFT(TH!O747,2)="15"),TK!$E$7=TH!F747),"x","")</f>
        <v/>
      </c>
      <c r="AD747" s="85" t="str">
        <f>IF(AND(N747="1521",MONTH(C747)='BK-NL'!$M$11),"x","")</f>
        <v/>
      </c>
    </row>
    <row r="748" spans="1:30" ht="15.75" customHeight="1">
      <c r="A748" s="342" t="str">
        <f>IF(B748&lt;&gt;"",IF(AND(B748='IN-TC'!$S$4,OR(TH!N748="1111",TH!O748="1111")),TH!D748,""),"")</f>
        <v/>
      </c>
      <c r="B748" s="63">
        <f t="shared" si="52"/>
        <v>3</v>
      </c>
      <c r="C748" s="81">
        <f t="shared" si="51"/>
        <v>42460</v>
      </c>
      <c r="D748" s="81" t="s">
        <v>1100</v>
      </c>
      <c r="E748" s="81">
        <v>42460</v>
      </c>
      <c r="F748" s="74" t="s">
        <v>957</v>
      </c>
      <c r="G748" s="82" t="s">
        <v>339</v>
      </c>
      <c r="H748" s="975" t="s">
        <v>362</v>
      </c>
      <c r="I748" s="444"/>
      <c r="J748" s="444"/>
      <c r="K748" s="435"/>
      <c r="L748" s="444"/>
      <c r="M748" s="84">
        <v>141858000</v>
      </c>
      <c r="N748" s="85" t="s">
        <v>8</v>
      </c>
      <c r="O748" s="85" t="s">
        <v>273</v>
      </c>
      <c r="P748" s="85" t="str">
        <f>IF(AND('331-CT'!$E$7=TH!H748,OR(N748="331",O748="331")),"x","")</f>
        <v/>
      </c>
      <c r="Q748" s="85" t="str">
        <f>IF(AND(B748='111'!$L$11,OR($N748=$Q$7,$O748=$Q$7)),"x","")</f>
        <v/>
      </c>
      <c r="R748" s="85" t="str">
        <f>IF(AND($N748=$Q$7,$B748&lt;'111'!$L$11),"x","")</f>
        <v/>
      </c>
      <c r="S748" s="85" t="str">
        <f>IF(AND($O748=$Q$7,$B748&lt;'111'!$L$11),"x","")</f>
        <v/>
      </c>
      <c r="T748" s="85" t="str">
        <f>IF(ISERROR(FIND('112'!$M$9,G748,1)),"",IF((AND(FIND('112'!$M$9,G748,1)&gt;=1,B748='112'!$K$9,OR($N748='112'!$I$6,$O748='112'!$I$6))),"x",""))</f>
        <v/>
      </c>
      <c r="U748" s="85" t="str">
        <f>IF(ISERROR(FIND('112'!$M$9,G748,1)),"",IF((AND(LEFT(G748,2)=LEFT('112'!$M$9,2),B748&lt;'112'!$K$9,$N748='112'!$I$6)),"x",""))</f>
        <v/>
      </c>
      <c r="V748" s="85" t="str">
        <f>IF(ISERROR(FIND('112'!$M$9,G748,1)),"",IF((AND(RIGHT(G748,2)=RIGHT('112'!$M$9,2),B748&lt;'112'!$K$9,$O748='112'!$I$6)),"x",""))</f>
        <v/>
      </c>
      <c r="W748" s="85" t="str">
        <f>IF(AND('341-CT'!$H$9=H748,OR(LEFT(N748,3)=$W$7,LEFT(O748,3)=$W$7)),"x","")</f>
        <v/>
      </c>
      <c r="X748" s="85" t="str">
        <f>IF(OR(TH!N748=TH!$X$7,O748=TH!$X$7),"x","")</f>
        <v/>
      </c>
      <c r="Y748" s="85" t="str">
        <f>IF(AND(OR(N748="131",O748="131"),H748='131-CT'!$H$9),"x","")</f>
        <v/>
      </c>
      <c r="Z748" s="85"/>
      <c r="AA748" s="85" t="str">
        <f>IF(AND(MONTH(E748)='IN-NX'!$J$5,'IN-NX'!$D$7=D748),"x","")</f>
        <v/>
      </c>
      <c r="AB748" s="85" t="str">
        <f>IF(AND(OR(LEFT(TH!N748,2)="15",LEFT(TH!O748,2)="15"),'152-CT'!$J$8=TH!F748),"x","")</f>
        <v/>
      </c>
      <c r="AC748" s="85" t="str">
        <f>IF(AND(OR(LEFT(TH!N748,2)="15",LEFT(TH!O748,2)="15"),TK!$E$7=TH!F748),"x","")</f>
        <v/>
      </c>
      <c r="AD748" s="85" t="str">
        <f>IF(AND(N748="1521",MONTH(C748)='BK-NL'!$M$11),"x","")</f>
        <v/>
      </c>
    </row>
    <row r="749" spans="1:30" ht="15.75" customHeight="1">
      <c r="A749" s="342" t="str">
        <f>IF(B749&lt;&gt;"",IF(AND(B749='IN-TC'!$S$4,OR(TH!N749="1111",TH!O749="1111")),TH!D749,""),"")</f>
        <v/>
      </c>
      <c r="B749" s="63">
        <f t="shared" si="52"/>
        <v>3</v>
      </c>
      <c r="C749" s="81">
        <f t="shared" si="51"/>
        <v>42460</v>
      </c>
      <c r="D749" s="81" t="s">
        <v>1100</v>
      </c>
      <c r="E749" s="81">
        <v>42460</v>
      </c>
      <c r="F749" s="74" t="s">
        <v>957</v>
      </c>
      <c r="G749" s="82" t="s">
        <v>339</v>
      </c>
      <c r="H749" s="975" t="s">
        <v>368</v>
      </c>
      <c r="I749" s="973"/>
      <c r="J749" s="973"/>
      <c r="K749" s="979"/>
      <c r="L749" s="973"/>
      <c r="M749" s="84">
        <v>72890000</v>
      </c>
      <c r="N749" s="85" t="s">
        <v>8</v>
      </c>
      <c r="O749" s="85" t="s">
        <v>273</v>
      </c>
      <c r="P749" s="85" t="str">
        <f>IF(AND('331-CT'!$E$7=TH!H749,OR(N749="331",O749="331")),"x","")</f>
        <v/>
      </c>
      <c r="Q749" s="85" t="str">
        <f>IF(AND(B749='111'!$L$11,OR($N749=$Q$7,$O749=$Q$7)),"x","")</f>
        <v/>
      </c>
      <c r="R749" s="85" t="str">
        <f>IF(AND($N749=$Q$7,$B749&lt;'111'!$L$11),"x","")</f>
        <v/>
      </c>
      <c r="S749" s="85" t="str">
        <f>IF(AND($O749=$Q$7,$B749&lt;'111'!$L$11),"x","")</f>
        <v/>
      </c>
      <c r="T749" s="85" t="str">
        <f>IF(ISERROR(FIND('112'!$M$9,G749,1)),"",IF((AND(FIND('112'!$M$9,G749,1)&gt;=1,B749='112'!$K$9,OR($N749='112'!$I$6,$O749='112'!$I$6))),"x",""))</f>
        <v/>
      </c>
      <c r="U749" s="85" t="str">
        <f>IF(ISERROR(FIND('112'!$M$9,G749,1)),"",IF((AND(LEFT(G749,2)=LEFT('112'!$M$9,2),B749&lt;'112'!$K$9,$N749='112'!$I$6)),"x",""))</f>
        <v/>
      </c>
      <c r="V749" s="85" t="str">
        <f>IF(ISERROR(FIND('112'!$M$9,G749,1)),"",IF((AND(RIGHT(G749,2)=RIGHT('112'!$M$9,2),B749&lt;'112'!$K$9,$O749='112'!$I$6)),"x",""))</f>
        <v/>
      </c>
      <c r="W749" s="85" t="str">
        <f>IF(AND('341-CT'!$H$9=H749,OR(LEFT(N749,3)=$W$7,LEFT(O749,3)=$W$7)),"x","")</f>
        <v/>
      </c>
      <c r="X749" s="85" t="str">
        <f>IF(OR(TH!N749=TH!$X$7,O749=TH!$X$7),"x","")</f>
        <v/>
      </c>
      <c r="Y749" s="85" t="str">
        <f>IF(AND(OR(N749="131",O749="131"),H749='131-CT'!$H$9),"x","")</f>
        <v/>
      </c>
      <c r="Z749" s="85"/>
      <c r="AA749" s="85" t="str">
        <f>IF(AND(MONTH(E749)='IN-NX'!$J$5,'IN-NX'!$D$7=D749),"x","")</f>
        <v/>
      </c>
      <c r="AB749" s="85" t="str">
        <f>IF(AND(OR(LEFT(TH!N749,2)="15",LEFT(TH!O749,2)="15"),'152-CT'!$J$8=TH!F749),"x","")</f>
        <v/>
      </c>
      <c r="AC749" s="85" t="str">
        <f>IF(AND(OR(LEFT(TH!N749,2)="15",LEFT(TH!O749,2)="15"),TK!$E$7=TH!F749),"x","")</f>
        <v/>
      </c>
      <c r="AD749" s="85" t="str">
        <f>IF(AND(N749="1521",MONTH(C749)='BK-NL'!$M$11),"x","")</f>
        <v/>
      </c>
    </row>
    <row r="750" spans="1:30" s="347" customFormat="1" ht="15.75" hidden="1" customHeight="1">
      <c r="A750" s="342" t="str">
        <f>IF(B750&lt;&gt;"",IF(AND(B750='IN-TC'!$S$4,OR(TH!N750="1111",TH!O750="1111")),TH!D750,""),"")</f>
        <v/>
      </c>
      <c r="B750" s="63">
        <f t="shared" si="52"/>
        <v>4</v>
      </c>
      <c r="C750" s="878">
        <v>42489</v>
      </c>
      <c r="D750" s="878" t="s">
        <v>585</v>
      </c>
      <c r="E750" s="878">
        <f t="shared" ref="E750:E758" si="53">C750</f>
        <v>42489</v>
      </c>
      <c r="F750" s="74" t="s">
        <v>1324</v>
      </c>
      <c r="G750" s="879"/>
      <c r="H750" s="74"/>
      <c r="I750" s="446"/>
      <c r="J750" s="446"/>
      <c r="K750" s="437"/>
      <c r="L750" s="446"/>
      <c r="M750" s="880">
        <v>10010706</v>
      </c>
      <c r="N750" s="884" t="s">
        <v>283</v>
      </c>
      <c r="O750" s="885" t="s">
        <v>592</v>
      </c>
      <c r="P750" s="85" t="str">
        <f>IF(AND('331-CT'!$E$7=TH!H750,OR(N750="331",O750="331")),"x","")</f>
        <v/>
      </c>
      <c r="Q750" s="85" t="str">
        <f>IF(AND(B750='111'!$L$11,OR($N750=$Q$7,$O750=$Q$7)),"x","")</f>
        <v/>
      </c>
      <c r="R750" s="85" t="str">
        <f>IF(AND($N750=$Q$7,$B750&lt;'111'!$L$11),"x","")</f>
        <v/>
      </c>
      <c r="S750" s="85" t="str">
        <f>IF(AND($O750=$Q$7,$B750&lt;'111'!$L$11),"x","")</f>
        <v/>
      </c>
      <c r="T750" s="85" t="str">
        <f>IF(ISERROR(FIND('112'!$M$9,G750,1)),"",IF((AND(FIND('112'!$M$9,G750,1)&gt;=1,B750='112'!$K$9,OR($N750='112'!$I$6,$O750='112'!$I$6))),"x",""))</f>
        <v/>
      </c>
      <c r="U750" s="85" t="str">
        <f>IF(ISERROR(FIND('112'!$M$9,G750,1)),"",IF((AND(LEFT(G750,2)=LEFT('112'!$M$9,2),B750&lt;'112'!$K$9,$N750='112'!$I$6)),"x",""))</f>
        <v/>
      </c>
      <c r="V750" s="85" t="str">
        <f>IF(ISERROR(FIND('112'!$M$9,G750,1)),"",IF((AND(RIGHT(G750,2)=RIGHT('112'!$M$9,2),B750&lt;'112'!$K$9,$O750='112'!$I$6)),"x",""))</f>
        <v/>
      </c>
      <c r="W750" s="85" t="str">
        <f>IF(AND('341-CT'!$H$9=H750,OR(LEFT(N750,3)=$W$7,LEFT(O750,3)=$W$7)),"x","")</f>
        <v/>
      </c>
      <c r="X750" s="85" t="str">
        <f>IF(OR(TH!N750=TH!$X$7,O750=TH!$X$7),"x","")</f>
        <v/>
      </c>
      <c r="Y750" s="85" t="str">
        <f>IF(AND(OR(N750="131",O750="131"),H750='131-CT'!$H$9),"x","")</f>
        <v/>
      </c>
      <c r="Z750" s="85"/>
      <c r="AA750" s="85" t="str">
        <f>IF(AND(MONTH(E750)='IN-NX'!$J$5,'IN-NX'!$D$7=D750),"x","")</f>
        <v/>
      </c>
      <c r="AB750" s="85" t="str">
        <f>IF(AND(OR(LEFT(TH!N750,2)="15",LEFT(TH!O750,2)="15"),'152-CT'!$J$8=TH!F750),"x","")</f>
        <v/>
      </c>
      <c r="AC750" s="85" t="str">
        <f>IF(AND(OR(LEFT(TH!N750,2)="15",LEFT(TH!O750,2)="15"),TK!$E$7=TH!F750),"x","")</f>
        <v/>
      </c>
      <c r="AD750" s="85" t="str">
        <f>IF(AND(N750="1521",MONTH(C750)='BK-NL'!$M$11),"x","")</f>
        <v/>
      </c>
    </row>
    <row r="751" spans="1:30" s="347" customFormat="1" ht="15.75" hidden="1" customHeight="1">
      <c r="A751" s="342" t="str">
        <f>IF(B751&lt;&gt;"",IF(AND(B751='IN-TC'!$S$4,OR(TH!N751="1111",TH!O751="1111")),TH!D751,""),"")</f>
        <v/>
      </c>
      <c r="B751" s="63">
        <f t="shared" si="52"/>
        <v>4</v>
      </c>
      <c r="C751" s="878">
        <v>42489</v>
      </c>
      <c r="D751" s="878" t="s">
        <v>585</v>
      </c>
      <c r="E751" s="878">
        <f t="shared" si="53"/>
        <v>42489</v>
      </c>
      <c r="F751" s="74" t="s">
        <v>1325</v>
      </c>
      <c r="G751" s="993"/>
      <c r="H751" s="73"/>
      <c r="I751" s="447"/>
      <c r="J751" s="447"/>
      <c r="K751" s="438"/>
      <c r="L751" s="447"/>
      <c r="M751" s="880">
        <v>47128136</v>
      </c>
      <c r="N751" s="886" t="s">
        <v>101</v>
      </c>
      <c r="O751" s="886" t="s">
        <v>593</v>
      </c>
      <c r="P751" s="85" t="str">
        <f>IF(AND('331-CT'!$E$7=TH!H751,OR(N751="331",O751="331")),"x","")</f>
        <v/>
      </c>
      <c r="Q751" s="85" t="str">
        <f>IF(AND(B751='111'!$L$11,OR($N751=$Q$7,$O751=$Q$7)),"x","")</f>
        <v/>
      </c>
      <c r="R751" s="85" t="str">
        <f>IF(AND($N751=$Q$7,$B751&lt;'111'!$L$11),"x","")</f>
        <v/>
      </c>
      <c r="S751" s="85" t="str">
        <f>IF(AND($O751=$Q$7,$B751&lt;'111'!$L$11),"x","")</f>
        <v/>
      </c>
      <c r="T751" s="85" t="str">
        <f>IF(ISERROR(FIND('112'!$M$9,G751,1)),"",IF((AND(FIND('112'!$M$9,G751,1)&gt;=1,B751='112'!$K$9,OR($N751='112'!$I$6,$O751='112'!$I$6))),"x",""))</f>
        <v/>
      </c>
      <c r="U751" s="85" t="str">
        <f>IF(ISERROR(FIND('112'!$M$9,G751,1)),"",IF((AND(LEFT(G751,2)=LEFT('112'!$M$9,2),B751&lt;'112'!$K$9,$N751='112'!$I$6)),"x",""))</f>
        <v/>
      </c>
      <c r="V751" s="85" t="str">
        <f>IF(ISERROR(FIND('112'!$M$9,G751,1)),"",IF((AND(RIGHT(G751,2)=RIGHT('112'!$M$9,2),B751&lt;'112'!$K$9,$O751='112'!$I$6)),"x",""))</f>
        <v/>
      </c>
      <c r="W751" s="85" t="str">
        <f>IF(AND('341-CT'!$H$9=H751,OR(LEFT(N751,3)=$W$7,LEFT(O751,3)=$W$7)),"x","")</f>
        <v/>
      </c>
      <c r="X751" s="85" t="str">
        <f>IF(OR(TH!N751=TH!$X$7,O751=TH!$X$7),"x","")</f>
        <v/>
      </c>
      <c r="Y751" s="85" t="str">
        <f>IF(AND(OR(N751="131",O751="131"),H751='131-CT'!$H$9),"x","")</f>
        <v/>
      </c>
      <c r="Z751" s="85"/>
      <c r="AA751" s="85" t="str">
        <f>IF(AND(MONTH(E751)='IN-NX'!$J$5,'IN-NX'!$D$7=D751),"x","")</f>
        <v/>
      </c>
      <c r="AB751" s="85" t="str">
        <f>IF(AND(OR(LEFT(TH!N751,2)="15",LEFT(TH!O751,2)="15"),'152-CT'!$J$8=TH!F751),"x","")</f>
        <v/>
      </c>
      <c r="AC751" s="85" t="str">
        <f>IF(AND(OR(LEFT(TH!N751,2)="15",LEFT(TH!O751,2)="15"),TK!$E$7=TH!F751),"x","")</f>
        <v/>
      </c>
      <c r="AD751" s="85" t="str">
        <f>IF(AND(N751="1521",MONTH(C751)='BK-NL'!$M$11),"x","")</f>
        <v/>
      </c>
    </row>
    <row r="752" spans="1:30" s="347" customFormat="1" ht="15.75" hidden="1" customHeight="1">
      <c r="A752" s="342" t="str">
        <f>IF(B752&lt;&gt;"",IF(AND(B752='IN-TC'!$S$4,OR(TH!N752="1111",TH!O752="1111")),TH!D752,""),"")</f>
        <v/>
      </c>
      <c r="B752" s="63">
        <f t="shared" si="52"/>
        <v>4</v>
      </c>
      <c r="C752" s="878">
        <v>42489</v>
      </c>
      <c r="D752" s="878" t="s">
        <v>585</v>
      </c>
      <c r="E752" s="878">
        <f t="shared" si="53"/>
        <v>42489</v>
      </c>
      <c r="F752" s="74" t="s">
        <v>1325</v>
      </c>
      <c r="G752" s="879"/>
      <c r="H752" s="73"/>
      <c r="I752" s="447"/>
      <c r="J752" s="447"/>
      <c r="K752" s="438"/>
      <c r="L752" s="447"/>
      <c r="M752" s="880">
        <v>10010706</v>
      </c>
      <c r="N752" s="886" t="s">
        <v>283</v>
      </c>
      <c r="O752" s="886" t="s">
        <v>593</v>
      </c>
      <c r="P752" s="85" t="str">
        <f>IF(AND('331-CT'!$E$7=TH!H752,OR(N752="331",O752="331")),"x","")</f>
        <v/>
      </c>
      <c r="Q752" s="85" t="str">
        <f>IF(AND(B752='111'!$L$11,OR($N752=$Q$7,$O752=$Q$7)),"x","")</f>
        <v/>
      </c>
      <c r="R752" s="85" t="str">
        <f>IF(AND($N752=$Q$7,$B752&lt;'111'!$L$11),"x","")</f>
        <v/>
      </c>
      <c r="S752" s="85" t="str">
        <f>IF(AND($O752=$Q$7,$B752&lt;'111'!$L$11),"x","")</f>
        <v/>
      </c>
      <c r="T752" s="85" t="str">
        <f>IF(ISERROR(FIND('112'!$M$9,G752,1)),"",IF((AND(FIND('112'!$M$9,G752,1)&gt;=1,B752='112'!$K$9,OR($N752='112'!$I$6,$O752='112'!$I$6))),"x",""))</f>
        <v/>
      </c>
      <c r="U752" s="85" t="str">
        <f>IF(ISERROR(FIND('112'!$M$9,G752,1)),"",IF((AND(LEFT(G752,2)=LEFT('112'!$M$9,2),B752&lt;'112'!$K$9,$N752='112'!$I$6)),"x",""))</f>
        <v/>
      </c>
      <c r="V752" s="85" t="str">
        <f>IF(ISERROR(FIND('112'!$M$9,G752,1)),"",IF((AND(RIGHT(G752,2)=RIGHT('112'!$M$9,2),B752&lt;'112'!$K$9,$O752='112'!$I$6)),"x",""))</f>
        <v/>
      </c>
      <c r="W752" s="85" t="str">
        <f>IF(AND('341-CT'!$H$9=H752,OR(LEFT(N752,3)=$W$7,LEFT(O752,3)=$W$7)),"x","")</f>
        <v/>
      </c>
      <c r="X752" s="85" t="str">
        <f>IF(OR(TH!N752=TH!$X$7,O752=TH!$X$7),"x","")</f>
        <v/>
      </c>
      <c r="Y752" s="85" t="str">
        <f>IF(AND(OR(N752="131",O752="131"),H752='131-CT'!$H$9),"x","")</f>
        <v/>
      </c>
      <c r="Z752" s="85"/>
      <c r="AA752" s="85" t="str">
        <f>IF(AND(MONTH(E752)='IN-NX'!$J$5,'IN-NX'!$D$7=D752),"x","")</f>
        <v/>
      </c>
      <c r="AB752" s="85" t="str">
        <f>IF(AND(OR(LEFT(TH!N752,2)="15",LEFT(TH!O752,2)="15"),'152-CT'!$J$8=TH!F752),"x","")</f>
        <v/>
      </c>
      <c r="AC752" s="85" t="str">
        <f>IF(AND(OR(LEFT(TH!N752,2)="15",LEFT(TH!O752,2)="15"),TK!$E$7=TH!F752),"x","")</f>
        <v/>
      </c>
      <c r="AD752" s="85" t="str">
        <f>IF(AND(N752="1521",MONTH(C752)='BK-NL'!$M$11),"x","")</f>
        <v/>
      </c>
    </row>
    <row r="753" spans="1:30" s="347" customFormat="1" ht="15.75" hidden="1" customHeight="1">
      <c r="A753" s="342" t="str">
        <f>IF(B753&lt;&gt;"",IF(AND(B753='IN-TC'!$S$4,OR(TH!N753="1111",TH!O753="1111")),TH!D753,""),"")</f>
        <v/>
      </c>
      <c r="B753" s="63">
        <f t="shared" si="52"/>
        <v>5</v>
      </c>
      <c r="C753" s="878">
        <v>42521</v>
      </c>
      <c r="D753" s="878" t="s">
        <v>585</v>
      </c>
      <c r="E753" s="878">
        <f t="shared" si="53"/>
        <v>42521</v>
      </c>
      <c r="F753" s="74" t="s">
        <v>1324</v>
      </c>
      <c r="G753" s="879"/>
      <c r="H753" s="74"/>
      <c r="I753" s="446"/>
      <c r="J753" s="446"/>
      <c r="K753" s="437"/>
      <c r="L753" s="446"/>
      <c r="M753" s="880">
        <v>47128136</v>
      </c>
      <c r="N753" s="884" t="s">
        <v>283</v>
      </c>
      <c r="O753" s="885" t="s">
        <v>592</v>
      </c>
      <c r="P753" s="85" t="str">
        <f>IF(AND('331-CT'!$E$7=TH!H753,OR(N753="331",O753="331")),"x","")</f>
        <v/>
      </c>
      <c r="Q753" s="85" t="str">
        <f>IF(AND(B753='111'!$L$11,OR($N753=$Q$7,$O753=$Q$7)),"x","")</f>
        <v/>
      </c>
      <c r="R753" s="85" t="str">
        <f>IF(AND($N753=$Q$7,$B753&lt;'111'!$L$11),"x","")</f>
        <v/>
      </c>
      <c r="S753" s="85" t="str">
        <f>IF(AND($O753=$Q$7,$B753&lt;'111'!$L$11),"x","")</f>
        <v/>
      </c>
      <c r="T753" s="85" t="str">
        <f>IF(ISERROR(FIND('112'!$M$9,G753,1)),"",IF((AND(FIND('112'!$M$9,G753,1)&gt;=1,B753='112'!$K$9,OR($N753='112'!$I$6,$O753='112'!$I$6))),"x",""))</f>
        <v/>
      </c>
      <c r="U753" s="85" t="str">
        <f>IF(ISERROR(FIND('112'!$M$9,G753,1)),"",IF((AND(LEFT(G753,2)=LEFT('112'!$M$9,2),B753&lt;'112'!$K$9,$N753='112'!$I$6)),"x",""))</f>
        <v/>
      </c>
      <c r="V753" s="85" t="str">
        <f>IF(ISERROR(FIND('112'!$M$9,G753,1)),"",IF((AND(RIGHT(G753,2)=RIGHT('112'!$M$9,2),B753&lt;'112'!$K$9,$O753='112'!$I$6)),"x",""))</f>
        <v/>
      </c>
      <c r="W753" s="85" t="str">
        <f>IF(AND('341-CT'!$H$9=H753,OR(LEFT(N753,3)=$W$7,LEFT(O753,3)=$W$7)),"x","")</f>
        <v/>
      </c>
      <c r="X753" s="85" t="str">
        <f>IF(OR(TH!N753=TH!$X$7,O753=TH!$X$7),"x","")</f>
        <v/>
      </c>
      <c r="Y753" s="85" t="str">
        <f>IF(AND(OR(N753="131",O753="131"),H753='131-CT'!$H$9),"x","")</f>
        <v/>
      </c>
      <c r="Z753" s="85"/>
      <c r="AA753" s="85" t="str">
        <f>IF(AND(MONTH(E753)='IN-NX'!$J$5,'IN-NX'!$D$7=D753),"x","")</f>
        <v/>
      </c>
      <c r="AB753" s="85" t="str">
        <f>IF(AND(OR(LEFT(TH!N753,2)="15",LEFT(TH!O753,2)="15"),'152-CT'!$J$8=TH!F753),"x","")</f>
        <v/>
      </c>
      <c r="AC753" s="85" t="str">
        <f>IF(AND(OR(LEFT(TH!N753,2)="15",LEFT(TH!O753,2)="15"),TK!$E$7=TH!F753),"x","")</f>
        <v/>
      </c>
      <c r="AD753" s="85" t="str">
        <f>IF(AND(N753="1521",MONTH(C753)='BK-NL'!$M$11),"x","")</f>
        <v/>
      </c>
    </row>
    <row r="754" spans="1:30" s="347" customFormat="1" ht="15.75" hidden="1" customHeight="1">
      <c r="A754" s="342" t="str">
        <f>IF(B754&lt;&gt;"",IF(AND(B754='IN-TC'!$S$4,OR(TH!N754="1111",TH!O754="1111")),TH!D754,""),"")</f>
        <v/>
      </c>
      <c r="B754" s="63">
        <f t="shared" si="52"/>
        <v>5</v>
      </c>
      <c r="C754" s="878">
        <v>42521</v>
      </c>
      <c r="D754" s="878" t="s">
        <v>585</v>
      </c>
      <c r="E754" s="878">
        <f t="shared" si="53"/>
        <v>42521</v>
      </c>
      <c r="F754" s="74" t="s">
        <v>1325</v>
      </c>
      <c r="G754" s="993"/>
      <c r="H754" s="73"/>
      <c r="I754" s="447"/>
      <c r="J754" s="447"/>
      <c r="K754" s="438"/>
      <c r="L754" s="447"/>
      <c r="M754" s="880">
        <v>10010706</v>
      </c>
      <c r="N754" s="886" t="s">
        <v>101</v>
      </c>
      <c r="O754" s="886" t="s">
        <v>593</v>
      </c>
      <c r="P754" s="85" t="str">
        <f>IF(AND('331-CT'!$E$7=TH!H754,OR(N754="331",O754="331")),"x","")</f>
        <v/>
      </c>
      <c r="Q754" s="85" t="str">
        <f>IF(AND(B754='111'!$L$11,OR($N754=$Q$7,$O754=$Q$7)),"x","")</f>
        <v/>
      </c>
      <c r="R754" s="85" t="str">
        <f>IF(AND($N754=$Q$7,$B754&lt;'111'!$L$11),"x","")</f>
        <v/>
      </c>
      <c r="S754" s="85" t="str">
        <f>IF(AND($O754=$Q$7,$B754&lt;'111'!$L$11),"x","")</f>
        <v/>
      </c>
      <c r="T754" s="85" t="str">
        <f>IF(ISERROR(FIND('112'!$M$9,G754,1)),"",IF((AND(FIND('112'!$M$9,G754,1)&gt;=1,B754='112'!$K$9,OR($N754='112'!$I$6,$O754='112'!$I$6))),"x",""))</f>
        <v/>
      </c>
      <c r="U754" s="85" t="str">
        <f>IF(ISERROR(FIND('112'!$M$9,G754,1)),"",IF((AND(LEFT(G754,2)=LEFT('112'!$M$9,2),B754&lt;'112'!$K$9,$N754='112'!$I$6)),"x",""))</f>
        <v/>
      </c>
      <c r="V754" s="85" t="str">
        <f>IF(ISERROR(FIND('112'!$M$9,G754,1)),"",IF((AND(RIGHT(G754,2)=RIGHT('112'!$M$9,2),B754&lt;'112'!$K$9,$O754='112'!$I$6)),"x",""))</f>
        <v/>
      </c>
      <c r="W754" s="85" t="str">
        <f>IF(AND('341-CT'!$H$9=H754,OR(LEFT(N754,3)=$W$7,LEFT(O754,3)=$W$7)),"x","")</f>
        <v/>
      </c>
      <c r="X754" s="85" t="str">
        <f>IF(OR(TH!N754=TH!$X$7,O754=TH!$X$7),"x","")</f>
        <v/>
      </c>
      <c r="Y754" s="85" t="str">
        <f>IF(AND(OR(N754="131",O754="131"),H754='131-CT'!$H$9),"x","")</f>
        <v/>
      </c>
      <c r="Z754" s="85"/>
      <c r="AA754" s="85" t="str">
        <f>IF(AND(MONTH(E754)='IN-NX'!$J$5,'IN-NX'!$D$7=D754),"x","")</f>
        <v/>
      </c>
      <c r="AB754" s="85" t="str">
        <f>IF(AND(OR(LEFT(TH!N754,2)="15",LEFT(TH!O754,2)="15"),'152-CT'!$J$8=TH!F754),"x","")</f>
        <v/>
      </c>
      <c r="AC754" s="85" t="str">
        <f>IF(AND(OR(LEFT(TH!N754,2)="15",LEFT(TH!O754,2)="15"),TK!$E$7=TH!F754),"x","")</f>
        <v/>
      </c>
      <c r="AD754" s="85" t="str">
        <f>IF(AND(N754="1521",MONTH(C754)='BK-NL'!$M$11),"x","")</f>
        <v/>
      </c>
    </row>
    <row r="755" spans="1:30" s="347" customFormat="1" ht="15.75" hidden="1" customHeight="1">
      <c r="A755" s="342" t="str">
        <f>IF(B755&lt;&gt;"",IF(AND(B755='IN-TC'!$S$4,OR(TH!N755="1111",TH!O755="1111")),TH!D755,""),"")</f>
        <v/>
      </c>
      <c r="B755" s="63">
        <f t="shared" si="52"/>
        <v>5</v>
      </c>
      <c r="C755" s="878">
        <v>42521</v>
      </c>
      <c r="D755" s="878" t="s">
        <v>585</v>
      </c>
      <c r="E755" s="878">
        <f t="shared" si="53"/>
        <v>42521</v>
      </c>
      <c r="F755" s="74" t="s">
        <v>1325</v>
      </c>
      <c r="G755" s="879"/>
      <c r="H755" s="73"/>
      <c r="I755" s="447"/>
      <c r="J755" s="447"/>
      <c r="K755" s="438"/>
      <c r="L755" s="447"/>
      <c r="M755" s="880">
        <v>47128136</v>
      </c>
      <c r="N755" s="886" t="s">
        <v>283</v>
      </c>
      <c r="O755" s="886" t="s">
        <v>593</v>
      </c>
      <c r="P755" s="85" t="str">
        <f>IF(AND('331-CT'!$E$7=TH!H755,OR(N755="331",O755="331")),"x","")</f>
        <v/>
      </c>
      <c r="Q755" s="85" t="str">
        <f>IF(AND(B755='111'!$L$11,OR($N755=$Q$7,$O755=$Q$7)),"x","")</f>
        <v/>
      </c>
      <c r="R755" s="85" t="str">
        <f>IF(AND($N755=$Q$7,$B755&lt;'111'!$L$11),"x","")</f>
        <v/>
      </c>
      <c r="S755" s="85" t="str">
        <f>IF(AND($O755=$Q$7,$B755&lt;'111'!$L$11),"x","")</f>
        <v/>
      </c>
      <c r="T755" s="85" t="str">
        <f>IF(ISERROR(FIND('112'!$M$9,G755,1)),"",IF((AND(FIND('112'!$M$9,G755,1)&gt;=1,B755='112'!$K$9,OR($N755='112'!$I$6,$O755='112'!$I$6))),"x",""))</f>
        <v/>
      </c>
      <c r="U755" s="85" t="str">
        <f>IF(ISERROR(FIND('112'!$M$9,G755,1)),"",IF((AND(LEFT(G755,2)=LEFT('112'!$M$9,2),B755&lt;'112'!$K$9,$N755='112'!$I$6)),"x",""))</f>
        <v/>
      </c>
      <c r="V755" s="85" t="str">
        <f>IF(ISERROR(FIND('112'!$M$9,G755,1)),"",IF((AND(RIGHT(G755,2)=RIGHT('112'!$M$9,2),B755&lt;'112'!$K$9,$O755='112'!$I$6)),"x",""))</f>
        <v/>
      </c>
      <c r="W755" s="85" t="str">
        <f>IF(AND('341-CT'!$H$9=H755,OR(LEFT(N755,3)=$W$7,LEFT(O755,3)=$W$7)),"x","")</f>
        <v/>
      </c>
      <c r="X755" s="85" t="str">
        <f>IF(OR(TH!N755=TH!$X$7,O755=TH!$X$7),"x","")</f>
        <v/>
      </c>
      <c r="Y755" s="85" t="str">
        <f>IF(AND(OR(N755="131",O755="131"),H755='131-CT'!$H$9),"x","")</f>
        <v/>
      </c>
      <c r="Z755" s="85"/>
      <c r="AA755" s="85" t="str">
        <f>IF(AND(MONTH(E755)='IN-NX'!$J$5,'IN-NX'!$D$7=D755),"x","")</f>
        <v/>
      </c>
      <c r="AB755" s="85" t="str">
        <f>IF(AND(OR(LEFT(TH!N755,2)="15",LEFT(TH!O755,2)="15"),'152-CT'!$J$8=TH!F755),"x","")</f>
        <v/>
      </c>
      <c r="AC755" s="85" t="str">
        <f>IF(AND(OR(LEFT(TH!N755,2)="15",LEFT(TH!O755,2)="15"),TK!$E$7=TH!F755),"x","")</f>
        <v/>
      </c>
      <c r="AD755" s="85" t="str">
        <f>IF(AND(N755="1521",MONTH(C755)='BK-NL'!$M$11),"x","")</f>
        <v/>
      </c>
    </row>
    <row r="756" spans="1:30" s="347" customFormat="1" ht="15.75" hidden="1" customHeight="1">
      <c r="A756" s="342" t="str">
        <f>IF(B756&lt;&gt;"",IF(AND(B756='IN-TC'!$S$4,OR(TH!N756="1111",TH!O756="1111")),TH!D756,""),"")</f>
        <v/>
      </c>
      <c r="B756" s="63">
        <f t="shared" si="52"/>
        <v>6</v>
      </c>
      <c r="C756" s="878">
        <v>42551</v>
      </c>
      <c r="D756" s="878" t="s">
        <v>585</v>
      </c>
      <c r="E756" s="878">
        <f t="shared" si="53"/>
        <v>42551</v>
      </c>
      <c r="F756" s="74" t="s">
        <v>1324</v>
      </c>
      <c r="G756" s="879"/>
      <c r="H756" s="74"/>
      <c r="I756" s="446"/>
      <c r="J756" s="446"/>
      <c r="K756" s="437"/>
      <c r="L756" s="446"/>
      <c r="M756" s="887">
        <v>119802600</v>
      </c>
      <c r="N756" s="884" t="s">
        <v>283</v>
      </c>
      <c r="O756" s="885" t="s">
        <v>592</v>
      </c>
      <c r="P756" s="85" t="str">
        <f>IF(AND('331-CT'!$E$7=TH!H756,OR(N756="331",O756="331")),"x","")</f>
        <v/>
      </c>
      <c r="Q756" s="85" t="str">
        <f>IF(AND(B756='111'!$L$11,OR($N756=$Q$7,$O756=$Q$7)),"x","")</f>
        <v/>
      </c>
      <c r="R756" s="85" t="str">
        <f>IF(AND($N756=$Q$7,$B756&lt;'111'!$L$11),"x","")</f>
        <v/>
      </c>
      <c r="S756" s="85" t="str">
        <f>IF(AND($O756=$Q$7,$B756&lt;'111'!$L$11),"x","")</f>
        <v/>
      </c>
      <c r="T756" s="85" t="str">
        <f>IF(ISERROR(FIND('112'!$M$9,G756,1)),"",IF((AND(FIND('112'!$M$9,G756,1)&gt;=1,B756='112'!$K$9,OR($N756='112'!$I$6,$O756='112'!$I$6))),"x",""))</f>
        <v/>
      </c>
      <c r="U756" s="85" t="str">
        <f>IF(ISERROR(FIND('112'!$M$9,G756,1)),"",IF((AND(LEFT(G756,2)=LEFT('112'!$M$9,2),B756&lt;'112'!$K$9,$N756='112'!$I$6)),"x",""))</f>
        <v/>
      </c>
      <c r="V756" s="85" t="str">
        <f>IF(ISERROR(FIND('112'!$M$9,G756,1)),"",IF((AND(RIGHT(G756,2)=RIGHT('112'!$M$9,2),B756&lt;'112'!$K$9,$O756='112'!$I$6)),"x",""))</f>
        <v/>
      </c>
      <c r="W756" s="85" t="str">
        <f>IF(AND('341-CT'!$H$9=H756,OR(LEFT(N756,3)=$W$7,LEFT(O756,3)=$W$7)),"x","")</f>
        <v/>
      </c>
      <c r="X756" s="85" t="str">
        <f>IF(OR(TH!N756=TH!$X$7,O756=TH!$X$7),"x","")</f>
        <v/>
      </c>
      <c r="Y756" s="85" t="str">
        <f>IF(AND(OR(N756="131",O756="131"),H756='131-CT'!$H$9),"x","")</f>
        <v/>
      </c>
      <c r="Z756" s="85"/>
      <c r="AA756" s="85" t="str">
        <f>IF(AND(MONTH(E756)='IN-NX'!$J$5,'IN-NX'!$D$7=D756),"x","")</f>
        <v/>
      </c>
      <c r="AB756" s="85" t="str">
        <f>IF(AND(OR(LEFT(TH!N756,2)="15",LEFT(TH!O756,2)="15"),'152-CT'!$J$8=TH!F756),"x","")</f>
        <v/>
      </c>
      <c r="AC756" s="85" t="str">
        <f>IF(AND(OR(LEFT(TH!N756,2)="15",LEFT(TH!O756,2)="15"),TK!$E$7=TH!F756),"x","")</f>
        <v/>
      </c>
      <c r="AD756" s="85" t="str">
        <f>IF(AND(N756="1521",MONTH(C756)='BK-NL'!$M$11),"x","")</f>
        <v/>
      </c>
    </row>
    <row r="757" spans="1:30" s="347" customFormat="1" ht="15.75" hidden="1" customHeight="1">
      <c r="A757" s="342" t="str">
        <f>IF(B757&lt;&gt;"",IF(AND(B757='IN-TC'!$S$4,OR(TH!N757="1111",TH!O757="1111")),TH!D757,""),"")</f>
        <v/>
      </c>
      <c r="B757" s="63">
        <f t="shared" si="52"/>
        <v>6</v>
      </c>
      <c r="C757" s="878">
        <v>42551</v>
      </c>
      <c r="D757" s="878" t="s">
        <v>585</v>
      </c>
      <c r="E757" s="878">
        <f t="shared" si="53"/>
        <v>42551</v>
      </c>
      <c r="F757" s="74" t="s">
        <v>1325</v>
      </c>
      <c r="G757" s="993"/>
      <c r="H757" s="73"/>
      <c r="I757" s="447"/>
      <c r="J757" s="447"/>
      <c r="K757" s="438"/>
      <c r="L757" s="447"/>
      <c r="M757" s="887">
        <v>20102940</v>
      </c>
      <c r="N757" s="886" t="s">
        <v>101</v>
      </c>
      <c r="O757" s="886" t="s">
        <v>593</v>
      </c>
      <c r="P757" s="85" t="str">
        <f>IF(AND('331-CT'!$E$7=TH!H757,OR(N757="331",O757="331")),"x","")</f>
        <v/>
      </c>
      <c r="Q757" s="85" t="str">
        <f>IF(AND(B757='111'!$L$11,OR($N757=$Q$7,$O757=$Q$7)),"x","")</f>
        <v/>
      </c>
      <c r="R757" s="85" t="str">
        <f>IF(AND($N757=$Q$7,$B757&lt;'111'!$L$11),"x","")</f>
        <v/>
      </c>
      <c r="S757" s="85" t="str">
        <f>IF(AND($O757=$Q$7,$B757&lt;'111'!$L$11),"x","")</f>
        <v/>
      </c>
      <c r="T757" s="85" t="str">
        <f>IF(ISERROR(FIND('112'!$M$9,G757,1)),"",IF((AND(FIND('112'!$M$9,G757,1)&gt;=1,B757='112'!$K$9,OR($N757='112'!$I$6,$O757='112'!$I$6))),"x",""))</f>
        <v/>
      </c>
      <c r="U757" s="85" t="str">
        <f>IF(ISERROR(FIND('112'!$M$9,G757,1)),"",IF((AND(LEFT(G757,2)=LEFT('112'!$M$9,2),B757&lt;'112'!$K$9,$N757='112'!$I$6)),"x",""))</f>
        <v/>
      </c>
      <c r="V757" s="85" t="str">
        <f>IF(ISERROR(FIND('112'!$M$9,G757,1)),"",IF((AND(RIGHT(G757,2)=RIGHT('112'!$M$9,2),B757&lt;'112'!$K$9,$O757='112'!$I$6)),"x",""))</f>
        <v/>
      </c>
      <c r="W757" s="85" t="str">
        <f>IF(AND('341-CT'!$H$9=H757,OR(LEFT(N757,3)=$W$7,LEFT(O757,3)=$W$7)),"x","")</f>
        <v/>
      </c>
      <c r="X757" s="85" t="str">
        <f>IF(OR(TH!N757=TH!$X$7,O757=TH!$X$7),"x","")</f>
        <v/>
      </c>
      <c r="Y757" s="85" t="str">
        <f>IF(AND(OR(N757="131",O757="131"),H757='131-CT'!$H$9),"x","")</f>
        <v/>
      </c>
      <c r="Z757" s="85"/>
      <c r="AA757" s="85" t="str">
        <f>IF(AND(MONTH(E757)='IN-NX'!$J$5,'IN-NX'!$D$7=D757),"x","")</f>
        <v/>
      </c>
      <c r="AB757" s="85" t="str">
        <f>IF(AND(OR(LEFT(TH!N757,2)="15",LEFT(TH!O757,2)="15"),'152-CT'!$J$8=TH!F757),"x","")</f>
        <v/>
      </c>
      <c r="AC757" s="85" t="str">
        <f>IF(AND(OR(LEFT(TH!N757,2)="15",LEFT(TH!O757,2)="15"),TK!$E$7=TH!F757),"x","")</f>
        <v/>
      </c>
      <c r="AD757" s="85" t="str">
        <f>IF(AND(N757="1521",MONTH(C757)='BK-NL'!$M$11),"x","")</f>
        <v/>
      </c>
    </row>
    <row r="758" spans="1:30" s="347" customFormat="1" ht="15.75" hidden="1" customHeight="1">
      <c r="A758" s="342" t="str">
        <f>IF(B758&lt;&gt;"",IF(AND(B758='IN-TC'!$S$4,OR(TH!N758="1111",TH!O758="1111")),TH!D758,""),"")</f>
        <v/>
      </c>
      <c r="B758" s="63">
        <f t="shared" si="52"/>
        <v>6</v>
      </c>
      <c r="C758" s="878">
        <v>42551</v>
      </c>
      <c r="D758" s="878" t="s">
        <v>585</v>
      </c>
      <c r="E758" s="878">
        <f t="shared" si="53"/>
        <v>42551</v>
      </c>
      <c r="F758" s="74" t="s">
        <v>1325</v>
      </c>
      <c r="G758" s="879"/>
      <c r="H758" s="73"/>
      <c r="I758" s="447"/>
      <c r="J758" s="447"/>
      <c r="K758" s="438"/>
      <c r="L758" s="447"/>
      <c r="M758" s="887">
        <v>3350490</v>
      </c>
      <c r="N758" s="886" t="s">
        <v>283</v>
      </c>
      <c r="O758" s="886" t="s">
        <v>593</v>
      </c>
      <c r="P758" s="85" t="str">
        <f>IF(AND('331-CT'!$E$7=TH!H758,OR(N758="331",O758="331")),"x","")</f>
        <v/>
      </c>
      <c r="Q758" s="85" t="str">
        <f>IF(AND(B758='111'!$L$11,OR($N758=$Q$7,$O758=$Q$7)),"x","")</f>
        <v/>
      </c>
      <c r="R758" s="85" t="str">
        <f>IF(AND($N758=$Q$7,$B758&lt;'111'!$L$11),"x","")</f>
        <v/>
      </c>
      <c r="S758" s="85" t="str">
        <f>IF(AND($O758=$Q$7,$B758&lt;'111'!$L$11),"x","")</f>
        <v/>
      </c>
      <c r="T758" s="85" t="str">
        <f>IF(ISERROR(FIND('112'!$M$9,G758,1)),"",IF((AND(FIND('112'!$M$9,G758,1)&gt;=1,B758='112'!$K$9,OR($N758='112'!$I$6,$O758='112'!$I$6))),"x",""))</f>
        <v/>
      </c>
      <c r="U758" s="85" t="str">
        <f>IF(ISERROR(FIND('112'!$M$9,G758,1)),"",IF((AND(LEFT(G758,2)=LEFT('112'!$M$9,2),B758&lt;'112'!$K$9,$N758='112'!$I$6)),"x",""))</f>
        <v/>
      </c>
      <c r="V758" s="85" t="str">
        <f>IF(ISERROR(FIND('112'!$M$9,G758,1)),"",IF((AND(RIGHT(G758,2)=RIGHT('112'!$M$9,2),B758&lt;'112'!$K$9,$O758='112'!$I$6)),"x",""))</f>
        <v/>
      </c>
      <c r="W758" s="85" t="str">
        <f>IF(AND('341-CT'!$H$9=H758,OR(LEFT(N758,3)=$W$7,LEFT(O758,3)=$W$7)),"x","")</f>
        <v/>
      </c>
      <c r="X758" s="85" t="str">
        <f>IF(OR(TH!N758=TH!$X$7,O758=TH!$X$7),"x","")</f>
        <v/>
      </c>
      <c r="Y758" s="85" t="str">
        <f>IF(AND(OR(N758="131",O758="131"),H758='131-CT'!$H$9),"x","")</f>
        <v/>
      </c>
      <c r="Z758" s="85"/>
      <c r="AA758" s="85" t="str">
        <f>IF(AND(MONTH(E758)='IN-NX'!$J$5,'IN-NX'!$D$7=D758),"x","")</f>
        <v/>
      </c>
      <c r="AB758" s="85" t="str">
        <f>IF(AND(OR(LEFT(TH!N758,2)="15",LEFT(TH!O758,2)="15"),'152-CT'!$J$8=TH!F758),"x","")</f>
        <v/>
      </c>
      <c r="AC758" s="85" t="str">
        <f>IF(AND(OR(LEFT(TH!N758,2)="15",LEFT(TH!O758,2)="15"),TK!$E$7=TH!F758),"x","")</f>
        <v/>
      </c>
      <c r="AD758" s="85" t="str">
        <f>IF(AND(N758="1521",MONTH(C758)='BK-NL'!$M$11),"x","")</f>
        <v/>
      </c>
    </row>
    <row r="759" spans="1:30" s="347" customFormat="1" ht="15.75" hidden="1" customHeight="1">
      <c r="A759" s="342" t="str">
        <f>IF(B759&lt;&gt;"",IF(AND(B759='IN-TC'!$S$4,OR(TH!N759="1111",TH!O759="1111")),TH!D759,""),"")</f>
        <v/>
      </c>
      <c r="B759" s="63">
        <f t="shared" si="52"/>
        <v>4</v>
      </c>
      <c r="C759" s="881">
        <v>42489</v>
      </c>
      <c r="D759" s="881" t="s">
        <v>585</v>
      </c>
      <c r="E759" s="881">
        <f>C759</f>
        <v>42489</v>
      </c>
      <c r="F759" s="74" t="s">
        <v>1337</v>
      </c>
      <c r="G759" s="278"/>
      <c r="H759" s="322"/>
      <c r="I759" s="446"/>
      <c r="J759" s="446"/>
      <c r="K759" s="437"/>
      <c r="L759" s="446"/>
      <c r="M759" s="887">
        <v>1116830</v>
      </c>
      <c r="N759" s="888" t="s">
        <v>594</v>
      </c>
      <c r="O759" s="888" t="s">
        <v>595</v>
      </c>
      <c r="P759" s="85" t="str">
        <f>IF(AND('331-CT'!$E$7=TH!H759,OR(N759="331",O759="331")),"x","")</f>
        <v/>
      </c>
      <c r="Q759" s="85" t="str">
        <f>IF(AND(B759='111'!$L$11,OR($N759=$Q$7,$O759=$Q$7)),"x","")</f>
        <v/>
      </c>
      <c r="R759" s="85" t="str">
        <f>IF(AND($N759=$Q$7,$B759&lt;'111'!$L$11),"x","")</f>
        <v/>
      </c>
      <c r="S759" s="85" t="str">
        <f>IF(AND($O759=$Q$7,$B759&lt;'111'!$L$11),"x","")</f>
        <v/>
      </c>
      <c r="T759" s="85" t="str">
        <f>IF(ISERROR(FIND('112'!$M$9,G759,1)),"",IF((AND(FIND('112'!$M$9,G759,1)&gt;=1,B759='112'!$K$9,OR($N759='112'!$I$6,$O759='112'!$I$6))),"x",""))</f>
        <v/>
      </c>
      <c r="U759" s="85" t="str">
        <f>IF(ISERROR(FIND('112'!$M$9,G759,1)),"",IF((AND(LEFT(G759,2)=LEFT('112'!$M$9,2),B759&lt;'112'!$K$9,$N759='112'!$I$6)),"x",""))</f>
        <v/>
      </c>
      <c r="V759" s="85" t="str">
        <f>IF(ISERROR(FIND('112'!$M$9,G759,1)),"",IF((AND(RIGHT(G759,2)=RIGHT('112'!$M$9,2),B759&lt;'112'!$K$9,$O759='112'!$I$6)),"x",""))</f>
        <v/>
      </c>
      <c r="W759" s="85" t="str">
        <f>IF(AND('341-CT'!$H$9=H759,OR(LEFT(N759,3)=$W$7,LEFT(O759,3)=$W$7)),"x","")</f>
        <v/>
      </c>
      <c r="X759" s="85" t="str">
        <f>IF(OR(TH!N759=TH!$X$7,O759=TH!$X$7),"x","")</f>
        <v/>
      </c>
      <c r="Y759" s="85" t="str">
        <f>IF(AND(OR(N759="131",O759="131"),H759='131-CT'!$H$9),"x","")</f>
        <v/>
      </c>
      <c r="Z759" s="85"/>
      <c r="AA759" s="85" t="str">
        <f>IF(AND(MONTH(E759)='IN-NX'!$J$5,'IN-NX'!$D$7=D759),"x","")</f>
        <v/>
      </c>
      <c r="AB759" s="85" t="str">
        <f>IF(AND(OR(LEFT(TH!N759,2)="15",LEFT(TH!O759,2)="15"),'152-CT'!$J$8=TH!F759),"x","")</f>
        <v/>
      </c>
      <c r="AC759" s="85" t="str">
        <f>IF(AND(OR(LEFT(TH!N759,2)="15",LEFT(TH!O759,2)="15"),TK!$E$7=TH!F759),"x","")</f>
        <v/>
      </c>
      <c r="AD759" s="85" t="str">
        <f>IF(AND(N759="1521",MONTH(C759)='BK-NL'!$M$11),"x","")</f>
        <v/>
      </c>
    </row>
    <row r="760" spans="1:30" s="347" customFormat="1" ht="15.75" hidden="1" customHeight="1">
      <c r="A760" s="342" t="str">
        <f>IF(B760&lt;&gt;"",IF(AND(B760='IN-TC'!$S$4,OR(TH!N760="1111",TH!O760="1111")),TH!D760,""),"")</f>
        <v/>
      </c>
      <c r="B760" s="63">
        <f t="shared" si="52"/>
        <v>4</v>
      </c>
      <c r="C760" s="881">
        <v>42489</v>
      </c>
      <c r="D760" s="881" t="s">
        <v>585</v>
      </c>
      <c r="E760" s="881">
        <f t="shared" ref="E760:E772" si="54">C760</f>
        <v>42489</v>
      </c>
      <c r="F760" s="74" t="s">
        <v>1338</v>
      </c>
      <c r="G760" s="278"/>
      <c r="H760" s="322"/>
      <c r="I760" s="446"/>
      <c r="J760" s="446"/>
      <c r="K760" s="437"/>
      <c r="L760" s="446"/>
      <c r="M760" s="887">
        <v>97552760</v>
      </c>
      <c r="N760" s="888" t="s">
        <v>283</v>
      </c>
      <c r="O760" s="888" t="s">
        <v>595</v>
      </c>
      <c r="P760" s="85" t="str">
        <f>IF(AND('331-CT'!$E$7=TH!H760,OR(N760="331",O760="331")),"x","")</f>
        <v/>
      </c>
      <c r="Q760" s="85" t="str">
        <f>IF(AND(B760='111'!$L$11,OR($N760=$Q$7,$O760=$Q$7)),"x","")</f>
        <v/>
      </c>
      <c r="R760" s="85" t="str">
        <f>IF(AND($N760=$Q$7,$B760&lt;'111'!$L$11),"x","")</f>
        <v/>
      </c>
      <c r="S760" s="85" t="str">
        <f>IF(AND($O760=$Q$7,$B760&lt;'111'!$L$11),"x","")</f>
        <v/>
      </c>
      <c r="T760" s="85" t="str">
        <f>IF(ISERROR(FIND('112'!$M$9,G760,1)),"",IF((AND(FIND('112'!$M$9,G760,1)&gt;=1,B760='112'!$K$9,OR($N760='112'!$I$6,$O760='112'!$I$6))),"x",""))</f>
        <v/>
      </c>
      <c r="U760" s="85" t="str">
        <f>IF(ISERROR(FIND('112'!$M$9,G760,1)),"",IF((AND(LEFT(G760,2)=LEFT('112'!$M$9,2),B760&lt;'112'!$K$9,$N760='112'!$I$6)),"x",""))</f>
        <v/>
      </c>
      <c r="V760" s="85" t="str">
        <f>IF(ISERROR(FIND('112'!$M$9,G760,1)),"",IF((AND(RIGHT(G760,2)=RIGHT('112'!$M$9,2),B760&lt;'112'!$K$9,$O760='112'!$I$6)),"x",""))</f>
        <v/>
      </c>
      <c r="W760" s="85" t="str">
        <f>IF(AND('341-CT'!$H$9=H760,OR(LEFT(N760,3)=$W$7,LEFT(O760,3)=$W$7)),"x","")</f>
        <v/>
      </c>
      <c r="X760" s="85" t="str">
        <f>IF(OR(TH!N760=TH!$X$7,O760=TH!$X$7),"x","")</f>
        <v/>
      </c>
      <c r="Y760" s="85" t="str">
        <f>IF(AND(OR(N760="131",O760="131"),H760='131-CT'!$H$9),"x","")</f>
        <v/>
      </c>
      <c r="Z760" s="85"/>
      <c r="AA760" s="85" t="str">
        <f>IF(AND(MONTH(E760)='IN-NX'!$J$5,'IN-NX'!$D$7=D760),"x","")</f>
        <v/>
      </c>
      <c r="AB760" s="85" t="str">
        <f>IF(AND(OR(LEFT(TH!N760,2)="15",LEFT(TH!O760,2)="15"),'152-CT'!$J$8=TH!F760),"x","")</f>
        <v/>
      </c>
      <c r="AC760" s="85" t="str">
        <f>IF(AND(OR(LEFT(TH!N760,2)="15",LEFT(TH!O760,2)="15"),TK!$E$7=TH!F760),"x","")</f>
        <v/>
      </c>
      <c r="AD760" s="85" t="str">
        <f>IF(AND(N760="1521",MONTH(C760)='BK-NL'!$M$11),"x","")</f>
        <v/>
      </c>
    </row>
    <row r="761" spans="1:30" s="347" customFormat="1" ht="15.75" hidden="1" customHeight="1">
      <c r="A761" s="342" t="str">
        <f>IF(B761&lt;&gt;"",IF(AND(B761='IN-TC'!$S$4,OR(TH!N761="1111",TH!O761="1111")),TH!D761,""),"")</f>
        <v/>
      </c>
      <c r="B761" s="63">
        <f t="shared" si="52"/>
        <v>4</v>
      </c>
      <c r="C761" s="881">
        <v>42489</v>
      </c>
      <c r="D761" s="881" t="s">
        <v>585</v>
      </c>
      <c r="E761" s="881">
        <f t="shared" si="54"/>
        <v>42489</v>
      </c>
      <c r="F761" s="74" t="s">
        <v>1339</v>
      </c>
      <c r="G761" s="988" t="s">
        <v>586</v>
      </c>
      <c r="H761" s="322"/>
      <c r="I761" s="446"/>
      <c r="J761" s="446"/>
      <c r="K761" s="437"/>
      <c r="L761" s="446"/>
      <c r="M761" s="887">
        <v>19505880</v>
      </c>
      <c r="N761" s="888" t="s">
        <v>595</v>
      </c>
      <c r="O761" s="888" t="s">
        <v>596</v>
      </c>
      <c r="P761" s="85" t="str">
        <f>IF(AND('331-CT'!$E$7=TH!H761,OR(N761="331",O761="331")),"x","")</f>
        <v/>
      </c>
      <c r="Q761" s="85" t="str">
        <f>IF(AND(B761='111'!$L$11,OR($N761=$Q$7,$O761=$Q$7)),"x","")</f>
        <v/>
      </c>
      <c r="R761" s="85" t="str">
        <f>IF(AND($N761=$Q$7,$B761&lt;'111'!$L$11),"x","")</f>
        <v/>
      </c>
      <c r="S761" s="85" t="str">
        <f>IF(AND($O761=$Q$7,$B761&lt;'111'!$L$11),"x","")</f>
        <v/>
      </c>
      <c r="T761" s="85" t="str">
        <f>IF(ISERROR(FIND('112'!$M$9,G761,1)),"",IF((AND(FIND('112'!$M$9,G761,1)&gt;=1,B761='112'!$K$9,OR($N761='112'!$I$6,$O761='112'!$I$6))),"x",""))</f>
        <v/>
      </c>
      <c r="U761" s="85" t="str">
        <f>IF(ISERROR(FIND('112'!$M$9,G761,1)),"",IF((AND(LEFT(G761,2)=LEFT('112'!$M$9,2),B761&lt;'112'!$K$9,$N761='112'!$I$6)),"x",""))</f>
        <v/>
      </c>
      <c r="V761" s="85" t="str">
        <f>IF(ISERROR(FIND('112'!$M$9,G761,1)),"",IF((AND(RIGHT(G761,2)=RIGHT('112'!$M$9,2),B761&lt;'112'!$K$9,$O761='112'!$I$6)),"x",""))</f>
        <v/>
      </c>
      <c r="W761" s="85" t="str">
        <f>IF(AND('341-CT'!$H$9=H761,OR(LEFT(N761,3)=$W$7,LEFT(O761,3)=$W$7)),"x","")</f>
        <v/>
      </c>
      <c r="X761" s="85" t="str">
        <f>IF(OR(TH!N761=TH!$X$7,O761=TH!$X$7),"x","")</f>
        <v/>
      </c>
      <c r="Y761" s="85" t="str">
        <f>IF(AND(OR(N761="131",O761="131"),H761='131-CT'!$H$9),"x","")</f>
        <v/>
      </c>
      <c r="Z761" s="85"/>
      <c r="AA761" s="85" t="str">
        <f>IF(AND(MONTH(E761)='IN-NX'!$J$5,'IN-NX'!$D$7=D761),"x","")</f>
        <v/>
      </c>
      <c r="AB761" s="85" t="str">
        <f>IF(AND(OR(LEFT(TH!N761,2)="15",LEFT(TH!O761,2)="15"),'152-CT'!$J$8=TH!F761),"x","")</f>
        <v/>
      </c>
      <c r="AC761" s="85" t="str">
        <f>IF(AND(OR(LEFT(TH!N761,2)="15",LEFT(TH!O761,2)="15"),TK!$E$7=TH!F761),"x","")</f>
        <v/>
      </c>
      <c r="AD761" s="85" t="str">
        <f>IF(AND(N761="1521",MONTH(C761)='BK-NL'!$M$11),"x","")</f>
        <v/>
      </c>
    </row>
    <row r="762" spans="1:30" s="347" customFormat="1" ht="15.75" hidden="1" customHeight="1">
      <c r="A762" s="342" t="str">
        <f>IF(B762&lt;&gt;"",IF(AND(B762='IN-TC'!$S$4,OR(TH!N762="1111",TH!O762="1111")),TH!D762,""),"")</f>
        <v/>
      </c>
      <c r="B762" s="63">
        <f t="shared" si="52"/>
        <v>4</v>
      </c>
      <c r="C762" s="881">
        <v>42489</v>
      </c>
      <c r="D762" s="881" t="s">
        <v>585</v>
      </c>
      <c r="E762" s="881">
        <f t="shared" si="54"/>
        <v>42489</v>
      </c>
      <c r="F762" s="74" t="s">
        <v>1340</v>
      </c>
      <c r="G762" s="278"/>
      <c r="H762" s="322"/>
      <c r="I762" s="446"/>
      <c r="J762" s="446"/>
      <c r="K762" s="437"/>
      <c r="L762" s="446"/>
      <c r="M762" s="887">
        <v>3250980</v>
      </c>
      <c r="N762" s="889" t="s">
        <v>595</v>
      </c>
      <c r="O762" s="890" t="s">
        <v>596</v>
      </c>
      <c r="P762" s="85" t="str">
        <f>IF(AND('331-CT'!$E$7=TH!H762,OR(N762="331",O762="331")),"x","")</f>
        <v/>
      </c>
      <c r="Q762" s="85" t="str">
        <f>IF(AND(B762='111'!$L$11,OR($N762=$Q$7,$O762=$Q$7)),"x","")</f>
        <v/>
      </c>
      <c r="R762" s="85" t="str">
        <f>IF(AND($N762=$Q$7,$B762&lt;'111'!$L$11),"x","")</f>
        <v/>
      </c>
      <c r="S762" s="85" t="str">
        <f>IF(AND($O762=$Q$7,$B762&lt;'111'!$L$11),"x","")</f>
        <v/>
      </c>
      <c r="T762" s="85" t="str">
        <f>IF(ISERROR(FIND('112'!$M$9,G762,1)),"",IF((AND(FIND('112'!$M$9,G762,1)&gt;=1,B762='112'!$K$9,OR($N762='112'!$I$6,$O762='112'!$I$6))),"x",""))</f>
        <v/>
      </c>
      <c r="U762" s="85" t="str">
        <f>IF(ISERROR(FIND('112'!$M$9,G762,1)),"",IF((AND(LEFT(G762,2)=LEFT('112'!$M$9,2),B762&lt;'112'!$K$9,$N762='112'!$I$6)),"x",""))</f>
        <v/>
      </c>
      <c r="V762" s="85" t="str">
        <f>IF(ISERROR(FIND('112'!$M$9,G762,1)),"",IF((AND(RIGHT(G762,2)=RIGHT('112'!$M$9,2),B762&lt;'112'!$K$9,$O762='112'!$I$6)),"x",""))</f>
        <v/>
      </c>
      <c r="W762" s="85" t="str">
        <f>IF(AND('341-CT'!$H$9=H762,OR(LEFT(N762,3)=$W$7,LEFT(O762,3)=$W$7)),"x","")</f>
        <v/>
      </c>
      <c r="X762" s="85" t="str">
        <f>IF(OR(TH!N762=TH!$X$7,O762=TH!$X$7),"x","")</f>
        <v/>
      </c>
      <c r="Y762" s="85" t="str">
        <f>IF(AND(OR(N762="131",O762="131"),H762='131-CT'!$H$9),"x","")</f>
        <v/>
      </c>
      <c r="Z762" s="85"/>
      <c r="AA762" s="85" t="str">
        <f>IF(AND(MONTH(E762)='IN-NX'!$J$5,'IN-NX'!$D$7=D762),"x","")</f>
        <v/>
      </c>
      <c r="AB762" s="85" t="str">
        <f>IF(AND(OR(LEFT(TH!N762,2)="15",LEFT(TH!O762,2)="15"),'152-CT'!$J$8=TH!F762),"x","")</f>
        <v/>
      </c>
      <c r="AC762" s="85" t="str">
        <f>IF(AND(OR(LEFT(TH!N762,2)="15",LEFT(TH!O762,2)="15"),TK!$E$7=TH!F762),"x","")</f>
        <v/>
      </c>
      <c r="AD762" s="85" t="str">
        <f>IF(AND(N762="1521",MONTH(C762)='BK-NL'!$M$11),"x","")</f>
        <v/>
      </c>
    </row>
    <row r="763" spans="1:30" s="347" customFormat="1" ht="15.75" hidden="1" customHeight="1">
      <c r="A763" s="342" t="str">
        <f>IF(B763&lt;&gt;"",IF(AND(B763='IN-TC'!$S$4,OR(TH!N763="1111",TH!O763="1111")),TH!D763,""),"")</f>
        <v/>
      </c>
      <c r="B763" s="63">
        <f t="shared" si="52"/>
        <v>4</v>
      </c>
      <c r="C763" s="881">
        <v>42489</v>
      </c>
      <c r="D763" s="881" t="s">
        <v>585</v>
      </c>
      <c r="E763" s="881">
        <f t="shared" si="54"/>
        <v>42489</v>
      </c>
      <c r="F763" s="74" t="s">
        <v>1341</v>
      </c>
      <c r="G763" s="988" t="s">
        <v>587</v>
      </c>
      <c r="H763" s="322"/>
      <c r="I763" s="446"/>
      <c r="J763" s="446"/>
      <c r="K763" s="437"/>
      <c r="L763" s="446"/>
      <c r="M763" s="887">
        <v>1083660</v>
      </c>
      <c r="N763" s="888" t="s">
        <v>594</v>
      </c>
      <c r="O763" s="888" t="s">
        <v>596</v>
      </c>
      <c r="P763" s="85" t="str">
        <f>IF(AND('331-CT'!$E$7=TH!H763,OR(N763="331",O763="331")),"x","")</f>
        <v/>
      </c>
      <c r="Q763" s="85" t="str">
        <f>IF(AND(B763='111'!$L$11,OR($N763=$Q$7,$O763=$Q$7)),"x","")</f>
        <v/>
      </c>
      <c r="R763" s="85" t="str">
        <f>IF(AND($N763=$Q$7,$B763&lt;'111'!$L$11),"x","")</f>
        <v/>
      </c>
      <c r="S763" s="85" t="str">
        <f>IF(AND($O763=$Q$7,$B763&lt;'111'!$L$11),"x","")</f>
        <v/>
      </c>
      <c r="T763" s="85" t="str">
        <f>IF(ISERROR(FIND('112'!$M$9,G763,1)),"",IF((AND(FIND('112'!$M$9,G763,1)&gt;=1,B763='112'!$K$9,OR($N763='112'!$I$6,$O763='112'!$I$6))),"x",""))</f>
        <v/>
      </c>
      <c r="U763" s="85" t="str">
        <f>IF(ISERROR(FIND('112'!$M$9,G763,1)),"",IF((AND(LEFT(G763,2)=LEFT('112'!$M$9,2),B763&lt;'112'!$K$9,$N763='112'!$I$6)),"x",""))</f>
        <v/>
      </c>
      <c r="V763" s="85" t="str">
        <f>IF(ISERROR(FIND('112'!$M$9,G763,1)),"",IF((AND(RIGHT(G763,2)=RIGHT('112'!$M$9,2),B763&lt;'112'!$K$9,$O763='112'!$I$6)),"x",""))</f>
        <v/>
      </c>
      <c r="W763" s="85" t="str">
        <f>IF(AND('341-CT'!$H$9=H763,OR(LEFT(N763,3)=$W$7,LEFT(O763,3)=$W$7)),"x","")</f>
        <v/>
      </c>
      <c r="X763" s="85" t="str">
        <f>IF(OR(TH!N763=TH!$X$7,O763=TH!$X$7),"x","")</f>
        <v/>
      </c>
      <c r="Y763" s="85" t="str">
        <f>IF(AND(OR(N763="131",O763="131"),H763='131-CT'!$H$9),"x","")</f>
        <v/>
      </c>
      <c r="Z763" s="85"/>
      <c r="AA763" s="85" t="str">
        <f>IF(AND(MONTH(E763)='IN-NX'!$J$5,'IN-NX'!$D$7=D763),"x","")</f>
        <v/>
      </c>
      <c r="AB763" s="85" t="str">
        <f>IF(AND(OR(LEFT(TH!N763,2)="15",LEFT(TH!O763,2)="15"),'152-CT'!$J$8=TH!F763),"x","")</f>
        <v/>
      </c>
      <c r="AC763" s="85" t="str">
        <f>IF(AND(OR(LEFT(TH!N763,2)="15",LEFT(TH!O763,2)="15"),TK!$E$7=TH!F763),"x","")</f>
        <v/>
      </c>
      <c r="AD763" s="85" t="str">
        <f>IF(AND(N763="1521",MONTH(C763)='BK-NL'!$M$11),"x","")</f>
        <v/>
      </c>
    </row>
    <row r="764" spans="1:30" s="347" customFormat="1" ht="15.75" hidden="1" customHeight="1">
      <c r="A764" s="342" t="str">
        <f>IF(B764&lt;&gt;"",IF(AND(B764='IN-TC'!$S$4,OR(TH!N764="1111",TH!O764="1111")),TH!D764,""),"")</f>
        <v/>
      </c>
      <c r="B764" s="63">
        <f t="shared" si="52"/>
        <v>4</v>
      </c>
      <c r="C764" s="881">
        <v>42489</v>
      </c>
      <c r="D764" s="881" t="s">
        <v>585</v>
      </c>
      <c r="E764" s="881">
        <f t="shared" si="54"/>
        <v>42489</v>
      </c>
      <c r="F764" s="74" t="s">
        <v>1342</v>
      </c>
      <c r="G764" s="278"/>
      <c r="H764" s="322"/>
      <c r="I764" s="446"/>
      <c r="J764" s="446"/>
      <c r="K764" s="437"/>
      <c r="L764" s="446"/>
      <c r="M764" s="887">
        <v>118338627</v>
      </c>
      <c r="N764" s="888" t="s">
        <v>283</v>
      </c>
      <c r="O764" s="888" t="s">
        <v>596</v>
      </c>
      <c r="P764" s="85" t="str">
        <f>IF(AND('331-CT'!$E$7=TH!H764,OR(N764="331",O764="331")),"x","")</f>
        <v/>
      </c>
      <c r="Q764" s="85" t="str">
        <f>IF(AND(B764='111'!$L$11,OR($N764=$Q$7,$O764=$Q$7)),"x","")</f>
        <v/>
      </c>
      <c r="R764" s="85" t="str">
        <f>IF(AND($N764=$Q$7,$B764&lt;'111'!$L$11),"x","")</f>
        <v/>
      </c>
      <c r="S764" s="85" t="str">
        <f>IF(AND($O764=$Q$7,$B764&lt;'111'!$L$11),"x","")</f>
        <v/>
      </c>
      <c r="T764" s="85" t="str">
        <f>IF(ISERROR(FIND('112'!$M$9,G764,1)),"",IF((AND(FIND('112'!$M$9,G764,1)&gt;=1,B764='112'!$K$9,OR($N764='112'!$I$6,$O764='112'!$I$6))),"x",""))</f>
        <v/>
      </c>
      <c r="U764" s="85" t="str">
        <f>IF(ISERROR(FIND('112'!$M$9,G764,1)),"",IF((AND(LEFT(G764,2)=LEFT('112'!$M$9,2),B764&lt;'112'!$K$9,$N764='112'!$I$6)),"x",""))</f>
        <v/>
      </c>
      <c r="V764" s="85" t="str">
        <f>IF(ISERROR(FIND('112'!$M$9,G764,1)),"",IF((AND(RIGHT(G764,2)=RIGHT('112'!$M$9,2),B764&lt;'112'!$K$9,$O764='112'!$I$6)),"x",""))</f>
        <v/>
      </c>
      <c r="W764" s="85" t="str">
        <f>IF(AND('341-CT'!$H$9=H764,OR(LEFT(N764,3)=$W$7,LEFT(O764,3)=$W$7)),"x","")</f>
        <v/>
      </c>
      <c r="X764" s="85" t="str">
        <f>IF(OR(TH!N764=TH!$X$7,O764=TH!$X$7),"x","")</f>
        <v/>
      </c>
      <c r="Y764" s="85" t="str">
        <f>IF(AND(OR(N764="131",O764="131"),H764='131-CT'!$H$9),"x","")</f>
        <v/>
      </c>
      <c r="Z764" s="85"/>
      <c r="AA764" s="85" t="str">
        <f>IF(AND(MONTH(E764)='IN-NX'!$J$5,'IN-NX'!$D$7=D764),"x","")</f>
        <v/>
      </c>
      <c r="AB764" s="85" t="str">
        <f>IF(AND(OR(LEFT(TH!N764,2)="15",LEFT(TH!O764,2)="15"),'152-CT'!$J$8=TH!F764),"x","")</f>
        <v/>
      </c>
      <c r="AC764" s="85" t="str">
        <f>IF(AND(OR(LEFT(TH!N764,2)="15",LEFT(TH!O764,2)="15"),TK!$E$7=TH!F764),"x","")</f>
        <v/>
      </c>
      <c r="AD764" s="85" t="str">
        <f>IF(AND(N764="1521",MONTH(C764)='BK-NL'!$M$11),"x","")</f>
        <v/>
      </c>
    </row>
    <row r="765" spans="1:30" s="347" customFormat="1" ht="15.75" hidden="1" customHeight="1">
      <c r="A765" s="342" t="str">
        <f>IF(B765&lt;&gt;"",IF(AND(B765='IN-TC'!$S$4,OR(TH!N765="1111",TH!O765="1111")),TH!D765,""),"")</f>
        <v/>
      </c>
      <c r="B765" s="63">
        <f t="shared" si="52"/>
        <v>4</v>
      </c>
      <c r="C765" s="881">
        <v>42489</v>
      </c>
      <c r="D765" s="881" t="s">
        <v>585</v>
      </c>
      <c r="E765" s="881">
        <f t="shared" si="54"/>
        <v>42489</v>
      </c>
      <c r="F765" s="74" t="s">
        <v>1343</v>
      </c>
      <c r="G765" s="988" t="s">
        <v>588</v>
      </c>
      <c r="H765" s="324"/>
      <c r="I765" s="444"/>
      <c r="J765" s="444"/>
      <c r="K765" s="435"/>
      <c r="L765" s="444"/>
      <c r="M765" s="887">
        <v>19505880</v>
      </c>
      <c r="N765" s="888" t="s">
        <v>595</v>
      </c>
      <c r="O765" s="888" t="s">
        <v>597</v>
      </c>
      <c r="P765" s="85" t="str">
        <f>IF(AND('331-CT'!$E$7=TH!H765,OR(N765="331",O765="331")),"x","")</f>
        <v/>
      </c>
      <c r="Q765" s="85" t="str">
        <f>IF(AND(B765='111'!$L$11,OR($N765=$Q$7,$O765=$Q$7)),"x","")</f>
        <v/>
      </c>
      <c r="R765" s="85" t="str">
        <f>IF(AND($N765=$Q$7,$B765&lt;'111'!$L$11),"x","")</f>
        <v/>
      </c>
      <c r="S765" s="85" t="str">
        <f>IF(AND($O765=$Q$7,$B765&lt;'111'!$L$11),"x","")</f>
        <v/>
      </c>
      <c r="T765" s="85" t="str">
        <f>IF(ISERROR(FIND('112'!$M$9,G765,1)),"",IF((AND(FIND('112'!$M$9,G765,1)&gt;=1,B765='112'!$K$9,OR($N765='112'!$I$6,$O765='112'!$I$6))),"x",""))</f>
        <v/>
      </c>
      <c r="U765" s="85" t="str">
        <f>IF(ISERROR(FIND('112'!$M$9,G765,1)),"",IF((AND(LEFT(G765,2)=LEFT('112'!$M$9,2),B765&lt;'112'!$K$9,$N765='112'!$I$6)),"x",""))</f>
        <v/>
      </c>
      <c r="V765" s="85" t="str">
        <f>IF(ISERROR(FIND('112'!$M$9,G765,1)),"",IF((AND(RIGHT(G765,2)=RIGHT('112'!$M$9,2),B765&lt;'112'!$K$9,$O765='112'!$I$6)),"x",""))</f>
        <v/>
      </c>
      <c r="W765" s="85" t="str">
        <f>IF(AND('341-CT'!$H$9=H765,OR(LEFT(N765,3)=$W$7,LEFT(O765,3)=$W$7)),"x","")</f>
        <v/>
      </c>
      <c r="X765" s="85" t="str">
        <f>IF(OR(TH!N765=TH!$X$7,O765=TH!$X$7),"x","")</f>
        <v/>
      </c>
      <c r="Y765" s="85" t="str">
        <f>IF(AND(OR(N765="131",O765="131"),H765='131-CT'!$H$9),"x","")</f>
        <v/>
      </c>
      <c r="Z765" s="85"/>
      <c r="AA765" s="85" t="str">
        <f>IF(AND(MONTH(E765)='IN-NX'!$J$5,'IN-NX'!$D$7=D765),"x","")</f>
        <v/>
      </c>
      <c r="AB765" s="85" t="str">
        <f>IF(AND(OR(LEFT(TH!N765,2)="15",LEFT(TH!O765,2)="15"),'152-CT'!$J$8=TH!F765),"x","")</f>
        <v/>
      </c>
      <c r="AC765" s="85" t="str">
        <f>IF(AND(OR(LEFT(TH!N765,2)="15",LEFT(TH!O765,2)="15"),TK!$E$7=TH!F765),"x","")</f>
        <v/>
      </c>
      <c r="AD765" s="85" t="str">
        <f>IF(AND(N765="1521",MONTH(C765)='BK-NL'!$M$11),"x","")</f>
        <v/>
      </c>
    </row>
    <row r="766" spans="1:30" s="347" customFormat="1" ht="15.75" hidden="1" customHeight="1">
      <c r="A766" s="342" t="str">
        <f>IF(B766&lt;&gt;"",IF(AND(B766='IN-TC'!$S$4,OR(TH!N766="1111",TH!O766="1111")),TH!D766,""),"")</f>
        <v/>
      </c>
      <c r="B766" s="63">
        <f t="shared" si="52"/>
        <v>4</v>
      </c>
      <c r="C766" s="881">
        <v>42489</v>
      </c>
      <c r="D766" s="881" t="s">
        <v>585</v>
      </c>
      <c r="E766" s="881">
        <f t="shared" si="54"/>
        <v>42489</v>
      </c>
      <c r="F766" s="74" t="s">
        <v>1344</v>
      </c>
      <c r="G766" s="278"/>
      <c r="H766" s="324"/>
      <c r="I766" s="444"/>
      <c r="J766" s="444"/>
      <c r="K766" s="435"/>
      <c r="L766" s="444"/>
      <c r="M766" s="887">
        <v>3250980</v>
      </c>
      <c r="N766" s="888" t="s">
        <v>595</v>
      </c>
      <c r="O766" s="888" t="s">
        <v>597</v>
      </c>
      <c r="P766" s="85" t="str">
        <f>IF(AND('331-CT'!$E$7=TH!H766,OR(N766="331",O766="331")),"x","")</f>
        <v/>
      </c>
      <c r="Q766" s="85" t="str">
        <f>IF(AND(B766='111'!$L$11,OR($N766=$Q$7,$O766=$Q$7)),"x","")</f>
        <v/>
      </c>
      <c r="R766" s="85" t="str">
        <f>IF(AND($N766=$Q$7,$B766&lt;'111'!$L$11),"x","")</f>
        <v/>
      </c>
      <c r="S766" s="85" t="str">
        <f>IF(AND($O766=$Q$7,$B766&lt;'111'!$L$11),"x","")</f>
        <v/>
      </c>
      <c r="T766" s="85" t="str">
        <f>IF(ISERROR(FIND('112'!$M$9,G766,1)),"",IF((AND(FIND('112'!$M$9,G766,1)&gt;=1,B766='112'!$K$9,OR($N766='112'!$I$6,$O766='112'!$I$6))),"x",""))</f>
        <v/>
      </c>
      <c r="U766" s="85" t="str">
        <f>IF(ISERROR(FIND('112'!$M$9,G766,1)),"",IF((AND(LEFT(G766,2)=LEFT('112'!$M$9,2),B766&lt;'112'!$K$9,$N766='112'!$I$6)),"x",""))</f>
        <v/>
      </c>
      <c r="V766" s="85" t="str">
        <f>IF(ISERROR(FIND('112'!$M$9,G766,1)),"",IF((AND(RIGHT(G766,2)=RIGHT('112'!$M$9,2),B766&lt;'112'!$K$9,$O766='112'!$I$6)),"x",""))</f>
        <v/>
      </c>
      <c r="W766" s="85" t="str">
        <f>IF(AND('341-CT'!$H$9=H766,OR(LEFT(N766,3)=$W$7,LEFT(O766,3)=$W$7)),"x","")</f>
        <v/>
      </c>
      <c r="X766" s="85" t="str">
        <f>IF(OR(TH!N766=TH!$X$7,O766=TH!$X$7),"x","")</f>
        <v/>
      </c>
      <c r="Y766" s="85" t="str">
        <f>IF(AND(OR(N766="131",O766="131"),H766='131-CT'!$H$9),"x","")</f>
        <v/>
      </c>
      <c r="Z766" s="85"/>
      <c r="AA766" s="85" t="str">
        <f>IF(AND(MONTH(E766)='IN-NX'!$J$5,'IN-NX'!$D$7=D766),"x","")</f>
        <v/>
      </c>
      <c r="AB766" s="85" t="str">
        <f>IF(AND(OR(LEFT(TH!N766,2)="15",LEFT(TH!O766,2)="15"),'152-CT'!$J$8=TH!F766),"x","")</f>
        <v/>
      </c>
      <c r="AC766" s="85" t="str">
        <f>IF(AND(OR(LEFT(TH!N766,2)="15",LEFT(TH!O766,2)="15"),TK!$E$7=TH!F766),"x","")</f>
        <v/>
      </c>
      <c r="AD766" s="85" t="str">
        <f>IF(AND(N766="1521",MONTH(C766)='BK-NL'!$M$11),"x","")</f>
        <v/>
      </c>
    </row>
    <row r="767" spans="1:30" s="347" customFormat="1" ht="15.75" hidden="1" customHeight="1">
      <c r="A767" s="342" t="str">
        <f>IF(B767&lt;&gt;"",IF(AND(B767='IN-TC'!$S$4,OR(TH!N767="1111",TH!O767="1111")),TH!D767,""),"")</f>
        <v/>
      </c>
      <c r="B767" s="63">
        <f t="shared" si="52"/>
        <v>4</v>
      </c>
      <c r="C767" s="881">
        <v>42489</v>
      </c>
      <c r="D767" s="881" t="s">
        <v>585</v>
      </c>
      <c r="E767" s="881">
        <f t="shared" si="54"/>
        <v>42489</v>
      </c>
      <c r="F767" s="74" t="s">
        <v>1345</v>
      </c>
      <c r="G767" s="988" t="s">
        <v>589</v>
      </c>
      <c r="H767" s="322"/>
      <c r="I767" s="446"/>
      <c r="J767" s="446"/>
      <c r="K767" s="437"/>
      <c r="L767" s="446"/>
      <c r="M767" s="887">
        <v>1121070</v>
      </c>
      <c r="N767" s="888" t="s">
        <v>594</v>
      </c>
      <c r="O767" s="888" t="s">
        <v>597</v>
      </c>
      <c r="P767" s="85" t="str">
        <f>IF(AND('331-CT'!$E$7=TH!H767,OR(N767="331",O767="331")),"x","")</f>
        <v/>
      </c>
      <c r="Q767" s="85" t="str">
        <f>IF(AND(B767='111'!$L$11,OR($N767=$Q$7,$O767=$Q$7)),"x","")</f>
        <v/>
      </c>
      <c r="R767" s="85" t="str">
        <f>IF(AND($N767=$Q$7,$B767&lt;'111'!$L$11),"x","")</f>
        <v/>
      </c>
      <c r="S767" s="85" t="str">
        <f>IF(AND($O767=$Q$7,$B767&lt;'111'!$L$11),"x","")</f>
        <v/>
      </c>
      <c r="T767" s="85" t="str">
        <f>IF(ISERROR(FIND('112'!$M$9,G767,1)),"",IF((AND(FIND('112'!$M$9,G767,1)&gt;=1,B767='112'!$K$9,OR($N767='112'!$I$6,$O767='112'!$I$6))),"x",""))</f>
        <v/>
      </c>
      <c r="U767" s="85" t="str">
        <f>IF(ISERROR(FIND('112'!$M$9,G767,1)),"",IF((AND(LEFT(G767,2)=LEFT('112'!$M$9,2),B767&lt;'112'!$K$9,$N767='112'!$I$6)),"x",""))</f>
        <v/>
      </c>
      <c r="V767" s="85" t="str">
        <f>IF(ISERROR(FIND('112'!$M$9,G767,1)),"",IF((AND(RIGHT(G767,2)=RIGHT('112'!$M$9,2),B767&lt;'112'!$K$9,$O767='112'!$I$6)),"x",""))</f>
        <v/>
      </c>
      <c r="W767" s="85" t="str">
        <f>IF(AND('341-CT'!$H$9=H767,OR(LEFT(N767,3)=$W$7,LEFT(O767,3)=$W$7)),"x","")</f>
        <v/>
      </c>
      <c r="X767" s="85" t="str">
        <f>IF(OR(TH!N767=TH!$X$7,O767=TH!$X$7),"x","")</f>
        <v/>
      </c>
      <c r="Y767" s="85" t="str">
        <f>IF(AND(OR(N767="131",O767="131"),H767='131-CT'!$H$9),"x","")</f>
        <v/>
      </c>
      <c r="Z767" s="85"/>
      <c r="AA767" s="85" t="str">
        <f>IF(AND(MONTH(E767)='IN-NX'!$J$5,'IN-NX'!$D$7=D767),"x","")</f>
        <v/>
      </c>
      <c r="AB767" s="85" t="str">
        <f>IF(AND(OR(LEFT(TH!N767,2)="15",LEFT(TH!O767,2)="15"),'152-CT'!$J$8=TH!F767),"x","")</f>
        <v/>
      </c>
      <c r="AC767" s="85" t="str">
        <f>IF(AND(OR(LEFT(TH!N767,2)="15",LEFT(TH!O767,2)="15"),TK!$E$7=TH!F767),"x","")</f>
        <v/>
      </c>
      <c r="AD767" s="85" t="str">
        <f>IF(AND(N767="1521",MONTH(C767)='BK-NL'!$M$11),"x","")</f>
        <v/>
      </c>
    </row>
    <row r="768" spans="1:30" s="347" customFormat="1" ht="15.75" hidden="1" customHeight="1">
      <c r="A768" s="342" t="str">
        <f>IF(B768&lt;&gt;"",IF(AND(B768='IN-TC'!$S$4,OR(TH!N768="1111",TH!O768="1111")),TH!D768,""),"")</f>
        <v/>
      </c>
      <c r="B768" s="63">
        <f t="shared" si="52"/>
        <v>4</v>
      </c>
      <c r="C768" s="881">
        <v>42489</v>
      </c>
      <c r="D768" s="881" t="s">
        <v>585</v>
      </c>
      <c r="E768" s="881">
        <f t="shared" si="54"/>
        <v>42489</v>
      </c>
      <c r="F768" s="74" t="s">
        <v>1346</v>
      </c>
      <c r="G768" s="278"/>
      <c r="H768" s="322"/>
      <c r="I768" s="446"/>
      <c r="J768" s="446"/>
      <c r="K768" s="437"/>
      <c r="L768" s="446"/>
      <c r="M768" s="887">
        <v>119802600</v>
      </c>
      <c r="N768" s="888" t="s">
        <v>283</v>
      </c>
      <c r="O768" s="888" t="s">
        <v>597</v>
      </c>
      <c r="P768" s="85" t="str">
        <f>IF(AND('331-CT'!$E$7=TH!H768,OR(N768="331",O768="331")),"x","")</f>
        <v/>
      </c>
      <c r="Q768" s="85" t="str">
        <f>IF(AND(B768='111'!$L$11,OR($N768=$Q$7,$O768=$Q$7)),"x","")</f>
        <v/>
      </c>
      <c r="R768" s="85" t="str">
        <f>IF(AND($N768=$Q$7,$B768&lt;'111'!$L$11),"x","")</f>
        <v/>
      </c>
      <c r="S768" s="85" t="str">
        <f>IF(AND($O768=$Q$7,$B768&lt;'111'!$L$11),"x","")</f>
        <v/>
      </c>
      <c r="T768" s="85" t="str">
        <f>IF(ISERROR(FIND('112'!$M$9,G768,1)),"",IF((AND(FIND('112'!$M$9,G768,1)&gt;=1,B768='112'!$K$9,OR($N768='112'!$I$6,$O768='112'!$I$6))),"x",""))</f>
        <v/>
      </c>
      <c r="U768" s="85" t="str">
        <f>IF(ISERROR(FIND('112'!$M$9,G768,1)),"",IF((AND(LEFT(G768,2)=LEFT('112'!$M$9,2),B768&lt;'112'!$K$9,$N768='112'!$I$6)),"x",""))</f>
        <v/>
      </c>
      <c r="V768" s="85" t="str">
        <f>IF(ISERROR(FIND('112'!$M$9,G768,1)),"",IF((AND(RIGHT(G768,2)=RIGHT('112'!$M$9,2),B768&lt;'112'!$K$9,$O768='112'!$I$6)),"x",""))</f>
        <v/>
      </c>
      <c r="W768" s="85" t="str">
        <f>IF(AND('341-CT'!$H$9=H768,OR(LEFT(N768,3)=$W$7,LEFT(O768,3)=$W$7)),"x","")</f>
        <v/>
      </c>
      <c r="X768" s="85" t="str">
        <f>IF(OR(TH!N768=TH!$X$7,O768=TH!$X$7),"x","")</f>
        <v/>
      </c>
      <c r="Y768" s="85" t="str">
        <f>IF(AND(OR(N768="131",O768="131"),H768='131-CT'!$H$9),"x","")</f>
        <v/>
      </c>
      <c r="Z768" s="85"/>
      <c r="AA768" s="85" t="str">
        <f>IF(AND(MONTH(E768)='IN-NX'!$J$5,'IN-NX'!$D$7=D768),"x","")</f>
        <v/>
      </c>
      <c r="AB768" s="85" t="str">
        <f>IF(AND(OR(LEFT(TH!N768,2)="15",LEFT(TH!O768,2)="15"),'152-CT'!$J$8=TH!F768),"x","")</f>
        <v/>
      </c>
      <c r="AC768" s="85" t="str">
        <f>IF(AND(OR(LEFT(TH!N768,2)="15",LEFT(TH!O768,2)="15"),TK!$E$7=TH!F768),"x","")</f>
        <v/>
      </c>
      <c r="AD768" s="85" t="str">
        <f>IF(AND(N768="1521",MONTH(C768)='BK-NL'!$M$11),"x","")</f>
        <v/>
      </c>
    </row>
    <row r="769" spans="1:30" s="347" customFormat="1" ht="15.75" hidden="1" customHeight="1">
      <c r="A769" s="342" t="str">
        <f>IF(B769&lt;&gt;"",IF(AND(B769='IN-TC'!$S$4,OR(TH!N769="1111",TH!O769="1111")),TH!D769,""),"")</f>
        <v/>
      </c>
      <c r="B769" s="63">
        <f t="shared" si="52"/>
        <v>4</v>
      </c>
      <c r="C769" s="881">
        <v>42489</v>
      </c>
      <c r="D769" s="881" t="s">
        <v>585</v>
      </c>
      <c r="E769" s="881">
        <f t="shared" si="54"/>
        <v>42489</v>
      </c>
      <c r="F769" s="74" t="s">
        <v>1347</v>
      </c>
      <c r="G769" s="988" t="s">
        <v>590</v>
      </c>
      <c r="H769" s="322"/>
      <c r="I769" s="446"/>
      <c r="J769" s="446"/>
      <c r="K769" s="437"/>
      <c r="L769" s="446"/>
      <c r="M769" s="887">
        <v>20102940</v>
      </c>
      <c r="N769" s="888" t="s">
        <v>595</v>
      </c>
      <c r="O769" s="888" t="s">
        <v>598</v>
      </c>
      <c r="P769" s="85" t="str">
        <f>IF(AND('331-CT'!$E$7=TH!H769,OR(N769="331",O769="331")),"x","")</f>
        <v/>
      </c>
      <c r="Q769" s="85" t="str">
        <f>IF(AND(B769='111'!$L$11,OR($N769=$Q$7,$O769=$Q$7)),"x","")</f>
        <v/>
      </c>
      <c r="R769" s="85" t="str">
        <f>IF(AND($N769=$Q$7,$B769&lt;'111'!$L$11),"x","")</f>
        <v/>
      </c>
      <c r="S769" s="85" t="str">
        <f>IF(AND($O769=$Q$7,$B769&lt;'111'!$L$11),"x","")</f>
        <v/>
      </c>
      <c r="T769" s="85" t="str">
        <f>IF(ISERROR(FIND('112'!$M$9,G769,1)),"",IF((AND(FIND('112'!$M$9,G769,1)&gt;=1,B769='112'!$K$9,OR($N769='112'!$I$6,$O769='112'!$I$6))),"x",""))</f>
        <v/>
      </c>
      <c r="U769" s="85" t="str">
        <f>IF(ISERROR(FIND('112'!$M$9,G769,1)),"",IF((AND(LEFT(G769,2)=LEFT('112'!$M$9,2),B769&lt;'112'!$K$9,$N769='112'!$I$6)),"x",""))</f>
        <v/>
      </c>
      <c r="V769" s="85" t="str">
        <f>IF(ISERROR(FIND('112'!$M$9,G769,1)),"",IF((AND(RIGHT(G769,2)=RIGHT('112'!$M$9,2),B769&lt;'112'!$K$9,$O769='112'!$I$6)),"x",""))</f>
        <v/>
      </c>
      <c r="W769" s="85" t="str">
        <f>IF(AND('341-CT'!$H$9=H769,OR(LEFT(N769,3)=$W$7,LEFT(O769,3)=$W$7)),"x","")</f>
        <v/>
      </c>
      <c r="X769" s="85" t="str">
        <f>IF(OR(TH!N769=TH!$X$7,O769=TH!$X$7),"x","")</f>
        <v/>
      </c>
      <c r="Y769" s="85" t="str">
        <f>IF(AND(OR(N769="131",O769="131"),H769='131-CT'!$H$9),"x","")</f>
        <v/>
      </c>
      <c r="Z769" s="85"/>
      <c r="AA769" s="85" t="str">
        <f>IF(AND(MONTH(E769)='IN-NX'!$J$5,'IN-NX'!$D$7=D769),"x","")</f>
        <v/>
      </c>
      <c r="AB769" s="85" t="str">
        <f>IF(AND(OR(LEFT(TH!N769,2)="15",LEFT(TH!O769,2)="15"),'152-CT'!$J$8=TH!F769),"x","")</f>
        <v/>
      </c>
      <c r="AC769" s="85" t="str">
        <f>IF(AND(OR(LEFT(TH!N769,2)="15",LEFT(TH!O769,2)="15"),TK!$E$7=TH!F769),"x","")</f>
        <v/>
      </c>
      <c r="AD769" s="85" t="str">
        <f>IF(AND(N769="1521",MONTH(C769)='BK-NL'!$M$11),"x","")</f>
        <v/>
      </c>
    </row>
    <row r="770" spans="1:30" s="347" customFormat="1" ht="15.75" hidden="1" customHeight="1">
      <c r="A770" s="342" t="str">
        <f>IF(B770&lt;&gt;"",IF(AND(B770='IN-TC'!$S$4,OR(TH!N770="1111",TH!O770="1111")),TH!D770,""),"")</f>
        <v/>
      </c>
      <c r="B770" s="63">
        <f t="shared" si="52"/>
        <v>4</v>
      </c>
      <c r="C770" s="881">
        <v>42489</v>
      </c>
      <c r="D770" s="881" t="s">
        <v>585</v>
      </c>
      <c r="E770" s="881">
        <f t="shared" si="54"/>
        <v>42489</v>
      </c>
      <c r="F770" s="74" t="s">
        <v>1348</v>
      </c>
      <c r="G770" s="278"/>
      <c r="H770" s="322"/>
      <c r="I770" s="446"/>
      <c r="J770" s="446"/>
      <c r="K770" s="437"/>
      <c r="L770" s="446"/>
      <c r="M770" s="887">
        <v>3350490</v>
      </c>
      <c r="N770" s="888" t="s">
        <v>595</v>
      </c>
      <c r="O770" s="888" t="s">
        <v>598</v>
      </c>
      <c r="P770" s="85" t="str">
        <f>IF(AND('331-CT'!$E$7=TH!H770,OR(N770="331",O770="331")),"x","")</f>
        <v/>
      </c>
      <c r="Q770" s="85" t="str">
        <f>IF(AND(B770='111'!$L$11,OR($N770=$Q$7,$O770=$Q$7)),"x","")</f>
        <v/>
      </c>
      <c r="R770" s="85" t="str">
        <f>IF(AND($N770=$Q$7,$B770&lt;'111'!$L$11),"x","")</f>
        <v/>
      </c>
      <c r="S770" s="85" t="str">
        <f>IF(AND($O770=$Q$7,$B770&lt;'111'!$L$11),"x","")</f>
        <v/>
      </c>
      <c r="T770" s="85" t="str">
        <f>IF(ISERROR(FIND('112'!$M$9,G770,1)),"",IF((AND(FIND('112'!$M$9,G770,1)&gt;=1,B770='112'!$K$9,OR($N770='112'!$I$6,$O770='112'!$I$6))),"x",""))</f>
        <v/>
      </c>
      <c r="U770" s="85" t="str">
        <f>IF(ISERROR(FIND('112'!$M$9,G770,1)),"",IF((AND(LEFT(G770,2)=LEFT('112'!$M$9,2),B770&lt;'112'!$K$9,$N770='112'!$I$6)),"x",""))</f>
        <v/>
      </c>
      <c r="V770" s="85" t="str">
        <f>IF(ISERROR(FIND('112'!$M$9,G770,1)),"",IF((AND(RIGHT(G770,2)=RIGHT('112'!$M$9,2),B770&lt;'112'!$K$9,$O770='112'!$I$6)),"x",""))</f>
        <v/>
      </c>
      <c r="W770" s="85" t="str">
        <f>IF(AND('341-CT'!$H$9=H770,OR(LEFT(N770,3)=$W$7,LEFT(O770,3)=$W$7)),"x","")</f>
        <v/>
      </c>
      <c r="X770" s="85" t="str">
        <f>IF(OR(TH!N770=TH!$X$7,O770=TH!$X$7),"x","")</f>
        <v/>
      </c>
      <c r="Y770" s="85" t="str">
        <f>IF(AND(OR(N770="131",O770="131"),H770='131-CT'!$H$9),"x","")</f>
        <v/>
      </c>
      <c r="Z770" s="85"/>
      <c r="AA770" s="85" t="str">
        <f>IF(AND(MONTH(E770)='IN-NX'!$J$5,'IN-NX'!$D$7=D770),"x","")</f>
        <v/>
      </c>
      <c r="AB770" s="85" t="str">
        <f>IF(AND(OR(LEFT(TH!N770,2)="15",LEFT(TH!O770,2)="15"),'152-CT'!$J$8=TH!F770),"x","")</f>
        <v/>
      </c>
      <c r="AC770" s="85" t="str">
        <f>IF(AND(OR(LEFT(TH!N770,2)="15",LEFT(TH!O770,2)="15"),TK!$E$7=TH!F770),"x","")</f>
        <v/>
      </c>
      <c r="AD770" s="85" t="str">
        <f>IF(AND(N770="1521",MONTH(C770)='BK-NL'!$M$11),"x","")</f>
        <v/>
      </c>
    </row>
    <row r="771" spans="1:30" s="347" customFormat="1" ht="15.75" hidden="1" customHeight="1">
      <c r="A771" s="342" t="str">
        <f>IF(B771&lt;&gt;"",IF(AND(B771='IN-TC'!$S$4,OR(TH!N771="1111",TH!O771="1111")),TH!D771,""),"")</f>
        <v/>
      </c>
      <c r="B771" s="63">
        <f t="shared" si="52"/>
        <v>4</v>
      </c>
      <c r="C771" s="881">
        <v>42489</v>
      </c>
      <c r="D771" s="881" t="s">
        <v>585</v>
      </c>
      <c r="E771" s="881">
        <f t="shared" si="54"/>
        <v>42489</v>
      </c>
      <c r="F771" s="74" t="s">
        <v>1349</v>
      </c>
      <c r="G771" s="988" t="s">
        <v>590</v>
      </c>
      <c r="H771" s="1145"/>
      <c r="I771" s="447"/>
      <c r="J771" s="447"/>
      <c r="K771" s="438"/>
      <c r="L771" s="447"/>
      <c r="M771" s="887">
        <v>1116830</v>
      </c>
      <c r="N771" s="888" t="s">
        <v>594</v>
      </c>
      <c r="O771" s="888" t="s">
        <v>598</v>
      </c>
      <c r="P771" s="85" t="str">
        <f>IF(AND('331-CT'!$E$7=TH!H771,OR(N771="331",O771="331")),"x","")</f>
        <v/>
      </c>
      <c r="Q771" s="85" t="str">
        <f>IF(AND(B771='111'!$L$11,OR($N771=$Q$7,$O771=$Q$7)),"x","")</f>
        <v/>
      </c>
      <c r="R771" s="85" t="str">
        <f>IF(AND($N771=$Q$7,$B771&lt;'111'!$L$11),"x","")</f>
        <v/>
      </c>
      <c r="S771" s="85" t="str">
        <f>IF(AND($O771=$Q$7,$B771&lt;'111'!$L$11),"x","")</f>
        <v/>
      </c>
      <c r="T771" s="85" t="str">
        <f>IF(ISERROR(FIND('112'!$M$9,G771,1)),"",IF((AND(FIND('112'!$M$9,G771,1)&gt;=1,B771='112'!$K$9,OR($N771='112'!$I$6,$O771='112'!$I$6))),"x",""))</f>
        <v/>
      </c>
      <c r="U771" s="85" t="str">
        <f>IF(ISERROR(FIND('112'!$M$9,G771,1)),"",IF((AND(LEFT(G771,2)=LEFT('112'!$M$9,2),B771&lt;'112'!$K$9,$N771='112'!$I$6)),"x",""))</f>
        <v/>
      </c>
      <c r="V771" s="85" t="str">
        <f>IF(ISERROR(FIND('112'!$M$9,G771,1)),"",IF((AND(RIGHT(G771,2)=RIGHT('112'!$M$9,2),B771&lt;'112'!$K$9,$O771='112'!$I$6)),"x",""))</f>
        <v/>
      </c>
      <c r="W771" s="85" t="str">
        <f>IF(AND('341-CT'!$H$9=H771,OR(LEFT(N771,3)=$W$7,LEFT(O771,3)=$W$7)),"x","")</f>
        <v/>
      </c>
      <c r="X771" s="85" t="str">
        <f>IF(OR(TH!N771=TH!$X$7,O771=TH!$X$7),"x","")</f>
        <v/>
      </c>
      <c r="Y771" s="85" t="str">
        <f>IF(AND(OR(N771="131",O771="131"),H771='131-CT'!$H$9),"x","")</f>
        <v/>
      </c>
      <c r="Z771" s="85"/>
      <c r="AA771" s="85" t="str">
        <f>IF(AND(MONTH(E771)='IN-NX'!$J$5,'IN-NX'!$D$7=D771),"x","")</f>
        <v/>
      </c>
      <c r="AB771" s="85" t="str">
        <f>IF(AND(OR(LEFT(TH!N771,2)="15",LEFT(TH!O771,2)="15"),'152-CT'!$J$8=TH!F771),"x","")</f>
        <v/>
      </c>
      <c r="AC771" s="85" t="str">
        <f>IF(AND(OR(LEFT(TH!N771,2)="15",LEFT(TH!O771,2)="15"),TK!$E$7=TH!F771),"x","")</f>
        <v/>
      </c>
      <c r="AD771" s="85" t="str">
        <f>IF(AND(N771="1521",MONTH(C771)='BK-NL'!$M$11),"x","")</f>
        <v/>
      </c>
    </row>
    <row r="772" spans="1:30" s="347" customFormat="1" ht="15.75" hidden="1" customHeight="1">
      <c r="A772" s="342" t="str">
        <f>IF(B772&lt;&gt;"",IF(AND(B772='IN-TC'!$S$4,OR(TH!N772="1111",TH!O772="1111")),TH!D772,""),"")</f>
        <v/>
      </c>
      <c r="B772" s="63">
        <f t="shared" ref="B772:B803" si="55">IF(C772&lt;&gt;"",MONTH(C772),"")</f>
        <v>4</v>
      </c>
      <c r="C772" s="881">
        <v>42489</v>
      </c>
      <c r="D772" s="881" t="s">
        <v>585</v>
      </c>
      <c r="E772" s="881">
        <f t="shared" si="54"/>
        <v>42489</v>
      </c>
      <c r="F772" s="74" t="s">
        <v>1350</v>
      </c>
      <c r="G772" s="278"/>
      <c r="H772" s="322"/>
      <c r="I772" s="446"/>
      <c r="J772" s="446"/>
      <c r="K772" s="437"/>
      <c r="L772" s="446"/>
      <c r="M772" s="887">
        <v>97552760</v>
      </c>
      <c r="N772" s="888" t="s">
        <v>283</v>
      </c>
      <c r="O772" s="888" t="s">
        <v>598</v>
      </c>
      <c r="P772" s="85" t="str">
        <f>IF(AND('331-CT'!$E$7=TH!H772,OR(N772="331",O772="331")),"x","")</f>
        <v/>
      </c>
      <c r="Q772" s="85" t="str">
        <f>IF(AND(B772='111'!$L$11,OR($N772=$Q$7,$O772=$Q$7)),"x","")</f>
        <v/>
      </c>
      <c r="R772" s="85" t="str">
        <f>IF(AND($N772=$Q$7,$B772&lt;'111'!$L$11),"x","")</f>
        <v/>
      </c>
      <c r="S772" s="85" t="str">
        <f>IF(AND($O772=$Q$7,$B772&lt;'111'!$L$11),"x","")</f>
        <v/>
      </c>
      <c r="T772" s="85" t="str">
        <f>IF(ISERROR(FIND('112'!$M$9,G772,1)),"",IF((AND(FIND('112'!$M$9,G772,1)&gt;=1,B772='112'!$K$9,OR($N772='112'!$I$6,$O772='112'!$I$6))),"x",""))</f>
        <v/>
      </c>
      <c r="U772" s="85" t="str">
        <f>IF(ISERROR(FIND('112'!$M$9,G772,1)),"",IF((AND(LEFT(G772,2)=LEFT('112'!$M$9,2),B772&lt;'112'!$K$9,$N772='112'!$I$6)),"x",""))</f>
        <v/>
      </c>
      <c r="V772" s="85" t="str">
        <f>IF(ISERROR(FIND('112'!$M$9,G772,1)),"",IF((AND(RIGHT(G772,2)=RIGHT('112'!$M$9,2),B772&lt;'112'!$K$9,$O772='112'!$I$6)),"x",""))</f>
        <v/>
      </c>
      <c r="W772" s="85" t="str">
        <f>IF(AND('341-CT'!$H$9=H772,OR(LEFT(N772,3)=$W$7,LEFT(O772,3)=$W$7)),"x","")</f>
        <v/>
      </c>
      <c r="X772" s="85" t="str">
        <f>IF(OR(TH!N772=TH!$X$7,O772=TH!$X$7),"x","")</f>
        <v/>
      </c>
      <c r="Y772" s="85" t="str">
        <f>IF(AND(OR(N772="131",O772="131"),H772='131-CT'!$H$9),"x","")</f>
        <v/>
      </c>
      <c r="Z772" s="85"/>
      <c r="AA772" s="85" t="str">
        <f>IF(AND(MONTH(E772)='IN-NX'!$J$5,'IN-NX'!$D$7=D772),"x","")</f>
        <v/>
      </c>
      <c r="AB772" s="85" t="str">
        <f>IF(AND(OR(LEFT(TH!N772,2)="15",LEFT(TH!O772,2)="15"),'152-CT'!$J$8=TH!F772),"x","")</f>
        <v/>
      </c>
      <c r="AC772" s="85" t="str">
        <f>IF(AND(OR(LEFT(TH!N772,2)="15",LEFT(TH!O772,2)="15"),TK!$E$7=TH!F772),"x","")</f>
        <v/>
      </c>
      <c r="AD772" s="85" t="str">
        <f>IF(AND(N772="1521",MONTH(C772)='BK-NL'!$M$11),"x","")</f>
        <v/>
      </c>
    </row>
    <row r="773" spans="1:30" s="347" customFormat="1" ht="15.75" hidden="1" customHeight="1">
      <c r="A773" s="342" t="str">
        <f>IF(B773&lt;&gt;"",IF(AND(B773='IN-TC'!$S$4,OR(TH!N773="1111",TH!O773="1111")),TH!D773,""),"")</f>
        <v/>
      </c>
      <c r="B773" s="63">
        <f t="shared" si="55"/>
        <v>5</v>
      </c>
      <c r="C773" s="881">
        <v>42521</v>
      </c>
      <c r="D773" s="881" t="s">
        <v>585</v>
      </c>
      <c r="E773" s="881">
        <f>C773</f>
        <v>42521</v>
      </c>
      <c r="F773" s="74" t="s">
        <v>1337</v>
      </c>
      <c r="G773" s="278"/>
      <c r="H773" s="322"/>
      <c r="I773" s="446"/>
      <c r="J773" s="446"/>
      <c r="K773" s="437"/>
      <c r="L773" s="446"/>
      <c r="M773" s="887">
        <v>19505880</v>
      </c>
      <c r="N773" s="888" t="s">
        <v>594</v>
      </c>
      <c r="O773" s="888" t="s">
        <v>595</v>
      </c>
      <c r="P773" s="85" t="str">
        <f>IF(AND('331-CT'!$E$7=TH!H773,OR(N773="331",O773="331")),"x","")</f>
        <v/>
      </c>
      <c r="Q773" s="85" t="str">
        <f>IF(AND(B773='111'!$L$11,OR($N773=$Q$7,$O773=$Q$7)),"x","")</f>
        <v/>
      </c>
      <c r="R773" s="85" t="str">
        <f>IF(AND($N773=$Q$7,$B773&lt;'111'!$L$11),"x","")</f>
        <v/>
      </c>
      <c r="S773" s="85" t="str">
        <f>IF(AND($O773=$Q$7,$B773&lt;'111'!$L$11),"x","")</f>
        <v/>
      </c>
      <c r="T773" s="85" t="str">
        <f>IF(ISERROR(FIND('112'!$M$9,G773,1)),"",IF((AND(FIND('112'!$M$9,G773,1)&gt;=1,B773='112'!$K$9,OR($N773='112'!$I$6,$O773='112'!$I$6))),"x",""))</f>
        <v/>
      </c>
      <c r="U773" s="85" t="str">
        <f>IF(ISERROR(FIND('112'!$M$9,G773,1)),"",IF((AND(LEFT(G773,2)=LEFT('112'!$M$9,2),B773&lt;'112'!$K$9,$N773='112'!$I$6)),"x",""))</f>
        <v/>
      </c>
      <c r="V773" s="85" t="str">
        <f>IF(ISERROR(FIND('112'!$M$9,G773,1)),"",IF((AND(RIGHT(G773,2)=RIGHT('112'!$M$9,2),B773&lt;'112'!$K$9,$O773='112'!$I$6)),"x",""))</f>
        <v/>
      </c>
      <c r="W773" s="85" t="str">
        <f>IF(AND('341-CT'!$H$9=H773,OR(LEFT(N773,3)=$W$7,LEFT(O773,3)=$W$7)),"x","")</f>
        <v/>
      </c>
      <c r="X773" s="85" t="str">
        <f>IF(OR(TH!N773=TH!$X$7,O773=TH!$X$7),"x","")</f>
        <v/>
      </c>
      <c r="Y773" s="85" t="str">
        <f>IF(AND(OR(N773="131",O773="131"),H773='131-CT'!$H$9),"x","")</f>
        <v/>
      </c>
      <c r="Z773" s="85"/>
      <c r="AA773" s="85" t="str">
        <f>IF(AND(MONTH(E773)='IN-NX'!$J$5,'IN-NX'!$D$7=D773),"x","")</f>
        <v/>
      </c>
      <c r="AB773" s="85" t="str">
        <f>IF(AND(OR(LEFT(TH!N773,2)="15",LEFT(TH!O773,2)="15"),'152-CT'!$J$8=TH!F773),"x","")</f>
        <v/>
      </c>
      <c r="AC773" s="85" t="str">
        <f>IF(AND(OR(LEFT(TH!N773,2)="15",LEFT(TH!O773,2)="15"),TK!$E$7=TH!F773),"x","")</f>
        <v/>
      </c>
      <c r="AD773" s="85" t="str">
        <f>IF(AND(N773="1521",MONTH(C773)='BK-NL'!$M$11),"x","")</f>
        <v/>
      </c>
    </row>
    <row r="774" spans="1:30" s="347" customFormat="1" ht="15.75" hidden="1" customHeight="1">
      <c r="A774" s="342" t="str">
        <f>IF(B774&lt;&gt;"",IF(AND(B774='IN-TC'!$S$4,OR(TH!N774="1111",TH!O774="1111")),TH!D774,""),"")</f>
        <v/>
      </c>
      <c r="B774" s="63">
        <f t="shared" si="55"/>
        <v>5</v>
      </c>
      <c r="C774" s="881">
        <v>42521</v>
      </c>
      <c r="D774" s="881" t="s">
        <v>585</v>
      </c>
      <c r="E774" s="881">
        <f t="shared" ref="E774:E793" si="56">C774</f>
        <v>42521</v>
      </c>
      <c r="F774" s="74" t="s">
        <v>1338</v>
      </c>
      <c r="G774" s="278"/>
      <c r="H774" s="322"/>
      <c r="I774" s="446"/>
      <c r="J774" s="446"/>
      <c r="K774" s="437"/>
      <c r="L774" s="446"/>
      <c r="M774" s="887">
        <v>3250980</v>
      </c>
      <c r="N774" s="888" t="s">
        <v>283</v>
      </c>
      <c r="O774" s="888" t="s">
        <v>595</v>
      </c>
      <c r="P774" s="85" t="str">
        <f>IF(AND('331-CT'!$E$7=TH!H774,OR(N774="331",O774="331")),"x","")</f>
        <v/>
      </c>
      <c r="Q774" s="85" t="str">
        <f>IF(AND(B774='111'!$L$11,OR($N774=$Q$7,$O774=$Q$7)),"x","")</f>
        <v/>
      </c>
      <c r="R774" s="85" t="str">
        <f>IF(AND($N774=$Q$7,$B774&lt;'111'!$L$11),"x","")</f>
        <v/>
      </c>
      <c r="S774" s="85" t="str">
        <f>IF(AND($O774=$Q$7,$B774&lt;'111'!$L$11),"x","")</f>
        <v/>
      </c>
      <c r="T774" s="85" t="str">
        <f>IF(ISERROR(FIND('112'!$M$9,G774,1)),"",IF((AND(FIND('112'!$M$9,G774,1)&gt;=1,B774='112'!$K$9,OR($N774='112'!$I$6,$O774='112'!$I$6))),"x",""))</f>
        <v/>
      </c>
      <c r="U774" s="85" t="str">
        <f>IF(ISERROR(FIND('112'!$M$9,G774,1)),"",IF((AND(LEFT(G774,2)=LEFT('112'!$M$9,2),B774&lt;'112'!$K$9,$N774='112'!$I$6)),"x",""))</f>
        <v/>
      </c>
      <c r="V774" s="85" t="str">
        <f>IF(ISERROR(FIND('112'!$M$9,G774,1)),"",IF((AND(RIGHT(G774,2)=RIGHT('112'!$M$9,2),B774&lt;'112'!$K$9,$O774='112'!$I$6)),"x",""))</f>
        <v/>
      </c>
      <c r="W774" s="85" t="str">
        <f>IF(AND('341-CT'!$H$9=H774,OR(LEFT(N774,3)=$W$7,LEFT(O774,3)=$W$7)),"x","")</f>
        <v/>
      </c>
      <c r="X774" s="85" t="str">
        <f>IF(OR(TH!N774=TH!$X$7,O774=TH!$X$7),"x","")</f>
        <v/>
      </c>
      <c r="Y774" s="85" t="str">
        <f>IF(AND(OR(N774="131",O774="131"),H774='131-CT'!$H$9),"x","")</f>
        <v/>
      </c>
      <c r="Z774" s="85"/>
      <c r="AA774" s="85" t="str">
        <f>IF(AND(MONTH(E774)='IN-NX'!$J$5,'IN-NX'!$D$7=D774),"x","")</f>
        <v/>
      </c>
      <c r="AB774" s="85" t="str">
        <f>IF(AND(OR(LEFT(TH!N774,2)="15",LEFT(TH!O774,2)="15"),'152-CT'!$J$8=TH!F774),"x","")</f>
        <v/>
      </c>
      <c r="AC774" s="85" t="str">
        <f>IF(AND(OR(LEFT(TH!N774,2)="15",LEFT(TH!O774,2)="15"),TK!$E$7=TH!F774),"x","")</f>
        <v/>
      </c>
      <c r="AD774" s="85" t="str">
        <f>IF(AND(N774="1521",MONTH(C774)='BK-NL'!$M$11),"x","")</f>
        <v/>
      </c>
    </row>
    <row r="775" spans="1:30" s="347" customFormat="1" ht="15.75" hidden="1" customHeight="1">
      <c r="A775" s="342" t="str">
        <f>IF(B775&lt;&gt;"",IF(AND(B775='IN-TC'!$S$4,OR(TH!N775="1111",TH!O775="1111")),TH!D775,""),"")</f>
        <v/>
      </c>
      <c r="B775" s="63">
        <f t="shared" si="55"/>
        <v>5</v>
      </c>
      <c r="C775" s="881">
        <v>42521</v>
      </c>
      <c r="D775" s="881" t="s">
        <v>585</v>
      </c>
      <c r="E775" s="881">
        <f t="shared" si="56"/>
        <v>42521</v>
      </c>
      <c r="F775" s="74" t="s">
        <v>1339</v>
      </c>
      <c r="G775" s="988" t="s">
        <v>586</v>
      </c>
      <c r="H775" s="322"/>
      <c r="I775" s="446"/>
      <c r="J775" s="446"/>
      <c r="K775" s="437"/>
      <c r="L775" s="446"/>
      <c r="M775" s="887">
        <v>1083660</v>
      </c>
      <c r="N775" s="888" t="s">
        <v>595</v>
      </c>
      <c r="O775" s="888" t="s">
        <v>596</v>
      </c>
      <c r="P775" s="85" t="str">
        <f>IF(AND('331-CT'!$E$7=TH!H775,OR(N775="331",O775="331")),"x","")</f>
        <v/>
      </c>
      <c r="Q775" s="85" t="str">
        <f>IF(AND(B775='111'!$L$11,OR($N775=$Q$7,$O775=$Q$7)),"x","")</f>
        <v/>
      </c>
      <c r="R775" s="85" t="str">
        <f>IF(AND($N775=$Q$7,$B775&lt;'111'!$L$11),"x","")</f>
        <v/>
      </c>
      <c r="S775" s="85" t="str">
        <f>IF(AND($O775=$Q$7,$B775&lt;'111'!$L$11),"x","")</f>
        <v/>
      </c>
      <c r="T775" s="85" t="str">
        <f>IF(ISERROR(FIND('112'!$M$9,G775,1)),"",IF((AND(FIND('112'!$M$9,G775,1)&gt;=1,B775='112'!$K$9,OR($N775='112'!$I$6,$O775='112'!$I$6))),"x",""))</f>
        <v/>
      </c>
      <c r="U775" s="85" t="str">
        <f>IF(ISERROR(FIND('112'!$M$9,G775,1)),"",IF((AND(LEFT(G775,2)=LEFT('112'!$M$9,2),B775&lt;'112'!$K$9,$N775='112'!$I$6)),"x",""))</f>
        <v/>
      </c>
      <c r="V775" s="85" t="str">
        <f>IF(ISERROR(FIND('112'!$M$9,G775,1)),"",IF((AND(RIGHT(G775,2)=RIGHT('112'!$M$9,2),B775&lt;'112'!$K$9,$O775='112'!$I$6)),"x",""))</f>
        <v/>
      </c>
      <c r="W775" s="85" t="str">
        <f>IF(AND('341-CT'!$H$9=H775,OR(LEFT(N775,3)=$W$7,LEFT(O775,3)=$W$7)),"x","")</f>
        <v/>
      </c>
      <c r="X775" s="85" t="str">
        <f>IF(OR(TH!N775=TH!$X$7,O775=TH!$X$7),"x","")</f>
        <v/>
      </c>
      <c r="Y775" s="85" t="str">
        <f>IF(AND(OR(N775="131",O775="131"),H775='131-CT'!$H$9),"x","")</f>
        <v/>
      </c>
      <c r="Z775" s="85"/>
      <c r="AA775" s="85" t="str">
        <f>IF(AND(MONTH(E775)='IN-NX'!$J$5,'IN-NX'!$D$7=D775),"x","")</f>
        <v/>
      </c>
      <c r="AB775" s="85" t="str">
        <f>IF(AND(OR(LEFT(TH!N775,2)="15",LEFT(TH!O775,2)="15"),'152-CT'!$J$8=TH!F775),"x","")</f>
        <v/>
      </c>
      <c r="AC775" s="85" t="str">
        <f>IF(AND(OR(LEFT(TH!N775,2)="15",LEFT(TH!O775,2)="15"),TK!$E$7=TH!F775),"x","")</f>
        <v/>
      </c>
      <c r="AD775" s="85" t="str">
        <f>IF(AND(N775="1521",MONTH(C775)='BK-NL'!$M$11),"x","")</f>
        <v/>
      </c>
    </row>
    <row r="776" spans="1:30" s="347" customFormat="1" ht="15.75" hidden="1" customHeight="1">
      <c r="A776" s="342" t="str">
        <f>IF(B776&lt;&gt;"",IF(AND(B776='IN-TC'!$S$4,OR(TH!N776="1111",TH!O776="1111")),TH!D776,""),"")</f>
        <v/>
      </c>
      <c r="B776" s="63">
        <f t="shared" si="55"/>
        <v>5</v>
      </c>
      <c r="C776" s="881">
        <v>42521</v>
      </c>
      <c r="D776" s="881" t="s">
        <v>585</v>
      </c>
      <c r="E776" s="881">
        <f t="shared" si="56"/>
        <v>42521</v>
      </c>
      <c r="F776" s="74" t="s">
        <v>1340</v>
      </c>
      <c r="G776" s="278"/>
      <c r="H776" s="322"/>
      <c r="I776" s="446"/>
      <c r="J776" s="446"/>
      <c r="K776" s="437"/>
      <c r="L776" s="446"/>
      <c r="M776" s="887">
        <v>118338627</v>
      </c>
      <c r="N776" s="889" t="s">
        <v>595</v>
      </c>
      <c r="O776" s="890" t="s">
        <v>596</v>
      </c>
      <c r="P776" s="85" t="str">
        <f>IF(AND('331-CT'!$E$7=TH!H776,OR(N776="331",O776="331")),"x","")</f>
        <v/>
      </c>
      <c r="Q776" s="85" t="str">
        <f>IF(AND(B776='111'!$L$11,OR($N776=$Q$7,$O776=$Q$7)),"x","")</f>
        <v/>
      </c>
      <c r="R776" s="85" t="str">
        <f>IF(AND($N776=$Q$7,$B776&lt;'111'!$L$11),"x","")</f>
        <v/>
      </c>
      <c r="S776" s="85" t="str">
        <f>IF(AND($O776=$Q$7,$B776&lt;'111'!$L$11),"x","")</f>
        <v/>
      </c>
      <c r="T776" s="85" t="str">
        <f>IF(ISERROR(FIND('112'!$M$9,G776,1)),"",IF((AND(FIND('112'!$M$9,G776,1)&gt;=1,B776='112'!$K$9,OR($N776='112'!$I$6,$O776='112'!$I$6))),"x",""))</f>
        <v/>
      </c>
      <c r="U776" s="85" t="str">
        <f>IF(ISERROR(FIND('112'!$M$9,G776,1)),"",IF((AND(LEFT(G776,2)=LEFT('112'!$M$9,2),B776&lt;'112'!$K$9,$N776='112'!$I$6)),"x",""))</f>
        <v/>
      </c>
      <c r="V776" s="85" t="str">
        <f>IF(ISERROR(FIND('112'!$M$9,G776,1)),"",IF((AND(RIGHT(G776,2)=RIGHT('112'!$M$9,2),B776&lt;'112'!$K$9,$O776='112'!$I$6)),"x",""))</f>
        <v/>
      </c>
      <c r="W776" s="85" t="str">
        <f>IF(AND('341-CT'!$H$9=H776,OR(LEFT(N776,3)=$W$7,LEFT(O776,3)=$W$7)),"x","")</f>
        <v/>
      </c>
      <c r="X776" s="85" t="str">
        <f>IF(OR(TH!N776=TH!$X$7,O776=TH!$X$7),"x","")</f>
        <v/>
      </c>
      <c r="Y776" s="85" t="str">
        <f>IF(AND(OR(N776="131",O776="131"),H776='131-CT'!$H$9),"x","")</f>
        <v/>
      </c>
      <c r="Z776" s="85"/>
      <c r="AA776" s="85" t="str">
        <f>IF(AND(MONTH(E776)='IN-NX'!$J$5,'IN-NX'!$D$7=D776),"x","")</f>
        <v/>
      </c>
      <c r="AB776" s="85" t="str">
        <f>IF(AND(OR(LEFT(TH!N776,2)="15",LEFT(TH!O776,2)="15"),'152-CT'!$J$8=TH!F776),"x","")</f>
        <v/>
      </c>
      <c r="AC776" s="85" t="str">
        <f>IF(AND(OR(LEFT(TH!N776,2)="15",LEFT(TH!O776,2)="15"),TK!$E$7=TH!F776),"x","")</f>
        <v/>
      </c>
      <c r="AD776" s="85" t="str">
        <f>IF(AND(N776="1521",MONTH(C776)='BK-NL'!$M$11),"x","")</f>
        <v/>
      </c>
    </row>
    <row r="777" spans="1:30" s="347" customFormat="1" ht="15.75" hidden="1" customHeight="1">
      <c r="A777" s="342" t="str">
        <f>IF(B777&lt;&gt;"",IF(AND(B777='IN-TC'!$S$4,OR(TH!N777="1111",TH!O777="1111")),TH!D777,""),"")</f>
        <v/>
      </c>
      <c r="B777" s="63">
        <f t="shared" si="55"/>
        <v>5</v>
      </c>
      <c r="C777" s="881">
        <v>42521</v>
      </c>
      <c r="D777" s="881" t="s">
        <v>585</v>
      </c>
      <c r="E777" s="881">
        <f t="shared" si="56"/>
        <v>42521</v>
      </c>
      <c r="F777" s="74" t="s">
        <v>1341</v>
      </c>
      <c r="G777" s="988" t="s">
        <v>587</v>
      </c>
      <c r="H777" s="322"/>
      <c r="I777" s="446"/>
      <c r="J777" s="446"/>
      <c r="K777" s="437"/>
      <c r="L777" s="446"/>
      <c r="M777" s="887">
        <v>19505880</v>
      </c>
      <c r="N777" s="888" t="s">
        <v>594</v>
      </c>
      <c r="O777" s="888" t="s">
        <v>596</v>
      </c>
      <c r="P777" s="85" t="str">
        <f>IF(AND('331-CT'!$E$7=TH!H777,OR(N777="331",O777="331")),"x","")</f>
        <v/>
      </c>
      <c r="Q777" s="85" t="str">
        <f>IF(AND(B777='111'!$L$11,OR($N777=$Q$7,$O777=$Q$7)),"x","")</f>
        <v/>
      </c>
      <c r="R777" s="85" t="str">
        <f>IF(AND($N777=$Q$7,$B777&lt;'111'!$L$11),"x","")</f>
        <v/>
      </c>
      <c r="S777" s="85" t="str">
        <f>IF(AND($O777=$Q$7,$B777&lt;'111'!$L$11),"x","")</f>
        <v/>
      </c>
      <c r="T777" s="85" t="str">
        <f>IF(ISERROR(FIND('112'!$M$9,G777,1)),"",IF((AND(FIND('112'!$M$9,G777,1)&gt;=1,B777='112'!$K$9,OR($N777='112'!$I$6,$O777='112'!$I$6))),"x",""))</f>
        <v/>
      </c>
      <c r="U777" s="85" t="str">
        <f>IF(ISERROR(FIND('112'!$M$9,G777,1)),"",IF((AND(LEFT(G777,2)=LEFT('112'!$M$9,2),B777&lt;'112'!$K$9,$N777='112'!$I$6)),"x",""))</f>
        <v/>
      </c>
      <c r="V777" s="85" t="str">
        <f>IF(ISERROR(FIND('112'!$M$9,G777,1)),"",IF((AND(RIGHT(G777,2)=RIGHT('112'!$M$9,2),B777&lt;'112'!$K$9,$O777='112'!$I$6)),"x",""))</f>
        <v/>
      </c>
      <c r="W777" s="85" t="str">
        <f>IF(AND('341-CT'!$H$9=H777,OR(LEFT(N777,3)=$W$7,LEFT(O777,3)=$W$7)),"x","")</f>
        <v/>
      </c>
      <c r="X777" s="85" t="str">
        <f>IF(OR(TH!N777=TH!$X$7,O777=TH!$X$7),"x","")</f>
        <v/>
      </c>
      <c r="Y777" s="85" t="str">
        <f>IF(AND(OR(N777="131",O777="131"),H777='131-CT'!$H$9),"x","")</f>
        <v/>
      </c>
      <c r="Z777" s="85"/>
      <c r="AA777" s="85" t="str">
        <f>IF(AND(MONTH(E777)='IN-NX'!$J$5,'IN-NX'!$D$7=D777),"x","")</f>
        <v/>
      </c>
      <c r="AB777" s="85" t="str">
        <f>IF(AND(OR(LEFT(TH!N777,2)="15",LEFT(TH!O777,2)="15"),'152-CT'!$J$8=TH!F777),"x","")</f>
        <v/>
      </c>
      <c r="AC777" s="85" t="str">
        <f>IF(AND(OR(LEFT(TH!N777,2)="15",LEFT(TH!O777,2)="15"),TK!$E$7=TH!F777),"x","")</f>
        <v/>
      </c>
      <c r="AD777" s="85" t="str">
        <f>IF(AND(N777="1521",MONTH(C777)='BK-NL'!$M$11),"x","")</f>
        <v/>
      </c>
    </row>
    <row r="778" spans="1:30" s="347" customFormat="1" ht="15.75" hidden="1" customHeight="1">
      <c r="A778" s="342" t="str">
        <f>IF(B778&lt;&gt;"",IF(AND(B778='IN-TC'!$S$4,OR(TH!N778="1111",TH!O778="1111")),TH!D778,""),"")</f>
        <v/>
      </c>
      <c r="B778" s="63">
        <f t="shared" si="55"/>
        <v>5</v>
      </c>
      <c r="C778" s="881">
        <v>42521</v>
      </c>
      <c r="D778" s="881" t="s">
        <v>585</v>
      </c>
      <c r="E778" s="881">
        <f t="shared" si="56"/>
        <v>42521</v>
      </c>
      <c r="F778" s="74" t="s">
        <v>1342</v>
      </c>
      <c r="G778" s="278"/>
      <c r="H778" s="322"/>
      <c r="I778" s="446"/>
      <c r="J778" s="446"/>
      <c r="K778" s="437"/>
      <c r="L778" s="446"/>
      <c r="M778" s="887">
        <v>3250980</v>
      </c>
      <c r="N778" s="888" t="s">
        <v>283</v>
      </c>
      <c r="O778" s="888" t="s">
        <v>596</v>
      </c>
      <c r="P778" s="85" t="str">
        <f>IF(AND('331-CT'!$E$7=TH!H778,OR(N778="331",O778="331")),"x","")</f>
        <v/>
      </c>
      <c r="Q778" s="85" t="str">
        <f>IF(AND(B778='111'!$L$11,OR($N778=$Q$7,$O778=$Q$7)),"x","")</f>
        <v/>
      </c>
      <c r="R778" s="85" t="str">
        <f>IF(AND($N778=$Q$7,$B778&lt;'111'!$L$11),"x","")</f>
        <v/>
      </c>
      <c r="S778" s="85" t="str">
        <f>IF(AND($O778=$Q$7,$B778&lt;'111'!$L$11),"x","")</f>
        <v/>
      </c>
      <c r="T778" s="85" t="str">
        <f>IF(ISERROR(FIND('112'!$M$9,G778,1)),"",IF((AND(FIND('112'!$M$9,G778,1)&gt;=1,B778='112'!$K$9,OR($N778='112'!$I$6,$O778='112'!$I$6))),"x",""))</f>
        <v/>
      </c>
      <c r="U778" s="85" t="str">
        <f>IF(ISERROR(FIND('112'!$M$9,G778,1)),"",IF((AND(LEFT(G778,2)=LEFT('112'!$M$9,2),B778&lt;'112'!$K$9,$N778='112'!$I$6)),"x",""))</f>
        <v/>
      </c>
      <c r="V778" s="85" t="str">
        <f>IF(ISERROR(FIND('112'!$M$9,G778,1)),"",IF((AND(RIGHT(G778,2)=RIGHT('112'!$M$9,2),B778&lt;'112'!$K$9,$O778='112'!$I$6)),"x",""))</f>
        <v/>
      </c>
      <c r="W778" s="85" t="str">
        <f>IF(AND('341-CT'!$H$9=H778,OR(LEFT(N778,3)=$W$7,LEFT(O778,3)=$W$7)),"x","")</f>
        <v/>
      </c>
      <c r="X778" s="85" t="str">
        <f>IF(OR(TH!N778=TH!$X$7,O778=TH!$X$7),"x","")</f>
        <v/>
      </c>
      <c r="Y778" s="85" t="str">
        <f>IF(AND(OR(N778="131",O778="131"),H778='131-CT'!$H$9),"x","")</f>
        <v/>
      </c>
      <c r="Z778" s="85"/>
      <c r="AA778" s="85" t="str">
        <f>IF(AND(MONTH(E778)='IN-NX'!$J$5,'IN-NX'!$D$7=D778),"x","")</f>
        <v/>
      </c>
      <c r="AB778" s="85" t="str">
        <f>IF(AND(OR(LEFT(TH!N778,2)="15",LEFT(TH!O778,2)="15"),'152-CT'!$J$8=TH!F778),"x","")</f>
        <v/>
      </c>
      <c r="AC778" s="85" t="str">
        <f>IF(AND(OR(LEFT(TH!N778,2)="15",LEFT(TH!O778,2)="15"),TK!$E$7=TH!F778),"x","")</f>
        <v/>
      </c>
      <c r="AD778" s="85" t="str">
        <f>IF(AND(N778="1521",MONTH(C778)='BK-NL'!$M$11),"x","")</f>
        <v/>
      </c>
    </row>
    <row r="779" spans="1:30" s="347" customFormat="1" ht="15.75" hidden="1" customHeight="1">
      <c r="A779" s="342" t="str">
        <f>IF(B779&lt;&gt;"",IF(AND(B779='IN-TC'!$S$4,OR(TH!N779="1111",TH!O779="1111")),TH!D779,""),"")</f>
        <v/>
      </c>
      <c r="B779" s="63">
        <f t="shared" si="55"/>
        <v>5</v>
      </c>
      <c r="C779" s="881">
        <v>42521</v>
      </c>
      <c r="D779" s="881" t="s">
        <v>585</v>
      </c>
      <c r="E779" s="881">
        <f t="shared" si="56"/>
        <v>42521</v>
      </c>
      <c r="F779" s="74" t="s">
        <v>1343</v>
      </c>
      <c r="G779" s="988" t="s">
        <v>588</v>
      </c>
      <c r="H779" s="324"/>
      <c r="I779" s="444"/>
      <c r="J779" s="444"/>
      <c r="K779" s="435"/>
      <c r="L779" s="444"/>
      <c r="M779" s="887">
        <v>1083660</v>
      </c>
      <c r="N779" s="888" t="s">
        <v>595</v>
      </c>
      <c r="O779" s="888" t="s">
        <v>597</v>
      </c>
      <c r="P779" s="85" t="str">
        <f>IF(AND('331-CT'!$E$7=TH!H779,OR(N779="331",O779="331")),"x","")</f>
        <v/>
      </c>
      <c r="Q779" s="85" t="str">
        <f>IF(AND(B779='111'!$L$11,OR($N779=$Q$7,$O779=$Q$7)),"x","")</f>
        <v/>
      </c>
      <c r="R779" s="85" t="str">
        <f>IF(AND($N779=$Q$7,$B779&lt;'111'!$L$11),"x","")</f>
        <v/>
      </c>
      <c r="S779" s="85" t="str">
        <f>IF(AND($O779=$Q$7,$B779&lt;'111'!$L$11),"x","")</f>
        <v/>
      </c>
      <c r="T779" s="85" t="str">
        <f>IF(ISERROR(FIND('112'!$M$9,G779,1)),"",IF((AND(FIND('112'!$M$9,G779,1)&gt;=1,B779='112'!$K$9,OR($N779='112'!$I$6,$O779='112'!$I$6))),"x",""))</f>
        <v/>
      </c>
      <c r="U779" s="85" t="str">
        <f>IF(ISERROR(FIND('112'!$M$9,G779,1)),"",IF((AND(LEFT(G779,2)=LEFT('112'!$M$9,2),B779&lt;'112'!$K$9,$N779='112'!$I$6)),"x",""))</f>
        <v/>
      </c>
      <c r="V779" s="85" t="str">
        <f>IF(ISERROR(FIND('112'!$M$9,G779,1)),"",IF((AND(RIGHT(G779,2)=RIGHT('112'!$M$9,2),B779&lt;'112'!$K$9,$O779='112'!$I$6)),"x",""))</f>
        <v/>
      </c>
      <c r="W779" s="85" t="str">
        <f>IF(AND('341-CT'!$H$9=H779,OR(LEFT(N779,3)=$W$7,LEFT(O779,3)=$W$7)),"x","")</f>
        <v/>
      </c>
      <c r="X779" s="85" t="str">
        <f>IF(OR(TH!N779=TH!$X$7,O779=TH!$X$7),"x","")</f>
        <v/>
      </c>
      <c r="Y779" s="85" t="str">
        <f>IF(AND(OR(N779="131",O779="131"),H779='131-CT'!$H$9),"x","")</f>
        <v/>
      </c>
      <c r="Z779" s="85"/>
      <c r="AA779" s="85" t="str">
        <f>IF(AND(MONTH(E779)='IN-NX'!$J$5,'IN-NX'!$D$7=D779),"x","")</f>
        <v/>
      </c>
      <c r="AB779" s="85" t="str">
        <f>IF(AND(OR(LEFT(TH!N779,2)="15",LEFT(TH!O779,2)="15"),'152-CT'!$J$8=TH!F779),"x","")</f>
        <v/>
      </c>
      <c r="AC779" s="85" t="str">
        <f>IF(AND(OR(LEFT(TH!N779,2)="15",LEFT(TH!O779,2)="15"),TK!$E$7=TH!F779),"x","")</f>
        <v/>
      </c>
      <c r="AD779" s="85" t="str">
        <f>IF(AND(N779="1521",MONTH(C779)='BK-NL'!$M$11),"x","")</f>
        <v/>
      </c>
    </row>
    <row r="780" spans="1:30" s="347" customFormat="1" ht="15.75" hidden="1" customHeight="1">
      <c r="A780" s="342" t="str">
        <f>IF(B780&lt;&gt;"",IF(AND(B780='IN-TC'!$S$4,OR(TH!N780="1111",TH!O780="1111")),TH!D780,""),"")</f>
        <v/>
      </c>
      <c r="B780" s="63">
        <f t="shared" si="55"/>
        <v>5</v>
      </c>
      <c r="C780" s="881">
        <v>42521</v>
      </c>
      <c r="D780" s="881" t="s">
        <v>585</v>
      </c>
      <c r="E780" s="881">
        <f t="shared" si="56"/>
        <v>42521</v>
      </c>
      <c r="F780" s="74" t="s">
        <v>1344</v>
      </c>
      <c r="G780" s="278"/>
      <c r="H780" s="324"/>
      <c r="I780" s="444"/>
      <c r="J780" s="444"/>
      <c r="K780" s="435"/>
      <c r="L780" s="444"/>
      <c r="M780" s="887">
        <f>G774*$G779</f>
        <v>0</v>
      </c>
      <c r="N780" s="888" t="s">
        <v>595</v>
      </c>
      <c r="O780" s="888" t="s">
        <v>597</v>
      </c>
      <c r="P780" s="85" t="str">
        <f>IF(AND('331-CT'!$E$7=TH!H780,OR(N780="331",O780="331")),"x","")</f>
        <v/>
      </c>
      <c r="Q780" s="85" t="str">
        <f>IF(AND(B780='111'!$L$11,OR($N780=$Q$7,$O780=$Q$7)),"x","")</f>
        <v/>
      </c>
      <c r="R780" s="85" t="str">
        <f>IF(AND($N780=$Q$7,$B780&lt;'111'!$L$11),"x","")</f>
        <v/>
      </c>
      <c r="S780" s="85" t="str">
        <f>IF(AND($O780=$Q$7,$B780&lt;'111'!$L$11),"x","")</f>
        <v/>
      </c>
      <c r="T780" s="85" t="str">
        <f>IF(ISERROR(FIND('112'!$M$9,G780,1)),"",IF((AND(FIND('112'!$M$9,G780,1)&gt;=1,B780='112'!$K$9,OR($N780='112'!$I$6,$O780='112'!$I$6))),"x",""))</f>
        <v/>
      </c>
      <c r="U780" s="85" t="str">
        <f>IF(ISERROR(FIND('112'!$M$9,G780,1)),"",IF((AND(LEFT(G780,2)=LEFT('112'!$M$9,2),B780&lt;'112'!$K$9,$N780='112'!$I$6)),"x",""))</f>
        <v/>
      </c>
      <c r="V780" s="85" t="str">
        <f>IF(ISERROR(FIND('112'!$M$9,G780,1)),"",IF((AND(RIGHT(G780,2)=RIGHT('112'!$M$9,2),B780&lt;'112'!$K$9,$O780='112'!$I$6)),"x",""))</f>
        <v/>
      </c>
      <c r="W780" s="85" t="str">
        <f>IF(AND('341-CT'!$H$9=H780,OR(LEFT(N780,3)=$W$7,LEFT(O780,3)=$W$7)),"x","")</f>
        <v/>
      </c>
      <c r="X780" s="85" t="str">
        <f>IF(OR(TH!N780=TH!$X$7,O780=TH!$X$7),"x","")</f>
        <v/>
      </c>
      <c r="Y780" s="85" t="str">
        <f>IF(AND(OR(N780="131",O780="131"),H780='131-CT'!$H$9),"x","")</f>
        <v/>
      </c>
      <c r="Z780" s="85"/>
      <c r="AA780" s="85" t="str">
        <f>IF(AND(MONTH(E780)='IN-NX'!$J$5,'IN-NX'!$D$7=D780),"x","")</f>
        <v/>
      </c>
      <c r="AB780" s="85" t="str">
        <f>IF(AND(OR(LEFT(TH!N780,2)="15",LEFT(TH!O780,2)="15"),'152-CT'!$J$8=TH!F780),"x","")</f>
        <v/>
      </c>
      <c r="AC780" s="85" t="str">
        <f>IF(AND(OR(LEFT(TH!N780,2)="15",LEFT(TH!O780,2)="15"),TK!$E$7=TH!F780),"x","")</f>
        <v/>
      </c>
      <c r="AD780" s="85" t="str">
        <f>IF(AND(N780="1521",MONTH(C780)='BK-NL'!$M$11),"x","")</f>
        <v/>
      </c>
    </row>
    <row r="781" spans="1:30" s="347" customFormat="1" ht="15.75" hidden="1" customHeight="1">
      <c r="A781" s="342" t="str">
        <f>IF(B781&lt;&gt;"",IF(AND(B781='IN-TC'!$S$4,OR(TH!N781="1111",TH!O781="1111")),TH!D781,""),"")</f>
        <v/>
      </c>
      <c r="B781" s="63">
        <f t="shared" si="55"/>
        <v>5</v>
      </c>
      <c r="C781" s="881">
        <v>42521</v>
      </c>
      <c r="D781" s="881" t="s">
        <v>585</v>
      </c>
      <c r="E781" s="881">
        <f t="shared" si="56"/>
        <v>42521</v>
      </c>
      <c r="F781" s="74" t="s">
        <v>1345</v>
      </c>
      <c r="G781" s="988" t="s">
        <v>589</v>
      </c>
      <c r="H781" s="322"/>
      <c r="I781" s="446"/>
      <c r="J781" s="446"/>
      <c r="K781" s="437"/>
      <c r="L781" s="446"/>
      <c r="M781" s="887">
        <v>1121070</v>
      </c>
      <c r="N781" s="888" t="s">
        <v>594</v>
      </c>
      <c r="O781" s="888" t="s">
        <v>597</v>
      </c>
      <c r="P781" s="85" t="str">
        <f>IF(AND('331-CT'!$E$7=TH!H781,OR(N781="331",O781="331")),"x","")</f>
        <v/>
      </c>
      <c r="Q781" s="85" t="str">
        <f>IF(AND(B781='111'!$L$11,OR($N781=$Q$7,$O781=$Q$7)),"x","")</f>
        <v/>
      </c>
      <c r="R781" s="85" t="str">
        <f>IF(AND($N781=$Q$7,$B781&lt;'111'!$L$11),"x","")</f>
        <v/>
      </c>
      <c r="S781" s="85" t="str">
        <f>IF(AND($O781=$Q$7,$B781&lt;'111'!$L$11),"x","")</f>
        <v/>
      </c>
      <c r="T781" s="85" t="str">
        <f>IF(ISERROR(FIND('112'!$M$9,G781,1)),"",IF((AND(FIND('112'!$M$9,G781,1)&gt;=1,B781='112'!$K$9,OR($N781='112'!$I$6,$O781='112'!$I$6))),"x",""))</f>
        <v/>
      </c>
      <c r="U781" s="85" t="str">
        <f>IF(ISERROR(FIND('112'!$M$9,G781,1)),"",IF((AND(LEFT(G781,2)=LEFT('112'!$M$9,2),B781&lt;'112'!$K$9,$N781='112'!$I$6)),"x",""))</f>
        <v/>
      </c>
      <c r="V781" s="85" t="str">
        <f>IF(ISERROR(FIND('112'!$M$9,G781,1)),"",IF((AND(RIGHT(G781,2)=RIGHT('112'!$M$9,2),B781&lt;'112'!$K$9,$O781='112'!$I$6)),"x",""))</f>
        <v/>
      </c>
      <c r="W781" s="85" t="str">
        <f>IF(AND('341-CT'!$H$9=H781,OR(LEFT(N781,3)=$W$7,LEFT(O781,3)=$W$7)),"x","")</f>
        <v/>
      </c>
      <c r="X781" s="85" t="str">
        <f>IF(OR(TH!N781=TH!$X$7,O781=TH!$X$7),"x","")</f>
        <v/>
      </c>
      <c r="Y781" s="85" t="str">
        <f>IF(AND(OR(N781="131",O781="131"),H781='131-CT'!$H$9),"x","")</f>
        <v/>
      </c>
      <c r="Z781" s="85"/>
      <c r="AA781" s="85" t="str">
        <f>IF(AND(MONTH(E781)='IN-NX'!$J$5,'IN-NX'!$D$7=D781),"x","")</f>
        <v/>
      </c>
      <c r="AB781" s="85" t="str">
        <f>IF(AND(OR(LEFT(TH!N781,2)="15",LEFT(TH!O781,2)="15"),'152-CT'!$J$8=TH!F781),"x","")</f>
        <v/>
      </c>
      <c r="AC781" s="85" t="str">
        <f>IF(AND(OR(LEFT(TH!N781,2)="15",LEFT(TH!O781,2)="15"),TK!$E$7=TH!F781),"x","")</f>
        <v/>
      </c>
      <c r="AD781" s="85" t="str">
        <f>IF(AND(N781="1521",MONTH(C781)='BK-NL'!$M$11),"x","")</f>
        <v/>
      </c>
    </row>
    <row r="782" spans="1:30" s="347" customFormat="1" ht="15.75" hidden="1" customHeight="1">
      <c r="A782" s="342" t="str">
        <f>IF(B782&lt;&gt;"",IF(AND(B782='IN-TC'!$S$4,OR(TH!N782="1111",TH!O782="1111")),TH!D782,""),"")</f>
        <v/>
      </c>
      <c r="B782" s="63">
        <f t="shared" si="55"/>
        <v>5</v>
      </c>
      <c r="C782" s="881">
        <v>42521</v>
      </c>
      <c r="D782" s="881" t="s">
        <v>585</v>
      </c>
      <c r="E782" s="881">
        <f t="shared" si="56"/>
        <v>42521</v>
      </c>
      <c r="F782" s="74" t="s">
        <v>1346</v>
      </c>
      <c r="G782" s="278"/>
      <c r="H782" s="322"/>
      <c r="I782" s="446"/>
      <c r="J782" s="446"/>
      <c r="K782" s="437"/>
      <c r="L782" s="446"/>
      <c r="M782" s="887">
        <v>1083660</v>
      </c>
      <c r="N782" s="888" t="s">
        <v>283</v>
      </c>
      <c r="O782" s="888" t="s">
        <v>597</v>
      </c>
      <c r="P782" s="85" t="str">
        <f>IF(AND('331-CT'!$E$7=TH!H782,OR(N782="331",O782="331")),"x","")</f>
        <v/>
      </c>
      <c r="Q782" s="85" t="str">
        <f>IF(AND(B782='111'!$L$11,OR($N782=$Q$7,$O782=$Q$7)),"x","")</f>
        <v/>
      </c>
      <c r="R782" s="85" t="str">
        <f>IF(AND($N782=$Q$7,$B782&lt;'111'!$L$11),"x","")</f>
        <v/>
      </c>
      <c r="S782" s="85" t="str">
        <f>IF(AND($O782=$Q$7,$B782&lt;'111'!$L$11),"x","")</f>
        <v/>
      </c>
      <c r="T782" s="85" t="str">
        <f>IF(ISERROR(FIND('112'!$M$9,G782,1)),"",IF((AND(FIND('112'!$M$9,G782,1)&gt;=1,B782='112'!$K$9,OR($N782='112'!$I$6,$O782='112'!$I$6))),"x",""))</f>
        <v/>
      </c>
      <c r="U782" s="85" t="str">
        <f>IF(ISERROR(FIND('112'!$M$9,G782,1)),"",IF((AND(LEFT(G782,2)=LEFT('112'!$M$9,2),B782&lt;'112'!$K$9,$N782='112'!$I$6)),"x",""))</f>
        <v/>
      </c>
      <c r="V782" s="85" t="str">
        <f>IF(ISERROR(FIND('112'!$M$9,G782,1)),"",IF((AND(RIGHT(G782,2)=RIGHT('112'!$M$9,2),B782&lt;'112'!$K$9,$O782='112'!$I$6)),"x",""))</f>
        <v/>
      </c>
      <c r="W782" s="85" t="str">
        <f>IF(AND('341-CT'!$H$9=H782,OR(LEFT(N782,3)=$W$7,LEFT(O782,3)=$W$7)),"x","")</f>
        <v/>
      </c>
      <c r="X782" s="85" t="str">
        <f>IF(OR(TH!N782=TH!$X$7,O782=TH!$X$7),"x","")</f>
        <v/>
      </c>
      <c r="Y782" s="85" t="str">
        <f>IF(AND(OR(N782="131",O782="131"),H782='131-CT'!$H$9),"x","")</f>
        <v/>
      </c>
      <c r="Z782" s="85"/>
      <c r="AA782" s="85" t="str">
        <f>IF(AND(MONTH(E782)='IN-NX'!$J$5,'IN-NX'!$D$7=D782),"x","")</f>
        <v/>
      </c>
      <c r="AB782" s="85" t="str">
        <f>IF(AND(OR(LEFT(TH!N782,2)="15",LEFT(TH!O782,2)="15"),'152-CT'!$J$8=TH!F782),"x","")</f>
        <v/>
      </c>
      <c r="AC782" s="85" t="str">
        <f>IF(AND(OR(LEFT(TH!N782,2)="15",LEFT(TH!O782,2)="15"),TK!$E$7=TH!F782),"x","")</f>
        <v/>
      </c>
      <c r="AD782" s="85" t="str">
        <f>IF(AND(N782="1521",MONTH(C782)='BK-NL'!$M$11),"x","")</f>
        <v/>
      </c>
    </row>
    <row r="783" spans="1:30" s="347" customFormat="1" ht="15.75" hidden="1" customHeight="1">
      <c r="A783" s="342" t="str">
        <f>IF(B783&lt;&gt;"",IF(AND(B783='IN-TC'!$S$4,OR(TH!N783="1111",TH!O783="1111")),TH!D783,""),"")</f>
        <v/>
      </c>
      <c r="B783" s="63">
        <f t="shared" si="55"/>
        <v>5</v>
      </c>
      <c r="C783" s="881">
        <v>42521</v>
      </c>
      <c r="D783" s="881" t="s">
        <v>585</v>
      </c>
      <c r="E783" s="881">
        <f t="shared" si="56"/>
        <v>42521</v>
      </c>
      <c r="F783" s="74" t="s">
        <v>1347</v>
      </c>
      <c r="G783" s="988" t="s">
        <v>590</v>
      </c>
      <c r="H783" s="322"/>
      <c r="I783" s="446"/>
      <c r="J783" s="446"/>
      <c r="K783" s="437"/>
      <c r="L783" s="446"/>
      <c r="M783" s="887">
        <v>118338627</v>
      </c>
      <c r="N783" s="888" t="s">
        <v>595</v>
      </c>
      <c r="O783" s="888" t="s">
        <v>598</v>
      </c>
      <c r="P783" s="85" t="str">
        <f>IF(AND('331-CT'!$E$7=TH!H783,OR(N783="331",O783="331")),"x","")</f>
        <v/>
      </c>
      <c r="Q783" s="85" t="str">
        <f>IF(AND(B783='111'!$L$11,OR($N783=$Q$7,$O783=$Q$7)),"x","")</f>
        <v/>
      </c>
      <c r="R783" s="85" t="str">
        <f>IF(AND($N783=$Q$7,$B783&lt;'111'!$L$11),"x","")</f>
        <v/>
      </c>
      <c r="S783" s="85" t="str">
        <f>IF(AND($O783=$Q$7,$B783&lt;'111'!$L$11),"x","")</f>
        <v/>
      </c>
      <c r="T783" s="85" t="str">
        <f>IF(ISERROR(FIND('112'!$M$9,G783,1)),"",IF((AND(FIND('112'!$M$9,G783,1)&gt;=1,B783='112'!$K$9,OR($N783='112'!$I$6,$O783='112'!$I$6))),"x",""))</f>
        <v/>
      </c>
      <c r="U783" s="85" t="str">
        <f>IF(ISERROR(FIND('112'!$M$9,G783,1)),"",IF((AND(LEFT(G783,2)=LEFT('112'!$M$9,2),B783&lt;'112'!$K$9,$N783='112'!$I$6)),"x",""))</f>
        <v/>
      </c>
      <c r="V783" s="85" t="str">
        <f>IF(ISERROR(FIND('112'!$M$9,G783,1)),"",IF((AND(RIGHT(G783,2)=RIGHT('112'!$M$9,2),B783&lt;'112'!$K$9,$O783='112'!$I$6)),"x",""))</f>
        <v/>
      </c>
      <c r="W783" s="85" t="str">
        <f>IF(AND('341-CT'!$H$9=H783,OR(LEFT(N783,3)=$W$7,LEFT(O783,3)=$W$7)),"x","")</f>
        <v/>
      </c>
      <c r="X783" s="85" t="str">
        <f>IF(OR(TH!N783=TH!$X$7,O783=TH!$X$7),"x","")</f>
        <v/>
      </c>
      <c r="Y783" s="85" t="str">
        <f>IF(AND(OR(N783="131",O783="131"),H783='131-CT'!$H$9),"x","")</f>
        <v/>
      </c>
      <c r="Z783" s="85"/>
      <c r="AA783" s="85" t="str">
        <f>IF(AND(MONTH(E783)='IN-NX'!$J$5,'IN-NX'!$D$7=D783),"x","")</f>
        <v/>
      </c>
      <c r="AB783" s="85" t="str">
        <f>IF(AND(OR(LEFT(TH!N783,2)="15",LEFT(TH!O783,2)="15"),'152-CT'!$J$8=TH!F783),"x","")</f>
        <v/>
      </c>
      <c r="AC783" s="85" t="str">
        <f>IF(AND(OR(LEFT(TH!N783,2)="15",LEFT(TH!O783,2)="15"),TK!$E$7=TH!F783),"x","")</f>
        <v/>
      </c>
      <c r="AD783" s="85" t="str">
        <f>IF(AND(N783="1521",MONTH(C783)='BK-NL'!$M$11),"x","")</f>
        <v/>
      </c>
    </row>
    <row r="784" spans="1:30" s="347" customFormat="1" ht="15.75" hidden="1" customHeight="1">
      <c r="A784" s="342" t="str">
        <f>IF(B784&lt;&gt;"",IF(AND(B784='IN-TC'!$S$4,OR(TH!N784="1111",TH!O784="1111")),TH!D784,""),"")</f>
        <v/>
      </c>
      <c r="B784" s="63">
        <f t="shared" si="55"/>
        <v>5</v>
      </c>
      <c r="C784" s="881">
        <v>42521</v>
      </c>
      <c r="D784" s="881" t="s">
        <v>585</v>
      </c>
      <c r="E784" s="881">
        <f t="shared" si="56"/>
        <v>42521</v>
      </c>
      <c r="F784" s="74" t="s">
        <v>1348</v>
      </c>
      <c r="G784" s="278"/>
      <c r="H784" s="322"/>
      <c r="I784" s="446"/>
      <c r="J784" s="446"/>
      <c r="K784" s="437"/>
      <c r="L784" s="446"/>
      <c r="M784" s="887">
        <v>19505880</v>
      </c>
      <c r="N784" s="888" t="s">
        <v>595</v>
      </c>
      <c r="O784" s="888" t="s">
        <v>598</v>
      </c>
      <c r="P784" s="85" t="str">
        <f>IF(AND('331-CT'!$E$7=TH!H784,OR(N784="331",O784="331")),"x","")</f>
        <v/>
      </c>
      <c r="Q784" s="85" t="str">
        <f>IF(AND(B784='111'!$L$11,OR($N784=$Q$7,$O784=$Q$7)),"x","")</f>
        <v/>
      </c>
      <c r="R784" s="85" t="str">
        <f>IF(AND($N784=$Q$7,$B784&lt;'111'!$L$11),"x","")</f>
        <v/>
      </c>
      <c r="S784" s="85" t="str">
        <f>IF(AND($O784=$Q$7,$B784&lt;'111'!$L$11),"x","")</f>
        <v/>
      </c>
      <c r="T784" s="85" t="str">
        <f>IF(ISERROR(FIND('112'!$M$9,G784,1)),"",IF((AND(FIND('112'!$M$9,G784,1)&gt;=1,B784='112'!$K$9,OR($N784='112'!$I$6,$O784='112'!$I$6))),"x",""))</f>
        <v/>
      </c>
      <c r="U784" s="85" t="str">
        <f>IF(ISERROR(FIND('112'!$M$9,G784,1)),"",IF((AND(LEFT(G784,2)=LEFT('112'!$M$9,2),B784&lt;'112'!$K$9,$N784='112'!$I$6)),"x",""))</f>
        <v/>
      </c>
      <c r="V784" s="85" t="str">
        <f>IF(ISERROR(FIND('112'!$M$9,G784,1)),"",IF((AND(RIGHT(G784,2)=RIGHT('112'!$M$9,2),B784&lt;'112'!$K$9,$O784='112'!$I$6)),"x",""))</f>
        <v/>
      </c>
      <c r="W784" s="85" t="str">
        <f>IF(AND('341-CT'!$H$9=H784,OR(LEFT(N784,3)=$W$7,LEFT(O784,3)=$W$7)),"x","")</f>
        <v/>
      </c>
      <c r="X784" s="85" t="str">
        <f>IF(OR(TH!N784=TH!$X$7,O784=TH!$X$7),"x","")</f>
        <v/>
      </c>
      <c r="Y784" s="85" t="str">
        <f>IF(AND(OR(N784="131",O784="131"),H784='131-CT'!$H$9),"x","")</f>
        <v/>
      </c>
      <c r="Z784" s="85"/>
      <c r="AA784" s="85" t="str">
        <f>IF(AND(MONTH(E784)='IN-NX'!$J$5,'IN-NX'!$D$7=D784),"x","")</f>
        <v/>
      </c>
      <c r="AB784" s="85" t="str">
        <f>IF(AND(OR(LEFT(TH!N784,2)="15",LEFT(TH!O784,2)="15"),'152-CT'!$J$8=TH!F784),"x","")</f>
        <v/>
      </c>
      <c r="AC784" s="85" t="str">
        <f>IF(AND(OR(LEFT(TH!N784,2)="15",LEFT(TH!O784,2)="15"),TK!$E$7=TH!F784),"x","")</f>
        <v/>
      </c>
      <c r="AD784" s="85" t="str">
        <f>IF(AND(N784="1521",MONTH(C784)='BK-NL'!$M$11),"x","")</f>
        <v/>
      </c>
    </row>
    <row r="785" spans="1:30" s="347" customFormat="1" ht="15.75" hidden="1" customHeight="1">
      <c r="A785" s="342" t="str">
        <f>IF(B785&lt;&gt;"",IF(AND(B785='IN-TC'!$S$4,OR(TH!N785="1111",TH!O785="1111")),TH!D785,""),"")</f>
        <v/>
      </c>
      <c r="B785" s="63">
        <f t="shared" si="55"/>
        <v>5</v>
      </c>
      <c r="C785" s="881">
        <v>42521</v>
      </c>
      <c r="D785" s="881" t="s">
        <v>585</v>
      </c>
      <c r="E785" s="881">
        <f t="shared" si="56"/>
        <v>42521</v>
      </c>
      <c r="F785" s="74" t="s">
        <v>1349</v>
      </c>
      <c r="G785" s="988" t="s">
        <v>590</v>
      </c>
      <c r="H785" s="1145"/>
      <c r="I785" s="447"/>
      <c r="J785" s="447"/>
      <c r="K785" s="438"/>
      <c r="L785" s="447"/>
      <c r="M785" s="887">
        <v>3250980</v>
      </c>
      <c r="N785" s="888" t="s">
        <v>594</v>
      </c>
      <c r="O785" s="888" t="s">
        <v>598</v>
      </c>
      <c r="P785" s="85" t="str">
        <f>IF(AND('331-CT'!$E$7=TH!H785,OR(N785="331",O785="331")),"x","")</f>
        <v/>
      </c>
      <c r="Q785" s="85" t="str">
        <f>IF(AND(B785='111'!$L$11,OR($N785=$Q$7,$O785=$Q$7)),"x","")</f>
        <v/>
      </c>
      <c r="R785" s="85" t="str">
        <f>IF(AND($N785=$Q$7,$B785&lt;'111'!$L$11),"x","")</f>
        <v/>
      </c>
      <c r="S785" s="85" t="str">
        <f>IF(AND($O785=$Q$7,$B785&lt;'111'!$L$11),"x","")</f>
        <v/>
      </c>
      <c r="T785" s="85" t="str">
        <f>IF(ISERROR(FIND('112'!$M$9,G785,1)),"",IF((AND(FIND('112'!$M$9,G785,1)&gt;=1,B785='112'!$K$9,OR($N785='112'!$I$6,$O785='112'!$I$6))),"x",""))</f>
        <v/>
      </c>
      <c r="U785" s="85" t="str">
        <f>IF(ISERROR(FIND('112'!$M$9,G785,1)),"",IF((AND(LEFT(G785,2)=LEFT('112'!$M$9,2),B785&lt;'112'!$K$9,$N785='112'!$I$6)),"x",""))</f>
        <v/>
      </c>
      <c r="V785" s="85" t="str">
        <f>IF(ISERROR(FIND('112'!$M$9,G785,1)),"",IF((AND(RIGHT(G785,2)=RIGHT('112'!$M$9,2),B785&lt;'112'!$K$9,$O785='112'!$I$6)),"x",""))</f>
        <v/>
      </c>
      <c r="W785" s="85" t="str">
        <f>IF(AND('341-CT'!$H$9=H785,OR(LEFT(N785,3)=$W$7,LEFT(O785,3)=$W$7)),"x","")</f>
        <v/>
      </c>
      <c r="X785" s="85" t="str">
        <f>IF(OR(TH!N785=TH!$X$7,O785=TH!$X$7),"x","")</f>
        <v/>
      </c>
      <c r="Y785" s="85" t="str">
        <f>IF(AND(OR(N785="131",O785="131"),H785='131-CT'!$H$9),"x","")</f>
        <v/>
      </c>
      <c r="Z785" s="85"/>
      <c r="AA785" s="85" t="str">
        <f>IF(AND(MONTH(E785)='IN-NX'!$J$5,'IN-NX'!$D$7=D785),"x","")</f>
        <v/>
      </c>
      <c r="AB785" s="85" t="str">
        <f>IF(AND(OR(LEFT(TH!N785,2)="15",LEFT(TH!O785,2)="15"),'152-CT'!$J$8=TH!F785),"x","")</f>
        <v/>
      </c>
      <c r="AC785" s="85" t="str">
        <f>IF(AND(OR(LEFT(TH!N785,2)="15",LEFT(TH!O785,2)="15"),TK!$E$7=TH!F785),"x","")</f>
        <v/>
      </c>
      <c r="AD785" s="85" t="str">
        <f>IF(AND(N785="1521",MONTH(C785)='BK-NL'!$M$11),"x","")</f>
        <v/>
      </c>
    </row>
    <row r="786" spans="1:30" s="347" customFormat="1" ht="15.75" hidden="1" customHeight="1">
      <c r="A786" s="342" t="str">
        <f>IF(B786&lt;&gt;"",IF(AND(B786='IN-TC'!$S$4,OR(TH!N786="1111",TH!O786="1111")),TH!D786,""),"")</f>
        <v/>
      </c>
      <c r="B786" s="63">
        <f t="shared" si="55"/>
        <v>5</v>
      </c>
      <c r="C786" s="881">
        <v>42521</v>
      </c>
      <c r="D786" s="881" t="s">
        <v>585</v>
      </c>
      <c r="E786" s="881">
        <f t="shared" si="56"/>
        <v>42521</v>
      </c>
      <c r="F786" s="74" t="s">
        <v>1350</v>
      </c>
      <c r="G786" s="278"/>
      <c r="H786" s="322"/>
      <c r="I786" s="446"/>
      <c r="J786" s="446"/>
      <c r="K786" s="437"/>
      <c r="L786" s="446"/>
      <c r="M786" s="887">
        <v>1083660</v>
      </c>
      <c r="N786" s="888" t="s">
        <v>283</v>
      </c>
      <c r="O786" s="888" t="s">
        <v>598</v>
      </c>
      <c r="P786" s="85" t="str">
        <f>IF(AND('331-CT'!$E$7=TH!H786,OR(N786="331",O786="331")),"x","")</f>
        <v/>
      </c>
      <c r="Q786" s="85" t="str">
        <f>IF(AND(B786='111'!$L$11,OR($N786=$Q$7,$O786=$Q$7)),"x","")</f>
        <v/>
      </c>
      <c r="R786" s="85" t="str">
        <f>IF(AND($N786=$Q$7,$B786&lt;'111'!$L$11),"x","")</f>
        <v/>
      </c>
      <c r="S786" s="85" t="str">
        <f>IF(AND($O786=$Q$7,$B786&lt;'111'!$L$11),"x","")</f>
        <v/>
      </c>
      <c r="T786" s="85" t="str">
        <f>IF(ISERROR(FIND('112'!$M$9,G786,1)),"",IF((AND(FIND('112'!$M$9,G786,1)&gt;=1,B786='112'!$K$9,OR($N786='112'!$I$6,$O786='112'!$I$6))),"x",""))</f>
        <v/>
      </c>
      <c r="U786" s="85" t="str">
        <f>IF(ISERROR(FIND('112'!$M$9,G786,1)),"",IF((AND(LEFT(G786,2)=LEFT('112'!$M$9,2),B786&lt;'112'!$K$9,$N786='112'!$I$6)),"x",""))</f>
        <v/>
      </c>
      <c r="V786" s="85" t="str">
        <f>IF(ISERROR(FIND('112'!$M$9,G786,1)),"",IF((AND(RIGHT(G786,2)=RIGHT('112'!$M$9,2),B786&lt;'112'!$K$9,$O786='112'!$I$6)),"x",""))</f>
        <v/>
      </c>
      <c r="W786" s="85" t="str">
        <f>IF(AND('341-CT'!$H$9=H786,OR(LEFT(N786,3)=$W$7,LEFT(O786,3)=$W$7)),"x","")</f>
        <v/>
      </c>
      <c r="X786" s="85" t="str">
        <f>IF(OR(TH!N786=TH!$X$7,O786=TH!$X$7),"x","")</f>
        <v/>
      </c>
      <c r="Y786" s="85" t="str">
        <f>IF(AND(OR(N786="131",O786="131"),H786='131-CT'!$H$9),"x","")</f>
        <v/>
      </c>
      <c r="Z786" s="85"/>
      <c r="AA786" s="85" t="str">
        <f>IF(AND(MONTH(E786)='IN-NX'!$J$5,'IN-NX'!$D$7=D786),"x","")</f>
        <v/>
      </c>
      <c r="AB786" s="85" t="str">
        <f>IF(AND(OR(LEFT(TH!N786,2)="15",LEFT(TH!O786,2)="15"),'152-CT'!$J$8=TH!F786),"x","")</f>
        <v/>
      </c>
      <c r="AC786" s="85" t="str">
        <f>IF(AND(OR(LEFT(TH!N786,2)="15",LEFT(TH!O786,2)="15"),TK!$E$7=TH!F786),"x","")</f>
        <v/>
      </c>
      <c r="AD786" s="85" t="str">
        <f>IF(AND(N786="1521",MONTH(C786)='BK-NL'!$M$11),"x","")</f>
        <v/>
      </c>
    </row>
    <row r="787" spans="1:30" s="347" customFormat="1" ht="15.75" hidden="1" customHeight="1">
      <c r="A787" s="342" t="str">
        <f>IF(B787&lt;&gt;"",IF(AND(B787='IN-TC'!$S$4,OR(TH!N787="1111",TH!O787="1111")),TH!D787,""),"")</f>
        <v/>
      </c>
      <c r="B787" s="63">
        <f t="shared" si="55"/>
        <v>6</v>
      </c>
      <c r="C787" s="881">
        <v>42551</v>
      </c>
      <c r="D787" s="881" t="s">
        <v>585</v>
      </c>
      <c r="E787" s="881">
        <f t="shared" si="56"/>
        <v>42551</v>
      </c>
      <c r="F787" s="74" t="s">
        <v>1337</v>
      </c>
      <c r="G787" s="278"/>
      <c r="H787" s="322"/>
      <c r="I787" s="446"/>
      <c r="J787" s="446"/>
      <c r="K787" s="437"/>
      <c r="L787" s="446"/>
      <c r="M787" s="887"/>
      <c r="N787" s="888" t="s">
        <v>594</v>
      </c>
      <c r="O787" s="888" t="s">
        <v>595</v>
      </c>
      <c r="P787" s="85" t="str">
        <f>IF(AND('331-CT'!$E$7=TH!H787,OR(N787="331",O787="331")),"x","")</f>
        <v/>
      </c>
      <c r="Q787" s="85" t="str">
        <f>IF(AND(B787='111'!$L$11,OR($N787=$Q$7,$O787=$Q$7)),"x","")</f>
        <v/>
      </c>
      <c r="R787" s="85" t="str">
        <f>IF(AND($N787=$Q$7,$B787&lt;'111'!$L$11),"x","")</f>
        <v/>
      </c>
      <c r="S787" s="85" t="str">
        <f>IF(AND($O787=$Q$7,$B787&lt;'111'!$L$11),"x","")</f>
        <v/>
      </c>
      <c r="T787" s="85" t="str">
        <f>IF(ISERROR(FIND('112'!$M$9,G787,1)),"",IF((AND(FIND('112'!$M$9,G787,1)&gt;=1,B787='112'!$K$9,OR($N787='112'!$I$6,$O787='112'!$I$6))),"x",""))</f>
        <v/>
      </c>
      <c r="U787" s="85" t="str">
        <f>IF(ISERROR(FIND('112'!$M$9,G787,1)),"",IF((AND(LEFT(G787,2)=LEFT('112'!$M$9,2),B787&lt;'112'!$K$9,$N787='112'!$I$6)),"x",""))</f>
        <v/>
      </c>
      <c r="V787" s="85" t="str">
        <f>IF(ISERROR(FIND('112'!$M$9,G787,1)),"",IF((AND(RIGHT(G787,2)=RIGHT('112'!$M$9,2),B787&lt;'112'!$K$9,$O787='112'!$I$6)),"x",""))</f>
        <v/>
      </c>
      <c r="W787" s="85" t="str">
        <f>IF(AND('341-CT'!$H$9=H787,OR(LEFT(N787,3)=$W$7,LEFT(O787,3)=$W$7)),"x","")</f>
        <v/>
      </c>
      <c r="X787" s="85" t="str">
        <f>IF(OR(TH!N787=TH!$X$7,O787=TH!$X$7),"x","")</f>
        <v/>
      </c>
      <c r="Y787" s="85" t="str">
        <f>IF(AND(OR(N787="131",O787="131"),H787='131-CT'!$H$9),"x","")</f>
        <v/>
      </c>
      <c r="Z787" s="85"/>
      <c r="AA787" s="85" t="str">
        <f>IF(AND(MONTH(E787)='IN-NX'!$J$5,'IN-NX'!$D$7=D787),"x","")</f>
        <v/>
      </c>
      <c r="AB787" s="85" t="str">
        <f>IF(AND(OR(LEFT(TH!N787,2)="15",LEFT(TH!O787,2)="15"),'152-CT'!$J$8=TH!F787),"x","")</f>
        <v/>
      </c>
      <c r="AC787" s="85" t="str">
        <f>IF(AND(OR(LEFT(TH!N787,2)="15",LEFT(TH!O787,2)="15"),TK!$E$7=TH!F787),"x","")</f>
        <v/>
      </c>
      <c r="AD787" s="85" t="str">
        <f>IF(AND(N787="1521",MONTH(C787)='BK-NL'!$M$11),"x","")</f>
        <v/>
      </c>
    </row>
    <row r="788" spans="1:30" s="347" customFormat="1" ht="15.75" hidden="1" customHeight="1">
      <c r="A788" s="342" t="str">
        <f>IF(B788&lt;&gt;"",IF(AND(B788='IN-TC'!$S$4,OR(TH!N788="1111",TH!O788="1111")),TH!D788,""),"")</f>
        <v/>
      </c>
      <c r="B788" s="63">
        <f t="shared" si="55"/>
        <v>6</v>
      </c>
      <c r="C788" s="881">
        <v>42551</v>
      </c>
      <c r="D788" s="881" t="s">
        <v>585</v>
      </c>
      <c r="E788" s="881">
        <f t="shared" si="56"/>
        <v>42551</v>
      </c>
      <c r="F788" s="74" t="s">
        <v>1338</v>
      </c>
      <c r="G788" s="278"/>
      <c r="H788" s="322"/>
      <c r="I788" s="446"/>
      <c r="J788" s="446"/>
      <c r="K788" s="437"/>
      <c r="L788" s="446"/>
      <c r="M788" s="887">
        <v>118338627</v>
      </c>
      <c r="N788" s="888" t="s">
        <v>283</v>
      </c>
      <c r="O788" s="888" t="s">
        <v>595</v>
      </c>
      <c r="P788" s="85" t="str">
        <f>IF(AND('331-CT'!$E$7=TH!H788,OR(N788="331",O788="331")),"x","")</f>
        <v/>
      </c>
      <c r="Q788" s="85" t="str">
        <f>IF(AND(B788='111'!$L$11,OR($N788=$Q$7,$O788=$Q$7)),"x","")</f>
        <v/>
      </c>
      <c r="R788" s="85" t="str">
        <f>IF(AND($N788=$Q$7,$B788&lt;'111'!$L$11),"x","")</f>
        <v/>
      </c>
      <c r="S788" s="85" t="str">
        <f>IF(AND($O788=$Q$7,$B788&lt;'111'!$L$11),"x","")</f>
        <v/>
      </c>
      <c r="T788" s="85" t="str">
        <f>IF(ISERROR(FIND('112'!$M$9,G788,1)),"",IF((AND(FIND('112'!$M$9,G788,1)&gt;=1,B788='112'!$K$9,OR($N788='112'!$I$6,$O788='112'!$I$6))),"x",""))</f>
        <v/>
      </c>
      <c r="U788" s="85" t="str">
        <f>IF(ISERROR(FIND('112'!$M$9,G788,1)),"",IF((AND(LEFT(G788,2)=LEFT('112'!$M$9,2),B788&lt;'112'!$K$9,$N788='112'!$I$6)),"x",""))</f>
        <v/>
      </c>
      <c r="V788" s="85" t="str">
        <f>IF(ISERROR(FIND('112'!$M$9,G788,1)),"",IF((AND(RIGHT(G788,2)=RIGHT('112'!$M$9,2),B788&lt;'112'!$K$9,$O788='112'!$I$6)),"x",""))</f>
        <v/>
      </c>
      <c r="W788" s="85" t="str">
        <f>IF(AND('341-CT'!$H$9=H788,OR(LEFT(N788,3)=$W$7,LEFT(O788,3)=$W$7)),"x","")</f>
        <v/>
      </c>
      <c r="X788" s="85" t="str">
        <f>IF(OR(TH!N788=TH!$X$7,O788=TH!$X$7),"x","")</f>
        <v/>
      </c>
      <c r="Y788" s="85" t="str">
        <f>IF(AND(OR(N788="131",O788="131"),H788='131-CT'!$H$9),"x","")</f>
        <v/>
      </c>
      <c r="Z788" s="85"/>
      <c r="AA788" s="85" t="str">
        <f>IF(AND(MONTH(E788)='IN-NX'!$J$5,'IN-NX'!$D$7=D788),"x","")</f>
        <v/>
      </c>
      <c r="AB788" s="85" t="str">
        <f>IF(AND(OR(LEFT(TH!N788,2)="15",LEFT(TH!O788,2)="15"),'152-CT'!$J$8=TH!F788),"x","")</f>
        <v/>
      </c>
      <c r="AC788" s="85" t="str">
        <f>IF(AND(OR(LEFT(TH!N788,2)="15",LEFT(TH!O788,2)="15"),TK!$E$7=TH!F788),"x","")</f>
        <v/>
      </c>
      <c r="AD788" s="85" t="str">
        <f>IF(AND(N788="1521",MONTH(C788)='BK-NL'!$M$11),"x","")</f>
        <v/>
      </c>
    </row>
    <row r="789" spans="1:30" s="347" customFormat="1" ht="15.75" hidden="1" customHeight="1">
      <c r="A789" s="342" t="str">
        <f>IF(B789&lt;&gt;"",IF(AND(B789='IN-TC'!$S$4,OR(TH!N789="1111",TH!O789="1111")),TH!D789,""),"")</f>
        <v/>
      </c>
      <c r="B789" s="63">
        <f t="shared" si="55"/>
        <v>6</v>
      </c>
      <c r="C789" s="881">
        <v>42551</v>
      </c>
      <c r="D789" s="881" t="s">
        <v>585</v>
      </c>
      <c r="E789" s="881">
        <f t="shared" si="56"/>
        <v>42551</v>
      </c>
      <c r="F789" s="74" t="s">
        <v>1339</v>
      </c>
      <c r="G789" s="988" t="s">
        <v>586</v>
      </c>
      <c r="H789" s="322"/>
      <c r="I789" s="446"/>
      <c r="J789" s="446"/>
      <c r="K789" s="437"/>
      <c r="L789" s="446"/>
      <c r="M789" s="887">
        <v>19505880</v>
      </c>
      <c r="N789" s="888" t="s">
        <v>595</v>
      </c>
      <c r="O789" s="888" t="s">
        <v>596</v>
      </c>
      <c r="P789" s="85" t="str">
        <f>IF(AND('331-CT'!$E$7=TH!H789,OR(N789="331",O789="331")),"x","")</f>
        <v/>
      </c>
      <c r="Q789" s="85" t="str">
        <f>IF(AND(B789='111'!$L$11,OR($N789=$Q$7,$O789=$Q$7)),"x","")</f>
        <v/>
      </c>
      <c r="R789" s="85" t="str">
        <f>IF(AND($N789=$Q$7,$B789&lt;'111'!$L$11),"x","")</f>
        <v/>
      </c>
      <c r="S789" s="85" t="str">
        <f>IF(AND($O789=$Q$7,$B789&lt;'111'!$L$11),"x","")</f>
        <v/>
      </c>
      <c r="T789" s="85" t="str">
        <f>IF(ISERROR(FIND('112'!$M$9,G789,1)),"",IF((AND(FIND('112'!$M$9,G789,1)&gt;=1,B789='112'!$K$9,OR($N789='112'!$I$6,$O789='112'!$I$6))),"x",""))</f>
        <v/>
      </c>
      <c r="U789" s="85" t="str">
        <f>IF(ISERROR(FIND('112'!$M$9,G789,1)),"",IF((AND(LEFT(G789,2)=LEFT('112'!$M$9,2),B789&lt;'112'!$K$9,$N789='112'!$I$6)),"x",""))</f>
        <v/>
      </c>
      <c r="V789" s="85" t="str">
        <f>IF(ISERROR(FIND('112'!$M$9,G789,1)),"",IF((AND(RIGHT(G789,2)=RIGHT('112'!$M$9,2),B789&lt;'112'!$K$9,$O789='112'!$I$6)),"x",""))</f>
        <v/>
      </c>
      <c r="W789" s="85" t="str">
        <f>IF(AND('341-CT'!$H$9=H789,OR(LEFT(N789,3)=$W$7,LEFT(O789,3)=$W$7)),"x","")</f>
        <v/>
      </c>
      <c r="X789" s="85" t="str">
        <f>IF(OR(TH!N789=TH!$X$7,O789=TH!$X$7),"x","")</f>
        <v/>
      </c>
      <c r="Y789" s="85" t="str">
        <f>IF(AND(OR(N789="131",O789="131"),H789='131-CT'!$H$9),"x","")</f>
        <v/>
      </c>
      <c r="Z789" s="85"/>
      <c r="AA789" s="85" t="str">
        <f>IF(AND(MONTH(E789)='IN-NX'!$J$5,'IN-NX'!$D$7=D789),"x","")</f>
        <v/>
      </c>
      <c r="AB789" s="85" t="str">
        <f>IF(AND(OR(LEFT(TH!N789,2)="15",LEFT(TH!O789,2)="15"),'152-CT'!$J$8=TH!F789),"x","")</f>
        <v/>
      </c>
      <c r="AC789" s="85" t="str">
        <f>IF(AND(OR(LEFT(TH!N789,2)="15",LEFT(TH!O789,2)="15"),TK!$E$7=TH!F789),"x","")</f>
        <v/>
      </c>
      <c r="AD789" s="85" t="str">
        <f>IF(AND(N789="1521",MONTH(C789)='BK-NL'!$M$11),"x","")</f>
        <v/>
      </c>
    </row>
    <row r="790" spans="1:30" s="347" customFormat="1" ht="15.75" hidden="1" customHeight="1">
      <c r="A790" s="342" t="str">
        <f>IF(B790&lt;&gt;"",IF(AND(B790='IN-TC'!$S$4,OR(TH!N790="1111",TH!O790="1111")),TH!D790,""),"")</f>
        <v/>
      </c>
      <c r="B790" s="63">
        <f t="shared" si="55"/>
        <v>6</v>
      </c>
      <c r="C790" s="881">
        <v>42551</v>
      </c>
      <c r="D790" s="881" t="s">
        <v>585</v>
      </c>
      <c r="E790" s="881">
        <f t="shared" si="56"/>
        <v>42551</v>
      </c>
      <c r="F790" s="74" t="s">
        <v>1340</v>
      </c>
      <c r="G790" s="278"/>
      <c r="H790" s="322"/>
      <c r="I790" s="446"/>
      <c r="J790" s="446"/>
      <c r="K790" s="437"/>
      <c r="L790" s="446"/>
      <c r="M790" s="887">
        <v>3250980</v>
      </c>
      <c r="N790" s="889" t="s">
        <v>595</v>
      </c>
      <c r="O790" s="890" t="s">
        <v>596</v>
      </c>
      <c r="P790" s="85" t="str">
        <f>IF(AND('331-CT'!$E$7=TH!H790,OR(N790="331",O790="331")),"x","")</f>
        <v/>
      </c>
      <c r="Q790" s="85" t="str">
        <f>IF(AND(B790='111'!$L$11,OR($N790=$Q$7,$O790=$Q$7)),"x","")</f>
        <v/>
      </c>
      <c r="R790" s="85" t="str">
        <f>IF(AND($N790=$Q$7,$B790&lt;'111'!$L$11),"x","")</f>
        <v/>
      </c>
      <c r="S790" s="85" t="str">
        <f>IF(AND($O790=$Q$7,$B790&lt;'111'!$L$11),"x","")</f>
        <v/>
      </c>
      <c r="T790" s="85" t="str">
        <f>IF(ISERROR(FIND('112'!$M$9,G790,1)),"",IF((AND(FIND('112'!$M$9,G790,1)&gt;=1,B790='112'!$K$9,OR($N790='112'!$I$6,$O790='112'!$I$6))),"x",""))</f>
        <v/>
      </c>
      <c r="U790" s="85" t="str">
        <f>IF(ISERROR(FIND('112'!$M$9,G790,1)),"",IF((AND(LEFT(G790,2)=LEFT('112'!$M$9,2),B790&lt;'112'!$K$9,$N790='112'!$I$6)),"x",""))</f>
        <v/>
      </c>
      <c r="V790" s="85" t="str">
        <f>IF(ISERROR(FIND('112'!$M$9,G790,1)),"",IF((AND(RIGHT(G790,2)=RIGHT('112'!$M$9,2),B790&lt;'112'!$K$9,$O790='112'!$I$6)),"x",""))</f>
        <v/>
      </c>
      <c r="W790" s="85" t="str">
        <f>IF(AND('341-CT'!$H$9=H790,OR(LEFT(N790,3)=$W$7,LEFT(O790,3)=$W$7)),"x","")</f>
        <v/>
      </c>
      <c r="X790" s="85" t="str">
        <f>IF(OR(TH!N790=TH!$X$7,O790=TH!$X$7),"x","")</f>
        <v/>
      </c>
      <c r="Y790" s="85" t="str">
        <f>IF(AND(OR(N790="131",O790="131"),H790='131-CT'!$H$9),"x","")</f>
        <v/>
      </c>
      <c r="Z790" s="85"/>
      <c r="AA790" s="85" t="str">
        <f>IF(AND(MONTH(E790)='IN-NX'!$J$5,'IN-NX'!$D$7=D790),"x","")</f>
        <v/>
      </c>
      <c r="AB790" s="85" t="str">
        <f>IF(AND(OR(LEFT(TH!N790,2)="15",LEFT(TH!O790,2)="15"),'152-CT'!$J$8=TH!F790),"x","")</f>
        <v/>
      </c>
      <c r="AC790" s="85" t="str">
        <f>IF(AND(OR(LEFT(TH!N790,2)="15",LEFT(TH!O790,2)="15"),TK!$E$7=TH!F790),"x","")</f>
        <v/>
      </c>
      <c r="AD790" s="85" t="str">
        <f>IF(AND(N790="1521",MONTH(C790)='BK-NL'!$M$11),"x","")</f>
        <v/>
      </c>
    </row>
    <row r="791" spans="1:30" s="347" customFormat="1" ht="15.75" hidden="1" customHeight="1">
      <c r="A791" s="342" t="str">
        <f>IF(B791&lt;&gt;"",IF(AND(B791='IN-TC'!$S$4,OR(TH!N791="1111",TH!O791="1111")),TH!D791,""),"")</f>
        <v/>
      </c>
      <c r="B791" s="63">
        <f t="shared" si="55"/>
        <v>6</v>
      </c>
      <c r="C791" s="881">
        <v>42551</v>
      </c>
      <c r="D791" s="881" t="s">
        <v>585</v>
      </c>
      <c r="E791" s="881">
        <f t="shared" si="56"/>
        <v>42551</v>
      </c>
      <c r="F791" s="74" t="s">
        <v>1341</v>
      </c>
      <c r="G791" s="988" t="s">
        <v>587</v>
      </c>
      <c r="H791" s="322"/>
      <c r="I791" s="446"/>
      <c r="J791" s="446"/>
      <c r="K791" s="437"/>
      <c r="L791" s="446"/>
      <c r="M791" s="887">
        <v>1083660</v>
      </c>
      <c r="N791" s="888" t="s">
        <v>594</v>
      </c>
      <c r="O791" s="888" t="s">
        <v>596</v>
      </c>
      <c r="P791" s="85" t="str">
        <f>IF(AND('331-CT'!$E$7=TH!H791,OR(N791="331",O791="331")),"x","")</f>
        <v/>
      </c>
      <c r="Q791" s="85" t="str">
        <f>IF(AND(B791='111'!$L$11,OR($N791=$Q$7,$O791=$Q$7)),"x","")</f>
        <v/>
      </c>
      <c r="R791" s="85" t="str">
        <f>IF(AND($N791=$Q$7,$B791&lt;'111'!$L$11),"x","")</f>
        <v/>
      </c>
      <c r="S791" s="85" t="str">
        <f>IF(AND($O791=$Q$7,$B791&lt;'111'!$L$11),"x","")</f>
        <v/>
      </c>
      <c r="T791" s="85" t="str">
        <f>IF(ISERROR(FIND('112'!$M$9,G791,1)),"",IF((AND(FIND('112'!$M$9,G791,1)&gt;=1,B791='112'!$K$9,OR($N791='112'!$I$6,$O791='112'!$I$6))),"x",""))</f>
        <v/>
      </c>
      <c r="U791" s="85" t="str">
        <f>IF(ISERROR(FIND('112'!$M$9,G791,1)),"",IF((AND(LEFT(G791,2)=LEFT('112'!$M$9,2),B791&lt;'112'!$K$9,$N791='112'!$I$6)),"x",""))</f>
        <v/>
      </c>
      <c r="V791" s="85" t="str">
        <f>IF(ISERROR(FIND('112'!$M$9,G791,1)),"",IF((AND(RIGHT(G791,2)=RIGHT('112'!$M$9,2),B791&lt;'112'!$K$9,$O791='112'!$I$6)),"x",""))</f>
        <v/>
      </c>
      <c r="W791" s="85" t="str">
        <f>IF(AND('341-CT'!$H$9=H791,OR(LEFT(N791,3)=$W$7,LEFT(O791,3)=$W$7)),"x","")</f>
        <v/>
      </c>
      <c r="X791" s="85" t="str">
        <f>IF(OR(TH!N791=TH!$X$7,O791=TH!$X$7),"x","")</f>
        <v/>
      </c>
      <c r="Y791" s="85" t="str">
        <f>IF(AND(OR(N791="131",O791="131"),H791='131-CT'!$H$9),"x","")</f>
        <v/>
      </c>
      <c r="Z791" s="85"/>
      <c r="AA791" s="85" t="str">
        <f>IF(AND(MONTH(E791)='IN-NX'!$J$5,'IN-NX'!$D$7=D791),"x","")</f>
        <v/>
      </c>
      <c r="AB791" s="85" t="str">
        <f>IF(AND(OR(LEFT(TH!N791,2)="15",LEFT(TH!O791,2)="15"),'152-CT'!$J$8=TH!F791),"x","")</f>
        <v/>
      </c>
      <c r="AC791" s="85" t="str">
        <f>IF(AND(OR(LEFT(TH!N791,2)="15",LEFT(TH!O791,2)="15"),TK!$E$7=TH!F791),"x","")</f>
        <v/>
      </c>
      <c r="AD791" s="85" t="str">
        <f>IF(AND(N791="1521",MONTH(C791)='BK-NL'!$M$11),"x","")</f>
        <v/>
      </c>
    </row>
    <row r="792" spans="1:30" s="347" customFormat="1" ht="15.75" hidden="1" customHeight="1">
      <c r="A792" s="342" t="str">
        <f>IF(B792&lt;&gt;"",IF(AND(B792='IN-TC'!$S$4,OR(TH!N792="1111",TH!O792="1111")),TH!D792,""),"")</f>
        <v/>
      </c>
      <c r="B792" s="63">
        <f t="shared" si="55"/>
        <v>6</v>
      </c>
      <c r="C792" s="881">
        <v>42551</v>
      </c>
      <c r="D792" s="881" t="s">
        <v>585</v>
      </c>
      <c r="E792" s="881">
        <f t="shared" si="56"/>
        <v>42551</v>
      </c>
      <c r="F792" s="74" t="s">
        <v>1342</v>
      </c>
      <c r="G792" s="278"/>
      <c r="H792" s="322"/>
      <c r="I792" s="446"/>
      <c r="J792" s="446"/>
      <c r="K792" s="437"/>
      <c r="L792" s="446"/>
      <c r="M792" s="887">
        <v>19505880</v>
      </c>
      <c r="N792" s="888" t="s">
        <v>283</v>
      </c>
      <c r="O792" s="888" t="s">
        <v>596</v>
      </c>
      <c r="P792" s="85" t="str">
        <f>IF(AND('331-CT'!$E$7=TH!H792,OR(N792="331",O792="331")),"x","")</f>
        <v/>
      </c>
      <c r="Q792" s="85" t="str">
        <f>IF(AND(B792='111'!$L$11,OR($N792=$Q$7,$O792=$Q$7)),"x","")</f>
        <v/>
      </c>
      <c r="R792" s="85" t="str">
        <f>IF(AND($N792=$Q$7,$B792&lt;'111'!$L$11),"x","")</f>
        <v/>
      </c>
      <c r="S792" s="85" t="str">
        <f>IF(AND($O792=$Q$7,$B792&lt;'111'!$L$11),"x","")</f>
        <v/>
      </c>
      <c r="T792" s="85" t="str">
        <f>IF(ISERROR(FIND('112'!$M$9,G792,1)),"",IF((AND(FIND('112'!$M$9,G792,1)&gt;=1,B792='112'!$K$9,OR($N792='112'!$I$6,$O792='112'!$I$6))),"x",""))</f>
        <v/>
      </c>
      <c r="U792" s="85" t="str">
        <f>IF(ISERROR(FIND('112'!$M$9,G792,1)),"",IF((AND(LEFT(G792,2)=LEFT('112'!$M$9,2),B792&lt;'112'!$K$9,$N792='112'!$I$6)),"x",""))</f>
        <v/>
      </c>
      <c r="V792" s="85" t="str">
        <f>IF(ISERROR(FIND('112'!$M$9,G792,1)),"",IF((AND(RIGHT(G792,2)=RIGHT('112'!$M$9,2),B792&lt;'112'!$K$9,$O792='112'!$I$6)),"x",""))</f>
        <v/>
      </c>
      <c r="W792" s="85" t="str">
        <f>IF(AND('341-CT'!$H$9=H792,OR(LEFT(N792,3)=$W$7,LEFT(O792,3)=$W$7)),"x","")</f>
        <v/>
      </c>
      <c r="X792" s="85" t="str">
        <f>IF(OR(TH!N792=TH!$X$7,O792=TH!$X$7),"x","")</f>
        <v/>
      </c>
      <c r="Y792" s="85" t="str">
        <f>IF(AND(OR(N792="131",O792="131"),H792='131-CT'!$H$9),"x","")</f>
        <v/>
      </c>
      <c r="Z792" s="85"/>
      <c r="AA792" s="85" t="str">
        <f>IF(AND(MONTH(E792)='IN-NX'!$J$5,'IN-NX'!$D$7=D792),"x","")</f>
        <v/>
      </c>
      <c r="AB792" s="85" t="str">
        <f>IF(AND(OR(LEFT(TH!N792,2)="15",LEFT(TH!O792,2)="15"),'152-CT'!$J$8=TH!F792),"x","")</f>
        <v/>
      </c>
      <c r="AC792" s="85" t="str">
        <f>IF(AND(OR(LEFT(TH!N792,2)="15",LEFT(TH!O792,2)="15"),TK!$E$7=TH!F792),"x","")</f>
        <v/>
      </c>
      <c r="AD792" s="85" t="str">
        <f>IF(AND(N792="1521",MONTH(C792)='BK-NL'!$M$11),"x","")</f>
        <v/>
      </c>
    </row>
    <row r="793" spans="1:30" s="347" customFormat="1" ht="15.75" hidden="1" customHeight="1">
      <c r="A793" s="342" t="str">
        <f>IF(B793&lt;&gt;"",IF(AND(B793='IN-TC'!$S$4,OR(TH!N793="1111",TH!O793="1111")),TH!D793,""),"")</f>
        <v/>
      </c>
      <c r="B793" s="63">
        <f t="shared" si="55"/>
        <v>6</v>
      </c>
      <c r="C793" s="881">
        <v>42551</v>
      </c>
      <c r="D793" s="881" t="s">
        <v>585</v>
      </c>
      <c r="E793" s="881">
        <f t="shared" si="56"/>
        <v>42551</v>
      </c>
      <c r="F793" s="74" t="s">
        <v>1343</v>
      </c>
      <c r="G793" s="988" t="s">
        <v>588</v>
      </c>
      <c r="H793" s="324"/>
      <c r="I793" s="444"/>
      <c r="J793" s="444"/>
      <c r="K793" s="435"/>
      <c r="L793" s="444"/>
      <c r="M793" s="887">
        <v>3250980</v>
      </c>
      <c r="N793" s="888" t="s">
        <v>595</v>
      </c>
      <c r="O793" s="888" t="s">
        <v>597</v>
      </c>
      <c r="P793" s="85" t="str">
        <f>IF(AND('331-CT'!$E$7=TH!H793,OR(N793="331",O793="331")),"x","")</f>
        <v/>
      </c>
      <c r="Q793" s="85" t="str">
        <f>IF(AND(B793='111'!$L$11,OR($N793=$Q$7,$O793=$Q$7)),"x","")</f>
        <v/>
      </c>
      <c r="R793" s="85" t="str">
        <f>IF(AND($N793=$Q$7,$B793&lt;'111'!$L$11),"x","")</f>
        <v/>
      </c>
      <c r="S793" s="85" t="str">
        <f>IF(AND($O793=$Q$7,$B793&lt;'111'!$L$11),"x","")</f>
        <v/>
      </c>
      <c r="T793" s="85" t="str">
        <f>IF(ISERROR(FIND('112'!$M$9,G793,1)),"",IF((AND(FIND('112'!$M$9,G793,1)&gt;=1,B793='112'!$K$9,OR($N793='112'!$I$6,$O793='112'!$I$6))),"x",""))</f>
        <v/>
      </c>
      <c r="U793" s="85" t="str">
        <f>IF(ISERROR(FIND('112'!$M$9,G793,1)),"",IF((AND(LEFT(G793,2)=LEFT('112'!$M$9,2),B793&lt;'112'!$K$9,$N793='112'!$I$6)),"x",""))</f>
        <v/>
      </c>
      <c r="V793" s="85" t="str">
        <f>IF(ISERROR(FIND('112'!$M$9,G793,1)),"",IF((AND(RIGHT(G793,2)=RIGHT('112'!$M$9,2),B793&lt;'112'!$K$9,$O793='112'!$I$6)),"x",""))</f>
        <v/>
      </c>
      <c r="W793" s="85" t="str">
        <f>IF(AND('341-CT'!$H$9=H793,OR(LEFT(N793,3)=$W$7,LEFT(O793,3)=$W$7)),"x","")</f>
        <v/>
      </c>
      <c r="X793" s="85" t="str">
        <f>IF(OR(TH!N793=TH!$X$7,O793=TH!$X$7),"x","")</f>
        <v/>
      </c>
      <c r="Y793" s="85" t="str">
        <f>IF(AND(OR(N793="131",O793="131"),H793='131-CT'!$H$9),"x","")</f>
        <v/>
      </c>
      <c r="Z793" s="85"/>
      <c r="AA793" s="85" t="str">
        <f>IF(AND(MONTH(E793)='IN-NX'!$J$5,'IN-NX'!$D$7=D793),"x","")</f>
        <v/>
      </c>
      <c r="AB793" s="85" t="str">
        <f>IF(AND(OR(LEFT(TH!N793,2)="15",LEFT(TH!O793,2)="15"),'152-CT'!$J$8=TH!F793),"x","")</f>
        <v/>
      </c>
      <c r="AC793" s="85" t="str">
        <f>IF(AND(OR(LEFT(TH!N793,2)="15",LEFT(TH!O793,2)="15"),TK!$E$7=TH!F793),"x","")</f>
        <v/>
      </c>
      <c r="AD793" s="85" t="str">
        <f>IF(AND(N793="1521",MONTH(C793)='BK-NL'!$M$11),"x","")</f>
        <v/>
      </c>
    </row>
    <row r="794" spans="1:30" s="347" customFormat="1" ht="15.75" hidden="1" customHeight="1">
      <c r="A794" s="342" t="str">
        <f>IF(B794&lt;&gt;"",IF(AND(B794='IN-TC'!$S$4,OR(TH!N794="1111",TH!O794="1111")),TH!D794,""),"")</f>
        <v/>
      </c>
      <c r="B794" s="63">
        <f t="shared" si="55"/>
        <v>6</v>
      </c>
      <c r="C794" s="881">
        <v>42551</v>
      </c>
      <c r="D794" s="881" t="s">
        <v>585</v>
      </c>
      <c r="E794" s="881">
        <f>C794</f>
        <v>42551</v>
      </c>
      <c r="F794" s="74" t="s">
        <v>1344</v>
      </c>
      <c r="G794" s="278"/>
      <c r="H794" s="324"/>
      <c r="I794" s="444"/>
      <c r="J794" s="444"/>
      <c r="K794" s="435"/>
      <c r="L794" s="444"/>
      <c r="M794" s="887">
        <v>1083660</v>
      </c>
      <c r="N794" s="888" t="s">
        <v>595</v>
      </c>
      <c r="O794" s="888" t="s">
        <v>597</v>
      </c>
      <c r="P794" s="85" t="str">
        <f>IF(AND('331-CT'!$E$7=TH!H794,OR(N794="331",O794="331")),"x","")</f>
        <v/>
      </c>
      <c r="Q794" s="85" t="str">
        <f>IF(AND(B794='111'!$L$11,OR($N794=$Q$7,$O794=$Q$7)),"x","")</f>
        <v/>
      </c>
      <c r="R794" s="85" t="str">
        <f>IF(AND($N794=$Q$7,$B794&lt;'111'!$L$11),"x","")</f>
        <v/>
      </c>
      <c r="S794" s="85" t="str">
        <f>IF(AND($O794=$Q$7,$B794&lt;'111'!$L$11),"x","")</f>
        <v/>
      </c>
      <c r="T794" s="85" t="str">
        <f>IF(ISERROR(FIND('112'!$M$9,G794,1)),"",IF((AND(FIND('112'!$M$9,G794,1)&gt;=1,B794='112'!$K$9,OR($N794='112'!$I$6,$O794='112'!$I$6))),"x",""))</f>
        <v/>
      </c>
      <c r="U794" s="85" t="str">
        <f>IF(ISERROR(FIND('112'!$M$9,G794,1)),"",IF((AND(LEFT(G794,2)=LEFT('112'!$M$9,2),B794&lt;'112'!$K$9,$N794='112'!$I$6)),"x",""))</f>
        <v/>
      </c>
      <c r="V794" s="85" t="str">
        <f>IF(ISERROR(FIND('112'!$M$9,G794,1)),"",IF((AND(RIGHT(G794,2)=RIGHT('112'!$M$9,2),B794&lt;'112'!$K$9,$O794='112'!$I$6)),"x",""))</f>
        <v/>
      </c>
      <c r="W794" s="85" t="str">
        <f>IF(AND('341-CT'!$H$9=H794,OR(LEFT(N794,3)=$W$7,LEFT(O794,3)=$W$7)),"x","")</f>
        <v/>
      </c>
      <c r="X794" s="85" t="str">
        <f>IF(OR(TH!N794=TH!$X$7,O794=TH!$X$7),"x","")</f>
        <v/>
      </c>
      <c r="Y794" s="85" t="str">
        <f>IF(AND(OR(N794="131",O794="131"),H794='131-CT'!$H$9),"x","")</f>
        <v/>
      </c>
      <c r="Z794" s="85"/>
      <c r="AA794" s="85" t="str">
        <f>IF(AND(MONTH(E794)='IN-NX'!$J$5,'IN-NX'!$D$7=D794),"x","")</f>
        <v/>
      </c>
      <c r="AB794" s="85" t="str">
        <f>IF(AND(OR(LEFT(TH!N794,2)="15",LEFT(TH!O794,2)="15"),'152-CT'!$J$8=TH!F794),"x","")</f>
        <v/>
      </c>
      <c r="AC794" s="85" t="str">
        <f>IF(AND(OR(LEFT(TH!N794,2)="15",LEFT(TH!O794,2)="15"),TK!$E$7=TH!F794),"x","")</f>
        <v/>
      </c>
      <c r="AD794" s="85" t="str">
        <f>IF(AND(N794="1521",MONTH(C794)='BK-NL'!$M$11),"x","")</f>
        <v/>
      </c>
    </row>
    <row r="795" spans="1:30" s="347" customFormat="1" ht="15.75" hidden="1" customHeight="1">
      <c r="A795" s="342" t="str">
        <f>IF(B795&lt;&gt;"",IF(AND(B795='IN-TC'!$S$4,OR(TH!N795="1111",TH!O795="1111")),TH!D795,""),"")</f>
        <v/>
      </c>
      <c r="B795" s="63">
        <f t="shared" si="55"/>
        <v>6</v>
      </c>
      <c r="C795" s="881">
        <v>42551</v>
      </c>
      <c r="D795" s="881" t="s">
        <v>585</v>
      </c>
      <c r="E795" s="881">
        <f t="shared" ref="E795:E800" si="57">C795</f>
        <v>42551</v>
      </c>
      <c r="F795" s="74" t="s">
        <v>1345</v>
      </c>
      <c r="G795" s="988" t="s">
        <v>589</v>
      </c>
      <c r="H795" s="322"/>
      <c r="I795" s="446"/>
      <c r="J795" s="446"/>
      <c r="K795" s="437"/>
      <c r="L795" s="446"/>
      <c r="M795" s="887">
        <v>1121070</v>
      </c>
      <c r="N795" s="888" t="s">
        <v>594</v>
      </c>
      <c r="O795" s="888" t="s">
        <v>597</v>
      </c>
      <c r="P795" s="85" t="str">
        <f>IF(AND('331-CT'!$E$7=TH!H795,OR(N795="331",O795="331")),"x","")</f>
        <v/>
      </c>
      <c r="Q795" s="85" t="str">
        <f>IF(AND(B795='111'!$L$11,OR($N795=$Q$7,$O795=$Q$7)),"x","")</f>
        <v/>
      </c>
      <c r="R795" s="85" t="str">
        <f>IF(AND($N795=$Q$7,$B795&lt;'111'!$L$11),"x","")</f>
        <v/>
      </c>
      <c r="S795" s="85" t="str">
        <f>IF(AND($O795=$Q$7,$B795&lt;'111'!$L$11),"x","")</f>
        <v/>
      </c>
      <c r="T795" s="85" t="str">
        <f>IF(ISERROR(FIND('112'!$M$9,G795,1)),"",IF((AND(FIND('112'!$M$9,G795,1)&gt;=1,B795='112'!$K$9,OR($N795='112'!$I$6,$O795='112'!$I$6))),"x",""))</f>
        <v/>
      </c>
      <c r="U795" s="85" t="str">
        <f>IF(ISERROR(FIND('112'!$M$9,G795,1)),"",IF((AND(LEFT(G795,2)=LEFT('112'!$M$9,2),B795&lt;'112'!$K$9,$N795='112'!$I$6)),"x",""))</f>
        <v/>
      </c>
      <c r="V795" s="85" t="str">
        <f>IF(ISERROR(FIND('112'!$M$9,G795,1)),"",IF((AND(RIGHT(G795,2)=RIGHT('112'!$M$9,2),B795&lt;'112'!$K$9,$O795='112'!$I$6)),"x",""))</f>
        <v/>
      </c>
      <c r="W795" s="85" t="str">
        <f>IF(AND('341-CT'!$H$9=H795,OR(LEFT(N795,3)=$W$7,LEFT(O795,3)=$W$7)),"x","")</f>
        <v/>
      </c>
      <c r="X795" s="85" t="str">
        <f>IF(OR(TH!N795=TH!$X$7,O795=TH!$X$7),"x","")</f>
        <v/>
      </c>
      <c r="Y795" s="85" t="str">
        <f>IF(AND(OR(N795="131",O795="131"),H795='131-CT'!$H$9),"x","")</f>
        <v/>
      </c>
      <c r="Z795" s="85"/>
      <c r="AA795" s="85" t="str">
        <f>IF(AND(MONTH(E795)='IN-NX'!$J$5,'IN-NX'!$D$7=D795),"x","")</f>
        <v/>
      </c>
      <c r="AB795" s="85" t="str">
        <f>IF(AND(OR(LEFT(TH!N795,2)="15",LEFT(TH!O795,2)="15"),'152-CT'!$J$8=TH!F795),"x","")</f>
        <v/>
      </c>
      <c r="AC795" s="85" t="str">
        <f>IF(AND(OR(LEFT(TH!N795,2)="15",LEFT(TH!O795,2)="15"),TK!$E$7=TH!F795),"x","")</f>
        <v/>
      </c>
      <c r="AD795" s="85" t="str">
        <f>IF(AND(N795="1521",MONTH(C795)='BK-NL'!$M$11),"x","")</f>
        <v/>
      </c>
    </row>
    <row r="796" spans="1:30" s="347" customFormat="1" ht="15.75" hidden="1" customHeight="1">
      <c r="A796" s="342" t="str">
        <f>IF(B796&lt;&gt;"",IF(AND(B796='IN-TC'!$S$4,OR(TH!N796="1111",TH!O796="1111")),TH!D796,""),"")</f>
        <v/>
      </c>
      <c r="B796" s="63">
        <f t="shared" si="55"/>
        <v>6</v>
      </c>
      <c r="C796" s="881">
        <v>42551</v>
      </c>
      <c r="D796" s="881" t="s">
        <v>585</v>
      </c>
      <c r="E796" s="881">
        <f t="shared" si="57"/>
        <v>42551</v>
      </c>
      <c r="F796" s="74" t="s">
        <v>1346</v>
      </c>
      <c r="G796" s="278"/>
      <c r="H796" s="322"/>
      <c r="I796" s="446"/>
      <c r="J796" s="446"/>
      <c r="K796" s="437"/>
      <c r="L796" s="446"/>
      <c r="M796" s="887">
        <v>3250980</v>
      </c>
      <c r="N796" s="888" t="s">
        <v>283</v>
      </c>
      <c r="O796" s="888" t="s">
        <v>597</v>
      </c>
      <c r="P796" s="85" t="str">
        <f>IF(AND('331-CT'!$E$7=TH!H796,OR(N796="331",O796="331")),"x","")</f>
        <v/>
      </c>
      <c r="Q796" s="85" t="str">
        <f>IF(AND(B796='111'!$L$11,OR($N796=$Q$7,$O796=$Q$7)),"x","")</f>
        <v/>
      </c>
      <c r="R796" s="85" t="str">
        <f>IF(AND($N796=$Q$7,$B796&lt;'111'!$L$11),"x","")</f>
        <v/>
      </c>
      <c r="S796" s="85" t="str">
        <f>IF(AND($O796=$Q$7,$B796&lt;'111'!$L$11),"x","")</f>
        <v/>
      </c>
      <c r="T796" s="85" t="str">
        <f>IF(ISERROR(FIND('112'!$M$9,G796,1)),"",IF((AND(FIND('112'!$M$9,G796,1)&gt;=1,B796='112'!$K$9,OR($N796='112'!$I$6,$O796='112'!$I$6))),"x",""))</f>
        <v/>
      </c>
      <c r="U796" s="85" t="str">
        <f>IF(ISERROR(FIND('112'!$M$9,G796,1)),"",IF((AND(LEFT(G796,2)=LEFT('112'!$M$9,2),B796&lt;'112'!$K$9,$N796='112'!$I$6)),"x",""))</f>
        <v/>
      </c>
      <c r="V796" s="85" t="str">
        <f>IF(ISERROR(FIND('112'!$M$9,G796,1)),"",IF((AND(RIGHT(G796,2)=RIGHT('112'!$M$9,2),B796&lt;'112'!$K$9,$O796='112'!$I$6)),"x",""))</f>
        <v/>
      </c>
      <c r="W796" s="85" t="str">
        <f>IF(AND('341-CT'!$H$9=H796,OR(LEFT(N796,3)=$W$7,LEFT(O796,3)=$W$7)),"x","")</f>
        <v/>
      </c>
      <c r="X796" s="85" t="str">
        <f>IF(OR(TH!N796=TH!$X$7,O796=TH!$X$7),"x","")</f>
        <v/>
      </c>
      <c r="Y796" s="85" t="str">
        <f>IF(AND(OR(N796="131",O796="131"),H796='131-CT'!$H$9),"x","")</f>
        <v/>
      </c>
      <c r="Z796" s="85"/>
      <c r="AA796" s="85" t="str">
        <f>IF(AND(MONTH(E796)='IN-NX'!$J$5,'IN-NX'!$D$7=D796),"x","")</f>
        <v/>
      </c>
      <c r="AB796" s="85" t="str">
        <f>IF(AND(OR(LEFT(TH!N796,2)="15",LEFT(TH!O796,2)="15"),'152-CT'!$J$8=TH!F796),"x","")</f>
        <v/>
      </c>
      <c r="AC796" s="85" t="str">
        <f>IF(AND(OR(LEFT(TH!N796,2)="15",LEFT(TH!O796,2)="15"),TK!$E$7=TH!F796),"x","")</f>
        <v/>
      </c>
      <c r="AD796" s="85" t="str">
        <f>IF(AND(N796="1521",MONTH(C796)='BK-NL'!$M$11),"x","")</f>
        <v/>
      </c>
    </row>
    <row r="797" spans="1:30" s="347" customFormat="1" ht="15.75" hidden="1" customHeight="1">
      <c r="A797" s="342" t="str">
        <f>IF(B797&lt;&gt;"",IF(AND(B797='IN-TC'!$S$4,OR(TH!N797="1111",TH!O797="1111")),TH!D797,""),"")</f>
        <v/>
      </c>
      <c r="B797" s="63">
        <f t="shared" si="55"/>
        <v>6</v>
      </c>
      <c r="C797" s="881">
        <v>42551</v>
      </c>
      <c r="D797" s="881" t="s">
        <v>585</v>
      </c>
      <c r="E797" s="881">
        <f t="shared" si="57"/>
        <v>42551</v>
      </c>
      <c r="F797" s="74" t="s">
        <v>1347</v>
      </c>
      <c r="G797" s="988" t="s">
        <v>590</v>
      </c>
      <c r="H797" s="322"/>
      <c r="I797" s="446"/>
      <c r="J797" s="446"/>
      <c r="K797" s="437"/>
      <c r="L797" s="446"/>
      <c r="M797" s="887">
        <v>1083660</v>
      </c>
      <c r="N797" s="888" t="s">
        <v>595</v>
      </c>
      <c r="O797" s="888" t="s">
        <v>598</v>
      </c>
      <c r="P797" s="85" t="str">
        <f>IF(AND('331-CT'!$E$7=TH!H797,OR(N797="331",O797="331")),"x","")</f>
        <v/>
      </c>
      <c r="Q797" s="85" t="str">
        <f>IF(AND(B797='111'!$L$11,OR($N797=$Q$7,$O797=$Q$7)),"x","")</f>
        <v/>
      </c>
      <c r="R797" s="85" t="str">
        <f>IF(AND($N797=$Q$7,$B797&lt;'111'!$L$11),"x","")</f>
        <v/>
      </c>
      <c r="S797" s="85" t="str">
        <f>IF(AND($O797=$Q$7,$B797&lt;'111'!$L$11),"x","")</f>
        <v/>
      </c>
      <c r="T797" s="85" t="str">
        <f>IF(ISERROR(FIND('112'!$M$9,G797,1)),"",IF((AND(FIND('112'!$M$9,G797,1)&gt;=1,B797='112'!$K$9,OR($N797='112'!$I$6,$O797='112'!$I$6))),"x",""))</f>
        <v/>
      </c>
      <c r="U797" s="85" t="str">
        <f>IF(ISERROR(FIND('112'!$M$9,G797,1)),"",IF((AND(LEFT(G797,2)=LEFT('112'!$M$9,2),B797&lt;'112'!$K$9,$N797='112'!$I$6)),"x",""))</f>
        <v/>
      </c>
      <c r="V797" s="85" t="str">
        <f>IF(ISERROR(FIND('112'!$M$9,G797,1)),"",IF((AND(RIGHT(G797,2)=RIGHT('112'!$M$9,2),B797&lt;'112'!$K$9,$O797='112'!$I$6)),"x",""))</f>
        <v/>
      </c>
      <c r="W797" s="85" t="str">
        <f>IF(AND('341-CT'!$H$9=H797,OR(LEFT(N797,3)=$W$7,LEFT(O797,3)=$W$7)),"x","")</f>
        <v/>
      </c>
      <c r="X797" s="85" t="str">
        <f>IF(OR(TH!N797=TH!$X$7,O797=TH!$X$7),"x","")</f>
        <v/>
      </c>
      <c r="Y797" s="85" t="str">
        <f>IF(AND(OR(N797="131",O797="131"),H797='131-CT'!$H$9),"x","")</f>
        <v/>
      </c>
      <c r="Z797" s="85"/>
      <c r="AA797" s="85" t="str">
        <f>IF(AND(MONTH(E797)='IN-NX'!$J$5,'IN-NX'!$D$7=D797),"x","")</f>
        <v/>
      </c>
      <c r="AB797" s="85" t="str">
        <f>IF(AND(OR(LEFT(TH!N797,2)="15",LEFT(TH!O797,2)="15"),'152-CT'!$J$8=TH!F797),"x","")</f>
        <v/>
      </c>
      <c r="AC797" s="85" t="str">
        <f>IF(AND(OR(LEFT(TH!N797,2)="15",LEFT(TH!O797,2)="15"),TK!$E$7=TH!F797),"x","")</f>
        <v/>
      </c>
      <c r="AD797" s="85" t="str">
        <f>IF(AND(N797="1521",MONTH(C797)='BK-NL'!$M$11),"x","")</f>
        <v/>
      </c>
    </row>
    <row r="798" spans="1:30" s="347" customFormat="1" ht="15.75" hidden="1" customHeight="1">
      <c r="A798" s="342" t="str">
        <f>IF(B798&lt;&gt;"",IF(AND(B798='IN-TC'!$S$4,OR(TH!N798="1111",TH!O798="1111")),TH!D798,""),"")</f>
        <v/>
      </c>
      <c r="B798" s="63">
        <f t="shared" si="55"/>
        <v>6</v>
      </c>
      <c r="C798" s="881">
        <v>42551</v>
      </c>
      <c r="D798" s="881" t="s">
        <v>585</v>
      </c>
      <c r="E798" s="881">
        <f t="shared" si="57"/>
        <v>42551</v>
      </c>
      <c r="F798" s="74" t="s">
        <v>1348</v>
      </c>
      <c r="G798" s="278"/>
      <c r="H798" s="322"/>
      <c r="I798" s="446"/>
      <c r="J798" s="446"/>
      <c r="K798" s="437"/>
      <c r="L798" s="446"/>
      <c r="M798" s="887">
        <f>G788*$G797</f>
        <v>0</v>
      </c>
      <c r="N798" s="888" t="s">
        <v>595</v>
      </c>
      <c r="O798" s="888" t="s">
        <v>598</v>
      </c>
      <c r="P798" s="85" t="str">
        <f>IF(AND('331-CT'!$E$7=TH!H798,OR(N798="331",O798="331")),"x","")</f>
        <v/>
      </c>
      <c r="Q798" s="85" t="str">
        <f>IF(AND(B798='111'!$L$11,OR($N798=$Q$7,$O798=$Q$7)),"x","")</f>
        <v/>
      </c>
      <c r="R798" s="85" t="str">
        <f>IF(AND($N798=$Q$7,$B798&lt;'111'!$L$11),"x","")</f>
        <v/>
      </c>
      <c r="S798" s="85" t="str">
        <f>IF(AND($O798=$Q$7,$B798&lt;'111'!$L$11),"x","")</f>
        <v/>
      </c>
      <c r="T798" s="85" t="str">
        <f>IF(ISERROR(FIND('112'!$M$9,G798,1)),"",IF((AND(FIND('112'!$M$9,G798,1)&gt;=1,B798='112'!$K$9,OR($N798='112'!$I$6,$O798='112'!$I$6))),"x",""))</f>
        <v/>
      </c>
      <c r="U798" s="85" t="str">
        <f>IF(ISERROR(FIND('112'!$M$9,G798,1)),"",IF((AND(LEFT(G798,2)=LEFT('112'!$M$9,2),B798&lt;'112'!$K$9,$N798='112'!$I$6)),"x",""))</f>
        <v/>
      </c>
      <c r="V798" s="85" t="str">
        <f>IF(ISERROR(FIND('112'!$M$9,G798,1)),"",IF((AND(RIGHT(G798,2)=RIGHT('112'!$M$9,2),B798&lt;'112'!$K$9,$O798='112'!$I$6)),"x",""))</f>
        <v/>
      </c>
      <c r="W798" s="85" t="str">
        <f>IF(AND('341-CT'!$H$9=H798,OR(LEFT(N798,3)=$W$7,LEFT(O798,3)=$W$7)),"x","")</f>
        <v/>
      </c>
      <c r="X798" s="85" t="str">
        <f>IF(OR(TH!N798=TH!$X$7,O798=TH!$X$7),"x","")</f>
        <v/>
      </c>
      <c r="Y798" s="85" t="str">
        <f>IF(AND(OR(N798="131",O798="131"),H798='131-CT'!$H$9),"x","")</f>
        <v/>
      </c>
      <c r="Z798" s="85"/>
      <c r="AA798" s="85" t="str">
        <f>IF(AND(MONTH(E798)='IN-NX'!$J$5,'IN-NX'!$D$7=D798),"x","")</f>
        <v/>
      </c>
      <c r="AB798" s="85" t="str">
        <f>IF(AND(OR(LEFT(TH!N798,2)="15",LEFT(TH!O798,2)="15"),'152-CT'!$J$8=TH!F798),"x","")</f>
        <v/>
      </c>
      <c r="AC798" s="85" t="str">
        <f>IF(AND(OR(LEFT(TH!N798,2)="15",LEFT(TH!O798,2)="15"),TK!$E$7=TH!F798),"x","")</f>
        <v/>
      </c>
      <c r="AD798" s="85" t="str">
        <f>IF(AND(N798="1521",MONTH(C798)='BK-NL'!$M$11),"x","")</f>
        <v/>
      </c>
    </row>
    <row r="799" spans="1:30" s="347" customFormat="1" ht="15.75" hidden="1" customHeight="1">
      <c r="A799" s="342" t="str">
        <f>IF(B799&lt;&gt;"",IF(AND(B799='IN-TC'!$S$4,OR(TH!N799="1111",TH!O799="1111")),TH!D799,""),"")</f>
        <v/>
      </c>
      <c r="B799" s="63">
        <f t="shared" si="55"/>
        <v>6</v>
      </c>
      <c r="C799" s="881">
        <v>42551</v>
      </c>
      <c r="D799" s="881" t="s">
        <v>585</v>
      </c>
      <c r="E799" s="881">
        <f t="shared" si="57"/>
        <v>42551</v>
      </c>
      <c r="F799" s="74" t="s">
        <v>1349</v>
      </c>
      <c r="G799" s="988" t="s">
        <v>590</v>
      </c>
      <c r="H799" s="1145"/>
      <c r="I799" s="447"/>
      <c r="J799" s="447"/>
      <c r="K799" s="438"/>
      <c r="L799" s="447"/>
      <c r="M799" s="887">
        <f>M797</f>
        <v>1083660</v>
      </c>
      <c r="N799" s="888" t="s">
        <v>594</v>
      </c>
      <c r="O799" s="888" t="s">
        <v>598</v>
      </c>
      <c r="P799" s="85" t="str">
        <f>IF(AND('331-CT'!$E$7=TH!H799,OR(N799="331",O799="331")),"x","")</f>
        <v/>
      </c>
      <c r="Q799" s="85" t="str">
        <f>IF(AND(B799='111'!$L$11,OR($N799=$Q$7,$O799=$Q$7)),"x","")</f>
        <v/>
      </c>
      <c r="R799" s="85" t="str">
        <f>IF(AND($N799=$Q$7,$B799&lt;'111'!$L$11),"x","")</f>
        <v/>
      </c>
      <c r="S799" s="85" t="str">
        <f>IF(AND($O799=$Q$7,$B799&lt;'111'!$L$11),"x","")</f>
        <v/>
      </c>
      <c r="T799" s="85" t="str">
        <f>IF(ISERROR(FIND('112'!$M$9,G799,1)),"",IF((AND(FIND('112'!$M$9,G799,1)&gt;=1,B799='112'!$K$9,OR($N799='112'!$I$6,$O799='112'!$I$6))),"x",""))</f>
        <v/>
      </c>
      <c r="U799" s="85" t="str">
        <f>IF(ISERROR(FIND('112'!$M$9,G799,1)),"",IF((AND(LEFT(G799,2)=LEFT('112'!$M$9,2),B799&lt;'112'!$K$9,$N799='112'!$I$6)),"x",""))</f>
        <v/>
      </c>
      <c r="V799" s="85" t="str">
        <f>IF(ISERROR(FIND('112'!$M$9,G799,1)),"",IF((AND(RIGHT(G799,2)=RIGHT('112'!$M$9,2),B799&lt;'112'!$K$9,$O799='112'!$I$6)),"x",""))</f>
        <v/>
      </c>
      <c r="W799" s="85" t="str">
        <f>IF(AND('341-CT'!$H$9=H799,OR(LEFT(N799,3)=$W$7,LEFT(O799,3)=$W$7)),"x","")</f>
        <v/>
      </c>
      <c r="X799" s="85" t="str">
        <f>IF(OR(TH!N799=TH!$X$7,O799=TH!$X$7),"x","")</f>
        <v/>
      </c>
      <c r="Y799" s="85" t="str">
        <f>IF(AND(OR(N799="131",O799="131"),H799='131-CT'!$H$9),"x","")</f>
        <v/>
      </c>
      <c r="Z799" s="85"/>
      <c r="AA799" s="85" t="str">
        <f>IF(AND(MONTH(E799)='IN-NX'!$J$5,'IN-NX'!$D$7=D799),"x","")</f>
        <v/>
      </c>
      <c r="AB799" s="85" t="str">
        <f>IF(AND(OR(LEFT(TH!N799,2)="15",LEFT(TH!O799,2)="15"),'152-CT'!$J$8=TH!F799),"x","")</f>
        <v/>
      </c>
      <c r="AC799" s="85" t="str">
        <f>IF(AND(OR(LEFT(TH!N799,2)="15",LEFT(TH!O799,2)="15"),TK!$E$7=TH!F799),"x","")</f>
        <v/>
      </c>
      <c r="AD799" s="85" t="str">
        <f>IF(AND(N799="1521",MONTH(C799)='BK-NL'!$M$11),"x","")</f>
        <v/>
      </c>
    </row>
    <row r="800" spans="1:30" s="347" customFormat="1" ht="15.75" hidden="1" customHeight="1">
      <c r="A800" s="342" t="str">
        <f>IF(B800&lt;&gt;"",IF(AND(B800='IN-TC'!$S$4,OR(TH!N800="1111",TH!O800="1111")),TH!D800,""),"")</f>
        <v/>
      </c>
      <c r="B800" s="63">
        <f t="shared" si="55"/>
        <v>6</v>
      </c>
      <c r="C800" s="881">
        <v>42551</v>
      </c>
      <c r="D800" s="881" t="s">
        <v>585</v>
      </c>
      <c r="E800" s="881">
        <f t="shared" si="57"/>
        <v>42551</v>
      </c>
      <c r="F800" s="74" t="s">
        <v>1350</v>
      </c>
      <c r="G800" s="278"/>
      <c r="H800" s="322"/>
      <c r="I800" s="446"/>
      <c r="J800" s="446"/>
      <c r="K800" s="437"/>
      <c r="L800" s="446"/>
      <c r="M800" s="887">
        <v>1083660</v>
      </c>
      <c r="N800" s="888" t="s">
        <v>283</v>
      </c>
      <c r="O800" s="888" t="s">
        <v>598</v>
      </c>
      <c r="P800" s="85" t="str">
        <f>IF(AND('331-CT'!$E$7=TH!H800,OR(N800="331",O800="331")),"x","")</f>
        <v/>
      </c>
      <c r="Q800" s="85" t="str">
        <f>IF(AND(B800='111'!$L$11,OR($N800=$Q$7,$O800=$Q$7)),"x","")</f>
        <v/>
      </c>
      <c r="R800" s="85" t="str">
        <f>IF(AND($N800=$Q$7,$B800&lt;'111'!$L$11),"x","")</f>
        <v/>
      </c>
      <c r="S800" s="85" t="str">
        <f>IF(AND($O800=$Q$7,$B800&lt;'111'!$L$11),"x","")</f>
        <v/>
      </c>
      <c r="T800" s="85" t="str">
        <f>IF(ISERROR(FIND('112'!$M$9,G800,1)),"",IF((AND(FIND('112'!$M$9,G800,1)&gt;=1,B800='112'!$K$9,OR($N800='112'!$I$6,$O800='112'!$I$6))),"x",""))</f>
        <v/>
      </c>
      <c r="U800" s="85" t="str">
        <f>IF(ISERROR(FIND('112'!$M$9,G800,1)),"",IF((AND(LEFT(G800,2)=LEFT('112'!$M$9,2),B800&lt;'112'!$K$9,$N800='112'!$I$6)),"x",""))</f>
        <v/>
      </c>
      <c r="V800" s="85" t="str">
        <f>IF(ISERROR(FIND('112'!$M$9,G800,1)),"",IF((AND(RIGHT(G800,2)=RIGHT('112'!$M$9,2),B800&lt;'112'!$K$9,$O800='112'!$I$6)),"x",""))</f>
        <v/>
      </c>
      <c r="W800" s="85" t="str">
        <f>IF(AND('341-CT'!$H$9=H800,OR(LEFT(N800,3)=$W$7,LEFT(O800,3)=$W$7)),"x","")</f>
        <v/>
      </c>
      <c r="X800" s="85" t="str">
        <f>IF(OR(TH!N800=TH!$X$7,O800=TH!$X$7),"x","")</f>
        <v/>
      </c>
      <c r="Y800" s="85" t="str">
        <f>IF(AND(OR(N800="131",O800="131"),H800='131-CT'!$H$9),"x","")</f>
        <v/>
      </c>
      <c r="Z800" s="85"/>
      <c r="AA800" s="85" t="str">
        <f>IF(AND(MONTH(E800)='IN-NX'!$J$5,'IN-NX'!$D$7=D800),"x","")</f>
        <v/>
      </c>
      <c r="AB800" s="85" t="str">
        <f>IF(AND(OR(LEFT(TH!N800,2)="15",LEFT(TH!O800,2)="15"),'152-CT'!$J$8=TH!F800),"x","")</f>
        <v/>
      </c>
      <c r="AC800" s="85" t="str">
        <f>IF(AND(OR(LEFT(TH!N800,2)="15",LEFT(TH!O800,2)="15"),TK!$E$7=TH!F800),"x","")</f>
        <v/>
      </c>
      <c r="AD800" s="85" t="str">
        <f>IF(AND(N800="1521",MONTH(C800)='BK-NL'!$M$11),"x","")</f>
        <v/>
      </c>
    </row>
    <row r="801" spans="1:30" s="1178" customFormat="1" ht="15.75" hidden="1" customHeight="1">
      <c r="A801" s="1177" t="str">
        <f>IF(B801&lt;&gt;"",IF(AND(B801='IN-TC'!$S$4,OR(TH!N801="1111",TH!O801="1111")),TH!D801,""),"")</f>
        <v/>
      </c>
      <c r="B801" s="1147">
        <f t="shared" si="55"/>
        <v>4</v>
      </c>
      <c r="C801" s="875">
        <v>42473</v>
      </c>
      <c r="D801" s="875" t="s">
        <v>599</v>
      </c>
      <c r="E801" s="875">
        <f t="shared" ref="E801:E824" si="58">C801</f>
        <v>42473</v>
      </c>
      <c r="F801" s="74" t="s">
        <v>454</v>
      </c>
      <c r="G801" s="991" t="s">
        <v>1381</v>
      </c>
      <c r="H801" s="983" t="s">
        <v>1382</v>
      </c>
      <c r="I801" s="984">
        <v>8800</v>
      </c>
      <c r="J801" s="986">
        <v>8.6999999999999993</v>
      </c>
      <c r="K801" s="985">
        <f>I801*J801</f>
        <v>76560</v>
      </c>
      <c r="L801" s="984">
        <v>22250</v>
      </c>
      <c r="M801" s="1148">
        <f>ROUND(K801*L801,0)</f>
        <v>1703460000</v>
      </c>
      <c r="N801" s="883" t="s">
        <v>591</v>
      </c>
      <c r="O801" s="883" t="s">
        <v>299</v>
      </c>
      <c r="P801" s="85" t="str">
        <f>IF(AND('331-CT'!$E$7=TH!H801,OR(N801="331",O801="331")),"x","")</f>
        <v/>
      </c>
      <c r="Q801" s="85" t="str">
        <f>IF(AND(B801='111'!$L$11,OR($N801=$Q$7,$O801=$Q$7)),"x","")</f>
        <v/>
      </c>
      <c r="R801" s="85" t="str">
        <f>IF(AND($N801=$Q$7,$B801&lt;'111'!$L$11),"x","")</f>
        <v/>
      </c>
      <c r="S801" s="85" t="str">
        <f>IF(AND($O801=$Q$7,$B801&lt;'111'!$L$11),"x","")</f>
        <v/>
      </c>
      <c r="T801" s="85" t="str">
        <f>IF(ISERROR(FIND('112'!$M$9,G801,1)),"",IF((AND(FIND('112'!$M$9,G801,1)&gt;=1,B801='112'!$K$9,OR($N801='112'!$I$6,$O801='112'!$I$6))),"x",""))</f>
        <v/>
      </c>
      <c r="U801" s="85" t="str">
        <f>IF(ISERROR(FIND('112'!$M$9,G801,1)),"",IF((AND(LEFT(G801,2)=LEFT('112'!$M$9,2),B801&lt;'112'!$K$9,$N801='112'!$I$6)),"x",""))</f>
        <v/>
      </c>
      <c r="V801" s="85" t="str">
        <f>IF(ISERROR(FIND('112'!$M$9,G801,1)),"",IF((AND(RIGHT(G801,2)=RIGHT('112'!$M$9,2),B801&lt;'112'!$K$9,$O801='112'!$I$6)),"x",""))</f>
        <v/>
      </c>
      <c r="W801" s="85" t="str">
        <f>IF(AND('341-CT'!$H$9=H801,OR(LEFT(N801,3)=$W$7,LEFT(O801,3)=$W$7)),"x","")</f>
        <v/>
      </c>
      <c r="X801" s="85" t="str">
        <f>IF(OR(TH!N801=TH!$X$7,O801=TH!$X$7),"x","")</f>
        <v/>
      </c>
      <c r="Y801" s="85" t="str">
        <f>IF(AND(OR(N801="131",O801="131"),H801='131-CT'!$H$9),"x","")</f>
        <v>x</v>
      </c>
      <c r="Z801" s="85"/>
      <c r="AA801" s="85" t="str">
        <f>IF(AND(MONTH(E801)='IN-NX'!$J$5,'IN-NX'!$D$7=D801),"x","")</f>
        <v/>
      </c>
      <c r="AB801" s="85" t="str">
        <f>IF(AND(OR(LEFT(TH!N801,2)="15",LEFT(TH!O801,2)="15"),'152-CT'!$J$8=TH!F801),"x","")</f>
        <v/>
      </c>
      <c r="AC801" s="85" t="str">
        <f>IF(AND(OR(LEFT(TH!N801,2)="15",LEFT(TH!O801,2)="15"),TK!$E$7=TH!F801),"x","")</f>
        <v/>
      </c>
      <c r="AD801" s="85" t="str">
        <f>IF(AND(N801="1521",MONTH(C801)='BK-NL'!$M$11),"x","")</f>
        <v/>
      </c>
    </row>
    <row r="802" spans="1:30" s="347" customFormat="1" ht="15.75" hidden="1" customHeight="1">
      <c r="A802" s="342" t="str">
        <f>IF(B802&lt;&gt;"",IF(AND(B802='IN-TC'!$S$4,OR(TH!N802="1111",TH!O802="1111")),TH!D802,""),"")</f>
        <v/>
      </c>
      <c r="B802" s="63">
        <f t="shared" si="55"/>
        <v>4</v>
      </c>
      <c r="C802" s="81">
        <v>42461</v>
      </c>
      <c r="D802" s="81" t="s">
        <v>599</v>
      </c>
      <c r="E802" s="1152">
        <f t="shared" si="58"/>
        <v>42461</v>
      </c>
      <c r="F802" s="74" t="s">
        <v>454</v>
      </c>
      <c r="G802" s="82"/>
      <c r="H802" s="83" t="s">
        <v>700</v>
      </c>
      <c r="I802" s="444">
        <v>5000</v>
      </c>
      <c r="J802" s="444">
        <v>168506.85547551978</v>
      </c>
      <c r="K802" s="435"/>
      <c r="L802" s="444"/>
      <c r="M802" s="84">
        <f>ROUND(I802*J802,0)</f>
        <v>842534277</v>
      </c>
      <c r="N802" s="85" t="s">
        <v>283</v>
      </c>
      <c r="O802" s="85" t="s">
        <v>285</v>
      </c>
      <c r="P802" s="85" t="str">
        <f>IF(AND('331-CT'!$E$7=TH!H802,OR(N802="331",O802="331")),"x","")</f>
        <v/>
      </c>
      <c r="Q802" s="85" t="str">
        <f>IF(AND(B802='111'!$L$11,OR($N802=$Q$7,$O802=$Q$7)),"x","")</f>
        <v/>
      </c>
      <c r="R802" s="85" t="str">
        <f>IF(AND($N802=$Q$7,$B802&lt;'111'!$L$11),"x","")</f>
        <v/>
      </c>
      <c r="S802" s="85" t="str">
        <f>IF(AND($O802=$Q$7,$B802&lt;'111'!$L$11),"x","")</f>
        <v/>
      </c>
      <c r="T802" s="85" t="str">
        <f>IF(ISERROR(FIND('112'!$M$9,G802,1)),"",IF((AND(FIND('112'!$M$9,G802,1)&gt;=1,B802='112'!$K$9,OR($N802='112'!$I$6,$O802='112'!$I$6))),"x",""))</f>
        <v/>
      </c>
      <c r="U802" s="85" t="str">
        <f>IF(ISERROR(FIND('112'!$M$9,G802,1)),"",IF((AND(LEFT(G802,2)=LEFT('112'!$M$9,2),B802&lt;'112'!$K$9,$N802='112'!$I$6)),"x",""))</f>
        <v/>
      </c>
      <c r="V802" s="85" t="str">
        <f>IF(ISERROR(FIND('112'!$M$9,G802,1)),"",IF((AND(RIGHT(G802,2)=RIGHT('112'!$M$9,2),B802&lt;'112'!$K$9,$O802='112'!$I$6)),"x",""))</f>
        <v/>
      </c>
      <c r="W802" s="85" t="str">
        <f>IF(AND('341-CT'!$H$9=H802,OR(LEFT(N802,3)=$W$7,LEFT(O802,3)=$W$7)),"x","")</f>
        <v/>
      </c>
      <c r="X802" s="85" t="str">
        <f>IF(OR(TH!N802=TH!$X$7,O802=TH!$X$7),"x","")</f>
        <v/>
      </c>
      <c r="Y802" s="85" t="str">
        <f>IF(AND(OR(N802="131",O802="131"),H802='131-CT'!$H$9),"x","")</f>
        <v/>
      </c>
      <c r="Z802" s="85"/>
      <c r="AA802" s="85" t="str">
        <f>IF(AND(MONTH(E802)='IN-NX'!$J$5,'IN-NX'!$D$7=D802),"x","")</f>
        <v/>
      </c>
      <c r="AB802" s="85" t="str">
        <f>IF(AND(OR(LEFT(TH!N802,2)="15",LEFT(TH!O802,2)="15"),'152-CT'!$J$8=TH!F802),"x","")</f>
        <v/>
      </c>
      <c r="AC802" s="85" t="str">
        <f>IF(AND(OR(LEFT(TH!N802,2)="15",LEFT(TH!O802,2)="15"),TK!$E$7=TH!F802),"x","")</f>
        <v/>
      </c>
      <c r="AD802" s="85" t="str">
        <f>IF(AND(N802="1521",MONTH(C802)='BK-NL'!$M$11),"x","")</f>
        <v/>
      </c>
    </row>
    <row r="803" spans="1:30" ht="15.75" hidden="1" customHeight="1">
      <c r="A803" s="342" t="str">
        <f>IF(B803&lt;&gt;"",IF(AND(B803='IN-TC'!$S$4,OR(TH!N803="1111",TH!O803="1111")),TH!D803,""),"")</f>
        <v/>
      </c>
      <c r="B803" s="63">
        <f t="shared" si="55"/>
        <v>4</v>
      </c>
      <c r="C803" s="81">
        <v>42473</v>
      </c>
      <c r="D803" s="81" t="s">
        <v>702</v>
      </c>
      <c r="E803" s="1152">
        <f t="shared" si="58"/>
        <v>42473</v>
      </c>
      <c r="F803" s="74" t="s">
        <v>454</v>
      </c>
      <c r="G803" s="82"/>
      <c r="H803" s="83" t="s">
        <v>700</v>
      </c>
      <c r="I803" s="444">
        <v>5000</v>
      </c>
      <c r="J803" s="444">
        <v>187599.33859999999</v>
      </c>
      <c r="K803" s="435"/>
      <c r="L803" s="444"/>
      <c r="M803" s="84">
        <f>ROUND(I803*J803,0)</f>
        <v>937996693</v>
      </c>
      <c r="N803" s="85" t="s">
        <v>285</v>
      </c>
      <c r="O803" s="85" t="s">
        <v>283</v>
      </c>
      <c r="P803" s="85" t="str">
        <f>IF(AND('331-CT'!$E$7=TH!H803,OR(N803="331",O803="331")),"x","")</f>
        <v/>
      </c>
      <c r="Q803" s="85" t="str">
        <f>IF(AND(B803='111'!$L$11,OR($N803=$Q$7,$O803=$Q$7)),"x","")</f>
        <v/>
      </c>
      <c r="R803" s="85" t="str">
        <f>IF(AND($N803=$Q$7,$B803&lt;'111'!$L$11),"x","")</f>
        <v/>
      </c>
      <c r="S803" s="85" t="str">
        <f>IF(AND($O803=$Q$7,$B803&lt;'111'!$L$11),"x","")</f>
        <v/>
      </c>
      <c r="T803" s="85" t="str">
        <f>IF(ISERROR(FIND('112'!$M$9,G803,1)),"",IF((AND(FIND('112'!$M$9,G803,1)&gt;=1,B803='112'!$K$9,OR($N803='112'!$I$6,$O803='112'!$I$6))),"x",""))</f>
        <v/>
      </c>
      <c r="U803" s="85" t="str">
        <f>IF(ISERROR(FIND('112'!$M$9,G803,1)),"",IF((AND(LEFT(G803,2)=LEFT('112'!$M$9,2),B803&lt;'112'!$K$9,$N803='112'!$I$6)),"x",""))</f>
        <v/>
      </c>
      <c r="V803" s="85" t="str">
        <f>IF(ISERROR(FIND('112'!$M$9,G803,1)),"",IF((AND(RIGHT(G803,2)=RIGHT('112'!$M$9,2),B803&lt;'112'!$K$9,$O803='112'!$I$6)),"x",""))</f>
        <v/>
      </c>
      <c r="W803" s="85" t="str">
        <f>IF(AND('341-CT'!$H$9=H803,OR(LEFT(N803,3)=$W$7,LEFT(O803,3)=$W$7)),"x","")</f>
        <v/>
      </c>
      <c r="X803" s="85" t="str">
        <f>IF(OR(TH!N803=TH!$X$7,O803=TH!$X$7),"x","")</f>
        <v/>
      </c>
      <c r="Y803" s="85" t="str">
        <f>IF(AND(OR(N803="131",O803="131"),H803='131-CT'!$H$9),"x","")</f>
        <v/>
      </c>
      <c r="Z803" s="85"/>
      <c r="AA803" s="85" t="str">
        <f>IF(AND(MONTH(E803)='IN-NX'!$J$5,'IN-NX'!$D$7=D803),"x","")</f>
        <v/>
      </c>
      <c r="AB803" s="85" t="str">
        <f>IF(AND(OR(LEFT(TH!N803,2)="15",LEFT(TH!O803,2)="15"),'152-CT'!$J$8=TH!F803),"x","")</f>
        <v/>
      </c>
      <c r="AC803" s="85" t="str">
        <f>IF(AND(OR(LEFT(TH!N803,2)="15",LEFT(TH!O803,2)="15"),TK!$E$7=TH!F803),"x","")</f>
        <v/>
      </c>
      <c r="AD803" s="85" t="str">
        <f>IF(AND(N803="1521",MONTH(C803)='BK-NL'!$M$11),"x","")</f>
        <v/>
      </c>
    </row>
    <row r="804" spans="1:30" ht="15.75" hidden="1" customHeight="1">
      <c r="A804" s="342" t="str">
        <f>IF(B804&lt;&gt;"",IF(AND(B804='IN-TC'!$S$4,OR(TH!N804="1111",TH!O804="1111")),TH!D804,""),"")</f>
        <v/>
      </c>
      <c r="B804" s="63">
        <f t="shared" ref="B804:B819" si="59">IF(C804&lt;&gt;"",MONTH(C804),"")</f>
        <v>4</v>
      </c>
      <c r="C804" s="81">
        <v>42473</v>
      </c>
      <c r="D804" s="81" t="s">
        <v>702</v>
      </c>
      <c r="E804" s="1152">
        <f t="shared" si="58"/>
        <v>42473</v>
      </c>
      <c r="F804" s="74" t="s">
        <v>454</v>
      </c>
      <c r="G804" s="82"/>
      <c r="H804" s="83" t="s">
        <v>700</v>
      </c>
      <c r="I804" s="444">
        <v>3800</v>
      </c>
      <c r="J804" s="444">
        <v>172752.44657894736</v>
      </c>
      <c r="K804" s="435"/>
      <c r="L804" s="444"/>
      <c r="M804" s="84">
        <f>ROUND(I804*J804,0)</f>
        <v>656459297</v>
      </c>
      <c r="N804" s="85" t="s">
        <v>285</v>
      </c>
      <c r="O804" s="85" t="s">
        <v>283</v>
      </c>
      <c r="P804" s="85" t="str">
        <f>IF(AND('331-CT'!$E$7=TH!H804,OR(N804="331",O804="331")),"x","")</f>
        <v/>
      </c>
      <c r="Q804" s="85" t="str">
        <f>IF(AND(B804='111'!$L$11,OR($N804=$Q$7,$O804=$Q$7)),"x","")</f>
        <v/>
      </c>
      <c r="R804" s="85" t="str">
        <f>IF(AND($N804=$Q$7,$B804&lt;'111'!$L$11),"x","")</f>
        <v/>
      </c>
      <c r="S804" s="85" t="str">
        <f>IF(AND($O804=$Q$7,$B804&lt;'111'!$L$11),"x","")</f>
        <v/>
      </c>
      <c r="T804" s="85" t="str">
        <f>IF(ISERROR(FIND('112'!$M$9,G804,1)),"",IF((AND(FIND('112'!$M$9,G804,1)&gt;=1,B804='112'!$K$9,OR($N804='112'!$I$6,$O804='112'!$I$6))),"x",""))</f>
        <v/>
      </c>
      <c r="U804" s="85" t="str">
        <f>IF(ISERROR(FIND('112'!$M$9,G804,1)),"",IF((AND(LEFT(G804,2)=LEFT('112'!$M$9,2),B804&lt;'112'!$K$9,$N804='112'!$I$6)),"x",""))</f>
        <v/>
      </c>
      <c r="V804" s="85" t="str">
        <f>IF(ISERROR(FIND('112'!$M$9,G804,1)),"",IF((AND(RIGHT(G804,2)=RIGHT('112'!$M$9,2),B804&lt;'112'!$K$9,$O804='112'!$I$6)),"x",""))</f>
        <v/>
      </c>
      <c r="W804" s="85" t="str">
        <f>IF(AND('341-CT'!$H$9=H804,OR(LEFT(N804,3)=$W$7,LEFT(O804,3)=$W$7)),"x","")</f>
        <v/>
      </c>
      <c r="X804" s="85" t="str">
        <f>IF(OR(TH!N804=TH!$X$7,O804=TH!$X$7),"x","")</f>
        <v/>
      </c>
      <c r="Y804" s="85" t="str">
        <f>IF(AND(OR(N804="131",O804="131"),H804='131-CT'!$H$9),"x","")</f>
        <v/>
      </c>
      <c r="Z804" s="85"/>
      <c r="AA804" s="85" t="str">
        <f>IF(AND(MONTH(E804)='IN-NX'!$J$5,'IN-NX'!$D$7=D804),"x","")</f>
        <v/>
      </c>
      <c r="AB804" s="85" t="str">
        <f>IF(AND(OR(LEFT(TH!N804,2)="15",LEFT(TH!O804,2)="15"),'152-CT'!$J$8=TH!F804),"x","")</f>
        <v/>
      </c>
      <c r="AC804" s="85" t="str">
        <f>IF(AND(OR(LEFT(TH!N804,2)="15",LEFT(TH!O804,2)="15"),TK!$E$7=TH!F804),"x","")</f>
        <v/>
      </c>
      <c r="AD804" s="85" t="str">
        <f>IF(AND(N804="1521",MONTH(C804)='BK-NL'!$M$11),"x","")</f>
        <v/>
      </c>
    </row>
    <row r="805" spans="1:30" ht="15.75" hidden="1" customHeight="1">
      <c r="A805" s="342" t="str">
        <f>IF(B805&lt;&gt;"",IF(AND(B805='IN-TC'!$S$4,OR(TH!N805="1111",TH!O805="1111")),TH!D805,""),"")</f>
        <v/>
      </c>
      <c r="B805" s="63">
        <f t="shared" si="59"/>
        <v>4</v>
      </c>
      <c r="C805" s="81">
        <v>42473</v>
      </c>
      <c r="D805" s="81" t="s">
        <v>599</v>
      </c>
      <c r="E805" s="1152">
        <f t="shared" si="58"/>
        <v>42473</v>
      </c>
      <c r="F805" s="74" t="s">
        <v>454</v>
      </c>
      <c r="G805" s="82"/>
      <c r="H805" s="83" t="s">
        <v>1382</v>
      </c>
      <c r="I805" s="444">
        <v>8800</v>
      </c>
      <c r="J805" s="444">
        <v>168506.85547551978</v>
      </c>
      <c r="K805" s="435"/>
      <c r="L805" s="444"/>
      <c r="M805" s="84">
        <f>ROUND(I805*J805,0)</f>
        <v>1482860328</v>
      </c>
      <c r="N805" s="85" t="s">
        <v>295</v>
      </c>
      <c r="O805" s="85" t="s">
        <v>285</v>
      </c>
      <c r="P805" s="85" t="str">
        <f>IF(AND('331-CT'!$E$7=TH!H805,OR(N805="331",O805="331")),"x","")</f>
        <v/>
      </c>
      <c r="Q805" s="85" t="str">
        <f>IF(AND(B805='111'!$L$11,OR($N805=$Q$7,$O805=$Q$7)),"x","")</f>
        <v/>
      </c>
      <c r="R805" s="85" t="str">
        <f>IF(AND($N805=$Q$7,$B805&lt;'111'!$L$11),"x","")</f>
        <v/>
      </c>
      <c r="S805" s="85" t="str">
        <f>IF(AND($O805=$Q$7,$B805&lt;'111'!$L$11),"x","")</f>
        <v/>
      </c>
      <c r="T805" s="85" t="str">
        <f>IF(ISERROR(FIND('112'!$M$9,G805,1)),"",IF((AND(FIND('112'!$M$9,G805,1)&gt;=1,B805='112'!$K$9,OR($N805='112'!$I$6,$O805='112'!$I$6))),"x",""))</f>
        <v/>
      </c>
      <c r="U805" s="85" t="str">
        <f>IF(ISERROR(FIND('112'!$M$9,G805,1)),"",IF((AND(LEFT(G805,2)=LEFT('112'!$M$9,2),B805&lt;'112'!$K$9,$N805='112'!$I$6)),"x",""))</f>
        <v/>
      </c>
      <c r="V805" s="85" t="str">
        <f>IF(ISERROR(FIND('112'!$M$9,G805,1)),"",IF((AND(RIGHT(G805,2)=RIGHT('112'!$M$9,2),B805&lt;'112'!$K$9,$O805='112'!$I$6)),"x",""))</f>
        <v/>
      </c>
      <c r="W805" s="85" t="str">
        <f>IF(AND('341-CT'!$H$9=H805,OR(LEFT(N805,3)=$W$7,LEFT(O805,3)=$W$7)),"x","")</f>
        <v/>
      </c>
      <c r="X805" s="85" t="str">
        <f>IF(OR(TH!N805=TH!$X$7,O805=TH!$X$7),"x","")</f>
        <v/>
      </c>
      <c r="Y805" s="85" t="str">
        <f>IF(AND(OR(N805="131",O805="131"),H805='131-CT'!$H$9),"x","")</f>
        <v/>
      </c>
      <c r="Z805" s="85"/>
      <c r="AA805" s="85" t="str">
        <f>IF(AND(MONTH(E805)='IN-NX'!$J$5,'IN-NX'!$D$7=D805),"x","")</f>
        <v/>
      </c>
      <c r="AB805" s="85" t="str">
        <f>IF(AND(OR(LEFT(TH!N805,2)="15",LEFT(TH!O805,2)="15"),'152-CT'!$J$8=TH!F805),"x","")</f>
        <v/>
      </c>
      <c r="AC805" s="85" t="str">
        <f>IF(AND(OR(LEFT(TH!N805,2)="15",LEFT(TH!O805,2)="15"),TK!$E$7=TH!F805),"x","")</f>
        <v/>
      </c>
      <c r="AD805" s="85" t="str">
        <f>IF(AND(N805="1521",MONTH(C805)='BK-NL'!$M$11),"x","")</f>
        <v/>
      </c>
    </row>
    <row r="806" spans="1:30" s="1178" customFormat="1" ht="15.75" hidden="1" customHeight="1">
      <c r="A806" s="1177" t="str">
        <f>IF(B806&lt;&gt;"",IF(AND(B806='IN-TC'!$S$4,OR(TH!N806="1111",TH!O806="1111")),TH!D806,""),"")</f>
        <v/>
      </c>
      <c r="B806" s="1147">
        <f t="shared" si="59"/>
        <v>5</v>
      </c>
      <c r="C806" s="875">
        <f>E806</f>
        <v>42496</v>
      </c>
      <c r="D806" s="875" t="s">
        <v>599</v>
      </c>
      <c r="E806" s="875">
        <v>42496</v>
      </c>
      <c r="F806" s="74" t="s">
        <v>452</v>
      </c>
      <c r="G806" s="991" t="s">
        <v>1533</v>
      </c>
      <c r="H806" s="983" t="s">
        <v>604</v>
      </c>
      <c r="I806" s="984">
        <v>4140</v>
      </c>
      <c r="J806" s="986">
        <v>11.5</v>
      </c>
      <c r="K806" s="985">
        <f>I806*J806</f>
        <v>47610</v>
      </c>
      <c r="L806" s="984">
        <v>22255</v>
      </c>
      <c r="M806" s="1148">
        <f>ROUND(K806*L806,0)</f>
        <v>1059560550</v>
      </c>
      <c r="N806" s="883" t="s">
        <v>591</v>
      </c>
      <c r="O806" s="883" t="s">
        <v>299</v>
      </c>
      <c r="P806" s="85" t="str">
        <f>IF(AND('331-CT'!$E$7=TH!H806,OR(N806="331",O806="331")),"x","")</f>
        <v/>
      </c>
      <c r="Q806" s="85" t="str">
        <f>IF(AND(B806='111'!$L$11,OR($N806=$Q$7,$O806=$Q$7)),"x","")</f>
        <v/>
      </c>
      <c r="R806" s="85" t="str">
        <f>IF(AND($N806=$Q$7,$B806&lt;'111'!$L$11),"x","")</f>
        <v/>
      </c>
      <c r="S806" s="85" t="str">
        <f>IF(AND($O806=$Q$7,$B806&lt;'111'!$L$11),"x","")</f>
        <v/>
      </c>
      <c r="T806" s="85" t="str">
        <f>IF(ISERROR(FIND('112'!$M$9,G806,1)),"",IF((AND(FIND('112'!$M$9,G806,1)&gt;=1,B806='112'!$K$9,OR($N806='112'!$I$6,$O806='112'!$I$6))),"x",""))</f>
        <v/>
      </c>
      <c r="U806" s="85" t="str">
        <f>IF(ISERROR(FIND('112'!$M$9,G806,1)),"",IF((AND(LEFT(G806,2)=LEFT('112'!$M$9,2),B806&lt;'112'!$K$9,$N806='112'!$I$6)),"x",""))</f>
        <v/>
      </c>
      <c r="V806" s="85" t="str">
        <f>IF(ISERROR(FIND('112'!$M$9,G806,1)),"",IF((AND(RIGHT(G806,2)=RIGHT('112'!$M$9,2),B806&lt;'112'!$K$9,$O806='112'!$I$6)),"x",""))</f>
        <v/>
      </c>
      <c r="W806" s="85" t="str">
        <f>IF(AND('341-CT'!$H$9=H806,OR(LEFT(N806,3)=$W$7,LEFT(O806,3)=$W$7)),"x","")</f>
        <v/>
      </c>
      <c r="X806" s="85" t="str">
        <f>IF(OR(TH!N806=TH!$X$7,O806=TH!$X$7),"x","")</f>
        <v/>
      </c>
      <c r="Y806" s="85" t="str">
        <f>IF(AND(OR(N806="131",O806="131"),H806='131-CT'!$H$9),"x","")</f>
        <v/>
      </c>
      <c r="Z806" s="85"/>
      <c r="AA806" s="85" t="str">
        <f>IF(AND(MONTH(E806)='IN-NX'!$J$5,'IN-NX'!$D$7=D806),"x","")</f>
        <v/>
      </c>
      <c r="AB806" s="85" t="str">
        <f>IF(AND(OR(LEFT(TH!N806,2)="15",LEFT(TH!O806,2)="15"),'152-CT'!$J$8=TH!F806),"x","")</f>
        <v/>
      </c>
      <c r="AC806" s="85" t="str">
        <f>IF(AND(OR(LEFT(TH!N806,2)="15",LEFT(TH!O806,2)="15"),TK!$E$7=TH!F806),"x","")</f>
        <v/>
      </c>
      <c r="AD806" s="85" t="str">
        <f>IF(AND(N806="1521",MONTH(C806)='BK-NL'!$M$11),"x","")</f>
        <v/>
      </c>
    </row>
    <row r="807" spans="1:30" s="1178" customFormat="1" ht="15.75" hidden="1" customHeight="1">
      <c r="A807" s="1177" t="str">
        <f>IF(B807&lt;&gt;"",IF(AND(B807='IN-TC'!$S$4,OR(TH!N807="1111",TH!O807="1111")),TH!D807,""),"")</f>
        <v/>
      </c>
      <c r="B807" s="1147">
        <f t="shared" ref="B807:B808" si="60">IF(C807&lt;&gt;"",MONTH(C807),"")</f>
        <v>5</v>
      </c>
      <c r="C807" s="875">
        <f t="shared" ref="C807:C810" si="61">E807</f>
        <v>42496</v>
      </c>
      <c r="D807" s="875" t="s">
        <v>599</v>
      </c>
      <c r="E807" s="875">
        <v>42496</v>
      </c>
      <c r="F807" s="74" t="s">
        <v>1534</v>
      </c>
      <c r="G807" s="991" t="s">
        <v>1533</v>
      </c>
      <c r="H807" s="983" t="s">
        <v>604</v>
      </c>
      <c r="I807" s="984">
        <v>880</v>
      </c>
      <c r="J807" s="986">
        <v>8.4</v>
      </c>
      <c r="K807" s="985">
        <f>I807*J807</f>
        <v>7392</v>
      </c>
      <c r="L807" s="984">
        <v>22255</v>
      </c>
      <c r="M807" s="1148">
        <f>ROUND(K807*L807,0)</f>
        <v>164508960</v>
      </c>
      <c r="N807" s="883" t="s">
        <v>591</v>
      </c>
      <c r="O807" s="883" t="s">
        <v>299</v>
      </c>
      <c r="P807" s="85" t="str">
        <f>IF(AND('331-CT'!$E$7=TH!H807,OR(N807="331",O807="331")),"x","")</f>
        <v/>
      </c>
      <c r="Q807" s="85" t="str">
        <f>IF(AND(B807='111'!$L$11,OR($N807=$Q$7,$O807=$Q$7)),"x","")</f>
        <v/>
      </c>
      <c r="R807" s="85" t="str">
        <f>IF(AND($N807=$Q$7,$B807&lt;'111'!$L$11),"x","")</f>
        <v/>
      </c>
      <c r="S807" s="85" t="str">
        <f>IF(AND($O807=$Q$7,$B807&lt;'111'!$L$11),"x","")</f>
        <v/>
      </c>
      <c r="T807" s="85" t="str">
        <f>IF(ISERROR(FIND('112'!$M$9,G807,1)),"",IF((AND(FIND('112'!$M$9,G807,1)&gt;=1,B807='112'!$K$9,OR($N807='112'!$I$6,$O807='112'!$I$6))),"x",""))</f>
        <v/>
      </c>
      <c r="U807" s="85" t="str">
        <f>IF(ISERROR(FIND('112'!$M$9,G807,1)),"",IF((AND(LEFT(G807,2)=LEFT('112'!$M$9,2),B807&lt;'112'!$K$9,$N807='112'!$I$6)),"x",""))</f>
        <v/>
      </c>
      <c r="V807" s="85" t="str">
        <f>IF(ISERROR(FIND('112'!$M$9,G807,1)),"",IF((AND(RIGHT(G807,2)=RIGHT('112'!$M$9,2),B807&lt;'112'!$K$9,$O807='112'!$I$6)),"x",""))</f>
        <v/>
      </c>
      <c r="W807" s="85" t="str">
        <f>IF(AND('341-CT'!$H$9=H807,OR(LEFT(N807,3)=$W$7,LEFT(O807,3)=$W$7)),"x","")</f>
        <v/>
      </c>
      <c r="X807" s="85" t="str">
        <f>IF(OR(TH!N807=TH!$X$7,O807=TH!$X$7),"x","")</f>
        <v/>
      </c>
      <c r="Y807" s="85" t="str">
        <f>IF(AND(OR(N807="131",O807="131"),H807='131-CT'!$H$9),"x","")</f>
        <v/>
      </c>
      <c r="Z807" s="85"/>
      <c r="AA807" s="85" t="str">
        <f>IF(AND(MONTH(E807)='IN-NX'!$J$5,'IN-NX'!$D$7=D807),"x","")</f>
        <v/>
      </c>
      <c r="AB807" s="85" t="str">
        <f>IF(AND(OR(LEFT(TH!N807,2)="15",LEFT(TH!O807,2)="15"),'152-CT'!$J$8=TH!F807),"x","")</f>
        <v/>
      </c>
      <c r="AC807" s="85" t="str">
        <f>IF(AND(OR(LEFT(TH!N807,2)="15",LEFT(TH!O807,2)="15"),TK!$E$7=TH!F807),"x","")</f>
        <v/>
      </c>
      <c r="AD807" s="85" t="str">
        <f>IF(AND(N807="1521",MONTH(C807)='BK-NL'!$M$11),"x","")</f>
        <v/>
      </c>
    </row>
    <row r="808" spans="1:30" s="1178" customFormat="1" ht="15.75" hidden="1" customHeight="1">
      <c r="A808" s="1177" t="str">
        <f>IF(B808&lt;&gt;"",IF(AND(B808='IN-TC'!$S$4,OR(TH!N808="1111",TH!O808="1111")),TH!D808,""),"")</f>
        <v/>
      </c>
      <c r="B808" s="1147">
        <f t="shared" si="60"/>
        <v>5</v>
      </c>
      <c r="C808" s="875">
        <f t="shared" si="61"/>
        <v>42496</v>
      </c>
      <c r="D808" s="875" t="s">
        <v>599</v>
      </c>
      <c r="E808" s="875">
        <v>42496</v>
      </c>
      <c r="F808" s="74" t="s">
        <v>1535</v>
      </c>
      <c r="G808" s="991" t="s">
        <v>1533</v>
      </c>
      <c r="H808" s="983" t="s">
        <v>604</v>
      </c>
      <c r="I808" s="984">
        <v>600</v>
      </c>
      <c r="J808" s="986">
        <v>12</v>
      </c>
      <c r="K808" s="985">
        <f>I808*J808</f>
        <v>7200</v>
      </c>
      <c r="L808" s="984">
        <v>22255</v>
      </c>
      <c r="M808" s="1148">
        <f>ROUND(K808*L808,0)</f>
        <v>160236000</v>
      </c>
      <c r="N808" s="883" t="s">
        <v>591</v>
      </c>
      <c r="O808" s="883" t="s">
        <v>299</v>
      </c>
      <c r="P808" s="85" t="str">
        <f>IF(AND('331-CT'!$E$7=TH!H808,OR(N808="331",O808="331")),"x","")</f>
        <v/>
      </c>
      <c r="Q808" s="85" t="str">
        <f>IF(AND(B808='111'!$L$11,OR($N808=$Q$7,$O808=$Q$7)),"x","")</f>
        <v/>
      </c>
      <c r="R808" s="85" t="str">
        <f>IF(AND($N808=$Q$7,$B808&lt;'111'!$L$11),"x","")</f>
        <v/>
      </c>
      <c r="S808" s="85" t="str">
        <f>IF(AND($O808=$Q$7,$B808&lt;'111'!$L$11),"x","")</f>
        <v/>
      </c>
      <c r="T808" s="85" t="str">
        <f>IF(ISERROR(FIND('112'!$M$9,G808,1)),"",IF((AND(FIND('112'!$M$9,G808,1)&gt;=1,B808='112'!$K$9,OR($N808='112'!$I$6,$O808='112'!$I$6))),"x",""))</f>
        <v/>
      </c>
      <c r="U808" s="85" t="str">
        <f>IF(ISERROR(FIND('112'!$M$9,G808,1)),"",IF((AND(LEFT(G808,2)=LEFT('112'!$M$9,2),B808&lt;'112'!$K$9,$N808='112'!$I$6)),"x",""))</f>
        <v/>
      </c>
      <c r="V808" s="85" t="str">
        <f>IF(ISERROR(FIND('112'!$M$9,G808,1)),"",IF((AND(RIGHT(G808,2)=RIGHT('112'!$M$9,2),B808&lt;'112'!$K$9,$O808='112'!$I$6)),"x",""))</f>
        <v/>
      </c>
      <c r="W808" s="85" t="str">
        <f>IF(AND('341-CT'!$H$9=H808,OR(LEFT(N808,3)=$W$7,LEFT(O808,3)=$W$7)),"x","")</f>
        <v/>
      </c>
      <c r="X808" s="85" t="str">
        <f>IF(OR(TH!N808=TH!$X$7,O808=TH!$X$7),"x","")</f>
        <v/>
      </c>
      <c r="Y808" s="85" t="str">
        <f>IF(AND(OR(N808="131",O808="131"),H808='131-CT'!$H$9),"x","")</f>
        <v/>
      </c>
      <c r="Z808" s="85"/>
      <c r="AA808" s="85" t="str">
        <f>IF(AND(MONTH(E808)='IN-NX'!$J$5,'IN-NX'!$D$7=D808),"x","")</f>
        <v/>
      </c>
      <c r="AB808" s="85" t="str">
        <f>IF(AND(OR(LEFT(TH!N808,2)="15",LEFT(TH!O808,2)="15"),'152-CT'!$J$8=TH!F808),"x","")</f>
        <v/>
      </c>
      <c r="AC808" s="85" t="str">
        <f>IF(AND(OR(LEFT(TH!N808,2)="15",LEFT(TH!O808,2)="15"),TK!$E$7=TH!F808),"x","")</f>
        <v/>
      </c>
      <c r="AD808" s="85" t="str">
        <f>IF(AND(N808="1521",MONTH(C808)='BK-NL'!$M$11),"x","")</f>
        <v/>
      </c>
    </row>
    <row r="809" spans="1:30" s="1178" customFormat="1" ht="15.75" hidden="1" customHeight="1">
      <c r="A809" s="1177" t="str">
        <f>IF(B809&lt;&gt;"",IF(AND(B809='IN-TC'!$S$4,OR(TH!N809="1111",TH!O809="1111")),TH!D809,""),"")</f>
        <v/>
      </c>
      <c r="B809" s="1147">
        <f t="shared" ref="B809" si="62">IF(C809&lt;&gt;"",MONTH(C809),"")</f>
        <v>5</v>
      </c>
      <c r="C809" s="875">
        <f t="shared" si="61"/>
        <v>42496</v>
      </c>
      <c r="D809" s="875" t="s">
        <v>599</v>
      </c>
      <c r="E809" s="875">
        <v>42496</v>
      </c>
      <c r="F809" s="74" t="s">
        <v>1536</v>
      </c>
      <c r="G809" s="991" t="s">
        <v>1533</v>
      </c>
      <c r="H809" s="983" t="s">
        <v>604</v>
      </c>
      <c r="I809" s="984">
        <v>1000</v>
      </c>
      <c r="J809" s="986">
        <v>8.6</v>
      </c>
      <c r="K809" s="985">
        <f>I809*J809</f>
        <v>8600</v>
      </c>
      <c r="L809" s="984">
        <v>22255</v>
      </c>
      <c r="M809" s="1148">
        <f>ROUND(K809*L809,0)</f>
        <v>191393000</v>
      </c>
      <c r="N809" s="883" t="s">
        <v>591</v>
      </c>
      <c r="O809" s="883" t="s">
        <v>299</v>
      </c>
      <c r="P809" s="85" t="str">
        <f>IF(AND('331-CT'!$E$7=TH!H809,OR(N809="331",O809="331")),"x","")</f>
        <v/>
      </c>
      <c r="Q809" s="85" t="str">
        <f>IF(AND(B809='111'!$L$11,OR($N809=$Q$7,$O809=$Q$7)),"x","")</f>
        <v/>
      </c>
      <c r="R809" s="85" t="str">
        <f>IF(AND($N809=$Q$7,$B809&lt;'111'!$L$11),"x","")</f>
        <v/>
      </c>
      <c r="S809" s="85" t="str">
        <f>IF(AND($O809=$Q$7,$B809&lt;'111'!$L$11),"x","")</f>
        <v/>
      </c>
      <c r="T809" s="85" t="str">
        <f>IF(ISERROR(FIND('112'!$M$9,G809,1)),"",IF((AND(FIND('112'!$M$9,G809,1)&gt;=1,B809='112'!$K$9,OR($N809='112'!$I$6,$O809='112'!$I$6))),"x",""))</f>
        <v/>
      </c>
      <c r="U809" s="85" t="str">
        <f>IF(ISERROR(FIND('112'!$M$9,G809,1)),"",IF((AND(LEFT(G809,2)=LEFT('112'!$M$9,2),B809&lt;'112'!$K$9,$N809='112'!$I$6)),"x",""))</f>
        <v/>
      </c>
      <c r="V809" s="85" t="str">
        <f>IF(ISERROR(FIND('112'!$M$9,G809,1)),"",IF((AND(RIGHT(G809,2)=RIGHT('112'!$M$9,2),B809&lt;'112'!$K$9,$O809='112'!$I$6)),"x",""))</f>
        <v/>
      </c>
      <c r="W809" s="85" t="str">
        <f>IF(AND('341-CT'!$H$9=H809,OR(LEFT(N809,3)=$W$7,LEFT(O809,3)=$W$7)),"x","")</f>
        <v/>
      </c>
      <c r="X809" s="85" t="str">
        <f>IF(OR(TH!N809=TH!$X$7,O809=TH!$X$7),"x","")</f>
        <v/>
      </c>
      <c r="Y809" s="85" t="str">
        <f>IF(AND(OR(N809="131",O809="131"),H809='131-CT'!$H$9),"x","")</f>
        <v/>
      </c>
      <c r="Z809" s="85"/>
      <c r="AA809" s="85" t="str">
        <f>IF(AND(MONTH(E809)='IN-NX'!$J$5,'IN-NX'!$D$7=D809),"x","")</f>
        <v/>
      </c>
      <c r="AB809" s="85" t="str">
        <f>IF(AND(OR(LEFT(TH!N809,2)="15",LEFT(TH!O809,2)="15"),'152-CT'!$J$8=TH!F809),"x","")</f>
        <v/>
      </c>
      <c r="AC809" s="85" t="str">
        <f>IF(AND(OR(LEFT(TH!N809,2)="15",LEFT(TH!O809,2)="15"),TK!$E$7=TH!F809),"x","")</f>
        <v/>
      </c>
      <c r="AD809" s="85" t="str">
        <f>IF(AND(N809="1521",MONTH(C809)='BK-NL'!$M$11),"x","")</f>
        <v/>
      </c>
    </row>
    <row r="810" spans="1:30" s="1178" customFormat="1" ht="15.75" hidden="1" customHeight="1">
      <c r="A810" s="1177" t="str">
        <f>IF(B810&lt;&gt;"",IF(AND(B810='IN-TC'!$S$4,OR(TH!N810="1111",TH!O810="1111")),TH!D810,""),"")</f>
        <v/>
      </c>
      <c r="B810" s="1147">
        <f t="shared" ref="B810" si="63">IF(C810&lt;&gt;"",MONTH(C810),"")</f>
        <v>5</v>
      </c>
      <c r="C810" s="875">
        <f t="shared" si="61"/>
        <v>42502</v>
      </c>
      <c r="D810" s="875" t="s">
        <v>600</v>
      </c>
      <c r="E810" s="875">
        <v>42502</v>
      </c>
      <c r="F810" s="74" t="s">
        <v>454</v>
      </c>
      <c r="G810" s="991" t="s">
        <v>1537</v>
      </c>
      <c r="H810" s="983" t="s">
        <v>601</v>
      </c>
      <c r="I810" s="984">
        <v>4800</v>
      </c>
      <c r="J810" s="986">
        <v>8.6999999999999993</v>
      </c>
      <c r="K810" s="985">
        <f>I810*J810</f>
        <v>41760</v>
      </c>
      <c r="L810" s="984">
        <v>22255</v>
      </c>
      <c r="M810" s="1148">
        <f>ROUND(K810*L810,0)</f>
        <v>929368800</v>
      </c>
      <c r="N810" s="883" t="s">
        <v>591</v>
      </c>
      <c r="O810" s="883" t="s">
        <v>299</v>
      </c>
      <c r="P810" s="85" t="str">
        <f>IF(AND('331-CT'!$E$7=TH!H810,OR(N810="331",O810="331")),"x","")</f>
        <v/>
      </c>
      <c r="Q810" s="85" t="str">
        <f>IF(AND(B810='111'!$L$11,OR($N810=$Q$7,$O810=$Q$7)),"x","")</f>
        <v/>
      </c>
      <c r="R810" s="85" t="str">
        <f>IF(AND($N810=$Q$7,$B810&lt;'111'!$L$11),"x","")</f>
        <v/>
      </c>
      <c r="S810" s="85" t="str">
        <f>IF(AND($O810=$Q$7,$B810&lt;'111'!$L$11),"x","")</f>
        <v/>
      </c>
      <c r="T810" s="85" t="str">
        <f>IF(ISERROR(FIND('112'!$M$9,G810,1)),"",IF((AND(FIND('112'!$M$9,G810,1)&gt;=1,B810='112'!$K$9,OR($N810='112'!$I$6,$O810='112'!$I$6))),"x",""))</f>
        <v/>
      </c>
      <c r="U810" s="85" t="str">
        <f>IF(ISERROR(FIND('112'!$M$9,G810,1)),"",IF((AND(LEFT(G810,2)=LEFT('112'!$M$9,2),B810&lt;'112'!$K$9,$N810='112'!$I$6)),"x",""))</f>
        <v/>
      </c>
      <c r="V810" s="85" t="str">
        <f>IF(ISERROR(FIND('112'!$M$9,G810,1)),"",IF((AND(RIGHT(G810,2)=RIGHT('112'!$M$9,2),B810&lt;'112'!$K$9,$O810='112'!$I$6)),"x",""))</f>
        <v/>
      </c>
      <c r="W810" s="85" t="str">
        <f>IF(AND('341-CT'!$H$9=H810,OR(LEFT(N810,3)=$W$7,LEFT(O810,3)=$W$7)),"x","")</f>
        <v/>
      </c>
      <c r="X810" s="85" t="str">
        <f>IF(OR(TH!N810=TH!$X$7,O810=TH!$X$7),"x","")</f>
        <v/>
      </c>
      <c r="Y810" s="85" t="str">
        <f>IF(AND(OR(N810="131",O810="131"),H810='131-CT'!$H$9),"x","")</f>
        <v/>
      </c>
      <c r="Z810" s="85"/>
      <c r="AA810" s="85" t="str">
        <f>IF(AND(MONTH(E810)='IN-NX'!$J$5,'IN-NX'!$D$7=D810),"x","")</f>
        <v/>
      </c>
      <c r="AB810" s="85" t="str">
        <f>IF(AND(OR(LEFT(TH!N810,2)="15",LEFT(TH!O810,2)="15"),'152-CT'!$J$8=TH!F810),"x","")</f>
        <v/>
      </c>
      <c r="AC810" s="85" t="str">
        <f>IF(AND(OR(LEFT(TH!N810,2)="15",LEFT(TH!O810,2)="15"),TK!$E$7=TH!F810),"x","")</f>
        <v/>
      </c>
      <c r="AD810" s="85" t="str">
        <f>IF(AND(N810="1521",MONTH(C810)='BK-NL'!$M$11),"x","")</f>
        <v/>
      </c>
    </row>
    <row r="811" spans="1:30" ht="15.75" hidden="1" customHeight="1">
      <c r="A811" s="342" t="str">
        <f>IF(B811&lt;&gt;"",IF(AND(B811='IN-TC'!$S$4,OR(TH!N811="1111",TH!O811="1111")),TH!D811,""),"")</f>
        <v/>
      </c>
      <c r="B811" s="63">
        <f t="shared" si="59"/>
        <v>4</v>
      </c>
      <c r="C811" s="64">
        <v>42462</v>
      </c>
      <c r="D811" s="64" t="s">
        <v>876</v>
      </c>
      <c r="E811" s="64">
        <f t="shared" si="58"/>
        <v>42462</v>
      </c>
      <c r="F811" s="74" t="s">
        <v>1023</v>
      </c>
      <c r="G811" s="994" t="s">
        <v>1404</v>
      </c>
      <c r="H811" s="74" t="s">
        <v>816</v>
      </c>
      <c r="I811" s="446"/>
      <c r="J811" s="446"/>
      <c r="K811" s="437"/>
      <c r="L811" s="446"/>
      <c r="M811" s="65">
        <v>1036637</v>
      </c>
      <c r="N811" s="66" t="s">
        <v>101</v>
      </c>
      <c r="O811" s="66" t="s">
        <v>63</v>
      </c>
      <c r="P811" s="85" t="str">
        <f>IF(AND('331-CT'!$E$7=TH!H811,OR(N811="331",O811="331")),"x","")</f>
        <v/>
      </c>
      <c r="Q811" s="85" t="str">
        <f>IF(AND(B811='111'!$L$11,OR($N811=$Q$7,$O811=$Q$7)),"x","")</f>
        <v/>
      </c>
      <c r="R811" s="85" t="str">
        <f>IF(AND($N811=$Q$7,$B811&lt;'111'!$L$11),"x","")</f>
        <v/>
      </c>
      <c r="S811" s="85" t="str">
        <f>IF(AND($O811=$Q$7,$B811&lt;'111'!$L$11),"x","")</f>
        <v/>
      </c>
      <c r="T811" s="85" t="str">
        <f>IF(ISERROR(FIND('112'!$M$9,G811,1)),"",IF((AND(FIND('112'!$M$9,G811,1)&gt;=1,B811='112'!$K$9,OR($N811='112'!$I$6,$O811='112'!$I$6))),"x",""))</f>
        <v/>
      </c>
      <c r="U811" s="85" t="str">
        <f>IF(ISERROR(FIND('112'!$M$9,G811,1)),"",IF((AND(LEFT(G811,2)=LEFT('112'!$M$9,2),B811&lt;'112'!$K$9,$N811='112'!$I$6)),"x",""))</f>
        <v/>
      </c>
      <c r="V811" s="85" t="str">
        <f>IF(ISERROR(FIND('112'!$M$9,G811,1)),"",IF((AND(RIGHT(G811,2)=RIGHT('112'!$M$9,2),B811&lt;'112'!$K$9,$O811='112'!$I$6)),"x",""))</f>
        <v/>
      </c>
      <c r="W811" s="85" t="str">
        <f>IF(AND('341-CT'!$H$9=H811,OR(LEFT(N811,3)=$W$7,LEFT(O811,3)=$W$7)),"x","")</f>
        <v/>
      </c>
      <c r="X811" s="85" t="str">
        <f>IF(OR(TH!N811=TH!$X$7,O811=TH!$X$7),"x","")</f>
        <v/>
      </c>
      <c r="Y811" s="85" t="str">
        <f>IF(AND(OR(N811="131",O811="131"),H811='131-CT'!$H$9),"x","")</f>
        <v/>
      </c>
      <c r="Z811" s="85"/>
      <c r="AA811" s="85" t="str">
        <f>IF(AND(MONTH(E811)='IN-NX'!$J$5,'IN-NX'!$D$7=D811),"x","")</f>
        <v/>
      </c>
      <c r="AB811" s="85" t="str">
        <f>IF(AND(OR(LEFT(TH!N811,2)="15",LEFT(TH!O811,2)="15"),'152-CT'!$J$8=TH!F811),"x","")</f>
        <v/>
      </c>
      <c r="AC811" s="85" t="str">
        <f>IF(AND(OR(LEFT(TH!N811,2)="15",LEFT(TH!O811,2)="15"),TK!$E$7=TH!F811),"x","")</f>
        <v/>
      </c>
      <c r="AD811" s="85" t="str">
        <f>IF(AND(N811="1521",MONTH(C811)='BK-NL'!$M$11),"x","")</f>
        <v/>
      </c>
    </row>
    <row r="812" spans="1:30" ht="15.75" hidden="1" customHeight="1">
      <c r="A812" s="342" t="str">
        <f>IF(B812&lt;&gt;"",IF(AND(B812='IN-TC'!$S$4,OR(TH!N812="1111",TH!O812="1111")),TH!D812,""),"")</f>
        <v/>
      </c>
      <c r="B812" s="63">
        <f t="shared" si="59"/>
        <v>4</v>
      </c>
      <c r="C812" s="64">
        <v>42462</v>
      </c>
      <c r="D812" s="64" t="s">
        <v>876</v>
      </c>
      <c r="E812" s="64">
        <f t="shared" si="58"/>
        <v>42462</v>
      </c>
      <c r="F812" s="74" t="s">
        <v>1405</v>
      </c>
      <c r="G812" s="994" t="s">
        <v>1404</v>
      </c>
      <c r="H812" s="74" t="s">
        <v>816</v>
      </c>
      <c r="I812" s="446"/>
      <c r="J812" s="446"/>
      <c r="K812" s="437"/>
      <c r="L812" s="446"/>
      <c r="M812" s="65">
        <v>103663</v>
      </c>
      <c r="N812" s="66" t="s">
        <v>9</v>
      </c>
      <c r="O812" s="66" t="s">
        <v>63</v>
      </c>
      <c r="P812" s="85" t="str">
        <f>IF(AND('331-CT'!$E$7=TH!H812,OR(N812="331",O812="331")),"x","")</f>
        <v/>
      </c>
      <c r="Q812" s="85" t="str">
        <f>IF(AND(B812='111'!$L$11,OR($N812=$Q$7,$O812=$Q$7)),"x","")</f>
        <v/>
      </c>
      <c r="R812" s="85" t="str">
        <f>IF(AND($N812=$Q$7,$B812&lt;'111'!$L$11),"x","")</f>
        <v/>
      </c>
      <c r="S812" s="85" t="str">
        <f>IF(AND($O812=$Q$7,$B812&lt;'111'!$L$11),"x","")</f>
        <v/>
      </c>
      <c r="T812" s="85" t="str">
        <f>IF(ISERROR(FIND('112'!$M$9,G812,1)),"",IF((AND(FIND('112'!$M$9,G812,1)&gt;=1,B812='112'!$K$9,OR($N812='112'!$I$6,$O812='112'!$I$6))),"x",""))</f>
        <v/>
      </c>
      <c r="U812" s="85" t="str">
        <f>IF(ISERROR(FIND('112'!$M$9,G812,1)),"",IF((AND(LEFT(G812,2)=LEFT('112'!$M$9,2),B812&lt;'112'!$K$9,$N812='112'!$I$6)),"x",""))</f>
        <v/>
      </c>
      <c r="V812" s="85" t="str">
        <f>IF(ISERROR(FIND('112'!$M$9,G812,1)),"",IF((AND(RIGHT(G812,2)=RIGHT('112'!$M$9,2),B812&lt;'112'!$K$9,$O812='112'!$I$6)),"x",""))</f>
        <v/>
      </c>
      <c r="W812" s="85" t="str">
        <f>IF(AND('341-CT'!$H$9=H812,OR(LEFT(N812,3)=$W$7,LEFT(O812,3)=$W$7)),"x","")</f>
        <v/>
      </c>
      <c r="X812" s="85" t="str">
        <f>IF(OR(TH!N812=TH!$X$7,O812=TH!$X$7),"x","")</f>
        <v/>
      </c>
      <c r="Y812" s="85" t="str">
        <f>IF(AND(OR(N812="131",O812="131"),H812='131-CT'!$H$9),"x","")</f>
        <v/>
      </c>
      <c r="Z812" s="85"/>
      <c r="AA812" s="85" t="str">
        <f>IF(AND(MONTH(E812)='IN-NX'!$J$5,'IN-NX'!$D$7=D812),"x","")</f>
        <v/>
      </c>
      <c r="AB812" s="85" t="str">
        <f>IF(AND(OR(LEFT(TH!N812,2)="15",LEFT(TH!O812,2)="15"),'152-CT'!$J$8=TH!F812),"x","")</f>
        <v/>
      </c>
      <c r="AC812" s="85" t="str">
        <f>IF(AND(OR(LEFT(TH!N812,2)="15",LEFT(TH!O812,2)="15"),TK!$E$7=TH!F812),"x","")</f>
        <v/>
      </c>
      <c r="AD812" s="85" t="str">
        <f>IF(AND(N812="1521",MONTH(C812)='BK-NL'!$M$11),"x","")</f>
        <v/>
      </c>
    </row>
    <row r="813" spans="1:30" ht="15.75" hidden="1" customHeight="1">
      <c r="A813" s="342" t="str">
        <f>IF(B813&lt;&gt;"",IF(AND(B813='IN-TC'!$S$4,OR(TH!N813="1111",TH!O813="1111")),TH!D813,""),"")</f>
        <v/>
      </c>
      <c r="B813" s="63">
        <f t="shared" si="59"/>
        <v>4</v>
      </c>
      <c r="C813" s="64">
        <v>42464</v>
      </c>
      <c r="D813" s="64" t="s">
        <v>877</v>
      </c>
      <c r="E813" s="64">
        <f t="shared" si="58"/>
        <v>42464</v>
      </c>
      <c r="F813" s="74" t="s">
        <v>1022</v>
      </c>
      <c r="G813" s="994" t="s">
        <v>1406</v>
      </c>
      <c r="H813" s="74" t="s">
        <v>1046</v>
      </c>
      <c r="I813" s="446"/>
      <c r="J813" s="446"/>
      <c r="K813" s="437"/>
      <c r="L813" s="446"/>
      <c r="M813" s="65">
        <v>2100000</v>
      </c>
      <c r="N813" s="66" t="s">
        <v>101</v>
      </c>
      <c r="O813" s="66" t="s">
        <v>63</v>
      </c>
      <c r="P813" s="85" t="str">
        <f>IF(AND('331-CT'!$E$7=TH!H813,OR(N813="331",O813="331")),"x","")</f>
        <v/>
      </c>
      <c r="Q813" s="85" t="str">
        <f>IF(AND(B813='111'!$L$11,OR($N813=$Q$7,$O813=$Q$7)),"x","")</f>
        <v/>
      </c>
      <c r="R813" s="85" t="str">
        <f>IF(AND($N813=$Q$7,$B813&lt;'111'!$L$11),"x","")</f>
        <v/>
      </c>
      <c r="S813" s="85" t="str">
        <f>IF(AND($O813=$Q$7,$B813&lt;'111'!$L$11),"x","")</f>
        <v/>
      </c>
      <c r="T813" s="85" t="str">
        <f>IF(ISERROR(FIND('112'!$M$9,G813,1)),"",IF((AND(FIND('112'!$M$9,G813,1)&gt;=1,B813='112'!$K$9,OR($N813='112'!$I$6,$O813='112'!$I$6))),"x",""))</f>
        <v/>
      </c>
      <c r="U813" s="85" t="str">
        <f>IF(ISERROR(FIND('112'!$M$9,G813,1)),"",IF((AND(LEFT(G813,2)=LEFT('112'!$M$9,2),B813&lt;'112'!$K$9,$N813='112'!$I$6)),"x",""))</f>
        <v/>
      </c>
      <c r="V813" s="85" t="str">
        <f>IF(ISERROR(FIND('112'!$M$9,G813,1)),"",IF((AND(RIGHT(G813,2)=RIGHT('112'!$M$9,2),B813&lt;'112'!$K$9,$O813='112'!$I$6)),"x",""))</f>
        <v/>
      </c>
      <c r="W813" s="85" t="str">
        <f>IF(AND('341-CT'!$H$9=H813,OR(LEFT(N813,3)=$W$7,LEFT(O813,3)=$W$7)),"x","")</f>
        <v/>
      </c>
      <c r="X813" s="85" t="str">
        <f>IF(OR(TH!N813=TH!$X$7,O813=TH!$X$7),"x","")</f>
        <v/>
      </c>
      <c r="Y813" s="85" t="str">
        <f>IF(AND(OR(N813="131",O813="131"),H813='131-CT'!$H$9),"x","")</f>
        <v/>
      </c>
      <c r="Z813" s="85"/>
      <c r="AA813" s="85" t="str">
        <f>IF(AND(MONTH(E813)='IN-NX'!$J$5,'IN-NX'!$D$7=D813),"x","")</f>
        <v/>
      </c>
      <c r="AB813" s="85" t="str">
        <f>IF(AND(OR(LEFT(TH!N813,2)="15",LEFT(TH!O813,2)="15"),'152-CT'!$J$8=TH!F813),"x","")</f>
        <v/>
      </c>
      <c r="AC813" s="85" t="str">
        <f>IF(AND(OR(LEFT(TH!N813,2)="15",LEFT(TH!O813,2)="15"),TK!$E$7=TH!F813),"x","")</f>
        <v/>
      </c>
      <c r="AD813" s="85" t="str">
        <f>IF(AND(N813="1521",MONTH(C813)='BK-NL'!$M$11),"x","")</f>
        <v/>
      </c>
    </row>
    <row r="814" spans="1:30" ht="15.75" hidden="1" customHeight="1">
      <c r="A814" s="342" t="str">
        <f>IF(B814&lt;&gt;"",IF(AND(B814='IN-TC'!$S$4,OR(TH!N814="1111",TH!O814="1111")),TH!D814,""),"")</f>
        <v/>
      </c>
      <c r="B814" s="63">
        <f t="shared" si="59"/>
        <v>4</v>
      </c>
      <c r="C814" s="64">
        <v>42464</v>
      </c>
      <c r="D814" s="64" t="s">
        <v>878</v>
      </c>
      <c r="E814" s="64">
        <f t="shared" si="58"/>
        <v>42464</v>
      </c>
      <c r="F814" s="74" t="s">
        <v>783</v>
      </c>
      <c r="G814" s="994" t="s">
        <v>1407</v>
      </c>
      <c r="H814" s="74" t="s">
        <v>816</v>
      </c>
      <c r="I814" s="446"/>
      <c r="J814" s="446"/>
      <c r="K814" s="437"/>
      <c r="L814" s="446"/>
      <c r="M814" s="65">
        <v>646036</v>
      </c>
      <c r="N814" s="66" t="s">
        <v>101</v>
      </c>
      <c r="O814" s="66" t="s">
        <v>63</v>
      </c>
      <c r="P814" s="85" t="str">
        <f>IF(AND('331-CT'!$E$7=TH!H814,OR(N814="331",O814="331")),"x","")</f>
        <v/>
      </c>
      <c r="Q814" s="85" t="str">
        <f>IF(AND(B814='111'!$L$11,OR($N814=$Q$7,$O814=$Q$7)),"x","")</f>
        <v/>
      </c>
      <c r="R814" s="85" t="str">
        <f>IF(AND($N814=$Q$7,$B814&lt;'111'!$L$11),"x","")</f>
        <v/>
      </c>
      <c r="S814" s="85" t="str">
        <f>IF(AND($O814=$Q$7,$B814&lt;'111'!$L$11),"x","")</f>
        <v/>
      </c>
      <c r="T814" s="85" t="str">
        <f>IF(ISERROR(FIND('112'!$M$9,G814,1)),"",IF((AND(FIND('112'!$M$9,G814,1)&gt;=1,B814='112'!$K$9,OR($N814='112'!$I$6,$O814='112'!$I$6))),"x",""))</f>
        <v/>
      </c>
      <c r="U814" s="85" t="str">
        <f>IF(ISERROR(FIND('112'!$M$9,G814,1)),"",IF((AND(LEFT(G814,2)=LEFT('112'!$M$9,2),B814&lt;'112'!$K$9,$N814='112'!$I$6)),"x",""))</f>
        <v/>
      </c>
      <c r="V814" s="85" t="str">
        <f>IF(ISERROR(FIND('112'!$M$9,G814,1)),"",IF((AND(RIGHT(G814,2)=RIGHT('112'!$M$9,2),B814&lt;'112'!$K$9,$O814='112'!$I$6)),"x",""))</f>
        <v/>
      </c>
      <c r="W814" s="85" t="str">
        <f>IF(AND('341-CT'!$H$9=H814,OR(LEFT(N814,3)=$W$7,LEFT(O814,3)=$W$7)),"x","")</f>
        <v/>
      </c>
      <c r="X814" s="85" t="str">
        <f>IF(OR(TH!N814=TH!$X$7,O814=TH!$X$7),"x","")</f>
        <v/>
      </c>
      <c r="Y814" s="85" t="str">
        <f>IF(AND(OR(N814="131",O814="131"),H814='131-CT'!$H$9),"x","")</f>
        <v/>
      </c>
      <c r="Z814" s="85"/>
      <c r="AA814" s="85" t="str">
        <f>IF(AND(MONTH(E814)='IN-NX'!$J$5,'IN-NX'!$D$7=D814),"x","")</f>
        <v/>
      </c>
      <c r="AB814" s="85" t="str">
        <f>IF(AND(OR(LEFT(TH!N814,2)="15",LEFT(TH!O814,2)="15"),'152-CT'!$J$8=TH!F814),"x","")</f>
        <v/>
      </c>
      <c r="AC814" s="85" t="str">
        <f>IF(AND(OR(LEFT(TH!N814,2)="15",LEFT(TH!O814,2)="15"),TK!$E$7=TH!F814),"x","")</f>
        <v/>
      </c>
      <c r="AD814" s="85" t="str">
        <f>IF(AND(N814="1521",MONTH(C814)='BK-NL'!$M$11),"x","")</f>
        <v/>
      </c>
    </row>
    <row r="815" spans="1:30" ht="15.75" hidden="1" customHeight="1">
      <c r="A815" s="342" t="str">
        <f>IF(B815&lt;&gt;"",IF(AND(B815='IN-TC'!$S$4,OR(TH!N815="1111",TH!O815="1111")),TH!D815,""),"")</f>
        <v/>
      </c>
      <c r="B815" s="63">
        <f t="shared" si="59"/>
        <v>4</v>
      </c>
      <c r="C815" s="64">
        <v>42464</v>
      </c>
      <c r="D815" s="64" t="s">
        <v>878</v>
      </c>
      <c r="E815" s="64">
        <f t="shared" si="58"/>
        <v>42464</v>
      </c>
      <c r="F815" s="74" t="s">
        <v>784</v>
      </c>
      <c r="G815" s="994" t="s">
        <v>1407</v>
      </c>
      <c r="H815" s="74" t="s">
        <v>816</v>
      </c>
      <c r="I815" s="446"/>
      <c r="J815" s="446"/>
      <c r="K815" s="437"/>
      <c r="L815" s="446"/>
      <c r="M815" s="65">
        <v>64604</v>
      </c>
      <c r="N815" s="66" t="s">
        <v>9</v>
      </c>
      <c r="O815" s="66" t="s">
        <v>63</v>
      </c>
      <c r="P815" s="85" t="str">
        <f>IF(AND('331-CT'!$E$7=TH!H815,OR(N815="331",O815="331")),"x","")</f>
        <v/>
      </c>
      <c r="Q815" s="85" t="str">
        <f>IF(AND(B815='111'!$L$11,OR($N815=$Q$7,$O815=$Q$7)),"x","")</f>
        <v/>
      </c>
      <c r="R815" s="85" t="str">
        <f>IF(AND($N815=$Q$7,$B815&lt;'111'!$L$11),"x","")</f>
        <v/>
      </c>
      <c r="S815" s="85" t="str">
        <f>IF(AND($O815=$Q$7,$B815&lt;'111'!$L$11),"x","")</f>
        <v/>
      </c>
      <c r="T815" s="85" t="str">
        <f>IF(ISERROR(FIND('112'!$M$9,G815,1)),"",IF((AND(FIND('112'!$M$9,G815,1)&gt;=1,B815='112'!$K$9,OR($N815='112'!$I$6,$O815='112'!$I$6))),"x",""))</f>
        <v/>
      </c>
      <c r="U815" s="85" t="str">
        <f>IF(ISERROR(FIND('112'!$M$9,G815,1)),"",IF((AND(LEFT(G815,2)=LEFT('112'!$M$9,2),B815&lt;'112'!$K$9,$N815='112'!$I$6)),"x",""))</f>
        <v/>
      </c>
      <c r="V815" s="85" t="str">
        <f>IF(ISERROR(FIND('112'!$M$9,G815,1)),"",IF((AND(RIGHT(G815,2)=RIGHT('112'!$M$9,2),B815&lt;'112'!$K$9,$O815='112'!$I$6)),"x",""))</f>
        <v/>
      </c>
      <c r="W815" s="85" t="str">
        <f>IF(AND('341-CT'!$H$9=H815,OR(LEFT(N815,3)=$W$7,LEFT(O815,3)=$W$7)),"x","")</f>
        <v/>
      </c>
      <c r="X815" s="85" t="str">
        <f>IF(OR(TH!N815=TH!$X$7,O815=TH!$X$7),"x","")</f>
        <v/>
      </c>
      <c r="Y815" s="85" t="str">
        <f>IF(AND(OR(N815="131",O815="131"),H815='131-CT'!$H$9),"x","")</f>
        <v/>
      </c>
      <c r="Z815" s="85"/>
      <c r="AA815" s="85" t="str">
        <f>IF(AND(MONTH(E815)='IN-NX'!$J$5,'IN-NX'!$D$7=D815),"x","")</f>
        <v/>
      </c>
      <c r="AB815" s="85" t="str">
        <f>IF(AND(OR(LEFT(TH!N815,2)="15",LEFT(TH!O815,2)="15"),'152-CT'!$J$8=TH!F815),"x","")</f>
        <v/>
      </c>
      <c r="AC815" s="85" t="str">
        <f>IF(AND(OR(LEFT(TH!N815,2)="15",LEFT(TH!O815,2)="15"),TK!$E$7=TH!F815),"x","")</f>
        <v/>
      </c>
      <c r="AD815" s="85" t="str">
        <f>IF(AND(N815="1521",MONTH(C815)='BK-NL'!$M$11),"x","")</f>
        <v/>
      </c>
    </row>
    <row r="816" spans="1:30" ht="15.75" hidden="1" customHeight="1">
      <c r="A816" s="342" t="str">
        <f>IF(B816&lt;&gt;"",IF(AND(B816='IN-TC'!$S$4,OR(TH!N816="1111",TH!O816="1111")),TH!D816,""),"")</f>
        <v/>
      </c>
      <c r="B816" s="63">
        <f t="shared" si="59"/>
        <v>4</v>
      </c>
      <c r="C816" s="64">
        <v>42465</v>
      </c>
      <c r="D816" s="64" t="s">
        <v>879</v>
      </c>
      <c r="E816" s="64">
        <f t="shared" si="58"/>
        <v>42465</v>
      </c>
      <c r="F816" s="74" t="s">
        <v>1408</v>
      </c>
      <c r="G816" s="994" t="s">
        <v>1409</v>
      </c>
      <c r="H816" s="74" t="s">
        <v>854</v>
      </c>
      <c r="I816" s="446"/>
      <c r="J816" s="446"/>
      <c r="K816" s="437"/>
      <c r="L816" s="446"/>
      <c r="M816" s="65">
        <v>1981538</v>
      </c>
      <c r="N816" s="66" t="s">
        <v>101</v>
      </c>
      <c r="O816" s="66" t="s">
        <v>63</v>
      </c>
      <c r="P816" s="85" t="str">
        <f>IF(AND('331-CT'!$E$7=TH!H816,OR(N816="331",O816="331")),"x","")</f>
        <v/>
      </c>
      <c r="Q816" s="85" t="str">
        <f>IF(AND(B816='111'!$L$11,OR($N816=$Q$7,$O816=$Q$7)),"x","")</f>
        <v/>
      </c>
      <c r="R816" s="85" t="str">
        <f>IF(AND($N816=$Q$7,$B816&lt;'111'!$L$11),"x","")</f>
        <v/>
      </c>
      <c r="S816" s="85" t="str">
        <f>IF(AND($O816=$Q$7,$B816&lt;'111'!$L$11),"x","")</f>
        <v/>
      </c>
      <c r="T816" s="85" t="str">
        <f>IF(ISERROR(FIND('112'!$M$9,G816,1)),"",IF((AND(FIND('112'!$M$9,G816,1)&gt;=1,B816='112'!$K$9,OR($N816='112'!$I$6,$O816='112'!$I$6))),"x",""))</f>
        <v/>
      </c>
      <c r="U816" s="85" t="str">
        <f>IF(ISERROR(FIND('112'!$M$9,G816,1)),"",IF((AND(LEFT(G816,2)=LEFT('112'!$M$9,2),B816&lt;'112'!$K$9,$N816='112'!$I$6)),"x",""))</f>
        <v/>
      </c>
      <c r="V816" s="85" t="str">
        <f>IF(ISERROR(FIND('112'!$M$9,G816,1)),"",IF((AND(RIGHT(G816,2)=RIGHT('112'!$M$9,2),B816&lt;'112'!$K$9,$O816='112'!$I$6)),"x",""))</f>
        <v/>
      </c>
      <c r="W816" s="85" t="str">
        <f>IF(AND('341-CT'!$H$9=H816,OR(LEFT(N816,3)=$W$7,LEFT(O816,3)=$W$7)),"x","")</f>
        <v/>
      </c>
      <c r="X816" s="85" t="str">
        <f>IF(OR(TH!N816=TH!$X$7,O816=TH!$X$7),"x","")</f>
        <v/>
      </c>
      <c r="Y816" s="85" t="str">
        <f>IF(AND(OR(N816="131",O816="131"),H816='131-CT'!$H$9),"x","")</f>
        <v/>
      </c>
      <c r="Z816" s="85"/>
      <c r="AA816" s="85" t="str">
        <f>IF(AND(MONTH(E816)='IN-NX'!$J$5,'IN-NX'!$D$7=D816),"x","")</f>
        <v/>
      </c>
      <c r="AB816" s="85" t="str">
        <f>IF(AND(OR(LEFT(TH!N816,2)="15",LEFT(TH!O816,2)="15"),'152-CT'!$J$8=TH!F816),"x","")</f>
        <v/>
      </c>
      <c r="AC816" s="85" t="str">
        <f>IF(AND(OR(LEFT(TH!N816,2)="15",LEFT(TH!O816,2)="15"),TK!$E$7=TH!F816),"x","")</f>
        <v/>
      </c>
      <c r="AD816" s="85" t="str">
        <f>IF(AND(N816="1521",MONTH(C816)='BK-NL'!$M$11),"x","")</f>
        <v/>
      </c>
    </row>
    <row r="817" spans="1:30" ht="15.75" hidden="1" customHeight="1">
      <c r="A817" s="342" t="str">
        <f>IF(B817&lt;&gt;"",IF(AND(B817='IN-TC'!$S$4,OR(TH!N817="1111",TH!O817="1111")),TH!D817,""),"")</f>
        <v/>
      </c>
      <c r="B817" s="63">
        <f t="shared" si="59"/>
        <v>4</v>
      </c>
      <c r="C817" s="64">
        <v>42465</v>
      </c>
      <c r="D817" s="64" t="s">
        <v>879</v>
      </c>
      <c r="E817" s="64">
        <f t="shared" si="58"/>
        <v>42465</v>
      </c>
      <c r="F817" s="74" t="s">
        <v>1410</v>
      </c>
      <c r="G817" s="994" t="s">
        <v>1409</v>
      </c>
      <c r="H817" s="74" t="s">
        <v>854</v>
      </c>
      <c r="I817" s="446"/>
      <c r="J817" s="446"/>
      <c r="K817" s="437"/>
      <c r="L817" s="446"/>
      <c r="M817" s="65">
        <v>198154</v>
      </c>
      <c r="N817" s="66" t="s">
        <v>9</v>
      </c>
      <c r="O817" s="66" t="s">
        <v>63</v>
      </c>
      <c r="P817" s="85" t="str">
        <f>IF(AND('331-CT'!$E$7=TH!H817,OR(N817="331",O817="331")),"x","")</f>
        <v/>
      </c>
      <c r="Q817" s="85" t="str">
        <f>IF(AND(B817='111'!$L$11,OR($N817=$Q$7,$O817=$Q$7)),"x","")</f>
        <v/>
      </c>
      <c r="R817" s="85" t="str">
        <f>IF(AND($N817=$Q$7,$B817&lt;'111'!$L$11),"x","")</f>
        <v/>
      </c>
      <c r="S817" s="85" t="str">
        <f>IF(AND($O817=$Q$7,$B817&lt;'111'!$L$11),"x","")</f>
        <v/>
      </c>
      <c r="T817" s="85" t="str">
        <f>IF(ISERROR(FIND('112'!$M$9,G817,1)),"",IF((AND(FIND('112'!$M$9,G817,1)&gt;=1,B817='112'!$K$9,OR($N817='112'!$I$6,$O817='112'!$I$6))),"x",""))</f>
        <v/>
      </c>
      <c r="U817" s="85" t="str">
        <f>IF(ISERROR(FIND('112'!$M$9,G817,1)),"",IF((AND(LEFT(G817,2)=LEFT('112'!$M$9,2),B817&lt;'112'!$K$9,$N817='112'!$I$6)),"x",""))</f>
        <v/>
      </c>
      <c r="V817" s="85" t="str">
        <f>IF(ISERROR(FIND('112'!$M$9,G817,1)),"",IF((AND(RIGHT(G817,2)=RIGHT('112'!$M$9,2),B817&lt;'112'!$K$9,$O817='112'!$I$6)),"x",""))</f>
        <v/>
      </c>
      <c r="W817" s="85" t="str">
        <f>IF(AND('341-CT'!$H$9=H817,OR(LEFT(N817,3)=$W$7,LEFT(O817,3)=$W$7)),"x","")</f>
        <v/>
      </c>
      <c r="X817" s="85" t="str">
        <f>IF(OR(TH!N817=TH!$X$7,O817=TH!$X$7),"x","")</f>
        <v/>
      </c>
      <c r="Y817" s="85" t="str">
        <f>IF(AND(OR(N817="131",O817="131"),H817='131-CT'!$H$9),"x","")</f>
        <v/>
      </c>
      <c r="Z817" s="85"/>
      <c r="AA817" s="85" t="str">
        <f>IF(AND(MONTH(E817)='IN-NX'!$J$5,'IN-NX'!$D$7=D817),"x","")</f>
        <v/>
      </c>
      <c r="AB817" s="85" t="str">
        <f>IF(AND(OR(LEFT(TH!N817,2)="15",LEFT(TH!O817,2)="15"),'152-CT'!$J$8=TH!F817),"x","")</f>
        <v/>
      </c>
      <c r="AC817" s="85" t="str">
        <f>IF(AND(OR(LEFT(TH!N817,2)="15",LEFT(TH!O817,2)="15"),TK!$E$7=TH!F817),"x","")</f>
        <v/>
      </c>
      <c r="AD817" s="85" t="str">
        <f>IF(AND(N817="1521",MONTH(C817)='BK-NL'!$M$11),"x","")</f>
        <v/>
      </c>
    </row>
    <row r="818" spans="1:30" ht="15.75" hidden="1" customHeight="1">
      <c r="A818" s="342" t="str">
        <f>IF(B818&lt;&gt;"",IF(AND(B818='IN-TC'!$S$4,OR(TH!N818="1111",TH!O818="1111")),TH!D818,""),"")</f>
        <v/>
      </c>
      <c r="B818" s="63">
        <f>IF(C818&lt;&gt;"",MONTH(C818),"")</f>
        <v>4</v>
      </c>
      <c r="C818" s="64">
        <f>E818</f>
        <v>42468</v>
      </c>
      <c r="D818" s="64" t="s">
        <v>880</v>
      </c>
      <c r="E818" s="64">
        <v>42468</v>
      </c>
      <c r="F818" s="74" t="s">
        <v>1115</v>
      </c>
      <c r="G818" s="994" t="s">
        <v>927</v>
      </c>
      <c r="H818" s="74" t="s">
        <v>1372</v>
      </c>
      <c r="I818" s="446"/>
      <c r="J818" s="446"/>
      <c r="K818" s="437"/>
      <c r="L818" s="446"/>
      <c r="M818" s="65">
        <v>20000000</v>
      </c>
      <c r="N818" s="66" t="s">
        <v>26</v>
      </c>
      <c r="O818" s="66" t="s">
        <v>63</v>
      </c>
      <c r="P818" s="85" t="str">
        <f>IF(AND('331-CT'!$E$7=TH!H818,OR(N818="331",O818="331")),"x","")</f>
        <v/>
      </c>
      <c r="Q818" s="85" t="str">
        <f>IF(AND(B818='111'!$L$11,OR($N818=$Q$7,$O818=$Q$7)),"x","")</f>
        <v/>
      </c>
      <c r="R818" s="85" t="str">
        <f>IF(AND($N818=$Q$7,$B818&lt;'111'!$L$11),"x","")</f>
        <v/>
      </c>
      <c r="S818" s="85" t="str">
        <f>IF(AND($O818=$Q$7,$B818&lt;'111'!$L$11),"x","")</f>
        <v/>
      </c>
      <c r="T818" s="85" t="str">
        <f>IF(ISERROR(FIND('112'!$M$9,G818,1)),"",IF((AND(FIND('112'!$M$9,G818,1)&gt;=1,B818='112'!$K$9,OR($N818='112'!$I$6,$O818='112'!$I$6))),"x",""))</f>
        <v/>
      </c>
      <c r="U818" s="85" t="str">
        <f>IF(ISERROR(FIND('112'!$M$9,G818,1)),"",IF((AND(LEFT(G818,2)=LEFT('112'!$M$9,2),B818&lt;'112'!$K$9,$N818='112'!$I$6)),"x",""))</f>
        <v>x</v>
      </c>
      <c r="V818" s="85" t="str">
        <f>IF(ISERROR(FIND('112'!$M$9,G818,1)),"",IF((AND(RIGHT(G818,2)=RIGHT('112'!$M$9,2),B818&lt;'112'!$K$9,$O818='112'!$I$6)),"x",""))</f>
        <v/>
      </c>
      <c r="W818" s="85" t="str">
        <f>IF(AND('341-CT'!$H$9=H818,OR(LEFT(N818,3)=$W$7,LEFT(O818,3)=$W$7)),"x","")</f>
        <v/>
      </c>
      <c r="X818" s="85" t="str">
        <f>IF(OR(TH!N818=TH!$X$7,O818=TH!$X$7),"x","")</f>
        <v/>
      </c>
      <c r="Y818" s="85" t="str">
        <f>IF(AND(OR(N818="131",O818="131"),H818='131-CT'!$H$9),"x","")</f>
        <v/>
      </c>
      <c r="Z818" s="85"/>
      <c r="AA818" s="85" t="str">
        <f>IF(AND(MONTH(E818)='IN-NX'!$J$5,'IN-NX'!$D$7=D818),"x","")</f>
        <v/>
      </c>
      <c r="AB818" s="85" t="str">
        <f>IF(AND(OR(LEFT(TH!N818,2)="15",LEFT(TH!O818,2)="15"),'152-CT'!$J$8=TH!F818),"x","")</f>
        <v/>
      </c>
      <c r="AC818" s="85" t="str">
        <f>IF(AND(OR(LEFT(TH!N818,2)="15",LEFT(TH!O818,2)="15"),TK!$E$7=TH!F818),"x","")</f>
        <v/>
      </c>
      <c r="AD818" s="85" t="str">
        <f>IF(AND(N818="1521",MONTH(C818)='BK-NL'!$M$11),"x","")</f>
        <v/>
      </c>
    </row>
    <row r="819" spans="1:30" ht="15.75" customHeight="1">
      <c r="A819" s="342" t="str">
        <f>IF(B819&lt;&gt;"",IF(AND(B819='IN-TC'!$S$4,OR(TH!N819="1111",TH!O819="1111")),TH!D819,""),"")</f>
        <v/>
      </c>
      <c r="B819" s="63">
        <f t="shared" si="59"/>
        <v>4</v>
      </c>
      <c r="C819" s="64">
        <v>42471</v>
      </c>
      <c r="D819" s="64" t="s">
        <v>881</v>
      </c>
      <c r="E819" s="64">
        <f t="shared" si="58"/>
        <v>42471</v>
      </c>
      <c r="F819" s="74" t="s">
        <v>1427</v>
      </c>
      <c r="G819" s="994" t="s">
        <v>1422</v>
      </c>
      <c r="H819" s="74" t="s">
        <v>1423</v>
      </c>
      <c r="I819" s="446"/>
      <c r="J819" s="446"/>
      <c r="K819" s="437"/>
      <c r="L819" s="446"/>
      <c r="M819" s="65">
        <v>1400080</v>
      </c>
      <c r="N819" s="66" t="s">
        <v>8</v>
      </c>
      <c r="O819" s="66" t="s">
        <v>63</v>
      </c>
      <c r="P819" s="85" t="str">
        <f>IF(AND('331-CT'!$E$7=TH!H819,OR(N819="331",O819="331")),"x","")</f>
        <v/>
      </c>
      <c r="Q819" s="85" t="str">
        <f>IF(AND(B819='111'!$L$11,OR($N819=$Q$7,$O819=$Q$7)),"x","")</f>
        <v/>
      </c>
      <c r="R819" s="85" t="str">
        <f>IF(AND($N819=$Q$7,$B819&lt;'111'!$L$11),"x","")</f>
        <v/>
      </c>
      <c r="S819" s="85" t="str">
        <f>IF(AND($O819=$Q$7,$B819&lt;'111'!$L$11),"x","")</f>
        <v/>
      </c>
      <c r="T819" s="85" t="str">
        <f>IF(ISERROR(FIND('112'!$M$9,G819,1)),"",IF((AND(FIND('112'!$M$9,G819,1)&gt;=1,B819='112'!$K$9,OR($N819='112'!$I$6,$O819='112'!$I$6))),"x",""))</f>
        <v/>
      </c>
      <c r="U819" s="85" t="str">
        <f>IF(ISERROR(FIND('112'!$M$9,G819,1)),"",IF((AND(LEFT(G819,2)=LEFT('112'!$M$9,2),B819&lt;'112'!$K$9,$N819='112'!$I$6)),"x",""))</f>
        <v/>
      </c>
      <c r="V819" s="85" t="str">
        <f>IF(ISERROR(FIND('112'!$M$9,G819,1)),"",IF((AND(RIGHT(G819,2)=RIGHT('112'!$M$9,2),B819&lt;'112'!$K$9,$O819='112'!$I$6)),"x",""))</f>
        <v/>
      </c>
      <c r="W819" s="85" t="str">
        <f>IF(AND('341-CT'!$H$9=H819,OR(LEFT(N819,3)=$W$7,LEFT(O819,3)=$W$7)),"x","")</f>
        <v/>
      </c>
      <c r="X819" s="85" t="str">
        <f>IF(OR(TH!N819=TH!$X$7,O819=TH!$X$7),"x","")</f>
        <v/>
      </c>
      <c r="Y819" s="85" t="str">
        <f>IF(AND(OR(N819="131",O819="131"),H819='131-CT'!$H$9),"x","")</f>
        <v/>
      </c>
      <c r="Z819" s="85"/>
      <c r="AA819" s="85" t="str">
        <f>IF(AND(MONTH(E819)='IN-NX'!$J$5,'IN-NX'!$D$7=D819),"x","")</f>
        <v/>
      </c>
      <c r="AB819" s="85" t="str">
        <f>IF(AND(OR(LEFT(TH!N819,2)="15",LEFT(TH!O819,2)="15"),'152-CT'!$J$8=TH!F819),"x","")</f>
        <v/>
      </c>
      <c r="AC819" s="85" t="str">
        <f>IF(AND(OR(LEFT(TH!N819,2)="15",LEFT(TH!O819,2)="15"),TK!$E$7=TH!F819),"x","")</f>
        <v/>
      </c>
      <c r="AD819" s="85" t="str">
        <f>IF(AND(N819="1521",MONTH(C819)='BK-NL'!$M$11),"x","")</f>
        <v/>
      </c>
    </row>
    <row r="820" spans="1:30" ht="15.75" hidden="1" customHeight="1">
      <c r="A820" s="342" t="str">
        <f>IF(B820&lt;&gt;"",IF(AND(B820='IN-TC'!$S$4,OR(TH!N820="1111",TH!O820="1111")),TH!D820,""),"")</f>
        <v/>
      </c>
      <c r="B820" s="63">
        <f t="shared" ref="B820:B899" si="64">IF(C820&lt;&gt;"",MONTH(C820),"")</f>
        <v>4</v>
      </c>
      <c r="C820" s="64">
        <v>42475</v>
      </c>
      <c r="D820" s="64" t="s">
        <v>883</v>
      </c>
      <c r="E820" s="64">
        <f t="shared" si="58"/>
        <v>42475</v>
      </c>
      <c r="F820" s="74" t="s">
        <v>1023</v>
      </c>
      <c r="G820" s="994" t="s">
        <v>1411</v>
      </c>
      <c r="H820" s="74" t="s">
        <v>816</v>
      </c>
      <c r="I820" s="446"/>
      <c r="J820" s="446"/>
      <c r="K820" s="437"/>
      <c r="L820" s="446"/>
      <c r="M820" s="65">
        <v>2879537</v>
      </c>
      <c r="N820" s="66" t="s">
        <v>101</v>
      </c>
      <c r="O820" s="66" t="s">
        <v>63</v>
      </c>
      <c r="P820" s="85" t="str">
        <f>IF(AND('331-CT'!$E$7=TH!H820,OR(N820="331",O820="331")),"x","")</f>
        <v/>
      </c>
      <c r="Q820" s="85" t="str">
        <f>IF(AND(B820='111'!$L$11,OR($N820=$Q$7,$O820=$Q$7)),"x","")</f>
        <v/>
      </c>
      <c r="R820" s="85" t="str">
        <f>IF(AND($N820=$Q$7,$B820&lt;'111'!$L$11),"x","")</f>
        <v/>
      </c>
      <c r="S820" s="85" t="str">
        <f>IF(AND($O820=$Q$7,$B820&lt;'111'!$L$11),"x","")</f>
        <v/>
      </c>
      <c r="T820" s="85" t="str">
        <f>IF(ISERROR(FIND('112'!$M$9,G820,1)),"",IF((AND(FIND('112'!$M$9,G820,1)&gt;=1,B820='112'!$K$9,OR($N820='112'!$I$6,$O820='112'!$I$6))),"x",""))</f>
        <v/>
      </c>
      <c r="U820" s="85" t="str">
        <f>IF(ISERROR(FIND('112'!$M$9,G820,1)),"",IF((AND(LEFT(G820,2)=LEFT('112'!$M$9,2),B820&lt;'112'!$K$9,$N820='112'!$I$6)),"x",""))</f>
        <v/>
      </c>
      <c r="V820" s="85" t="str">
        <f>IF(ISERROR(FIND('112'!$M$9,G820,1)),"",IF((AND(RIGHT(G820,2)=RIGHT('112'!$M$9,2),B820&lt;'112'!$K$9,$O820='112'!$I$6)),"x",""))</f>
        <v/>
      </c>
      <c r="W820" s="85" t="str">
        <f>IF(AND('341-CT'!$H$9=H820,OR(LEFT(N820,3)=$W$7,LEFT(O820,3)=$W$7)),"x","")</f>
        <v/>
      </c>
      <c r="X820" s="85" t="str">
        <f>IF(OR(TH!N820=TH!$X$7,O820=TH!$X$7),"x","")</f>
        <v/>
      </c>
      <c r="Y820" s="85" t="str">
        <f>IF(AND(OR(N820="131",O820="131"),H820='131-CT'!$H$9),"x","")</f>
        <v/>
      </c>
      <c r="Z820" s="85"/>
      <c r="AA820" s="85" t="str">
        <f>IF(AND(MONTH(E820)='IN-NX'!$J$5,'IN-NX'!$D$7=D820),"x","")</f>
        <v/>
      </c>
      <c r="AB820" s="85" t="str">
        <f>IF(AND(OR(LEFT(TH!N820,2)="15",LEFT(TH!O820,2)="15"),'152-CT'!$J$8=TH!F820),"x","")</f>
        <v/>
      </c>
      <c r="AC820" s="85" t="str">
        <f>IF(AND(OR(LEFT(TH!N820,2)="15",LEFT(TH!O820,2)="15"),TK!$E$7=TH!F820),"x","")</f>
        <v/>
      </c>
      <c r="AD820" s="85" t="str">
        <f>IF(AND(N820="1521",MONTH(C820)='BK-NL'!$M$11),"x","")</f>
        <v/>
      </c>
    </row>
    <row r="821" spans="1:30" ht="15.75" hidden="1" customHeight="1">
      <c r="A821" s="342" t="str">
        <f>IF(B821&lt;&gt;"",IF(AND(B821='IN-TC'!$S$4,OR(TH!N821="1111",TH!O821="1111")),TH!D821,""),"")</f>
        <v/>
      </c>
      <c r="B821" s="63">
        <f t="shared" si="64"/>
        <v>4</v>
      </c>
      <c r="C821" s="64">
        <v>42475</v>
      </c>
      <c r="D821" s="64" t="s">
        <v>883</v>
      </c>
      <c r="E821" s="64">
        <f t="shared" si="58"/>
        <v>42475</v>
      </c>
      <c r="F821" s="74" t="s">
        <v>1405</v>
      </c>
      <c r="G821" s="994" t="s">
        <v>1411</v>
      </c>
      <c r="H821" s="74" t="s">
        <v>816</v>
      </c>
      <c r="I821" s="446"/>
      <c r="J821" s="446"/>
      <c r="K821" s="437"/>
      <c r="L821" s="446"/>
      <c r="M821" s="65">
        <v>287953</v>
      </c>
      <c r="N821" s="66" t="s">
        <v>9</v>
      </c>
      <c r="O821" s="66" t="s">
        <v>63</v>
      </c>
      <c r="P821" s="85" t="str">
        <f>IF(AND('331-CT'!$E$7=TH!H821,OR(N821="331",O821="331")),"x","")</f>
        <v/>
      </c>
      <c r="Q821" s="85" t="str">
        <f>IF(AND(B821='111'!$L$11,OR($N821=$Q$7,$O821=$Q$7)),"x","")</f>
        <v/>
      </c>
      <c r="R821" s="85" t="str">
        <f>IF(AND($N821=$Q$7,$B821&lt;'111'!$L$11),"x","")</f>
        <v/>
      </c>
      <c r="S821" s="85" t="str">
        <f>IF(AND($O821=$Q$7,$B821&lt;'111'!$L$11),"x","")</f>
        <v/>
      </c>
      <c r="T821" s="85" t="str">
        <f>IF(ISERROR(FIND('112'!$M$9,G821,1)),"",IF((AND(FIND('112'!$M$9,G821,1)&gt;=1,B821='112'!$K$9,OR($N821='112'!$I$6,$O821='112'!$I$6))),"x",""))</f>
        <v/>
      </c>
      <c r="U821" s="85" t="str">
        <f>IF(ISERROR(FIND('112'!$M$9,G821,1)),"",IF((AND(LEFT(G821,2)=LEFT('112'!$M$9,2),B821&lt;'112'!$K$9,$N821='112'!$I$6)),"x",""))</f>
        <v/>
      </c>
      <c r="V821" s="85" t="str">
        <f>IF(ISERROR(FIND('112'!$M$9,G821,1)),"",IF((AND(RIGHT(G821,2)=RIGHT('112'!$M$9,2),B821&lt;'112'!$K$9,$O821='112'!$I$6)),"x",""))</f>
        <v/>
      </c>
      <c r="W821" s="85" t="str">
        <f>IF(AND('341-CT'!$H$9=H821,OR(LEFT(N821,3)=$W$7,LEFT(O821,3)=$W$7)),"x","")</f>
        <v/>
      </c>
      <c r="X821" s="85" t="str">
        <f>IF(OR(TH!N821=TH!$X$7,O821=TH!$X$7),"x","")</f>
        <v/>
      </c>
      <c r="Y821" s="85" t="str">
        <f>IF(AND(OR(N821="131",O821="131"),H821='131-CT'!$H$9),"x","")</f>
        <v/>
      </c>
      <c r="Z821" s="85"/>
      <c r="AA821" s="85" t="str">
        <f>IF(AND(MONTH(E821)='IN-NX'!$J$5,'IN-NX'!$D$7=D821),"x","")</f>
        <v/>
      </c>
      <c r="AB821" s="85" t="str">
        <f>IF(AND(OR(LEFT(TH!N821,2)="15",LEFT(TH!O821,2)="15"),'152-CT'!$J$8=TH!F821),"x","")</f>
        <v/>
      </c>
      <c r="AC821" s="85" t="str">
        <f>IF(AND(OR(LEFT(TH!N821,2)="15",LEFT(TH!O821,2)="15"),TK!$E$7=TH!F821),"x","")</f>
        <v/>
      </c>
      <c r="AD821" s="85" t="str">
        <f>IF(AND(N821="1521",MONTH(C821)='BK-NL'!$M$11),"x","")</f>
        <v/>
      </c>
    </row>
    <row r="822" spans="1:30" ht="15.75" hidden="1" customHeight="1">
      <c r="A822" s="342" t="str">
        <f>IF(B822&lt;&gt;"",IF(AND(B822='IN-TC'!$S$4,OR(TH!N822="1111",TH!O822="1111")),TH!D822,""),"")</f>
        <v/>
      </c>
      <c r="B822" s="63">
        <f t="shared" si="64"/>
        <v>4</v>
      </c>
      <c r="C822" s="64">
        <v>42475</v>
      </c>
      <c r="D822" s="64" t="s">
        <v>884</v>
      </c>
      <c r="E822" s="64">
        <f t="shared" si="58"/>
        <v>42475</v>
      </c>
      <c r="F822" s="74" t="s">
        <v>1412</v>
      </c>
      <c r="G822" s="994" t="s">
        <v>1413</v>
      </c>
      <c r="H822" s="74" t="s">
        <v>1414</v>
      </c>
      <c r="I822" s="446"/>
      <c r="J822" s="446"/>
      <c r="K822" s="437"/>
      <c r="L822" s="446"/>
      <c r="M822" s="65">
        <v>1935000</v>
      </c>
      <c r="N822" s="66" t="s">
        <v>101</v>
      </c>
      <c r="O822" s="66" t="s">
        <v>63</v>
      </c>
      <c r="P822" s="85" t="str">
        <f>IF(AND('331-CT'!$E$7=TH!H822,OR(N822="331",O822="331")),"x","")</f>
        <v/>
      </c>
      <c r="Q822" s="85" t="str">
        <f>IF(AND(B822='111'!$L$11,OR($N822=$Q$7,$O822=$Q$7)),"x","")</f>
        <v/>
      </c>
      <c r="R822" s="85" t="str">
        <f>IF(AND($N822=$Q$7,$B822&lt;'111'!$L$11),"x","")</f>
        <v/>
      </c>
      <c r="S822" s="85" t="str">
        <f>IF(AND($O822=$Q$7,$B822&lt;'111'!$L$11),"x","")</f>
        <v/>
      </c>
      <c r="T822" s="85" t="str">
        <f>IF(ISERROR(FIND('112'!$M$9,G822,1)),"",IF((AND(FIND('112'!$M$9,G822,1)&gt;=1,B822='112'!$K$9,OR($N822='112'!$I$6,$O822='112'!$I$6))),"x",""))</f>
        <v/>
      </c>
      <c r="U822" s="85" t="str">
        <f>IF(ISERROR(FIND('112'!$M$9,G822,1)),"",IF((AND(LEFT(G822,2)=LEFT('112'!$M$9,2),B822&lt;'112'!$K$9,$N822='112'!$I$6)),"x",""))</f>
        <v/>
      </c>
      <c r="V822" s="85" t="str">
        <f>IF(ISERROR(FIND('112'!$M$9,G822,1)),"",IF((AND(RIGHT(G822,2)=RIGHT('112'!$M$9,2),B822&lt;'112'!$K$9,$O822='112'!$I$6)),"x",""))</f>
        <v/>
      </c>
      <c r="W822" s="85" t="str">
        <f>IF(AND('341-CT'!$H$9=H822,OR(LEFT(N822,3)=$W$7,LEFT(O822,3)=$W$7)),"x","")</f>
        <v/>
      </c>
      <c r="X822" s="85" t="str">
        <f>IF(OR(TH!N822=TH!$X$7,O822=TH!$X$7),"x","")</f>
        <v/>
      </c>
      <c r="Y822" s="85" t="str">
        <f>IF(AND(OR(N822="131",O822="131"),H822='131-CT'!$H$9),"x","")</f>
        <v/>
      </c>
      <c r="Z822" s="85"/>
      <c r="AA822" s="85" t="str">
        <f>IF(AND(MONTH(E822)='IN-NX'!$J$5,'IN-NX'!$D$7=D822),"x","")</f>
        <v/>
      </c>
      <c r="AB822" s="85" t="str">
        <f>IF(AND(OR(LEFT(TH!N822,2)="15",LEFT(TH!O822,2)="15"),'152-CT'!$J$8=TH!F822),"x","")</f>
        <v/>
      </c>
      <c r="AC822" s="85" t="str">
        <f>IF(AND(OR(LEFT(TH!N822,2)="15",LEFT(TH!O822,2)="15"),TK!$E$7=TH!F822),"x","")</f>
        <v/>
      </c>
      <c r="AD822" s="85" t="str">
        <f>IF(AND(N822="1521",MONTH(C822)='BK-NL'!$M$11),"x","")</f>
        <v/>
      </c>
    </row>
    <row r="823" spans="1:30" ht="15.75" hidden="1" customHeight="1">
      <c r="A823" s="342" t="str">
        <f>IF(B823&lt;&gt;"",IF(AND(B823='IN-TC'!$S$4,OR(TH!N823="1111",TH!O823="1111")),TH!D823,""),"")</f>
        <v/>
      </c>
      <c r="B823" s="63">
        <f t="shared" si="64"/>
        <v>4</v>
      </c>
      <c r="C823" s="64">
        <v>42477</v>
      </c>
      <c r="D823" s="64" t="s">
        <v>885</v>
      </c>
      <c r="E823" s="64">
        <f t="shared" si="58"/>
        <v>42477</v>
      </c>
      <c r="F823" s="74" t="s">
        <v>778</v>
      </c>
      <c r="G823" s="994" t="s">
        <v>1415</v>
      </c>
      <c r="H823" s="74" t="s">
        <v>816</v>
      </c>
      <c r="I823" s="446"/>
      <c r="J823" s="446"/>
      <c r="K823" s="437"/>
      <c r="L823" s="446"/>
      <c r="M823" s="65">
        <v>484527</v>
      </c>
      <c r="N823" s="66" t="s">
        <v>101</v>
      </c>
      <c r="O823" s="66" t="s">
        <v>63</v>
      </c>
      <c r="P823" s="85" t="str">
        <f>IF(AND('331-CT'!$E$7=TH!H823,OR(N823="331",O823="331")),"x","")</f>
        <v/>
      </c>
      <c r="Q823" s="85" t="str">
        <f>IF(AND(B823='111'!$L$11,OR($N823=$Q$7,$O823=$Q$7)),"x","")</f>
        <v/>
      </c>
      <c r="R823" s="85" t="str">
        <f>IF(AND($N823=$Q$7,$B823&lt;'111'!$L$11),"x","")</f>
        <v/>
      </c>
      <c r="S823" s="85" t="str">
        <f>IF(AND($O823=$Q$7,$B823&lt;'111'!$L$11),"x","")</f>
        <v/>
      </c>
      <c r="T823" s="85" t="str">
        <f>IF(ISERROR(FIND('112'!$M$9,G823,1)),"",IF((AND(FIND('112'!$M$9,G823,1)&gt;=1,B823='112'!$K$9,OR($N823='112'!$I$6,$O823='112'!$I$6))),"x",""))</f>
        <v/>
      </c>
      <c r="U823" s="85" t="str">
        <f>IF(ISERROR(FIND('112'!$M$9,G823,1)),"",IF((AND(LEFT(G823,2)=LEFT('112'!$M$9,2),B823&lt;'112'!$K$9,$N823='112'!$I$6)),"x",""))</f>
        <v/>
      </c>
      <c r="V823" s="85" t="str">
        <f>IF(ISERROR(FIND('112'!$M$9,G823,1)),"",IF((AND(RIGHT(G823,2)=RIGHT('112'!$M$9,2),B823&lt;'112'!$K$9,$O823='112'!$I$6)),"x",""))</f>
        <v/>
      </c>
      <c r="W823" s="85" t="str">
        <f>IF(AND('341-CT'!$H$9=H823,OR(LEFT(N823,3)=$W$7,LEFT(O823,3)=$W$7)),"x","")</f>
        <v/>
      </c>
      <c r="X823" s="85" t="str">
        <f>IF(OR(TH!N823=TH!$X$7,O823=TH!$X$7),"x","")</f>
        <v/>
      </c>
      <c r="Y823" s="85" t="str">
        <f>IF(AND(OR(N823="131",O823="131"),H823='131-CT'!$H$9),"x","")</f>
        <v/>
      </c>
      <c r="Z823" s="85"/>
      <c r="AA823" s="85" t="str">
        <f>IF(AND(MONTH(E823)='IN-NX'!$J$5,'IN-NX'!$D$7=D823),"x","")</f>
        <v/>
      </c>
      <c r="AB823" s="85" t="str">
        <f>IF(AND(OR(LEFT(TH!N823,2)="15",LEFT(TH!O823,2)="15"),'152-CT'!$J$8=TH!F823),"x","")</f>
        <v/>
      </c>
      <c r="AC823" s="85" t="str">
        <f>IF(AND(OR(LEFT(TH!N823,2)="15",LEFT(TH!O823,2)="15"),TK!$E$7=TH!F823),"x","")</f>
        <v/>
      </c>
      <c r="AD823" s="85" t="str">
        <f>IF(AND(N823="1521",MONTH(C823)='BK-NL'!$M$11),"x","")</f>
        <v/>
      </c>
    </row>
    <row r="824" spans="1:30" ht="15.75" hidden="1" customHeight="1">
      <c r="A824" s="342" t="str">
        <f>IF(B824&lt;&gt;"",IF(AND(B824='IN-TC'!$S$4,OR(TH!N824="1111",TH!O824="1111")),TH!D824,""),"")</f>
        <v/>
      </c>
      <c r="B824" s="63">
        <f t="shared" ref="B824:B833" si="65">IF(C824&lt;&gt;"",MONTH(C824),"")</f>
        <v>4</v>
      </c>
      <c r="C824" s="64">
        <v>42477</v>
      </c>
      <c r="D824" s="64" t="s">
        <v>885</v>
      </c>
      <c r="E824" s="64">
        <f t="shared" si="58"/>
        <v>42477</v>
      </c>
      <c r="F824" s="74" t="s">
        <v>779</v>
      </c>
      <c r="G824" s="994" t="s">
        <v>1415</v>
      </c>
      <c r="H824" s="74" t="s">
        <v>816</v>
      </c>
      <c r="I824" s="446"/>
      <c r="J824" s="446"/>
      <c r="K824" s="437"/>
      <c r="L824" s="446"/>
      <c r="M824" s="65">
        <v>48453</v>
      </c>
      <c r="N824" s="66" t="s">
        <v>9</v>
      </c>
      <c r="O824" s="66" t="s">
        <v>63</v>
      </c>
      <c r="P824" s="85" t="str">
        <f>IF(AND('331-CT'!$E$7=TH!H824,OR(N824="331",O824="331")),"x","")</f>
        <v/>
      </c>
      <c r="Q824" s="85" t="str">
        <f>IF(AND(B824='111'!$L$11,OR($N824=$Q$7,$O824=$Q$7)),"x","")</f>
        <v/>
      </c>
      <c r="R824" s="85" t="str">
        <f>IF(AND($N824=$Q$7,$B824&lt;'111'!$L$11),"x","")</f>
        <v/>
      </c>
      <c r="S824" s="85" t="str">
        <f>IF(AND($O824=$Q$7,$B824&lt;'111'!$L$11),"x","")</f>
        <v/>
      </c>
      <c r="T824" s="85" t="str">
        <f>IF(ISERROR(FIND('112'!$M$9,G824,1)),"",IF((AND(FIND('112'!$M$9,G824,1)&gt;=1,B824='112'!$K$9,OR($N824='112'!$I$6,$O824='112'!$I$6))),"x",""))</f>
        <v/>
      </c>
      <c r="U824" s="85" t="str">
        <f>IF(ISERROR(FIND('112'!$M$9,G824,1)),"",IF((AND(LEFT(G824,2)=LEFT('112'!$M$9,2),B824&lt;'112'!$K$9,$N824='112'!$I$6)),"x",""))</f>
        <v/>
      </c>
      <c r="V824" s="85" t="str">
        <f>IF(ISERROR(FIND('112'!$M$9,G824,1)),"",IF((AND(RIGHT(G824,2)=RIGHT('112'!$M$9,2),B824&lt;'112'!$K$9,$O824='112'!$I$6)),"x",""))</f>
        <v/>
      </c>
      <c r="W824" s="85" t="str">
        <f>IF(AND('341-CT'!$H$9=H824,OR(LEFT(N824,3)=$W$7,LEFT(O824,3)=$W$7)),"x","")</f>
        <v/>
      </c>
      <c r="X824" s="85" t="str">
        <f>IF(OR(TH!N824=TH!$X$7,O824=TH!$X$7),"x","")</f>
        <v/>
      </c>
      <c r="Y824" s="85" t="str">
        <f>IF(AND(OR(N824="131",O824="131"),H824='131-CT'!$H$9),"x","")</f>
        <v/>
      </c>
      <c r="Z824" s="85"/>
      <c r="AA824" s="85" t="str">
        <f>IF(AND(MONTH(E824)='IN-NX'!$J$5,'IN-NX'!$D$7=D824),"x","")</f>
        <v/>
      </c>
      <c r="AB824" s="85" t="str">
        <f>IF(AND(OR(LEFT(TH!N824,2)="15",LEFT(TH!O824,2)="15"),'152-CT'!$J$8=TH!F824),"x","")</f>
        <v/>
      </c>
      <c r="AC824" s="85" t="str">
        <f>IF(AND(OR(LEFT(TH!N824,2)="15",LEFT(TH!O824,2)="15"),TK!$E$7=TH!F824),"x","")</f>
        <v/>
      </c>
      <c r="AD824" s="85" t="str">
        <f>IF(AND(N824="1521",MONTH(C824)='BK-NL'!$M$11),"x","")</f>
        <v/>
      </c>
    </row>
    <row r="825" spans="1:30" ht="15.75" hidden="1" customHeight="1">
      <c r="A825" s="342" t="str">
        <f>IF(B825&lt;&gt;"",IF(AND(B825='IN-TC'!$S$4,OR(TH!N825="1111",TH!O825="1111")),TH!D825,""),"")</f>
        <v/>
      </c>
      <c r="B825" s="63">
        <f t="shared" si="65"/>
        <v>4</v>
      </c>
      <c r="C825" s="64">
        <v>42484</v>
      </c>
      <c r="D825" s="64" t="s">
        <v>886</v>
      </c>
      <c r="E825" s="64">
        <v>42484</v>
      </c>
      <c r="F825" s="74" t="s">
        <v>1022</v>
      </c>
      <c r="G825" s="994" t="s">
        <v>1433</v>
      </c>
      <c r="H825" s="74" t="s">
        <v>1046</v>
      </c>
      <c r="I825" s="446"/>
      <c r="J825" s="446"/>
      <c r="K825" s="437"/>
      <c r="L825" s="446"/>
      <c r="M825" s="65">
        <v>2100000</v>
      </c>
      <c r="N825" s="66" t="s">
        <v>101</v>
      </c>
      <c r="O825" s="66" t="s">
        <v>63</v>
      </c>
      <c r="P825" s="85" t="str">
        <f>IF(AND('331-CT'!$E$7=TH!H825,OR(N825="331",O825="331")),"x","")</f>
        <v/>
      </c>
      <c r="Q825" s="85" t="str">
        <f>IF(AND(B825='111'!$L$11,OR($N825=$Q$7,$O825=$Q$7)),"x","")</f>
        <v/>
      </c>
      <c r="R825" s="85" t="str">
        <f>IF(AND($N825=$Q$7,$B825&lt;'111'!$L$11),"x","")</f>
        <v/>
      </c>
      <c r="S825" s="85" t="str">
        <f>IF(AND($O825=$Q$7,$B825&lt;'111'!$L$11),"x","")</f>
        <v/>
      </c>
      <c r="T825" s="85" t="str">
        <f>IF(ISERROR(FIND('112'!$M$9,G825,1)),"",IF((AND(FIND('112'!$M$9,G825,1)&gt;=1,B825='112'!$K$9,OR($N825='112'!$I$6,$O825='112'!$I$6))),"x",""))</f>
        <v/>
      </c>
      <c r="U825" s="85" t="str">
        <f>IF(ISERROR(FIND('112'!$M$9,G825,1)),"",IF((AND(LEFT(G825,2)=LEFT('112'!$M$9,2),B825&lt;'112'!$K$9,$N825='112'!$I$6)),"x",""))</f>
        <v/>
      </c>
      <c r="V825" s="85" t="str">
        <f>IF(ISERROR(FIND('112'!$M$9,G825,1)),"",IF((AND(RIGHT(G825,2)=RIGHT('112'!$M$9,2),B825&lt;'112'!$K$9,$O825='112'!$I$6)),"x",""))</f>
        <v/>
      </c>
      <c r="W825" s="85" t="str">
        <f>IF(AND('341-CT'!$H$9=H825,OR(LEFT(N825,3)=$W$7,LEFT(O825,3)=$W$7)),"x","")</f>
        <v/>
      </c>
      <c r="X825" s="85" t="str">
        <f>IF(OR(TH!N825=TH!$X$7,O825=TH!$X$7),"x","")</f>
        <v/>
      </c>
      <c r="Y825" s="85" t="str">
        <f>IF(AND(OR(N825="131",O825="131"),H825='131-CT'!$H$9),"x","")</f>
        <v/>
      </c>
      <c r="Z825" s="85"/>
      <c r="AA825" s="85" t="str">
        <f>IF(AND(MONTH(E825)='IN-NX'!$J$5,'IN-NX'!$D$7=D825),"x","")</f>
        <v/>
      </c>
      <c r="AB825" s="85" t="str">
        <f>IF(AND(OR(LEFT(TH!N825,2)="15",LEFT(TH!O825,2)="15"),'152-CT'!$J$8=TH!F825),"x","")</f>
        <v/>
      </c>
      <c r="AC825" s="85" t="str">
        <f>IF(AND(OR(LEFT(TH!N825,2)="15",LEFT(TH!O825,2)="15"),TK!$E$7=TH!F825),"x","")</f>
        <v/>
      </c>
      <c r="AD825" s="85" t="str">
        <f>IF(AND(N825="1521",MONTH(C825)='BK-NL'!$M$11),"x","")</f>
        <v/>
      </c>
    </row>
    <row r="826" spans="1:30" ht="15.75" hidden="1" customHeight="1">
      <c r="A826" s="342" t="str">
        <f>IF(B826&lt;&gt;"",IF(AND(B826='IN-TC'!$S$4,OR(TH!N826="1111",TH!O826="1111")),TH!D826,""),"")</f>
        <v/>
      </c>
      <c r="B826" s="63">
        <f t="shared" si="65"/>
        <v>4</v>
      </c>
      <c r="C826" s="64">
        <v>42485</v>
      </c>
      <c r="D826" s="64" t="s">
        <v>887</v>
      </c>
      <c r="E826" s="64">
        <v>42485</v>
      </c>
      <c r="F826" s="74" t="s">
        <v>798</v>
      </c>
      <c r="G826" s="994" t="s">
        <v>1451</v>
      </c>
      <c r="H826" s="74" t="s">
        <v>816</v>
      </c>
      <c r="I826" s="446"/>
      <c r="J826" s="446"/>
      <c r="K826" s="437"/>
      <c r="L826" s="446"/>
      <c r="M826" s="65">
        <v>1660746</v>
      </c>
      <c r="N826" s="66" t="s">
        <v>101</v>
      </c>
      <c r="O826" s="66" t="s">
        <v>63</v>
      </c>
      <c r="P826" s="85" t="str">
        <f>IF(AND('331-CT'!$E$7=TH!H826,OR(N826="331",O826="331")),"x","")</f>
        <v/>
      </c>
      <c r="Q826" s="85" t="str">
        <f>IF(AND(B826='111'!$L$11,OR($N826=$Q$7,$O826=$Q$7)),"x","")</f>
        <v/>
      </c>
      <c r="R826" s="85" t="str">
        <f>IF(AND($N826=$Q$7,$B826&lt;'111'!$L$11),"x","")</f>
        <v/>
      </c>
      <c r="S826" s="85" t="str">
        <f>IF(AND($O826=$Q$7,$B826&lt;'111'!$L$11),"x","")</f>
        <v/>
      </c>
      <c r="T826" s="85" t="str">
        <f>IF(ISERROR(FIND('112'!$M$9,G826,1)),"",IF((AND(FIND('112'!$M$9,G826,1)&gt;=1,B826='112'!$K$9,OR($N826='112'!$I$6,$O826='112'!$I$6))),"x",""))</f>
        <v/>
      </c>
      <c r="U826" s="85" t="str">
        <f>IF(ISERROR(FIND('112'!$M$9,G826,1)),"",IF((AND(LEFT(G826,2)=LEFT('112'!$M$9,2),B826&lt;'112'!$K$9,$N826='112'!$I$6)),"x",""))</f>
        <v/>
      </c>
      <c r="V826" s="85" t="str">
        <f>IF(ISERROR(FIND('112'!$M$9,G826,1)),"",IF((AND(RIGHT(G826,2)=RIGHT('112'!$M$9,2),B826&lt;'112'!$K$9,$O826='112'!$I$6)),"x",""))</f>
        <v/>
      </c>
      <c r="W826" s="85" t="str">
        <f>IF(AND('341-CT'!$H$9=H826,OR(LEFT(N826,3)=$W$7,LEFT(O826,3)=$W$7)),"x","")</f>
        <v/>
      </c>
      <c r="X826" s="85" t="str">
        <f>IF(OR(TH!N826=TH!$X$7,O826=TH!$X$7),"x","")</f>
        <v/>
      </c>
      <c r="Y826" s="85" t="str">
        <f>IF(AND(OR(N826="131",O826="131"),H826='131-CT'!$H$9),"x","")</f>
        <v/>
      </c>
      <c r="Z826" s="85"/>
      <c r="AA826" s="85" t="str">
        <f>IF(AND(MONTH(E826)='IN-NX'!$J$5,'IN-NX'!$D$7=D826),"x","")</f>
        <v/>
      </c>
      <c r="AB826" s="85" t="str">
        <f>IF(AND(OR(LEFT(TH!N826,2)="15",LEFT(TH!O826,2)="15"),'152-CT'!$J$8=TH!F826),"x","")</f>
        <v/>
      </c>
      <c r="AC826" s="85" t="str">
        <f>IF(AND(OR(LEFT(TH!N826,2)="15",LEFT(TH!O826,2)="15"),TK!$E$7=TH!F826),"x","")</f>
        <v/>
      </c>
      <c r="AD826" s="85" t="str">
        <f>IF(AND(N826="1521",MONTH(C826)='BK-NL'!$M$11),"x","")</f>
        <v/>
      </c>
    </row>
    <row r="827" spans="1:30" ht="15.75" hidden="1" customHeight="1">
      <c r="A827" s="342" t="str">
        <f>IF(B827&lt;&gt;"",IF(AND(B827='IN-TC'!$S$4,OR(TH!N827="1111",TH!O827="1111")),TH!D827,""),"")</f>
        <v/>
      </c>
      <c r="B827" s="63">
        <f t="shared" si="65"/>
        <v>4</v>
      </c>
      <c r="C827" s="64">
        <v>42485</v>
      </c>
      <c r="D827" s="64" t="s">
        <v>887</v>
      </c>
      <c r="E827" s="64">
        <v>42485</v>
      </c>
      <c r="F827" s="74" t="s">
        <v>799</v>
      </c>
      <c r="G827" s="994" t="s">
        <v>1451</v>
      </c>
      <c r="H827" s="74" t="s">
        <v>816</v>
      </c>
      <c r="I827" s="446"/>
      <c r="J827" s="446"/>
      <c r="K827" s="437"/>
      <c r="L827" s="446"/>
      <c r="M827" s="65">
        <v>166074</v>
      </c>
      <c r="N827" s="66" t="s">
        <v>9</v>
      </c>
      <c r="O827" s="66" t="s">
        <v>63</v>
      </c>
      <c r="P827" s="85" t="str">
        <f>IF(AND('331-CT'!$E$7=TH!H827,OR(N827="331",O827="331")),"x","")</f>
        <v/>
      </c>
      <c r="Q827" s="85" t="str">
        <f>IF(AND(B827='111'!$L$11,OR($N827=$Q$7,$O827=$Q$7)),"x","")</f>
        <v/>
      </c>
      <c r="R827" s="85" t="str">
        <f>IF(AND($N827=$Q$7,$B827&lt;'111'!$L$11),"x","")</f>
        <v/>
      </c>
      <c r="S827" s="85" t="str">
        <f>IF(AND($O827=$Q$7,$B827&lt;'111'!$L$11),"x","")</f>
        <v/>
      </c>
      <c r="T827" s="85" t="str">
        <f>IF(ISERROR(FIND('112'!$M$9,G827,1)),"",IF((AND(FIND('112'!$M$9,G827,1)&gt;=1,B827='112'!$K$9,OR($N827='112'!$I$6,$O827='112'!$I$6))),"x",""))</f>
        <v/>
      </c>
      <c r="U827" s="85" t="str">
        <f>IF(ISERROR(FIND('112'!$M$9,G827,1)),"",IF((AND(LEFT(G827,2)=LEFT('112'!$M$9,2),B827&lt;'112'!$K$9,$N827='112'!$I$6)),"x",""))</f>
        <v/>
      </c>
      <c r="V827" s="85" t="str">
        <f>IF(ISERROR(FIND('112'!$M$9,G827,1)),"",IF((AND(RIGHT(G827,2)=RIGHT('112'!$M$9,2),B827&lt;'112'!$K$9,$O827='112'!$I$6)),"x",""))</f>
        <v/>
      </c>
      <c r="W827" s="85" t="str">
        <f>IF(AND('341-CT'!$H$9=H827,OR(LEFT(N827,3)=$W$7,LEFT(O827,3)=$W$7)),"x","")</f>
        <v/>
      </c>
      <c r="X827" s="85" t="str">
        <f>IF(OR(TH!N827=TH!$X$7,O827=TH!$X$7),"x","")</f>
        <v/>
      </c>
      <c r="Y827" s="85" t="str">
        <f>IF(AND(OR(N827="131",O827="131"),H827='131-CT'!$H$9),"x","")</f>
        <v/>
      </c>
      <c r="Z827" s="85"/>
      <c r="AA827" s="85" t="str">
        <f>IF(AND(MONTH(E827)='IN-NX'!$J$5,'IN-NX'!$D$7=D827),"x","")</f>
        <v/>
      </c>
      <c r="AB827" s="85" t="str">
        <f>IF(AND(OR(LEFT(TH!N827,2)="15",LEFT(TH!O827,2)="15"),'152-CT'!$J$8=TH!F827),"x","")</f>
        <v/>
      </c>
      <c r="AC827" s="85" t="str">
        <f>IF(AND(OR(LEFT(TH!N827,2)="15",LEFT(TH!O827,2)="15"),TK!$E$7=TH!F827),"x","")</f>
        <v/>
      </c>
      <c r="AD827" s="85" t="str">
        <f>IF(AND(N827="1521",MONTH(C827)='BK-NL'!$M$11),"x","")</f>
        <v/>
      </c>
    </row>
    <row r="828" spans="1:30" ht="15.75" hidden="1" customHeight="1">
      <c r="A828" s="342" t="str">
        <f>IF(B828&lt;&gt;"",IF(AND(B828='IN-TC'!$S$4,OR(TH!N828="1111",TH!O828="1111")),TH!D828,""),"")</f>
        <v/>
      </c>
      <c r="B828" s="63">
        <f t="shared" ref="B828" si="66">IF(C828&lt;&gt;"",MONTH(C828),"")</f>
        <v>4</v>
      </c>
      <c r="C828" s="64">
        <f>E828</f>
        <v>42485</v>
      </c>
      <c r="D828" s="64" t="s">
        <v>888</v>
      </c>
      <c r="E828" s="64">
        <v>42485</v>
      </c>
      <c r="F828" s="74" t="s">
        <v>1115</v>
      </c>
      <c r="G828" s="994" t="s">
        <v>927</v>
      </c>
      <c r="H828" s="322" t="s">
        <v>1431</v>
      </c>
      <c r="I828" s="446"/>
      <c r="J828" s="446"/>
      <c r="K828" s="437"/>
      <c r="L828" s="446"/>
      <c r="M828" s="65">
        <v>80000000</v>
      </c>
      <c r="N828" s="323" t="s">
        <v>26</v>
      </c>
      <c r="O828" s="66" t="s">
        <v>63</v>
      </c>
      <c r="P828" s="85" t="str">
        <f>IF(AND('331-CT'!$E$7=TH!H828,OR(N828="331",O828="331")),"x","")</f>
        <v/>
      </c>
      <c r="Q828" s="85" t="str">
        <f>IF(AND(B828='111'!$L$11,OR($N828=$Q$7,$O828=$Q$7)),"x","")</f>
        <v/>
      </c>
      <c r="R828" s="85" t="str">
        <f>IF(AND($N828=$Q$7,$B828&lt;'111'!$L$11),"x","")</f>
        <v/>
      </c>
      <c r="S828" s="85" t="str">
        <f>IF(AND($O828=$Q$7,$B828&lt;'111'!$L$11),"x","")</f>
        <v/>
      </c>
      <c r="T828" s="85" t="str">
        <f>IF(ISERROR(FIND('112'!$M$9,G828,1)),"",IF((AND(FIND('112'!$M$9,G828,1)&gt;=1,B828='112'!$K$9,OR($N828='112'!$I$6,$O828='112'!$I$6))),"x",""))</f>
        <v/>
      </c>
      <c r="U828" s="85" t="str">
        <f>IF(ISERROR(FIND('112'!$M$9,G828,1)),"",IF((AND(LEFT(G828,2)=LEFT('112'!$M$9,2),B828&lt;'112'!$K$9,$N828='112'!$I$6)),"x",""))</f>
        <v>x</v>
      </c>
      <c r="V828" s="85" t="str">
        <f>IF(ISERROR(FIND('112'!$M$9,G828,1)),"",IF((AND(RIGHT(G828,2)=RIGHT('112'!$M$9,2),B828&lt;'112'!$K$9,$O828='112'!$I$6)),"x",""))</f>
        <v/>
      </c>
      <c r="W828" s="85" t="str">
        <f>IF(AND('341-CT'!$H$9=H828,OR(LEFT(N828,3)=$W$7,LEFT(O828,3)=$W$7)),"x","")</f>
        <v/>
      </c>
      <c r="X828" s="85" t="str">
        <f>IF(OR(TH!N828=TH!$X$7,O828=TH!$X$7),"x","")</f>
        <v/>
      </c>
      <c r="Y828" s="85" t="str">
        <f>IF(AND(OR(N828="131",O828="131"),H828='131-CT'!$H$9),"x","")</f>
        <v/>
      </c>
      <c r="Z828" s="85"/>
      <c r="AA828" s="85" t="str">
        <f>IF(AND(MONTH(E828)='IN-NX'!$J$5,'IN-NX'!$D$7=D828),"x","")</f>
        <v/>
      </c>
      <c r="AB828" s="85" t="str">
        <f>IF(AND(OR(LEFT(TH!N828,2)="15",LEFT(TH!O828,2)="15"),'152-CT'!$J$8=TH!F828),"x","")</f>
        <v/>
      </c>
      <c r="AC828" s="85" t="str">
        <f>IF(AND(OR(LEFT(TH!N828,2)="15",LEFT(TH!O828,2)="15"),TK!$E$7=TH!F828),"x","")</f>
        <v/>
      </c>
      <c r="AD828" s="85" t="str">
        <f>IF(AND(N828="1521",MONTH(C828)='BK-NL'!$M$11),"x","")</f>
        <v/>
      </c>
    </row>
    <row r="829" spans="1:30" ht="15.75" hidden="1" customHeight="1">
      <c r="A829" s="342" t="str">
        <f>IF(B829&lt;&gt;"",IF(AND(B829='IN-TC'!$S$4,OR(TH!N829="1111",TH!O829="1111")),TH!D829,""),"")</f>
        <v/>
      </c>
      <c r="B829" s="63">
        <f>IF(C829&lt;&gt;"",MONTH(C829),"")</f>
        <v>4</v>
      </c>
      <c r="C829" s="64">
        <f>E829</f>
        <v>42486</v>
      </c>
      <c r="D829" s="64" t="s">
        <v>889</v>
      </c>
      <c r="E829" s="64">
        <v>42486</v>
      </c>
      <c r="F829" s="74" t="s">
        <v>1115</v>
      </c>
      <c r="G829" s="994" t="s">
        <v>927</v>
      </c>
      <c r="H829" s="322" t="s">
        <v>771</v>
      </c>
      <c r="I829" s="446"/>
      <c r="J829" s="446"/>
      <c r="K829" s="437"/>
      <c r="L829" s="446"/>
      <c r="M829" s="65">
        <v>20000000</v>
      </c>
      <c r="N829" s="323" t="s">
        <v>26</v>
      </c>
      <c r="O829" s="66" t="s">
        <v>63</v>
      </c>
      <c r="P829" s="85" t="str">
        <f>IF(AND('331-CT'!$E$7=TH!H829,OR(N829="331",O829="331")),"x","")</f>
        <v/>
      </c>
      <c r="Q829" s="85" t="str">
        <f>IF(AND(B829='111'!$L$11,OR($N829=$Q$7,$O829=$Q$7)),"x","")</f>
        <v/>
      </c>
      <c r="R829" s="85" t="str">
        <f>IF(AND($N829=$Q$7,$B829&lt;'111'!$L$11),"x","")</f>
        <v/>
      </c>
      <c r="S829" s="85" t="str">
        <f>IF(AND($O829=$Q$7,$B829&lt;'111'!$L$11),"x","")</f>
        <v/>
      </c>
      <c r="T829" s="85" t="str">
        <f>IF(ISERROR(FIND('112'!$M$9,G829,1)),"",IF((AND(FIND('112'!$M$9,G829,1)&gt;=1,B829='112'!$K$9,OR($N829='112'!$I$6,$O829='112'!$I$6))),"x",""))</f>
        <v/>
      </c>
      <c r="U829" s="85" t="str">
        <f>IF(ISERROR(FIND('112'!$M$9,G829,1)),"",IF((AND(LEFT(G829,2)=LEFT('112'!$M$9,2),B829&lt;'112'!$K$9,$N829='112'!$I$6)),"x",""))</f>
        <v>x</v>
      </c>
      <c r="V829" s="85" t="str">
        <f>IF(ISERROR(FIND('112'!$M$9,G829,1)),"",IF((AND(RIGHT(G829,2)=RIGHT('112'!$M$9,2),B829&lt;'112'!$K$9,$O829='112'!$I$6)),"x",""))</f>
        <v/>
      </c>
      <c r="W829" s="85" t="str">
        <f>IF(AND('341-CT'!$H$9=H829,OR(LEFT(N829,3)=$W$7,LEFT(O829,3)=$W$7)),"x","")</f>
        <v/>
      </c>
      <c r="X829" s="85" t="str">
        <f>IF(OR(TH!N829=TH!$X$7,O829=TH!$X$7),"x","")</f>
        <v/>
      </c>
      <c r="Y829" s="85" t="str">
        <f>IF(AND(OR(N829="131",O829="131"),H829='131-CT'!$H$9),"x","")</f>
        <v/>
      </c>
      <c r="Z829" s="85"/>
      <c r="AA829" s="85" t="str">
        <f>IF(AND(MONTH(E829)='IN-NX'!$J$5,'IN-NX'!$D$7=D829),"x","")</f>
        <v/>
      </c>
      <c r="AB829" s="85" t="str">
        <f>IF(AND(OR(LEFT(TH!N829,2)="15",LEFT(TH!O829,2)="15"),'152-CT'!$J$8=TH!F829),"x","")</f>
        <v/>
      </c>
      <c r="AC829" s="85" t="str">
        <f>IF(AND(OR(LEFT(TH!N829,2)="15",LEFT(TH!O829,2)="15"),TK!$E$7=TH!F829),"x","")</f>
        <v/>
      </c>
      <c r="AD829" s="85" t="str">
        <f>IF(AND(N829="1521",MONTH(C829)='BK-NL'!$M$11),"x","")</f>
        <v/>
      </c>
    </row>
    <row r="830" spans="1:30" ht="15.75" hidden="1" customHeight="1">
      <c r="A830" s="342" t="str">
        <f>IF(B830&lt;&gt;"",IF(AND(B830='IN-TC'!$S$4,OR(TH!N830="1111",TH!O830="1111")),TH!D830,""),"")</f>
        <v/>
      </c>
      <c r="B830" s="63">
        <f t="shared" si="65"/>
        <v>4</v>
      </c>
      <c r="C830" s="64">
        <v>42487</v>
      </c>
      <c r="D830" s="64" t="s">
        <v>890</v>
      </c>
      <c r="E830" s="64">
        <v>42487</v>
      </c>
      <c r="F830" s="74" t="s">
        <v>1436</v>
      </c>
      <c r="G830" s="994" t="s">
        <v>1438</v>
      </c>
      <c r="H830" s="74" t="s">
        <v>847</v>
      </c>
      <c r="I830" s="446"/>
      <c r="J830" s="446"/>
      <c r="K830" s="437"/>
      <c r="L830" s="446"/>
      <c r="M830" s="65">
        <v>16050000</v>
      </c>
      <c r="N830" s="66" t="s">
        <v>101</v>
      </c>
      <c r="O830" s="66" t="s">
        <v>63</v>
      </c>
      <c r="P830" s="85" t="str">
        <f>IF(AND('331-CT'!$E$7=TH!H830,OR(N830="331",O830="331")),"x","")</f>
        <v/>
      </c>
      <c r="Q830" s="85" t="str">
        <f>IF(AND(B830='111'!$L$11,OR($N830=$Q$7,$O830=$Q$7)),"x","")</f>
        <v/>
      </c>
      <c r="R830" s="85" t="str">
        <f>IF(AND($N830=$Q$7,$B830&lt;'111'!$L$11),"x","")</f>
        <v/>
      </c>
      <c r="S830" s="85" t="str">
        <f>IF(AND($O830=$Q$7,$B830&lt;'111'!$L$11),"x","")</f>
        <v/>
      </c>
      <c r="T830" s="85" t="str">
        <f>IF(ISERROR(FIND('112'!$M$9,G830,1)),"",IF((AND(FIND('112'!$M$9,G830,1)&gt;=1,B830='112'!$K$9,OR($N830='112'!$I$6,$O830='112'!$I$6))),"x",""))</f>
        <v/>
      </c>
      <c r="U830" s="85" t="str">
        <f>IF(ISERROR(FIND('112'!$M$9,G830,1)),"",IF((AND(LEFT(G830,2)=LEFT('112'!$M$9,2),B830&lt;'112'!$K$9,$N830='112'!$I$6)),"x",""))</f>
        <v/>
      </c>
      <c r="V830" s="85" t="str">
        <f>IF(ISERROR(FIND('112'!$M$9,G830,1)),"",IF((AND(RIGHT(G830,2)=RIGHT('112'!$M$9,2),B830&lt;'112'!$K$9,$O830='112'!$I$6)),"x",""))</f>
        <v/>
      </c>
      <c r="W830" s="85" t="str">
        <f>IF(AND('341-CT'!$H$9=H830,OR(LEFT(N830,3)=$W$7,LEFT(O830,3)=$W$7)),"x","")</f>
        <v/>
      </c>
      <c r="X830" s="85" t="str">
        <f>IF(OR(TH!N830=TH!$X$7,O830=TH!$X$7),"x","")</f>
        <v/>
      </c>
      <c r="Y830" s="85" t="str">
        <f>IF(AND(OR(N830="131",O830="131"),H830='131-CT'!$H$9),"x","")</f>
        <v/>
      </c>
      <c r="Z830" s="85"/>
      <c r="AA830" s="85" t="str">
        <f>IF(AND(MONTH(E830)='IN-NX'!$J$5,'IN-NX'!$D$7=D830),"x","")</f>
        <v/>
      </c>
      <c r="AB830" s="85" t="str">
        <f>IF(AND(OR(LEFT(TH!N830,2)="15",LEFT(TH!O830,2)="15"),'152-CT'!$J$8=TH!F830),"x","")</f>
        <v/>
      </c>
      <c r="AC830" s="85" t="str">
        <f>IF(AND(OR(LEFT(TH!N830,2)="15",LEFT(TH!O830,2)="15"),TK!$E$7=TH!F830),"x","")</f>
        <v/>
      </c>
      <c r="AD830" s="85" t="str">
        <f>IF(AND(N830="1521",MONTH(C830)='BK-NL'!$M$11),"x","")</f>
        <v/>
      </c>
    </row>
    <row r="831" spans="1:30" ht="15.75" hidden="1" customHeight="1">
      <c r="A831" s="342" t="str">
        <f>IF(B831&lt;&gt;"",IF(AND(B831='IN-TC'!$S$4,OR(TH!N831="1111",TH!O831="1111")),TH!D831,""),"")</f>
        <v/>
      </c>
      <c r="B831" s="63">
        <f t="shared" si="65"/>
        <v>4</v>
      </c>
      <c r="C831" s="64">
        <v>42487</v>
      </c>
      <c r="D831" s="64" t="s">
        <v>890</v>
      </c>
      <c r="E831" s="64">
        <v>42487</v>
      </c>
      <c r="F831" s="74" t="s">
        <v>1437</v>
      </c>
      <c r="G831" s="994" t="s">
        <v>1438</v>
      </c>
      <c r="H831" s="74" t="s">
        <v>847</v>
      </c>
      <c r="I831" s="446"/>
      <c r="J831" s="446"/>
      <c r="K831" s="437"/>
      <c r="L831" s="446"/>
      <c r="M831" s="65">
        <v>1605000</v>
      </c>
      <c r="N831" s="66" t="s">
        <v>9</v>
      </c>
      <c r="O831" s="66" t="s">
        <v>63</v>
      </c>
      <c r="P831" s="85" t="str">
        <f>IF(AND('331-CT'!$E$7=TH!H831,OR(N831="331",O831="331")),"x","")</f>
        <v/>
      </c>
      <c r="Q831" s="85" t="str">
        <f>IF(AND(B831='111'!$L$11,OR($N831=$Q$7,$O831=$Q$7)),"x","")</f>
        <v/>
      </c>
      <c r="R831" s="85" t="str">
        <f>IF(AND($N831=$Q$7,$B831&lt;'111'!$L$11),"x","")</f>
        <v/>
      </c>
      <c r="S831" s="85" t="str">
        <f>IF(AND($O831=$Q$7,$B831&lt;'111'!$L$11),"x","")</f>
        <v/>
      </c>
      <c r="T831" s="85" t="str">
        <f>IF(ISERROR(FIND('112'!$M$9,G831,1)),"",IF((AND(FIND('112'!$M$9,G831,1)&gt;=1,B831='112'!$K$9,OR($N831='112'!$I$6,$O831='112'!$I$6))),"x",""))</f>
        <v/>
      </c>
      <c r="U831" s="85" t="str">
        <f>IF(ISERROR(FIND('112'!$M$9,G831,1)),"",IF((AND(LEFT(G831,2)=LEFT('112'!$M$9,2),B831&lt;'112'!$K$9,$N831='112'!$I$6)),"x",""))</f>
        <v/>
      </c>
      <c r="V831" s="85" t="str">
        <f>IF(ISERROR(FIND('112'!$M$9,G831,1)),"",IF((AND(RIGHT(G831,2)=RIGHT('112'!$M$9,2),B831&lt;'112'!$K$9,$O831='112'!$I$6)),"x",""))</f>
        <v/>
      </c>
      <c r="W831" s="85" t="str">
        <f>IF(AND('341-CT'!$H$9=H831,OR(LEFT(N831,3)=$W$7,LEFT(O831,3)=$W$7)),"x","")</f>
        <v/>
      </c>
      <c r="X831" s="85" t="str">
        <f>IF(OR(TH!N831=TH!$X$7,O831=TH!$X$7),"x","")</f>
        <v/>
      </c>
      <c r="Y831" s="85" t="str">
        <f>IF(AND(OR(N831="131",O831="131"),H831='131-CT'!$H$9),"x","")</f>
        <v/>
      </c>
      <c r="Z831" s="85"/>
      <c r="AA831" s="85" t="str">
        <f>IF(AND(MONTH(E831)='IN-NX'!$J$5,'IN-NX'!$D$7=D831),"x","")</f>
        <v/>
      </c>
      <c r="AB831" s="85" t="str">
        <f>IF(AND(OR(LEFT(TH!N831,2)="15",LEFT(TH!O831,2)="15"),'152-CT'!$J$8=TH!F831),"x","")</f>
        <v/>
      </c>
      <c r="AC831" s="85" t="str">
        <f>IF(AND(OR(LEFT(TH!N831,2)="15",LEFT(TH!O831,2)="15"),TK!$E$7=TH!F831),"x","")</f>
        <v/>
      </c>
      <c r="AD831" s="85" t="str">
        <f>IF(AND(N831="1521",MONTH(C831)='BK-NL'!$M$11),"x","")</f>
        <v/>
      </c>
    </row>
    <row r="832" spans="1:30" ht="15.75" hidden="1" customHeight="1">
      <c r="A832" s="342" t="str">
        <f>IF(B832&lt;&gt;"",IF(AND(B832='IN-TC'!$S$4,OR(TH!N832="1111",TH!O832="1111")),TH!D832,""),"")</f>
        <v/>
      </c>
      <c r="B832" s="63">
        <f t="shared" si="65"/>
        <v>4</v>
      </c>
      <c r="C832" s="64">
        <v>42487</v>
      </c>
      <c r="D832" s="64" t="s">
        <v>891</v>
      </c>
      <c r="E832" s="64">
        <v>42487</v>
      </c>
      <c r="F832" s="74" t="s">
        <v>1447</v>
      </c>
      <c r="G832" s="994" t="s">
        <v>1449</v>
      </c>
      <c r="H832" s="74" t="s">
        <v>1450</v>
      </c>
      <c r="I832" s="446"/>
      <c r="J832" s="446"/>
      <c r="K832" s="437"/>
      <c r="L832" s="446"/>
      <c r="M832" s="65">
        <v>2638000</v>
      </c>
      <c r="N832" s="66" t="s">
        <v>101</v>
      </c>
      <c r="O832" s="66" t="s">
        <v>63</v>
      </c>
      <c r="P832" s="85" t="str">
        <f>IF(AND('331-CT'!$E$7=TH!H832,OR(N832="331",O832="331")),"x","")</f>
        <v/>
      </c>
      <c r="Q832" s="85" t="str">
        <f>IF(AND(B832='111'!$L$11,OR($N832=$Q$7,$O832=$Q$7)),"x","")</f>
        <v/>
      </c>
      <c r="R832" s="85" t="str">
        <f>IF(AND($N832=$Q$7,$B832&lt;'111'!$L$11),"x","")</f>
        <v/>
      </c>
      <c r="S832" s="85" t="str">
        <f>IF(AND($O832=$Q$7,$B832&lt;'111'!$L$11),"x","")</f>
        <v/>
      </c>
      <c r="T832" s="85" t="str">
        <f>IF(ISERROR(FIND('112'!$M$9,G832,1)),"",IF((AND(FIND('112'!$M$9,G832,1)&gt;=1,B832='112'!$K$9,OR($N832='112'!$I$6,$O832='112'!$I$6))),"x",""))</f>
        <v/>
      </c>
      <c r="U832" s="85" t="str">
        <f>IF(ISERROR(FIND('112'!$M$9,G832,1)),"",IF((AND(LEFT(G832,2)=LEFT('112'!$M$9,2),B832&lt;'112'!$K$9,$N832='112'!$I$6)),"x",""))</f>
        <v/>
      </c>
      <c r="V832" s="85" t="str">
        <f>IF(ISERROR(FIND('112'!$M$9,G832,1)),"",IF((AND(RIGHT(G832,2)=RIGHT('112'!$M$9,2),B832&lt;'112'!$K$9,$O832='112'!$I$6)),"x",""))</f>
        <v/>
      </c>
      <c r="W832" s="85" t="str">
        <f>IF(AND('341-CT'!$H$9=H832,OR(LEFT(N832,3)=$W$7,LEFT(O832,3)=$W$7)),"x","")</f>
        <v/>
      </c>
      <c r="X832" s="85" t="str">
        <f>IF(OR(TH!N832=TH!$X$7,O832=TH!$X$7),"x","")</f>
        <v/>
      </c>
      <c r="Y832" s="85" t="str">
        <f>IF(AND(OR(N832="131",O832="131"),H832='131-CT'!$H$9),"x","")</f>
        <v/>
      </c>
      <c r="Z832" s="85"/>
      <c r="AA832" s="85" t="str">
        <f>IF(AND(MONTH(E832)='IN-NX'!$J$5,'IN-NX'!$D$7=D832),"x","")</f>
        <v/>
      </c>
      <c r="AB832" s="85" t="str">
        <f>IF(AND(OR(LEFT(TH!N832,2)="15",LEFT(TH!O832,2)="15"),'152-CT'!$J$8=TH!F832),"x","")</f>
        <v/>
      </c>
      <c r="AC832" s="85" t="str">
        <f>IF(AND(OR(LEFT(TH!N832,2)="15",LEFT(TH!O832,2)="15"),TK!$E$7=TH!F832),"x","")</f>
        <v/>
      </c>
      <c r="AD832" s="85" t="str">
        <f>IF(AND(N832="1521",MONTH(C832)='BK-NL'!$M$11),"x","")</f>
        <v/>
      </c>
    </row>
    <row r="833" spans="1:30" ht="15.75" hidden="1" customHeight="1">
      <c r="A833" s="342" t="str">
        <f>IF(B833&lt;&gt;"",IF(AND(B833='IN-TC'!$S$4,OR(TH!N833="1111",TH!O833="1111")),TH!D833,""),"")</f>
        <v/>
      </c>
      <c r="B833" s="63">
        <f t="shared" si="65"/>
        <v>4</v>
      </c>
      <c r="C833" s="64">
        <v>42487</v>
      </c>
      <c r="D833" s="64" t="s">
        <v>891</v>
      </c>
      <c r="E833" s="64">
        <v>42487</v>
      </c>
      <c r="F833" s="74" t="s">
        <v>1448</v>
      </c>
      <c r="G833" s="994" t="s">
        <v>1449</v>
      </c>
      <c r="H833" s="74" t="s">
        <v>1450</v>
      </c>
      <c r="I833" s="446"/>
      <c r="J833" s="446"/>
      <c r="K833" s="437"/>
      <c r="L833" s="446"/>
      <c r="M833" s="65">
        <v>263800</v>
      </c>
      <c r="N833" s="66" t="s">
        <v>9</v>
      </c>
      <c r="O833" s="66" t="s">
        <v>63</v>
      </c>
      <c r="P833" s="85" t="str">
        <f>IF(AND('331-CT'!$E$7=TH!H833,OR(N833="331",O833="331")),"x","")</f>
        <v/>
      </c>
      <c r="Q833" s="85" t="str">
        <f>IF(AND(B833='111'!$L$11,OR($N833=$Q$7,$O833=$Q$7)),"x","")</f>
        <v/>
      </c>
      <c r="R833" s="85" t="str">
        <f>IF(AND($N833=$Q$7,$B833&lt;'111'!$L$11),"x","")</f>
        <v/>
      </c>
      <c r="S833" s="85" t="str">
        <f>IF(AND($O833=$Q$7,$B833&lt;'111'!$L$11),"x","")</f>
        <v/>
      </c>
      <c r="T833" s="85" t="str">
        <f>IF(ISERROR(FIND('112'!$M$9,G833,1)),"",IF((AND(FIND('112'!$M$9,G833,1)&gt;=1,B833='112'!$K$9,OR($N833='112'!$I$6,$O833='112'!$I$6))),"x",""))</f>
        <v/>
      </c>
      <c r="U833" s="85" t="str">
        <f>IF(ISERROR(FIND('112'!$M$9,G833,1)),"",IF((AND(LEFT(G833,2)=LEFT('112'!$M$9,2),B833&lt;'112'!$K$9,$N833='112'!$I$6)),"x",""))</f>
        <v/>
      </c>
      <c r="V833" s="85" t="str">
        <f>IF(ISERROR(FIND('112'!$M$9,G833,1)),"",IF((AND(RIGHT(G833,2)=RIGHT('112'!$M$9,2),B833&lt;'112'!$K$9,$O833='112'!$I$6)),"x",""))</f>
        <v/>
      </c>
      <c r="W833" s="85" t="str">
        <f>IF(AND('341-CT'!$H$9=H833,OR(LEFT(N833,3)=$W$7,LEFT(O833,3)=$W$7)),"x","")</f>
        <v/>
      </c>
      <c r="X833" s="85" t="str">
        <f>IF(OR(TH!N833=TH!$X$7,O833=TH!$X$7),"x","")</f>
        <v/>
      </c>
      <c r="Y833" s="85" t="str">
        <f>IF(AND(OR(N833="131",O833="131"),H833='131-CT'!$H$9),"x","")</f>
        <v/>
      </c>
      <c r="Z833" s="85"/>
      <c r="AA833" s="85" t="str">
        <f>IF(AND(MONTH(E833)='IN-NX'!$J$5,'IN-NX'!$D$7=D833),"x","")</f>
        <v/>
      </c>
      <c r="AB833" s="85" t="str">
        <f>IF(AND(OR(LEFT(TH!N833,2)="15",LEFT(TH!O833,2)="15"),'152-CT'!$J$8=TH!F833),"x","")</f>
        <v/>
      </c>
      <c r="AC833" s="85" t="str">
        <f>IF(AND(OR(LEFT(TH!N833,2)="15",LEFT(TH!O833,2)="15"),TK!$E$7=TH!F833),"x","")</f>
        <v/>
      </c>
      <c r="AD833" s="85" t="str">
        <f>IF(AND(N833="1521",MONTH(C833)='BK-NL'!$M$11),"x","")</f>
        <v/>
      </c>
    </row>
    <row r="834" spans="1:30" ht="15.75" hidden="1" customHeight="1">
      <c r="A834" s="342" t="str">
        <f>IF(B834&lt;&gt;"",IF(AND(B834='IN-TC'!$S$4,OR(TH!N834="1111",TH!O834="1111")),TH!D834,""),"")</f>
        <v/>
      </c>
      <c r="B834" s="63">
        <f t="shared" si="64"/>
        <v>4</v>
      </c>
      <c r="C834" s="64">
        <v>42489</v>
      </c>
      <c r="D834" s="64" t="s">
        <v>892</v>
      </c>
      <c r="E834" s="64">
        <f>C834</f>
        <v>42489</v>
      </c>
      <c r="F834" s="74" t="s">
        <v>1370</v>
      </c>
      <c r="G834" s="994"/>
      <c r="H834" s="322" t="s">
        <v>1372</v>
      </c>
      <c r="I834" s="446"/>
      <c r="J834" s="446"/>
      <c r="K834" s="437"/>
      <c r="L834" s="446"/>
      <c r="M834" s="65">
        <v>818182</v>
      </c>
      <c r="N834" s="66" t="s">
        <v>101</v>
      </c>
      <c r="O834" s="66" t="s">
        <v>63</v>
      </c>
      <c r="P834" s="85" t="str">
        <f>IF(AND('331-CT'!$E$7=TH!H834,OR(N834="331",O834="331")),"x","")</f>
        <v/>
      </c>
      <c r="Q834" s="85" t="str">
        <f>IF(AND(B834='111'!$L$11,OR($N834=$Q$7,$O834=$Q$7)),"x","")</f>
        <v/>
      </c>
      <c r="R834" s="85" t="str">
        <f>IF(AND($N834=$Q$7,$B834&lt;'111'!$L$11),"x","")</f>
        <v/>
      </c>
      <c r="S834" s="85" t="str">
        <f>IF(AND($O834=$Q$7,$B834&lt;'111'!$L$11),"x","")</f>
        <v/>
      </c>
      <c r="T834" s="85" t="str">
        <f>IF(ISERROR(FIND('112'!$M$9,G834,1)),"",IF((AND(FIND('112'!$M$9,G834,1)&gt;=1,B834='112'!$K$9,OR($N834='112'!$I$6,$O834='112'!$I$6))),"x",""))</f>
        <v/>
      </c>
      <c r="U834" s="85" t="str">
        <f>IF(ISERROR(FIND('112'!$M$9,G834,1)),"",IF((AND(LEFT(G834,2)=LEFT('112'!$M$9,2),B834&lt;'112'!$K$9,$N834='112'!$I$6)),"x",""))</f>
        <v/>
      </c>
      <c r="V834" s="85" t="str">
        <f>IF(ISERROR(FIND('112'!$M$9,G834,1)),"",IF((AND(RIGHT(G834,2)=RIGHT('112'!$M$9,2),B834&lt;'112'!$K$9,$O834='112'!$I$6)),"x",""))</f>
        <v/>
      </c>
      <c r="W834" s="85" t="str">
        <f>IF(AND('341-CT'!$H$9=H834,OR(LEFT(N834,3)=$W$7,LEFT(O834,3)=$W$7)),"x","")</f>
        <v/>
      </c>
      <c r="X834" s="85" t="str">
        <f>IF(OR(TH!N834=TH!$X$7,O834=TH!$X$7),"x","")</f>
        <v/>
      </c>
      <c r="Y834" s="85" t="str">
        <f>IF(AND(OR(N834="131",O834="131"),H834='131-CT'!$H$9),"x","")</f>
        <v/>
      </c>
      <c r="Z834" s="85"/>
      <c r="AA834" s="85" t="str">
        <f>IF(AND(MONTH(E834)='IN-NX'!$J$5,'IN-NX'!$D$7=D834),"x","")</f>
        <v/>
      </c>
      <c r="AB834" s="85" t="str">
        <f>IF(AND(OR(LEFT(TH!N834,2)="15",LEFT(TH!O834,2)="15"),'152-CT'!$J$8=TH!F834),"x","")</f>
        <v/>
      </c>
      <c r="AC834" s="85" t="str">
        <f>IF(AND(OR(LEFT(TH!N834,2)="15",LEFT(TH!O834,2)="15"),TK!$E$7=TH!F834),"x","")</f>
        <v/>
      </c>
      <c r="AD834" s="85" t="str">
        <f>IF(AND(N834="1521",MONTH(C834)='BK-NL'!$M$11),"x","")</f>
        <v/>
      </c>
    </row>
    <row r="835" spans="1:30" ht="15.75" hidden="1" customHeight="1">
      <c r="A835" s="342" t="str">
        <f>IF(B835&lt;&gt;"",IF(AND(B835='IN-TC'!$S$4,OR(TH!N835="1111",TH!O835="1111")),TH!D835,""),"")</f>
        <v/>
      </c>
      <c r="B835" s="63">
        <f>IF(C835&lt;&gt;"",MONTH(C835),"")</f>
        <v>4</v>
      </c>
      <c r="C835" s="64">
        <v>42489</v>
      </c>
      <c r="D835" s="64" t="s">
        <v>892</v>
      </c>
      <c r="E835" s="64">
        <f>C835</f>
        <v>42489</v>
      </c>
      <c r="F835" s="74" t="s">
        <v>1371</v>
      </c>
      <c r="G835" s="994"/>
      <c r="H835" s="322" t="s">
        <v>1372</v>
      </c>
      <c r="I835" s="446"/>
      <c r="J835" s="446"/>
      <c r="K835" s="437"/>
      <c r="L835" s="446"/>
      <c r="M835" s="65">
        <v>81818</v>
      </c>
      <c r="N835" s="66" t="s">
        <v>9</v>
      </c>
      <c r="O835" s="66" t="s">
        <v>63</v>
      </c>
      <c r="P835" s="85" t="str">
        <f>IF(AND('331-CT'!$E$7=TH!H835,OR(N835="331",O835="331")),"x","")</f>
        <v/>
      </c>
      <c r="Q835" s="85" t="str">
        <f>IF(AND(B835='111'!$L$11,OR($N835=$Q$7,$O835=$Q$7)),"x","")</f>
        <v/>
      </c>
      <c r="R835" s="85" t="str">
        <f>IF(AND($N835=$Q$7,$B835&lt;'111'!$L$11),"x","")</f>
        <v/>
      </c>
      <c r="S835" s="85" t="str">
        <f>IF(AND($O835=$Q$7,$B835&lt;'111'!$L$11),"x","")</f>
        <v/>
      </c>
      <c r="T835" s="85" t="str">
        <f>IF(ISERROR(FIND('112'!$M$9,G835,1)),"",IF((AND(FIND('112'!$M$9,G835,1)&gt;=1,B835='112'!$K$9,OR($N835='112'!$I$6,$O835='112'!$I$6))),"x",""))</f>
        <v/>
      </c>
      <c r="U835" s="85" t="str">
        <f>IF(ISERROR(FIND('112'!$M$9,G835,1)),"",IF((AND(LEFT(G835,2)=LEFT('112'!$M$9,2),B835&lt;'112'!$K$9,$N835='112'!$I$6)),"x",""))</f>
        <v/>
      </c>
      <c r="V835" s="85" t="str">
        <f>IF(ISERROR(FIND('112'!$M$9,G835,1)),"",IF((AND(RIGHT(G835,2)=RIGHT('112'!$M$9,2),B835&lt;'112'!$K$9,$O835='112'!$I$6)),"x",""))</f>
        <v/>
      </c>
      <c r="W835" s="85" t="str">
        <f>IF(AND('341-CT'!$H$9=H835,OR(LEFT(N835,3)=$W$7,LEFT(O835,3)=$W$7)),"x","")</f>
        <v/>
      </c>
      <c r="X835" s="85" t="str">
        <f>IF(OR(TH!N835=TH!$X$7,O835=TH!$X$7),"x","")</f>
        <v/>
      </c>
      <c r="Y835" s="85" t="str">
        <f>IF(AND(OR(N835="131",O835="131"),H835='131-CT'!$H$9),"x","")</f>
        <v/>
      </c>
      <c r="Z835" s="85"/>
      <c r="AA835" s="85" t="str">
        <f>IF(AND(MONTH(E835)='IN-NX'!$J$5,'IN-NX'!$D$7=D835),"x","")</f>
        <v/>
      </c>
      <c r="AB835" s="85" t="str">
        <f>IF(AND(OR(LEFT(TH!N835,2)="15",LEFT(TH!O835,2)="15"),'152-CT'!$J$8=TH!F835),"x","")</f>
        <v/>
      </c>
      <c r="AC835" s="85" t="str">
        <f>IF(AND(OR(LEFT(TH!N835,2)="15",LEFT(TH!O835,2)="15"),TK!$E$7=TH!F835),"x","")</f>
        <v/>
      </c>
      <c r="AD835" s="85" t="str">
        <f>IF(AND(N835="1521",MONTH(C835)='BK-NL'!$M$11),"x","")</f>
        <v/>
      </c>
    </row>
    <row r="836" spans="1:30" ht="15.75" hidden="1" customHeight="1">
      <c r="A836" s="342" t="str">
        <f>IF(B836&lt;&gt;"",IF(AND(B836='IN-TC'!$S$4,OR(TH!N836="1111",TH!O836="1111")),TH!D836,""),"")</f>
        <v/>
      </c>
      <c r="B836" s="63">
        <f>IF(C836&lt;&gt;"",MONTH(C836),"")</f>
        <v>4</v>
      </c>
      <c r="C836" s="64">
        <v>42489</v>
      </c>
      <c r="D836" s="64" t="s">
        <v>893</v>
      </c>
      <c r="E836" s="64">
        <f>C836</f>
        <v>42489</v>
      </c>
      <c r="F836" s="74" t="s">
        <v>778</v>
      </c>
      <c r="G836" s="994" t="s">
        <v>1452</v>
      </c>
      <c r="H836" s="74" t="s">
        <v>816</v>
      </c>
      <c r="I836" s="446"/>
      <c r="J836" s="446"/>
      <c r="K836" s="437"/>
      <c r="L836" s="446"/>
      <c r="M836" s="65">
        <v>546782</v>
      </c>
      <c r="N836" s="66" t="s">
        <v>101</v>
      </c>
      <c r="O836" s="66" t="s">
        <v>63</v>
      </c>
      <c r="P836" s="85" t="str">
        <f>IF(AND('331-CT'!$E$7=TH!H836,OR(N836="331",O836="331")),"x","")</f>
        <v/>
      </c>
      <c r="Q836" s="85" t="str">
        <f>IF(AND(B836='111'!$L$11,OR($N836=$Q$7,$O836=$Q$7)),"x","")</f>
        <v/>
      </c>
      <c r="R836" s="85" t="str">
        <f>IF(AND($N836=$Q$7,$B836&lt;'111'!$L$11),"x","")</f>
        <v/>
      </c>
      <c r="S836" s="85" t="str">
        <f>IF(AND($O836=$Q$7,$B836&lt;'111'!$L$11),"x","")</f>
        <v/>
      </c>
      <c r="T836" s="85" t="str">
        <f>IF(ISERROR(FIND('112'!$M$9,G836,1)),"",IF((AND(FIND('112'!$M$9,G836,1)&gt;=1,B836='112'!$K$9,OR($N836='112'!$I$6,$O836='112'!$I$6))),"x",""))</f>
        <v/>
      </c>
      <c r="U836" s="85" t="str">
        <f>IF(ISERROR(FIND('112'!$M$9,G836,1)),"",IF((AND(LEFT(G836,2)=LEFT('112'!$M$9,2),B836&lt;'112'!$K$9,$N836='112'!$I$6)),"x",""))</f>
        <v/>
      </c>
      <c r="V836" s="85" t="str">
        <f>IF(ISERROR(FIND('112'!$M$9,G836,1)),"",IF((AND(RIGHT(G836,2)=RIGHT('112'!$M$9,2),B836&lt;'112'!$K$9,$O836='112'!$I$6)),"x",""))</f>
        <v/>
      </c>
      <c r="W836" s="85" t="str">
        <f>IF(AND('341-CT'!$H$9=H836,OR(LEFT(N836,3)=$W$7,LEFT(O836,3)=$W$7)),"x","")</f>
        <v/>
      </c>
      <c r="X836" s="85" t="str">
        <f>IF(OR(TH!N836=TH!$X$7,O836=TH!$X$7),"x","")</f>
        <v/>
      </c>
      <c r="Y836" s="85" t="str">
        <f>IF(AND(OR(N836="131",O836="131"),H836='131-CT'!$H$9),"x","")</f>
        <v/>
      </c>
      <c r="Z836" s="85"/>
      <c r="AA836" s="85" t="str">
        <f>IF(AND(MONTH(E836)='IN-NX'!$J$5,'IN-NX'!$D$7=D836),"x","")</f>
        <v/>
      </c>
      <c r="AB836" s="85" t="str">
        <f>IF(AND(OR(LEFT(TH!N836,2)="15",LEFT(TH!O836,2)="15"),'152-CT'!$J$8=TH!F836),"x","")</f>
        <v/>
      </c>
      <c r="AC836" s="85" t="str">
        <f>IF(AND(OR(LEFT(TH!N836,2)="15",LEFT(TH!O836,2)="15"),TK!$E$7=TH!F836),"x","")</f>
        <v/>
      </c>
      <c r="AD836" s="85" t="str">
        <f>IF(AND(N836="1521",MONTH(C836)='BK-NL'!$M$11),"x","")</f>
        <v/>
      </c>
    </row>
    <row r="837" spans="1:30" ht="15.75" hidden="1" customHeight="1">
      <c r="A837" s="342" t="str">
        <f>IF(B837&lt;&gt;"",IF(AND(B837='IN-TC'!$S$4,OR(TH!N837="1111",TH!O837="1111")),TH!D837,""),"")</f>
        <v/>
      </c>
      <c r="B837" s="63">
        <f>IF(C837&lt;&gt;"",MONTH(C837),"")</f>
        <v>4</v>
      </c>
      <c r="C837" s="64">
        <v>42489</v>
      </c>
      <c r="D837" s="64" t="s">
        <v>893</v>
      </c>
      <c r="E837" s="64">
        <f>C837</f>
        <v>42489</v>
      </c>
      <c r="F837" s="74" t="s">
        <v>779</v>
      </c>
      <c r="G837" s="994" t="s">
        <v>1452</v>
      </c>
      <c r="H837" s="74" t="s">
        <v>816</v>
      </c>
      <c r="I837" s="446"/>
      <c r="J837" s="446"/>
      <c r="K837" s="437"/>
      <c r="L837" s="446"/>
      <c r="M837" s="65">
        <v>54678</v>
      </c>
      <c r="N837" s="66" t="s">
        <v>9</v>
      </c>
      <c r="O837" s="66" t="s">
        <v>63</v>
      </c>
      <c r="P837" s="85" t="str">
        <f>IF(AND('331-CT'!$E$7=TH!H837,OR(N837="331",O837="331")),"x","")</f>
        <v/>
      </c>
      <c r="Q837" s="85" t="str">
        <f>IF(AND(B837='111'!$L$11,OR($N837=$Q$7,$O837=$Q$7)),"x","")</f>
        <v/>
      </c>
      <c r="R837" s="85" t="str">
        <f>IF(AND($N837=$Q$7,$B837&lt;'111'!$L$11),"x","")</f>
        <v/>
      </c>
      <c r="S837" s="85" t="str">
        <f>IF(AND($O837=$Q$7,$B837&lt;'111'!$L$11),"x","")</f>
        <v/>
      </c>
      <c r="T837" s="85" t="str">
        <f>IF(ISERROR(FIND('112'!$M$9,G837,1)),"",IF((AND(FIND('112'!$M$9,G837,1)&gt;=1,B837='112'!$K$9,OR($N837='112'!$I$6,$O837='112'!$I$6))),"x",""))</f>
        <v/>
      </c>
      <c r="U837" s="85" t="str">
        <f>IF(ISERROR(FIND('112'!$M$9,G837,1)),"",IF((AND(LEFT(G837,2)=LEFT('112'!$M$9,2),B837&lt;'112'!$K$9,$N837='112'!$I$6)),"x",""))</f>
        <v/>
      </c>
      <c r="V837" s="85" t="str">
        <f>IF(ISERROR(FIND('112'!$M$9,G837,1)),"",IF((AND(RIGHT(G837,2)=RIGHT('112'!$M$9,2),B837&lt;'112'!$K$9,$O837='112'!$I$6)),"x",""))</f>
        <v/>
      </c>
      <c r="W837" s="85" t="str">
        <f>IF(AND('341-CT'!$H$9=H837,OR(LEFT(N837,3)=$W$7,LEFT(O837,3)=$W$7)),"x","")</f>
        <v/>
      </c>
      <c r="X837" s="85" t="str">
        <f>IF(OR(TH!N837=TH!$X$7,O837=TH!$X$7),"x","")</f>
        <v/>
      </c>
      <c r="Y837" s="85" t="str">
        <f>IF(AND(OR(N837="131",O837="131"),H837='131-CT'!$H$9),"x","")</f>
        <v/>
      </c>
      <c r="Z837" s="85"/>
      <c r="AA837" s="85" t="str">
        <f>IF(AND(MONTH(E837)='IN-NX'!$J$5,'IN-NX'!$D$7=D837),"x","")</f>
        <v/>
      </c>
      <c r="AB837" s="85" t="str">
        <f>IF(AND(OR(LEFT(TH!N837,2)="15",LEFT(TH!O837,2)="15"),'152-CT'!$J$8=TH!F837),"x","")</f>
        <v/>
      </c>
      <c r="AC837" s="85" t="str">
        <f>IF(AND(OR(LEFT(TH!N837,2)="15",LEFT(TH!O837,2)="15"),TK!$E$7=TH!F837),"x","")</f>
        <v/>
      </c>
      <c r="AD837" s="85" t="str">
        <f>IF(AND(N837="1521",MONTH(C837)='BK-NL'!$M$11),"x","")</f>
        <v/>
      </c>
    </row>
    <row r="838" spans="1:30" ht="17.25" hidden="1" customHeight="1">
      <c r="A838" s="342" t="str">
        <f>IF(B838&lt;&gt;"",IF(AND(B838='IN-TC'!$S$4,OR(TH!N838="1111",TH!O838="1111")),TH!D838,""),"")</f>
        <v/>
      </c>
      <c r="B838" s="63">
        <f t="shared" si="64"/>
        <v>4</v>
      </c>
      <c r="C838" s="64">
        <v>42489</v>
      </c>
      <c r="D838" s="64" t="s">
        <v>894</v>
      </c>
      <c r="E838" s="64">
        <f>C838</f>
        <v>42489</v>
      </c>
      <c r="F838" s="74" t="s">
        <v>1416</v>
      </c>
      <c r="G838" s="994"/>
      <c r="H838" s="74" t="s">
        <v>857</v>
      </c>
      <c r="I838" s="446"/>
      <c r="J838" s="446"/>
      <c r="K838" s="437"/>
      <c r="L838" s="446"/>
      <c r="M838" s="65"/>
      <c r="N838" s="332" t="s">
        <v>595</v>
      </c>
      <c r="O838" s="66" t="s">
        <v>63</v>
      </c>
      <c r="P838" s="85" t="str">
        <f>IF(AND('331-CT'!$E$7=TH!H838,OR(N838="331",O838="331")),"x","")</f>
        <v/>
      </c>
      <c r="Q838" s="85" t="str">
        <f>IF(AND(B838='111'!$L$11,OR($N838=$Q$7,$O838=$Q$7)),"x","")</f>
        <v/>
      </c>
      <c r="R838" s="85" t="str">
        <f>IF(AND($N838=$Q$7,$B838&lt;'111'!$L$11),"x","")</f>
        <v/>
      </c>
      <c r="S838" s="85" t="str">
        <f>IF(AND($O838=$Q$7,$B838&lt;'111'!$L$11),"x","")</f>
        <v/>
      </c>
      <c r="T838" s="85" t="str">
        <f>IF(ISERROR(FIND('112'!$M$9,G838,1)),"",IF((AND(FIND('112'!$M$9,G838,1)&gt;=1,B838='112'!$K$9,OR($N838='112'!$I$6,$O838='112'!$I$6))),"x",""))</f>
        <v/>
      </c>
      <c r="U838" s="85" t="str">
        <f>IF(ISERROR(FIND('112'!$M$9,G838,1)),"",IF((AND(LEFT(G838,2)=LEFT('112'!$M$9,2),B838&lt;'112'!$K$9,$N838='112'!$I$6)),"x",""))</f>
        <v/>
      </c>
      <c r="V838" s="85" t="str">
        <f>IF(ISERROR(FIND('112'!$M$9,G838,1)),"",IF((AND(RIGHT(G838,2)=RIGHT('112'!$M$9,2),B838&lt;'112'!$K$9,$O838='112'!$I$6)),"x",""))</f>
        <v/>
      </c>
      <c r="W838" s="85" t="str">
        <f>IF(AND('341-CT'!$H$9=H838,OR(LEFT(N838,3)=$W$7,LEFT(O838,3)=$W$7)),"x","")</f>
        <v/>
      </c>
      <c r="X838" s="85" t="str">
        <f>IF(OR(TH!N838=TH!$X$7,O838=TH!$X$7),"x","")</f>
        <v/>
      </c>
      <c r="Y838" s="85" t="str">
        <f>IF(AND(OR(N838="131",O838="131"),H838='131-CT'!$H$9),"x","")</f>
        <v/>
      </c>
      <c r="Z838" s="85"/>
      <c r="AA838" s="85" t="str">
        <f>IF(AND(MONTH(E838)='IN-NX'!$J$5,'IN-NX'!$D$7=D838),"x","")</f>
        <v/>
      </c>
      <c r="AB838" s="85" t="str">
        <f>IF(AND(OR(LEFT(TH!N838,2)="15",LEFT(TH!O838,2)="15"),'152-CT'!$J$8=TH!F838),"x","")</f>
        <v/>
      </c>
      <c r="AC838" s="85" t="str">
        <f>IF(AND(OR(LEFT(TH!N838,2)="15",LEFT(TH!O838,2)="15"),TK!$E$7=TH!F838),"x","")</f>
        <v/>
      </c>
      <c r="AD838" s="85" t="str">
        <f>IF(AND(N838="1521",MONTH(C838)='BK-NL'!$M$11),"x","")</f>
        <v/>
      </c>
    </row>
    <row r="839" spans="1:30" ht="15.75" hidden="1" customHeight="1">
      <c r="A839" s="342" t="str">
        <f>IF(B839&lt;&gt;"",IF(AND(B839='IN-TC'!$S$4,OR(TH!N839="1111",TH!O839="1111")),TH!D839,""),"")</f>
        <v/>
      </c>
      <c r="B839" s="63">
        <f t="shared" ref="B839:B847" si="67">IF(C839&lt;&gt;"",MONTH(C839),"")</f>
        <v>4</v>
      </c>
      <c r="C839" s="64">
        <v>42461</v>
      </c>
      <c r="D839" s="320" t="s">
        <v>680</v>
      </c>
      <c r="E839" s="64">
        <f t="shared" ref="E839:E856" si="68">C839</f>
        <v>42461</v>
      </c>
      <c r="F839" s="74" t="s">
        <v>354</v>
      </c>
      <c r="G839" s="994" t="s">
        <v>1417</v>
      </c>
      <c r="H839" s="7" t="s">
        <v>625</v>
      </c>
      <c r="I839" s="446">
        <v>2000</v>
      </c>
      <c r="J839" s="446">
        <v>3200</v>
      </c>
      <c r="K839" s="437"/>
      <c r="L839" s="446"/>
      <c r="M839" s="65">
        <f>ROUND(I839*J839,0)</f>
        <v>6400000</v>
      </c>
      <c r="N839" s="66" t="s">
        <v>277</v>
      </c>
      <c r="O839" s="66" t="s">
        <v>8</v>
      </c>
      <c r="P839" s="85" t="str">
        <f>IF(AND('331-CT'!$E$7=TH!H839,OR(N839="331",O839="331")),"x","")</f>
        <v>x</v>
      </c>
      <c r="Q839" s="85" t="str">
        <f>IF(AND(B839='111'!$L$11,OR($N839=$Q$7,$O839=$Q$7)),"x","")</f>
        <v/>
      </c>
      <c r="R839" s="85" t="str">
        <f>IF(AND($N839=$Q$7,$B839&lt;'111'!$L$11),"x","")</f>
        <v/>
      </c>
      <c r="S839" s="85" t="str">
        <f>IF(AND($O839=$Q$7,$B839&lt;'111'!$L$11),"x","")</f>
        <v/>
      </c>
      <c r="T839" s="85" t="str">
        <f>IF(ISERROR(FIND('112'!$M$9,G839,1)),"",IF((AND(FIND('112'!$M$9,G839,1)&gt;=1,B839='112'!$K$9,OR($N839='112'!$I$6,$O839='112'!$I$6))),"x",""))</f>
        <v/>
      </c>
      <c r="U839" s="85" t="str">
        <f>IF(ISERROR(FIND('112'!$M$9,G839,1)),"",IF((AND(LEFT(G839,2)=LEFT('112'!$M$9,2),B839&lt;'112'!$K$9,$N839='112'!$I$6)),"x",""))</f>
        <v/>
      </c>
      <c r="V839" s="85" t="str">
        <f>IF(ISERROR(FIND('112'!$M$9,G839,1)),"",IF((AND(RIGHT(G839,2)=RIGHT('112'!$M$9,2),B839&lt;'112'!$K$9,$O839='112'!$I$6)),"x",""))</f>
        <v/>
      </c>
      <c r="W839" s="85" t="str">
        <f>IF(AND('341-CT'!$H$9=H839,OR(LEFT(N839,3)=$W$7,LEFT(O839,3)=$W$7)),"x","")</f>
        <v/>
      </c>
      <c r="X839" s="85" t="str">
        <f>IF(OR(TH!N839=TH!$X$7,O839=TH!$X$7),"x","")</f>
        <v/>
      </c>
      <c r="Y839" s="85" t="str">
        <f>IF(AND(OR(N839="131",O839="131"),H839='131-CT'!$H$9),"x","")</f>
        <v/>
      </c>
      <c r="Z839" s="85"/>
      <c r="AA839" s="85" t="str">
        <f>IF(AND(MONTH(E839)='IN-NX'!$J$5,'IN-NX'!$D$7=D839),"x","")</f>
        <v/>
      </c>
      <c r="AB839" s="85" t="str">
        <f>IF(AND(OR(LEFT(TH!N839,2)="15",LEFT(TH!O839,2)="15"),'152-CT'!$J$8=TH!F839),"x","")</f>
        <v/>
      </c>
      <c r="AC839" s="85" t="str">
        <f>IF(AND(OR(LEFT(TH!N839,2)="15",LEFT(TH!O839,2)="15"),TK!$E$7=TH!F839),"x","")</f>
        <v/>
      </c>
      <c r="AD839" s="85" t="str">
        <f>IF(AND(N839="1521",MONTH(C839)='BK-NL'!$M$11),"x","")</f>
        <v/>
      </c>
    </row>
    <row r="840" spans="1:30" ht="15.75" hidden="1" customHeight="1">
      <c r="A840" s="342" t="str">
        <f>IF(B840&lt;&gt;"",IF(AND(B840='IN-TC'!$S$4,OR(TH!N840="1111",TH!O840="1111")),TH!D840,""),"")</f>
        <v/>
      </c>
      <c r="B840" s="63">
        <f t="shared" si="67"/>
        <v>4</v>
      </c>
      <c r="C840" s="64">
        <v>42467</v>
      </c>
      <c r="D840" s="320" t="s">
        <v>681</v>
      </c>
      <c r="E840" s="64">
        <f t="shared" si="68"/>
        <v>42467</v>
      </c>
      <c r="F840" s="74" t="s">
        <v>656</v>
      </c>
      <c r="G840" s="994" t="s">
        <v>1418</v>
      </c>
      <c r="H840" s="74" t="s">
        <v>1435</v>
      </c>
      <c r="I840" s="446">
        <v>4500</v>
      </c>
      <c r="J840" s="446">
        <v>14000</v>
      </c>
      <c r="K840" s="437"/>
      <c r="L840" s="446"/>
      <c r="M840" s="65">
        <f t="shared" ref="M840:M846" si="69">ROUND(I840*J840,0)</f>
        <v>63000000</v>
      </c>
      <c r="N840" s="66" t="s">
        <v>277</v>
      </c>
      <c r="O840" s="66" t="s">
        <v>8</v>
      </c>
      <c r="P840" s="85" t="str">
        <f>IF(AND('331-CT'!$E$7=TH!H840,OR(N840="331",O840="331")),"x","")</f>
        <v/>
      </c>
      <c r="Q840" s="85" t="str">
        <f>IF(AND(B840='111'!$L$11,OR($N840=$Q$7,$O840=$Q$7)),"x","")</f>
        <v/>
      </c>
      <c r="R840" s="85" t="str">
        <f>IF(AND($N840=$Q$7,$B840&lt;'111'!$L$11),"x","")</f>
        <v/>
      </c>
      <c r="S840" s="85" t="str">
        <f>IF(AND($O840=$Q$7,$B840&lt;'111'!$L$11),"x","")</f>
        <v/>
      </c>
      <c r="T840" s="85" t="str">
        <f>IF(ISERROR(FIND('112'!$M$9,G840,1)),"",IF((AND(FIND('112'!$M$9,G840,1)&gt;=1,B840='112'!$K$9,OR($N840='112'!$I$6,$O840='112'!$I$6))),"x",""))</f>
        <v/>
      </c>
      <c r="U840" s="85" t="str">
        <f>IF(ISERROR(FIND('112'!$M$9,G840,1)),"",IF((AND(LEFT(G840,2)=LEFT('112'!$M$9,2),B840&lt;'112'!$K$9,$N840='112'!$I$6)),"x",""))</f>
        <v/>
      </c>
      <c r="V840" s="85" t="str">
        <f>IF(ISERROR(FIND('112'!$M$9,G840,1)),"",IF((AND(RIGHT(G840,2)=RIGHT('112'!$M$9,2),B840&lt;'112'!$K$9,$O840='112'!$I$6)),"x",""))</f>
        <v/>
      </c>
      <c r="W840" s="85" t="str">
        <f>IF(AND('341-CT'!$H$9=H840,OR(LEFT(N840,3)=$W$7,LEFT(O840,3)=$W$7)),"x","")</f>
        <v/>
      </c>
      <c r="X840" s="85" t="str">
        <f>IF(OR(TH!N840=TH!$X$7,O840=TH!$X$7),"x","")</f>
        <v/>
      </c>
      <c r="Y840" s="85" t="str">
        <f>IF(AND(OR(N840="131",O840="131"),H840='131-CT'!$H$9),"x","")</f>
        <v/>
      </c>
      <c r="Z840" s="85"/>
      <c r="AA840" s="85" t="str">
        <f>IF(AND(MONTH(E840)='IN-NX'!$J$5,'IN-NX'!$D$7=D840),"x","")</f>
        <v/>
      </c>
      <c r="AB840" s="85" t="str">
        <f>IF(AND(OR(LEFT(TH!N840,2)="15",LEFT(TH!O840,2)="15"),'152-CT'!$J$8=TH!F840),"x","")</f>
        <v/>
      </c>
      <c r="AC840" s="85" t="str">
        <f>IF(AND(OR(LEFT(TH!N840,2)="15",LEFT(TH!O840,2)="15"),TK!$E$7=TH!F840),"x","")</f>
        <v/>
      </c>
      <c r="AD840" s="85" t="str">
        <f>IF(AND(N840="1521",MONTH(C840)='BK-NL'!$M$11),"x","")</f>
        <v/>
      </c>
    </row>
    <row r="841" spans="1:30" ht="15.75" hidden="1" customHeight="1">
      <c r="A841" s="342" t="str">
        <f>IF(B841&lt;&gt;"",IF(AND(B841='IN-TC'!$S$4,OR(TH!N841="1111",TH!O841="1111")),TH!D841,""),"")</f>
        <v/>
      </c>
      <c r="B841" s="63">
        <f t="shared" si="67"/>
        <v>4</v>
      </c>
      <c r="C841" s="64">
        <v>42467</v>
      </c>
      <c r="D841" s="320" t="s">
        <v>681</v>
      </c>
      <c r="E841" s="64">
        <f t="shared" si="68"/>
        <v>42467</v>
      </c>
      <c r="F841" s="74" t="s">
        <v>657</v>
      </c>
      <c r="G841" s="994" t="s">
        <v>1418</v>
      </c>
      <c r="H841" s="74" t="s">
        <v>1435</v>
      </c>
      <c r="I841" s="446"/>
      <c r="J841" s="446"/>
      <c r="K841" s="437"/>
      <c r="L841" s="446"/>
      <c r="M841" s="65">
        <v>6300000</v>
      </c>
      <c r="N841" s="66" t="s">
        <v>9</v>
      </c>
      <c r="O841" s="66" t="s">
        <v>8</v>
      </c>
      <c r="P841" s="85" t="str">
        <f>IF(AND('331-CT'!$E$7=TH!H841,OR(N841="331",O841="331")),"x","")</f>
        <v/>
      </c>
      <c r="Q841" s="85" t="str">
        <f>IF(AND(B841='111'!$L$11,OR($N841=$Q$7,$O841=$Q$7)),"x","")</f>
        <v/>
      </c>
      <c r="R841" s="85" t="str">
        <f>IF(AND($N841=$Q$7,$B841&lt;'111'!$L$11),"x","")</f>
        <v/>
      </c>
      <c r="S841" s="85" t="str">
        <f>IF(AND($O841=$Q$7,$B841&lt;'111'!$L$11),"x","")</f>
        <v/>
      </c>
      <c r="T841" s="85" t="str">
        <f>IF(ISERROR(FIND('112'!$M$9,G841,1)),"",IF((AND(FIND('112'!$M$9,G841,1)&gt;=1,B841='112'!$K$9,OR($N841='112'!$I$6,$O841='112'!$I$6))),"x",""))</f>
        <v/>
      </c>
      <c r="U841" s="85" t="str">
        <f>IF(ISERROR(FIND('112'!$M$9,G841,1)),"",IF((AND(LEFT(G841,2)=LEFT('112'!$M$9,2),B841&lt;'112'!$K$9,$N841='112'!$I$6)),"x",""))</f>
        <v/>
      </c>
      <c r="V841" s="85" t="str">
        <f>IF(ISERROR(FIND('112'!$M$9,G841,1)),"",IF((AND(RIGHT(G841,2)=RIGHT('112'!$M$9,2),B841&lt;'112'!$K$9,$O841='112'!$I$6)),"x",""))</f>
        <v/>
      </c>
      <c r="W841" s="85" t="str">
        <f>IF(AND('341-CT'!$H$9=H841,OR(LEFT(N841,3)=$W$7,LEFT(O841,3)=$W$7)),"x","")</f>
        <v/>
      </c>
      <c r="X841" s="85" t="str">
        <f>IF(OR(TH!N841=TH!$X$7,O841=TH!$X$7),"x","")</f>
        <v/>
      </c>
      <c r="Y841" s="85" t="str">
        <f>IF(AND(OR(N841="131",O841="131"),H841='131-CT'!$H$9),"x","")</f>
        <v/>
      </c>
      <c r="Z841" s="85"/>
      <c r="AA841" s="85" t="str">
        <f>IF(AND(MONTH(E841)='IN-NX'!$J$5,'IN-NX'!$D$7=D841),"x","")</f>
        <v/>
      </c>
      <c r="AB841" s="85" t="str">
        <f>IF(AND(OR(LEFT(TH!N841,2)="15",LEFT(TH!O841,2)="15"),'152-CT'!$J$8=TH!F841),"x","")</f>
        <v/>
      </c>
      <c r="AC841" s="85" t="str">
        <f>IF(AND(OR(LEFT(TH!N841,2)="15",LEFT(TH!O841,2)="15"),TK!$E$7=TH!F841),"x","")</f>
        <v/>
      </c>
      <c r="AD841" s="85" t="str">
        <f>IF(AND(N841="1521",MONTH(C841)='BK-NL'!$M$11),"x","")</f>
        <v/>
      </c>
    </row>
    <row r="842" spans="1:30" ht="15.75" hidden="1" customHeight="1">
      <c r="A842" s="342" t="str">
        <f>IF(B842&lt;&gt;"",IF(AND(B842='IN-TC'!$S$4,OR(TH!N842="1111",TH!O842="1111")),TH!D842,""),"")</f>
        <v/>
      </c>
      <c r="B842" s="63">
        <f t="shared" si="67"/>
        <v>4</v>
      </c>
      <c r="C842" s="64">
        <v>42468</v>
      </c>
      <c r="D842" s="320" t="s">
        <v>682</v>
      </c>
      <c r="E842" s="64">
        <f t="shared" si="68"/>
        <v>42468</v>
      </c>
      <c r="F842" s="74" t="s">
        <v>402</v>
      </c>
      <c r="G842" s="994" t="s">
        <v>1419</v>
      </c>
      <c r="H842" s="7" t="s">
        <v>626</v>
      </c>
      <c r="I842" s="446">
        <v>1250</v>
      </c>
      <c r="J842" s="446">
        <v>18000</v>
      </c>
      <c r="K842" s="437"/>
      <c r="L842" s="446"/>
      <c r="M842" s="65">
        <f t="shared" si="69"/>
        <v>22500000</v>
      </c>
      <c r="N842" s="66" t="s">
        <v>277</v>
      </c>
      <c r="O842" s="66" t="s">
        <v>8</v>
      </c>
      <c r="P842" s="85" t="str">
        <f>IF(AND('331-CT'!$E$7=TH!H842,OR(N842="331",O842="331")),"x","")</f>
        <v/>
      </c>
      <c r="Q842" s="85" t="str">
        <f>IF(AND(B842='111'!$L$11,OR($N842=$Q$7,$O842=$Q$7)),"x","")</f>
        <v/>
      </c>
      <c r="R842" s="85" t="str">
        <f>IF(AND($N842=$Q$7,$B842&lt;'111'!$L$11),"x","")</f>
        <v/>
      </c>
      <c r="S842" s="85" t="str">
        <f>IF(AND($O842=$Q$7,$B842&lt;'111'!$L$11),"x","")</f>
        <v/>
      </c>
      <c r="T842" s="85" t="str">
        <f>IF(ISERROR(FIND('112'!$M$9,G842,1)),"",IF((AND(FIND('112'!$M$9,G842,1)&gt;=1,B842='112'!$K$9,OR($N842='112'!$I$6,$O842='112'!$I$6))),"x",""))</f>
        <v/>
      </c>
      <c r="U842" s="85" t="str">
        <f>IF(ISERROR(FIND('112'!$M$9,G842,1)),"",IF((AND(LEFT(G842,2)=LEFT('112'!$M$9,2),B842&lt;'112'!$K$9,$N842='112'!$I$6)),"x",""))</f>
        <v/>
      </c>
      <c r="V842" s="85" t="str">
        <f>IF(ISERROR(FIND('112'!$M$9,G842,1)),"",IF((AND(RIGHT(G842,2)=RIGHT('112'!$M$9,2),B842&lt;'112'!$K$9,$O842='112'!$I$6)),"x",""))</f>
        <v/>
      </c>
      <c r="W842" s="85" t="str">
        <f>IF(AND('341-CT'!$H$9=H842,OR(LEFT(N842,3)=$W$7,LEFT(O842,3)=$W$7)),"x","")</f>
        <v/>
      </c>
      <c r="X842" s="85" t="str">
        <f>IF(OR(TH!N842=TH!$X$7,O842=TH!$X$7),"x","")</f>
        <v/>
      </c>
      <c r="Y842" s="85" t="str">
        <f>IF(AND(OR(N842="131",O842="131"),H842='131-CT'!$H$9),"x","")</f>
        <v/>
      </c>
      <c r="Z842" s="85"/>
      <c r="AA842" s="85" t="str">
        <f>IF(AND(MONTH(E842)='IN-NX'!$J$5,'IN-NX'!$D$7=D842),"x","")</f>
        <v/>
      </c>
      <c r="AB842" s="85" t="str">
        <f>IF(AND(OR(LEFT(TH!N842,2)="15",LEFT(TH!O842,2)="15"),'152-CT'!$J$8=TH!F842),"x","")</f>
        <v/>
      </c>
      <c r="AC842" s="85" t="str">
        <f>IF(AND(OR(LEFT(TH!N842,2)="15",LEFT(TH!O842,2)="15"),TK!$E$7=TH!F842),"x","")</f>
        <v/>
      </c>
      <c r="AD842" s="85" t="str">
        <f>IF(AND(N842="1521",MONTH(C842)='BK-NL'!$M$11),"x","")</f>
        <v/>
      </c>
    </row>
    <row r="843" spans="1:30" ht="15.75" hidden="1" customHeight="1">
      <c r="A843" s="342" t="str">
        <f>IF(B843&lt;&gt;"",IF(AND(B843='IN-TC'!$S$4,OR(TH!N843="1111",TH!O843="1111")),TH!D843,""),"")</f>
        <v/>
      </c>
      <c r="B843" s="63">
        <f t="shared" si="67"/>
        <v>4</v>
      </c>
      <c r="C843" s="64">
        <v>42468</v>
      </c>
      <c r="D843" s="320" t="s">
        <v>682</v>
      </c>
      <c r="E843" s="64">
        <f t="shared" si="68"/>
        <v>42468</v>
      </c>
      <c r="F843" s="74" t="s">
        <v>1420</v>
      </c>
      <c r="G843" s="994" t="s">
        <v>1419</v>
      </c>
      <c r="H843" s="7" t="s">
        <v>626</v>
      </c>
      <c r="I843" s="446"/>
      <c r="J843" s="446"/>
      <c r="K843" s="437"/>
      <c r="L843" s="446"/>
      <c r="M843" s="65">
        <v>2250000</v>
      </c>
      <c r="N843" s="66" t="s">
        <v>9</v>
      </c>
      <c r="O843" s="66" t="s">
        <v>8</v>
      </c>
      <c r="P843" s="85" t="str">
        <f>IF(AND('331-CT'!$E$7=TH!H843,OR(N843="331",O843="331")),"x","")</f>
        <v/>
      </c>
      <c r="Q843" s="85" t="str">
        <f>IF(AND(B843='111'!$L$11,OR($N843=$Q$7,$O843=$Q$7)),"x","")</f>
        <v/>
      </c>
      <c r="R843" s="85" t="str">
        <f>IF(AND($N843=$Q$7,$B843&lt;'111'!$L$11),"x","")</f>
        <v/>
      </c>
      <c r="S843" s="85" t="str">
        <f>IF(AND($O843=$Q$7,$B843&lt;'111'!$L$11),"x","")</f>
        <v/>
      </c>
      <c r="T843" s="85" t="str">
        <f>IF(ISERROR(FIND('112'!$M$9,G843,1)),"",IF((AND(FIND('112'!$M$9,G843,1)&gt;=1,B843='112'!$K$9,OR($N843='112'!$I$6,$O843='112'!$I$6))),"x",""))</f>
        <v/>
      </c>
      <c r="U843" s="85" t="str">
        <f>IF(ISERROR(FIND('112'!$M$9,G843,1)),"",IF((AND(LEFT(G843,2)=LEFT('112'!$M$9,2),B843&lt;'112'!$K$9,$N843='112'!$I$6)),"x",""))</f>
        <v/>
      </c>
      <c r="V843" s="85" t="str">
        <f>IF(ISERROR(FIND('112'!$M$9,G843,1)),"",IF((AND(RIGHT(G843,2)=RIGHT('112'!$M$9,2),B843&lt;'112'!$K$9,$O843='112'!$I$6)),"x",""))</f>
        <v/>
      </c>
      <c r="W843" s="85" t="str">
        <f>IF(AND('341-CT'!$H$9=H843,OR(LEFT(N843,3)=$W$7,LEFT(O843,3)=$W$7)),"x","")</f>
        <v/>
      </c>
      <c r="X843" s="85" t="str">
        <f>IF(OR(TH!N843=TH!$X$7,O843=TH!$X$7),"x","")</f>
        <v/>
      </c>
      <c r="Y843" s="85" t="str">
        <f>IF(AND(OR(N843="131",O843="131"),H843='131-CT'!$H$9),"x","")</f>
        <v/>
      </c>
      <c r="Z843" s="85"/>
      <c r="AA843" s="85" t="str">
        <f>IF(AND(MONTH(E843)='IN-NX'!$J$5,'IN-NX'!$D$7=D843),"x","")</f>
        <v/>
      </c>
      <c r="AB843" s="85" t="str">
        <f>IF(AND(OR(LEFT(TH!N843,2)="15",LEFT(TH!O843,2)="15"),'152-CT'!$J$8=TH!F843),"x","")</f>
        <v/>
      </c>
      <c r="AC843" s="85" t="str">
        <f>IF(AND(OR(LEFT(TH!N843,2)="15",LEFT(TH!O843,2)="15"),TK!$E$7=TH!F843),"x","")</f>
        <v/>
      </c>
      <c r="AD843" s="85" t="str">
        <f>IF(AND(N843="1521",MONTH(C843)='BK-NL'!$M$11),"x","")</f>
        <v/>
      </c>
    </row>
    <row r="844" spans="1:30" ht="15.75" hidden="1" customHeight="1">
      <c r="A844" s="342" t="str">
        <f>IF(B844&lt;&gt;"",IF(AND(B844='IN-TC'!$S$4,OR(TH!N844="1111",TH!O844="1111")),TH!D844,""),"")</f>
        <v/>
      </c>
      <c r="B844" s="63">
        <f t="shared" si="67"/>
        <v>4</v>
      </c>
      <c r="C844" s="64">
        <v>42471</v>
      </c>
      <c r="D844" s="320" t="s">
        <v>683</v>
      </c>
      <c r="E844" s="64">
        <f t="shared" si="68"/>
        <v>42471</v>
      </c>
      <c r="F844" s="74" t="s">
        <v>1421</v>
      </c>
      <c r="G844" s="994" t="s">
        <v>1422</v>
      </c>
      <c r="H844" s="7" t="s">
        <v>1423</v>
      </c>
      <c r="I844" s="446">
        <v>100</v>
      </c>
      <c r="J844" s="446">
        <v>12728</v>
      </c>
      <c r="K844" s="437"/>
      <c r="L844" s="446"/>
      <c r="M844" s="65">
        <f t="shared" si="69"/>
        <v>1272800</v>
      </c>
      <c r="N844" s="66" t="s">
        <v>277</v>
      </c>
      <c r="O844" s="66" t="s">
        <v>8</v>
      </c>
      <c r="P844" s="85" t="str">
        <f>IF(AND('331-CT'!$E$7=TH!H844,OR(N844="331",O844="331")),"x","")</f>
        <v/>
      </c>
      <c r="Q844" s="85" t="str">
        <f>IF(AND(B844='111'!$L$11,OR($N844=$Q$7,$O844=$Q$7)),"x","")</f>
        <v/>
      </c>
      <c r="R844" s="85" t="str">
        <f>IF(AND($N844=$Q$7,$B844&lt;'111'!$L$11),"x","")</f>
        <v/>
      </c>
      <c r="S844" s="85" t="str">
        <f>IF(AND($O844=$Q$7,$B844&lt;'111'!$L$11),"x","")</f>
        <v/>
      </c>
      <c r="T844" s="85" t="str">
        <f>IF(ISERROR(FIND('112'!$M$9,G844,1)),"",IF((AND(FIND('112'!$M$9,G844,1)&gt;=1,B844='112'!$K$9,OR($N844='112'!$I$6,$O844='112'!$I$6))),"x",""))</f>
        <v/>
      </c>
      <c r="U844" s="85" t="str">
        <f>IF(ISERROR(FIND('112'!$M$9,G844,1)),"",IF((AND(LEFT(G844,2)=LEFT('112'!$M$9,2),B844&lt;'112'!$K$9,$N844='112'!$I$6)),"x",""))</f>
        <v/>
      </c>
      <c r="V844" s="85" t="str">
        <f>IF(ISERROR(FIND('112'!$M$9,G844,1)),"",IF((AND(RIGHT(G844,2)=RIGHT('112'!$M$9,2),B844&lt;'112'!$K$9,$O844='112'!$I$6)),"x",""))</f>
        <v/>
      </c>
      <c r="W844" s="85" t="str">
        <f>IF(AND('341-CT'!$H$9=H844,OR(LEFT(N844,3)=$W$7,LEFT(O844,3)=$W$7)),"x","")</f>
        <v/>
      </c>
      <c r="X844" s="85" t="str">
        <f>IF(OR(TH!N844=TH!$X$7,O844=TH!$X$7),"x","")</f>
        <v/>
      </c>
      <c r="Y844" s="85" t="str">
        <f>IF(AND(OR(N844="131",O844="131"),H844='131-CT'!$H$9),"x","")</f>
        <v/>
      </c>
      <c r="Z844" s="85"/>
      <c r="AA844" s="85" t="str">
        <f>IF(AND(MONTH(E844)='IN-NX'!$J$5,'IN-NX'!$D$7=D844),"x","")</f>
        <v/>
      </c>
      <c r="AB844" s="85" t="str">
        <f>IF(AND(OR(LEFT(TH!N844,2)="15",LEFT(TH!O844,2)="15"),'152-CT'!$J$8=TH!F844),"x","")</f>
        <v/>
      </c>
      <c r="AC844" s="85" t="str">
        <f>IF(AND(OR(LEFT(TH!N844,2)="15",LEFT(TH!O844,2)="15"),TK!$E$7=TH!F844),"x","")</f>
        <v/>
      </c>
      <c r="AD844" s="85" t="str">
        <f>IF(AND(N844="1521",MONTH(C844)='BK-NL'!$M$11),"x","")</f>
        <v/>
      </c>
    </row>
    <row r="845" spans="1:30" ht="15.75" hidden="1" customHeight="1">
      <c r="A845" s="342" t="str">
        <f>IF(B845&lt;&gt;"",IF(AND(B845='IN-TC'!$S$4,OR(TH!N845="1111",TH!O845="1111")),TH!D845,""),"")</f>
        <v/>
      </c>
      <c r="B845" s="63">
        <f t="shared" si="67"/>
        <v>4</v>
      </c>
      <c r="C845" s="64">
        <v>42471</v>
      </c>
      <c r="D845" s="320" t="s">
        <v>683</v>
      </c>
      <c r="E845" s="64">
        <f t="shared" si="68"/>
        <v>42471</v>
      </c>
      <c r="F845" s="74" t="s">
        <v>1424</v>
      </c>
      <c r="G845" s="994" t="s">
        <v>1422</v>
      </c>
      <c r="H845" s="7" t="s">
        <v>1423</v>
      </c>
      <c r="I845" s="446"/>
      <c r="J845" s="446"/>
      <c r="K845" s="437"/>
      <c r="L845" s="446"/>
      <c r="M845" s="65">
        <v>127280</v>
      </c>
      <c r="N845" s="66" t="s">
        <v>9</v>
      </c>
      <c r="O845" s="66" t="s">
        <v>8</v>
      </c>
      <c r="P845" s="85" t="str">
        <f>IF(AND('331-CT'!$E$7=TH!H845,OR(N845="331",O845="331")),"x","")</f>
        <v/>
      </c>
      <c r="Q845" s="85" t="str">
        <f>IF(AND(B845='111'!$L$11,OR($N845=$Q$7,$O845=$Q$7)),"x","")</f>
        <v/>
      </c>
      <c r="R845" s="85" t="str">
        <f>IF(AND($N845=$Q$7,$B845&lt;'111'!$L$11),"x","")</f>
        <v/>
      </c>
      <c r="S845" s="85" t="str">
        <f>IF(AND($O845=$Q$7,$B845&lt;'111'!$L$11),"x","")</f>
        <v/>
      </c>
      <c r="T845" s="85" t="str">
        <f>IF(ISERROR(FIND('112'!$M$9,G845,1)),"",IF((AND(FIND('112'!$M$9,G845,1)&gt;=1,B845='112'!$K$9,OR($N845='112'!$I$6,$O845='112'!$I$6))),"x",""))</f>
        <v/>
      </c>
      <c r="U845" s="85" t="str">
        <f>IF(ISERROR(FIND('112'!$M$9,G845,1)),"",IF((AND(LEFT(G845,2)=LEFT('112'!$M$9,2),B845&lt;'112'!$K$9,$N845='112'!$I$6)),"x",""))</f>
        <v/>
      </c>
      <c r="V845" s="85" t="str">
        <f>IF(ISERROR(FIND('112'!$M$9,G845,1)),"",IF((AND(RIGHT(G845,2)=RIGHT('112'!$M$9,2),B845&lt;'112'!$K$9,$O845='112'!$I$6)),"x",""))</f>
        <v/>
      </c>
      <c r="W845" s="85" t="str">
        <f>IF(AND('341-CT'!$H$9=H845,OR(LEFT(N845,3)=$W$7,LEFT(O845,3)=$W$7)),"x","")</f>
        <v/>
      </c>
      <c r="X845" s="85" t="str">
        <f>IF(OR(TH!N845=TH!$X$7,O845=TH!$X$7),"x","")</f>
        <v/>
      </c>
      <c r="Y845" s="85" t="str">
        <f>IF(AND(OR(N845="131",O845="131"),H845='131-CT'!$H$9),"x","")</f>
        <v/>
      </c>
      <c r="Z845" s="85"/>
      <c r="AA845" s="85" t="str">
        <f>IF(AND(MONTH(E845)='IN-NX'!$J$5,'IN-NX'!$D$7=D845),"x","")</f>
        <v/>
      </c>
      <c r="AB845" s="85" t="str">
        <f>IF(AND(OR(LEFT(TH!N845,2)="15",LEFT(TH!O845,2)="15"),'152-CT'!$J$8=TH!F845),"x","")</f>
        <v/>
      </c>
      <c r="AC845" s="85" t="str">
        <f>IF(AND(OR(LEFT(TH!N845,2)="15",LEFT(TH!O845,2)="15"),TK!$E$7=TH!F845),"x","")</f>
        <v/>
      </c>
      <c r="AD845" s="85" t="str">
        <f>IF(AND(N845="1521",MONTH(C845)='BK-NL'!$M$11),"x","")</f>
        <v/>
      </c>
    </row>
    <row r="846" spans="1:30" ht="15.75" hidden="1" customHeight="1">
      <c r="A846" s="342" t="str">
        <f>IF(B846&lt;&gt;"",IF(AND(B846='IN-TC'!$S$4,OR(TH!N846="1111",TH!O846="1111")),TH!D846,""),"")</f>
        <v/>
      </c>
      <c r="B846" s="63">
        <f t="shared" si="67"/>
        <v>4</v>
      </c>
      <c r="C846" s="64">
        <v>42471</v>
      </c>
      <c r="D846" s="320" t="s">
        <v>684</v>
      </c>
      <c r="E846" s="64">
        <f t="shared" si="68"/>
        <v>42471</v>
      </c>
      <c r="F846" s="74" t="s">
        <v>357</v>
      </c>
      <c r="G846" s="994" t="s">
        <v>1425</v>
      </c>
      <c r="H846" s="74" t="s">
        <v>629</v>
      </c>
      <c r="I846" s="446">
        <v>6750</v>
      </c>
      <c r="J846" s="446">
        <v>14728</v>
      </c>
      <c r="K846" s="437"/>
      <c r="L846" s="446"/>
      <c r="M846" s="65">
        <f t="shared" si="69"/>
        <v>99414000</v>
      </c>
      <c r="N846" s="66" t="s">
        <v>277</v>
      </c>
      <c r="O846" s="66" t="s">
        <v>8</v>
      </c>
      <c r="P846" s="85" t="str">
        <f>IF(AND('331-CT'!$E$7=TH!H846,OR(N846="331",O846="331")),"x","")</f>
        <v/>
      </c>
      <c r="Q846" s="85" t="str">
        <f>IF(AND(B846='111'!$L$11,OR($N846=$Q$7,$O846=$Q$7)),"x","")</f>
        <v/>
      </c>
      <c r="R846" s="85" t="str">
        <f>IF(AND($N846=$Q$7,$B846&lt;'111'!$L$11),"x","")</f>
        <v/>
      </c>
      <c r="S846" s="85" t="str">
        <f>IF(AND($O846=$Q$7,$B846&lt;'111'!$L$11),"x","")</f>
        <v/>
      </c>
      <c r="T846" s="85" t="str">
        <f>IF(ISERROR(FIND('112'!$M$9,G846,1)),"",IF((AND(FIND('112'!$M$9,G846,1)&gt;=1,B846='112'!$K$9,OR($N846='112'!$I$6,$O846='112'!$I$6))),"x",""))</f>
        <v/>
      </c>
      <c r="U846" s="85" t="str">
        <f>IF(ISERROR(FIND('112'!$M$9,G846,1)),"",IF((AND(LEFT(G846,2)=LEFT('112'!$M$9,2),B846&lt;'112'!$K$9,$N846='112'!$I$6)),"x",""))</f>
        <v/>
      </c>
      <c r="V846" s="85" t="str">
        <f>IF(ISERROR(FIND('112'!$M$9,G846,1)),"",IF((AND(RIGHT(G846,2)=RIGHT('112'!$M$9,2),B846&lt;'112'!$K$9,$O846='112'!$I$6)),"x",""))</f>
        <v/>
      </c>
      <c r="W846" s="85" t="str">
        <f>IF(AND('341-CT'!$H$9=H846,OR(LEFT(N846,3)=$W$7,LEFT(O846,3)=$W$7)),"x","")</f>
        <v/>
      </c>
      <c r="X846" s="85" t="str">
        <f>IF(OR(TH!N846=TH!$X$7,O846=TH!$X$7),"x","")</f>
        <v/>
      </c>
      <c r="Y846" s="85" t="str">
        <f>IF(AND(OR(N846="131",O846="131"),H846='131-CT'!$H$9),"x","")</f>
        <v/>
      </c>
      <c r="Z846" s="85"/>
      <c r="AA846" s="85" t="str">
        <f>IF(AND(MONTH(E846)='IN-NX'!$J$5,'IN-NX'!$D$7=D846),"x","")</f>
        <v/>
      </c>
      <c r="AB846" s="85" t="str">
        <f>IF(AND(OR(LEFT(TH!N846,2)="15",LEFT(TH!O846,2)="15"),'152-CT'!$J$8=TH!F846),"x","")</f>
        <v/>
      </c>
      <c r="AC846" s="85" t="str">
        <f>IF(AND(OR(LEFT(TH!N846,2)="15",LEFT(TH!O846,2)="15"),TK!$E$7=TH!F846),"x","")</f>
        <v/>
      </c>
      <c r="AD846" s="85" t="str">
        <f>IF(AND(N846="1521",MONTH(C846)='BK-NL'!$M$11),"x","")</f>
        <v/>
      </c>
    </row>
    <row r="847" spans="1:30" ht="15.75" hidden="1" customHeight="1">
      <c r="A847" s="342" t="str">
        <f>IF(B847&lt;&gt;"",IF(AND(B847='IN-TC'!$S$4,OR(TH!N847="1111",TH!O847="1111")),TH!D847,""),"")</f>
        <v/>
      </c>
      <c r="B847" s="63">
        <f t="shared" si="67"/>
        <v>4</v>
      </c>
      <c r="C847" s="64">
        <v>42471</v>
      </c>
      <c r="D847" s="320" t="s">
        <v>684</v>
      </c>
      <c r="E847" s="64">
        <f t="shared" si="68"/>
        <v>42471</v>
      </c>
      <c r="F847" s="74" t="s">
        <v>1426</v>
      </c>
      <c r="G847" s="994" t="s">
        <v>1425</v>
      </c>
      <c r="H847" s="74" t="s">
        <v>629</v>
      </c>
      <c r="I847" s="446"/>
      <c r="J847" s="446"/>
      <c r="K847" s="437"/>
      <c r="L847" s="446"/>
      <c r="M847" s="65">
        <v>9941400</v>
      </c>
      <c r="N847" s="66" t="s">
        <v>9</v>
      </c>
      <c r="O847" s="66" t="s">
        <v>8</v>
      </c>
      <c r="P847" s="85" t="str">
        <f>IF(AND('331-CT'!$E$7=TH!H847,OR(N847="331",O847="331")),"x","")</f>
        <v/>
      </c>
      <c r="Q847" s="85" t="str">
        <f>IF(AND(B847='111'!$L$11,OR($N847=$Q$7,$O847=$Q$7)),"x","")</f>
        <v/>
      </c>
      <c r="R847" s="85" t="str">
        <f>IF(AND($N847=$Q$7,$B847&lt;'111'!$L$11),"x","")</f>
        <v/>
      </c>
      <c r="S847" s="85" t="str">
        <f>IF(AND($O847=$Q$7,$B847&lt;'111'!$L$11),"x","")</f>
        <v/>
      </c>
      <c r="T847" s="85" t="str">
        <f>IF(ISERROR(FIND('112'!$M$9,G847,1)),"",IF((AND(FIND('112'!$M$9,G847,1)&gt;=1,B847='112'!$K$9,OR($N847='112'!$I$6,$O847='112'!$I$6))),"x",""))</f>
        <v/>
      </c>
      <c r="U847" s="85" t="str">
        <f>IF(ISERROR(FIND('112'!$M$9,G847,1)),"",IF((AND(LEFT(G847,2)=LEFT('112'!$M$9,2),B847&lt;'112'!$K$9,$N847='112'!$I$6)),"x",""))</f>
        <v/>
      </c>
      <c r="V847" s="85" t="str">
        <f>IF(ISERROR(FIND('112'!$M$9,G847,1)),"",IF((AND(RIGHT(G847,2)=RIGHT('112'!$M$9,2),B847&lt;'112'!$K$9,$O847='112'!$I$6)),"x",""))</f>
        <v/>
      </c>
      <c r="W847" s="85" t="str">
        <f>IF(AND('341-CT'!$H$9=H847,OR(LEFT(N847,3)=$W$7,LEFT(O847,3)=$W$7)),"x","")</f>
        <v/>
      </c>
      <c r="X847" s="85" t="str">
        <f>IF(OR(TH!N847=TH!$X$7,O847=TH!$X$7),"x","")</f>
        <v/>
      </c>
      <c r="Y847" s="85" t="str">
        <f>IF(AND(OR(N847="131",O847="131"),H847='131-CT'!$H$9),"x","")</f>
        <v/>
      </c>
      <c r="Z847" s="85"/>
      <c r="AA847" s="85" t="str">
        <f>IF(AND(MONTH(E847)='IN-NX'!$J$5,'IN-NX'!$D$7=D847),"x","")</f>
        <v/>
      </c>
      <c r="AB847" s="85" t="str">
        <f>IF(AND(OR(LEFT(TH!N847,2)="15",LEFT(TH!O847,2)="15"),'152-CT'!$J$8=TH!F847),"x","")</f>
        <v/>
      </c>
      <c r="AC847" s="85" t="str">
        <f>IF(AND(OR(LEFT(TH!N847,2)="15",LEFT(TH!O847,2)="15"),TK!$E$7=TH!F847),"x","")</f>
        <v/>
      </c>
      <c r="AD847" s="85" t="str">
        <f>IF(AND(N847="1521",MONTH(C847)='BK-NL'!$M$11),"x","")</f>
        <v/>
      </c>
    </row>
    <row r="848" spans="1:30" s="357" customFormat="1" ht="15.75" hidden="1" customHeight="1">
      <c r="A848" s="342" t="str">
        <f>IF(B848&lt;&gt;"",IF(AND(B848='IN-TC'!$S$4,OR(TH!N848="1111",TH!O848="1111")),TH!D848,""),"")</f>
        <v/>
      </c>
      <c r="B848" s="63">
        <f>IF(C848&lt;&gt;"",MONTH(C848),"")</f>
        <v>4</v>
      </c>
      <c r="C848" s="64">
        <v>42486</v>
      </c>
      <c r="D848" s="64" t="s">
        <v>685</v>
      </c>
      <c r="E848" s="64">
        <f>C848</f>
        <v>42486</v>
      </c>
      <c r="F848" s="74" t="s">
        <v>656</v>
      </c>
      <c r="G848" s="994" t="s">
        <v>1434</v>
      </c>
      <c r="H848" s="74" t="s">
        <v>1435</v>
      </c>
      <c r="I848" s="446">
        <v>2000</v>
      </c>
      <c r="J848" s="446">
        <v>14000</v>
      </c>
      <c r="K848" s="437"/>
      <c r="L848" s="446"/>
      <c r="M848" s="65">
        <f>ROUND(I848*J848,0)</f>
        <v>28000000</v>
      </c>
      <c r="N848" s="323" t="s">
        <v>277</v>
      </c>
      <c r="O848" s="66" t="s">
        <v>8</v>
      </c>
      <c r="P848" s="85" t="str">
        <f>IF(AND('331-CT'!$E$7=TH!H848,OR(N848="331",O848="331")),"x","")</f>
        <v/>
      </c>
      <c r="Q848" s="85" t="str">
        <f>IF(AND(B848='111'!$L$11,OR($N848=$Q$7,$O848=$Q$7)),"x","")</f>
        <v/>
      </c>
      <c r="R848" s="85" t="str">
        <f>IF(AND($N848=$Q$7,$B848&lt;'111'!$L$11),"x","")</f>
        <v/>
      </c>
      <c r="S848" s="85" t="str">
        <f>IF(AND($O848=$Q$7,$B848&lt;'111'!$L$11),"x","")</f>
        <v/>
      </c>
      <c r="T848" s="85" t="str">
        <f>IF(ISERROR(FIND('112'!$M$9,G848,1)),"",IF((AND(FIND('112'!$M$9,G848,1)&gt;=1,B848='112'!$K$9,OR($N848='112'!$I$6,$O848='112'!$I$6))),"x",""))</f>
        <v/>
      </c>
      <c r="U848" s="85" t="str">
        <f>IF(ISERROR(FIND('112'!$M$9,G848,1)),"",IF((AND(LEFT(G848,2)=LEFT('112'!$M$9,2),B848&lt;'112'!$K$9,$N848='112'!$I$6)),"x",""))</f>
        <v/>
      </c>
      <c r="V848" s="85" t="str">
        <f>IF(ISERROR(FIND('112'!$M$9,G848,1)),"",IF((AND(RIGHT(G848,2)=RIGHT('112'!$M$9,2),B848&lt;'112'!$K$9,$O848='112'!$I$6)),"x",""))</f>
        <v/>
      </c>
      <c r="W848" s="85" t="str">
        <f>IF(AND('341-CT'!$H$9=H848,OR(LEFT(N848,3)=$W$7,LEFT(O848,3)=$W$7)),"x","")</f>
        <v/>
      </c>
      <c r="X848" s="85" t="str">
        <f>IF(OR(TH!N848=TH!$X$7,O848=TH!$X$7),"x","")</f>
        <v/>
      </c>
      <c r="Y848" s="85" t="str">
        <f>IF(AND(OR(N848="131",O848="131"),H848='131-CT'!$H$9),"x","")</f>
        <v/>
      </c>
      <c r="Z848" s="85"/>
      <c r="AA848" s="85" t="str">
        <f>IF(AND(MONTH(E848)='IN-NX'!$J$5,'IN-NX'!$D$7=D848),"x","")</f>
        <v/>
      </c>
      <c r="AB848" s="85" t="str">
        <f>IF(AND(OR(LEFT(TH!N848,2)="15",LEFT(TH!O848,2)="15"),'152-CT'!$J$8=TH!F848),"x","")</f>
        <v/>
      </c>
      <c r="AC848" s="85" t="str">
        <f>IF(AND(OR(LEFT(TH!N848,2)="15",LEFT(TH!O848,2)="15"),TK!$E$7=TH!F848),"x","")</f>
        <v/>
      </c>
      <c r="AD848" s="66" t="str">
        <f>IF(AND(N848="1521",MONTH(C848)='BK-NL'!$M$11),"x","")</f>
        <v/>
      </c>
    </row>
    <row r="849" spans="1:30" s="357" customFormat="1" ht="15.75" hidden="1" customHeight="1">
      <c r="A849" s="342" t="str">
        <f>IF(B849&lt;&gt;"",IF(AND(B849='IN-TC'!$S$4,OR(TH!N849="1111",TH!O849="1111")),TH!D849,""),"")</f>
        <v/>
      </c>
      <c r="B849" s="63">
        <f>IF(C849&lt;&gt;"",MONTH(C849),"")</f>
        <v>4</v>
      </c>
      <c r="C849" s="64">
        <v>42486</v>
      </c>
      <c r="D849" s="64" t="s">
        <v>685</v>
      </c>
      <c r="E849" s="64">
        <f>C849</f>
        <v>42486</v>
      </c>
      <c r="F849" s="74" t="s">
        <v>657</v>
      </c>
      <c r="G849" s="994" t="s">
        <v>1434</v>
      </c>
      <c r="H849" s="74" t="s">
        <v>1435</v>
      </c>
      <c r="I849" s="446"/>
      <c r="J849" s="446"/>
      <c r="K849" s="437"/>
      <c r="L849" s="446"/>
      <c r="M849" s="65">
        <v>2800000</v>
      </c>
      <c r="N849" s="323" t="s">
        <v>9</v>
      </c>
      <c r="O849" s="66" t="s">
        <v>8</v>
      </c>
      <c r="P849" s="85" t="str">
        <f>IF(AND('331-CT'!$E$7=TH!H849,OR(N849="331",O849="331")),"x","")</f>
        <v/>
      </c>
      <c r="Q849" s="85" t="str">
        <f>IF(AND(B849='111'!$L$11,OR($N849=$Q$7,$O849=$Q$7)),"x","")</f>
        <v/>
      </c>
      <c r="R849" s="85" t="str">
        <f>IF(AND($N849=$Q$7,$B849&lt;'111'!$L$11),"x","")</f>
        <v/>
      </c>
      <c r="S849" s="85" t="str">
        <f>IF(AND($O849=$Q$7,$B849&lt;'111'!$L$11),"x","")</f>
        <v/>
      </c>
      <c r="T849" s="85" t="str">
        <f>IF(ISERROR(FIND('112'!$M$9,G849,1)),"",IF((AND(FIND('112'!$M$9,G849,1)&gt;=1,B849='112'!$K$9,OR($N849='112'!$I$6,$O849='112'!$I$6))),"x",""))</f>
        <v/>
      </c>
      <c r="U849" s="85" t="str">
        <f>IF(ISERROR(FIND('112'!$M$9,G849,1)),"",IF((AND(LEFT(G849,2)=LEFT('112'!$M$9,2),B849&lt;'112'!$K$9,$N849='112'!$I$6)),"x",""))</f>
        <v/>
      </c>
      <c r="V849" s="85" t="str">
        <f>IF(ISERROR(FIND('112'!$M$9,G849,1)),"",IF((AND(RIGHT(G849,2)=RIGHT('112'!$M$9,2),B849&lt;'112'!$K$9,$O849='112'!$I$6)),"x",""))</f>
        <v/>
      </c>
      <c r="W849" s="85" t="str">
        <f>IF(AND('341-CT'!$H$9=H849,OR(LEFT(N849,3)=$W$7,LEFT(O849,3)=$W$7)),"x","")</f>
        <v/>
      </c>
      <c r="X849" s="85" t="str">
        <f>IF(OR(TH!N849=TH!$X$7,O849=TH!$X$7),"x","")</f>
        <v/>
      </c>
      <c r="Y849" s="85" t="str">
        <f>IF(AND(OR(N849="131",O849="131"),H849='131-CT'!$H$9),"x","")</f>
        <v/>
      </c>
      <c r="Z849" s="85"/>
      <c r="AA849" s="85" t="str">
        <f>IF(AND(MONTH(E849)='IN-NX'!$J$5,'IN-NX'!$D$7=D849),"x","")</f>
        <v/>
      </c>
      <c r="AB849" s="85" t="str">
        <f>IF(AND(OR(LEFT(TH!N849,2)="15",LEFT(TH!O849,2)="15"),'152-CT'!$J$8=TH!F849),"x","")</f>
        <v/>
      </c>
      <c r="AC849" s="85" t="str">
        <f>IF(AND(OR(LEFT(TH!N849,2)="15",LEFT(TH!O849,2)="15"),TK!$E$7=TH!F849),"x","")</f>
        <v/>
      </c>
      <c r="AD849" s="66" t="str">
        <f>IF(AND(N849="1521",MONTH(C849)='BK-NL'!$M$11),"x","")</f>
        <v/>
      </c>
    </row>
    <row r="850" spans="1:30" s="357" customFormat="1" ht="15.75" hidden="1" customHeight="1">
      <c r="A850" s="342" t="str">
        <f>IF(B850&lt;&gt;"",IF(AND(B850='IN-TC'!$S$4,OR(TH!N850="1111",TH!O850="1111")),TH!D850,""),"")</f>
        <v/>
      </c>
      <c r="B850" s="63">
        <f>IF(C850&lt;&gt;"",MONTH(C850),"")</f>
        <v>4</v>
      </c>
      <c r="C850" s="64">
        <v>42488</v>
      </c>
      <c r="D850" s="64" t="s">
        <v>1453</v>
      </c>
      <c r="E850" s="64">
        <f>C850</f>
        <v>42488</v>
      </c>
      <c r="F850" s="74" t="s">
        <v>402</v>
      </c>
      <c r="G850" s="994" t="s">
        <v>1454</v>
      </c>
      <c r="H850" s="74" t="s">
        <v>626</v>
      </c>
      <c r="I850" s="446">
        <v>578</v>
      </c>
      <c r="J850" s="446">
        <v>18000</v>
      </c>
      <c r="K850" s="437"/>
      <c r="L850" s="446"/>
      <c r="M850" s="65">
        <f>ROUND(I850*J850,0)</f>
        <v>10404000</v>
      </c>
      <c r="N850" s="323" t="s">
        <v>277</v>
      </c>
      <c r="O850" s="66" t="s">
        <v>8</v>
      </c>
      <c r="P850" s="85" t="str">
        <f>IF(AND('331-CT'!$E$7=TH!H850,OR(N850="331",O850="331")),"x","")</f>
        <v/>
      </c>
      <c r="Q850" s="85" t="str">
        <f>IF(AND(B850='111'!$L$11,OR($N850=$Q$7,$O850=$Q$7)),"x","")</f>
        <v/>
      </c>
      <c r="R850" s="85" t="str">
        <f>IF(AND($N850=$Q$7,$B850&lt;'111'!$L$11),"x","")</f>
        <v/>
      </c>
      <c r="S850" s="85" t="str">
        <f>IF(AND($O850=$Q$7,$B850&lt;'111'!$L$11),"x","")</f>
        <v/>
      </c>
      <c r="T850" s="85" t="str">
        <f>IF(ISERROR(FIND('112'!$M$9,G850,1)),"",IF((AND(FIND('112'!$M$9,G850,1)&gt;=1,B850='112'!$K$9,OR($N850='112'!$I$6,$O850='112'!$I$6))),"x",""))</f>
        <v/>
      </c>
      <c r="U850" s="85" t="str">
        <f>IF(ISERROR(FIND('112'!$M$9,G850,1)),"",IF((AND(LEFT(G850,2)=LEFT('112'!$M$9,2),B850&lt;'112'!$K$9,$N850='112'!$I$6)),"x",""))</f>
        <v/>
      </c>
      <c r="V850" s="85" t="str">
        <f>IF(ISERROR(FIND('112'!$M$9,G850,1)),"",IF((AND(RIGHT(G850,2)=RIGHT('112'!$M$9,2),B850&lt;'112'!$K$9,$O850='112'!$I$6)),"x",""))</f>
        <v/>
      </c>
      <c r="W850" s="85" t="str">
        <f>IF(AND('341-CT'!$H$9=H850,OR(LEFT(N850,3)=$W$7,LEFT(O850,3)=$W$7)),"x","")</f>
        <v/>
      </c>
      <c r="X850" s="85" t="str">
        <f>IF(OR(TH!N850=TH!$X$7,O850=TH!$X$7),"x","")</f>
        <v/>
      </c>
      <c r="Y850" s="85" t="str">
        <f>IF(AND(OR(N850="131",O850="131"),H850='131-CT'!$H$9),"x","")</f>
        <v/>
      </c>
      <c r="Z850" s="85"/>
      <c r="AA850" s="85" t="str">
        <f>IF(AND(MONTH(E850)='IN-NX'!$J$5,'IN-NX'!$D$7=D850),"x","")</f>
        <v/>
      </c>
      <c r="AB850" s="85" t="str">
        <f>IF(AND(OR(LEFT(TH!N850,2)="15",LEFT(TH!O850,2)="15"),'152-CT'!$J$8=TH!F850),"x","")</f>
        <v/>
      </c>
      <c r="AC850" s="85" t="str">
        <f>IF(AND(OR(LEFT(TH!N850,2)="15",LEFT(TH!O850,2)="15"),TK!$E$7=TH!F850),"x","")</f>
        <v/>
      </c>
      <c r="AD850" s="66" t="str">
        <f>IF(AND(N850="1521",MONTH(C850)='BK-NL'!$M$11),"x","")</f>
        <v/>
      </c>
    </row>
    <row r="851" spans="1:30" s="357" customFormat="1" ht="15.75" hidden="1" customHeight="1">
      <c r="A851" s="342" t="str">
        <f>IF(B851&lt;&gt;"",IF(AND(B851='IN-TC'!$S$4,OR(TH!N851="1111",TH!O851="1111")),TH!D851,""),"")</f>
        <v/>
      </c>
      <c r="B851" s="63">
        <f>IF(C851&lt;&gt;"",MONTH(C851),"")</f>
        <v>4</v>
      </c>
      <c r="C851" s="64">
        <v>42488</v>
      </c>
      <c r="D851" s="64" t="s">
        <v>1453</v>
      </c>
      <c r="E851" s="64">
        <f>C851</f>
        <v>42488</v>
      </c>
      <c r="F851" s="74" t="s">
        <v>1420</v>
      </c>
      <c r="G851" s="994" t="s">
        <v>1454</v>
      </c>
      <c r="H851" s="74" t="s">
        <v>626</v>
      </c>
      <c r="I851" s="446"/>
      <c r="J851" s="446"/>
      <c r="K851" s="437"/>
      <c r="L851" s="446"/>
      <c r="M851" s="65">
        <v>1040400</v>
      </c>
      <c r="N851" s="323" t="s">
        <v>9</v>
      </c>
      <c r="O851" s="66" t="s">
        <v>8</v>
      </c>
      <c r="P851" s="85" t="str">
        <f>IF(AND('331-CT'!$E$7=TH!H851,OR(N851="331",O851="331")),"x","")</f>
        <v/>
      </c>
      <c r="Q851" s="85" t="str">
        <f>IF(AND(B851='111'!$L$11,OR($N851=$Q$7,$O851=$Q$7)),"x","")</f>
        <v/>
      </c>
      <c r="R851" s="85" t="str">
        <f>IF(AND($N851=$Q$7,$B851&lt;'111'!$L$11),"x","")</f>
        <v/>
      </c>
      <c r="S851" s="85" t="str">
        <f>IF(AND($O851=$Q$7,$B851&lt;'111'!$L$11),"x","")</f>
        <v/>
      </c>
      <c r="T851" s="85" t="str">
        <f>IF(ISERROR(FIND('112'!$M$9,G851,1)),"",IF((AND(FIND('112'!$M$9,G851,1)&gt;=1,B851='112'!$K$9,OR($N851='112'!$I$6,$O851='112'!$I$6))),"x",""))</f>
        <v/>
      </c>
      <c r="U851" s="85" t="str">
        <f>IF(ISERROR(FIND('112'!$M$9,G851,1)),"",IF((AND(LEFT(G851,2)=LEFT('112'!$M$9,2),B851&lt;'112'!$K$9,$N851='112'!$I$6)),"x",""))</f>
        <v/>
      </c>
      <c r="V851" s="85" t="str">
        <f>IF(ISERROR(FIND('112'!$M$9,G851,1)),"",IF((AND(RIGHT(G851,2)=RIGHT('112'!$M$9,2),B851&lt;'112'!$K$9,$O851='112'!$I$6)),"x",""))</f>
        <v/>
      </c>
      <c r="W851" s="85" t="str">
        <f>IF(AND('341-CT'!$H$9=H851,OR(LEFT(N851,3)=$W$7,LEFT(O851,3)=$W$7)),"x","")</f>
        <v/>
      </c>
      <c r="X851" s="85" t="str">
        <f>IF(OR(TH!N851=TH!$X$7,O851=TH!$X$7),"x","")</f>
        <v/>
      </c>
      <c r="Y851" s="85" t="str">
        <f>IF(AND(OR(N851="131",O851="131"),H851='131-CT'!$H$9),"x","")</f>
        <v/>
      </c>
      <c r="Z851" s="85"/>
      <c r="AA851" s="85" t="str">
        <f>IF(AND(MONTH(E851)='IN-NX'!$J$5,'IN-NX'!$D$7=D851),"x","")</f>
        <v/>
      </c>
      <c r="AB851" s="85" t="str">
        <f>IF(AND(OR(LEFT(TH!N851,2)="15",LEFT(TH!O851,2)="15"),'152-CT'!$J$8=TH!F851),"x","")</f>
        <v/>
      </c>
      <c r="AC851" s="85" t="str">
        <f>IF(AND(OR(LEFT(TH!N851,2)="15",LEFT(TH!O851,2)="15"),TK!$E$7=TH!F851),"x","")</f>
        <v/>
      </c>
      <c r="AD851" s="66" t="str">
        <f>IF(AND(N851="1521",MONTH(C851)='BK-NL'!$M$11),"x","")</f>
        <v/>
      </c>
    </row>
    <row r="852" spans="1:30" ht="15.75" hidden="1" customHeight="1">
      <c r="A852" s="342" t="str">
        <f>IF(B852&lt;&gt;"",IF(AND(B852='IN-TC'!$S$4,OR(TH!N852="1111",TH!O852="1111")),TH!D852,""),"")</f>
        <v/>
      </c>
      <c r="B852" s="63">
        <f t="shared" si="64"/>
        <v>4</v>
      </c>
      <c r="C852" s="64">
        <v>42466</v>
      </c>
      <c r="D852" s="64" t="s">
        <v>585</v>
      </c>
      <c r="E852" s="64">
        <f t="shared" si="68"/>
        <v>42466</v>
      </c>
      <c r="F852" s="74" t="s">
        <v>642</v>
      </c>
      <c r="G852" s="994" t="s">
        <v>1428</v>
      </c>
      <c r="H852" s="74" t="s">
        <v>633</v>
      </c>
      <c r="I852" s="446"/>
      <c r="J852" s="446"/>
      <c r="K852" s="437"/>
      <c r="L852" s="446"/>
      <c r="M852" s="65">
        <v>2000000</v>
      </c>
      <c r="N852" s="66" t="s">
        <v>594</v>
      </c>
      <c r="O852" s="66" t="s">
        <v>8</v>
      </c>
      <c r="P852" s="85" t="str">
        <f>IF(AND('331-CT'!$E$7=TH!H852,OR(N852="331",O852="331")),"x","")</f>
        <v/>
      </c>
      <c r="Q852" s="85" t="str">
        <f>IF(AND(B852='111'!$L$11,OR($N852=$Q$7,$O852=$Q$7)),"x","")</f>
        <v/>
      </c>
      <c r="R852" s="85" t="str">
        <f>IF(AND($N852=$Q$7,$B852&lt;'111'!$L$11),"x","")</f>
        <v/>
      </c>
      <c r="S852" s="85" t="str">
        <f>IF(AND($O852=$Q$7,$B852&lt;'111'!$L$11),"x","")</f>
        <v/>
      </c>
      <c r="T852" s="85" t="str">
        <f>IF(ISERROR(FIND('112'!$M$9,G852,1)),"",IF((AND(FIND('112'!$M$9,G852,1)&gt;=1,B852='112'!$K$9,OR($N852='112'!$I$6,$O852='112'!$I$6))),"x",""))</f>
        <v/>
      </c>
      <c r="U852" s="85" t="str">
        <f>IF(ISERROR(FIND('112'!$M$9,G852,1)),"",IF((AND(LEFT(G852,2)=LEFT('112'!$M$9,2),B852&lt;'112'!$K$9,$N852='112'!$I$6)),"x",""))</f>
        <v/>
      </c>
      <c r="V852" s="85" t="str">
        <f>IF(ISERROR(FIND('112'!$M$9,G852,1)),"",IF((AND(RIGHT(G852,2)=RIGHT('112'!$M$9,2),B852&lt;'112'!$K$9,$O852='112'!$I$6)),"x",""))</f>
        <v/>
      </c>
      <c r="W852" s="85" t="str">
        <f>IF(AND('341-CT'!$H$9=H852,OR(LEFT(N852,3)=$W$7,LEFT(O852,3)=$W$7)),"x","")</f>
        <v/>
      </c>
      <c r="X852" s="85" t="str">
        <f>IF(OR(TH!N852=TH!$X$7,O852=TH!$X$7),"x","")</f>
        <v/>
      </c>
      <c r="Y852" s="85" t="str">
        <f>IF(AND(OR(N852="131",O852="131"),H852='131-CT'!$H$9),"x","")</f>
        <v/>
      </c>
      <c r="Z852" s="85"/>
      <c r="AA852" s="85" t="str">
        <f>IF(AND(MONTH(E852)='IN-NX'!$J$5,'IN-NX'!$D$7=D852),"x","")</f>
        <v/>
      </c>
      <c r="AB852" s="85" t="str">
        <f>IF(AND(OR(LEFT(TH!N852,2)="15",LEFT(TH!O852,2)="15"),'152-CT'!$J$8=TH!F852),"x","")</f>
        <v/>
      </c>
      <c r="AC852" s="85" t="str">
        <f>IF(AND(OR(LEFT(TH!N852,2)="15",LEFT(TH!O852,2)="15"),TK!$E$7=TH!F852),"x","")</f>
        <v/>
      </c>
      <c r="AD852" s="85" t="str">
        <f>IF(AND(N852="1521",MONTH(C852)='BK-NL'!$M$11),"x","")</f>
        <v/>
      </c>
    </row>
    <row r="853" spans="1:30" ht="15.75" hidden="1" customHeight="1">
      <c r="A853" s="342" t="str">
        <f>IF(B853&lt;&gt;"",IF(AND(B853='IN-TC'!$S$4,OR(TH!N853="1111",TH!O853="1111")),TH!D853,""),"")</f>
        <v/>
      </c>
      <c r="B853" s="63">
        <f>IF(C853&lt;&gt;"",MONTH(C853),"")</f>
        <v>4</v>
      </c>
      <c r="C853" s="64">
        <v>42466</v>
      </c>
      <c r="D853" s="64" t="s">
        <v>585</v>
      </c>
      <c r="E853" s="64">
        <f t="shared" si="68"/>
        <v>42466</v>
      </c>
      <c r="F853" s="74" t="s">
        <v>643</v>
      </c>
      <c r="G853" s="994" t="s">
        <v>1428</v>
      </c>
      <c r="H853" s="74" t="s">
        <v>633</v>
      </c>
      <c r="I853" s="446"/>
      <c r="J853" s="446"/>
      <c r="K853" s="437"/>
      <c r="L853" s="446"/>
      <c r="M853" s="65">
        <v>200000</v>
      </c>
      <c r="N853" s="66" t="s">
        <v>9</v>
      </c>
      <c r="O853" s="66" t="s">
        <v>8</v>
      </c>
      <c r="P853" s="85" t="str">
        <f>IF(AND('331-CT'!$E$7=TH!H853,OR(N853="331",O853="331")),"x","")</f>
        <v/>
      </c>
      <c r="Q853" s="85" t="str">
        <f>IF(AND(B853='111'!$L$11,OR($N853=$Q$7,$O853=$Q$7)),"x","")</f>
        <v/>
      </c>
      <c r="R853" s="85" t="str">
        <f>IF(AND($N853=$Q$7,$B853&lt;'111'!$L$11),"x","")</f>
        <v/>
      </c>
      <c r="S853" s="85" t="str">
        <f>IF(AND($O853=$Q$7,$B853&lt;'111'!$L$11),"x","")</f>
        <v/>
      </c>
      <c r="T853" s="85" t="str">
        <f>IF(ISERROR(FIND('112'!$M$9,G853,1)),"",IF((AND(FIND('112'!$M$9,G853,1)&gt;=1,B853='112'!$K$9,OR($N853='112'!$I$6,$O853='112'!$I$6))),"x",""))</f>
        <v/>
      </c>
      <c r="U853" s="85" t="str">
        <f>IF(ISERROR(FIND('112'!$M$9,G853,1)),"",IF((AND(LEFT(G853,2)=LEFT('112'!$M$9,2),B853&lt;'112'!$K$9,$N853='112'!$I$6)),"x",""))</f>
        <v/>
      </c>
      <c r="V853" s="85" t="str">
        <f>IF(ISERROR(FIND('112'!$M$9,G853,1)),"",IF((AND(RIGHT(G853,2)=RIGHT('112'!$M$9,2),B853&lt;'112'!$K$9,$O853='112'!$I$6)),"x",""))</f>
        <v/>
      </c>
      <c r="W853" s="85" t="str">
        <f>IF(AND('341-CT'!$H$9=H853,OR(LEFT(N853,3)=$W$7,LEFT(O853,3)=$W$7)),"x","")</f>
        <v/>
      </c>
      <c r="X853" s="85" t="str">
        <f>IF(OR(TH!N853=TH!$X$7,O853=TH!$X$7),"x","")</f>
        <v/>
      </c>
      <c r="Y853" s="85" t="str">
        <f>IF(AND(OR(N853="131",O853="131"),H853='131-CT'!$H$9),"x","")</f>
        <v/>
      </c>
      <c r="Z853" s="85"/>
      <c r="AA853" s="85" t="str">
        <f>IF(AND(MONTH(E853)='IN-NX'!$J$5,'IN-NX'!$D$7=D853),"x","")</f>
        <v/>
      </c>
      <c r="AB853" s="85" t="str">
        <f>IF(AND(OR(LEFT(TH!N853,2)="15",LEFT(TH!O853,2)="15"),'152-CT'!$J$8=TH!F853),"x","")</f>
        <v/>
      </c>
      <c r="AC853" s="85" t="str">
        <f>IF(AND(OR(LEFT(TH!N853,2)="15",LEFT(TH!O853,2)="15"),TK!$E$7=TH!F853),"x","")</f>
        <v/>
      </c>
      <c r="AD853" s="85" t="str">
        <f>IF(AND(N853="1521",MONTH(C853)='BK-NL'!$M$11),"x","")</f>
        <v/>
      </c>
    </row>
    <row r="854" spans="1:30" ht="15.75" hidden="1" customHeight="1">
      <c r="A854" s="342" t="str">
        <f>IF(B854&lt;&gt;"",IF(AND(B854='IN-TC'!$S$4,OR(TH!N854="1111",TH!O854="1111")),TH!D854,""),"")</f>
        <v/>
      </c>
      <c r="B854" s="63">
        <f t="shared" si="64"/>
        <v>4</v>
      </c>
      <c r="C854" s="64">
        <v>42475</v>
      </c>
      <c r="D854" s="64" t="s">
        <v>585</v>
      </c>
      <c r="E854" s="64">
        <f t="shared" si="68"/>
        <v>42475</v>
      </c>
      <c r="F854" s="74" t="s">
        <v>638</v>
      </c>
      <c r="G854" s="994" t="s">
        <v>1429</v>
      </c>
      <c r="H854" s="74" t="s">
        <v>634</v>
      </c>
      <c r="I854" s="446"/>
      <c r="J854" s="446"/>
      <c r="K854" s="437"/>
      <c r="L854" s="446"/>
      <c r="M854" s="65">
        <v>11856100</v>
      </c>
      <c r="N854" s="66" t="s">
        <v>594</v>
      </c>
      <c r="O854" s="66" t="s">
        <v>8</v>
      </c>
      <c r="P854" s="85" t="str">
        <f>IF(AND('331-CT'!$E$7=TH!H854,OR(N854="331",O854="331")),"x","")</f>
        <v/>
      </c>
      <c r="Q854" s="85" t="str">
        <f>IF(AND(B854='111'!$L$11,OR($N854=$Q$7,$O854=$Q$7)),"x","")</f>
        <v/>
      </c>
      <c r="R854" s="85" t="str">
        <f>IF(AND($N854=$Q$7,$B854&lt;'111'!$L$11),"x","")</f>
        <v/>
      </c>
      <c r="S854" s="85" t="str">
        <f>IF(AND($O854=$Q$7,$B854&lt;'111'!$L$11),"x","")</f>
        <v/>
      </c>
      <c r="T854" s="85" t="str">
        <f>IF(ISERROR(FIND('112'!$M$9,G854,1)),"",IF((AND(FIND('112'!$M$9,G854,1)&gt;=1,B854='112'!$K$9,OR($N854='112'!$I$6,$O854='112'!$I$6))),"x",""))</f>
        <v/>
      </c>
      <c r="U854" s="85" t="str">
        <f>IF(ISERROR(FIND('112'!$M$9,G854,1)),"",IF((AND(LEFT(G854,2)=LEFT('112'!$M$9,2),B854&lt;'112'!$K$9,$N854='112'!$I$6)),"x",""))</f>
        <v/>
      </c>
      <c r="V854" s="85" t="str">
        <f>IF(ISERROR(FIND('112'!$M$9,G854,1)),"",IF((AND(RIGHT(G854,2)=RIGHT('112'!$M$9,2),B854&lt;'112'!$K$9,$O854='112'!$I$6)),"x",""))</f>
        <v/>
      </c>
      <c r="W854" s="85" t="str">
        <f>IF(AND('341-CT'!$H$9=H854,OR(LEFT(N854,3)=$W$7,LEFT(O854,3)=$W$7)),"x","")</f>
        <v/>
      </c>
      <c r="X854" s="85" t="str">
        <f>IF(OR(TH!N854=TH!$X$7,O854=TH!$X$7),"x","")</f>
        <v/>
      </c>
      <c r="Y854" s="85" t="str">
        <f>IF(AND(OR(N854="131",O854="131"),H854='131-CT'!$H$9),"x","")</f>
        <v/>
      </c>
      <c r="Z854" s="85"/>
      <c r="AA854" s="85" t="str">
        <f>IF(AND(MONTH(E854)='IN-NX'!$J$5,'IN-NX'!$D$7=D854),"x","")</f>
        <v/>
      </c>
      <c r="AB854" s="85" t="str">
        <f>IF(AND(OR(LEFT(TH!N854,2)="15",LEFT(TH!O854,2)="15"),'152-CT'!$J$8=TH!F854),"x","")</f>
        <v/>
      </c>
      <c r="AC854" s="85" t="str">
        <f>IF(AND(OR(LEFT(TH!N854,2)="15",LEFT(TH!O854,2)="15"),TK!$E$7=TH!F854),"x","")</f>
        <v/>
      </c>
      <c r="AD854" s="85" t="str">
        <f>IF(AND(N854="1521",MONTH(C854)='BK-NL'!$M$11),"x","")</f>
        <v/>
      </c>
    </row>
    <row r="855" spans="1:30" ht="15.75" hidden="1" customHeight="1">
      <c r="A855" s="342" t="str">
        <f>IF(B855&lt;&gt;"",IF(AND(B855='IN-TC'!$S$4,OR(TH!N855="1111",TH!O855="1111")),TH!D855,""),"")</f>
        <v/>
      </c>
      <c r="B855" s="63">
        <f t="shared" si="64"/>
        <v>4</v>
      </c>
      <c r="C855" s="64">
        <v>42475</v>
      </c>
      <c r="D855" s="64" t="s">
        <v>585</v>
      </c>
      <c r="E855" s="64">
        <f t="shared" si="68"/>
        <v>42475</v>
      </c>
      <c r="F855" s="74" t="s">
        <v>1089</v>
      </c>
      <c r="G855" s="994" t="s">
        <v>1430</v>
      </c>
      <c r="H855" s="74" t="s">
        <v>634</v>
      </c>
      <c r="I855" s="446"/>
      <c r="J855" s="446"/>
      <c r="K855" s="437"/>
      <c r="L855" s="446"/>
      <c r="M855" s="65">
        <v>6218860</v>
      </c>
      <c r="N855" s="66" t="s">
        <v>594</v>
      </c>
      <c r="O855" s="66" t="s">
        <v>8</v>
      </c>
      <c r="P855" s="85" t="str">
        <f>IF(AND('331-CT'!$E$7=TH!H855,OR(N855="331",O855="331")),"x","")</f>
        <v/>
      </c>
      <c r="Q855" s="85" t="str">
        <f>IF(AND(B855='111'!$L$11,OR($N855=$Q$7,$O855=$Q$7)),"x","")</f>
        <v/>
      </c>
      <c r="R855" s="85" t="str">
        <f>IF(AND($N855=$Q$7,$B855&lt;'111'!$L$11),"x","")</f>
        <v/>
      </c>
      <c r="S855" s="85" t="str">
        <f>IF(AND($O855=$Q$7,$B855&lt;'111'!$L$11),"x","")</f>
        <v/>
      </c>
      <c r="T855" s="85" t="str">
        <f>IF(ISERROR(FIND('112'!$M$9,G855,1)),"",IF((AND(FIND('112'!$M$9,G855,1)&gt;=1,B855='112'!$K$9,OR($N855='112'!$I$6,$O855='112'!$I$6))),"x",""))</f>
        <v/>
      </c>
      <c r="U855" s="85" t="str">
        <f>IF(ISERROR(FIND('112'!$M$9,G855,1)),"",IF((AND(LEFT(G855,2)=LEFT('112'!$M$9,2),B855&lt;'112'!$K$9,$N855='112'!$I$6)),"x",""))</f>
        <v/>
      </c>
      <c r="V855" s="85" t="str">
        <f>IF(ISERROR(FIND('112'!$M$9,G855,1)),"",IF((AND(RIGHT(G855,2)=RIGHT('112'!$M$9,2),B855&lt;'112'!$K$9,$O855='112'!$I$6)),"x",""))</f>
        <v/>
      </c>
      <c r="W855" s="85" t="str">
        <f>IF(AND('341-CT'!$H$9=H855,OR(LEFT(N855,3)=$W$7,LEFT(O855,3)=$W$7)),"x","")</f>
        <v/>
      </c>
      <c r="X855" s="85" t="str">
        <f>IF(OR(TH!N855=TH!$X$7,O855=TH!$X$7),"x","")</f>
        <v/>
      </c>
      <c r="Y855" s="85" t="str">
        <f>IF(AND(OR(N855="131",O855="131"),H855='131-CT'!$H$9),"x","")</f>
        <v/>
      </c>
      <c r="Z855" s="85"/>
      <c r="AA855" s="85" t="str">
        <f>IF(AND(MONTH(E855)='IN-NX'!$J$5,'IN-NX'!$D$7=D855),"x","")</f>
        <v/>
      </c>
      <c r="AB855" s="85" t="str">
        <f>IF(AND(OR(LEFT(TH!N855,2)="15",LEFT(TH!O855,2)="15"),'152-CT'!$J$8=TH!F855),"x","")</f>
        <v/>
      </c>
      <c r="AC855" s="85" t="str">
        <f>IF(AND(OR(LEFT(TH!N855,2)="15",LEFT(TH!O855,2)="15"),TK!$E$7=TH!F855),"x","")</f>
        <v/>
      </c>
      <c r="AD855" s="85" t="str">
        <f>IF(AND(N855="1521",MONTH(C855)='BK-NL'!$M$11),"x","")</f>
        <v/>
      </c>
    </row>
    <row r="856" spans="1:30" s="357" customFormat="1" ht="15.75" hidden="1" customHeight="1">
      <c r="A856" s="342" t="str">
        <f>IF(B856&lt;&gt;"",IF(AND(B856='IN-TC'!$S$4,OR(TH!N856="1111",TH!O856="1111")),TH!D856,""),"")</f>
        <v/>
      </c>
      <c r="B856" s="63">
        <f t="shared" si="64"/>
        <v>4</v>
      </c>
      <c r="C856" s="64">
        <v>42475</v>
      </c>
      <c r="D856" s="64" t="s">
        <v>585</v>
      </c>
      <c r="E856" s="64">
        <f t="shared" si="68"/>
        <v>42475</v>
      </c>
      <c r="F856" s="74" t="s">
        <v>1090</v>
      </c>
      <c r="G856" s="994" t="s">
        <v>1430</v>
      </c>
      <c r="H856" s="74" t="s">
        <v>634</v>
      </c>
      <c r="I856" s="446"/>
      <c r="J856" s="446"/>
      <c r="K856" s="437"/>
      <c r="L856" s="446"/>
      <c r="M856" s="65">
        <v>621886</v>
      </c>
      <c r="N856" s="323" t="s">
        <v>9</v>
      </c>
      <c r="O856" s="66" t="s">
        <v>8</v>
      </c>
      <c r="P856" s="85" t="str">
        <f>IF(AND('331-CT'!$E$7=TH!H856,OR(N856="331",O856="331")),"x","")</f>
        <v/>
      </c>
      <c r="Q856" s="85" t="str">
        <f>IF(AND(B856='111'!$L$11,OR($N856=$Q$7,$O856=$Q$7)),"x","")</f>
        <v/>
      </c>
      <c r="R856" s="85" t="str">
        <f>IF(AND($N856=$Q$7,$B856&lt;'111'!$L$11),"x","")</f>
        <v/>
      </c>
      <c r="S856" s="85" t="str">
        <f>IF(AND($O856=$Q$7,$B856&lt;'111'!$L$11),"x","")</f>
        <v/>
      </c>
      <c r="T856" s="85" t="str">
        <f>IF(ISERROR(FIND('112'!$M$9,G856,1)),"",IF((AND(FIND('112'!$M$9,G856,1)&gt;=1,B856='112'!$K$9,OR($N856='112'!$I$6,$O856='112'!$I$6))),"x",""))</f>
        <v/>
      </c>
      <c r="U856" s="85" t="str">
        <f>IF(ISERROR(FIND('112'!$M$9,G856,1)),"",IF((AND(LEFT(G856,2)=LEFT('112'!$M$9,2),B856&lt;'112'!$K$9,$N856='112'!$I$6)),"x",""))</f>
        <v/>
      </c>
      <c r="V856" s="85" t="str">
        <f>IF(ISERROR(FIND('112'!$M$9,G856,1)),"",IF((AND(RIGHT(G856,2)=RIGHT('112'!$M$9,2),B856&lt;'112'!$K$9,$O856='112'!$I$6)),"x",""))</f>
        <v/>
      </c>
      <c r="W856" s="85" t="str">
        <f>IF(AND('341-CT'!$H$9=H856,OR(LEFT(N856,3)=$W$7,LEFT(O856,3)=$W$7)),"x","")</f>
        <v/>
      </c>
      <c r="X856" s="85" t="str">
        <f>IF(OR(TH!N856=TH!$X$7,O856=TH!$X$7),"x","")</f>
        <v/>
      </c>
      <c r="Y856" s="85" t="str">
        <f>IF(AND(OR(N856="131",O856="131"),H856='131-CT'!$H$9),"x","")</f>
        <v/>
      </c>
      <c r="Z856" s="85"/>
      <c r="AA856" s="85" t="str">
        <f>IF(AND(MONTH(E856)='IN-NX'!$J$5,'IN-NX'!$D$7=D856),"x","")</f>
        <v/>
      </c>
      <c r="AB856" s="85" t="str">
        <f>IF(AND(OR(LEFT(TH!N856,2)="15",LEFT(TH!O856,2)="15"),'152-CT'!$J$8=TH!F856),"x","")</f>
        <v/>
      </c>
      <c r="AC856" s="85" t="str">
        <f>IF(AND(OR(LEFT(TH!N856,2)="15",LEFT(TH!O856,2)="15"),TK!$E$7=TH!F856),"x","")</f>
        <v/>
      </c>
      <c r="AD856" s="66" t="str">
        <f>IF(AND(N856="1521",MONTH(C856)='BK-NL'!$M$11),"x","")</f>
        <v/>
      </c>
    </row>
    <row r="857" spans="1:30" s="357" customFormat="1" ht="15.75" hidden="1" customHeight="1">
      <c r="A857" s="342" t="str">
        <f>IF(B857&lt;&gt;"",IF(AND(B857='IN-TC'!$S$4,OR(TH!N857="1111",TH!O857="1111")),TH!D857,""),"")</f>
        <v/>
      </c>
      <c r="B857" s="63">
        <f>IF(C857&lt;&gt;"",MONTH(C857),"")</f>
        <v>4</v>
      </c>
      <c r="C857" s="64">
        <v>42488</v>
      </c>
      <c r="D857" s="64" t="s">
        <v>585</v>
      </c>
      <c r="E857" s="64">
        <f>C857</f>
        <v>42488</v>
      </c>
      <c r="F857" s="74" t="s">
        <v>1443</v>
      </c>
      <c r="G857" s="994" t="s">
        <v>1445</v>
      </c>
      <c r="H857" s="74" t="s">
        <v>1446</v>
      </c>
      <c r="I857" s="446"/>
      <c r="J857" s="446"/>
      <c r="K857" s="437"/>
      <c r="L857" s="446"/>
      <c r="M857" s="65">
        <v>7200000</v>
      </c>
      <c r="N857" s="323" t="s">
        <v>101</v>
      </c>
      <c r="O857" s="66" t="s">
        <v>8</v>
      </c>
      <c r="P857" s="85" t="str">
        <f>IF(AND('331-CT'!$E$7=TH!H857,OR(N857="331",O857="331")),"x","")</f>
        <v/>
      </c>
      <c r="Q857" s="85" t="str">
        <f>IF(AND(B857='111'!$L$11,OR($N857=$Q$7,$O857=$Q$7)),"x","")</f>
        <v/>
      </c>
      <c r="R857" s="85" t="str">
        <f>IF(AND($N857=$Q$7,$B857&lt;'111'!$L$11),"x","")</f>
        <v/>
      </c>
      <c r="S857" s="85" t="str">
        <f>IF(AND($O857=$Q$7,$B857&lt;'111'!$L$11),"x","")</f>
        <v/>
      </c>
      <c r="T857" s="85" t="str">
        <f>IF(ISERROR(FIND('112'!$M$9,G857,1)),"",IF((AND(FIND('112'!$M$9,G857,1)&gt;=1,B857='112'!$K$9,OR($N857='112'!$I$6,$O857='112'!$I$6))),"x",""))</f>
        <v/>
      </c>
      <c r="U857" s="85" t="str">
        <f>IF(ISERROR(FIND('112'!$M$9,G857,1)),"",IF((AND(LEFT(G857,2)=LEFT('112'!$M$9,2),B857&lt;'112'!$K$9,$N857='112'!$I$6)),"x",""))</f>
        <v/>
      </c>
      <c r="V857" s="85" t="str">
        <f>IF(ISERROR(FIND('112'!$M$9,G857,1)),"",IF((AND(RIGHT(G857,2)=RIGHT('112'!$M$9,2),B857&lt;'112'!$K$9,$O857='112'!$I$6)),"x",""))</f>
        <v/>
      </c>
      <c r="W857" s="85" t="str">
        <f>IF(AND('341-CT'!$H$9=H857,OR(LEFT(N857,3)=$W$7,LEFT(O857,3)=$W$7)),"x","")</f>
        <v/>
      </c>
      <c r="X857" s="85" t="str">
        <f>IF(OR(TH!N857=TH!$X$7,O857=TH!$X$7),"x","")</f>
        <v/>
      </c>
      <c r="Y857" s="85" t="str">
        <f>IF(AND(OR(N857="131",O857="131"),H857='131-CT'!$H$9),"x","")</f>
        <v/>
      </c>
      <c r="Z857" s="85"/>
      <c r="AA857" s="85" t="str">
        <f>IF(AND(MONTH(E857)='IN-NX'!$J$5,'IN-NX'!$D$7=D857),"x","")</f>
        <v/>
      </c>
      <c r="AB857" s="85" t="str">
        <f>IF(AND(OR(LEFT(TH!N857,2)="15",LEFT(TH!O857,2)="15"),'152-CT'!$J$8=TH!F857),"x","")</f>
        <v/>
      </c>
      <c r="AC857" s="85" t="str">
        <f>IF(AND(OR(LEFT(TH!N857,2)="15",LEFT(TH!O857,2)="15"),TK!$E$7=TH!F857),"x","")</f>
        <v/>
      </c>
      <c r="AD857" s="66" t="str">
        <f>IF(AND(N857="1521",MONTH(C857)='BK-NL'!$M$11),"x","")</f>
        <v/>
      </c>
    </row>
    <row r="858" spans="1:30" s="357" customFormat="1" ht="15.75" hidden="1" customHeight="1">
      <c r="A858" s="342" t="str">
        <f>IF(B858&lt;&gt;"",IF(AND(B858='IN-TC'!$S$4,OR(TH!N858="1111",TH!O858="1111")),TH!D858,""),"")</f>
        <v/>
      </c>
      <c r="B858" s="63">
        <f>IF(C858&lt;&gt;"",MONTH(C858),"")</f>
        <v>4</v>
      </c>
      <c r="C858" s="64">
        <v>42488</v>
      </c>
      <c r="D858" s="64" t="s">
        <v>585</v>
      </c>
      <c r="E858" s="64">
        <f>C858</f>
        <v>42488</v>
      </c>
      <c r="F858" s="74" t="s">
        <v>1444</v>
      </c>
      <c r="G858" s="994" t="s">
        <v>1445</v>
      </c>
      <c r="H858" s="74" t="s">
        <v>1446</v>
      </c>
      <c r="I858" s="446"/>
      <c r="J858" s="446"/>
      <c r="K858" s="437"/>
      <c r="L858" s="446"/>
      <c r="M858" s="65">
        <v>720000</v>
      </c>
      <c r="N858" s="323" t="s">
        <v>9</v>
      </c>
      <c r="O858" s="66" t="s">
        <v>8</v>
      </c>
      <c r="P858" s="85" t="str">
        <f>IF(AND('331-CT'!$E$7=TH!H858,OR(N858="331",O858="331")),"x","")</f>
        <v/>
      </c>
      <c r="Q858" s="85" t="str">
        <f>IF(AND(B858='111'!$L$11,OR($N858=$Q$7,$O858=$Q$7)),"x","")</f>
        <v/>
      </c>
      <c r="R858" s="85" t="str">
        <f>IF(AND($N858=$Q$7,$B858&lt;'111'!$L$11),"x","")</f>
        <v/>
      </c>
      <c r="S858" s="85" t="str">
        <f>IF(AND($O858=$Q$7,$B858&lt;'111'!$L$11),"x","")</f>
        <v/>
      </c>
      <c r="T858" s="85" t="str">
        <f>IF(ISERROR(FIND('112'!$M$9,G858,1)),"",IF((AND(FIND('112'!$M$9,G858,1)&gt;=1,B858='112'!$K$9,OR($N858='112'!$I$6,$O858='112'!$I$6))),"x",""))</f>
        <v/>
      </c>
      <c r="U858" s="85" t="str">
        <f>IF(ISERROR(FIND('112'!$M$9,G858,1)),"",IF((AND(LEFT(G858,2)=LEFT('112'!$M$9,2),B858&lt;'112'!$K$9,$N858='112'!$I$6)),"x",""))</f>
        <v/>
      </c>
      <c r="V858" s="85" t="str">
        <f>IF(ISERROR(FIND('112'!$M$9,G858,1)),"",IF((AND(RIGHT(G858,2)=RIGHT('112'!$M$9,2),B858&lt;'112'!$K$9,$O858='112'!$I$6)),"x",""))</f>
        <v/>
      </c>
      <c r="W858" s="85" t="str">
        <f>IF(AND('341-CT'!$H$9=H858,OR(LEFT(N858,3)=$W$7,LEFT(O858,3)=$W$7)),"x","")</f>
        <v/>
      </c>
      <c r="X858" s="85" t="str">
        <f>IF(OR(TH!N858=TH!$X$7,O858=TH!$X$7),"x","")</f>
        <v/>
      </c>
      <c r="Y858" s="85" t="str">
        <f>IF(AND(OR(N858="131",O858="131"),H858='131-CT'!$H$9),"x","")</f>
        <v/>
      </c>
      <c r="Z858" s="85"/>
      <c r="AA858" s="85" t="str">
        <f>IF(AND(MONTH(E858)='IN-NX'!$J$5,'IN-NX'!$D$7=D858),"x","")</f>
        <v/>
      </c>
      <c r="AB858" s="85" t="str">
        <f>IF(AND(OR(LEFT(TH!N858,2)="15",LEFT(TH!O858,2)="15"),'152-CT'!$J$8=TH!F858),"x","")</f>
        <v/>
      </c>
      <c r="AC858" s="85" t="str">
        <f>IF(AND(OR(LEFT(TH!N858,2)="15",LEFT(TH!O858,2)="15"),TK!$E$7=TH!F858),"x","")</f>
        <v/>
      </c>
      <c r="AD858" s="66" t="str">
        <f>IF(AND(N858="1521",MONTH(C858)='BK-NL'!$M$11),"x","")</f>
        <v/>
      </c>
    </row>
    <row r="859" spans="1:30" s="357" customFormat="1" ht="15.75" hidden="1" customHeight="1">
      <c r="A859" s="342"/>
      <c r="B859" s="63">
        <f t="shared" ref="B859:B869" si="70">IF(C859&lt;&gt;"",MONTH(C859),"")</f>
        <v>4</v>
      </c>
      <c r="C859" s="64">
        <v>42485</v>
      </c>
      <c r="D859" s="64" t="s">
        <v>585</v>
      </c>
      <c r="E859" s="64">
        <f>C859</f>
        <v>42485</v>
      </c>
      <c r="F859" s="74" t="s">
        <v>641</v>
      </c>
      <c r="G859" s="994" t="s">
        <v>1473</v>
      </c>
      <c r="H859" s="74" t="s">
        <v>632</v>
      </c>
      <c r="I859" s="446"/>
      <c r="J859" s="446"/>
      <c r="K859" s="437"/>
      <c r="L859" s="446"/>
      <c r="M859" s="65">
        <v>1095000</v>
      </c>
      <c r="N859" s="323" t="s">
        <v>594</v>
      </c>
      <c r="O859" s="66" t="s">
        <v>8</v>
      </c>
      <c r="P859" s="85" t="str">
        <f>IF(AND('331-CT'!$E$7=TH!H859,OR(N859="331",O859="331")),"x","")</f>
        <v/>
      </c>
      <c r="Q859" s="85" t="str">
        <f>IF(AND(B859='111'!$L$11,OR($N859=$Q$7,$O859=$Q$7)),"x","")</f>
        <v/>
      </c>
      <c r="R859" s="85" t="str">
        <f>IF(AND($N859=$Q$7,$B859&lt;'111'!$L$11),"x","")</f>
        <v/>
      </c>
      <c r="S859" s="85" t="str">
        <f>IF(AND($O859=$Q$7,$B859&lt;'111'!$L$11),"x","")</f>
        <v/>
      </c>
      <c r="T859" s="85" t="str">
        <f>IF(ISERROR(FIND('112'!$M$9,G859,1)),"",IF((AND(FIND('112'!$M$9,G859,1)&gt;=1,B859='112'!$K$9,OR($N859='112'!$I$6,$O859='112'!$I$6))),"x",""))</f>
        <v/>
      </c>
      <c r="U859" s="85" t="str">
        <f>IF(ISERROR(FIND('112'!$M$9,G859,1)),"",IF((AND(LEFT(G859,2)=LEFT('112'!$M$9,2),B859&lt;'112'!$K$9,$N859='112'!$I$6)),"x",""))</f>
        <v/>
      </c>
      <c r="V859" s="85" t="str">
        <f>IF(ISERROR(FIND('112'!$M$9,G859,1)),"",IF((AND(RIGHT(G859,2)=RIGHT('112'!$M$9,2),B859&lt;'112'!$K$9,$O859='112'!$I$6)),"x",""))</f>
        <v/>
      </c>
      <c r="W859" s="85" t="str">
        <f>IF(AND('341-CT'!$H$9=H859,OR(LEFT(N859,3)=$W$7,LEFT(O859,3)=$W$7)),"x","")</f>
        <v/>
      </c>
      <c r="X859" s="85" t="str">
        <f>IF(OR(TH!N859=TH!$X$7,O859=TH!$X$7),"x","")</f>
        <v/>
      </c>
      <c r="Y859" s="85" t="str">
        <f>IF(AND(OR(N859="131",O859="131"),H859='131-CT'!$H$9),"x","")</f>
        <v/>
      </c>
      <c r="Z859" s="85"/>
      <c r="AA859" s="85" t="str">
        <f>IF(AND(MONTH(E859)='IN-NX'!$J$5,'IN-NX'!$D$7=D859),"x","")</f>
        <v/>
      </c>
      <c r="AB859" s="85" t="str">
        <f>IF(AND(OR(LEFT(TH!N859,2)="15",LEFT(TH!O859,2)="15"),'152-CT'!$J$8=TH!F859),"x","")</f>
        <v/>
      </c>
      <c r="AC859" s="85" t="str">
        <f>IF(AND(OR(LEFT(TH!N859,2)="15",LEFT(TH!O859,2)="15"),TK!$E$7=TH!F859),"x","")</f>
        <v/>
      </c>
      <c r="AD859" s="66"/>
    </row>
    <row r="860" spans="1:30" s="357" customFormat="1" ht="15.75" hidden="1" customHeight="1">
      <c r="A860" s="342"/>
      <c r="B860" s="63">
        <f t="shared" si="70"/>
        <v>4</v>
      </c>
      <c r="C860" s="64">
        <v>42485</v>
      </c>
      <c r="D860" s="64" t="s">
        <v>585</v>
      </c>
      <c r="E860" s="64">
        <f>C860</f>
        <v>42485</v>
      </c>
      <c r="F860" s="74" t="s">
        <v>641</v>
      </c>
      <c r="G860" s="994" t="s">
        <v>1474</v>
      </c>
      <c r="H860" s="74" t="s">
        <v>632</v>
      </c>
      <c r="I860" s="446"/>
      <c r="J860" s="446"/>
      <c r="K860" s="437"/>
      <c r="L860" s="446"/>
      <c r="M860" s="65">
        <v>780000</v>
      </c>
      <c r="N860" s="323" t="s">
        <v>594</v>
      </c>
      <c r="O860" s="66" t="s">
        <v>8</v>
      </c>
      <c r="P860" s="85" t="str">
        <f>IF(AND('331-CT'!$E$7=TH!H860,OR(N860="331",O860="331")),"x","")</f>
        <v/>
      </c>
      <c r="Q860" s="85" t="str">
        <f>IF(AND(B860='111'!$L$11,OR($N860=$Q$7,$O860=$Q$7)),"x","")</f>
        <v/>
      </c>
      <c r="R860" s="85" t="str">
        <f>IF(AND($N860=$Q$7,$B860&lt;'111'!$L$11),"x","")</f>
        <v/>
      </c>
      <c r="S860" s="85" t="str">
        <f>IF(AND($O860=$Q$7,$B860&lt;'111'!$L$11),"x","")</f>
        <v/>
      </c>
      <c r="T860" s="85" t="str">
        <f>IF(ISERROR(FIND('112'!$M$9,G860,1)),"",IF((AND(FIND('112'!$M$9,G860,1)&gt;=1,B860='112'!$K$9,OR($N860='112'!$I$6,$O860='112'!$I$6))),"x",""))</f>
        <v/>
      </c>
      <c r="U860" s="85" t="str">
        <f>IF(ISERROR(FIND('112'!$M$9,G860,1)),"",IF((AND(LEFT(G860,2)=LEFT('112'!$M$9,2),B860&lt;'112'!$K$9,$N860='112'!$I$6)),"x",""))</f>
        <v/>
      </c>
      <c r="V860" s="85" t="str">
        <f>IF(ISERROR(FIND('112'!$M$9,G860,1)),"",IF((AND(RIGHT(G860,2)=RIGHT('112'!$M$9,2),B860&lt;'112'!$K$9,$O860='112'!$I$6)),"x",""))</f>
        <v/>
      </c>
      <c r="W860" s="85" t="str">
        <f>IF(AND('341-CT'!$H$9=H860,OR(LEFT(N860,3)=$W$7,LEFT(O860,3)=$W$7)),"x","")</f>
        <v/>
      </c>
      <c r="X860" s="85" t="str">
        <f>IF(OR(TH!N860=TH!$X$7,O860=TH!$X$7),"x","")</f>
        <v/>
      </c>
      <c r="Y860" s="85" t="str">
        <f>IF(AND(OR(N860="131",O860="131"),H860='131-CT'!$H$9),"x","")</f>
        <v/>
      </c>
      <c r="Z860" s="85"/>
      <c r="AA860" s="85" t="str">
        <f>IF(AND(MONTH(E860)='IN-NX'!$J$5,'IN-NX'!$D$7=D860),"x","")</f>
        <v/>
      </c>
      <c r="AB860" s="85" t="str">
        <f>IF(AND(OR(LEFT(TH!N860,2)="15",LEFT(TH!O860,2)="15"),'152-CT'!$J$8=TH!F860),"x","")</f>
        <v/>
      </c>
      <c r="AC860" s="85" t="str">
        <f>IF(AND(OR(LEFT(TH!N860,2)="15",LEFT(TH!O860,2)="15"),TK!$E$7=TH!F860),"x","")</f>
        <v/>
      </c>
      <c r="AD860" s="66"/>
    </row>
    <row r="861" spans="1:30" s="357" customFormat="1" ht="15.75" hidden="1" customHeight="1">
      <c r="A861" s="342"/>
      <c r="B861" s="63">
        <f t="shared" si="70"/>
        <v>4</v>
      </c>
      <c r="C861" s="64">
        <v>42482</v>
      </c>
      <c r="D861" s="64" t="s">
        <v>585</v>
      </c>
      <c r="E861" s="64">
        <f>C861</f>
        <v>42482</v>
      </c>
      <c r="F861" s="74" t="s">
        <v>641</v>
      </c>
      <c r="G861" s="994" t="s">
        <v>1475</v>
      </c>
      <c r="H861" s="74" t="s">
        <v>632</v>
      </c>
      <c r="I861" s="446"/>
      <c r="J861" s="446"/>
      <c r="K861" s="437"/>
      <c r="L861" s="446"/>
      <c r="M861" s="65">
        <v>1110000</v>
      </c>
      <c r="N861" s="323" t="s">
        <v>594</v>
      </c>
      <c r="O861" s="66" t="s">
        <v>8</v>
      </c>
      <c r="P861" s="85" t="str">
        <f>IF(AND('331-CT'!$E$7=TH!H861,OR(N861="331",O861="331")),"x","")</f>
        <v/>
      </c>
      <c r="Q861" s="85" t="str">
        <f>IF(AND(B861='111'!$L$11,OR($N861=$Q$7,$O861=$Q$7)),"x","")</f>
        <v/>
      </c>
      <c r="R861" s="85" t="str">
        <f>IF(AND($N861=$Q$7,$B861&lt;'111'!$L$11),"x","")</f>
        <v/>
      </c>
      <c r="S861" s="85" t="str">
        <f>IF(AND($O861=$Q$7,$B861&lt;'111'!$L$11),"x","")</f>
        <v/>
      </c>
      <c r="T861" s="85" t="str">
        <f>IF(ISERROR(FIND('112'!$M$9,G861,1)),"",IF((AND(FIND('112'!$M$9,G861,1)&gt;=1,B861='112'!$K$9,OR($N861='112'!$I$6,$O861='112'!$I$6))),"x",""))</f>
        <v/>
      </c>
      <c r="U861" s="85" t="str">
        <f>IF(ISERROR(FIND('112'!$M$9,G861,1)),"",IF((AND(LEFT(G861,2)=LEFT('112'!$M$9,2),B861&lt;'112'!$K$9,$N861='112'!$I$6)),"x",""))</f>
        <v/>
      </c>
      <c r="V861" s="85" t="str">
        <f>IF(ISERROR(FIND('112'!$M$9,G861,1)),"",IF((AND(RIGHT(G861,2)=RIGHT('112'!$M$9,2),B861&lt;'112'!$K$9,$O861='112'!$I$6)),"x",""))</f>
        <v/>
      </c>
      <c r="W861" s="85" t="str">
        <f>IF(AND('341-CT'!$H$9=H861,OR(LEFT(N861,3)=$W$7,LEFT(O861,3)=$W$7)),"x","")</f>
        <v/>
      </c>
      <c r="X861" s="85" t="str">
        <f>IF(OR(TH!N861=TH!$X$7,O861=TH!$X$7),"x","")</f>
        <v/>
      </c>
      <c r="Y861" s="85" t="str">
        <f>IF(AND(OR(N861="131",O861="131"),H861='131-CT'!$H$9),"x","")</f>
        <v/>
      </c>
      <c r="Z861" s="85"/>
      <c r="AA861" s="85" t="str">
        <f>IF(AND(MONTH(E861)='IN-NX'!$J$5,'IN-NX'!$D$7=D861),"x","")</f>
        <v/>
      </c>
      <c r="AB861" s="85" t="str">
        <f>IF(AND(OR(LEFT(TH!N861,2)="15",LEFT(TH!O861,2)="15"),'152-CT'!$J$8=TH!F861),"x","")</f>
        <v/>
      </c>
      <c r="AC861" s="85" t="str">
        <f>IF(AND(OR(LEFT(TH!N861,2)="15",LEFT(TH!O861,2)="15"),TK!$E$7=TH!F861),"x","")</f>
        <v/>
      </c>
      <c r="AD861" s="66"/>
    </row>
    <row r="862" spans="1:30" ht="15.75" hidden="1" customHeight="1">
      <c r="A862" s="342" t="str">
        <f>IF(B862&lt;&gt;"",IF(AND(B862='IN-TC'!$S$4,OR(TH!N862="1111",TH!O862="1111")),TH!D862,""),"")</f>
        <v/>
      </c>
      <c r="B862" s="63">
        <f t="shared" si="70"/>
        <v>4</v>
      </c>
      <c r="C862" s="320">
        <v>42489</v>
      </c>
      <c r="D862" s="320" t="s">
        <v>585</v>
      </c>
      <c r="E862" s="320">
        <v>42466</v>
      </c>
      <c r="F862" s="74" t="s">
        <v>1476</v>
      </c>
      <c r="G862" s="998" t="s">
        <v>1482</v>
      </c>
      <c r="H862" s="322" t="s">
        <v>635</v>
      </c>
      <c r="I862" s="446"/>
      <c r="J862" s="446"/>
      <c r="K862" s="437"/>
      <c r="L862" s="446"/>
      <c r="M862" s="65">
        <v>23841200</v>
      </c>
      <c r="N862" s="323" t="s">
        <v>283</v>
      </c>
      <c r="O862" s="66" t="s">
        <v>8</v>
      </c>
      <c r="P862" s="85" t="str">
        <f>IF(AND('331-CT'!$E$7=TH!H862,OR(N862="331",O862="331")),"x","")</f>
        <v/>
      </c>
      <c r="Q862" s="85" t="str">
        <f>IF(AND(B862='111'!$L$11,OR($N862=$Q$7,$O862=$Q$7)),"x","")</f>
        <v/>
      </c>
      <c r="R862" s="85" t="str">
        <f>IF(AND($N862=$Q$7,$B862&lt;'111'!$L$11),"x","")</f>
        <v/>
      </c>
      <c r="S862" s="85" t="str">
        <f>IF(AND($O862=$Q$7,$B862&lt;'111'!$L$11),"x","")</f>
        <v/>
      </c>
      <c r="T862" s="85" t="str">
        <f>IF(ISERROR(FIND('112'!$M$9,G862,1)),"",IF((AND(FIND('112'!$M$9,G862,1)&gt;=1,B862='112'!$K$9,OR($N862='112'!$I$6,$O862='112'!$I$6))),"x",""))</f>
        <v/>
      </c>
      <c r="U862" s="85" t="str">
        <f>IF(ISERROR(FIND('112'!$M$9,G862,1)),"",IF((AND(LEFT(G862,2)=LEFT('112'!$M$9,2),B862&lt;'112'!$K$9,$N862='112'!$I$6)),"x",""))</f>
        <v/>
      </c>
      <c r="V862" s="85" t="str">
        <f>IF(ISERROR(FIND('112'!$M$9,G862,1)),"",IF((AND(RIGHT(G862,2)=RIGHT('112'!$M$9,2),B862&lt;'112'!$K$9,$O862='112'!$I$6)),"x",""))</f>
        <v/>
      </c>
      <c r="W862" s="85" t="str">
        <f>IF(AND('341-CT'!$H$9=H862,OR(LEFT(N862,3)=$W$7,LEFT(O862,3)=$W$7)),"x","")</f>
        <v/>
      </c>
      <c r="X862" s="85" t="str">
        <f>IF(OR(TH!N862=TH!$X$7,O862=TH!$X$7),"x","")</f>
        <v/>
      </c>
      <c r="Y862" s="85" t="str">
        <f>IF(AND(OR(N862="131",O862="131"),H862='131-CT'!$H$9),"x","")</f>
        <v/>
      </c>
      <c r="Z862" s="85"/>
      <c r="AA862" s="85" t="str">
        <f>IF(AND(MONTH(E862)='IN-NX'!$J$5,'IN-NX'!$D$7=D862),"x","")</f>
        <v/>
      </c>
      <c r="AB862" s="85" t="str">
        <f>IF(AND(OR(LEFT(TH!N862,2)="15",LEFT(TH!O862,2)="15"),'152-CT'!$J$8=TH!F862),"x","")</f>
        <v/>
      </c>
      <c r="AC862" s="85" t="str">
        <f>IF(AND(OR(LEFT(TH!N862,2)="15",LEFT(TH!O862,2)="15"),TK!$E$7=TH!F862),"x","")</f>
        <v/>
      </c>
      <c r="AD862" s="85" t="str">
        <f>IF(AND(N862="1521",MONTH(C862)='BK-NL'!$M$11),"x","")</f>
        <v/>
      </c>
    </row>
    <row r="863" spans="1:30" ht="15.75" hidden="1" customHeight="1">
      <c r="A863" s="342" t="str">
        <f>IF(B863&lt;&gt;"",IF(AND(B863='IN-TC'!$S$4,OR(TH!N863="1111",TH!O863="1111")),TH!D863,""),"")</f>
        <v/>
      </c>
      <c r="B863" s="63">
        <f t="shared" si="70"/>
        <v>4</v>
      </c>
      <c r="C863" s="320">
        <v>42489</v>
      </c>
      <c r="D863" s="320" t="s">
        <v>585</v>
      </c>
      <c r="E863" s="320">
        <v>42466</v>
      </c>
      <c r="F863" s="74" t="s">
        <v>1477</v>
      </c>
      <c r="G863" s="998" t="s">
        <v>1482</v>
      </c>
      <c r="H863" s="322" t="s">
        <v>635</v>
      </c>
      <c r="I863" s="446"/>
      <c r="J863" s="446"/>
      <c r="K863" s="437"/>
      <c r="L863" s="446"/>
      <c r="M863" s="65">
        <v>2384120</v>
      </c>
      <c r="N863" s="323" t="s">
        <v>9</v>
      </c>
      <c r="O863" s="66" t="s">
        <v>8</v>
      </c>
      <c r="P863" s="85" t="str">
        <f>IF(AND('331-CT'!$E$7=TH!H863,OR(N863="331",O863="331")),"x","")</f>
        <v/>
      </c>
      <c r="Q863" s="85" t="str">
        <f>IF(AND(B863='111'!$L$11,OR($N863=$Q$7,$O863=$Q$7)),"x","")</f>
        <v/>
      </c>
      <c r="R863" s="85" t="str">
        <f>IF(AND($N863=$Q$7,$B863&lt;'111'!$L$11),"x","")</f>
        <v/>
      </c>
      <c r="S863" s="85" t="str">
        <f>IF(AND($O863=$Q$7,$B863&lt;'111'!$L$11),"x","")</f>
        <v/>
      </c>
      <c r="T863" s="85" t="str">
        <f>IF(ISERROR(FIND('112'!$M$9,G863,1)),"",IF((AND(FIND('112'!$M$9,G863,1)&gt;=1,B863='112'!$K$9,OR($N863='112'!$I$6,$O863='112'!$I$6))),"x",""))</f>
        <v/>
      </c>
      <c r="U863" s="85" t="str">
        <f>IF(ISERROR(FIND('112'!$M$9,G863,1)),"",IF((AND(LEFT(G863,2)=LEFT('112'!$M$9,2),B863&lt;'112'!$K$9,$N863='112'!$I$6)),"x",""))</f>
        <v/>
      </c>
      <c r="V863" s="85" t="str">
        <f>IF(ISERROR(FIND('112'!$M$9,G863,1)),"",IF((AND(RIGHT(G863,2)=RIGHT('112'!$M$9,2),B863&lt;'112'!$K$9,$O863='112'!$I$6)),"x",""))</f>
        <v/>
      </c>
      <c r="W863" s="85" t="str">
        <f>IF(AND('341-CT'!$H$9=H863,OR(LEFT(N863,3)=$W$7,LEFT(O863,3)=$W$7)),"x","")</f>
        <v/>
      </c>
      <c r="X863" s="85" t="str">
        <f>IF(OR(TH!N863=TH!$X$7,O863=TH!$X$7),"x","")</f>
        <v/>
      </c>
      <c r="Y863" s="85" t="str">
        <f>IF(AND(OR(N863="131",O863="131"),H863='131-CT'!$H$9),"x","")</f>
        <v/>
      </c>
      <c r="Z863" s="85"/>
      <c r="AA863" s="85" t="str">
        <f>IF(AND(MONTH(E863)='IN-NX'!$J$5,'IN-NX'!$D$7=D863),"x","")</f>
        <v/>
      </c>
      <c r="AB863" s="85" t="str">
        <f>IF(AND(OR(LEFT(TH!N863,2)="15",LEFT(TH!O863,2)="15"),'152-CT'!$J$8=TH!F863),"x","")</f>
        <v/>
      </c>
      <c r="AC863" s="85" t="str">
        <f>IF(AND(OR(LEFT(TH!N863,2)="15",LEFT(TH!O863,2)="15"),TK!$E$7=TH!F863),"x","")</f>
        <v/>
      </c>
      <c r="AD863" s="85" t="str">
        <f>IF(AND(N863="1521",MONTH(C863)='BK-NL'!$M$11),"x","")</f>
        <v/>
      </c>
    </row>
    <row r="864" spans="1:30" ht="15.75" hidden="1" customHeight="1">
      <c r="A864" s="342"/>
      <c r="B864" s="63">
        <f t="shared" si="70"/>
        <v>4</v>
      </c>
      <c r="C864" s="320">
        <v>42489</v>
      </c>
      <c r="D864" s="320" t="s">
        <v>585</v>
      </c>
      <c r="E864" s="320">
        <v>42476</v>
      </c>
      <c r="F864" s="74" t="s">
        <v>1478</v>
      </c>
      <c r="G864" s="998" t="s">
        <v>1483</v>
      </c>
      <c r="H864" s="322" t="s">
        <v>635</v>
      </c>
      <c r="I864" s="446"/>
      <c r="J864" s="446"/>
      <c r="K864" s="437"/>
      <c r="L864" s="446"/>
      <c r="M864" s="65">
        <v>28369800</v>
      </c>
      <c r="N864" s="323" t="s">
        <v>283</v>
      </c>
      <c r="O864" s="66" t="s">
        <v>8</v>
      </c>
      <c r="P864" s="85" t="str">
        <f>IF(AND('331-CT'!$E$7=TH!H864,OR(N864="331",O864="331")),"x","")</f>
        <v/>
      </c>
      <c r="Q864" s="85" t="str">
        <f>IF(AND(B864='111'!$L$11,OR($N864=$Q$7,$O864=$Q$7)),"x","")</f>
        <v/>
      </c>
      <c r="R864" s="85" t="str">
        <f>IF(AND($N864=$Q$7,$B864&lt;'111'!$L$11),"x","")</f>
        <v/>
      </c>
      <c r="S864" s="85" t="str">
        <f>IF(AND($O864=$Q$7,$B864&lt;'111'!$L$11),"x","")</f>
        <v/>
      </c>
      <c r="T864" s="85" t="str">
        <f>IF(ISERROR(FIND('112'!$M$9,G864,1)),"",IF((AND(FIND('112'!$M$9,G864,1)&gt;=1,B864='112'!$K$9,OR($N864='112'!$I$6,$O864='112'!$I$6))),"x",""))</f>
        <v/>
      </c>
      <c r="U864" s="85" t="str">
        <f>IF(ISERROR(FIND('112'!$M$9,G864,1)),"",IF((AND(LEFT(G864,2)=LEFT('112'!$M$9,2),B864&lt;'112'!$K$9,$N864='112'!$I$6)),"x",""))</f>
        <v/>
      </c>
      <c r="V864" s="85" t="str">
        <f>IF(ISERROR(FIND('112'!$M$9,G864,1)),"",IF((AND(RIGHT(G864,2)=RIGHT('112'!$M$9,2),B864&lt;'112'!$K$9,$O864='112'!$I$6)),"x",""))</f>
        <v/>
      </c>
      <c r="W864" s="85" t="str">
        <f>IF(AND('341-CT'!$H$9=H864,OR(LEFT(N864,3)=$W$7,LEFT(O864,3)=$W$7)),"x","")</f>
        <v/>
      </c>
      <c r="X864" s="85" t="str">
        <f>IF(OR(TH!N864=TH!$X$7,O864=TH!$X$7),"x","")</f>
        <v/>
      </c>
      <c r="Y864" s="85" t="str">
        <f>IF(AND(OR(N864="131",O864="131"),H864='131-CT'!$H$9),"x","")</f>
        <v/>
      </c>
      <c r="Z864" s="85"/>
      <c r="AA864" s="85" t="str">
        <f>IF(AND(MONTH(E864)='IN-NX'!$J$5,'IN-NX'!$D$7=D864),"x","")</f>
        <v/>
      </c>
      <c r="AB864" s="85" t="str">
        <f>IF(AND(OR(LEFT(TH!N864,2)="15",LEFT(TH!O864,2)="15"),'152-CT'!$J$8=TH!F864),"x","")</f>
        <v/>
      </c>
      <c r="AC864" s="85" t="str">
        <f>IF(AND(OR(LEFT(TH!N864,2)="15",LEFT(TH!O864,2)="15"),TK!$E$7=TH!F864),"x","")</f>
        <v/>
      </c>
      <c r="AD864" s="85"/>
    </row>
    <row r="865" spans="1:30" ht="15.75" hidden="1" customHeight="1">
      <c r="A865" s="342"/>
      <c r="B865" s="63">
        <f t="shared" si="70"/>
        <v>4</v>
      </c>
      <c r="C865" s="320">
        <v>42489</v>
      </c>
      <c r="D865" s="320" t="s">
        <v>585</v>
      </c>
      <c r="E865" s="320">
        <v>42476</v>
      </c>
      <c r="F865" s="74" t="s">
        <v>1479</v>
      </c>
      <c r="G865" s="998" t="s">
        <v>1483</v>
      </c>
      <c r="H865" s="322" t="s">
        <v>635</v>
      </c>
      <c r="I865" s="446"/>
      <c r="J865" s="446"/>
      <c r="K865" s="437"/>
      <c r="L865" s="446"/>
      <c r="M865" s="65">
        <v>2836980</v>
      </c>
      <c r="N865" s="323" t="s">
        <v>9</v>
      </c>
      <c r="O865" s="66" t="s">
        <v>8</v>
      </c>
      <c r="P865" s="85" t="str">
        <f>IF(AND('331-CT'!$E$7=TH!H865,OR(N865="331",O865="331")),"x","")</f>
        <v/>
      </c>
      <c r="Q865" s="85" t="str">
        <f>IF(AND(B865='111'!$L$11,OR($N865=$Q$7,$O865=$Q$7)),"x","")</f>
        <v/>
      </c>
      <c r="R865" s="85" t="str">
        <f>IF(AND($N865=$Q$7,$B865&lt;'111'!$L$11),"x","")</f>
        <v/>
      </c>
      <c r="S865" s="85" t="str">
        <f>IF(AND($O865=$Q$7,$B865&lt;'111'!$L$11),"x","")</f>
        <v/>
      </c>
      <c r="T865" s="85" t="str">
        <f>IF(ISERROR(FIND('112'!$M$9,G865,1)),"",IF((AND(FIND('112'!$M$9,G865,1)&gt;=1,B865='112'!$K$9,OR($N865='112'!$I$6,$O865='112'!$I$6))),"x",""))</f>
        <v/>
      </c>
      <c r="U865" s="85" t="str">
        <f>IF(ISERROR(FIND('112'!$M$9,G865,1)),"",IF((AND(LEFT(G865,2)=LEFT('112'!$M$9,2),B865&lt;'112'!$K$9,$N865='112'!$I$6)),"x",""))</f>
        <v/>
      </c>
      <c r="V865" s="85" t="str">
        <f>IF(ISERROR(FIND('112'!$M$9,G865,1)),"",IF((AND(RIGHT(G865,2)=RIGHT('112'!$M$9,2),B865&lt;'112'!$K$9,$O865='112'!$I$6)),"x",""))</f>
        <v/>
      </c>
      <c r="W865" s="85" t="str">
        <f>IF(AND('341-CT'!$H$9=H865,OR(LEFT(N865,3)=$W$7,LEFT(O865,3)=$W$7)),"x","")</f>
        <v/>
      </c>
      <c r="X865" s="85" t="str">
        <f>IF(OR(TH!N865=TH!$X$7,O865=TH!$X$7),"x","")</f>
        <v/>
      </c>
      <c r="Y865" s="85" t="str">
        <f>IF(AND(OR(N865="131",O865="131"),H865='131-CT'!$H$9),"x","")</f>
        <v/>
      </c>
      <c r="Z865" s="85"/>
      <c r="AA865" s="85" t="str">
        <f>IF(AND(MONTH(E865)='IN-NX'!$J$5,'IN-NX'!$D$7=D865),"x","")</f>
        <v/>
      </c>
      <c r="AB865" s="85" t="str">
        <f>IF(AND(OR(LEFT(TH!N865,2)="15",LEFT(TH!O865,2)="15"),'152-CT'!$J$8=TH!F865),"x","")</f>
        <v/>
      </c>
      <c r="AC865" s="85" t="str">
        <f>IF(AND(OR(LEFT(TH!N865,2)="15",LEFT(TH!O865,2)="15"),TK!$E$7=TH!F865),"x","")</f>
        <v/>
      </c>
      <c r="AD865" s="85"/>
    </row>
    <row r="866" spans="1:30" ht="15.75" hidden="1" customHeight="1">
      <c r="A866" s="342"/>
      <c r="B866" s="63">
        <f t="shared" si="70"/>
        <v>4</v>
      </c>
      <c r="C866" s="320">
        <v>42489</v>
      </c>
      <c r="D866" s="320" t="s">
        <v>585</v>
      </c>
      <c r="E866" s="320">
        <v>42486</v>
      </c>
      <c r="F866" s="74" t="s">
        <v>1480</v>
      </c>
      <c r="G866" s="998" t="s">
        <v>1507</v>
      </c>
      <c r="H866" s="322" t="s">
        <v>635</v>
      </c>
      <c r="I866" s="446"/>
      <c r="J866" s="446"/>
      <c r="K866" s="437"/>
      <c r="L866" s="446"/>
      <c r="M866" s="65">
        <v>24348800</v>
      </c>
      <c r="N866" s="323" t="s">
        <v>283</v>
      </c>
      <c r="O866" s="66" t="s">
        <v>8</v>
      </c>
      <c r="P866" s="85" t="str">
        <f>IF(AND('331-CT'!$E$7=TH!H866,OR(N866="331",O866="331")),"x","")</f>
        <v/>
      </c>
      <c r="Q866" s="85" t="str">
        <f>IF(AND(B866='111'!$L$11,OR($N866=$Q$7,$O866=$Q$7)),"x","")</f>
        <v/>
      </c>
      <c r="R866" s="85" t="str">
        <f>IF(AND($N866=$Q$7,$B866&lt;'111'!$L$11),"x","")</f>
        <v/>
      </c>
      <c r="S866" s="85" t="str">
        <f>IF(AND($O866=$Q$7,$B866&lt;'111'!$L$11),"x","")</f>
        <v/>
      </c>
      <c r="T866" s="85" t="str">
        <f>IF(ISERROR(FIND('112'!$M$9,G866,1)),"",IF((AND(FIND('112'!$M$9,G866,1)&gt;=1,B866='112'!$K$9,OR($N866='112'!$I$6,$O866='112'!$I$6))),"x",""))</f>
        <v/>
      </c>
      <c r="U866" s="85" t="str">
        <f>IF(ISERROR(FIND('112'!$M$9,G866,1)),"",IF((AND(LEFT(G866,2)=LEFT('112'!$M$9,2),B866&lt;'112'!$K$9,$N866='112'!$I$6)),"x",""))</f>
        <v/>
      </c>
      <c r="V866" s="85" t="str">
        <f>IF(ISERROR(FIND('112'!$M$9,G866,1)),"",IF((AND(RIGHT(G866,2)=RIGHT('112'!$M$9,2),B866&lt;'112'!$K$9,$O866='112'!$I$6)),"x",""))</f>
        <v/>
      </c>
      <c r="W866" s="85" t="str">
        <f>IF(AND('341-CT'!$H$9=H866,OR(LEFT(N866,3)=$W$7,LEFT(O866,3)=$W$7)),"x","")</f>
        <v/>
      </c>
      <c r="X866" s="85" t="str">
        <f>IF(OR(TH!N866=TH!$X$7,O866=TH!$X$7),"x","")</f>
        <v/>
      </c>
      <c r="Y866" s="85" t="str">
        <f>IF(AND(OR(N866="131",O866="131"),H866='131-CT'!$H$9),"x","")</f>
        <v/>
      </c>
      <c r="Z866" s="85"/>
      <c r="AA866" s="85" t="str">
        <f>IF(AND(MONTH(E866)='IN-NX'!$J$5,'IN-NX'!$D$7=D866),"x","")</f>
        <v/>
      </c>
      <c r="AB866" s="85" t="str">
        <f>IF(AND(OR(LEFT(TH!N866,2)="15",LEFT(TH!O866,2)="15"),'152-CT'!$J$8=TH!F866),"x","")</f>
        <v/>
      </c>
      <c r="AC866" s="85" t="str">
        <f>IF(AND(OR(LEFT(TH!N866,2)="15",LEFT(TH!O866,2)="15"),TK!$E$7=TH!F866),"x","")</f>
        <v/>
      </c>
      <c r="AD866" s="85"/>
    </row>
    <row r="867" spans="1:30" ht="15.75" hidden="1" customHeight="1">
      <c r="A867" s="342"/>
      <c r="B867" s="63">
        <f t="shared" si="70"/>
        <v>4</v>
      </c>
      <c r="C867" s="320">
        <v>42489</v>
      </c>
      <c r="D867" s="320" t="s">
        <v>585</v>
      </c>
      <c r="E867" s="320">
        <v>42486</v>
      </c>
      <c r="F867" s="74" t="s">
        <v>1481</v>
      </c>
      <c r="G867" s="998" t="s">
        <v>1507</v>
      </c>
      <c r="H867" s="322" t="s">
        <v>635</v>
      </c>
      <c r="I867" s="446"/>
      <c r="J867" s="446"/>
      <c r="K867" s="437"/>
      <c r="L867" s="446"/>
      <c r="M867" s="65">
        <v>2434880</v>
      </c>
      <c r="N867" s="323" t="s">
        <v>9</v>
      </c>
      <c r="O867" s="66" t="s">
        <v>8</v>
      </c>
      <c r="P867" s="85" t="str">
        <f>IF(AND('331-CT'!$E$7=TH!H867,OR(N867="331",O867="331")),"x","")</f>
        <v/>
      </c>
      <c r="Q867" s="85" t="str">
        <f>IF(AND(B867='111'!$L$11,OR($N867=$Q$7,$O867=$Q$7)),"x","")</f>
        <v/>
      </c>
      <c r="R867" s="85" t="str">
        <f>IF(AND($N867=$Q$7,$B867&lt;'111'!$L$11),"x","")</f>
        <v/>
      </c>
      <c r="S867" s="85" t="str">
        <f>IF(AND($O867=$Q$7,$B867&lt;'111'!$L$11),"x","")</f>
        <v/>
      </c>
      <c r="T867" s="85" t="str">
        <f>IF(ISERROR(FIND('112'!$M$9,G867,1)),"",IF((AND(FIND('112'!$M$9,G867,1)&gt;=1,B867='112'!$K$9,OR($N867='112'!$I$6,$O867='112'!$I$6))),"x",""))</f>
        <v/>
      </c>
      <c r="U867" s="85" t="str">
        <f>IF(ISERROR(FIND('112'!$M$9,G867,1)),"",IF((AND(LEFT(G867,2)=LEFT('112'!$M$9,2),B867&lt;'112'!$K$9,$N867='112'!$I$6)),"x",""))</f>
        <v/>
      </c>
      <c r="V867" s="85" t="str">
        <f>IF(ISERROR(FIND('112'!$M$9,G867,1)),"",IF((AND(RIGHT(G867,2)=RIGHT('112'!$M$9,2),B867&lt;'112'!$K$9,$O867='112'!$I$6)),"x",""))</f>
        <v/>
      </c>
      <c r="W867" s="85" t="str">
        <f>IF(AND('341-CT'!$H$9=H867,OR(LEFT(N867,3)=$W$7,LEFT(O867,3)=$W$7)),"x","")</f>
        <v/>
      </c>
      <c r="X867" s="85" t="str">
        <f>IF(OR(TH!N867=TH!$X$7,O867=TH!$X$7),"x","")</f>
        <v/>
      </c>
      <c r="Y867" s="85" t="str">
        <f>IF(AND(OR(N867="131",O867="131"),H867='131-CT'!$H$9),"x","")</f>
        <v/>
      </c>
      <c r="Z867" s="85"/>
      <c r="AA867" s="85" t="str">
        <f>IF(AND(MONTH(E867)='IN-NX'!$J$5,'IN-NX'!$D$7=D867),"x","")</f>
        <v/>
      </c>
      <c r="AB867" s="85" t="str">
        <f>IF(AND(OR(LEFT(TH!N867,2)="15",LEFT(TH!O867,2)="15"),'152-CT'!$J$8=TH!F867),"x","")</f>
        <v/>
      </c>
      <c r="AC867" s="85" t="str">
        <f>IF(AND(OR(LEFT(TH!N867,2)="15",LEFT(TH!O867,2)="15"),TK!$E$7=TH!F867),"x","")</f>
        <v/>
      </c>
      <c r="AD867" s="85"/>
    </row>
    <row r="868" spans="1:30" ht="15.75" hidden="1" customHeight="1">
      <c r="A868" s="342" t="str">
        <f>IF(B868&lt;&gt;"",IF(AND(B868='IN-TC'!$S$4,OR(TH!N868="1111",TH!O868="1111")),TH!D868,""),"")</f>
        <v/>
      </c>
      <c r="B868" s="63">
        <f t="shared" si="70"/>
        <v>4</v>
      </c>
      <c r="C868" s="64">
        <f>E868</f>
        <v>42468</v>
      </c>
      <c r="D868" s="64" t="s">
        <v>708</v>
      </c>
      <c r="E868" s="64">
        <v>42468</v>
      </c>
      <c r="F868" s="74" t="s">
        <v>1455</v>
      </c>
      <c r="G868" s="994" t="s">
        <v>927</v>
      </c>
      <c r="H868" s="74"/>
      <c r="I868" s="446"/>
      <c r="J868" s="446"/>
      <c r="K868" s="437">
        <v>5</v>
      </c>
      <c r="L868" s="446">
        <v>22260</v>
      </c>
      <c r="M868" s="65">
        <f>ROUND(K868*L868,0)</f>
        <v>111300</v>
      </c>
      <c r="N868" s="66" t="s">
        <v>101</v>
      </c>
      <c r="O868" s="66" t="s">
        <v>267</v>
      </c>
      <c r="P868" s="85" t="str">
        <f>IF(AND('331-CT'!$E$7=TH!H868,OR(N868="331",O868="331")),"x","")</f>
        <v/>
      </c>
      <c r="Q868" s="85" t="str">
        <f>IF(AND(B868='111'!$L$11,OR($N868=$Q$7,$O868=$Q$7)),"x","")</f>
        <v/>
      </c>
      <c r="R868" s="85" t="str">
        <f>IF(AND($N868=$Q$7,$B868&lt;'111'!$L$11),"x","")</f>
        <v/>
      </c>
      <c r="S868" s="85" t="str">
        <f>IF(AND($O868=$Q$7,$B868&lt;'111'!$L$11),"x","")</f>
        <v/>
      </c>
      <c r="T868" s="85" t="str">
        <f>IF(ISERROR(FIND('112'!$M$9,G868,1)),"",IF((AND(FIND('112'!$M$9,G868,1)&gt;=1,B868='112'!$K$9,OR($N868='112'!$I$6,$O868='112'!$I$6))),"x",""))</f>
        <v/>
      </c>
      <c r="U868" s="85" t="str">
        <f>IF(ISERROR(FIND('112'!$M$9,G868,1)),"",IF((AND(LEFT(G868,2)=LEFT('112'!$M$9,2),B868&lt;'112'!$K$9,$N868='112'!$I$6)),"x",""))</f>
        <v/>
      </c>
      <c r="V868" s="85" t="str">
        <f>IF(ISERROR(FIND('112'!$M$9,G868,1)),"",IF((AND(RIGHT(G868,2)=RIGHT('112'!$M$9,2),B868&lt;'112'!$K$9,$O868='112'!$I$6)),"x",""))</f>
        <v/>
      </c>
      <c r="W868" s="85" t="str">
        <f>IF(AND('341-CT'!$H$9=H868,OR(LEFT(N868,3)=$W$7,LEFT(O868,3)=$W$7)),"x","")</f>
        <v/>
      </c>
      <c r="X868" s="85" t="str">
        <f>IF(OR(TH!N868=TH!$X$7,O868=TH!$X$7),"x","")</f>
        <v/>
      </c>
      <c r="Y868" s="85" t="str">
        <f>IF(AND(OR(N868="131",O868="131"),H868='131-CT'!$H$9),"x","")</f>
        <v/>
      </c>
      <c r="Z868" s="85"/>
      <c r="AA868" s="85" t="str">
        <f>IF(AND(MONTH(E868)='IN-NX'!$J$5,'IN-NX'!$D$7=D868),"x","")</f>
        <v/>
      </c>
      <c r="AB868" s="85" t="str">
        <f>IF(AND(OR(LEFT(TH!N868,2)="15",LEFT(TH!O868,2)="15"),'152-CT'!$J$8=TH!F868),"x","")</f>
        <v/>
      </c>
      <c r="AC868" s="85" t="str">
        <f>IF(AND(OR(LEFT(TH!N868,2)="15",LEFT(TH!O868,2)="15"),TK!$E$7=TH!F868),"x","")</f>
        <v/>
      </c>
      <c r="AD868" s="85" t="str">
        <f>IF(AND(N868="1521",MONTH(C868)='BK-NL'!$M$11),"x","")</f>
        <v/>
      </c>
    </row>
    <row r="869" spans="1:30" ht="15.75" hidden="1" customHeight="1">
      <c r="A869" s="342" t="str">
        <f>IF(B869&lt;&gt;"",IF(AND(B869='IN-TC'!$S$4,OR(TH!N869="1111",TH!O869="1111")),TH!D869,""),"")</f>
        <v/>
      </c>
      <c r="B869" s="63">
        <f t="shared" si="70"/>
        <v>4</v>
      </c>
      <c r="C869" s="64">
        <f t="shared" ref="C869:C877" si="71">E869</f>
        <v>42468</v>
      </c>
      <c r="D869" s="64" t="s">
        <v>708</v>
      </c>
      <c r="E869" s="64">
        <v>42468</v>
      </c>
      <c r="F869" s="74" t="s">
        <v>1456</v>
      </c>
      <c r="G869" s="994" t="s">
        <v>927</v>
      </c>
      <c r="H869" s="74"/>
      <c r="I869" s="446"/>
      <c r="J869" s="446"/>
      <c r="K869" s="437">
        <v>0.5</v>
      </c>
      <c r="L869" s="446">
        <v>22260</v>
      </c>
      <c r="M869" s="65">
        <f t="shared" ref="M869:M877" si="72">ROUND(K869*L869,0)</f>
        <v>11130</v>
      </c>
      <c r="N869" s="66" t="s">
        <v>9</v>
      </c>
      <c r="O869" s="66" t="s">
        <v>267</v>
      </c>
      <c r="P869" s="85" t="str">
        <f>IF(AND('331-CT'!$E$7=TH!H869,OR(N869="331",O869="331")),"x","")</f>
        <v/>
      </c>
      <c r="Q869" s="85" t="str">
        <f>IF(AND(B869='111'!$L$11,OR($N869=$Q$7,$O869=$Q$7)),"x","")</f>
        <v/>
      </c>
      <c r="R869" s="85" t="str">
        <f>IF(AND($N869=$Q$7,$B869&lt;'111'!$L$11),"x","")</f>
        <v/>
      </c>
      <c r="S869" s="85" t="str">
        <f>IF(AND($O869=$Q$7,$B869&lt;'111'!$L$11),"x","")</f>
        <v/>
      </c>
      <c r="T869" s="85" t="str">
        <f>IF(ISERROR(FIND('112'!$M$9,G869,1)),"",IF((AND(FIND('112'!$M$9,G869,1)&gt;=1,B869='112'!$K$9,OR($N869='112'!$I$6,$O869='112'!$I$6))),"x",""))</f>
        <v/>
      </c>
      <c r="U869" s="85" t="str">
        <f>IF(ISERROR(FIND('112'!$M$9,G869,1)),"",IF((AND(LEFT(G869,2)=LEFT('112'!$M$9,2),B869&lt;'112'!$K$9,$N869='112'!$I$6)),"x",""))</f>
        <v/>
      </c>
      <c r="V869" s="85" t="str">
        <f>IF(ISERROR(FIND('112'!$M$9,G869,1)),"",IF((AND(RIGHT(G869,2)=RIGHT('112'!$M$9,2),B869&lt;'112'!$K$9,$O869='112'!$I$6)),"x",""))</f>
        <v/>
      </c>
      <c r="W869" s="85" t="str">
        <f>IF(AND('341-CT'!$H$9=H869,OR(LEFT(N869,3)=$W$7,LEFT(O869,3)=$W$7)),"x","")</f>
        <v/>
      </c>
      <c r="X869" s="85" t="str">
        <f>IF(OR(TH!N869=TH!$X$7,O869=TH!$X$7),"x","")</f>
        <v/>
      </c>
      <c r="Y869" s="85" t="str">
        <f>IF(AND(OR(N869="131",O869="131"),H869='131-CT'!$H$9),"x","")</f>
        <v/>
      </c>
      <c r="Z869" s="85"/>
      <c r="AA869" s="85" t="str">
        <f>IF(AND(MONTH(E869)='IN-NX'!$J$5,'IN-NX'!$D$7=D869),"x","")</f>
        <v/>
      </c>
      <c r="AB869" s="85" t="str">
        <f>IF(AND(OR(LEFT(TH!N869,2)="15",LEFT(TH!O869,2)="15"),'152-CT'!$J$8=TH!F869),"x","")</f>
        <v/>
      </c>
      <c r="AC869" s="85" t="str">
        <f>IF(AND(OR(LEFT(TH!N869,2)="15",LEFT(TH!O869,2)="15"),TK!$E$7=TH!F869),"x","")</f>
        <v/>
      </c>
      <c r="AD869" s="85" t="str">
        <f>IF(AND(N869="1521",MONTH(C869)='BK-NL'!$M$11),"x","")</f>
        <v/>
      </c>
    </row>
    <row r="870" spans="1:30" ht="15.75" hidden="1" customHeight="1">
      <c r="A870" s="342" t="str">
        <f>IF(B870&lt;&gt;"",IF(AND(B870='IN-TC'!$S$4,OR(TH!N870="1111",TH!O870="1111")),TH!D870,""),"")</f>
        <v/>
      </c>
      <c r="B870" s="63">
        <f t="shared" si="64"/>
        <v>4</v>
      </c>
      <c r="C870" s="64">
        <f t="shared" si="71"/>
        <v>42475</v>
      </c>
      <c r="D870" s="64" t="s">
        <v>708</v>
      </c>
      <c r="E870" s="64">
        <v>42475</v>
      </c>
      <c r="F870" s="74" t="s">
        <v>1455</v>
      </c>
      <c r="G870" s="994" t="s">
        <v>927</v>
      </c>
      <c r="H870" s="74"/>
      <c r="I870" s="446"/>
      <c r="J870" s="446"/>
      <c r="K870" s="437">
        <v>5</v>
      </c>
      <c r="L870" s="446">
        <v>22260</v>
      </c>
      <c r="M870" s="65">
        <f t="shared" si="72"/>
        <v>111300</v>
      </c>
      <c r="N870" s="66" t="s">
        <v>101</v>
      </c>
      <c r="O870" s="66" t="s">
        <v>267</v>
      </c>
      <c r="P870" s="85" t="str">
        <f>IF(AND('331-CT'!$E$7=TH!H870,OR(N870="331",O870="331")),"x","")</f>
        <v/>
      </c>
      <c r="Q870" s="85" t="str">
        <f>IF(AND(B870='111'!$L$11,OR($N870=$Q$7,$O870=$Q$7)),"x","")</f>
        <v/>
      </c>
      <c r="R870" s="85" t="str">
        <f>IF(AND($N870=$Q$7,$B870&lt;'111'!$L$11),"x","")</f>
        <v/>
      </c>
      <c r="S870" s="85" t="str">
        <f>IF(AND($O870=$Q$7,$B870&lt;'111'!$L$11),"x","")</f>
        <v/>
      </c>
      <c r="T870" s="85" t="str">
        <f>IF(ISERROR(FIND('112'!$M$9,G870,1)),"",IF((AND(FIND('112'!$M$9,G870,1)&gt;=1,B870='112'!$K$9,OR($N870='112'!$I$6,$O870='112'!$I$6))),"x",""))</f>
        <v/>
      </c>
      <c r="U870" s="85" t="str">
        <f>IF(ISERROR(FIND('112'!$M$9,G870,1)),"",IF((AND(LEFT(G870,2)=LEFT('112'!$M$9,2),B870&lt;'112'!$K$9,$N870='112'!$I$6)),"x",""))</f>
        <v/>
      </c>
      <c r="V870" s="85" t="str">
        <f>IF(ISERROR(FIND('112'!$M$9,G870,1)),"",IF((AND(RIGHT(G870,2)=RIGHT('112'!$M$9,2),B870&lt;'112'!$K$9,$O870='112'!$I$6)),"x",""))</f>
        <v/>
      </c>
      <c r="W870" s="85" t="str">
        <f>IF(AND('341-CT'!$H$9=H870,OR(LEFT(N870,3)=$W$7,LEFT(O870,3)=$W$7)),"x","")</f>
        <v/>
      </c>
      <c r="X870" s="85" t="str">
        <f>IF(OR(TH!N870=TH!$X$7,O870=TH!$X$7),"x","")</f>
        <v/>
      </c>
      <c r="Y870" s="85" t="str">
        <f>IF(AND(OR(N870="131",O870="131"),H870='131-CT'!$H$9),"x","")</f>
        <v/>
      </c>
      <c r="Z870" s="85"/>
      <c r="AA870" s="85" t="str">
        <f>IF(AND(MONTH(E870)='IN-NX'!$J$5,'IN-NX'!$D$7=D870),"x","")</f>
        <v/>
      </c>
      <c r="AB870" s="85" t="str">
        <f>IF(AND(OR(LEFT(TH!N870,2)="15",LEFT(TH!O870,2)="15"),'152-CT'!$J$8=TH!F870),"x","")</f>
        <v/>
      </c>
      <c r="AC870" s="85" t="str">
        <f>IF(AND(OR(LEFT(TH!N870,2)="15",LEFT(TH!O870,2)="15"),TK!$E$7=TH!F870),"x","")</f>
        <v/>
      </c>
      <c r="AD870" s="85" t="str">
        <f>IF(AND(N870="1521",MONTH(C870)='BK-NL'!$M$11),"x","")</f>
        <v/>
      </c>
    </row>
    <row r="871" spans="1:30" ht="15.75" hidden="1" customHeight="1">
      <c r="A871" s="342" t="str">
        <f>IF(B871&lt;&gt;"",IF(AND(B871='IN-TC'!$S$4,OR(TH!N871="1111",TH!O871="1111")),TH!D871,""),"")</f>
        <v/>
      </c>
      <c r="B871" s="63">
        <f t="shared" si="64"/>
        <v>4</v>
      </c>
      <c r="C871" s="64">
        <f t="shared" si="71"/>
        <v>42475</v>
      </c>
      <c r="D871" s="64" t="s">
        <v>708</v>
      </c>
      <c r="E871" s="64">
        <v>42475</v>
      </c>
      <c r="F871" s="74" t="s">
        <v>1456</v>
      </c>
      <c r="G871" s="994" t="s">
        <v>927</v>
      </c>
      <c r="H871" s="74"/>
      <c r="I871" s="446"/>
      <c r="J871" s="446"/>
      <c r="K871" s="437">
        <v>0.5</v>
      </c>
      <c r="L871" s="446">
        <v>22260</v>
      </c>
      <c r="M871" s="65">
        <f t="shared" si="72"/>
        <v>11130</v>
      </c>
      <c r="N871" s="66" t="s">
        <v>9</v>
      </c>
      <c r="O871" s="66" t="s">
        <v>267</v>
      </c>
      <c r="P871" s="85" t="str">
        <f>IF(AND('331-CT'!$E$7=TH!H871,OR(N871="331",O871="331")),"x","")</f>
        <v/>
      </c>
      <c r="Q871" s="85" t="str">
        <f>IF(AND(B871='111'!$L$11,OR($N871=$Q$7,$O871=$Q$7)),"x","")</f>
        <v/>
      </c>
      <c r="R871" s="85" t="str">
        <f>IF(AND($N871=$Q$7,$B871&lt;'111'!$L$11),"x","")</f>
        <v/>
      </c>
      <c r="S871" s="85" t="str">
        <f>IF(AND($O871=$Q$7,$B871&lt;'111'!$L$11),"x","")</f>
        <v/>
      </c>
      <c r="T871" s="85" t="str">
        <f>IF(ISERROR(FIND('112'!$M$9,G871,1)),"",IF((AND(FIND('112'!$M$9,G871,1)&gt;=1,B871='112'!$K$9,OR($N871='112'!$I$6,$O871='112'!$I$6))),"x",""))</f>
        <v/>
      </c>
      <c r="U871" s="85" t="str">
        <f>IF(ISERROR(FIND('112'!$M$9,G871,1)),"",IF((AND(LEFT(G871,2)=LEFT('112'!$M$9,2),B871&lt;'112'!$K$9,$N871='112'!$I$6)),"x",""))</f>
        <v/>
      </c>
      <c r="V871" s="85" t="str">
        <f>IF(ISERROR(FIND('112'!$M$9,G871,1)),"",IF((AND(RIGHT(G871,2)=RIGHT('112'!$M$9,2),B871&lt;'112'!$K$9,$O871='112'!$I$6)),"x",""))</f>
        <v/>
      </c>
      <c r="W871" s="85" t="str">
        <f>IF(AND('341-CT'!$H$9=H871,OR(LEFT(N871,3)=$W$7,LEFT(O871,3)=$W$7)),"x","")</f>
        <v/>
      </c>
      <c r="X871" s="85" t="str">
        <f>IF(OR(TH!N871=TH!$X$7,O871=TH!$X$7),"x","")</f>
        <v/>
      </c>
      <c r="Y871" s="85" t="str">
        <f>IF(AND(OR(N871="131",O871="131"),H871='131-CT'!$H$9),"x","")</f>
        <v/>
      </c>
      <c r="Z871" s="85"/>
      <c r="AA871" s="85" t="str">
        <f>IF(AND(MONTH(E871)='IN-NX'!$J$5,'IN-NX'!$D$7=D871),"x","")</f>
        <v/>
      </c>
      <c r="AB871" s="85" t="str">
        <f>IF(AND(OR(LEFT(TH!N871,2)="15",LEFT(TH!O871,2)="15"),'152-CT'!$J$8=TH!F871),"x","")</f>
        <v/>
      </c>
      <c r="AC871" s="85" t="str">
        <f>IF(AND(OR(LEFT(TH!N871,2)="15",LEFT(TH!O871,2)="15"),TK!$E$7=TH!F871),"x","")</f>
        <v/>
      </c>
      <c r="AD871" s="85" t="str">
        <f>IF(AND(N871="1521",MONTH(C871)='BK-NL'!$M$11),"x","")</f>
        <v/>
      </c>
    </row>
    <row r="872" spans="1:30" ht="15.75" hidden="1" customHeight="1">
      <c r="A872" s="342" t="str">
        <f>IF(B872&lt;&gt;"",IF(AND(B872='IN-TC'!$S$4,OR(TH!N872="1111",TH!O872="1111")),TH!D872,""),"")</f>
        <v/>
      </c>
      <c r="B872" s="63">
        <f t="shared" si="64"/>
        <v>4</v>
      </c>
      <c r="C872" s="64">
        <f t="shared" si="71"/>
        <v>42475</v>
      </c>
      <c r="D872" s="64" t="s">
        <v>708</v>
      </c>
      <c r="E872" s="64">
        <v>42475</v>
      </c>
      <c r="F872" s="351" t="s">
        <v>764</v>
      </c>
      <c r="G872" s="994" t="s">
        <v>926</v>
      </c>
      <c r="H872" s="74" t="s">
        <v>735</v>
      </c>
      <c r="I872" s="448"/>
      <c r="J872" s="448"/>
      <c r="K872" s="439">
        <v>244.21</v>
      </c>
      <c r="L872" s="446">
        <v>22260</v>
      </c>
      <c r="M872" s="65">
        <f t="shared" si="72"/>
        <v>5436115</v>
      </c>
      <c r="N872" s="66" t="s">
        <v>99</v>
      </c>
      <c r="O872" s="66" t="s">
        <v>267</v>
      </c>
      <c r="P872" s="85" t="str">
        <f>IF(AND('331-CT'!$E$7=TH!H872,OR(N872="331",O872="331")),"x","")</f>
        <v/>
      </c>
      <c r="Q872" s="85" t="str">
        <f>IF(AND(B872='111'!$L$11,OR($N872=$Q$7,$O872=$Q$7)),"x","")</f>
        <v/>
      </c>
      <c r="R872" s="85" t="str">
        <f>IF(AND($N872=$Q$7,$B872&lt;'111'!$L$11),"x","")</f>
        <v/>
      </c>
      <c r="S872" s="85" t="str">
        <f>IF(AND($O872=$Q$7,$B872&lt;'111'!$L$11),"x","")</f>
        <v/>
      </c>
      <c r="T872" s="85" t="str">
        <f>IF(ISERROR(FIND('112'!$M$9,G872,1)),"",IF((AND(FIND('112'!$M$9,G872,1)&gt;=1,B872='112'!$K$9,OR($N872='112'!$I$6,$O872='112'!$I$6))),"x",""))</f>
        <v/>
      </c>
      <c r="U872" s="85" t="str">
        <f>IF(ISERROR(FIND('112'!$M$9,G872,1)),"",IF((AND(LEFT(G872,2)=LEFT('112'!$M$9,2),B872&lt;'112'!$K$9,$N872='112'!$I$6)),"x",""))</f>
        <v/>
      </c>
      <c r="V872" s="85" t="str">
        <f>IF(ISERROR(FIND('112'!$M$9,G872,1)),"",IF((AND(RIGHT(G872,2)=RIGHT('112'!$M$9,2),B872&lt;'112'!$K$9,$O872='112'!$I$6)),"x",""))</f>
        <v/>
      </c>
      <c r="W872" s="85" t="str">
        <f>IF(AND('341-CT'!$H$9=H872,OR(LEFT(N872,3)=$W$7,LEFT(O872,3)=$W$7)),"x","")</f>
        <v/>
      </c>
      <c r="X872" s="85" t="str">
        <f>IF(OR(TH!N872=TH!$X$7,O872=TH!$X$7),"x","")</f>
        <v/>
      </c>
      <c r="Y872" s="85" t="str">
        <f>IF(AND(OR(N872="131",O872="131"),H872='131-CT'!$H$9),"x","")</f>
        <v/>
      </c>
      <c r="Z872" s="85"/>
      <c r="AA872" s="85" t="str">
        <f>IF(AND(MONTH(E872)='IN-NX'!$J$5,'IN-NX'!$D$7=D872),"x","")</f>
        <v/>
      </c>
      <c r="AB872" s="85" t="str">
        <f>IF(AND(OR(LEFT(TH!N872,2)="15",LEFT(TH!O872,2)="15"),'152-CT'!$J$8=TH!F872),"x","")</f>
        <v/>
      </c>
      <c r="AC872" s="85" t="str">
        <f>IF(AND(OR(LEFT(TH!N872,2)="15",LEFT(TH!O872,2)="15"),TK!$E$7=TH!F872),"x","")</f>
        <v/>
      </c>
      <c r="AD872" s="85" t="str">
        <f>IF(AND(N872="1521",MONTH(C872)='BK-NL'!$M$11),"x","")</f>
        <v/>
      </c>
    </row>
    <row r="873" spans="1:30" ht="15.75" hidden="1" customHeight="1">
      <c r="A873" s="342" t="str">
        <f>IF(B873&lt;&gt;"",IF(AND(B873='IN-TC'!$S$4,OR(TH!N873="1111",TH!O873="1111")),TH!D873,""),"")</f>
        <v/>
      </c>
      <c r="B873" s="63">
        <f t="shared" si="64"/>
        <v>4</v>
      </c>
      <c r="C873" s="64">
        <f t="shared" si="71"/>
        <v>42475</v>
      </c>
      <c r="D873" s="64" t="s">
        <v>708</v>
      </c>
      <c r="E873" s="64">
        <v>42475</v>
      </c>
      <c r="F873" s="519" t="s">
        <v>765</v>
      </c>
      <c r="G873" s="994" t="s">
        <v>926</v>
      </c>
      <c r="H873" s="74" t="s">
        <v>736</v>
      </c>
      <c r="I873" s="446"/>
      <c r="J873" s="446"/>
      <c r="K873" s="437">
        <v>213.56</v>
      </c>
      <c r="L873" s="446">
        <v>22260</v>
      </c>
      <c r="M873" s="65">
        <f t="shared" si="72"/>
        <v>4753846</v>
      </c>
      <c r="N873" s="66" t="s">
        <v>99</v>
      </c>
      <c r="O873" s="66" t="s">
        <v>267</v>
      </c>
      <c r="P873" s="85" t="str">
        <f>IF(AND('331-CT'!$E$7=TH!H873,OR(N873="331",O873="331")),"x","")</f>
        <v/>
      </c>
      <c r="Q873" s="85" t="str">
        <f>IF(AND(B873='111'!$L$11,OR($N873=$Q$7,$O873=$Q$7)),"x","")</f>
        <v/>
      </c>
      <c r="R873" s="85" t="str">
        <f>IF(AND($N873=$Q$7,$B873&lt;'111'!$L$11),"x","")</f>
        <v/>
      </c>
      <c r="S873" s="85" t="str">
        <f>IF(AND($O873=$Q$7,$B873&lt;'111'!$L$11),"x","")</f>
        <v/>
      </c>
      <c r="T873" s="85" t="str">
        <f>IF(ISERROR(FIND('112'!$M$9,G873,1)),"",IF((AND(FIND('112'!$M$9,G873,1)&gt;=1,B873='112'!$K$9,OR($N873='112'!$I$6,$O873='112'!$I$6))),"x",""))</f>
        <v/>
      </c>
      <c r="U873" s="85" t="str">
        <f>IF(ISERROR(FIND('112'!$M$9,G873,1)),"",IF((AND(LEFT(G873,2)=LEFT('112'!$M$9,2),B873&lt;'112'!$K$9,$N873='112'!$I$6)),"x",""))</f>
        <v/>
      </c>
      <c r="V873" s="85" t="str">
        <f>IF(ISERROR(FIND('112'!$M$9,G873,1)),"",IF((AND(RIGHT(G873,2)=RIGHT('112'!$M$9,2),B873&lt;'112'!$K$9,$O873='112'!$I$6)),"x",""))</f>
        <v/>
      </c>
      <c r="W873" s="85" t="str">
        <f>IF(AND('341-CT'!$H$9=H873,OR(LEFT(N873,3)=$W$7,LEFT(O873,3)=$W$7)),"x","")</f>
        <v/>
      </c>
      <c r="X873" s="85" t="str">
        <f>IF(OR(TH!N873=TH!$X$7,O873=TH!$X$7),"x","")</f>
        <v/>
      </c>
      <c r="Y873" s="85" t="str">
        <f>IF(AND(OR(N873="131",O873="131"),H873='131-CT'!$H$9),"x","")</f>
        <v/>
      </c>
      <c r="Z873" s="85"/>
      <c r="AA873" s="85" t="str">
        <f>IF(AND(MONTH(E873)='IN-NX'!$J$5,'IN-NX'!$D$7=D873),"x","")</f>
        <v/>
      </c>
      <c r="AB873" s="85" t="str">
        <f>IF(AND(OR(LEFT(TH!N873,2)="15",LEFT(TH!O873,2)="15"),'152-CT'!$J$8=TH!F873),"x","")</f>
        <v/>
      </c>
      <c r="AC873" s="85" t="str">
        <f>IF(AND(OR(LEFT(TH!N873,2)="15",LEFT(TH!O873,2)="15"),TK!$E$7=TH!F873),"x","")</f>
        <v/>
      </c>
      <c r="AD873" s="85" t="str">
        <f>IF(AND(N873="1521",MONTH(C873)='BK-NL'!$M$11),"x","")</f>
        <v/>
      </c>
    </row>
    <row r="874" spans="1:30" ht="15.75" hidden="1" customHeight="1">
      <c r="A874" s="342" t="str">
        <f>IF(B874&lt;&gt;"",IF(AND(B874='IN-TC'!$S$4,OR(TH!N874="1111",TH!O874="1111")),TH!D874,""),"")</f>
        <v/>
      </c>
      <c r="B874" s="63">
        <f t="shared" si="64"/>
        <v>4</v>
      </c>
      <c r="C874" s="64">
        <f t="shared" si="71"/>
        <v>42475</v>
      </c>
      <c r="D874" s="64" t="s">
        <v>708</v>
      </c>
      <c r="E874" s="64">
        <v>42475</v>
      </c>
      <c r="F874" s="519" t="s">
        <v>766</v>
      </c>
      <c r="G874" s="994" t="s">
        <v>926</v>
      </c>
      <c r="H874" s="74" t="s">
        <v>737</v>
      </c>
      <c r="I874" s="446"/>
      <c r="J874" s="446"/>
      <c r="K874" s="437">
        <v>113.67</v>
      </c>
      <c r="L874" s="446">
        <v>22260</v>
      </c>
      <c r="M874" s="65">
        <f t="shared" si="72"/>
        <v>2530294</v>
      </c>
      <c r="N874" s="66" t="s">
        <v>99</v>
      </c>
      <c r="O874" s="66" t="s">
        <v>267</v>
      </c>
      <c r="P874" s="85" t="str">
        <f>IF(AND('331-CT'!$E$7=TH!H874,OR(N874="331",O874="331")),"x","")</f>
        <v/>
      </c>
      <c r="Q874" s="85" t="str">
        <f>IF(AND(B874='111'!$L$11,OR($N874=$Q$7,$O874=$Q$7)),"x","")</f>
        <v/>
      </c>
      <c r="R874" s="85" t="str">
        <f>IF(AND($N874=$Q$7,$B874&lt;'111'!$L$11),"x","")</f>
        <v/>
      </c>
      <c r="S874" s="85" t="str">
        <f>IF(AND($O874=$Q$7,$B874&lt;'111'!$L$11),"x","")</f>
        <v/>
      </c>
      <c r="T874" s="85" t="str">
        <f>IF(ISERROR(FIND('112'!$M$9,G874,1)),"",IF((AND(FIND('112'!$M$9,G874,1)&gt;=1,B874='112'!$K$9,OR($N874='112'!$I$6,$O874='112'!$I$6))),"x",""))</f>
        <v/>
      </c>
      <c r="U874" s="85" t="str">
        <f>IF(ISERROR(FIND('112'!$M$9,G874,1)),"",IF((AND(LEFT(G874,2)=LEFT('112'!$M$9,2),B874&lt;'112'!$K$9,$N874='112'!$I$6)),"x",""))</f>
        <v/>
      </c>
      <c r="V874" s="85" t="str">
        <f>IF(ISERROR(FIND('112'!$M$9,G874,1)),"",IF((AND(RIGHT(G874,2)=RIGHT('112'!$M$9,2),B874&lt;'112'!$K$9,$O874='112'!$I$6)),"x",""))</f>
        <v/>
      </c>
      <c r="W874" s="85" t="str">
        <f>IF(AND('341-CT'!$H$9=H874,OR(LEFT(N874,3)=$W$7,LEFT(O874,3)=$W$7)),"x","")</f>
        <v/>
      </c>
      <c r="X874" s="85" t="str">
        <f>IF(OR(TH!N874=TH!$X$7,O874=TH!$X$7),"x","")</f>
        <v/>
      </c>
      <c r="Y874" s="85" t="str">
        <f>IF(AND(OR(N874="131",O874="131"),H874='131-CT'!$H$9),"x","")</f>
        <v/>
      </c>
      <c r="Z874" s="85"/>
      <c r="AA874" s="85" t="str">
        <f>IF(AND(MONTH(E874)='IN-NX'!$J$5,'IN-NX'!$D$7=D874),"x","")</f>
        <v/>
      </c>
      <c r="AB874" s="85" t="str">
        <f>IF(AND(OR(LEFT(TH!N874,2)="15",LEFT(TH!O874,2)="15"),'152-CT'!$J$8=TH!F874),"x","")</f>
        <v/>
      </c>
      <c r="AC874" s="85" t="str">
        <f>IF(AND(OR(LEFT(TH!N874,2)="15",LEFT(TH!O874,2)="15"),TK!$E$7=TH!F874),"x","")</f>
        <v/>
      </c>
      <c r="AD874" s="85" t="str">
        <f>IF(AND(N874="1521",MONTH(C874)='BK-NL'!$M$11),"x","")</f>
        <v/>
      </c>
    </row>
    <row r="875" spans="1:30" ht="15.75" hidden="1" customHeight="1">
      <c r="A875" s="342" t="str">
        <f>IF(B875&lt;&gt;"",IF(AND(B875='IN-TC'!$S$4,OR(TH!N875="1111",TH!O875="1111")),TH!D875,""),"")</f>
        <v/>
      </c>
      <c r="B875" s="63">
        <f t="shared" si="64"/>
        <v>4</v>
      </c>
      <c r="C875" s="64">
        <f t="shared" si="71"/>
        <v>42475</v>
      </c>
      <c r="D875" s="64" t="s">
        <v>708</v>
      </c>
      <c r="E875" s="64">
        <v>42475</v>
      </c>
      <c r="F875" s="519" t="s">
        <v>1071</v>
      </c>
      <c r="G875" s="994" t="s">
        <v>926</v>
      </c>
      <c r="H875" s="74" t="s">
        <v>738</v>
      </c>
      <c r="I875" s="446"/>
      <c r="J875" s="446"/>
      <c r="K875" s="437">
        <v>148.11000000000001</v>
      </c>
      <c r="L875" s="446">
        <v>22260</v>
      </c>
      <c r="M875" s="65">
        <f t="shared" si="72"/>
        <v>3296929</v>
      </c>
      <c r="N875" s="66" t="s">
        <v>99</v>
      </c>
      <c r="O875" s="66" t="s">
        <v>267</v>
      </c>
      <c r="P875" s="85" t="str">
        <f>IF(AND('331-CT'!$E$7=TH!H875,OR(N875="331",O875="331")),"x","")</f>
        <v/>
      </c>
      <c r="Q875" s="85" t="str">
        <f>IF(AND(B875='111'!$L$11,OR($N875=$Q$7,$O875=$Q$7)),"x","")</f>
        <v/>
      </c>
      <c r="R875" s="85" t="str">
        <f>IF(AND($N875=$Q$7,$B875&lt;'111'!$L$11),"x","")</f>
        <v/>
      </c>
      <c r="S875" s="85" t="str">
        <f>IF(AND($O875=$Q$7,$B875&lt;'111'!$L$11),"x","")</f>
        <v/>
      </c>
      <c r="T875" s="85" t="str">
        <f>IF(ISERROR(FIND('112'!$M$9,G875,1)),"",IF((AND(FIND('112'!$M$9,G875,1)&gt;=1,B875='112'!$K$9,OR($N875='112'!$I$6,$O875='112'!$I$6))),"x",""))</f>
        <v/>
      </c>
      <c r="U875" s="85" t="str">
        <f>IF(ISERROR(FIND('112'!$M$9,G875,1)),"",IF((AND(LEFT(G875,2)=LEFT('112'!$M$9,2),B875&lt;'112'!$K$9,$N875='112'!$I$6)),"x",""))</f>
        <v/>
      </c>
      <c r="V875" s="85" t="str">
        <f>IF(ISERROR(FIND('112'!$M$9,G875,1)),"",IF((AND(RIGHT(G875,2)=RIGHT('112'!$M$9,2),B875&lt;'112'!$K$9,$O875='112'!$I$6)),"x",""))</f>
        <v/>
      </c>
      <c r="W875" s="85" t="str">
        <f>IF(AND('341-CT'!$H$9=H875,OR(LEFT(N875,3)=$W$7,LEFT(O875,3)=$W$7)),"x","")</f>
        <v/>
      </c>
      <c r="X875" s="85" t="str">
        <f>IF(OR(TH!N875=TH!$X$7,O875=TH!$X$7),"x","")</f>
        <v/>
      </c>
      <c r="Y875" s="85" t="str">
        <f>IF(AND(OR(N875="131",O875="131"),H875='131-CT'!$H$9),"x","")</f>
        <v/>
      </c>
      <c r="Z875" s="85"/>
      <c r="AA875" s="85" t="str">
        <f>IF(AND(MONTH(E875)='IN-NX'!$J$5,'IN-NX'!$D$7=D875),"x","")</f>
        <v/>
      </c>
      <c r="AB875" s="85" t="str">
        <f>IF(AND(OR(LEFT(TH!N875,2)="15",LEFT(TH!O875,2)="15"),'152-CT'!$J$8=TH!F875),"x","")</f>
        <v/>
      </c>
      <c r="AC875" s="85" t="str">
        <f>IF(AND(OR(LEFT(TH!N875,2)="15",LEFT(TH!O875,2)="15"),TK!$E$7=TH!F875),"x","")</f>
        <v/>
      </c>
      <c r="AD875" s="85" t="str">
        <f>IF(AND(N875="1521",MONTH(C875)='BK-NL'!$M$11),"x","")</f>
        <v/>
      </c>
    </row>
    <row r="876" spans="1:30" ht="15.75" hidden="1" customHeight="1">
      <c r="A876" s="342" t="str">
        <f>IF(B876&lt;&gt;"",IF(AND(B876='IN-TC'!$S$4,OR(TH!N876="1111",TH!O876="1111")),TH!D876,""),"")</f>
        <v/>
      </c>
      <c r="B876" s="63">
        <f t="shared" si="64"/>
        <v>4</v>
      </c>
      <c r="C876" s="64">
        <f t="shared" si="71"/>
        <v>42475</v>
      </c>
      <c r="D876" s="64" t="s">
        <v>708</v>
      </c>
      <c r="E876" s="64">
        <v>42475</v>
      </c>
      <c r="F876" s="519" t="s">
        <v>747</v>
      </c>
      <c r="G876" s="994" t="s">
        <v>926</v>
      </c>
      <c r="H876" s="74" t="s">
        <v>748</v>
      </c>
      <c r="I876" s="446"/>
      <c r="J876" s="446"/>
      <c r="K876" s="437">
        <v>180.14</v>
      </c>
      <c r="L876" s="446">
        <v>22260</v>
      </c>
      <c r="M876" s="65">
        <f t="shared" si="72"/>
        <v>4009916</v>
      </c>
      <c r="N876" s="66" t="s">
        <v>99</v>
      </c>
      <c r="O876" s="66" t="s">
        <v>267</v>
      </c>
      <c r="P876" s="85" t="str">
        <f>IF(AND('331-CT'!$E$7=TH!H876,OR(N876="331",O876="331")),"x","")</f>
        <v/>
      </c>
      <c r="Q876" s="85" t="str">
        <f>IF(AND(B876='111'!$L$11,OR($N876=$Q$7,$O876=$Q$7)),"x","")</f>
        <v/>
      </c>
      <c r="R876" s="85" t="str">
        <f>IF(AND($N876=$Q$7,$B876&lt;'111'!$L$11),"x","")</f>
        <v/>
      </c>
      <c r="S876" s="85" t="str">
        <f>IF(AND($O876=$Q$7,$B876&lt;'111'!$L$11),"x","")</f>
        <v/>
      </c>
      <c r="T876" s="85" t="str">
        <f>IF(ISERROR(FIND('112'!$M$9,G876,1)),"",IF((AND(FIND('112'!$M$9,G876,1)&gt;=1,B876='112'!$K$9,OR($N876='112'!$I$6,$O876='112'!$I$6))),"x",""))</f>
        <v/>
      </c>
      <c r="U876" s="85" t="str">
        <f>IF(ISERROR(FIND('112'!$M$9,G876,1)),"",IF((AND(LEFT(G876,2)=LEFT('112'!$M$9,2),B876&lt;'112'!$K$9,$N876='112'!$I$6)),"x",""))</f>
        <v/>
      </c>
      <c r="V876" s="85" t="str">
        <f>IF(ISERROR(FIND('112'!$M$9,G876,1)),"",IF((AND(RIGHT(G876,2)=RIGHT('112'!$M$9,2),B876&lt;'112'!$K$9,$O876='112'!$I$6)),"x",""))</f>
        <v/>
      </c>
      <c r="W876" s="85" t="str">
        <f>IF(AND('341-CT'!$H$9=H876,OR(LEFT(N876,3)=$W$7,LEFT(O876,3)=$W$7)),"x","")</f>
        <v/>
      </c>
      <c r="X876" s="85" t="str">
        <f>IF(OR(TH!N876=TH!$X$7,O876=TH!$X$7),"x","")</f>
        <v/>
      </c>
      <c r="Y876" s="85" t="str">
        <f>IF(AND(OR(N876="131",O876="131"),H876='131-CT'!$H$9),"x","")</f>
        <v/>
      </c>
      <c r="Z876" s="85"/>
      <c r="AA876" s="85" t="str">
        <f>IF(AND(MONTH(E876)='IN-NX'!$J$5,'IN-NX'!$D$7=D876),"x","")</f>
        <v/>
      </c>
      <c r="AB876" s="85" t="str">
        <f>IF(AND(OR(LEFT(TH!N876,2)="15",LEFT(TH!O876,2)="15"),'152-CT'!$J$8=TH!F876),"x","")</f>
        <v/>
      </c>
      <c r="AC876" s="85" t="str">
        <f>IF(AND(OR(LEFT(TH!N876,2)="15",LEFT(TH!O876,2)="15"),TK!$E$7=TH!F876),"x","")</f>
        <v/>
      </c>
      <c r="AD876" s="85" t="str">
        <f>IF(AND(N876="1521",MONTH(C876)='BK-NL'!$M$11),"x","")</f>
        <v/>
      </c>
    </row>
    <row r="877" spans="1:30" ht="15.75" hidden="1" customHeight="1">
      <c r="A877" s="342" t="str">
        <f>IF(B877&lt;&gt;"",IF(AND(B877='IN-TC'!$S$4,OR(TH!N877="1111",TH!O877="1111")),TH!D877,""),"")</f>
        <v/>
      </c>
      <c r="B877" s="63">
        <f t="shared" si="64"/>
        <v>4</v>
      </c>
      <c r="C877" s="64">
        <f t="shared" si="71"/>
        <v>42481</v>
      </c>
      <c r="D877" s="64" t="s">
        <v>708</v>
      </c>
      <c r="E877" s="64">
        <v>42481</v>
      </c>
      <c r="F877" s="74" t="s">
        <v>1457</v>
      </c>
      <c r="G877" s="994" t="s">
        <v>928</v>
      </c>
      <c r="H877" s="74"/>
      <c r="I877" s="446"/>
      <c r="J877" s="446"/>
      <c r="K877" s="437">
        <v>3900</v>
      </c>
      <c r="L877" s="446">
        <v>22260</v>
      </c>
      <c r="M877" s="65">
        <f t="shared" si="72"/>
        <v>86814000</v>
      </c>
      <c r="N877" s="323" t="s">
        <v>26</v>
      </c>
      <c r="O877" s="66" t="s">
        <v>267</v>
      </c>
      <c r="P877" s="85" t="str">
        <f>IF(AND('331-CT'!$E$7=TH!H877,OR(N877="331",O877="331")),"x","")</f>
        <v/>
      </c>
      <c r="Q877" s="85" t="str">
        <f>IF(AND(B877='111'!$L$11,OR($N877=$Q$7,$O877=$Q$7)),"x","")</f>
        <v/>
      </c>
      <c r="R877" s="85" t="str">
        <f>IF(AND($N877=$Q$7,$B877&lt;'111'!$L$11),"x","")</f>
        <v/>
      </c>
      <c r="S877" s="85" t="str">
        <f>IF(AND($O877=$Q$7,$B877&lt;'111'!$L$11),"x","")</f>
        <v/>
      </c>
      <c r="T877" s="85" t="str">
        <f>IF(ISERROR(FIND('112'!$M$9,G877,1)),"",IF((AND(FIND('112'!$M$9,G877,1)&gt;=1,B877='112'!$K$9,OR($N877='112'!$I$6,$O877='112'!$I$6))),"x",""))</f>
        <v/>
      </c>
      <c r="U877" s="85" t="str">
        <f>IF(ISERROR(FIND('112'!$M$9,G877,1)),"",IF((AND(LEFT(G877,2)=LEFT('112'!$M$9,2),B877&lt;'112'!$K$9,$N877='112'!$I$6)),"x",""))</f>
        <v>x</v>
      </c>
      <c r="V877" s="85" t="str">
        <f>IF(ISERROR(FIND('112'!$M$9,G877,1)),"",IF((AND(RIGHT(G877,2)=RIGHT('112'!$M$9,2),B877&lt;'112'!$K$9,$O877='112'!$I$6)),"x",""))</f>
        <v/>
      </c>
      <c r="W877" s="85" t="str">
        <f>IF(AND('341-CT'!$H$9=H877,OR(LEFT(N877,3)=$W$7,LEFT(O877,3)=$W$7)),"x","")</f>
        <v/>
      </c>
      <c r="X877" s="85" t="str">
        <f>IF(OR(TH!N877=TH!$X$7,O877=TH!$X$7),"x","")</f>
        <v/>
      </c>
      <c r="Y877" s="85" t="str">
        <f>IF(AND(OR(N877="131",O877="131"),H877='131-CT'!$H$9),"x","")</f>
        <v/>
      </c>
      <c r="Z877" s="85"/>
      <c r="AA877" s="85" t="str">
        <f>IF(AND(MONTH(E877)='IN-NX'!$J$5,'IN-NX'!$D$7=D877),"x","")</f>
        <v/>
      </c>
      <c r="AB877" s="85" t="str">
        <f>IF(AND(OR(LEFT(TH!N877,2)="15",LEFT(TH!O877,2)="15"),'152-CT'!$J$8=TH!F877),"x","")</f>
        <v/>
      </c>
      <c r="AC877" s="85" t="str">
        <f>IF(AND(OR(LEFT(TH!N877,2)="15",LEFT(TH!O877,2)="15"),TK!$E$7=TH!F877),"x","")</f>
        <v/>
      </c>
      <c r="AD877" s="85" t="str">
        <f>IF(AND(N877="1521",MONTH(C877)='BK-NL'!$M$11),"x","")</f>
        <v/>
      </c>
    </row>
    <row r="878" spans="1:30" ht="15.75" customHeight="1">
      <c r="A878" s="342" t="str">
        <f>IF(B878&lt;&gt;"",IF(AND(B878='IN-TC'!$S$4,OR(TH!N878="1111",TH!O878="1111")),TH!D878,""),"")</f>
        <v/>
      </c>
      <c r="B878" s="63">
        <f t="shared" si="64"/>
        <v>4</v>
      </c>
      <c r="C878" s="64">
        <f t="shared" ref="C878:C916" si="73">E878</f>
        <v>42468</v>
      </c>
      <c r="D878" s="64" t="s">
        <v>708</v>
      </c>
      <c r="E878" s="64">
        <v>42468</v>
      </c>
      <c r="F878" s="74" t="s">
        <v>1458</v>
      </c>
      <c r="G878" s="994" t="s">
        <v>926</v>
      </c>
      <c r="H878" s="74" t="s">
        <v>1442</v>
      </c>
      <c r="I878" s="446"/>
      <c r="J878" s="446"/>
      <c r="K878" s="437"/>
      <c r="L878" s="446"/>
      <c r="M878" s="65">
        <v>1000000</v>
      </c>
      <c r="N878" s="323" t="s">
        <v>8</v>
      </c>
      <c r="O878" s="66" t="s">
        <v>26</v>
      </c>
      <c r="P878" s="85" t="str">
        <f>IF(AND('331-CT'!$E$7=TH!H878,OR(N878="331",O878="331")),"x","")</f>
        <v/>
      </c>
      <c r="Q878" s="85" t="str">
        <f>IF(AND(B878='111'!$L$11,OR($N878=$Q$7,$O878=$Q$7)),"x","")</f>
        <v/>
      </c>
      <c r="R878" s="85" t="str">
        <f>IF(AND($N878=$Q$7,$B878&lt;'111'!$L$11),"x","")</f>
        <v/>
      </c>
      <c r="S878" s="85" t="str">
        <f>IF(AND($O878=$Q$7,$B878&lt;'111'!$L$11),"x","")</f>
        <v/>
      </c>
      <c r="T878" s="85" t="str">
        <f>IF(ISERROR(FIND('112'!$M$9,G878,1)),"",IF((AND(FIND('112'!$M$9,G878,1)&gt;=1,B878='112'!$K$9,OR($N878='112'!$I$6,$O878='112'!$I$6))),"x",""))</f>
        <v/>
      </c>
      <c r="U878" s="85" t="str">
        <f>IF(ISERROR(FIND('112'!$M$9,G878,1)),"",IF((AND(LEFT(G878,2)=LEFT('112'!$M$9,2),B878&lt;'112'!$K$9,$N878='112'!$I$6)),"x",""))</f>
        <v/>
      </c>
      <c r="V878" s="85" t="str">
        <f>IF(ISERROR(FIND('112'!$M$9,G878,1)),"",IF((AND(RIGHT(G878,2)=RIGHT('112'!$M$9,2),B878&lt;'112'!$K$9,$O878='112'!$I$6)),"x",""))</f>
        <v/>
      </c>
      <c r="W878" s="85" t="str">
        <f>IF(AND('341-CT'!$H$9=H878,OR(LEFT(N878,3)=$W$7,LEFT(O878,3)=$W$7)),"x","")</f>
        <v/>
      </c>
      <c r="X878" s="85" t="str">
        <f>IF(OR(TH!N878=TH!$X$7,O878=TH!$X$7),"x","")</f>
        <v/>
      </c>
      <c r="Y878" s="85" t="str">
        <f>IF(AND(OR(N878="131",O878="131"),H878='131-CT'!$H$9),"x","")</f>
        <v/>
      </c>
      <c r="Z878" s="85"/>
      <c r="AA878" s="85" t="str">
        <f>IF(AND(MONTH(E878)='IN-NX'!$J$5,'IN-NX'!$D$7=D878),"x","")</f>
        <v/>
      </c>
      <c r="AB878" s="85" t="str">
        <f>IF(AND(OR(LEFT(TH!N878,2)="15",LEFT(TH!O878,2)="15"),'152-CT'!$J$8=TH!F878),"x","")</f>
        <v/>
      </c>
      <c r="AC878" s="85" t="str">
        <f>IF(AND(OR(LEFT(TH!N878,2)="15",LEFT(TH!O878,2)="15"),TK!$E$7=TH!F878),"x","")</f>
        <v/>
      </c>
      <c r="AD878" s="85" t="str">
        <f>IF(AND(N878="1521",MONTH(C878)='BK-NL'!$M$11),"x","")</f>
        <v/>
      </c>
    </row>
    <row r="879" spans="1:30" ht="15.75" hidden="1" customHeight="1">
      <c r="A879" s="342" t="str">
        <f>IF(B879&lt;&gt;"",IF(AND(B879='IN-TC'!$S$4,OR(TH!N879="1111",TH!O879="1111")),TH!D879,""),"")</f>
        <v/>
      </c>
      <c r="B879" s="63">
        <f t="shared" si="64"/>
        <v>4</v>
      </c>
      <c r="C879" s="64">
        <f t="shared" si="73"/>
        <v>42468</v>
      </c>
      <c r="D879" s="64" t="s">
        <v>708</v>
      </c>
      <c r="E879" s="64">
        <v>42468</v>
      </c>
      <c r="F879" s="74" t="s">
        <v>1208</v>
      </c>
      <c r="G879" s="994" t="s">
        <v>926</v>
      </c>
      <c r="H879" s="74"/>
      <c r="I879" s="446"/>
      <c r="J879" s="446"/>
      <c r="K879" s="437"/>
      <c r="L879" s="446"/>
      <c r="M879" s="65">
        <v>20000</v>
      </c>
      <c r="N879" s="66" t="s">
        <v>101</v>
      </c>
      <c r="O879" s="66" t="s">
        <v>26</v>
      </c>
      <c r="P879" s="85" t="str">
        <f>IF(AND('331-CT'!$E$7=TH!H879,OR(N879="331",O879="331")),"x","")</f>
        <v/>
      </c>
      <c r="Q879" s="85" t="str">
        <f>IF(AND(B879='111'!$L$11,OR($N879=$Q$7,$O879=$Q$7)),"x","")</f>
        <v/>
      </c>
      <c r="R879" s="85" t="str">
        <f>IF(AND($N879=$Q$7,$B879&lt;'111'!$L$11),"x","")</f>
        <v/>
      </c>
      <c r="S879" s="85" t="str">
        <f>IF(AND($O879=$Q$7,$B879&lt;'111'!$L$11),"x","")</f>
        <v/>
      </c>
      <c r="T879" s="85" t="str">
        <f>IF(ISERROR(FIND('112'!$M$9,G879,1)),"",IF((AND(FIND('112'!$M$9,G879,1)&gt;=1,B879='112'!$K$9,OR($N879='112'!$I$6,$O879='112'!$I$6))),"x",""))</f>
        <v/>
      </c>
      <c r="U879" s="85" t="str">
        <f>IF(ISERROR(FIND('112'!$M$9,G879,1)),"",IF((AND(LEFT(G879,2)=LEFT('112'!$M$9,2),B879&lt;'112'!$K$9,$N879='112'!$I$6)),"x",""))</f>
        <v/>
      </c>
      <c r="V879" s="85" t="str">
        <f>IF(ISERROR(FIND('112'!$M$9,G879,1)),"",IF((AND(RIGHT(G879,2)=RIGHT('112'!$M$9,2),B879&lt;'112'!$K$9,$O879='112'!$I$6)),"x",""))</f>
        <v/>
      </c>
      <c r="W879" s="85" t="str">
        <f>IF(AND('341-CT'!$H$9=H879,OR(LEFT(N879,3)=$W$7,LEFT(O879,3)=$W$7)),"x","")</f>
        <v/>
      </c>
      <c r="X879" s="85" t="str">
        <f>IF(OR(TH!N879=TH!$X$7,O879=TH!$X$7),"x","")</f>
        <v/>
      </c>
      <c r="Y879" s="85" t="str">
        <f>IF(AND(OR(N879="131",O879="131"),H879='131-CT'!$H$9),"x","")</f>
        <v/>
      </c>
      <c r="Z879" s="85"/>
      <c r="AA879" s="85" t="str">
        <f>IF(AND(MONTH(E879)='IN-NX'!$J$5,'IN-NX'!$D$7=D879),"x","")</f>
        <v/>
      </c>
      <c r="AB879" s="85" t="str">
        <f>IF(AND(OR(LEFT(TH!N879,2)="15",LEFT(TH!O879,2)="15"),'152-CT'!$J$8=TH!F879),"x","")</f>
        <v/>
      </c>
      <c r="AC879" s="85" t="str">
        <f>IF(AND(OR(LEFT(TH!N879,2)="15",LEFT(TH!O879,2)="15"),TK!$E$7=TH!F879),"x","")</f>
        <v/>
      </c>
      <c r="AD879" s="85" t="str">
        <f>IF(AND(N879="1521",MONTH(C879)='BK-NL'!$M$11),"x","")</f>
        <v/>
      </c>
    </row>
    <row r="880" spans="1:30" ht="15.75" hidden="1" customHeight="1">
      <c r="A880" s="342" t="str">
        <f>IF(B880&lt;&gt;"",IF(AND(B880='IN-TC'!$S$4,OR(TH!N880="1111",TH!O880="1111")),TH!D880,""),"")</f>
        <v/>
      </c>
      <c r="B880" s="63">
        <f t="shared" si="64"/>
        <v>4</v>
      </c>
      <c r="C880" s="64">
        <f t="shared" si="73"/>
        <v>42468</v>
      </c>
      <c r="D880" s="64" t="s">
        <v>708</v>
      </c>
      <c r="E880" s="64">
        <v>42468</v>
      </c>
      <c r="F880" s="74" t="s">
        <v>1209</v>
      </c>
      <c r="G880" s="994" t="s">
        <v>926</v>
      </c>
      <c r="H880" s="74"/>
      <c r="I880" s="446"/>
      <c r="J880" s="446"/>
      <c r="K880" s="437"/>
      <c r="L880" s="446"/>
      <c r="M880" s="65">
        <v>2000</v>
      </c>
      <c r="N880" s="66" t="s">
        <v>9</v>
      </c>
      <c r="O880" s="66" t="s">
        <v>26</v>
      </c>
      <c r="P880" s="85" t="str">
        <f>IF(AND('331-CT'!$E$7=TH!H880,OR(N880="331",O880="331")),"x","")</f>
        <v/>
      </c>
      <c r="Q880" s="85" t="str">
        <f>IF(AND(B880='111'!$L$11,OR($N880=$Q$7,$O880=$Q$7)),"x","")</f>
        <v/>
      </c>
      <c r="R880" s="85" t="str">
        <f>IF(AND($N880=$Q$7,$B880&lt;'111'!$L$11),"x","")</f>
        <v/>
      </c>
      <c r="S880" s="85" t="str">
        <f>IF(AND($O880=$Q$7,$B880&lt;'111'!$L$11),"x","")</f>
        <v/>
      </c>
      <c r="T880" s="85" t="str">
        <f>IF(ISERROR(FIND('112'!$M$9,G880,1)),"",IF((AND(FIND('112'!$M$9,G880,1)&gt;=1,B880='112'!$K$9,OR($N880='112'!$I$6,$O880='112'!$I$6))),"x",""))</f>
        <v/>
      </c>
      <c r="U880" s="85" t="str">
        <f>IF(ISERROR(FIND('112'!$M$9,G880,1)),"",IF((AND(LEFT(G880,2)=LEFT('112'!$M$9,2),B880&lt;'112'!$K$9,$N880='112'!$I$6)),"x",""))</f>
        <v/>
      </c>
      <c r="V880" s="85" t="str">
        <f>IF(ISERROR(FIND('112'!$M$9,G880,1)),"",IF((AND(RIGHT(G880,2)=RIGHT('112'!$M$9,2),B880&lt;'112'!$K$9,$O880='112'!$I$6)),"x",""))</f>
        <v/>
      </c>
      <c r="W880" s="85" t="str">
        <f>IF(AND('341-CT'!$H$9=H880,OR(LEFT(N880,3)=$W$7,LEFT(O880,3)=$W$7)),"x","")</f>
        <v/>
      </c>
      <c r="X880" s="85" t="str">
        <f>IF(OR(TH!N880=TH!$X$7,O880=TH!$X$7),"x","")</f>
        <v/>
      </c>
      <c r="Y880" s="85" t="str">
        <f>IF(AND(OR(N880="131",O880="131"),H880='131-CT'!$H$9),"x","")</f>
        <v/>
      </c>
      <c r="Z880" s="85"/>
      <c r="AA880" s="85" t="str">
        <f>IF(AND(MONTH(E880)='IN-NX'!$J$5,'IN-NX'!$D$7=D880),"x","")</f>
        <v/>
      </c>
      <c r="AB880" s="85" t="str">
        <f>IF(AND(OR(LEFT(TH!N880,2)="15",LEFT(TH!O880,2)="15"),'152-CT'!$J$8=TH!F880),"x","")</f>
        <v/>
      </c>
      <c r="AC880" s="85" t="str">
        <f>IF(AND(OR(LEFT(TH!N880,2)="15",LEFT(TH!O880,2)="15"),TK!$E$7=TH!F880),"x","")</f>
        <v/>
      </c>
      <c r="AD880" s="85" t="str">
        <f>IF(AND(N880="1521",MONTH(C880)='BK-NL'!$M$11),"x","")</f>
        <v/>
      </c>
    </row>
    <row r="881" spans="1:30" ht="15.75" hidden="1" customHeight="1">
      <c r="A881" s="342" t="str">
        <f>IF(B881&lt;&gt;"",IF(AND(B881='IN-TC'!$S$4,OR(TH!N881="1111",TH!O881="1111")),TH!D881,""),"")</f>
        <v/>
      </c>
      <c r="B881" s="63">
        <f t="shared" si="64"/>
        <v>4</v>
      </c>
      <c r="C881" s="64">
        <f t="shared" si="73"/>
        <v>42466</v>
      </c>
      <c r="D881" s="64" t="s">
        <v>708</v>
      </c>
      <c r="E881" s="64">
        <v>42466</v>
      </c>
      <c r="F881" s="74" t="s">
        <v>1201</v>
      </c>
      <c r="G881" s="994" t="s">
        <v>927</v>
      </c>
      <c r="H881" s="74"/>
      <c r="I881" s="446"/>
      <c r="J881" s="446"/>
      <c r="K881" s="437"/>
      <c r="L881" s="446"/>
      <c r="M881" s="65">
        <v>333900</v>
      </c>
      <c r="N881" s="66" t="s">
        <v>101</v>
      </c>
      <c r="O881" s="66" t="s">
        <v>26</v>
      </c>
      <c r="P881" s="85" t="str">
        <f>IF(AND('331-CT'!$E$7=TH!H881,OR(N881="331",O881="331")),"x","")</f>
        <v/>
      </c>
      <c r="Q881" s="85" t="str">
        <f>IF(AND(B881='111'!$L$11,OR($N881=$Q$7,$O881=$Q$7)),"x","")</f>
        <v/>
      </c>
      <c r="R881" s="85" t="str">
        <f>IF(AND($N881=$Q$7,$B881&lt;'111'!$L$11),"x","")</f>
        <v/>
      </c>
      <c r="S881" s="85" t="str">
        <f>IF(AND($O881=$Q$7,$B881&lt;'111'!$L$11),"x","")</f>
        <v/>
      </c>
      <c r="T881" s="85" t="str">
        <f>IF(ISERROR(FIND('112'!$M$9,G881,1)),"",IF((AND(FIND('112'!$M$9,G881,1)&gt;=1,B881='112'!$K$9,OR($N881='112'!$I$6,$O881='112'!$I$6))),"x",""))</f>
        <v/>
      </c>
      <c r="U881" s="85" t="str">
        <f>IF(ISERROR(FIND('112'!$M$9,G881,1)),"",IF((AND(LEFT(G881,2)=LEFT('112'!$M$9,2),B881&lt;'112'!$K$9,$N881='112'!$I$6)),"x",""))</f>
        <v/>
      </c>
      <c r="V881" s="85" t="str">
        <f>IF(ISERROR(FIND('112'!$M$9,G881,1)),"",IF((AND(RIGHT(G881,2)=RIGHT('112'!$M$9,2),B881&lt;'112'!$K$9,$O881='112'!$I$6)),"x",""))</f>
        <v>x</v>
      </c>
      <c r="W881" s="85" t="str">
        <f>IF(AND('341-CT'!$H$9=H881,OR(LEFT(N881,3)=$W$7,LEFT(O881,3)=$W$7)),"x","")</f>
        <v/>
      </c>
      <c r="X881" s="85" t="str">
        <f>IF(OR(TH!N881=TH!$X$7,O881=TH!$X$7),"x","")</f>
        <v/>
      </c>
      <c r="Y881" s="85" t="str">
        <f>IF(AND(OR(N881="131",O881="131"),H881='131-CT'!$H$9),"x","")</f>
        <v/>
      </c>
      <c r="Z881" s="85"/>
      <c r="AA881" s="85" t="str">
        <f>IF(AND(MONTH(E881)='IN-NX'!$J$5,'IN-NX'!$D$7=D881),"x","")</f>
        <v/>
      </c>
      <c r="AB881" s="85" t="str">
        <f>IF(AND(OR(LEFT(TH!N881,2)="15",LEFT(TH!O881,2)="15"),'152-CT'!$J$8=TH!F881),"x","")</f>
        <v/>
      </c>
      <c r="AC881" s="85" t="str">
        <f>IF(AND(OR(LEFT(TH!N881,2)="15",LEFT(TH!O881,2)="15"),TK!$E$7=TH!F881),"x","")</f>
        <v/>
      </c>
      <c r="AD881" s="85" t="str">
        <f>IF(AND(N881="1521",MONTH(C881)='BK-NL'!$M$11),"x","")</f>
        <v/>
      </c>
    </row>
    <row r="882" spans="1:30" ht="15.75" hidden="1" customHeight="1">
      <c r="A882" s="342" t="str">
        <f>IF(B882&lt;&gt;"",IF(AND(B882='IN-TC'!$S$4,OR(TH!N882="1111",TH!O882="1111")),TH!D882,""),"")</f>
        <v/>
      </c>
      <c r="B882" s="63">
        <f t="shared" si="64"/>
        <v>4</v>
      </c>
      <c r="C882" s="64">
        <f t="shared" si="73"/>
        <v>42466</v>
      </c>
      <c r="D882" s="64" t="s">
        <v>708</v>
      </c>
      <c r="E882" s="64">
        <v>42466</v>
      </c>
      <c r="F882" s="74" t="s">
        <v>1202</v>
      </c>
      <c r="G882" s="994" t="s">
        <v>927</v>
      </c>
      <c r="H882" s="74"/>
      <c r="I882" s="446"/>
      <c r="J882" s="446"/>
      <c r="K882" s="437"/>
      <c r="L882" s="446"/>
      <c r="M882" s="65">
        <v>33390</v>
      </c>
      <c r="N882" s="66" t="s">
        <v>9</v>
      </c>
      <c r="O882" s="66" t="s">
        <v>26</v>
      </c>
      <c r="P882" s="85" t="str">
        <f>IF(AND('331-CT'!$E$7=TH!H882,OR(N882="331",O882="331")),"x","")</f>
        <v/>
      </c>
      <c r="Q882" s="85" t="str">
        <f>IF(AND(B882='111'!$L$11,OR($N882=$Q$7,$O882=$Q$7)),"x","")</f>
        <v/>
      </c>
      <c r="R882" s="85" t="str">
        <f>IF(AND($N882=$Q$7,$B882&lt;'111'!$L$11),"x","")</f>
        <v/>
      </c>
      <c r="S882" s="85" t="str">
        <f>IF(AND($O882=$Q$7,$B882&lt;'111'!$L$11),"x","")</f>
        <v/>
      </c>
      <c r="T882" s="85" t="str">
        <f>IF(ISERROR(FIND('112'!$M$9,G882,1)),"",IF((AND(FIND('112'!$M$9,G882,1)&gt;=1,B882='112'!$K$9,OR($N882='112'!$I$6,$O882='112'!$I$6))),"x",""))</f>
        <v/>
      </c>
      <c r="U882" s="85" t="str">
        <f>IF(ISERROR(FIND('112'!$M$9,G882,1)),"",IF((AND(LEFT(G882,2)=LEFT('112'!$M$9,2),B882&lt;'112'!$K$9,$N882='112'!$I$6)),"x",""))</f>
        <v/>
      </c>
      <c r="V882" s="85" t="str">
        <f>IF(ISERROR(FIND('112'!$M$9,G882,1)),"",IF((AND(RIGHT(G882,2)=RIGHT('112'!$M$9,2),B882&lt;'112'!$K$9,$O882='112'!$I$6)),"x",""))</f>
        <v>x</v>
      </c>
      <c r="W882" s="85" t="str">
        <f>IF(AND('341-CT'!$H$9=H882,OR(LEFT(N882,3)=$W$7,LEFT(O882,3)=$W$7)),"x","")</f>
        <v/>
      </c>
      <c r="X882" s="85" t="str">
        <f>IF(OR(TH!N882=TH!$X$7,O882=TH!$X$7),"x","")</f>
        <v/>
      </c>
      <c r="Y882" s="85" t="str">
        <f>IF(AND(OR(N882="131",O882="131"),H882='131-CT'!$H$9),"x","")</f>
        <v/>
      </c>
      <c r="Z882" s="85"/>
      <c r="AA882" s="85" t="str">
        <f>IF(AND(MONTH(E882)='IN-NX'!$J$5,'IN-NX'!$D$7=D882),"x","")</f>
        <v/>
      </c>
      <c r="AB882" s="85" t="str">
        <f>IF(AND(OR(LEFT(TH!N882,2)="15",LEFT(TH!O882,2)="15"),'152-CT'!$J$8=TH!F882),"x","")</f>
        <v/>
      </c>
      <c r="AC882" s="85" t="str">
        <f>IF(AND(OR(LEFT(TH!N882,2)="15",LEFT(TH!O882,2)="15"),TK!$E$7=TH!F882),"x","")</f>
        <v/>
      </c>
      <c r="AD882" s="85" t="str">
        <f>IF(AND(N882="1521",MONTH(C882)='BK-NL'!$M$11),"x","")</f>
        <v/>
      </c>
    </row>
    <row r="883" spans="1:30" ht="15.75" hidden="1" customHeight="1">
      <c r="A883" s="342" t="str">
        <f>IF(B883&lt;&gt;"",IF(AND(B883='IN-TC'!$S$4,OR(TH!N883="1111",TH!O883="1111")),TH!D883,""),"")</f>
        <v/>
      </c>
      <c r="B883" s="63">
        <f t="shared" si="64"/>
        <v>4</v>
      </c>
      <c r="C883" s="64">
        <f t="shared" si="73"/>
        <v>42466</v>
      </c>
      <c r="D883" s="64" t="s">
        <v>708</v>
      </c>
      <c r="E883" s="64">
        <v>42466</v>
      </c>
      <c r="F883" s="74" t="s">
        <v>1056</v>
      </c>
      <c r="G883" s="994" t="s">
        <v>927</v>
      </c>
      <c r="H883" s="7" t="s">
        <v>726</v>
      </c>
      <c r="I883" s="446"/>
      <c r="J883" s="446"/>
      <c r="K883" s="437"/>
      <c r="L883" s="446"/>
      <c r="M883" s="65">
        <v>1203494</v>
      </c>
      <c r="N883" s="66" t="s">
        <v>99</v>
      </c>
      <c r="O883" s="66" t="s">
        <v>26</v>
      </c>
      <c r="P883" s="85" t="str">
        <f>IF(AND('331-CT'!$E$7=TH!H883,OR(N883="331",O883="331")),"x","")</f>
        <v/>
      </c>
      <c r="Q883" s="85" t="str">
        <f>IF(AND(B883='111'!$L$11,OR($N883=$Q$7,$O883=$Q$7)),"x","")</f>
        <v/>
      </c>
      <c r="R883" s="85" t="str">
        <f>IF(AND($N883=$Q$7,$B883&lt;'111'!$L$11),"x","")</f>
        <v/>
      </c>
      <c r="S883" s="85" t="str">
        <f>IF(AND($O883=$Q$7,$B883&lt;'111'!$L$11),"x","")</f>
        <v/>
      </c>
      <c r="T883" s="85" t="str">
        <f>IF(ISERROR(FIND('112'!$M$9,G883,1)),"",IF((AND(FIND('112'!$M$9,G883,1)&gt;=1,B883='112'!$K$9,OR($N883='112'!$I$6,$O883='112'!$I$6))),"x",""))</f>
        <v/>
      </c>
      <c r="U883" s="85" t="str">
        <f>IF(ISERROR(FIND('112'!$M$9,G883,1)),"",IF((AND(LEFT(G883,2)=LEFT('112'!$M$9,2),B883&lt;'112'!$K$9,$N883='112'!$I$6)),"x",""))</f>
        <v/>
      </c>
      <c r="V883" s="85" t="str">
        <f>IF(ISERROR(FIND('112'!$M$9,G883,1)),"",IF((AND(RIGHT(G883,2)=RIGHT('112'!$M$9,2),B883&lt;'112'!$K$9,$O883='112'!$I$6)),"x",""))</f>
        <v>x</v>
      </c>
      <c r="W883" s="85" t="str">
        <f>IF(AND('341-CT'!$H$9=H883,OR(LEFT(N883,3)=$W$7,LEFT(O883,3)=$W$7)),"x","")</f>
        <v/>
      </c>
      <c r="X883" s="85" t="str">
        <f>IF(OR(TH!N883=TH!$X$7,O883=TH!$X$7),"x","")</f>
        <v/>
      </c>
      <c r="Y883" s="85" t="str">
        <f>IF(AND(OR(N883="131",O883="131"),H883='131-CT'!$H$9),"x","")</f>
        <v/>
      </c>
      <c r="Z883" s="85"/>
      <c r="AA883" s="85" t="str">
        <f>IF(AND(MONTH(E883)='IN-NX'!$J$5,'IN-NX'!$D$7=D883),"x","")</f>
        <v/>
      </c>
      <c r="AB883" s="85" t="str">
        <f>IF(AND(OR(LEFT(TH!N883,2)="15",LEFT(TH!O883,2)="15"),'152-CT'!$J$8=TH!F883),"x","")</f>
        <v/>
      </c>
      <c r="AC883" s="85" t="str">
        <f>IF(AND(OR(LEFT(TH!N883,2)="15",LEFT(TH!O883,2)="15"),TK!$E$7=TH!F883),"x","")</f>
        <v/>
      </c>
      <c r="AD883" s="85" t="str">
        <f>IF(AND(N883="1521",MONTH(C883)='BK-NL'!$M$11),"x","")</f>
        <v/>
      </c>
    </row>
    <row r="884" spans="1:30" ht="15.75" hidden="1" customHeight="1">
      <c r="A884" s="342" t="str">
        <f>IF(B884&lt;&gt;"",IF(AND(B884='IN-TC'!$S$4,OR(TH!N884="1111",TH!O884="1111")),TH!D884,""),"")</f>
        <v/>
      </c>
      <c r="B884" s="63">
        <f t="shared" si="64"/>
        <v>4</v>
      </c>
      <c r="C884" s="64">
        <f t="shared" si="73"/>
        <v>42466</v>
      </c>
      <c r="D884" s="64" t="s">
        <v>708</v>
      </c>
      <c r="E884" s="64">
        <v>42466</v>
      </c>
      <c r="F884" s="74" t="s">
        <v>1057</v>
      </c>
      <c r="G884" s="994" t="s">
        <v>927</v>
      </c>
      <c r="H884" s="7" t="s">
        <v>719</v>
      </c>
      <c r="I884" s="446"/>
      <c r="J884" s="446"/>
      <c r="K884" s="437"/>
      <c r="L884" s="446"/>
      <c r="M884" s="65">
        <v>2881735</v>
      </c>
      <c r="N884" s="66" t="s">
        <v>99</v>
      </c>
      <c r="O884" s="66" t="s">
        <v>26</v>
      </c>
      <c r="P884" s="85" t="str">
        <f>IF(AND('331-CT'!$E$7=TH!H884,OR(N884="331",O884="331")),"x","")</f>
        <v/>
      </c>
      <c r="Q884" s="85" t="str">
        <f>IF(AND(B884='111'!$L$11,OR($N884=$Q$7,$O884=$Q$7)),"x","")</f>
        <v/>
      </c>
      <c r="R884" s="85" t="str">
        <f>IF(AND($N884=$Q$7,$B884&lt;'111'!$L$11),"x","")</f>
        <v/>
      </c>
      <c r="S884" s="85" t="str">
        <f>IF(AND($O884=$Q$7,$B884&lt;'111'!$L$11),"x","")</f>
        <v/>
      </c>
      <c r="T884" s="85" t="str">
        <f>IF(ISERROR(FIND('112'!$M$9,G884,1)),"",IF((AND(FIND('112'!$M$9,G884,1)&gt;=1,B884='112'!$K$9,OR($N884='112'!$I$6,$O884='112'!$I$6))),"x",""))</f>
        <v/>
      </c>
      <c r="U884" s="85" t="str">
        <f>IF(ISERROR(FIND('112'!$M$9,G884,1)),"",IF((AND(LEFT(G884,2)=LEFT('112'!$M$9,2),B884&lt;'112'!$K$9,$N884='112'!$I$6)),"x",""))</f>
        <v/>
      </c>
      <c r="V884" s="85" t="str">
        <f>IF(ISERROR(FIND('112'!$M$9,G884,1)),"",IF((AND(RIGHT(G884,2)=RIGHT('112'!$M$9,2),B884&lt;'112'!$K$9,$O884='112'!$I$6)),"x",""))</f>
        <v>x</v>
      </c>
      <c r="W884" s="85" t="str">
        <f>IF(AND('341-CT'!$H$9=H884,OR(LEFT(N884,3)=$W$7,LEFT(O884,3)=$W$7)),"x","")</f>
        <v/>
      </c>
      <c r="X884" s="85" t="str">
        <f>IF(OR(TH!N884=TH!$X$7,O884=TH!$X$7),"x","")</f>
        <v/>
      </c>
      <c r="Y884" s="85" t="str">
        <f>IF(AND(OR(N884="131",O884="131"),H884='131-CT'!$H$9),"x","")</f>
        <v/>
      </c>
      <c r="Z884" s="85"/>
      <c r="AA884" s="85" t="str">
        <f>IF(AND(MONTH(E884)='IN-NX'!$J$5,'IN-NX'!$D$7=D884),"x","")</f>
        <v/>
      </c>
      <c r="AB884" s="85" t="str">
        <f>IF(AND(OR(LEFT(TH!N884,2)="15",LEFT(TH!O884,2)="15"),'152-CT'!$J$8=TH!F884),"x","")</f>
        <v/>
      </c>
      <c r="AC884" s="85" t="str">
        <f>IF(AND(OR(LEFT(TH!N884,2)="15",LEFT(TH!O884,2)="15"),TK!$E$7=TH!F884),"x","")</f>
        <v/>
      </c>
      <c r="AD884" s="85" t="str">
        <f>IF(AND(N884="1521",MONTH(C884)='BK-NL'!$M$11),"x","")</f>
        <v/>
      </c>
    </row>
    <row r="885" spans="1:30" ht="15.75" hidden="1" customHeight="1">
      <c r="A885" s="342" t="str">
        <f>IF(B885&lt;&gt;"",IF(AND(B885='IN-TC'!$S$4,OR(TH!N885="1111",TH!O885="1111")),TH!D885,""),"")</f>
        <v/>
      </c>
      <c r="B885" s="63">
        <f t="shared" si="64"/>
        <v>4</v>
      </c>
      <c r="C885" s="64">
        <f t="shared" si="73"/>
        <v>42466</v>
      </c>
      <c r="D885" s="64" t="s">
        <v>708</v>
      </c>
      <c r="E885" s="64">
        <v>42466</v>
      </c>
      <c r="F885" s="74" t="s">
        <v>1058</v>
      </c>
      <c r="G885" s="994" t="s">
        <v>927</v>
      </c>
      <c r="H885" s="7" t="s">
        <v>720</v>
      </c>
      <c r="I885" s="446"/>
      <c r="J885" s="446"/>
      <c r="K885" s="437"/>
      <c r="L885" s="446"/>
      <c r="M885" s="65">
        <v>1774440</v>
      </c>
      <c r="N885" s="66" t="s">
        <v>99</v>
      </c>
      <c r="O885" s="66" t="s">
        <v>26</v>
      </c>
      <c r="P885" s="85" t="str">
        <f>IF(AND('331-CT'!$E$7=TH!H885,OR(N885="331",O885="331")),"x","")</f>
        <v/>
      </c>
      <c r="Q885" s="85" t="str">
        <f>IF(AND(B885='111'!$L$11,OR($N885=$Q$7,$O885=$Q$7)),"x","")</f>
        <v/>
      </c>
      <c r="R885" s="85" t="str">
        <f>IF(AND($N885=$Q$7,$B885&lt;'111'!$L$11),"x","")</f>
        <v/>
      </c>
      <c r="S885" s="85" t="str">
        <f>IF(AND($O885=$Q$7,$B885&lt;'111'!$L$11),"x","")</f>
        <v/>
      </c>
      <c r="T885" s="85" t="str">
        <f>IF(ISERROR(FIND('112'!$M$9,G885,1)),"",IF((AND(FIND('112'!$M$9,G885,1)&gt;=1,B885='112'!$K$9,OR($N885='112'!$I$6,$O885='112'!$I$6))),"x",""))</f>
        <v/>
      </c>
      <c r="U885" s="85" t="str">
        <f>IF(ISERROR(FIND('112'!$M$9,G885,1)),"",IF((AND(LEFT(G885,2)=LEFT('112'!$M$9,2),B885&lt;'112'!$K$9,$N885='112'!$I$6)),"x",""))</f>
        <v/>
      </c>
      <c r="V885" s="85" t="str">
        <f>IF(ISERROR(FIND('112'!$M$9,G885,1)),"",IF((AND(RIGHT(G885,2)=RIGHT('112'!$M$9,2),B885&lt;'112'!$K$9,$O885='112'!$I$6)),"x",""))</f>
        <v>x</v>
      </c>
      <c r="W885" s="85" t="str">
        <f>IF(AND('341-CT'!$H$9=H885,OR(LEFT(N885,3)=$W$7,LEFT(O885,3)=$W$7)),"x","")</f>
        <v/>
      </c>
      <c r="X885" s="85" t="str">
        <f>IF(OR(TH!N885=TH!$X$7,O885=TH!$X$7),"x","")</f>
        <v/>
      </c>
      <c r="Y885" s="85" t="str">
        <f>IF(AND(OR(N885="131",O885="131"),H885='131-CT'!$H$9),"x","")</f>
        <v/>
      </c>
      <c r="Z885" s="85"/>
      <c r="AA885" s="85" t="str">
        <f>IF(AND(MONTH(E885)='IN-NX'!$J$5,'IN-NX'!$D$7=D885),"x","")</f>
        <v/>
      </c>
      <c r="AB885" s="85" t="str">
        <f>IF(AND(OR(LEFT(TH!N885,2)="15",LEFT(TH!O885,2)="15"),'152-CT'!$J$8=TH!F885),"x","")</f>
        <v/>
      </c>
      <c r="AC885" s="85" t="str">
        <f>IF(AND(OR(LEFT(TH!N885,2)="15",LEFT(TH!O885,2)="15"),TK!$E$7=TH!F885),"x","")</f>
        <v/>
      </c>
      <c r="AD885" s="85" t="str">
        <f>IF(AND(N885="1521",MONTH(C885)='BK-NL'!$M$11),"x","")</f>
        <v/>
      </c>
    </row>
    <row r="886" spans="1:30" ht="15.75" hidden="1" customHeight="1">
      <c r="A886" s="342" t="str">
        <f>IF(B886&lt;&gt;"",IF(AND(B886='IN-TC'!$S$4,OR(TH!N886="1111",TH!O886="1111")),TH!D886,""),"")</f>
        <v/>
      </c>
      <c r="B886" s="63">
        <f t="shared" si="64"/>
        <v>4</v>
      </c>
      <c r="C886" s="64">
        <f t="shared" si="73"/>
        <v>42466</v>
      </c>
      <c r="D886" s="64" t="s">
        <v>708</v>
      </c>
      <c r="E886" s="64">
        <v>42466</v>
      </c>
      <c r="F886" s="74" t="s">
        <v>1059</v>
      </c>
      <c r="G886" s="994" t="s">
        <v>927</v>
      </c>
      <c r="H886" s="7" t="s">
        <v>727</v>
      </c>
      <c r="I886" s="446"/>
      <c r="J886" s="446"/>
      <c r="K886" s="437"/>
      <c r="L886" s="446"/>
      <c r="M886" s="65">
        <v>2483993</v>
      </c>
      <c r="N886" s="66" t="s">
        <v>99</v>
      </c>
      <c r="O886" s="66" t="s">
        <v>26</v>
      </c>
      <c r="P886" s="85" t="str">
        <f>IF(AND('331-CT'!$E$7=TH!H886,OR(N886="331",O886="331")),"x","")</f>
        <v/>
      </c>
      <c r="Q886" s="85" t="str">
        <f>IF(AND(B886='111'!$L$11,OR($N886=$Q$7,$O886=$Q$7)),"x","")</f>
        <v/>
      </c>
      <c r="R886" s="85" t="str">
        <f>IF(AND($N886=$Q$7,$B886&lt;'111'!$L$11),"x","")</f>
        <v/>
      </c>
      <c r="S886" s="85" t="str">
        <f>IF(AND($O886=$Q$7,$B886&lt;'111'!$L$11),"x","")</f>
        <v/>
      </c>
      <c r="T886" s="85" t="str">
        <f>IF(ISERROR(FIND('112'!$M$9,G886,1)),"",IF((AND(FIND('112'!$M$9,G886,1)&gt;=1,B886='112'!$K$9,OR($N886='112'!$I$6,$O886='112'!$I$6))),"x",""))</f>
        <v/>
      </c>
      <c r="U886" s="85" t="str">
        <f>IF(ISERROR(FIND('112'!$M$9,G886,1)),"",IF((AND(LEFT(G886,2)=LEFT('112'!$M$9,2),B886&lt;'112'!$K$9,$N886='112'!$I$6)),"x",""))</f>
        <v/>
      </c>
      <c r="V886" s="85" t="str">
        <f>IF(ISERROR(FIND('112'!$M$9,G886,1)),"",IF((AND(RIGHT(G886,2)=RIGHT('112'!$M$9,2),B886&lt;'112'!$K$9,$O886='112'!$I$6)),"x",""))</f>
        <v>x</v>
      </c>
      <c r="W886" s="85" t="str">
        <f>IF(AND('341-CT'!$H$9=H886,OR(LEFT(N886,3)=$W$7,LEFT(O886,3)=$W$7)),"x","")</f>
        <v/>
      </c>
      <c r="X886" s="85" t="str">
        <f>IF(OR(TH!N886=TH!$X$7,O886=TH!$X$7),"x","")</f>
        <v/>
      </c>
      <c r="Y886" s="85" t="str">
        <f>IF(AND(OR(N886="131",O886="131"),H886='131-CT'!$H$9),"x","")</f>
        <v/>
      </c>
      <c r="Z886" s="85"/>
      <c r="AA886" s="85" t="str">
        <f>IF(AND(MONTH(E886)='IN-NX'!$J$5,'IN-NX'!$D$7=D886),"x","")</f>
        <v/>
      </c>
      <c r="AB886" s="85" t="str">
        <f>IF(AND(OR(LEFT(TH!N886,2)="15",LEFT(TH!O886,2)="15"),'152-CT'!$J$8=TH!F886),"x","")</f>
        <v/>
      </c>
      <c r="AC886" s="85" t="str">
        <f>IF(AND(OR(LEFT(TH!N886,2)="15",LEFT(TH!O886,2)="15"),TK!$E$7=TH!F886),"x","")</f>
        <v/>
      </c>
      <c r="AD886" s="85" t="str">
        <f>IF(AND(N886="1521",MONTH(C886)='BK-NL'!$M$11),"x","")</f>
        <v/>
      </c>
    </row>
    <row r="887" spans="1:30" ht="15.75" customHeight="1">
      <c r="A887" s="342" t="str">
        <f>IF(B887&lt;&gt;"",IF(AND(B887='IN-TC'!$S$4,OR(TH!N887="1111",TH!O887="1111")),TH!D887,""),"")</f>
        <v/>
      </c>
      <c r="B887" s="63">
        <f t="shared" si="64"/>
        <v>4</v>
      </c>
      <c r="C887" s="64">
        <f t="shared" si="73"/>
        <v>42468</v>
      </c>
      <c r="D887" s="64" t="s">
        <v>708</v>
      </c>
      <c r="E887" s="64">
        <v>42468</v>
      </c>
      <c r="F887" s="74" t="s">
        <v>1459</v>
      </c>
      <c r="G887" s="994" t="s">
        <v>927</v>
      </c>
      <c r="H887" s="7" t="s">
        <v>635</v>
      </c>
      <c r="I887" s="446"/>
      <c r="J887" s="446"/>
      <c r="K887" s="437"/>
      <c r="L887" s="446"/>
      <c r="M887" s="65">
        <v>22186560</v>
      </c>
      <c r="N887" s="323" t="s">
        <v>8</v>
      </c>
      <c r="O887" s="66" t="s">
        <v>26</v>
      </c>
      <c r="P887" s="85" t="str">
        <f>IF(AND('331-CT'!$E$7=TH!H887,OR(N887="331",O887="331")),"x","")</f>
        <v/>
      </c>
      <c r="Q887" s="85" t="str">
        <f>IF(AND(B887='111'!$L$11,OR($N887=$Q$7,$O887=$Q$7)),"x","")</f>
        <v/>
      </c>
      <c r="R887" s="85" t="str">
        <f>IF(AND($N887=$Q$7,$B887&lt;'111'!$L$11),"x","")</f>
        <v/>
      </c>
      <c r="S887" s="85" t="str">
        <f>IF(AND($O887=$Q$7,$B887&lt;'111'!$L$11),"x","")</f>
        <v/>
      </c>
      <c r="T887" s="85" t="str">
        <f>IF(ISERROR(FIND('112'!$M$9,G887,1)),"",IF((AND(FIND('112'!$M$9,G887,1)&gt;=1,B887='112'!$K$9,OR($N887='112'!$I$6,$O887='112'!$I$6))),"x",""))</f>
        <v/>
      </c>
      <c r="U887" s="85" t="str">
        <f>IF(ISERROR(FIND('112'!$M$9,G887,1)),"",IF((AND(LEFT(G887,2)=LEFT('112'!$M$9,2),B887&lt;'112'!$K$9,$N887='112'!$I$6)),"x",""))</f>
        <v/>
      </c>
      <c r="V887" s="85" t="str">
        <f>IF(ISERROR(FIND('112'!$M$9,G887,1)),"",IF((AND(RIGHT(G887,2)=RIGHT('112'!$M$9,2),B887&lt;'112'!$K$9,$O887='112'!$I$6)),"x",""))</f>
        <v>x</v>
      </c>
      <c r="W887" s="85" t="str">
        <f>IF(AND('341-CT'!$H$9=H887,OR(LEFT(N887,3)=$W$7,LEFT(O887,3)=$W$7)),"x","")</f>
        <v/>
      </c>
      <c r="X887" s="85" t="str">
        <f>IF(OR(TH!N887=TH!$X$7,O887=TH!$X$7),"x","")</f>
        <v/>
      </c>
      <c r="Y887" s="85" t="str">
        <f>IF(AND(OR(N887="131",O887="131"),H887='131-CT'!$H$9),"x","")</f>
        <v/>
      </c>
      <c r="Z887" s="85"/>
      <c r="AA887" s="85" t="str">
        <f>IF(AND(MONTH(E887)='IN-NX'!$J$5,'IN-NX'!$D$7=D887),"x","")</f>
        <v/>
      </c>
      <c r="AB887" s="85" t="str">
        <f>IF(AND(OR(LEFT(TH!N887,2)="15",LEFT(TH!O887,2)="15"),'152-CT'!$J$8=TH!F887),"x","")</f>
        <v/>
      </c>
      <c r="AC887" s="85" t="str">
        <f>IF(AND(OR(LEFT(TH!N887,2)="15",LEFT(TH!O887,2)="15"),TK!$E$7=TH!F887),"x","")</f>
        <v/>
      </c>
      <c r="AD887" s="85" t="str">
        <f>IF(AND(N887="1521",MONTH(C887)='BK-NL'!$M$11),"x","")</f>
        <v/>
      </c>
    </row>
    <row r="888" spans="1:30" ht="15.75" hidden="1" customHeight="1">
      <c r="A888" s="342" t="str">
        <f>IF(B888&lt;&gt;"",IF(AND(B888='IN-TC'!$S$4,OR(TH!N888="1111",TH!O888="1111")),TH!D888,""),"")</f>
        <v/>
      </c>
      <c r="B888" s="63">
        <f t="shared" si="64"/>
        <v>4</v>
      </c>
      <c r="C888" s="64">
        <f t="shared" si="73"/>
        <v>42468</v>
      </c>
      <c r="D888" s="64" t="s">
        <v>708</v>
      </c>
      <c r="E888" s="64">
        <v>42468</v>
      </c>
      <c r="F888" s="74" t="s">
        <v>1208</v>
      </c>
      <c r="G888" s="994" t="s">
        <v>927</v>
      </c>
      <c r="H888" s="74"/>
      <c r="I888" s="446"/>
      <c r="J888" s="446"/>
      <c r="K888" s="437"/>
      <c r="L888" s="446"/>
      <c r="M888" s="65">
        <v>45000</v>
      </c>
      <c r="N888" s="66" t="s">
        <v>101</v>
      </c>
      <c r="O888" s="66" t="s">
        <v>26</v>
      </c>
      <c r="P888" s="85" t="str">
        <f>IF(AND('331-CT'!$E$7=TH!H888,OR(N888="331",O888="331")),"x","")</f>
        <v/>
      </c>
      <c r="Q888" s="85" t="str">
        <f>IF(AND(B888='111'!$L$11,OR($N888=$Q$7,$O888=$Q$7)),"x","")</f>
        <v/>
      </c>
      <c r="R888" s="85" t="str">
        <f>IF(AND($N888=$Q$7,$B888&lt;'111'!$L$11),"x","")</f>
        <v/>
      </c>
      <c r="S888" s="85" t="str">
        <f>IF(AND($O888=$Q$7,$B888&lt;'111'!$L$11),"x","")</f>
        <v/>
      </c>
      <c r="T888" s="85" t="str">
        <f>IF(ISERROR(FIND('112'!$M$9,G888,1)),"",IF((AND(FIND('112'!$M$9,G888,1)&gt;=1,B888='112'!$K$9,OR($N888='112'!$I$6,$O888='112'!$I$6))),"x",""))</f>
        <v/>
      </c>
      <c r="U888" s="85" t="str">
        <f>IF(ISERROR(FIND('112'!$M$9,G888,1)),"",IF((AND(LEFT(G888,2)=LEFT('112'!$M$9,2),B888&lt;'112'!$K$9,$N888='112'!$I$6)),"x",""))</f>
        <v/>
      </c>
      <c r="V888" s="85" t="str">
        <f>IF(ISERROR(FIND('112'!$M$9,G888,1)),"",IF((AND(RIGHT(G888,2)=RIGHT('112'!$M$9,2),B888&lt;'112'!$K$9,$O888='112'!$I$6)),"x",""))</f>
        <v>x</v>
      </c>
      <c r="W888" s="85" t="str">
        <f>IF(AND('341-CT'!$H$9=H888,OR(LEFT(N888,3)=$W$7,LEFT(O888,3)=$W$7)),"x","")</f>
        <v/>
      </c>
      <c r="X888" s="85" t="str">
        <f>IF(OR(TH!N888=TH!$X$7,O888=TH!$X$7),"x","")</f>
        <v/>
      </c>
      <c r="Y888" s="85" t="str">
        <f>IF(AND(OR(N888="131",O888="131"),H888='131-CT'!$H$9),"x","")</f>
        <v/>
      </c>
      <c r="Z888" s="85"/>
      <c r="AA888" s="85" t="str">
        <f>IF(AND(MONTH(E888)='IN-NX'!$J$5,'IN-NX'!$D$7=D888),"x","")</f>
        <v/>
      </c>
      <c r="AB888" s="85" t="str">
        <f>IF(AND(OR(LEFT(TH!N888,2)="15",LEFT(TH!O888,2)="15"),'152-CT'!$J$8=TH!F888),"x","")</f>
        <v/>
      </c>
      <c r="AC888" s="85" t="str">
        <f>IF(AND(OR(LEFT(TH!N888,2)="15",LEFT(TH!O888,2)="15"),TK!$E$7=TH!F888),"x","")</f>
        <v/>
      </c>
      <c r="AD888" s="85" t="str">
        <f>IF(AND(N888="1521",MONTH(C888)='BK-NL'!$M$11),"x","")</f>
        <v/>
      </c>
    </row>
    <row r="889" spans="1:30" ht="15.75" hidden="1" customHeight="1">
      <c r="A889" s="342" t="str">
        <f>IF(B889&lt;&gt;"",IF(AND(B889='IN-TC'!$S$4,OR(TH!N889="1111",TH!O889="1111")),TH!D889,""),"")</f>
        <v/>
      </c>
      <c r="B889" s="63">
        <f t="shared" si="64"/>
        <v>4</v>
      </c>
      <c r="C889" s="64">
        <f t="shared" si="73"/>
        <v>42468</v>
      </c>
      <c r="D889" s="64" t="s">
        <v>708</v>
      </c>
      <c r="E889" s="64">
        <v>42468</v>
      </c>
      <c r="F889" s="74" t="s">
        <v>1209</v>
      </c>
      <c r="G889" s="994" t="s">
        <v>927</v>
      </c>
      <c r="H889" s="74"/>
      <c r="I889" s="446"/>
      <c r="J889" s="446"/>
      <c r="K889" s="437"/>
      <c r="L889" s="446"/>
      <c r="M889" s="65">
        <v>4500</v>
      </c>
      <c r="N889" s="66" t="s">
        <v>9</v>
      </c>
      <c r="O889" s="66" t="s">
        <v>26</v>
      </c>
      <c r="P889" s="85" t="str">
        <f>IF(AND('331-CT'!$E$7=TH!H889,OR(N889="331",O889="331")),"x","")</f>
        <v/>
      </c>
      <c r="Q889" s="85" t="str">
        <f>IF(AND(B889='111'!$L$11,OR($N889=$Q$7,$O889=$Q$7)),"x","")</f>
        <v/>
      </c>
      <c r="R889" s="85" t="str">
        <f>IF(AND($N889=$Q$7,$B889&lt;'111'!$L$11),"x","")</f>
        <v/>
      </c>
      <c r="S889" s="85" t="str">
        <f>IF(AND($O889=$Q$7,$B889&lt;'111'!$L$11),"x","")</f>
        <v/>
      </c>
      <c r="T889" s="85" t="str">
        <f>IF(ISERROR(FIND('112'!$M$9,G889,1)),"",IF((AND(FIND('112'!$M$9,G889,1)&gt;=1,B889='112'!$K$9,OR($N889='112'!$I$6,$O889='112'!$I$6))),"x",""))</f>
        <v/>
      </c>
      <c r="U889" s="85" t="str">
        <f>IF(ISERROR(FIND('112'!$M$9,G889,1)),"",IF((AND(LEFT(G889,2)=LEFT('112'!$M$9,2),B889&lt;'112'!$K$9,$N889='112'!$I$6)),"x",""))</f>
        <v/>
      </c>
      <c r="V889" s="85" t="str">
        <f>IF(ISERROR(FIND('112'!$M$9,G889,1)),"",IF((AND(RIGHT(G889,2)=RIGHT('112'!$M$9,2),B889&lt;'112'!$K$9,$O889='112'!$I$6)),"x",""))</f>
        <v>x</v>
      </c>
      <c r="W889" s="85" t="str">
        <f>IF(AND('341-CT'!$H$9=H889,OR(LEFT(N889,3)=$W$7,LEFT(O889,3)=$W$7)),"x","")</f>
        <v/>
      </c>
      <c r="X889" s="85" t="str">
        <f>IF(OR(TH!N889=TH!$X$7,O889=TH!$X$7),"x","")</f>
        <v/>
      </c>
      <c r="Y889" s="85" t="str">
        <f>IF(AND(OR(N889="131",O889="131"),H889='131-CT'!$H$9),"x","")</f>
        <v/>
      </c>
      <c r="Z889" s="85"/>
      <c r="AA889" s="85" t="str">
        <f>IF(AND(MONTH(E889)='IN-NX'!$J$5,'IN-NX'!$D$7=D889),"x","")</f>
        <v/>
      </c>
      <c r="AB889" s="85" t="str">
        <f>IF(AND(OR(LEFT(TH!N889,2)="15",LEFT(TH!O889,2)="15"),'152-CT'!$J$8=TH!F889),"x","")</f>
        <v/>
      </c>
      <c r="AC889" s="85" t="str">
        <f>IF(AND(OR(LEFT(TH!N889,2)="15",LEFT(TH!O889,2)="15"),TK!$E$7=TH!F889),"x","")</f>
        <v/>
      </c>
      <c r="AD889" s="85" t="str">
        <f>IF(AND(N889="1521",MONTH(C889)='BK-NL'!$M$11),"x","")</f>
        <v/>
      </c>
    </row>
    <row r="890" spans="1:30" ht="15.75" hidden="1" customHeight="1">
      <c r="A890" s="342" t="str">
        <f>IF(B890&lt;&gt;"",IF(AND(B890='IN-TC'!$S$4,OR(TH!N890="1111",TH!O890="1111")),TH!D890,""),"")</f>
        <v/>
      </c>
      <c r="B890" s="63">
        <f t="shared" si="64"/>
        <v>4</v>
      </c>
      <c r="C890" s="64">
        <f t="shared" si="73"/>
        <v>42475</v>
      </c>
      <c r="D890" s="64" t="s">
        <v>708</v>
      </c>
      <c r="E890" s="64">
        <v>42475</v>
      </c>
      <c r="F890" s="74" t="s">
        <v>1460</v>
      </c>
      <c r="G890" s="994" t="s">
        <v>927</v>
      </c>
      <c r="H890" s="74" t="s">
        <v>1461</v>
      </c>
      <c r="I890" s="446"/>
      <c r="J890" s="446"/>
      <c r="K890" s="437"/>
      <c r="L890" s="446"/>
      <c r="M890" s="65">
        <v>19958000</v>
      </c>
      <c r="N890" s="66" t="s">
        <v>26</v>
      </c>
      <c r="O890" s="66" t="s">
        <v>596</v>
      </c>
      <c r="P890" s="85" t="str">
        <f>IF(AND('331-CT'!$E$7=TH!H890,OR(N890="331",O890="331")),"x","")</f>
        <v/>
      </c>
      <c r="Q890" s="85" t="str">
        <f>IF(AND(B890='111'!$L$11,OR($N890=$Q$7,$O890=$Q$7)),"x","")</f>
        <v/>
      </c>
      <c r="R890" s="85" t="str">
        <f>IF(AND($N890=$Q$7,$B890&lt;'111'!$L$11),"x","")</f>
        <v/>
      </c>
      <c r="S890" s="85" t="str">
        <f>IF(AND($O890=$Q$7,$B890&lt;'111'!$L$11),"x","")</f>
        <v/>
      </c>
      <c r="T890" s="85" t="str">
        <f>IF(ISERROR(FIND('112'!$M$9,G890,1)),"",IF((AND(FIND('112'!$M$9,G890,1)&gt;=1,B890='112'!$K$9,OR($N890='112'!$I$6,$O890='112'!$I$6))),"x",""))</f>
        <v/>
      </c>
      <c r="U890" s="85" t="str">
        <f>IF(ISERROR(FIND('112'!$M$9,G890,1)),"",IF((AND(LEFT(G890,2)=LEFT('112'!$M$9,2),B890&lt;'112'!$K$9,$N890='112'!$I$6)),"x",""))</f>
        <v>x</v>
      </c>
      <c r="V890" s="85" t="str">
        <f>IF(ISERROR(FIND('112'!$M$9,G890,1)),"",IF((AND(RIGHT(G890,2)=RIGHT('112'!$M$9,2),B890&lt;'112'!$K$9,$O890='112'!$I$6)),"x",""))</f>
        <v/>
      </c>
      <c r="W890" s="85" t="str">
        <f>IF(AND('341-CT'!$H$9=H890,OR(LEFT(N890,3)=$W$7,LEFT(O890,3)=$W$7)),"x","")</f>
        <v/>
      </c>
      <c r="X890" s="85" t="str">
        <f>IF(OR(TH!N890=TH!$X$7,O890=TH!$X$7),"x","")</f>
        <v/>
      </c>
      <c r="Y890" s="85" t="str">
        <f>IF(AND(OR(N890="131",O890="131"),H890='131-CT'!$H$9),"x","")</f>
        <v/>
      </c>
      <c r="Z890" s="85"/>
      <c r="AA890" s="85" t="str">
        <f>IF(AND(MONTH(E890)='IN-NX'!$J$5,'IN-NX'!$D$7=D890),"x","")</f>
        <v/>
      </c>
      <c r="AB890" s="85" t="str">
        <f>IF(AND(OR(LEFT(TH!N890,2)="15",LEFT(TH!O890,2)="15"),'152-CT'!$J$8=TH!F890),"x","")</f>
        <v/>
      </c>
      <c r="AC890" s="85" t="str">
        <f>IF(AND(OR(LEFT(TH!N890,2)="15",LEFT(TH!O890,2)="15"),TK!$E$7=TH!F890),"x","")</f>
        <v/>
      </c>
      <c r="AD890" s="85" t="str">
        <f>IF(AND(N890="1521",MONTH(C890)='BK-NL'!$M$11),"x","")</f>
        <v/>
      </c>
    </row>
    <row r="891" spans="1:30" s="357" customFormat="1" ht="15.75" hidden="1" customHeight="1">
      <c r="A891" s="342" t="str">
        <f>IF(B891&lt;&gt;"",IF(AND(B891='IN-TC'!$S$4,OR(TH!N891="1111",TH!O891="1111")),TH!D891,""),"")</f>
        <v/>
      </c>
      <c r="B891" s="63">
        <f t="shared" si="64"/>
        <v>4</v>
      </c>
      <c r="C891" s="64">
        <f t="shared" si="73"/>
        <v>42475</v>
      </c>
      <c r="D891" s="64" t="s">
        <v>708</v>
      </c>
      <c r="E891" s="64">
        <v>42475</v>
      </c>
      <c r="F891" s="74" t="s">
        <v>1200</v>
      </c>
      <c r="G891" s="994" t="s">
        <v>927</v>
      </c>
      <c r="H891" s="898" t="s">
        <v>1468</v>
      </c>
      <c r="I891" s="446"/>
      <c r="J891" s="446"/>
      <c r="K891" s="437"/>
      <c r="L891" s="446"/>
      <c r="M891" s="65">
        <v>1600000000</v>
      </c>
      <c r="N891" s="66" t="s">
        <v>26</v>
      </c>
      <c r="O891" s="66" t="s">
        <v>261</v>
      </c>
      <c r="P891" s="85" t="str">
        <f>IF(AND('331-CT'!$E$7=TH!H891,OR(N891="331",O891="331")),"x","")</f>
        <v/>
      </c>
      <c r="Q891" s="85" t="str">
        <f>IF(AND(B891='111'!$L$11,OR($N891=$Q$7,$O891=$Q$7)),"x","")</f>
        <v/>
      </c>
      <c r="R891" s="85" t="str">
        <f>IF(AND($N891=$Q$7,$B891&lt;'111'!$L$11),"x","")</f>
        <v/>
      </c>
      <c r="S891" s="85" t="str">
        <f>IF(AND($O891=$Q$7,$B891&lt;'111'!$L$11),"x","")</f>
        <v/>
      </c>
      <c r="T891" s="85" t="str">
        <f>IF(ISERROR(FIND('112'!$M$9,G891,1)),"",IF((AND(FIND('112'!$M$9,G891,1)&gt;=1,B891='112'!$K$9,OR($N891='112'!$I$6,$O891='112'!$I$6))),"x",""))</f>
        <v/>
      </c>
      <c r="U891" s="85" t="str">
        <f>IF(ISERROR(FIND('112'!$M$9,G891,1)),"",IF((AND(LEFT(G891,2)=LEFT('112'!$M$9,2),B891&lt;'112'!$K$9,$N891='112'!$I$6)),"x",""))</f>
        <v>x</v>
      </c>
      <c r="V891" s="85" t="str">
        <f>IF(ISERROR(FIND('112'!$M$9,G891,1)),"",IF((AND(RIGHT(G891,2)=RIGHT('112'!$M$9,2),B891&lt;'112'!$K$9,$O891='112'!$I$6)),"x",""))</f>
        <v/>
      </c>
      <c r="W891" s="85" t="str">
        <f>IF(AND('341-CT'!$H$9=H891,OR(LEFT(N891,3)=$W$7,LEFT(O891,3)=$W$7)),"x","")</f>
        <v/>
      </c>
      <c r="X891" s="85" t="str">
        <f>IF(OR(TH!N891=TH!$X$7,O891=TH!$X$7),"x","")</f>
        <v/>
      </c>
      <c r="Y891" s="85" t="str">
        <f>IF(AND(OR(N891="131",O891="131"),H891='131-CT'!$H$9),"x","")</f>
        <v/>
      </c>
      <c r="Z891" s="85"/>
      <c r="AA891" s="85" t="str">
        <f>IF(AND(MONTH(E891)='IN-NX'!$J$5,'IN-NX'!$D$7=D891),"x","")</f>
        <v/>
      </c>
      <c r="AB891" s="85" t="str">
        <f>IF(AND(OR(LEFT(TH!N891,2)="15",LEFT(TH!O891,2)="15"),'152-CT'!$J$8=TH!F891),"x","")</f>
        <v/>
      </c>
      <c r="AC891" s="85" t="str">
        <f>IF(AND(OR(LEFT(TH!N891,2)="15",LEFT(TH!O891,2)="15"),TK!$E$7=TH!F891),"x","")</f>
        <v/>
      </c>
      <c r="AD891" s="85" t="str">
        <f>IF(AND(N891="1521",MONTH(C891)='BK-NL'!$M$11),"x","")</f>
        <v/>
      </c>
    </row>
    <row r="892" spans="1:30" s="357" customFormat="1" ht="15.75" hidden="1" customHeight="1">
      <c r="A892" s="342" t="str">
        <f>IF(B892&lt;&gt;"",IF(AND(B892='IN-TC'!$S$4,OR(TH!N892="1111",TH!O892="1111")),TH!D892,""),"")</f>
        <v/>
      </c>
      <c r="B892" s="63">
        <f t="shared" ref="B892:B893" si="74">IF(C892&lt;&gt;"",MONTH(C892),"")</f>
        <v>4</v>
      </c>
      <c r="C892" s="64">
        <f t="shared" ref="C892:C893" si="75">E892</f>
        <v>42475</v>
      </c>
      <c r="D892" s="64" t="s">
        <v>708</v>
      </c>
      <c r="E892" s="64">
        <v>42475</v>
      </c>
      <c r="F892" s="74" t="s">
        <v>617</v>
      </c>
      <c r="G892" s="994" t="s">
        <v>927</v>
      </c>
      <c r="H892" s="898"/>
      <c r="I892" s="446"/>
      <c r="J892" s="446"/>
      <c r="K892" s="437"/>
      <c r="L892" s="446"/>
      <c r="M892" s="65">
        <v>222800</v>
      </c>
      <c r="N892" s="66" t="s">
        <v>101</v>
      </c>
      <c r="O892" s="66" t="s">
        <v>26</v>
      </c>
      <c r="P892" s="85" t="str">
        <f>IF(AND('331-CT'!$E$7=TH!H892,OR(N892="331",O892="331")),"x","")</f>
        <v/>
      </c>
      <c r="Q892" s="85" t="str">
        <f>IF(AND(B892='111'!$L$11,OR($N892=$Q$7,$O892=$Q$7)),"x","")</f>
        <v/>
      </c>
      <c r="R892" s="85" t="str">
        <f>IF(AND($N892=$Q$7,$B892&lt;'111'!$L$11),"x","")</f>
        <v/>
      </c>
      <c r="S892" s="85" t="str">
        <f>IF(AND($O892=$Q$7,$B892&lt;'111'!$L$11),"x","")</f>
        <v/>
      </c>
      <c r="T892" s="85" t="str">
        <f>IF(ISERROR(FIND('112'!$M$9,G892,1)),"",IF((AND(FIND('112'!$M$9,G892,1)&gt;=1,B892='112'!$K$9,OR($N892='112'!$I$6,$O892='112'!$I$6))),"x",""))</f>
        <v/>
      </c>
      <c r="U892" s="85" t="str">
        <f>IF(ISERROR(FIND('112'!$M$9,G892,1)),"",IF((AND(LEFT(G892,2)=LEFT('112'!$M$9,2),B892&lt;'112'!$K$9,$N892='112'!$I$6)),"x",""))</f>
        <v/>
      </c>
      <c r="V892" s="85" t="str">
        <f>IF(ISERROR(FIND('112'!$M$9,G892,1)),"",IF((AND(RIGHT(G892,2)=RIGHT('112'!$M$9,2),B892&lt;'112'!$K$9,$O892='112'!$I$6)),"x",""))</f>
        <v>x</v>
      </c>
      <c r="W892" s="85" t="str">
        <f>IF(AND('341-CT'!$H$9=H892,OR(LEFT(N892,3)=$W$7,LEFT(O892,3)=$W$7)),"x","")</f>
        <v/>
      </c>
      <c r="X892" s="85" t="str">
        <f>IF(OR(TH!N892=TH!$X$7,O892=TH!$X$7),"x","")</f>
        <v/>
      </c>
      <c r="Y892" s="85" t="str">
        <f>IF(AND(OR(N892="131",O892="131"),H892='131-CT'!$H$9),"x","")</f>
        <v/>
      </c>
      <c r="Z892" s="85"/>
      <c r="AA892" s="85" t="str">
        <f>IF(AND(MONTH(E892)='IN-NX'!$J$5,'IN-NX'!$D$7=D892),"x","")</f>
        <v/>
      </c>
      <c r="AB892" s="85" t="str">
        <f>IF(AND(OR(LEFT(TH!N892,2)="15",LEFT(TH!O892,2)="15"),'152-CT'!$J$8=TH!F892),"x","")</f>
        <v/>
      </c>
      <c r="AC892" s="85" t="str">
        <f>IF(AND(OR(LEFT(TH!N892,2)="15",LEFT(TH!O892,2)="15"),TK!$E$7=TH!F892),"x","")</f>
        <v/>
      </c>
      <c r="AD892" s="85" t="str">
        <f>IF(AND(N892="1521",MONTH(C892)='BK-NL'!$M$11),"x","")</f>
        <v/>
      </c>
    </row>
    <row r="893" spans="1:30" s="357" customFormat="1" ht="15.75" hidden="1" customHeight="1">
      <c r="A893" s="342" t="str">
        <f>IF(B893&lt;&gt;"",IF(AND(B893='IN-TC'!$S$4,OR(TH!N893="1111",TH!O893="1111")),TH!D893,""),"")</f>
        <v/>
      </c>
      <c r="B893" s="63">
        <f t="shared" si="74"/>
        <v>4</v>
      </c>
      <c r="C893" s="64">
        <f t="shared" si="75"/>
        <v>42475</v>
      </c>
      <c r="D893" s="64" t="s">
        <v>708</v>
      </c>
      <c r="E893" s="64">
        <v>42475</v>
      </c>
      <c r="F893" s="74" t="s">
        <v>1203</v>
      </c>
      <c r="G893" s="994" t="s">
        <v>927</v>
      </c>
      <c r="H893" s="898"/>
      <c r="I893" s="446"/>
      <c r="J893" s="446"/>
      <c r="K893" s="437"/>
      <c r="L893" s="446"/>
      <c r="M893" s="65">
        <v>22280</v>
      </c>
      <c r="N893" s="66" t="s">
        <v>9</v>
      </c>
      <c r="O893" s="66" t="s">
        <v>26</v>
      </c>
      <c r="P893" s="85" t="str">
        <f>IF(AND('331-CT'!$E$7=TH!H893,OR(N893="331",O893="331")),"x","")</f>
        <v/>
      </c>
      <c r="Q893" s="85" t="str">
        <f>IF(AND(B893='111'!$L$11,OR($N893=$Q$7,$O893=$Q$7)),"x","")</f>
        <v/>
      </c>
      <c r="R893" s="85" t="str">
        <f>IF(AND($N893=$Q$7,$B893&lt;'111'!$L$11),"x","")</f>
        <v/>
      </c>
      <c r="S893" s="85" t="str">
        <f>IF(AND($O893=$Q$7,$B893&lt;'111'!$L$11),"x","")</f>
        <v/>
      </c>
      <c r="T893" s="85" t="str">
        <f>IF(ISERROR(FIND('112'!$M$9,G893,1)),"",IF((AND(FIND('112'!$M$9,G893,1)&gt;=1,B893='112'!$K$9,OR($N893='112'!$I$6,$O893='112'!$I$6))),"x",""))</f>
        <v/>
      </c>
      <c r="U893" s="85" t="str">
        <f>IF(ISERROR(FIND('112'!$M$9,G893,1)),"",IF((AND(LEFT(G893,2)=LEFT('112'!$M$9,2),B893&lt;'112'!$K$9,$N893='112'!$I$6)),"x",""))</f>
        <v/>
      </c>
      <c r="V893" s="85" t="str">
        <f>IF(ISERROR(FIND('112'!$M$9,G893,1)),"",IF((AND(RIGHT(G893,2)=RIGHT('112'!$M$9,2),B893&lt;'112'!$K$9,$O893='112'!$I$6)),"x",""))</f>
        <v>x</v>
      </c>
      <c r="W893" s="85" t="str">
        <f>IF(AND('341-CT'!$H$9=H893,OR(LEFT(N893,3)=$W$7,LEFT(O893,3)=$W$7)),"x","")</f>
        <v/>
      </c>
      <c r="X893" s="85" t="str">
        <f>IF(OR(TH!N893=TH!$X$7,O893=TH!$X$7),"x","")</f>
        <v/>
      </c>
      <c r="Y893" s="85" t="str">
        <f>IF(AND(OR(N893="131",O893="131"),H893='131-CT'!$H$9),"x","")</f>
        <v/>
      </c>
      <c r="Z893" s="85"/>
      <c r="AA893" s="85" t="str">
        <f>IF(AND(MONTH(E893)='IN-NX'!$J$5,'IN-NX'!$D$7=D893),"x","")</f>
        <v/>
      </c>
      <c r="AB893" s="85" t="str">
        <f>IF(AND(OR(LEFT(TH!N893,2)="15",LEFT(TH!O893,2)="15"),'152-CT'!$J$8=TH!F893),"x","")</f>
        <v/>
      </c>
      <c r="AC893" s="85" t="str">
        <f>IF(AND(OR(LEFT(TH!N893,2)="15",LEFT(TH!O893,2)="15"),TK!$E$7=TH!F893),"x","")</f>
        <v/>
      </c>
      <c r="AD893" s="85" t="str">
        <f>IF(AND(N893="1521",MONTH(C893)='BK-NL'!$M$11),"x","")</f>
        <v/>
      </c>
    </row>
    <row r="894" spans="1:30" s="357" customFormat="1" ht="15.75" hidden="1" customHeight="1">
      <c r="A894" s="342" t="str">
        <f>IF(B894&lt;&gt;"",IF(AND(B894='IN-TC'!$S$4,OR(TH!N894="1111",TH!O894="1111")),TH!D894,""),"")</f>
        <v/>
      </c>
      <c r="B894" s="63">
        <f t="shared" si="64"/>
        <v>4</v>
      </c>
      <c r="C894" s="64">
        <f t="shared" si="73"/>
        <v>42475</v>
      </c>
      <c r="D894" s="64" t="s">
        <v>708</v>
      </c>
      <c r="E894" s="64">
        <v>42475</v>
      </c>
      <c r="F894" s="74" t="s">
        <v>618</v>
      </c>
      <c r="G894" s="994" t="s">
        <v>927</v>
      </c>
      <c r="H894" s="898"/>
      <c r="I894" s="446"/>
      <c r="J894" s="446"/>
      <c r="K894" s="437"/>
      <c r="L894" s="446"/>
      <c r="M894" s="65">
        <v>615374</v>
      </c>
      <c r="N894" s="66" t="s">
        <v>101</v>
      </c>
      <c r="O894" s="66" t="s">
        <v>26</v>
      </c>
      <c r="P894" s="85" t="str">
        <f>IF(AND('331-CT'!$E$7=TH!H894,OR(N894="331",O894="331")),"x","")</f>
        <v/>
      </c>
      <c r="Q894" s="85" t="str">
        <f>IF(AND(B894='111'!$L$11,OR($N894=$Q$7,$O894=$Q$7)),"x","")</f>
        <v/>
      </c>
      <c r="R894" s="85" t="str">
        <f>IF(AND($N894=$Q$7,$B894&lt;'111'!$L$11),"x","")</f>
        <v/>
      </c>
      <c r="S894" s="85" t="str">
        <f>IF(AND($O894=$Q$7,$B894&lt;'111'!$L$11),"x","")</f>
        <v/>
      </c>
      <c r="T894" s="85" t="str">
        <f>IF(ISERROR(FIND('112'!$M$9,G894,1)),"",IF((AND(FIND('112'!$M$9,G894,1)&gt;=1,B894='112'!$K$9,OR($N894='112'!$I$6,$O894='112'!$I$6))),"x",""))</f>
        <v/>
      </c>
      <c r="U894" s="85" t="str">
        <f>IF(ISERROR(FIND('112'!$M$9,G894,1)),"",IF((AND(LEFT(G894,2)=LEFT('112'!$M$9,2),B894&lt;'112'!$K$9,$N894='112'!$I$6)),"x",""))</f>
        <v/>
      </c>
      <c r="V894" s="85" t="str">
        <f>IF(ISERROR(FIND('112'!$M$9,G894,1)),"",IF((AND(RIGHT(G894,2)=RIGHT('112'!$M$9,2),B894&lt;'112'!$K$9,$O894='112'!$I$6)),"x",""))</f>
        <v>x</v>
      </c>
      <c r="W894" s="85" t="str">
        <f>IF(AND('341-CT'!$H$9=H894,OR(LEFT(N894,3)=$W$7,LEFT(O894,3)=$W$7)),"x","")</f>
        <v/>
      </c>
      <c r="X894" s="85" t="str">
        <f>IF(OR(TH!N894=TH!$X$7,O894=TH!$X$7),"x","")</f>
        <v/>
      </c>
      <c r="Y894" s="85" t="str">
        <f>IF(AND(OR(N894="131",O894="131"),H894='131-CT'!$H$9),"x","")</f>
        <v/>
      </c>
      <c r="Z894" s="85"/>
      <c r="AA894" s="85" t="str">
        <f>IF(AND(MONTH(E894)='IN-NX'!$J$5,'IN-NX'!$D$7=D894),"x","")</f>
        <v/>
      </c>
      <c r="AB894" s="85" t="str">
        <f>IF(AND(OR(LEFT(TH!N894,2)="15",LEFT(TH!O894,2)="15"),'152-CT'!$J$8=TH!F894),"x","")</f>
        <v/>
      </c>
      <c r="AC894" s="85" t="str">
        <f>IF(AND(OR(LEFT(TH!N894,2)="15",LEFT(TH!O894,2)="15"),TK!$E$7=TH!F894),"x","")</f>
        <v/>
      </c>
      <c r="AD894" s="85" t="str">
        <f>IF(AND(N894="1521",MONTH(C894)='BK-NL'!$M$11),"x","")</f>
        <v/>
      </c>
    </row>
    <row r="895" spans="1:30" s="357" customFormat="1" ht="15.75" hidden="1" customHeight="1">
      <c r="A895" s="342" t="str">
        <f>IF(B895&lt;&gt;"",IF(AND(B895='IN-TC'!$S$4,OR(TH!N895="1111",TH!O895="1111")),TH!D895,""),"")</f>
        <v/>
      </c>
      <c r="B895" s="63">
        <f t="shared" ref="B895" si="76">IF(C895&lt;&gt;"",MONTH(C895),"")</f>
        <v>4</v>
      </c>
      <c r="C895" s="64">
        <f t="shared" ref="C895" si="77">E895</f>
        <v>42475</v>
      </c>
      <c r="D895" s="64" t="s">
        <v>708</v>
      </c>
      <c r="E895" s="64">
        <v>42475</v>
      </c>
      <c r="F895" s="74" t="s">
        <v>1327</v>
      </c>
      <c r="G895" s="994" t="s">
        <v>927</v>
      </c>
      <c r="H895" s="898"/>
      <c r="I895" s="446"/>
      <c r="J895" s="446"/>
      <c r="K895" s="437"/>
      <c r="L895" s="446"/>
      <c r="M895" s="65">
        <v>61493</v>
      </c>
      <c r="N895" s="66" t="s">
        <v>9</v>
      </c>
      <c r="O895" s="66" t="s">
        <v>26</v>
      </c>
      <c r="P895" s="85" t="str">
        <f>IF(AND('331-CT'!$E$7=TH!H895,OR(N895="331",O895="331")),"x","")</f>
        <v/>
      </c>
      <c r="Q895" s="85" t="str">
        <f>IF(AND(B895='111'!$L$11,OR($N895=$Q$7,$O895=$Q$7)),"x","")</f>
        <v/>
      </c>
      <c r="R895" s="85" t="str">
        <f>IF(AND($N895=$Q$7,$B895&lt;'111'!$L$11),"x","")</f>
        <v/>
      </c>
      <c r="S895" s="85" t="str">
        <f>IF(AND($O895=$Q$7,$B895&lt;'111'!$L$11),"x","")</f>
        <v/>
      </c>
      <c r="T895" s="85" t="str">
        <f>IF(ISERROR(FIND('112'!$M$9,G895,1)),"",IF((AND(FIND('112'!$M$9,G895,1)&gt;=1,B895='112'!$K$9,OR($N895='112'!$I$6,$O895='112'!$I$6))),"x",""))</f>
        <v/>
      </c>
      <c r="U895" s="85" t="str">
        <f>IF(ISERROR(FIND('112'!$M$9,G895,1)),"",IF((AND(LEFT(G895,2)=LEFT('112'!$M$9,2),B895&lt;'112'!$K$9,$N895='112'!$I$6)),"x",""))</f>
        <v/>
      </c>
      <c r="V895" s="85" t="str">
        <f>IF(ISERROR(FIND('112'!$M$9,G895,1)),"",IF((AND(RIGHT(G895,2)=RIGHT('112'!$M$9,2),B895&lt;'112'!$K$9,$O895='112'!$I$6)),"x",""))</f>
        <v>x</v>
      </c>
      <c r="W895" s="85" t="str">
        <f>IF(AND('341-CT'!$H$9=H895,OR(LEFT(N895,3)=$W$7,LEFT(O895,3)=$W$7)),"x","")</f>
        <v/>
      </c>
      <c r="X895" s="85" t="str">
        <f>IF(OR(TH!N895=TH!$X$7,O895=TH!$X$7),"x","")</f>
        <v/>
      </c>
      <c r="Y895" s="85" t="str">
        <f>IF(AND(OR(N895="131",O895="131"),H895='131-CT'!$H$9),"x","")</f>
        <v/>
      </c>
      <c r="Z895" s="85"/>
      <c r="AA895" s="85" t="str">
        <f>IF(AND(MONTH(E895)='IN-NX'!$J$5,'IN-NX'!$D$7=D895),"x","")</f>
        <v/>
      </c>
      <c r="AB895" s="85" t="str">
        <f>IF(AND(OR(LEFT(TH!N895,2)="15",LEFT(TH!O895,2)="15"),'152-CT'!$J$8=TH!F895),"x","")</f>
        <v/>
      </c>
      <c r="AC895" s="85" t="str">
        <f>IF(AND(OR(LEFT(TH!N895,2)="15",LEFT(TH!O895,2)="15"),TK!$E$7=TH!F895),"x","")</f>
        <v/>
      </c>
      <c r="AD895" s="85" t="str">
        <f>IF(AND(N895="1521",MONTH(C895)='BK-NL'!$M$11),"x","")</f>
        <v/>
      </c>
    </row>
    <row r="896" spans="1:30" s="357" customFormat="1" ht="15.75" hidden="1" customHeight="1">
      <c r="A896" s="342" t="str">
        <f>IF(B896&lt;&gt;"",IF(AND(B896='IN-TC'!$S$4,OR(TH!N896="1111",TH!O896="1111")),TH!D896,""),"")</f>
        <v/>
      </c>
      <c r="B896" s="63">
        <f t="shared" si="64"/>
        <v>4</v>
      </c>
      <c r="C896" s="64">
        <f t="shared" si="73"/>
        <v>42475</v>
      </c>
      <c r="D896" s="64" t="s">
        <v>708</v>
      </c>
      <c r="E896" s="64">
        <v>42475</v>
      </c>
      <c r="F896" s="74" t="s">
        <v>1154</v>
      </c>
      <c r="G896" s="994" t="s">
        <v>927</v>
      </c>
      <c r="H896" s="74" t="s">
        <v>770</v>
      </c>
      <c r="I896" s="446"/>
      <c r="J896" s="446"/>
      <c r="K896" s="437"/>
      <c r="L896" s="446"/>
      <c r="M896" s="65">
        <v>1600000000</v>
      </c>
      <c r="N896" s="66" t="s">
        <v>63</v>
      </c>
      <c r="O896" s="66" t="s">
        <v>26</v>
      </c>
      <c r="P896" s="85" t="str">
        <f>IF(AND('331-CT'!$E$7=TH!H896,OR(N896="331",O896="331")),"x","")</f>
        <v/>
      </c>
      <c r="Q896" s="85" t="str">
        <f>IF(AND(B896='111'!$L$11,OR($N896=$Q$7,$O896=$Q$7)),"x","")</f>
        <v/>
      </c>
      <c r="R896" s="85" t="str">
        <f>IF(AND($N896=$Q$7,$B896&lt;'111'!$L$11),"x","")</f>
        <v/>
      </c>
      <c r="S896" s="85" t="str">
        <f>IF(AND($O896=$Q$7,$B896&lt;'111'!$L$11),"x","")</f>
        <v/>
      </c>
      <c r="T896" s="85" t="str">
        <f>IF(ISERROR(FIND('112'!$M$9,G896,1)),"",IF((AND(FIND('112'!$M$9,G896,1)&gt;=1,B896='112'!$K$9,OR($N896='112'!$I$6,$O896='112'!$I$6))),"x",""))</f>
        <v/>
      </c>
      <c r="U896" s="85" t="str">
        <f>IF(ISERROR(FIND('112'!$M$9,G896,1)),"",IF((AND(LEFT(G896,2)=LEFT('112'!$M$9,2),B896&lt;'112'!$K$9,$N896='112'!$I$6)),"x",""))</f>
        <v/>
      </c>
      <c r="V896" s="85" t="str">
        <f>IF(ISERROR(FIND('112'!$M$9,G896,1)),"",IF((AND(RIGHT(G896,2)=RIGHT('112'!$M$9,2),B896&lt;'112'!$K$9,$O896='112'!$I$6)),"x",""))</f>
        <v>x</v>
      </c>
      <c r="W896" s="85" t="str">
        <f>IF(AND('341-CT'!$H$9=H896,OR(LEFT(N896,3)=$W$7,LEFT(O896,3)=$W$7)),"x","")</f>
        <v/>
      </c>
      <c r="X896" s="85" t="str">
        <f>IF(OR(TH!N896=TH!$X$7,O896=TH!$X$7),"x","")</f>
        <v/>
      </c>
      <c r="Y896" s="85" t="str">
        <f>IF(AND(OR(N896="131",O896="131"),H896='131-CT'!$H$9),"x","")</f>
        <v/>
      </c>
      <c r="Z896" s="85"/>
      <c r="AA896" s="85" t="str">
        <f>IF(AND(MONTH(E896)='IN-NX'!$J$5,'IN-NX'!$D$7=D896),"x","")</f>
        <v/>
      </c>
      <c r="AB896" s="85" t="str">
        <f>IF(AND(OR(LEFT(TH!N896,2)="15",LEFT(TH!O896,2)="15"),'152-CT'!$J$8=TH!F896),"x","")</f>
        <v/>
      </c>
      <c r="AC896" s="85" t="str">
        <f>IF(AND(OR(LEFT(TH!N896,2)="15",LEFT(TH!O896,2)="15"),TK!$E$7=TH!F896),"x","")</f>
        <v/>
      </c>
      <c r="AD896" s="85" t="str">
        <f>IF(AND(N896="1521",MONTH(C896)='BK-NL'!$M$11),"x","")</f>
        <v/>
      </c>
    </row>
    <row r="897" spans="1:30" ht="15.75" hidden="1" customHeight="1">
      <c r="A897" s="342" t="str">
        <f>IF(B897&lt;&gt;"",IF(AND(B897='IN-TC'!$S$4,OR(TH!N897="1111",TH!O897="1111")),TH!D897,""),"")</f>
        <v/>
      </c>
      <c r="B897" s="63">
        <f t="shared" si="64"/>
        <v>4</v>
      </c>
      <c r="C897" s="64">
        <f t="shared" si="73"/>
        <v>42479</v>
      </c>
      <c r="D897" s="64" t="s">
        <v>708</v>
      </c>
      <c r="E897" s="64">
        <v>42479</v>
      </c>
      <c r="F897" s="74" t="s">
        <v>1065</v>
      </c>
      <c r="G897" s="994" t="s">
        <v>927</v>
      </c>
      <c r="H897" s="7" t="s">
        <v>731</v>
      </c>
      <c r="I897" s="446"/>
      <c r="J897" s="446"/>
      <c r="K897" s="437"/>
      <c r="L897" s="446"/>
      <c r="M897" s="65">
        <v>6883892</v>
      </c>
      <c r="N897" s="66" t="s">
        <v>99</v>
      </c>
      <c r="O897" s="66" t="s">
        <v>26</v>
      </c>
      <c r="P897" s="85" t="str">
        <f>IF(AND('331-CT'!$E$7=TH!H897,OR(N897="331",O897="331")),"x","")</f>
        <v/>
      </c>
      <c r="Q897" s="85" t="str">
        <f>IF(AND(B897='111'!$L$11,OR($N897=$Q$7,$O897=$Q$7)),"x","")</f>
        <v/>
      </c>
      <c r="R897" s="85" t="str">
        <f>IF(AND($N897=$Q$7,$B897&lt;'111'!$L$11),"x","")</f>
        <v/>
      </c>
      <c r="S897" s="85" t="str">
        <f>IF(AND($O897=$Q$7,$B897&lt;'111'!$L$11),"x","")</f>
        <v/>
      </c>
      <c r="T897" s="85" t="str">
        <f>IF(ISERROR(FIND('112'!$M$9,G897,1)),"",IF((AND(FIND('112'!$M$9,G897,1)&gt;=1,B897='112'!$K$9,OR($N897='112'!$I$6,$O897='112'!$I$6))),"x",""))</f>
        <v/>
      </c>
      <c r="U897" s="85" t="str">
        <f>IF(ISERROR(FIND('112'!$M$9,G897,1)),"",IF((AND(LEFT(G897,2)=LEFT('112'!$M$9,2),B897&lt;'112'!$K$9,$N897='112'!$I$6)),"x",""))</f>
        <v/>
      </c>
      <c r="V897" s="85" t="str">
        <f>IF(ISERROR(FIND('112'!$M$9,G897,1)),"",IF((AND(RIGHT(G897,2)=RIGHT('112'!$M$9,2),B897&lt;'112'!$K$9,$O897='112'!$I$6)),"x",""))</f>
        <v>x</v>
      </c>
      <c r="W897" s="85" t="str">
        <f>IF(AND('341-CT'!$H$9=H897,OR(LEFT(N897,3)=$W$7,LEFT(O897,3)=$W$7)),"x","")</f>
        <v/>
      </c>
      <c r="X897" s="85" t="str">
        <f>IF(OR(TH!N897=TH!$X$7,O897=TH!$X$7),"x","")</f>
        <v/>
      </c>
      <c r="Y897" s="85" t="str">
        <f>IF(AND(OR(N897="131",O897="131"),H897='131-CT'!$H$9),"x","")</f>
        <v/>
      </c>
      <c r="Z897" s="85"/>
      <c r="AA897" s="85" t="str">
        <f>IF(AND(MONTH(E897)='IN-NX'!$J$5,'IN-NX'!$D$7=D897),"x","")</f>
        <v/>
      </c>
      <c r="AB897" s="85" t="str">
        <f>IF(AND(OR(LEFT(TH!N897,2)="15",LEFT(TH!O897,2)="15"),'152-CT'!$J$8=TH!F897),"x","")</f>
        <v/>
      </c>
      <c r="AC897" s="85" t="str">
        <f>IF(AND(OR(LEFT(TH!N897,2)="15",LEFT(TH!O897,2)="15"),TK!$E$7=TH!F897),"x","")</f>
        <v/>
      </c>
      <c r="AD897" s="85" t="str">
        <f>IF(AND(N897="1521",MONTH(C897)='BK-NL'!$M$11),"x","")</f>
        <v/>
      </c>
    </row>
    <row r="898" spans="1:30" ht="15.75" hidden="1" customHeight="1">
      <c r="A898" s="342" t="str">
        <f>IF(B898&lt;&gt;"",IF(AND(B898='IN-TC'!$S$4,OR(TH!N898="1111",TH!O898="1111")),TH!D898,""),"")</f>
        <v/>
      </c>
      <c r="B898" s="63">
        <f t="shared" si="64"/>
        <v>4</v>
      </c>
      <c r="C898" s="64">
        <f t="shared" si="73"/>
        <v>42479</v>
      </c>
      <c r="D898" s="64" t="s">
        <v>708</v>
      </c>
      <c r="E898" s="64">
        <v>42479</v>
      </c>
      <c r="F898" s="74" t="s">
        <v>759</v>
      </c>
      <c r="G898" s="994" t="s">
        <v>927</v>
      </c>
      <c r="H898" s="7" t="s">
        <v>732</v>
      </c>
      <c r="I898" s="446"/>
      <c r="J898" s="446"/>
      <c r="K898" s="437"/>
      <c r="L898" s="446"/>
      <c r="M898" s="65">
        <v>6845485</v>
      </c>
      <c r="N898" s="66" t="s">
        <v>99</v>
      </c>
      <c r="O898" s="66" t="s">
        <v>26</v>
      </c>
      <c r="P898" s="85" t="str">
        <f>IF(AND('331-CT'!$E$7=TH!H898,OR(N898="331",O898="331")),"x","")</f>
        <v/>
      </c>
      <c r="Q898" s="85" t="str">
        <f>IF(AND(B898='111'!$L$11,OR($N898=$Q$7,$O898=$Q$7)),"x","")</f>
        <v/>
      </c>
      <c r="R898" s="85" t="str">
        <f>IF(AND($N898=$Q$7,$B898&lt;'111'!$L$11),"x","")</f>
        <v/>
      </c>
      <c r="S898" s="85" t="str">
        <f>IF(AND($O898=$Q$7,$B898&lt;'111'!$L$11),"x","")</f>
        <v/>
      </c>
      <c r="T898" s="85" t="str">
        <f>IF(ISERROR(FIND('112'!$M$9,G898,1)),"",IF((AND(FIND('112'!$M$9,G898,1)&gt;=1,B898='112'!$K$9,OR($N898='112'!$I$6,$O898='112'!$I$6))),"x",""))</f>
        <v/>
      </c>
      <c r="U898" s="85" t="str">
        <f>IF(ISERROR(FIND('112'!$M$9,G898,1)),"",IF((AND(LEFT(G898,2)=LEFT('112'!$M$9,2),B898&lt;'112'!$K$9,$N898='112'!$I$6)),"x",""))</f>
        <v/>
      </c>
      <c r="V898" s="85" t="str">
        <f>IF(ISERROR(FIND('112'!$M$9,G898,1)),"",IF((AND(RIGHT(G898,2)=RIGHT('112'!$M$9,2),B898&lt;'112'!$K$9,$O898='112'!$I$6)),"x",""))</f>
        <v>x</v>
      </c>
      <c r="W898" s="85" t="str">
        <f>IF(AND('341-CT'!$H$9=H898,OR(LEFT(N898,3)=$W$7,LEFT(O898,3)=$W$7)),"x","")</f>
        <v/>
      </c>
      <c r="X898" s="85" t="str">
        <f>IF(OR(TH!N898=TH!$X$7,O898=TH!$X$7),"x","")</f>
        <v/>
      </c>
      <c r="Y898" s="85" t="str">
        <f>IF(AND(OR(N898="131",O898="131"),H898='131-CT'!$H$9),"x","")</f>
        <v/>
      </c>
      <c r="Z898" s="85"/>
      <c r="AA898" s="85" t="str">
        <f>IF(AND(MONTH(E898)='IN-NX'!$J$5,'IN-NX'!$D$7=D898),"x","")</f>
        <v/>
      </c>
      <c r="AB898" s="85" t="str">
        <f>IF(AND(OR(LEFT(TH!N898,2)="15",LEFT(TH!O898,2)="15"),'152-CT'!$J$8=TH!F898),"x","")</f>
        <v/>
      </c>
      <c r="AC898" s="85" t="str">
        <f>IF(AND(OR(LEFT(TH!N898,2)="15",LEFT(TH!O898,2)="15"),TK!$E$7=TH!F898),"x","")</f>
        <v/>
      </c>
      <c r="AD898" s="85" t="str">
        <f>IF(AND(N898="1521",MONTH(C898)='BK-NL'!$M$11),"x","")</f>
        <v/>
      </c>
    </row>
    <row r="899" spans="1:30" ht="15.75" hidden="1" customHeight="1">
      <c r="A899" s="342" t="str">
        <f>IF(B899&lt;&gt;"",IF(AND(B899='IN-TC'!$S$4,OR(TH!N899="1111",TH!O899="1111")),TH!D899,""),"")</f>
        <v/>
      </c>
      <c r="B899" s="63">
        <f t="shared" si="64"/>
        <v>4</v>
      </c>
      <c r="C899" s="64">
        <f t="shared" si="73"/>
        <v>42479</v>
      </c>
      <c r="D899" s="64" t="s">
        <v>708</v>
      </c>
      <c r="E899" s="64">
        <v>42479</v>
      </c>
      <c r="F899" s="74" t="s">
        <v>1068</v>
      </c>
      <c r="G899" s="994" t="s">
        <v>927</v>
      </c>
      <c r="H899" s="7" t="s">
        <v>739</v>
      </c>
      <c r="I899" s="446"/>
      <c r="J899" s="446"/>
      <c r="K899" s="437"/>
      <c r="L899" s="446"/>
      <c r="M899" s="65">
        <v>4691756</v>
      </c>
      <c r="N899" s="66" t="s">
        <v>99</v>
      </c>
      <c r="O899" s="66" t="s">
        <v>26</v>
      </c>
      <c r="P899" s="85" t="str">
        <f>IF(AND('331-CT'!$E$7=TH!H899,OR(N899="331",O899="331")),"x","")</f>
        <v/>
      </c>
      <c r="Q899" s="85" t="str">
        <f>IF(AND(B899='111'!$L$11,OR($N899=$Q$7,$O899=$Q$7)),"x","")</f>
        <v/>
      </c>
      <c r="R899" s="85" t="str">
        <f>IF(AND($N899=$Q$7,$B899&lt;'111'!$L$11),"x","")</f>
        <v/>
      </c>
      <c r="S899" s="85" t="str">
        <f>IF(AND($O899=$Q$7,$B899&lt;'111'!$L$11),"x","")</f>
        <v/>
      </c>
      <c r="T899" s="85" t="str">
        <f>IF(ISERROR(FIND('112'!$M$9,G899,1)),"",IF((AND(FIND('112'!$M$9,G899,1)&gt;=1,B899='112'!$K$9,OR($N899='112'!$I$6,$O899='112'!$I$6))),"x",""))</f>
        <v/>
      </c>
      <c r="U899" s="85" t="str">
        <f>IF(ISERROR(FIND('112'!$M$9,G899,1)),"",IF((AND(LEFT(G899,2)=LEFT('112'!$M$9,2),B899&lt;'112'!$K$9,$N899='112'!$I$6)),"x",""))</f>
        <v/>
      </c>
      <c r="V899" s="85" t="str">
        <f>IF(ISERROR(FIND('112'!$M$9,G899,1)),"",IF((AND(RIGHT(G899,2)=RIGHT('112'!$M$9,2),B899&lt;'112'!$K$9,$O899='112'!$I$6)),"x",""))</f>
        <v>x</v>
      </c>
      <c r="W899" s="85" t="str">
        <f>IF(AND('341-CT'!$H$9=H899,OR(LEFT(N899,3)=$W$7,LEFT(O899,3)=$W$7)),"x","")</f>
        <v/>
      </c>
      <c r="X899" s="85" t="str">
        <f>IF(OR(TH!N899=TH!$X$7,O899=TH!$X$7),"x","")</f>
        <v/>
      </c>
      <c r="Y899" s="85" t="str">
        <f>IF(AND(OR(N899="131",O899="131"),H899='131-CT'!$H$9),"x","")</f>
        <v/>
      </c>
      <c r="Z899" s="85"/>
      <c r="AA899" s="85" t="str">
        <f>IF(AND(MONTH(E899)='IN-NX'!$J$5,'IN-NX'!$D$7=D899),"x","")</f>
        <v/>
      </c>
      <c r="AB899" s="85" t="str">
        <f>IF(AND(OR(LEFT(TH!N899,2)="15",LEFT(TH!O899,2)="15"),'152-CT'!$J$8=TH!F899),"x","")</f>
        <v/>
      </c>
      <c r="AC899" s="85" t="str">
        <f>IF(AND(OR(LEFT(TH!N899,2)="15",LEFT(TH!O899,2)="15"),TK!$E$7=TH!F899),"x","")</f>
        <v/>
      </c>
      <c r="AD899" s="85" t="str">
        <f>IF(AND(N899="1521",MONTH(C899)='BK-NL'!$M$11),"x","")</f>
        <v/>
      </c>
    </row>
    <row r="900" spans="1:30" ht="15.75" hidden="1" customHeight="1">
      <c r="A900" s="342" t="str">
        <f>IF(B900&lt;&gt;"",IF(AND(B900='IN-TC'!$S$4,OR(TH!N900="1111",TH!O900="1111")),TH!D900,""),"")</f>
        <v/>
      </c>
      <c r="B900" s="63">
        <f t="shared" ref="B900:B1006" si="78">IF(C900&lt;&gt;"",MONTH(C900),"")</f>
        <v>4</v>
      </c>
      <c r="C900" s="64">
        <f t="shared" si="73"/>
        <v>42481</v>
      </c>
      <c r="D900" s="64" t="s">
        <v>708</v>
      </c>
      <c r="E900" s="64">
        <v>42481</v>
      </c>
      <c r="F900" s="74" t="s">
        <v>1462</v>
      </c>
      <c r="G900" s="994" t="s">
        <v>927</v>
      </c>
      <c r="H900" s="350" t="s">
        <v>1227</v>
      </c>
      <c r="I900" s="448"/>
      <c r="J900" s="448"/>
      <c r="K900" s="439"/>
      <c r="L900" s="448"/>
      <c r="M900" s="65">
        <v>40000000</v>
      </c>
      <c r="N900" s="66" t="s">
        <v>72</v>
      </c>
      <c r="O900" s="66" t="s">
        <v>26</v>
      </c>
      <c r="P900" s="85" t="str">
        <f>IF(AND('331-CT'!$E$7=TH!H900,OR(N900="331",O900="331")),"x","")</f>
        <v/>
      </c>
      <c r="Q900" s="85" t="str">
        <f>IF(AND(B900='111'!$L$11,OR($N900=$Q$7,$O900=$Q$7)),"x","")</f>
        <v/>
      </c>
      <c r="R900" s="85" t="str">
        <f>IF(AND($N900=$Q$7,$B900&lt;'111'!$L$11),"x","")</f>
        <v/>
      </c>
      <c r="S900" s="85" t="str">
        <f>IF(AND($O900=$Q$7,$B900&lt;'111'!$L$11),"x","")</f>
        <v/>
      </c>
      <c r="T900" s="85" t="str">
        <f>IF(ISERROR(FIND('112'!$M$9,G900,1)),"",IF((AND(FIND('112'!$M$9,G900,1)&gt;=1,B900='112'!$K$9,OR($N900='112'!$I$6,$O900='112'!$I$6))),"x",""))</f>
        <v/>
      </c>
      <c r="U900" s="85" t="str">
        <f>IF(ISERROR(FIND('112'!$M$9,G900,1)),"",IF((AND(LEFT(G900,2)=LEFT('112'!$M$9,2),B900&lt;'112'!$K$9,$N900='112'!$I$6)),"x",""))</f>
        <v/>
      </c>
      <c r="V900" s="85" t="str">
        <f>IF(ISERROR(FIND('112'!$M$9,G900,1)),"",IF((AND(RIGHT(G900,2)=RIGHT('112'!$M$9,2),B900&lt;'112'!$K$9,$O900='112'!$I$6)),"x",""))</f>
        <v>x</v>
      </c>
      <c r="W900" s="85" t="str">
        <f>IF(AND('341-CT'!$H$9=H900,OR(LEFT(N900,3)=$W$7,LEFT(O900,3)=$W$7)),"x","")</f>
        <v/>
      </c>
      <c r="X900" s="85" t="str">
        <f>IF(OR(TH!N900=TH!$X$7,O900=TH!$X$7),"x","")</f>
        <v>x</v>
      </c>
      <c r="Y900" s="85" t="str">
        <f>IF(AND(OR(N900="131",O900="131"),H900='131-CT'!$H$9),"x","")</f>
        <v/>
      </c>
      <c r="Z900" s="85"/>
      <c r="AA900" s="85" t="str">
        <f>IF(AND(MONTH(E900)='IN-NX'!$J$5,'IN-NX'!$D$7=D900),"x","")</f>
        <v/>
      </c>
      <c r="AB900" s="85" t="str">
        <f>IF(AND(OR(LEFT(TH!N900,2)="15",LEFT(TH!O900,2)="15"),'152-CT'!$J$8=TH!F900),"x","")</f>
        <v/>
      </c>
      <c r="AC900" s="85" t="str">
        <f>IF(AND(OR(LEFT(TH!N900,2)="15",LEFT(TH!O900,2)="15"),TK!$E$7=TH!F900),"x","")</f>
        <v/>
      </c>
      <c r="AD900" s="85" t="str">
        <f>IF(AND(N900="1521",MONTH(C900)='BK-NL'!$M$11),"x","")</f>
        <v/>
      </c>
    </row>
    <row r="901" spans="1:30" ht="15.75" hidden="1" customHeight="1">
      <c r="A901" s="342" t="str">
        <f>IF(B901&lt;&gt;"",IF(AND(B901='IN-TC'!$S$4,OR(TH!N901="1111",TH!O901="1111")),TH!D901,""),"")</f>
        <v/>
      </c>
      <c r="B901" s="63">
        <f t="shared" si="78"/>
        <v>4</v>
      </c>
      <c r="C901" s="64">
        <f t="shared" si="73"/>
        <v>42481</v>
      </c>
      <c r="D901" s="64" t="s">
        <v>708</v>
      </c>
      <c r="E901" s="64">
        <v>42481</v>
      </c>
      <c r="F901" s="74" t="s">
        <v>761</v>
      </c>
      <c r="G901" s="994" t="s">
        <v>927</v>
      </c>
      <c r="H901" s="7" t="s">
        <v>733</v>
      </c>
      <c r="I901" s="446"/>
      <c r="J901" s="446"/>
      <c r="K901" s="437"/>
      <c r="L901" s="446"/>
      <c r="M901" s="65">
        <v>6845767</v>
      </c>
      <c r="N901" s="66" t="s">
        <v>99</v>
      </c>
      <c r="O901" s="66" t="s">
        <v>26</v>
      </c>
      <c r="P901" s="85" t="str">
        <f>IF(AND('331-CT'!$E$7=TH!H901,OR(N901="331",O901="331")),"x","")</f>
        <v/>
      </c>
      <c r="Q901" s="85" t="str">
        <f>IF(AND(B901='111'!$L$11,OR($N901=$Q$7,$O901=$Q$7)),"x","")</f>
        <v/>
      </c>
      <c r="R901" s="85" t="str">
        <f>IF(AND($N901=$Q$7,$B901&lt;'111'!$L$11),"x","")</f>
        <v/>
      </c>
      <c r="S901" s="85" t="str">
        <f>IF(AND($O901=$Q$7,$B901&lt;'111'!$L$11),"x","")</f>
        <v/>
      </c>
      <c r="T901" s="85" t="str">
        <f>IF(ISERROR(FIND('112'!$M$9,G901,1)),"",IF((AND(FIND('112'!$M$9,G901,1)&gt;=1,B901='112'!$K$9,OR($N901='112'!$I$6,$O901='112'!$I$6))),"x",""))</f>
        <v/>
      </c>
      <c r="U901" s="85" t="str">
        <f>IF(ISERROR(FIND('112'!$M$9,G901,1)),"",IF((AND(LEFT(G901,2)=LEFT('112'!$M$9,2),B901&lt;'112'!$K$9,$N901='112'!$I$6)),"x",""))</f>
        <v/>
      </c>
      <c r="V901" s="85" t="str">
        <f>IF(ISERROR(FIND('112'!$M$9,G901,1)),"",IF((AND(RIGHT(G901,2)=RIGHT('112'!$M$9,2),B901&lt;'112'!$K$9,$O901='112'!$I$6)),"x",""))</f>
        <v>x</v>
      </c>
      <c r="W901" s="85" t="str">
        <f>IF(AND('341-CT'!$H$9=H901,OR(LEFT(N901,3)=$W$7,LEFT(O901,3)=$W$7)),"x","")</f>
        <v/>
      </c>
      <c r="X901" s="85" t="str">
        <f>IF(OR(TH!N901=TH!$X$7,O901=TH!$X$7),"x","")</f>
        <v/>
      </c>
      <c r="Y901" s="85" t="str">
        <f>IF(AND(OR(N901="131",O901="131"),H901='131-CT'!$H$9),"x","")</f>
        <v/>
      </c>
      <c r="Z901" s="85"/>
      <c r="AA901" s="85" t="str">
        <f>IF(AND(MONTH(E901)='IN-NX'!$J$5,'IN-NX'!$D$7=D901),"x","")</f>
        <v/>
      </c>
      <c r="AB901" s="85" t="str">
        <f>IF(AND(OR(LEFT(TH!N901,2)="15",LEFT(TH!O901,2)="15"),'152-CT'!$J$8=TH!F901),"x","")</f>
        <v/>
      </c>
      <c r="AC901" s="85" t="str">
        <f>IF(AND(OR(LEFT(TH!N901,2)="15",LEFT(TH!O901,2)="15"),TK!$E$7=TH!F901),"x","")</f>
        <v/>
      </c>
      <c r="AD901" s="85" t="str">
        <f>IF(AND(N901="1521",MONTH(C901)='BK-NL'!$M$11),"x","")</f>
        <v/>
      </c>
    </row>
    <row r="902" spans="1:30" ht="15.75" hidden="1" customHeight="1">
      <c r="A902" s="342" t="str">
        <f>IF(B902&lt;&gt;"",IF(AND(B902='IN-TC'!$S$4,OR(TH!N902="1111",TH!O902="1111")),TH!D902,""),"")</f>
        <v/>
      </c>
      <c r="B902" s="63">
        <f t="shared" si="78"/>
        <v>4</v>
      </c>
      <c r="C902" s="64">
        <f t="shared" si="73"/>
        <v>42481</v>
      </c>
      <c r="D902" s="64" t="s">
        <v>708</v>
      </c>
      <c r="E902" s="64">
        <v>42481</v>
      </c>
      <c r="F902" s="74" t="s">
        <v>1069</v>
      </c>
      <c r="G902" s="994" t="s">
        <v>927</v>
      </c>
      <c r="H902" s="7" t="s">
        <v>734</v>
      </c>
      <c r="I902" s="446"/>
      <c r="J902" s="446"/>
      <c r="K902" s="437"/>
      <c r="L902" s="446"/>
      <c r="M902" s="65">
        <v>6768763</v>
      </c>
      <c r="N902" s="66" t="s">
        <v>99</v>
      </c>
      <c r="O902" s="66" t="s">
        <v>26</v>
      </c>
      <c r="P902" s="85" t="str">
        <f>IF(AND('331-CT'!$E$7=TH!H902,OR(N902="331",O902="331")),"x","")</f>
        <v/>
      </c>
      <c r="Q902" s="85" t="str">
        <f>IF(AND(B902='111'!$L$11,OR($N902=$Q$7,$O902=$Q$7)),"x","")</f>
        <v/>
      </c>
      <c r="R902" s="85" t="str">
        <f>IF(AND($N902=$Q$7,$B902&lt;'111'!$L$11),"x","")</f>
        <v/>
      </c>
      <c r="S902" s="85" t="str">
        <f>IF(AND($O902=$Q$7,$B902&lt;'111'!$L$11),"x","")</f>
        <v/>
      </c>
      <c r="T902" s="85" t="str">
        <f>IF(ISERROR(FIND('112'!$M$9,G902,1)),"",IF((AND(FIND('112'!$M$9,G902,1)&gt;=1,B902='112'!$K$9,OR($N902='112'!$I$6,$O902='112'!$I$6))),"x",""))</f>
        <v/>
      </c>
      <c r="U902" s="85" t="str">
        <f>IF(ISERROR(FIND('112'!$M$9,G902,1)),"",IF((AND(LEFT(G902,2)=LEFT('112'!$M$9,2),B902&lt;'112'!$K$9,$N902='112'!$I$6)),"x",""))</f>
        <v/>
      </c>
      <c r="V902" s="85" t="str">
        <f>IF(ISERROR(FIND('112'!$M$9,G902,1)),"",IF((AND(RIGHT(G902,2)=RIGHT('112'!$M$9,2),B902&lt;'112'!$K$9,$O902='112'!$I$6)),"x",""))</f>
        <v>x</v>
      </c>
      <c r="W902" s="85" t="str">
        <f>IF(AND('341-CT'!$H$9=H902,OR(LEFT(N902,3)=$W$7,LEFT(O902,3)=$W$7)),"x","")</f>
        <v/>
      </c>
      <c r="X902" s="85" t="str">
        <f>IF(OR(TH!N902=TH!$X$7,O902=TH!$X$7),"x","")</f>
        <v/>
      </c>
      <c r="Y902" s="85" t="str">
        <f>IF(AND(OR(N902="131",O902="131"),H902='131-CT'!$H$9),"x","")</f>
        <v/>
      </c>
      <c r="Z902" s="85"/>
      <c r="AA902" s="85" t="str">
        <f>IF(AND(MONTH(E902)='IN-NX'!$J$5,'IN-NX'!$D$7=D902),"x","")</f>
        <v/>
      </c>
      <c r="AB902" s="85" t="str">
        <f>IF(AND(OR(LEFT(TH!N902,2)="15",LEFT(TH!O902,2)="15"),'152-CT'!$J$8=TH!F902),"x","")</f>
        <v/>
      </c>
      <c r="AC902" s="85" t="str">
        <f>IF(AND(OR(LEFT(TH!N902,2)="15",LEFT(TH!O902,2)="15"),TK!$E$7=TH!F902),"x","")</f>
        <v/>
      </c>
      <c r="AD902" s="85" t="str">
        <f>IF(AND(N902="1521",MONTH(C902)='BK-NL'!$M$11),"x","")</f>
        <v/>
      </c>
    </row>
    <row r="903" spans="1:30" ht="15.75" hidden="1" customHeight="1">
      <c r="A903" s="342" t="str">
        <f>IF(B903&lt;&gt;"",IF(AND(B903='IN-TC'!$S$4,OR(TH!N903="1111",TH!O903="1111")),TH!D903,""),"")</f>
        <v/>
      </c>
      <c r="B903" s="63">
        <f t="shared" si="78"/>
        <v>4</v>
      </c>
      <c r="C903" s="64">
        <f t="shared" si="73"/>
        <v>42481</v>
      </c>
      <c r="D903" s="64" t="s">
        <v>708</v>
      </c>
      <c r="E903" s="64">
        <v>42481</v>
      </c>
      <c r="F903" s="74" t="s">
        <v>1670</v>
      </c>
      <c r="G903" s="994" t="s">
        <v>927</v>
      </c>
      <c r="H903" s="7" t="s">
        <v>742</v>
      </c>
      <c r="I903" s="448"/>
      <c r="J903" s="448"/>
      <c r="K903" s="439"/>
      <c r="L903" s="448"/>
      <c r="M903" s="65">
        <v>7461130</v>
      </c>
      <c r="N903" s="66" t="s">
        <v>99</v>
      </c>
      <c r="O903" s="66" t="s">
        <v>26</v>
      </c>
      <c r="P903" s="85" t="str">
        <f>IF(AND('331-CT'!$E$7=TH!H903,OR(N903="331",O903="331")),"x","")</f>
        <v/>
      </c>
      <c r="Q903" s="85" t="str">
        <f>IF(AND(B903='111'!$L$11,OR($N903=$Q$7,$O903=$Q$7)),"x","")</f>
        <v/>
      </c>
      <c r="R903" s="85" t="str">
        <f>IF(AND($N903=$Q$7,$B903&lt;'111'!$L$11),"x","")</f>
        <v/>
      </c>
      <c r="S903" s="85" t="str">
        <f>IF(AND($O903=$Q$7,$B903&lt;'111'!$L$11),"x","")</f>
        <v/>
      </c>
      <c r="T903" s="85" t="str">
        <f>IF(ISERROR(FIND('112'!$M$9,G903,1)),"",IF((AND(FIND('112'!$M$9,G903,1)&gt;=1,B903='112'!$K$9,OR($N903='112'!$I$6,$O903='112'!$I$6))),"x",""))</f>
        <v/>
      </c>
      <c r="U903" s="85" t="str">
        <f>IF(ISERROR(FIND('112'!$M$9,G903,1)),"",IF((AND(LEFT(G903,2)=LEFT('112'!$M$9,2),B903&lt;'112'!$K$9,$N903='112'!$I$6)),"x",""))</f>
        <v/>
      </c>
      <c r="V903" s="85" t="str">
        <f>IF(ISERROR(FIND('112'!$M$9,G903,1)),"",IF((AND(RIGHT(G903,2)=RIGHT('112'!$M$9,2),B903&lt;'112'!$K$9,$O903='112'!$I$6)),"x",""))</f>
        <v>x</v>
      </c>
      <c r="W903" s="85" t="str">
        <f>IF(AND('341-CT'!$H$9=H903,OR(LEFT(N903,3)=$W$7,LEFT(O903,3)=$W$7)),"x","")</f>
        <v/>
      </c>
      <c r="X903" s="85" t="str">
        <f>IF(OR(TH!N903=TH!$X$7,O903=TH!$X$7),"x","")</f>
        <v/>
      </c>
      <c r="Y903" s="85" t="str">
        <f>IF(AND(OR(N903="131",O903="131"),H903='131-CT'!$H$9),"x","")</f>
        <v/>
      </c>
      <c r="Z903" s="85"/>
      <c r="AA903" s="85" t="str">
        <f>IF(AND(MONTH(E903)='IN-NX'!$J$5,'IN-NX'!$D$7=D903),"x","")</f>
        <v/>
      </c>
      <c r="AB903" s="85" t="str">
        <f>IF(AND(OR(LEFT(TH!N903,2)="15",LEFT(TH!O903,2)="15"),'152-CT'!$J$8=TH!F903),"x","")</f>
        <v/>
      </c>
      <c r="AC903" s="85" t="str">
        <f>IF(AND(OR(LEFT(TH!N903,2)="15",LEFT(TH!O903,2)="15"),TK!$E$7=TH!F903),"x","")</f>
        <v/>
      </c>
      <c r="AD903" s="85" t="str">
        <f>IF(AND(N903="1521",MONTH(C903)='BK-NL'!$M$11),"x","")</f>
        <v/>
      </c>
    </row>
    <row r="904" spans="1:30" ht="15.75" hidden="1" customHeight="1">
      <c r="A904" s="342" t="str">
        <f>IF(B904&lt;&gt;"",IF(AND(B904='IN-TC'!$S$4,OR(TH!N904="1111",TH!O904="1111")),TH!D904,""),"")</f>
        <v/>
      </c>
      <c r="B904" s="63">
        <f t="shared" si="78"/>
        <v>4</v>
      </c>
      <c r="C904" s="64">
        <f t="shared" si="73"/>
        <v>42481</v>
      </c>
      <c r="D904" s="64" t="s">
        <v>708</v>
      </c>
      <c r="E904" s="64">
        <v>42481</v>
      </c>
      <c r="F904" s="74" t="s">
        <v>1671</v>
      </c>
      <c r="G904" s="994" t="s">
        <v>927</v>
      </c>
      <c r="H904" s="74" t="s">
        <v>1196</v>
      </c>
      <c r="I904" s="446"/>
      <c r="J904" s="446"/>
      <c r="K904" s="437"/>
      <c r="L904" s="446"/>
      <c r="M904" s="65">
        <v>8545435</v>
      </c>
      <c r="N904" s="66" t="s">
        <v>99</v>
      </c>
      <c r="O904" s="66" t="s">
        <v>26</v>
      </c>
      <c r="P904" s="85" t="str">
        <f>IF(AND('331-CT'!$E$7=TH!H904,OR(N904="331",O904="331")),"x","")</f>
        <v/>
      </c>
      <c r="Q904" s="85" t="str">
        <f>IF(AND(B904='111'!$L$11,OR($N904=$Q$7,$O904=$Q$7)),"x","")</f>
        <v/>
      </c>
      <c r="R904" s="85" t="str">
        <f>IF(AND($N904=$Q$7,$B904&lt;'111'!$L$11),"x","")</f>
        <v/>
      </c>
      <c r="S904" s="85" t="str">
        <f>IF(AND($O904=$Q$7,$B904&lt;'111'!$L$11),"x","")</f>
        <v/>
      </c>
      <c r="T904" s="85" t="str">
        <f>IF(ISERROR(FIND('112'!$M$9,G904,1)),"",IF((AND(FIND('112'!$M$9,G904,1)&gt;=1,B904='112'!$K$9,OR($N904='112'!$I$6,$O904='112'!$I$6))),"x",""))</f>
        <v/>
      </c>
      <c r="U904" s="85" t="str">
        <f>IF(ISERROR(FIND('112'!$M$9,G904,1)),"",IF((AND(LEFT(G904,2)=LEFT('112'!$M$9,2),B904&lt;'112'!$K$9,$N904='112'!$I$6)),"x",""))</f>
        <v/>
      </c>
      <c r="V904" s="85" t="str">
        <f>IF(ISERROR(FIND('112'!$M$9,G904,1)),"",IF((AND(RIGHT(G904,2)=RIGHT('112'!$M$9,2),B904&lt;'112'!$K$9,$O904='112'!$I$6)),"x",""))</f>
        <v>x</v>
      </c>
      <c r="W904" s="85" t="str">
        <f>IF(AND('341-CT'!$H$9=H904,OR(LEFT(N904,3)=$W$7,LEFT(O904,3)=$W$7)),"x","")</f>
        <v/>
      </c>
      <c r="X904" s="85" t="str">
        <f>IF(OR(TH!N904=TH!$X$7,O904=TH!$X$7),"x","")</f>
        <v/>
      </c>
      <c r="Y904" s="85" t="str">
        <f>IF(AND(OR(N904="131",O904="131"),H904='131-CT'!$H$9),"x","")</f>
        <v/>
      </c>
      <c r="Z904" s="85"/>
      <c r="AA904" s="85" t="str">
        <f>IF(AND(MONTH(E904)='IN-NX'!$J$5,'IN-NX'!$D$7=D904),"x","")</f>
        <v/>
      </c>
      <c r="AB904" s="85" t="str">
        <f>IF(AND(OR(LEFT(TH!N904,2)="15",LEFT(TH!O904,2)="15"),'152-CT'!$J$8=TH!F904),"x","")</f>
        <v/>
      </c>
      <c r="AC904" s="85" t="str">
        <f>IF(AND(OR(LEFT(TH!N904,2)="15",LEFT(TH!O904,2)="15"),TK!$E$7=TH!F904),"x","")</f>
        <v/>
      </c>
      <c r="AD904" s="85" t="str">
        <f>IF(AND(N904="1521",MONTH(C904)='BK-NL'!$M$11),"x","")</f>
        <v/>
      </c>
    </row>
    <row r="905" spans="1:30" ht="15.75" hidden="1" customHeight="1">
      <c r="A905" s="342" t="str">
        <f>IF(B905&lt;&gt;"",IF(AND(B905='IN-TC'!$S$4,OR(TH!N905="1111",TH!O905="1111")),TH!D905,""),"")</f>
        <v/>
      </c>
      <c r="B905" s="63">
        <f t="shared" si="78"/>
        <v>4</v>
      </c>
      <c r="C905" s="64">
        <f t="shared" si="73"/>
        <v>42481</v>
      </c>
      <c r="D905" s="64" t="s">
        <v>708</v>
      </c>
      <c r="E905" s="64">
        <v>42481</v>
      </c>
      <c r="F905" s="74" t="s">
        <v>1672</v>
      </c>
      <c r="G905" s="994" t="s">
        <v>927</v>
      </c>
      <c r="H905" s="74" t="s">
        <v>1197</v>
      </c>
      <c r="I905" s="446"/>
      <c r="J905" s="446"/>
      <c r="K905" s="437"/>
      <c r="L905" s="446"/>
      <c r="M905" s="65">
        <v>9155887</v>
      </c>
      <c r="N905" s="66" t="s">
        <v>99</v>
      </c>
      <c r="O905" s="66" t="s">
        <v>26</v>
      </c>
      <c r="P905" s="85" t="str">
        <f>IF(AND('331-CT'!$E$7=TH!H905,OR(N905="331",O905="331")),"x","")</f>
        <v/>
      </c>
      <c r="Q905" s="85" t="str">
        <f>IF(AND(B905='111'!$L$11,OR($N905=$Q$7,$O905=$Q$7)),"x","")</f>
        <v/>
      </c>
      <c r="R905" s="85" t="str">
        <f>IF(AND($N905=$Q$7,$B905&lt;'111'!$L$11),"x","")</f>
        <v/>
      </c>
      <c r="S905" s="85" t="str">
        <f>IF(AND($O905=$Q$7,$B905&lt;'111'!$L$11),"x","")</f>
        <v/>
      </c>
      <c r="T905" s="85" t="str">
        <f>IF(ISERROR(FIND('112'!$M$9,G905,1)),"",IF((AND(FIND('112'!$M$9,G905,1)&gt;=1,B905='112'!$K$9,OR($N905='112'!$I$6,$O905='112'!$I$6))),"x",""))</f>
        <v/>
      </c>
      <c r="U905" s="85" t="str">
        <f>IF(ISERROR(FIND('112'!$M$9,G905,1)),"",IF((AND(LEFT(G905,2)=LEFT('112'!$M$9,2),B905&lt;'112'!$K$9,$N905='112'!$I$6)),"x",""))</f>
        <v/>
      </c>
      <c r="V905" s="85" t="str">
        <f>IF(ISERROR(FIND('112'!$M$9,G905,1)),"",IF((AND(RIGHT(G905,2)=RIGHT('112'!$M$9,2),B905&lt;'112'!$K$9,$O905='112'!$I$6)),"x",""))</f>
        <v>x</v>
      </c>
      <c r="W905" s="85" t="str">
        <f>IF(AND('341-CT'!$H$9=H905,OR(LEFT(N905,3)=$W$7,LEFT(O905,3)=$W$7)),"x","")</f>
        <v/>
      </c>
      <c r="X905" s="85" t="str">
        <f>IF(OR(TH!N905=TH!$X$7,O905=TH!$X$7),"x","")</f>
        <v/>
      </c>
      <c r="Y905" s="85" t="str">
        <f>IF(AND(OR(N905="131",O905="131"),H905='131-CT'!$H$9),"x","")</f>
        <v/>
      </c>
      <c r="Z905" s="85"/>
      <c r="AA905" s="85" t="str">
        <f>IF(AND(MONTH(E905)='IN-NX'!$J$5,'IN-NX'!$D$7=D905),"x","")</f>
        <v/>
      </c>
      <c r="AB905" s="85" t="str">
        <f>IF(AND(OR(LEFT(TH!N905,2)="15",LEFT(TH!O905,2)="15"),'152-CT'!$J$8=TH!F905),"x","")</f>
        <v/>
      </c>
      <c r="AC905" s="85" t="str">
        <f>IF(AND(OR(LEFT(TH!N905,2)="15",LEFT(TH!O905,2)="15"),TK!$E$7=TH!F905),"x","")</f>
        <v/>
      </c>
      <c r="AD905" s="85" t="str">
        <f>IF(AND(N905="1521",MONTH(C905)='BK-NL'!$M$11),"x","")</f>
        <v/>
      </c>
    </row>
    <row r="906" spans="1:30" ht="15.75" hidden="1" customHeight="1">
      <c r="A906" s="342" t="str">
        <f>IF(B906&lt;&gt;"",IF(AND(B906='IN-TC'!$S$4,OR(TH!N906="1111",TH!O906="1111")),TH!D906,""),"")</f>
        <v/>
      </c>
      <c r="B906" s="63">
        <f t="shared" si="78"/>
        <v>4</v>
      </c>
      <c r="C906" s="64">
        <f t="shared" si="73"/>
        <v>42482</v>
      </c>
      <c r="D906" s="64" t="s">
        <v>708</v>
      </c>
      <c r="E906" s="64">
        <v>42482</v>
      </c>
      <c r="F906" s="74" t="s">
        <v>1463</v>
      </c>
      <c r="G906" s="994" t="s">
        <v>927</v>
      </c>
      <c r="H906" s="322" t="s">
        <v>1369</v>
      </c>
      <c r="I906" s="446"/>
      <c r="J906" s="446"/>
      <c r="K906" s="437"/>
      <c r="L906" s="446"/>
      <c r="M906" s="65">
        <v>136832</v>
      </c>
      <c r="N906" s="66" t="s">
        <v>105</v>
      </c>
      <c r="O906" s="66" t="s">
        <v>26</v>
      </c>
      <c r="P906" s="85" t="str">
        <f>IF(AND('331-CT'!$E$7=TH!H906,OR(N906="331",O906="331")),"x","")</f>
        <v/>
      </c>
      <c r="Q906" s="85" t="str">
        <f>IF(AND(B906='111'!$L$11,OR($N906=$Q$7,$O906=$Q$7)),"x","")</f>
        <v/>
      </c>
      <c r="R906" s="85" t="str">
        <f>IF(AND($N906=$Q$7,$B906&lt;'111'!$L$11),"x","")</f>
        <v/>
      </c>
      <c r="S906" s="85" t="str">
        <f>IF(AND($O906=$Q$7,$B906&lt;'111'!$L$11),"x","")</f>
        <v/>
      </c>
      <c r="T906" s="85" t="str">
        <f>IF(ISERROR(FIND('112'!$M$9,G906,1)),"",IF((AND(FIND('112'!$M$9,G906,1)&gt;=1,B906='112'!$K$9,OR($N906='112'!$I$6,$O906='112'!$I$6))),"x",""))</f>
        <v/>
      </c>
      <c r="U906" s="85" t="str">
        <f>IF(ISERROR(FIND('112'!$M$9,G906,1)),"",IF((AND(LEFT(G906,2)=LEFT('112'!$M$9,2),B906&lt;'112'!$K$9,$N906='112'!$I$6)),"x",""))</f>
        <v/>
      </c>
      <c r="V906" s="85" t="str">
        <f>IF(ISERROR(FIND('112'!$M$9,G906,1)),"",IF((AND(RIGHT(G906,2)=RIGHT('112'!$M$9,2),B906&lt;'112'!$K$9,$O906='112'!$I$6)),"x",""))</f>
        <v>x</v>
      </c>
      <c r="W906" s="85" t="str">
        <f>IF(AND('341-CT'!$H$9=H906,OR(LEFT(N906,3)=$W$7,LEFT(O906,3)=$W$7)),"x","")</f>
        <v/>
      </c>
      <c r="X906" s="85" t="str">
        <f>IF(OR(TH!N906=TH!$X$7,O906=TH!$X$7),"x","")</f>
        <v/>
      </c>
      <c r="Y906" s="85" t="str">
        <f>IF(AND(OR(N906="131",O906="131"),H906='131-CT'!$H$9),"x","")</f>
        <v/>
      </c>
      <c r="Z906" s="85"/>
      <c r="AA906" s="85" t="str">
        <f>IF(AND(MONTH(E906)='IN-NX'!$J$5,'IN-NX'!$D$7=D906),"x","")</f>
        <v/>
      </c>
      <c r="AB906" s="85" t="str">
        <f>IF(AND(OR(LEFT(TH!N906,2)="15",LEFT(TH!O906,2)="15"),'152-CT'!$J$8=TH!F906),"x","")</f>
        <v/>
      </c>
      <c r="AC906" s="85" t="str">
        <f>IF(AND(OR(LEFT(TH!N906,2)="15",LEFT(TH!O906,2)="15"),TK!$E$7=TH!F906),"x","")</f>
        <v/>
      </c>
      <c r="AD906" s="85" t="str">
        <f>IF(AND(N906="1521",MONTH(C906)='BK-NL'!$M$11),"x","")</f>
        <v/>
      </c>
    </row>
    <row r="907" spans="1:30" ht="15.75" customHeight="1">
      <c r="A907" s="342" t="str">
        <f>IF(B907&lt;&gt;"",IF(AND(B907='IN-TC'!$S$4,OR(TH!N907="1111",TH!O907="1111")),TH!D907,""),"")</f>
        <v/>
      </c>
      <c r="B907" s="63">
        <f t="shared" si="78"/>
        <v>4</v>
      </c>
      <c r="C907" s="64">
        <f t="shared" si="73"/>
        <v>42485</v>
      </c>
      <c r="D907" s="64" t="s">
        <v>708</v>
      </c>
      <c r="E907" s="64">
        <v>42485</v>
      </c>
      <c r="F907" s="74" t="s">
        <v>1464</v>
      </c>
      <c r="G907" s="994" t="s">
        <v>927</v>
      </c>
      <c r="H907" s="7" t="s">
        <v>632</v>
      </c>
      <c r="I907" s="446"/>
      <c r="J907" s="446"/>
      <c r="K907" s="437"/>
      <c r="L907" s="446"/>
      <c r="M907" s="65">
        <v>780000</v>
      </c>
      <c r="N907" s="66" t="s">
        <v>8</v>
      </c>
      <c r="O907" s="66" t="s">
        <v>26</v>
      </c>
      <c r="P907" s="85" t="str">
        <f>IF(AND('331-CT'!$E$7=TH!H907,OR(N907="331",O907="331")),"x","")</f>
        <v/>
      </c>
      <c r="Q907" s="85" t="str">
        <f>IF(AND(B907='111'!$L$11,OR($N907=$Q$7,$O907=$Q$7)),"x","")</f>
        <v/>
      </c>
      <c r="R907" s="85" t="str">
        <f>IF(AND($N907=$Q$7,$B907&lt;'111'!$L$11),"x","")</f>
        <v/>
      </c>
      <c r="S907" s="85" t="str">
        <f>IF(AND($O907=$Q$7,$B907&lt;'111'!$L$11),"x","")</f>
        <v/>
      </c>
      <c r="T907" s="85" t="str">
        <f>IF(ISERROR(FIND('112'!$M$9,G907,1)),"",IF((AND(FIND('112'!$M$9,G907,1)&gt;=1,B907='112'!$K$9,OR($N907='112'!$I$6,$O907='112'!$I$6))),"x",""))</f>
        <v/>
      </c>
      <c r="U907" s="85" t="str">
        <f>IF(ISERROR(FIND('112'!$M$9,G907,1)),"",IF((AND(LEFT(G907,2)=LEFT('112'!$M$9,2),B907&lt;'112'!$K$9,$N907='112'!$I$6)),"x",""))</f>
        <v/>
      </c>
      <c r="V907" s="85" t="str">
        <f>IF(ISERROR(FIND('112'!$M$9,G907,1)),"",IF((AND(RIGHT(G907,2)=RIGHT('112'!$M$9,2),B907&lt;'112'!$K$9,$O907='112'!$I$6)),"x",""))</f>
        <v>x</v>
      </c>
      <c r="W907" s="85" t="str">
        <f>IF(AND('341-CT'!$H$9=H907,OR(LEFT(N907,3)=$W$7,LEFT(O907,3)=$W$7)),"x","")</f>
        <v/>
      </c>
      <c r="X907" s="85" t="str">
        <f>IF(OR(TH!N907=TH!$X$7,O907=TH!$X$7),"x","")</f>
        <v/>
      </c>
      <c r="Y907" s="85" t="str">
        <f>IF(AND(OR(N907="131",O907="131"),H907='131-CT'!$H$9),"x","")</f>
        <v/>
      </c>
      <c r="Z907" s="85"/>
      <c r="AA907" s="85" t="str">
        <f>IF(AND(MONTH(E907)='IN-NX'!$J$5,'IN-NX'!$D$7=D907),"x","")</f>
        <v/>
      </c>
      <c r="AB907" s="85" t="str">
        <f>IF(AND(OR(LEFT(TH!N907,2)="15",LEFT(TH!O907,2)="15"),'152-CT'!$J$8=TH!F907),"x","")</f>
        <v/>
      </c>
      <c r="AC907" s="85" t="str">
        <f>IF(AND(OR(LEFT(TH!N907,2)="15",LEFT(TH!O907,2)="15"),TK!$E$7=TH!F907),"x","")</f>
        <v/>
      </c>
      <c r="AD907" s="85" t="str">
        <f>IF(AND(N907="1521",MONTH(C907)='BK-NL'!$M$11),"x","")</f>
        <v/>
      </c>
    </row>
    <row r="908" spans="1:30" ht="15.75" hidden="1" customHeight="1">
      <c r="A908" s="342" t="str">
        <f>IF(B908&lt;&gt;"",IF(AND(B908='IN-TC'!$S$4,OR(TH!N908="1111",TH!O908="1111")),TH!D908,""),"")</f>
        <v/>
      </c>
      <c r="B908" s="63">
        <f t="shared" si="78"/>
        <v>4</v>
      </c>
      <c r="C908" s="64">
        <f t="shared" si="73"/>
        <v>42485</v>
      </c>
      <c r="D908" s="64" t="s">
        <v>708</v>
      </c>
      <c r="E908" s="64">
        <v>42485</v>
      </c>
      <c r="F908" s="74" t="s">
        <v>1208</v>
      </c>
      <c r="G908" s="994" t="s">
        <v>927</v>
      </c>
      <c r="H908" s="322"/>
      <c r="I908" s="446"/>
      <c r="J908" s="446"/>
      <c r="K908" s="437"/>
      <c r="L908" s="446"/>
      <c r="M908" s="65">
        <v>20000</v>
      </c>
      <c r="N908" s="323" t="s">
        <v>101</v>
      </c>
      <c r="O908" s="66" t="s">
        <v>26</v>
      </c>
      <c r="P908" s="85" t="str">
        <f>IF(AND('331-CT'!$E$7=TH!H908,OR(N908="331",O908="331")),"x","")</f>
        <v/>
      </c>
      <c r="Q908" s="85" t="str">
        <f>IF(AND(B908='111'!$L$11,OR($N908=$Q$7,$O908=$Q$7)),"x","")</f>
        <v/>
      </c>
      <c r="R908" s="85" t="str">
        <f>IF(AND($N908=$Q$7,$B908&lt;'111'!$L$11),"x","")</f>
        <v/>
      </c>
      <c r="S908" s="85" t="str">
        <f>IF(AND($O908=$Q$7,$B908&lt;'111'!$L$11),"x","")</f>
        <v/>
      </c>
      <c r="T908" s="85" t="str">
        <f>IF(ISERROR(FIND('112'!$M$9,G908,1)),"",IF((AND(FIND('112'!$M$9,G908,1)&gt;=1,B908='112'!$K$9,OR($N908='112'!$I$6,$O908='112'!$I$6))),"x",""))</f>
        <v/>
      </c>
      <c r="U908" s="85" t="str">
        <f>IF(ISERROR(FIND('112'!$M$9,G908,1)),"",IF((AND(LEFT(G908,2)=LEFT('112'!$M$9,2),B908&lt;'112'!$K$9,$N908='112'!$I$6)),"x",""))</f>
        <v/>
      </c>
      <c r="V908" s="85" t="str">
        <f>IF(ISERROR(FIND('112'!$M$9,G908,1)),"",IF((AND(RIGHT(G908,2)=RIGHT('112'!$M$9,2),B908&lt;'112'!$K$9,$O908='112'!$I$6)),"x",""))</f>
        <v>x</v>
      </c>
      <c r="W908" s="85" t="str">
        <f>IF(AND('341-CT'!$H$9=H908,OR(LEFT(N908,3)=$W$7,LEFT(O908,3)=$W$7)),"x","")</f>
        <v/>
      </c>
      <c r="X908" s="85" t="str">
        <f>IF(OR(TH!N908=TH!$X$7,O908=TH!$X$7),"x","")</f>
        <v/>
      </c>
      <c r="Y908" s="85" t="str">
        <f>IF(AND(OR(N908="131",O908="131"),H908='131-CT'!$H$9),"x","")</f>
        <v/>
      </c>
      <c r="Z908" s="85"/>
      <c r="AA908" s="85" t="str">
        <f>IF(AND(MONTH(E908)='IN-NX'!$J$5,'IN-NX'!$D$7=D908),"x","")</f>
        <v/>
      </c>
      <c r="AB908" s="85" t="str">
        <f>IF(AND(OR(LEFT(TH!N908,2)="15",LEFT(TH!O908,2)="15"),'152-CT'!$J$8=TH!F908),"x","")</f>
        <v/>
      </c>
      <c r="AC908" s="85" t="str">
        <f>IF(AND(OR(LEFT(TH!N908,2)="15",LEFT(TH!O908,2)="15"),TK!$E$7=TH!F908),"x","")</f>
        <v/>
      </c>
      <c r="AD908" s="85" t="str">
        <f>IF(AND(N908="1521",MONTH(C908)='BK-NL'!$M$11),"x","")</f>
        <v/>
      </c>
    </row>
    <row r="909" spans="1:30" ht="15.75" hidden="1" customHeight="1">
      <c r="A909" s="342" t="str">
        <f>IF(B909&lt;&gt;"",IF(AND(B909='IN-TC'!$S$4,OR(TH!N909="1111",TH!O909="1111")),TH!D909,""),"")</f>
        <v/>
      </c>
      <c r="B909" s="63">
        <f t="shared" si="78"/>
        <v>4</v>
      </c>
      <c r="C909" s="64">
        <f t="shared" si="73"/>
        <v>42485</v>
      </c>
      <c r="D909" s="64" t="s">
        <v>708</v>
      </c>
      <c r="E909" s="64">
        <v>42485</v>
      </c>
      <c r="F909" s="74" t="s">
        <v>1209</v>
      </c>
      <c r="G909" s="994" t="s">
        <v>927</v>
      </c>
      <c r="H909" s="322"/>
      <c r="I909" s="446"/>
      <c r="J909" s="446"/>
      <c r="K909" s="437"/>
      <c r="L909" s="446"/>
      <c r="M909" s="65">
        <v>2000</v>
      </c>
      <c r="N909" s="323" t="s">
        <v>9</v>
      </c>
      <c r="O909" s="66" t="s">
        <v>26</v>
      </c>
      <c r="P909" s="85" t="str">
        <f>IF(AND('331-CT'!$E$7=TH!H909,OR(N909="331",O909="331")),"x","")</f>
        <v/>
      </c>
      <c r="Q909" s="85" t="str">
        <f>IF(AND(B909='111'!$L$11,OR($N909=$Q$7,$O909=$Q$7)),"x","")</f>
        <v/>
      </c>
      <c r="R909" s="85" t="str">
        <f>IF(AND($N909=$Q$7,$B909&lt;'111'!$L$11),"x","")</f>
        <v/>
      </c>
      <c r="S909" s="85" t="str">
        <f>IF(AND($O909=$Q$7,$B909&lt;'111'!$L$11),"x","")</f>
        <v/>
      </c>
      <c r="T909" s="85" t="str">
        <f>IF(ISERROR(FIND('112'!$M$9,G909,1)),"",IF((AND(FIND('112'!$M$9,G909,1)&gt;=1,B909='112'!$K$9,OR($N909='112'!$I$6,$O909='112'!$I$6))),"x",""))</f>
        <v/>
      </c>
      <c r="U909" s="85" t="str">
        <f>IF(ISERROR(FIND('112'!$M$9,G909,1)),"",IF((AND(LEFT(G909,2)=LEFT('112'!$M$9,2),B909&lt;'112'!$K$9,$N909='112'!$I$6)),"x",""))</f>
        <v/>
      </c>
      <c r="V909" s="85" t="str">
        <f>IF(ISERROR(FIND('112'!$M$9,G909,1)),"",IF((AND(RIGHT(G909,2)=RIGHT('112'!$M$9,2),B909&lt;'112'!$K$9,$O909='112'!$I$6)),"x",""))</f>
        <v>x</v>
      </c>
      <c r="W909" s="85" t="str">
        <f>IF(AND('341-CT'!$H$9=H909,OR(LEFT(N909,3)=$W$7,LEFT(O909,3)=$W$7)),"x","")</f>
        <v/>
      </c>
      <c r="X909" s="85" t="str">
        <f>IF(OR(TH!N909=TH!$X$7,O909=TH!$X$7),"x","")</f>
        <v/>
      </c>
      <c r="Y909" s="85" t="str">
        <f>IF(AND(OR(N909="131",O909="131"),H909='131-CT'!$H$9),"x","")</f>
        <v/>
      </c>
      <c r="Z909" s="85"/>
      <c r="AA909" s="85" t="str">
        <f>IF(AND(MONTH(E909)='IN-NX'!$J$5,'IN-NX'!$D$7=D909),"x","")</f>
        <v/>
      </c>
      <c r="AB909" s="85" t="str">
        <f>IF(AND(OR(LEFT(TH!N909,2)="15",LEFT(TH!O909,2)="15"),'152-CT'!$J$8=TH!F909),"x","")</f>
        <v/>
      </c>
      <c r="AC909" s="85" t="str">
        <f>IF(AND(OR(LEFT(TH!N909,2)="15",LEFT(TH!O909,2)="15"),TK!$E$7=TH!F909),"x","")</f>
        <v/>
      </c>
      <c r="AD909" s="85" t="str">
        <f>IF(AND(N909="1521",MONTH(C909)='BK-NL'!$M$11),"x","")</f>
        <v/>
      </c>
    </row>
    <row r="910" spans="1:30" ht="15.75" customHeight="1">
      <c r="A910" s="342" t="str">
        <f>IF(B910&lt;&gt;"",IF(AND(B910='IN-TC'!$S$4,OR(TH!N910="1111",TH!O910="1111")),TH!D910,""),"")</f>
        <v/>
      </c>
      <c r="B910" s="63">
        <f t="shared" si="78"/>
        <v>4</v>
      </c>
      <c r="C910" s="64">
        <f t="shared" si="73"/>
        <v>42485</v>
      </c>
      <c r="D910" s="64" t="s">
        <v>708</v>
      </c>
      <c r="E910" s="64">
        <v>42485</v>
      </c>
      <c r="F910" s="74" t="s">
        <v>1465</v>
      </c>
      <c r="G910" s="994" t="s">
        <v>927</v>
      </c>
      <c r="H910" s="7" t="s">
        <v>632</v>
      </c>
      <c r="I910" s="446"/>
      <c r="J910" s="446"/>
      <c r="K910" s="437"/>
      <c r="L910" s="446"/>
      <c r="M910" s="65">
        <v>2205000</v>
      </c>
      <c r="N910" s="66" t="s">
        <v>8</v>
      </c>
      <c r="O910" s="66" t="s">
        <v>26</v>
      </c>
      <c r="P910" s="85" t="str">
        <f>IF(AND('331-CT'!$E$7=TH!H910,OR(N910="331",O910="331")),"x","")</f>
        <v/>
      </c>
      <c r="Q910" s="85" t="str">
        <f>IF(AND(B910='111'!$L$11,OR($N910=$Q$7,$O910=$Q$7)),"x","")</f>
        <v/>
      </c>
      <c r="R910" s="85" t="str">
        <f>IF(AND($N910=$Q$7,$B910&lt;'111'!$L$11),"x","")</f>
        <v/>
      </c>
      <c r="S910" s="85" t="str">
        <f>IF(AND($O910=$Q$7,$B910&lt;'111'!$L$11),"x","")</f>
        <v/>
      </c>
      <c r="T910" s="85" t="str">
        <f>IF(ISERROR(FIND('112'!$M$9,G910,1)),"",IF((AND(FIND('112'!$M$9,G910,1)&gt;=1,B910='112'!$K$9,OR($N910='112'!$I$6,$O910='112'!$I$6))),"x",""))</f>
        <v/>
      </c>
      <c r="U910" s="85" t="str">
        <f>IF(ISERROR(FIND('112'!$M$9,G910,1)),"",IF((AND(LEFT(G910,2)=LEFT('112'!$M$9,2),B910&lt;'112'!$K$9,$N910='112'!$I$6)),"x",""))</f>
        <v/>
      </c>
      <c r="V910" s="85" t="str">
        <f>IF(ISERROR(FIND('112'!$M$9,G910,1)),"",IF((AND(RIGHT(G910,2)=RIGHT('112'!$M$9,2),B910&lt;'112'!$K$9,$O910='112'!$I$6)),"x",""))</f>
        <v>x</v>
      </c>
      <c r="W910" s="85" t="str">
        <f>IF(AND('341-CT'!$H$9=H910,OR(LEFT(N910,3)=$W$7,LEFT(O910,3)=$W$7)),"x","")</f>
        <v/>
      </c>
      <c r="X910" s="85" t="str">
        <f>IF(OR(TH!N910=TH!$X$7,O910=TH!$X$7),"x","")</f>
        <v/>
      </c>
      <c r="Y910" s="85" t="str">
        <f>IF(AND(OR(N910="131",O910="131"),H910='131-CT'!$H$9),"x","")</f>
        <v/>
      </c>
      <c r="Z910" s="85"/>
      <c r="AA910" s="85" t="str">
        <f>IF(AND(MONTH(E910)='IN-NX'!$J$5,'IN-NX'!$D$7=D910),"x","")</f>
        <v/>
      </c>
      <c r="AB910" s="85" t="str">
        <f>IF(AND(OR(LEFT(TH!N910,2)="15",LEFT(TH!O910,2)="15"),'152-CT'!$J$8=TH!F910),"x","")</f>
        <v/>
      </c>
      <c r="AC910" s="85" t="str">
        <f>IF(AND(OR(LEFT(TH!N910,2)="15",LEFT(TH!O910,2)="15"),TK!$E$7=TH!F910),"x","")</f>
        <v/>
      </c>
      <c r="AD910" s="85" t="str">
        <f>IF(AND(N910="1521",MONTH(C910)='BK-NL'!$M$11),"x","")</f>
        <v/>
      </c>
    </row>
    <row r="911" spans="1:30" ht="15.75" hidden="1" customHeight="1">
      <c r="A911" s="342" t="str">
        <f>IF(B911&lt;&gt;"",IF(AND(B911='IN-TC'!$S$4,OR(TH!N911="1111",TH!O911="1111")),TH!D911,""),"")</f>
        <v/>
      </c>
      <c r="B911" s="63">
        <f t="shared" si="78"/>
        <v>4</v>
      </c>
      <c r="C911" s="64">
        <f t="shared" si="73"/>
        <v>42485</v>
      </c>
      <c r="D911" s="64" t="s">
        <v>708</v>
      </c>
      <c r="E911" s="64">
        <v>42485</v>
      </c>
      <c r="F911" s="74" t="s">
        <v>1208</v>
      </c>
      <c r="G911" s="994" t="s">
        <v>927</v>
      </c>
      <c r="H911" s="350"/>
      <c r="I911" s="448"/>
      <c r="J911" s="448"/>
      <c r="K911" s="439"/>
      <c r="L911" s="448"/>
      <c r="M911" s="65">
        <v>20000</v>
      </c>
      <c r="N911" s="323" t="s">
        <v>101</v>
      </c>
      <c r="O911" s="66" t="s">
        <v>26</v>
      </c>
      <c r="P911" s="85" t="str">
        <f>IF(AND('331-CT'!$E$7=TH!H911,OR(N911="331",O911="331")),"x","")</f>
        <v/>
      </c>
      <c r="Q911" s="85" t="str">
        <f>IF(AND(B911='111'!$L$11,OR($N911=$Q$7,$O911=$Q$7)),"x","")</f>
        <v/>
      </c>
      <c r="R911" s="85" t="str">
        <f>IF(AND($N911=$Q$7,$B911&lt;'111'!$L$11),"x","")</f>
        <v/>
      </c>
      <c r="S911" s="85" t="str">
        <f>IF(AND($O911=$Q$7,$B911&lt;'111'!$L$11),"x","")</f>
        <v/>
      </c>
      <c r="T911" s="85" t="str">
        <f>IF(ISERROR(FIND('112'!$M$9,G911,1)),"",IF((AND(FIND('112'!$M$9,G911,1)&gt;=1,B911='112'!$K$9,OR($N911='112'!$I$6,$O911='112'!$I$6))),"x",""))</f>
        <v/>
      </c>
      <c r="U911" s="85" t="str">
        <f>IF(ISERROR(FIND('112'!$M$9,G911,1)),"",IF((AND(LEFT(G911,2)=LEFT('112'!$M$9,2),B911&lt;'112'!$K$9,$N911='112'!$I$6)),"x",""))</f>
        <v/>
      </c>
      <c r="V911" s="85" t="str">
        <f>IF(ISERROR(FIND('112'!$M$9,G911,1)),"",IF((AND(RIGHT(G911,2)=RIGHT('112'!$M$9,2),B911&lt;'112'!$K$9,$O911='112'!$I$6)),"x",""))</f>
        <v>x</v>
      </c>
      <c r="W911" s="85" t="str">
        <f>IF(AND('341-CT'!$H$9=H911,OR(LEFT(N911,3)=$W$7,LEFT(O911,3)=$W$7)),"x","")</f>
        <v/>
      </c>
      <c r="X911" s="85" t="str">
        <f>IF(OR(TH!N911=TH!$X$7,O911=TH!$X$7),"x","")</f>
        <v/>
      </c>
      <c r="Y911" s="85" t="str">
        <f>IF(AND(OR(N911="131",O911="131"),H911='131-CT'!$H$9),"x","")</f>
        <v/>
      </c>
      <c r="Z911" s="85"/>
      <c r="AA911" s="85" t="str">
        <f>IF(AND(MONTH(E911)='IN-NX'!$J$5,'IN-NX'!$D$7=D911),"x","")</f>
        <v/>
      </c>
      <c r="AB911" s="85" t="str">
        <f>IF(AND(OR(LEFT(TH!N911,2)="15",LEFT(TH!O911,2)="15"),'152-CT'!$J$8=TH!F911),"x","")</f>
        <v/>
      </c>
      <c r="AC911" s="85" t="str">
        <f>IF(AND(OR(LEFT(TH!N911,2)="15",LEFT(TH!O911,2)="15"),TK!$E$7=TH!F911),"x","")</f>
        <v/>
      </c>
      <c r="AD911" s="85" t="str">
        <f>IF(AND(N911="1521",MONTH(C911)='BK-NL'!$M$11),"x","")</f>
        <v/>
      </c>
    </row>
    <row r="912" spans="1:30" ht="15.75" hidden="1" customHeight="1">
      <c r="A912" s="342" t="str">
        <f>IF(B912&lt;&gt;"",IF(AND(B912='IN-TC'!$S$4,OR(TH!N912="1111",TH!O912="1111")),TH!D912,""),"")</f>
        <v/>
      </c>
      <c r="B912" s="63">
        <f t="shared" si="78"/>
        <v>4</v>
      </c>
      <c r="C912" s="64">
        <f t="shared" si="73"/>
        <v>42485</v>
      </c>
      <c r="D912" s="64" t="s">
        <v>708</v>
      </c>
      <c r="E912" s="64">
        <v>42485</v>
      </c>
      <c r="F912" s="74" t="s">
        <v>1209</v>
      </c>
      <c r="G912" s="994" t="s">
        <v>927</v>
      </c>
      <c r="H912" s="350"/>
      <c r="I912" s="448"/>
      <c r="J912" s="448"/>
      <c r="K912" s="439"/>
      <c r="L912" s="448"/>
      <c r="M912" s="65">
        <v>2000</v>
      </c>
      <c r="N912" s="323" t="s">
        <v>9</v>
      </c>
      <c r="O912" s="66" t="s">
        <v>26</v>
      </c>
      <c r="P912" s="85" t="str">
        <f>IF(AND('331-CT'!$E$7=TH!H912,OR(N912="331",O912="331")),"x","")</f>
        <v/>
      </c>
      <c r="Q912" s="85" t="str">
        <f>IF(AND(B912='111'!$L$11,OR($N912=$Q$7,$O912=$Q$7)),"x","")</f>
        <v/>
      </c>
      <c r="R912" s="85" t="str">
        <f>IF(AND($N912=$Q$7,$B912&lt;'111'!$L$11),"x","")</f>
        <v/>
      </c>
      <c r="S912" s="85" t="str">
        <f>IF(AND($O912=$Q$7,$B912&lt;'111'!$L$11),"x","")</f>
        <v/>
      </c>
      <c r="T912" s="85" t="str">
        <f>IF(ISERROR(FIND('112'!$M$9,G912,1)),"",IF((AND(FIND('112'!$M$9,G912,1)&gt;=1,B912='112'!$K$9,OR($N912='112'!$I$6,$O912='112'!$I$6))),"x",""))</f>
        <v/>
      </c>
      <c r="U912" s="85" t="str">
        <f>IF(ISERROR(FIND('112'!$M$9,G912,1)),"",IF((AND(LEFT(G912,2)=LEFT('112'!$M$9,2),B912&lt;'112'!$K$9,$N912='112'!$I$6)),"x",""))</f>
        <v/>
      </c>
      <c r="V912" s="85" t="str">
        <f>IF(ISERROR(FIND('112'!$M$9,G912,1)),"",IF((AND(RIGHT(G912,2)=RIGHT('112'!$M$9,2),B912&lt;'112'!$K$9,$O912='112'!$I$6)),"x",""))</f>
        <v>x</v>
      </c>
      <c r="W912" s="85" t="str">
        <f>IF(AND('341-CT'!$H$9=H912,OR(LEFT(N912,3)=$W$7,LEFT(O912,3)=$W$7)),"x","")</f>
        <v/>
      </c>
      <c r="X912" s="85" t="str">
        <f>IF(OR(TH!N912=TH!$X$7,O912=TH!$X$7),"x","")</f>
        <v/>
      </c>
      <c r="Y912" s="85" t="str">
        <f>IF(AND(OR(N912="131",O912="131"),H912='131-CT'!$H$9),"x","")</f>
        <v/>
      </c>
      <c r="Z912" s="85"/>
      <c r="AA912" s="85" t="str">
        <f>IF(AND(MONTH(E912)='IN-NX'!$J$5,'IN-NX'!$D$7=D912),"x","")</f>
        <v/>
      </c>
      <c r="AB912" s="85" t="str">
        <f>IF(AND(OR(LEFT(TH!N912,2)="15",LEFT(TH!O912,2)="15"),'152-CT'!$J$8=TH!F912),"x","")</f>
        <v/>
      </c>
      <c r="AC912" s="85" t="str">
        <f>IF(AND(OR(LEFT(TH!N912,2)="15",LEFT(TH!O912,2)="15"),TK!$E$7=TH!F912),"x","")</f>
        <v/>
      </c>
      <c r="AD912" s="85" t="str">
        <f>IF(AND(N912="1521",MONTH(C912)='BK-NL'!$M$11),"x","")</f>
        <v/>
      </c>
    </row>
    <row r="913" spans="1:30" ht="15.75" customHeight="1">
      <c r="A913" s="342" t="str">
        <f>IF(B913&lt;&gt;"",IF(AND(B913='IN-TC'!$S$4,OR(TH!N913="1111",TH!O913="1111")),TH!D913,""),"")</f>
        <v/>
      </c>
      <c r="B913" s="63">
        <f t="shared" si="78"/>
        <v>4</v>
      </c>
      <c r="C913" s="64">
        <f t="shared" si="73"/>
        <v>42485</v>
      </c>
      <c r="D913" s="64" t="s">
        <v>708</v>
      </c>
      <c r="E913" s="64">
        <v>42485</v>
      </c>
      <c r="F913" s="74" t="s">
        <v>1225</v>
      </c>
      <c r="G913" s="994" t="s">
        <v>927</v>
      </c>
      <c r="H913" s="77" t="s">
        <v>629</v>
      </c>
      <c r="I913" s="446"/>
      <c r="J913" s="446"/>
      <c r="K913" s="437"/>
      <c r="L913" s="446"/>
      <c r="M913" s="65">
        <v>35536000</v>
      </c>
      <c r="N913" s="66" t="s">
        <v>8</v>
      </c>
      <c r="O913" s="66" t="s">
        <v>26</v>
      </c>
      <c r="P913" s="85" t="str">
        <f>IF(AND('331-CT'!$E$7=TH!H913,OR(N913="331",O913="331")),"x","")</f>
        <v/>
      </c>
      <c r="Q913" s="85" t="str">
        <f>IF(AND(B913='111'!$L$11,OR($N913=$Q$7,$O913=$Q$7)),"x","")</f>
        <v/>
      </c>
      <c r="R913" s="85" t="str">
        <f>IF(AND($N913=$Q$7,$B913&lt;'111'!$L$11),"x","")</f>
        <v/>
      </c>
      <c r="S913" s="85" t="str">
        <f>IF(AND($O913=$Q$7,$B913&lt;'111'!$L$11),"x","")</f>
        <v/>
      </c>
      <c r="T913" s="85" t="str">
        <f>IF(ISERROR(FIND('112'!$M$9,G913,1)),"",IF((AND(FIND('112'!$M$9,G913,1)&gt;=1,B913='112'!$K$9,OR($N913='112'!$I$6,$O913='112'!$I$6))),"x",""))</f>
        <v/>
      </c>
      <c r="U913" s="85" t="str">
        <f>IF(ISERROR(FIND('112'!$M$9,G913,1)),"",IF((AND(LEFT(G913,2)=LEFT('112'!$M$9,2),B913&lt;'112'!$K$9,$N913='112'!$I$6)),"x",""))</f>
        <v/>
      </c>
      <c r="V913" s="85" t="str">
        <f>IF(ISERROR(FIND('112'!$M$9,G913,1)),"",IF((AND(RIGHT(G913,2)=RIGHT('112'!$M$9,2),B913&lt;'112'!$K$9,$O913='112'!$I$6)),"x",""))</f>
        <v>x</v>
      </c>
      <c r="W913" s="85" t="str">
        <f>IF(AND('341-CT'!$H$9=H913,OR(LEFT(N913,3)=$W$7,LEFT(O913,3)=$W$7)),"x","")</f>
        <v/>
      </c>
      <c r="X913" s="85" t="str">
        <f>IF(OR(TH!N913=TH!$X$7,O913=TH!$X$7),"x","")</f>
        <v/>
      </c>
      <c r="Y913" s="85" t="str">
        <f>IF(AND(OR(N913="131",O913="131"),H913='131-CT'!$H$9),"x","")</f>
        <v/>
      </c>
      <c r="Z913" s="85"/>
      <c r="AA913" s="85" t="str">
        <f>IF(AND(MONTH(E913)='IN-NX'!$J$5,'IN-NX'!$D$7=D913),"x","")</f>
        <v/>
      </c>
      <c r="AB913" s="85" t="str">
        <f>IF(AND(OR(LEFT(TH!N913,2)="15",LEFT(TH!O913,2)="15"),'152-CT'!$J$8=TH!F913),"x","")</f>
        <v/>
      </c>
      <c r="AC913" s="85" t="str">
        <f>IF(AND(OR(LEFT(TH!N913,2)="15",LEFT(TH!O913,2)="15"),TK!$E$7=TH!F913),"x","")</f>
        <v/>
      </c>
      <c r="AD913" s="85" t="str">
        <f>IF(AND(N913="1521",MONTH(C913)='BK-NL'!$M$11),"x","")</f>
        <v/>
      </c>
    </row>
    <row r="914" spans="1:30" ht="15.75" hidden="1" customHeight="1">
      <c r="A914" s="342" t="str">
        <f>IF(B914&lt;&gt;"",IF(AND(B914='IN-TC'!$S$4,OR(TH!N914="1111",TH!O914="1111")),TH!D914,""),"")</f>
        <v/>
      </c>
      <c r="B914" s="63">
        <f t="shared" si="78"/>
        <v>4</v>
      </c>
      <c r="C914" s="64">
        <f t="shared" si="73"/>
        <v>42485</v>
      </c>
      <c r="D914" s="64" t="s">
        <v>708</v>
      </c>
      <c r="E914" s="64">
        <v>42485</v>
      </c>
      <c r="F914" s="74" t="s">
        <v>1208</v>
      </c>
      <c r="G914" s="994" t="s">
        <v>927</v>
      </c>
      <c r="H914" s="322"/>
      <c r="I914" s="446"/>
      <c r="J914" s="446"/>
      <c r="K914" s="437"/>
      <c r="L914" s="446"/>
      <c r="M914" s="65">
        <v>40000</v>
      </c>
      <c r="N914" s="323" t="s">
        <v>101</v>
      </c>
      <c r="O914" s="66" t="s">
        <v>26</v>
      </c>
      <c r="P914" s="85" t="str">
        <f>IF(AND('331-CT'!$E$7=TH!H914,OR(N914="331",O914="331")),"x","")</f>
        <v/>
      </c>
      <c r="Q914" s="85" t="str">
        <f>IF(AND(B914='111'!$L$11,OR($N914=$Q$7,$O914=$Q$7)),"x","")</f>
        <v/>
      </c>
      <c r="R914" s="85" t="str">
        <f>IF(AND($N914=$Q$7,$B914&lt;'111'!$L$11),"x","")</f>
        <v/>
      </c>
      <c r="S914" s="85" t="str">
        <f>IF(AND($O914=$Q$7,$B914&lt;'111'!$L$11),"x","")</f>
        <v/>
      </c>
      <c r="T914" s="85" t="str">
        <f>IF(ISERROR(FIND('112'!$M$9,G914,1)),"",IF((AND(FIND('112'!$M$9,G914,1)&gt;=1,B914='112'!$K$9,OR($N914='112'!$I$6,$O914='112'!$I$6))),"x",""))</f>
        <v/>
      </c>
      <c r="U914" s="85" t="str">
        <f>IF(ISERROR(FIND('112'!$M$9,G914,1)),"",IF((AND(LEFT(G914,2)=LEFT('112'!$M$9,2),B914&lt;'112'!$K$9,$N914='112'!$I$6)),"x",""))</f>
        <v/>
      </c>
      <c r="V914" s="85" t="str">
        <f>IF(ISERROR(FIND('112'!$M$9,G914,1)),"",IF((AND(RIGHT(G914,2)=RIGHT('112'!$M$9,2),B914&lt;'112'!$K$9,$O914='112'!$I$6)),"x",""))</f>
        <v>x</v>
      </c>
      <c r="W914" s="85" t="str">
        <f>IF(AND('341-CT'!$H$9=H914,OR(LEFT(N914,3)=$W$7,LEFT(O914,3)=$W$7)),"x","")</f>
        <v/>
      </c>
      <c r="X914" s="85" t="str">
        <f>IF(OR(TH!N914=TH!$X$7,O914=TH!$X$7),"x","")</f>
        <v/>
      </c>
      <c r="Y914" s="85" t="str">
        <f>IF(AND(OR(N914="131",O914="131"),H914='131-CT'!$H$9),"x","")</f>
        <v/>
      </c>
      <c r="Z914" s="85"/>
      <c r="AA914" s="85" t="str">
        <f>IF(AND(MONTH(E914)='IN-NX'!$J$5,'IN-NX'!$D$7=D914),"x","")</f>
        <v/>
      </c>
      <c r="AB914" s="85" t="str">
        <f>IF(AND(OR(LEFT(TH!N914,2)="15",LEFT(TH!O914,2)="15"),'152-CT'!$J$8=TH!F914),"x","")</f>
        <v/>
      </c>
      <c r="AC914" s="85" t="str">
        <f>IF(AND(OR(LEFT(TH!N914,2)="15",LEFT(TH!O914,2)="15"),TK!$E$7=TH!F914),"x","")</f>
        <v/>
      </c>
      <c r="AD914" s="85" t="str">
        <f>IF(AND(N914="1521",MONTH(C914)='BK-NL'!$M$11),"x","")</f>
        <v/>
      </c>
    </row>
    <row r="915" spans="1:30" ht="15.75" hidden="1" customHeight="1">
      <c r="A915" s="342" t="str">
        <f>IF(B915&lt;&gt;"",IF(AND(B915='IN-TC'!$S$4,OR(TH!N915="1111",TH!O915="1111")),TH!D915,""),"")</f>
        <v/>
      </c>
      <c r="B915" s="63">
        <f t="shared" si="78"/>
        <v>4</v>
      </c>
      <c r="C915" s="64">
        <f t="shared" si="73"/>
        <v>42485</v>
      </c>
      <c r="D915" s="64" t="s">
        <v>708</v>
      </c>
      <c r="E915" s="64">
        <v>42485</v>
      </c>
      <c r="F915" s="74" t="s">
        <v>1209</v>
      </c>
      <c r="G915" s="994" t="s">
        <v>927</v>
      </c>
      <c r="H915" s="322"/>
      <c r="I915" s="446"/>
      <c r="J915" s="446"/>
      <c r="K915" s="437"/>
      <c r="L915" s="446"/>
      <c r="M915" s="65">
        <v>4000</v>
      </c>
      <c r="N915" s="323" t="s">
        <v>9</v>
      </c>
      <c r="O915" s="66" t="s">
        <v>26</v>
      </c>
      <c r="P915" s="85" t="str">
        <f>IF(AND('331-CT'!$E$7=TH!H915,OR(N915="331",O915="331")),"x","")</f>
        <v/>
      </c>
      <c r="Q915" s="85" t="str">
        <f>IF(AND(B915='111'!$L$11,OR($N915=$Q$7,$O915=$Q$7)),"x","")</f>
        <v/>
      </c>
      <c r="R915" s="85" t="str">
        <f>IF(AND($N915=$Q$7,$B915&lt;'111'!$L$11),"x","")</f>
        <v/>
      </c>
      <c r="S915" s="85" t="str">
        <f>IF(AND($O915=$Q$7,$B915&lt;'111'!$L$11),"x","")</f>
        <v/>
      </c>
      <c r="T915" s="85" t="str">
        <f>IF(ISERROR(FIND('112'!$M$9,G915,1)),"",IF((AND(FIND('112'!$M$9,G915,1)&gt;=1,B915='112'!$K$9,OR($N915='112'!$I$6,$O915='112'!$I$6))),"x",""))</f>
        <v/>
      </c>
      <c r="U915" s="85" t="str">
        <f>IF(ISERROR(FIND('112'!$M$9,G915,1)),"",IF((AND(LEFT(G915,2)=LEFT('112'!$M$9,2),B915&lt;'112'!$K$9,$N915='112'!$I$6)),"x",""))</f>
        <v/>
      </c>
      <c r="V915" s="85" t="str">
        <f>IF(ISERROR(FIND('112'!$M$9,G915,1)),"",IF((AND(RIGHT(G915,2)=RIGHT('112'!$M$9,2),B915&lt;'112'!$K$9,$O915='112'!$I$6)),"x",""))</f>
        <v>x</v>
      </c>
      <c r="W915" s="85" t="str">
        <f>IF(AND('341-CT'!$H$9=H915,OR(LEFT(N915,3)=$W$7,LEFT(O915,3)=$W$7)),"x","")</f>
        <v/>
      </c>
      <c r="X915" s="85" t="str">
        <f>IF(OR(TH!N915=TH!$X$7,O915=TH!$X$7),"x","")</f>
        <v/>
      </c>
      <c r="Y915" s="85" t="str">
        <f>IF(AND(OR(N915="131",O915="131"),H915='131-CT'!$H$9),"x","")</f>
        <v/>
      </c>
      <c r="Z915" s="85"/>
      <c r="AA915" s="85" t="str">
        <f>IF(AND(MONTH(E915)='IN-NX'!$J$5,'IN-NX'!$D$7=D915),"x","")</f>
        <v/>
      </c>
      <c r="AB915" s="85" t="str">
        <f>IF(AND(OR(LEFT(TH!N915,2)="15",LEFT(TH!O915,2)="15"),'152-CT'!$J$8=TH!F915),"x","")</f>
        <v/>
      </c>
      <c r="AC915" s="85" t="str">
        <f>IF(AND(OR(LEFT(TH!N915,2)="15",LEFT(TH!O915,2)="15"),TK!$E$7=TH!F915),"x","")</f>
        <v/>
      </c>
      <c r="AD915" s="85" t="str">
        <f>IF(AND(N915="1521",MONTH(C915)='BK-NL'!$M$11),"x","")</f>
        <v/>
      </c>
    </row>
    <row r="916" spans="1:30" ht="15.75" customHeight="1">
      <c r="A916" s="342" t="str">
        <f>IF(B916&lt;&gt;"",IF(AND(B916='IN-TC'!$S$4,OR(TH!N916="1111",TH!O916="1111")),TH!D916,""),"")</f>
        <v/>
      </c>
      <c r="B916" s="63">
        <f t="shared" si="78"/>
        <v>4</v>
      </c>
      <c r="C916" s="64">
        <f t="shared" si="73"/>
        <v>42485</v>
      </c>
      <c r="D916" s="64" t="s">
        <v>708</v>
      </c>
      <c r="E916" s="64">
        <v>42485</v>
      </c>
      <c r="F916" s="74" t="s">
        <v>1466</v>
      </c>
      <c r="G916" s="994" t="s">
        <v>927</v>
      </c>
      <c r="H916" s="74" t="s">
        <v>1183</v>
      </c>
      <c r="I916" s="446"/>
      <c r="J916" s="446"/>
      <c r="K916" s="437"/>
      <c r="L916" s="446"/>
      <c r="M916" s="65">
        <v>36900000</v>
      </c>
      <c r="N916" s="66" t="s">
        <v>8</v>
      </c>
      <c r="O916" s="66" t="s">
        <v>26</v>
      </c>
      <c r="P916" s="85" t="str">
        <f>IF(AND('331-CT'!$E$7=TH!H916,OR(N916="331",O916="331")),"x","")</f>
        <v/>
      </c>
      <c r="Q916" s="85" t="str">
        <f>IF(AND(B916='111'!$L$11,OR($N916=$Q$7,$O916=$Q$7)),"x","")</f>
        <v/>
      </c>
      <c r="R916" s="85" t="str">
        <f>IF(AND($N916=$Q$7,$B916&lt;'111'!$L$11),"x","")</f>
        <v/>
      </c>
      <c r="S916" s="85" t="str">
        <f>IF(AND($O916=$Q$7,$B916&lt;'111'!$L$11),"x","")</f>
        <v/>
      </c>
      <c r="T916" s="85" t="str">
        <f>IF(ISERROR(FIND('112'!$M$9,G916,1)),"",IF((AND(FIND('112'!$M$9,G916,1)&gt;=1,B916='112'!$K$9,OR($N916='112'!$I$6,$O916='112'!$I$6))),"x",""))</f>
        <v/>
      </c>
      <c r="U916" s="85" t="str">
        <f>IF(ISERROR(FIND('112'!$M$9,G916,1)),"",IF((AND(LEFT(G916,2)=LEFT('112'!$M$9,2),B916&lt;'112'!$K$9,$N916='112'!$I$6)),"x",""))</f>
        <v/>
      </c>
      <c r="V916" s="85" t="str">
        <f>IF(ISERROR(FIND('112'!$M$9,G916,1)),"",IF((AND(RIGHT(G916,2)=RIGHT('112'!$M$9,2),B916&lt;'112'!$K$9,$O916='112'!$I$6)),"x",""))</f>
        <v>x</v>
      </c>
      <c r="W916" s="85" t="str">
        <f>IF(AND('341-CT'!$H$9=H916,OR(LEFT(N916,3)=$W$7,LEFT(O916,3)=$W$7)),"x","")</f>
        <v/>
      </c>
      <c r="X916" s="85" t="str">
        <f>IF(OR(TH!N916=TH!$X$7,O916=TH!$X$7),"x","")</f>
        <v/>
      </c>
      <c r="Y916" s="85" t="str">
        <f>IF(AND(OR(N916="131",O916="131"),H916='131-CT'!$H$9),"x","")</f>
        <v/>
      </c>
      <c r="Z916" s="85"/>
      <c r="AA916" s="85" t="str">
        <f>IF(AND(MONTH(E916)='IN-NX'!$J$5,'IN-NX'!$D$7=D916),"x","")</f>
        <v/>
      </c>
      <c r="AB916" s="85" t="str">
        <f>IF(AND(OR(LEFT(TH!N916,2)="15",LEFT(TH!O916,2)="15"),'152-CT'!$J$8=TH!F916),"x","")</f>
        <v/>
      </c>
      <c r="AC916" s="85" t="str">
        <f>IF(AND(OR(LEFT(TH!N916,2)="15",LEFT(TH!O916,2)="15"),TK!$E$7=TH!F916),"x","")</f>
        <v/>
      </c>
      <c r="AD916" s="85" t="str">
        <f>IF(AND(N916="1521",MONTH(C916)='BK-NL'!$M$11),"x","")</f>
        <v/>
      </c>
    </row>
    <row r="917" spans="1:30" ht="15.75" hidden="1" customHeight="1">
      <c r="A917" s="342" t="str">
        <f>IF(B917&lt;&gt;"",IF(AND(B917='IN-TC'!$S$4,OR(TH!N917="1111",TH!O917="1111")),TH!D917,""),"")</f>
        <v/>
      </c>
      <c r="B917" s="63">
        <f t="shared" si="78"/>
        <v>4</v>
      </c>
      <c r="C917" s="64">
        <f t="shared" ref="C917:C929" si="79">E917</f>
        <v>42485</v>
      </c>
      <c r="D917" s="64" t="s">
        <v>708</v>
      </c>
      <c r="E917" s="64">
        <v>42485</v>
      </c>
      <c r="F917" s="74" t="s">
        <v>1208</v>
      </c>
      <c r="G917" s="994" t="s">
        <v>927</v>
      </c>
      <c r="H917" s="322"/>
      <c r="I917" s="446"/>
      <c r="J917" s="446"/>
      <c r="K917" s="437"/>
      <c r="L917" s="446"/>
      <c r="M917" s="65">
        <v>40000</v>
      </c>
      <c r="N917" s="323" t="s">
        <v>101</v>
      </c>
      <c r="O917" s="66" t="s">
        <v>26</v>
      </c>
      <c r="P917" s="85" t="str">
        <f>IF(AND('331-CT'!$E$7=TH!H917,OR(N917="331",O917="331")),"x","")</f>
        <v/>
      </c>
      <c r="Q917" s="85" t="str">
        <f>IF(AND(B917='111'!$L$11,OR($N917=$Q$7,$O917=$Q$7)),"x","")</f>
        <v/>
      </c>
      <c r="R917" s="85" t="str">
        <f>IF(AND($N917=$Q$7,$B917&lt;'111'!$L$11),"x","")</f>
        <v/>
      </c>
      <c r="S917" s="85" t="str">
        <f>IF(AND($O917=$Q$7,$B917&lt;'111'!$L$11),"x","")</f>
        <v/>
      </c>
      <c r="T917" s="85" t="str">
        <f>IF(ISERROR(FIND('112'!$M$9,G917,1)),"",IF((AND(FIND('112'!$M$9,G917,1)&gt;=1,B917='112'!$K$9,OR($N917='112'!$I$6,$O917='112'!$I$6))),"x",""))</f>
        <v/>
      </c>
      <c r="U917" s="85" t="str">
        <f>IF(ISERROR(FIND('112'!$M$9,G917,1)),"",IF((AND(LEFT(G917,2)=LEFT('112'!$M$9,2),B917&lt;'112'!$K$9,$N917='112'!$I$6)),"x",""))</f>
        <v/>
      </c>
      <c r="V917" s="85" t="str">
        <f>IF(ISERROR(FIND('112'!$M$9,G917,1)),"",IF((AND(RIGHT(G917,2)=RIGHT('112'!$M$9,2),B917&lt;'112'!$K$9,$O917='112'!$I$6)),"x",""))</f>
        <v>x</v>
      </c>
      <c r="W917" s="85" t="str">
        <f>IF(AND('341-CT'!$H$9=H917,OR(LEFT(N917,3)=$W$7,LEFT(O917,3)=$W$7)),"x","")</f>
        <v/>
      </c>
      <c r="X917" s="85" t="str">
        <f>IF(OR(TH!N917=TH!$X$7,O917=TH!$X$7),"x","")</f>
        <v/>
      </c>
      <c r="Y917" s="85" t="str">
        <f>IF(AND(OR(N917="131",O917="131"),H917='131-CT'!$H$9),"x","")</f>
        <v/>
      </c>
      <c r="Z917" s="85"/>
      <c r="AA917" s="85" t="str">
        <f>IF(AND(MONTH(E917)='IN-NX'!$J$5,'IN-NX'!$D$7=D917),"x","")</f>
        <v/>
      </c>
      <c r="AB917" s="85" t="str">
        <f>IF(AND(OR(LEFT(TH!N917,2)="15",LEFT(TH!O917,2)="15"),'152-CT'!$J$8=TH!F917),"x","")</f>
        <v/>
      </c>
      <c r="AC917" s="85" t="str">
        <f>IF(AND(OR(LEFT(TH!N917,2)="15",LEFT(TH!O917,2)="15"),TK!$E$7=TH!F917),"x","")</f>
        <v/>
      </c>
      <c r="AD917" s="85" t="str">
        <f>IF(AND(N917="1521",MONTH(C917)='BK-NL'!$M$11),"x","")</f>
        <v/>
      </c>
    </row>
    <row r="918" spans="1:30" ht="15.75" hidden="1" customHeight="1">
      <c r="A918" s="342" t="str">
        <f>IF(B918&lt;&gt;"",IF(AND(B918='IN-TC'!$S$4,OR(TH!N918="1111",TH!O918="1111")),TH!D918,""),"")</f>
        <v/>
      </c>
      <c r="B918" s="63">
        <f t="shared" si="78"/>
        <v>4</v>
      </c>
      <c r="C918" s="64">
        <f t="shared" si="79"/>
        <v>42485</v>
      </c>
      <c r="D918" s="64" t="s">
        <v>708</v>
      </c>
      <c r="E918" s="64">
        <v>42485</v>
      </c>
      <c r="F918" s="74" t="s">
        <v>1209</v>
      </c>
      <c r="G918" s="994" t="s">
        <v>927</v>
      </c>
      <c r="H918" s="322"/>
      <c r="I918" s="446"/>
      <c r="J918" s="446"/>
      <c r="K918" s="437"/>
      <c r="L918" s="446"/>
      <c r="M918" s="65">
        <v>4000</v>
      </c>
      <c r="N918" s="323" t="s">
        <v>9</v>
      </c>
      <c r="O918" s="66" t="s">
        <v>26</v>
      </c>
      <c r="P918" s="85" t="str">
        <f>IF(AND('331-CT'!$E$7=TH!H918,OR(N918="331",O918="331")),"x","")</f>
        <v/>
      </c>
      <c r="Q918" s="85" t="str">
        <f>IF(AND(B918='111'!$L$11,OR($N918=$Q$7,$O918=$Q$7)),"x","")</f>
        <v/>
      </c>
      <c r="R918" s="85" t="str">
        <f>IF(AND($N918=$Q$7,$B918&lt;'111'!$L$11),"x","")</f>
        <v/>
      </c>
      <c r="S918" s="85" t="str">
        <f>IF(AND($O918=$Q$7,$B918&lt;'111'!$L$11),"x","")</f>
        <v/>
      </c>
      <c r="T918" s="85" t="str">
        <f>IF(ISERROR(FIND('112'!$M$9,G918,1)),"",IF((AND(FIND('112'!$M$9,G918,1)&gt;=1,B918='112'!$K$9,OR($N918='112'!$I$6,$O918='112'!$I$6))),"x",""))</f>
        <v/>
      </c>
      <c r="U918" s="85" t="str">
        <f>IF(ISERROR(FIND('112'!$M$9,G918,1)),"",IF((AND(LEFT(G918,2)=LEFT('112'!$M$9,2),B918&lt;'112'!$K$9,$N918='112'!$I$6)),"x",""))</f>
        <v/>
      </c>
      <c r="V918" s="85" t="str">
        <f>IF(ISERROR(FIND('112'!$M$9,G918,1)),"",IF((AND(RIGHT(G918,2)=RIGHT('112'!$M$9,2),B918&lt;'112'!$K$9,$O918='112'!$I$6)),"x",""))</f>
        <v>x</v>
      </c>
      <c r="W918" s="85" t="str">
        <f>IF(AND('341-CT'!$H$9=H918,OR(LEFT(N918,3)=$W$7,LEFT(O918,3)=$W$7)),"x","")</f>
        <v/>
      </c>
      <c r="X918" s="85" t="str">
        <f>IF(OR(TH!N918=TH!$X$7,O918=TH!$X$7),"x","")</f>
        <v/>
      </c>
      <c r="Y918" s="85" t="str">
        <f>IF(AND(OR(N918="131",O918="131"),H918='131-CT'!$H$9),"x","")</f>
        <v/>
      </c>
      <c r="Z918" s="85"/>
      <c r="AA918" s="85" t="str">
        <f>IF(AND(MONTH(E918)='IN-NX'!$J$5,'IN-NX'!$D$7=D918),"x","")</f>
        <v/>
      </c>
      <c r="AB918" s="85" t="str">
        <f>IF(AND(OR(LEFT(TH!N918,2)="15",LEFT(TH!O918,2)="15"),'152-CT'!$J$8=TH!F918),"x","")</f>
        <v/>
      </c>
      <c r="AC918" s="85" t="str">
        <f>IF(AND(OR(LEFT(TH!N918,2)="15",LEFT(TH!O918,2)="15"),TK!$E$7=TH!F918),"x","")</f>
        <v/>
      </c>
      <c r="AD918" s="85" t="str">
        <f>IF(AND(N918="1521",MONTH(C918)='BK-NL'!$M$11),"x","")</f>
        <v/>
      </c>
    </row>
    <row r="919" spans="1:30" ht="15.75" customHeight="1">
      <c r="A919" s="342" t="str">
        <f>IF(B919&lt;&gt;"",IF(AND(B919='IN-TC'!$S$4,OR(TH!N919="1111",TH!O919="1111")),TH!D919,""),"")</f>
        <v/>
      </c>
      <c r="B919" s="63">
        <f t="shared" si="78"/>
        <v>4</v>
      </c>
      <c r="C919" s="64">
        <f t="shared" si="79"/>
        <v>42486</v>
      </c>
      <c r="D919" s="64" t="s">
        <v>708</v>
      </c>
      <c r="E919" s="64">
        <v>42486</v>
      </c>
      <c r="F919" s="74" t="s">
        <v>1467</v>
      </c>
      <c r="G919" s="994" t="s">
        <v>927</v>
      </c>
      <c r="H919" s="7" t="s">
        <v>635</v>
      </c>
      <c r="I919" s="446"/>
      <c r="J919" s="446"/>
      <c r="K919" s="437"/>
      <c r="L919" s="446"/>
      <c r="M919" s="65">
        <v>26225320</v>
      </c>
      <c r="N919" s="66" t="s">
        <v>8</v>
      </c>
      <c r="O919" s="66" t="s">
        <v>26</v>
      </c>
      <c r="P919" s="85" t="str">
        <f>IF(AND('331-CT'!$E$7=TH!H919,OR(N919="331",O919="331")),"x","")</f>
        <v/>
      </c>
      <c r="Q919" s="85" t="str">
        <f>IF(AND(B919='111'!$L$11,OR($N919=$Q$7,$O919=$Q$7)),"x","")</f>
        <v/>
      </c>
      <c r="R919" s="85" t="str">
        <f>IF(AND($N919=$Q$7,$B919&lt;'111'!$L$11),"x","")</f>
        <v/>
      </c>
      <c r="S919" s="85" t="str">
        <f>IF(AND($O919=$Q$7,$B919&lt;'111'!$L$11),"x","")</f>
        <v/>
      </c>
      <c r="T919" s="85" t="str">
        <f>IF(ISERROR(FIND('112'!$M$9,G919,1)),"",IF((AND(FIND('112'!$M$9,G919,1)&gt;=1,B919='112'!$K$9,OR($N919='112'!$I$6,$O919='112'!$I$6))),"x",""))</f>
        <v/>
      </c>
      <c r="U919" s="85" t="str">
        <f>IF(ISERROR(FIND('112'!$M$9,G919,1)),"",IF((AND(LEFT(G919,2)=LEFT('112'!$M$9,2),B919&lt;'112'!$K$9,$N919='112'!$I$6)),"x",""))</f>
        <v/>
      </c>
      <c r="V919" s="85" t="str">
        <f>IF(ISERROR(FIND('112'!$M$9,G919,1)),"",IF((AND(RIGHT(G919,2)=RIGHT('112'!$M$9,2),B919&lt;'112'!$K$9,$O919='112'!$I$6)),"x",""))</f>
        <v>x</v>
      </c>
      <c r="W919" s="85" t="str">
        <f>IF(AND('341-CT'!$H$9=H919,OR(LEFT(N919,3)=$W$7,LEFT(O919,3)=$W$7)),"x","")</f>
        <v/>
      </c>
      <c r="X919" s="85" t="str">
        <f>IF(OR(TH!N919=TH!$X$7,O919=TH!$X$7),"x","")</f>
        <v/>
      </c>
      <c r="Y919" s="85" t="str">
        <f>IF(AND(OR(N919="131",O919="131"),H919='131-CT'!$H$9),"x","")</f>
        <v/>
      </c>
      <c r="Z919" s="85"/>
      <c r="AA919" s="85" t="str">
        <f>IF(AND(MONTH(E919)='IN-NX'!$J$5,'IN-NX'!$D$7=D919),"x","")</f>
        <v/>
      </c>
      <c r="AB919" s="85" t="str">
        <f>IF(AND(OR(LEFT(TH!N919,2)="15",LEFT(TH!O919,2)="15"),'152-CT'!$J$8=TH!F919),"x","")</f>
        <v/>
      </c>
      <c r="AC919" s="85" t="str">
        <f>IF(AND(OR(LEFT(TH!N919,2)="15",LEFT(TH!O919,2)="15"),TK!$E$7=TH!F919),"x","")</f>
        <v/>
      </c>
      <c r="AD919" s="85" t="str">
        <f>IF(AND(N919="1521",MONTH(C919)='BK-NL'!$M$11),"x","")</f>
        <v/>
      </c>
    </row>
    <row r="920" spans="1:30" ht="15.75" hidden="1" customHeight="1">
      <c r="A920" s="342" t="str">
        <f>IF(B920&lt;&gt;"",IF(AND(B920='IN-TC'!$S$4,OR(TH!N920="1111",TH!O920="1111")),TH!D920,""),"")</f>
        <v/>
      </c>
      <c r="B920" s="63">
        <f t="shared" si="78"/>
        <v>4</v>
      </c>
      <c r="C920" s="64">
        <f t="shared" si="79"/>
        <v>42486</v>
      </c>
      <c r="D920" s="64" t="s">
        <v>708</v>
      </c>
      <c r="E920" s="64">
        <v>42486</v>
      </c>
      <c r="F920" s="74" t="s">
        <v>1208</v>
      </c>
      <c r="G920" s="994" t="s">
        <v>927</v>
      </c>
      <c r="H920" s="74"/>
      <c r="I920" s="446"/>
      <c r="J920" s="446"/>
      <c r="K920" s="437"/>
      <c r="L920" s="446"/>
      <c r="M920" s="65">
        <v>45000</v>
      </c>
      <c r="N920" s="323" t="s">
        <v>101</v>
      </c>
      <c r="O920" s="66" t="s">
        <v>26</v>
      </c>
      <c r="P920" s="85" t="str">
        <f>IF(AND('331-CT'!$E$7=TH!H920,OR(N920="331",O920="331")),"x","")</f>
        <v/>
      </c>
      <c r="Q920" s="85" t="str">
        <f>IF(AND(B920='111'!$L$11,OR($N920=$Q$7,$O920=$Q$7)),"x","")</f>
        <v/>
      </c>
      <c r="R920" s="85" t="str">
        <f>IF(AND($N920=$Q$7,$B920&lt;'111'!$L$11),"x","")</f>
        <v/>
      </c>
      <c r="S920" s="85" t="str">
        <f>IF(AND($O920=$Q$7,$B920&lt;'111'!$L$11),"x","")</f>
        <v/>
      </c>
      <c r="T920" s="85" t="str">
        <f>IF(ISERROR(FIND('112'!$M$9,G920,1)),"",IF((AND(FIND('112'!$M$9,G920,1)&gt;=1,B920='112'!$K$9,OR($N920='112'!$I$6,$O920='112'!$I$6))),"x",""))</f>
        <v/>
      </c>
      <c r="U920" s="85" t="str">
        <f>IF(ISERROR(FIND('112'!$M$9,G920,1)),"",IF((AND(LEFT(G920,2)=LEFT('112'!$M$9,2),B920&lt;'112'!$K$9,$N920='112'!$I$6)),"x",""))</f>
        <v/>
      </c>
      <c r="V920" s="85" t="str">
        <f>IF(ISERROR(FIND('112'!$M$9,G920,1)),"",IF((AND(RIGHT(G920,2)=RIGHT('112'!$M$9,2),B920&lt;'112'!$K$9,$O920='112'!$I$6)),"x",""))</f>
        <v>x</v>
      </c>
      <c r="W920" s="85" t="str">
        <f>IF(AND('341-CT'!$H$9=H920,OR(LEFT(N920,3)=$W$7,LEFT(O920,3)=$W$7)),"x","")</f>
        <v/>
      </c>
      <c r="X920" s="85" t="str">
        <f>IF(OR(TH!N920=TH!$X$7,O920=TH!$X$7),"x","")</f>
        <v/>
      </c>
      <c r="Y920" s="85" t="str">
        <f>IF(AND(OR(N920="131",O920="131"),H920='131-CT'!$H$9),"x","")</f>
        <v/>
      </c>
      <c r="Z920" s="85"/>
      <c r="AA920" s="85" t="str">
        <f>IF(AND(MONTH(E920)='IN-NX'!$J$5,'IN-NX'!$D$7=D920),"x","")</f>
        <v/>
      </c>
      <c r="AB920" s="85" t="str">
        <f>IF(AND(OR(LEFT(TH!N920,2)="15",LEFT(TH!O920,2)="15"),'152-CT'!$J$8=TH!F920),"x","")</f>
        <v/>
      </c>
      <c r="AC920" s="85" t="str">
        <f>IF(AND(OR(LEFT(TH!N920,2)="15",LEFT(TH!O920,2)="15"),TK!$E$7=TH!F920),"x","")</f>
        <v/>
      </c>
      <c r="AD920" s="85" t="str">
        <f>IF(AND(N920="1521",MONTH(C920)='BK-NL'!$M$11),"x","")</f>
        <v/>
      </c>
    </row>
    <row r="921" spans="1:30" ht="15.75" hidden="1" customHeight="1">
      <c r="A921" s="342" t="str">
        <f>IF(B921&lt;&gt;"",IF(AND(B921='IN-TC'!$S$4,OR(TH!N921="1111",TH!O921="1111")),TH!D921,""),"")</f>
        <v/>
      </c>
      <c r="B921" s="63">
        <f t="shared" si="78"/>
        <v>4</v>
      </c>
      <c r="C921" s="64">
        <f t="shared" si="79"/>
        <v>42486</v>
      </c>
      <c r="D921" s="64" t="s">
        <v>708</v>
      </c>
      <c r="E921" s="64">
        <v>42486</v>
      </c>
      <c r="F921" s="74" t="s">
        <v>1209</v>
      </c>
      <c r="G921" s="994" t="s">
        <v>927</v>
      </c>
      <c r="H921" s="74"/>
      <c r="I921" s="446"/>
      <c r="J921" s="446"/>
      <c r="K921" s="437"/>
      <c r="L921" s="446"/>
      <c r="M921" s="65">
        <v>4500</v>
      </c>
      <c r="N921" s="323" t="s">
        <v>9</v>
      </c>
      <c r="O921" s="66" t="s">
        <v>26</v>
      </c>
      <c r="P921" s="85" t="str">
        <f>IF(AND('331-CT'!$E$7=TH!H921,OR(N921="331",O921="331")),"x","")</f>
        <v/>
      </c>
      <c r="Q921" s="85" t="str">
        <f>IF(AND(B921='111'!$L$11,OR($N921=$Q$7,$O921=$Q$7)),"x","")</f>
        <v/>
      </c>
      <c r="R921" s="85" t="str">
        <f>IF(AND($N921=$Q$7,$B921&lt;'111'!$L$11),"x","")</f>
        <v/>
      </c>
      <c r="S921" s="85" t="str">
        <f>IF(AND($O921=$Q$7,$B921&lt;'111'!$L$11),"x","")</f>
        <v/>
      </c>
      <c r="T921" s="85" t="str">
        <f>IF(ISERROR(FIND('112'!$M$9,G921,1)),"",IF((AND(FIND('112'!$M$9,G921,1)&gt;=1,B921='112'!$K$9,OR($N921='112'!$I$6,$O921='112'!$I$6))),"x",""))</f>
        <v/>
      </c>
      <c r="U921" s="85" t="str">
        <f>IF(ISERROR(FIND('112'!$M$9,G921,1)),"",IF((AND(LEFT(G921,2)=LEFT('112'!$M$9,2),B921&lt;'112'!$K$9,$N921='112'!$I$6)),"x",""))</f>
        <v/>
      </c>
      <c r="V921" s="85" t="str">
        <f>IF(ISERROR(FIND('112'!$M$9,G921,1)),"",IF((AND(RIGHT(G921,2)=RIGHT('112'!$M$9,2),B921&lt;'112'!$K$9,$O921='112'!$I$6)),"x",""))</f>
        <v>x</v>
      </c>
      <c r="W921" s="85" t="str">
        <f>IF(AND('341-CT'!$H$9=H921,OR(LEFT(N921,3)=$W$7,LEFT(O921,3)=$W$7)),"x","")</f>
        <v/>
      </c>
      <c r="X921" s="85" t="str">
        <f>IF(OR(TH!N921=TH!$X$7,O921=TH!$X$7),"x","")</f>
        <v/>
      </c>
      <c r="Y921" s="85" t="str">
        <f>IF(AND(OR(N921="131",O921="131"),H921='131-CT'!$H$9),"x","")</f>
        <v/>
      </c>
      <c r="Z921" s="85"/>
      <c r="AA921" s="85" t="str">
        <f>IF(AND(MONTH(E921)='IN-NX'!$J$5,'IN-NX'!$D$7=D921),"x","")</f>
        <v/>
      </c>
      <c r="AB921" s="85" t="str">
        <f>IF(AND(OR(LEFT(TH!N921,2)="15",LEFT(TH!O921,2)="15"),'152-CT'!$J$8=TH!F921),"x","")</f>
        <v/>
      </c>
      <c r="AC921" s="85" t="str">
        <f>IF(AND(OR(LEFT(TH!N921,2)="15",LEFT(TH!O921,2)="15"),TK!$E$7=TH!F921),"x","")</f>
        <v/>
      </c>
      <c r="AD921" s="85" t="str">
        <f>IF(AND(N921="1521",MONTH(C921)='BK-NL'!$M$11),"x","")</f>
        <v/>
      </c>
    </row>
    <row r="922" spans="1:30" ht="15.75" hidden="1" customHeight="1">
      <c r="A922" s="342" t="str">
        <f>IF(B922&lt;&gt;"",IF(AND(B922='IN-TC'!$S$4,OR(TH!N922="1111",TH!O922="1111")),TH!D922,""),"")</f>
        <v/>
      </c>
      <c r="B922" s="63">
        <f t="shared" si="78"/>
        <v>4</v>
      </c>
      <c r="C922" s="64">
        <f t="shared" si="79"/>
        <v>42488</v>
      </c>
      <c r="D922" s="64" t="s">
        <v>708</v>
      </c>
      <c r="E922" s="64">
        <v>42488</v>
      </c>
      <c r="F922" s="74" t="s">
        <v>1463</v>
      </c>
      <c r="G922" s="994" t="s">
        <v>927</v>
      </c>
      <c r="H922" s="322" t="s">
        <v>1369</v>
      </c>
      <c r="I922" s="446"/>
      <c r="J922" s="446"/>
      <c r="K922" s="437"/>
      <c r="L922" s="446"/>
      <c r="M922" s="65">
        <v>304272</v>
      </c>
      <c r="N922" s="66" t="s">
        <v>105</v>
      </c>
      <c r="O922" s="66" t="s">
        <v>26</v>
      </c>
      <c r="P922" s="85" t="str">
        <f>IF(AND('331-CT'!$E$7=TH!H922,OR(N922="331",O922="331")),"x","")</f>
        <v/>
      </c>
      <c r="Q922" s="85" t="str">
        <f>IF(AND(B922='111'!$L$11,OR($N922=$Q$7,$O922=$Q$7)),"x","")</f>
        <v/>
      </c>
      <c r="R922" s="85" t="str">
        <f>IF(AND($N922=$Q$7,$B922&lt;'111'!$L$11),"x","")</f>
        <v/>
      </c>
      <c r="S922" s="85" t="str">
        <f>IF(AND($O922=$Q$7,$B922&lt;'111'!$L$11),"x","")</f>
        <v/>
      </c>
      <c r="T922" s="85" t="str">
        <f>IF(ISERROR(FIND('112'!$M$9,G922,1)),"",IF((AND(FIND('112'!$M$9,G922,1)&gt;=1,B922='112'!$K$9,OR($N922='112'!$I$6,$O922='112'!$I$6))),"x",""))</f>
        <v/>
      </c>
      <c r="U922" s="85" t="str">
        <f>IF(ISERROR(FIND('112'!$M$9,G922,1)),"",IF((AND(LEFT(G922,2)=LEFT('112'!$M$9,2),B922&lt;'112'!$K$9,$N922='112'!$I$6)),"x",""))</f>
        <v/>
      </c>
      <c r="V922" s="85" t="str">
        <f>IF(ISERROR(FIND('112'!$M$9,G922,1)),"",IF((AND(RIGHT(G922,2)=RIGHT('112'!$M$9,2),B922&lt;'112'!$K$9,$O922='112'!$I$6)),"x",""))</f>
        <v>x</v>
      </c>
      <c r="W922" s="85" t="str">
        <f>IF(AND('341-CT'!$H$9=H922,OR(LEFT(N922,3)=$W$7,LEFT(O922,3)=$W$7)),"x","")</f>
        <v/>
      </c>
      <c r="X922" s="85" t="str">
        <f>IF(OR(TH!N922=TH!$X$7,O922=TH!$X$7),"x","")</f>
        <v/>
      </c>
      <c r="Y922" s="85" t="str">
        <f>IF(AND(OR(N922="131",O922="131"),H922='131-CT'!$H$9),"x","")</f>
        <v/>
      </c>
      <c r="Z922" s="85"/>
      <c r="AA922" s="85" t="str">
        <f>IF(AND(MONTH(E922)='IN-NX'!$J$5,'IN-NX'!$D$7=D922),"x","")</f>
        <v/>
      </c>
      <c r="AB922" s="85" t="str">
        <f>IF(AND(OR(LEFT(TH!N922,2)="15",LEFT(TH!O922,2)="15"),'152-CT'!$J$8=TH!F922),"x","")</f>
        <v/>
      </c>
      <c r="AC922" s="85" t="str">
        <f>IF(AND(OR(LEFT(TH!N922,2)="15",LEFT(TH!O922,2)="15"),TK!$E$7=TH!F922),"x","")</f>
        <v/>
      </c>
      <c r="AD922" s="85" t="str">
        <f>IF(AND(N922="1521",MONTH(C922)='BK-NL'!$M$11),"x","")</f>
        <v/>
      </c>
    </row>
    <row r="923" spans="1:30" ht="15.75" hidden="1" customHeight="1">
      <c r="A923" s="342" t="str">
        <f>IF(B923&lt;&gt;"",IF(AND(B923='IN-TC'!$S$4,OR(TH!N923="1111",TH!O923="1111")),TH!D923,""),"")</f>
        <v/>
      </c>
      <c r="B923" s="63">
        <f t="shared" si="78"/>
        <v>4</v>
      </c>
      <c r="C923" s="64">
        <f t="shared" si="79"/>
        <v>42489</v>
      </c>
      <c r="D923" s="64" t="s">
        <v>708</v>
      </c>
      <c r="E923" s="64">
        <v>42489</v>
      </c>
      <c r="F923" s="74" t="s">
        <v>1469</v>
      </c>
      <c r="G923" s="994" t="s">
        <v>927</v>
      </c>
      <c r="H923" s="898" t="s">
        <v>1382</v>
      </c>
      <c r="I923" s="446"/>
      <c r="J923" s="446"/>
      <c r="K923" s="437">
        <f>M923/L923</f>
        <v>76081.644384546278</v>
      </c>
      <c r="L923" s="446">
        <v>22260</v>
      </c>
      <c r="M923" s="65">
        <v>1693577404</v>
      </c>
      <c r="N923" s="323" t="s">
        <v>26</v>
      </c>
      <c r="O923" s="66" t="s">
        <v>591</v>
      </c>
      <c r="P923" s="85" t="str">
        <f>IF(AND('331-CT'!$E$7=TH!H923,OR(N923="331",O923="331")),"x","")</f>
        <v/>
      </c>
      <c r="Q923" s="85" t="str">
        <f>IF(AND(B923='111'!$L$11,OR($N923=$Q$7,$O923=$Q$7)),"x","")</f>
        <v/>
      </c>
      <c r="R923" s="85" t="str">
        <f>IF(AND($N923=$Q$7,$B923&lt;'111'!$L$11),"x","")</f>
        <v/>
      </c>
      <c r="S923" s="85" t="str">
        <f>IF(AND($O923=$Q$7,$B923&lt;'111'!$L$11),"x","")</f>
        <v/>
      </c>
      <c r="T923" s="85" t="str">
        <f>IF(ISERROR(FIND('112'!$M$9,G923,1)),"",IF((AND(FIND('112'!$M$9,G923,1)&gt;=1,B923='112'!$K$9,OR($N923='112'!$I$6,$O923='112'!$I$6))),"x",""))</f>
        <v/>
      </c>
      <c r="U923" s="85" t="str">
        <f>IF(ISERROR(FIND('112'!$M$9,G923,1)),"",IF((AND(LEFT(G923,2)=LEFT('112'!$M$9,2),B923&lt;'112'!$K$9,$N923='112'!$I$6)),"x",""))</f>
        <v>x</v>
      </c>
      <c r="V923" s="85" t="str">
        <f>IF(ISERROR(FIND('112'!$M$9,G923,1)),"",IF((AND(RIGHT(G923,2)=RIGHT('112'!$M$9,2),B923&lt;'112'!$K$9,$O923='112'!$I$6)),"x",""))</f>
        <v/>
      </c>
      <c r="W923" s="85" t="str">
        <f>IF(AND('341-CT'!$H$9=H923,OR(LEFT(N923,3)=$W$7,LEFT(O923,3)=$W$7)),"x","")</f>
        <v/>
      </c>
      <c r="X923" s="85" t="str">
        <f>IF(OR(TH!N923=TH!$X$7,O923=TH!$X$7),"x","")</f>
        <v/>
      </c>
      <c r="Y923" s="85" t="str">
        <f>IF(AND(OR(N923="131",O923="131"),H923='131-CT'!$H$9),"x","")</f>
        <v>x</v>
      </c>
      <c r="Z923" s="85"/>
      <c r="AA923" s="85" t="str">
        <f>IF(AND(MONTH(E923)='IN-NX'!$J$5,'IN-NX'!$D$7=D923),"x","")</f>
        <v/>
      </c>
      <c r="AB923" s="85" t="str">
        <f>IF(AND(OR(LEFT(TH!N923,2)="15",LEFT(TH!O923,2)="15"),'152-CT'!$J$8=TH!F923),"x","")</f>
        <v/>
      </c>
      <c r="AC923" s="85" t="str">
        <f>IF(AND(OR(LEFT(TH!N923,2)="15",LEFT(TH!O923,2)="15"),TK!$E$7=TH!F923),"x","")</f>
        <v/>
      </c>
      <c r="AD923" s="85" t="str">
        <f>IF(AND(N923="1521",MONTH(C923)='BK-NL'!$M$11),"x","")</f>
        <v/>
      </c>
    </row>
    <row r="924" spans="1:30" ht="15.75" hidden="1" customHeight="1">
      <c r="A924" s="342" t="str">
        <f>IF(B924&lt;&gt;"",IF(AND(B924='IN-TC'!$S$4,OR(TH!N924="1111",TH!O924="1111")),TH!D924,""),"")</f>
        <v/>
      </c>
      <c r="B924" s="63">
        <f t="shared" ref="B924" si="80">IF(C924&lt;&gt;"",MONTH(C924),"")</f>
        <v>4</v>
      </c>
      <c r="C924" s="64">
        <f t="shared" ref="C924" si="81">E924</f>
        <v>42489</v>
      </c>
      <c r="D924" s="64" t="s">
        <v>708</v>
      </c>
      <c r="E924" s="64">
        <v>42489</v>
      </c>
      <c r="F924" s="74" t="s">
        <v>1471</v>
      </c>
      <c r="G924" s="994" t="s">
        <v>927</v>
      </c>
      <c r="H924" s="898" t="s">
        <v>1382</v>
      </c>
      <c r="I924" s="446"/>
      <c r="J924" s="446"/>
      <c r="K924" s="437">
        <v>170</v>
      </c>
      <c r="L924" s="446">
        <v>22260</v>
      </c>
      <c r="M924" s="65">
        <f t="shared" ref="M924" si="82">ROUND(K924*L924,0)</f>
        <v>3784200</v>
      </c>
      <c r="N924" s="323" t="s">
        <v>101</v>
      </c>
      <c r="O924" s="66" t="s">
        <v>591</v>
      </c>
      <c r="P924" s="85" t="str">
        <f>IF(AND('331-CT'!$E$7=TH!H924,OR(N924="331",O924="331")),"x","")</f>
        <v/>
      </c>
      <c r="Q924" s="85" t="str">
        <f>IF(AND(B924='111'!$L$11,OR($N924=$Q$7,$O924=$Q$7)),"x","")</f>
        <v/>
      </c>
      <c r="R924" s="85" t="str">
        <f>IF(AND($N924=$Q$7,$B924&lt;'111'!$L$11),"x","")</f>
        <v/>
      </c>
      <c r="S924" s="85" t="str">
        <f>IF(AND($O924=$Q$7,$B924&lt;'111'!$L$11),"x","")</f>
        <v/>
      </c>
      <c r="T924" s="85" t="str">
        <f>IF(ISERROR(FIND('112'!$M$9,G924,1)),"",IF((AND(FIND('112'!$M$9,G924,1)&gt;=1,B924='112'!$K$9,OR($N924='112'!$I$6,$O924='112'!$I$6))),"x",""))</f>
        <v/>
      </c>
      <c r="U924" s="85" t="str">
        <f>IF(ISERROR(FIND('112'!$M$9,G924,1)),"",IF((AND(LEFT(G924,2)=LEFT('112'!$M$9,2),B924&lt;'112'!$K$9,$N924='112'!$I$6)),"x",""))</f>
        <v/>
      </c>
      <c r="V924" s="85" t="str">
        <f>IF(ISERROR(FIND('112'!$M$9,G924,1)),"",IF((AND(RIGHT(G924,2)=RIGHT('112'!$M$9,2),B924&lt;'112'!$K$9,$O924='112'!$I$6)),"x",""))</f>
        <v/>
      </c>
      <c r="W924" s="85" t="str">
        <f>IF(AND('341-CT'!$H$9=H924,OR(LEFT(N924,3)=$W$7,LEFT(O924,3)=$W$7)),"x","")</f>
        <v/>
      </c>
      <c r="X924" s="85" t="str">
        <f>IF(OR(TH!N924=TH!$X$7,O924=TH!$X$7),"x","")</f>
        <v/>
      </c>
      <c r="Y924" s="85" t="str">
        <f>IF(AND(OR(N924="131",O924="131"),H924='131-CT'!$H$9),"x","")</f>
        <v>x</v>
      </c>
      <c r="Z924" s="85"/>
      <c r="AA924" s="85" t="str">
        <f>IF(AND(MONTH(E924)='IN-NX'!$J$5,'IN-NX'!$D$7=D924),"x","")</f>
        <v/>
      </c>
      <c r="AB924" s="85" t="str">
        <f>IF(AND(OR(LEFT(TH!N924,2)="15",LEFT(TH!O924,2)="15"),'152-CT'!$J$8=TH!F924),"x","")</f>
        <v/>
      </c>
      <c r="AC924" s="85" t="str">
        <f>IF(AND(OR(LEFT(TH!N924,2)="15",LEFT(TH!O924,2)="15"),TK!$E$7=TH!F924),"x","")</f>
        <v/>
      </c>
      <c r="AD924" s="85" t="str">
        <f>IF(AND(N924="1521",MONTH(C924)='BK-NL'!$M$11),"x","")</f>
        <v/>
      </c>
    </row>
    <row r="925" spans="1:30" ht="15.75" hidden="1" customHeight="1">
      <c r="A925" s="342" t="str">
        <f>IF(B925&lt;&gt;"",IF(AND(B925='IN-TC'!$S$4,OR(TH!N925="1111",TH!O925="1111")),TH!D925,""),"")</f>
        <v/>
      </c>
      <c r="B925" s="63">
        <f t="shared" ref="B925" si="83">IF(C925&lt;&gt;"",MONTH(C925),"")</f>
        <v>4</v>
      </c>
      <c r="C925" s="64">
        <f t="shared" ref="C925" si="84">E925</f>
        <v>42489</v>
      </c>
      <c r="D925" s="64" t="s">
        <v>708</v>
      </c>
      <c r="E925" s="64">
        <v>42489</v>
      </c>
      <c r="F925" s="74" t="s">
        <v>1472</v>
      </c>
      <c r="G925" s="994" t="s">
        <v>927</v>
      </c>
      <c r="H925" s="898" t="s">
        <v>1382</v>
      </c>
      <c r="I925" s="446"/>
      <c r="J925" s="446"/>
      <c r="K925" s="437">
        <f>M925/L925</f>
        <v>181.69110512129379</v>
      </c>
      <c r="L925" s="446">
        <v>22260</v>
      </c>
      <c r="M925" s="65">
        <v>4044444</v>
      </c>
      <c r="N925" s="323" t="s">
        <v>99</v>
      </c>
      <c r="O925" s="66" t="s">
        <v>591</v>
      </c>
      <c r="P925" s="85" t="str">
        <f>IF(AND('331-CT'!$E$7=TH!H925,OR(N925="331",O925="331")),"x","")</f>
        <v/>
      </c>
      <c r="Q925" s="85" t="str">
        <f>IF(AND(B925='111'!$L$11,OR($N925=$Q$7,$O925=$Q$7)),"x","")</f>
        <v/>
      </c>
      <c r="R925" s="85" t="str">
        <f>IF(AND($N925=$Q$7,$B925&lt;'111'!$L$11),"x","")</f>
        <v/>
      </c>
      <c r="S925" s="85" t="str">
        <f>IF(AND($O925=$Q$7,$B925&lt;'111'!$L$11),"x","")</f>
        <v/>
      </c>
      <c r="T925" s="85" t="str">
        <f>IF(ISERROR(FIND('112'!$M$9,G925,1)),"",IF((AND(FIND('112'!$M$9,G925,1)&gt;=1,B925='112'!$K$9,OR($N925='112'!$I$6,$O925='112'!$I$6))),"x",""))</f>
        <v/>
      </c>
      <c r="U925" s="85" t="str">
        <f>IF(ISERROR(FIND('112'!$M$9,G925,1)),"",IF((AND(LEFT(G925,2)=LEFT('112'!$M$9,2),B925&lt;'112'!$K$9,$N925='112'!$I$6)),"x",""))</f>
        <v/>
      </c>
      <c r="V925" s="85" t="str">
        <f>IF(ISERROR(FIND('112'!$M$9,G925,1)),"",IF((AND(RIGHT(G925,2)=RIGHT('112'!$M$9,2),B925&lt;'112'!$K$9,$O925='112'!$I$6)),"x",""))</f>
        <v/>
      </c>
      <c r="W925" s="85" t="str">
        <f>IF(AND('341-CT'!$H$9=H925,OR(LEFT(N925,3)=$W$7,LEFT(O925,3)=$W$7)),"x","")</f>
        <v/>
      </c>
      <c r="X925" s="85" t="str">
        <f>IF(OR(TH!N925=TH!$X$7,O925=TH!$X$7),"x","")</f>
        <v/>
      </c>
      <c r="Y925" s="85" t="str">
        <f>IF(AND(OR(N925="131",O925="131"),H925='131-CT'!$H$9),"x","")</f>
        <v>x</v>
      </c>
      <c r="Z925" s="85"/>
      <c r="AA925" s="85" t="str">
        <f>IF(AND(MONTH(E925)='IN-NX'!$J$5,'IN-NX'!$D$7=D925),"x","")</f>
        <v/>
      </c>
      <c r="AB925" s="85" t="str">
        <f>IF(AND(OR(LEFT(TH!N925,2)="15",LEFT(TH!O925,2)="15"),'152-CT'!$J$8=TH!F925),"x","")</f>
        <v/>
      </c>
      <c r="AC925" s="85" t="str">
        <f>IF(AND(OR(LEFT(TH!N925,2)="15",LEFT(TH!O925,2)="15"),TK!$E$7=TH!F925),"x","")</f>
        <v/>
      </c>
      <c r="AD925" s="85" t="str">
        <f>IF(AND(N925="1521",MONTH(C925)='BK-NL'!$M$11),"x","")</f>
        <v/>
      </c>
    </row>
    <row r="926" spans="1:30" ht="15.75" hidden="1" customHeight="1">
      <c r="A926" s="342" t="str">
        <f>IF(B926&lt;&gt;"",IF(AND(B926='IN-TC'!$S$4,OR(TH!N926="1111",TH!O926="1111")),TH!D926,""),"")</f>
        <v/>
      </c>
      <c r="B926" s="63">
        <f t="shared" ref="B926" si="85">IF(C926&lt;&gt;"",MONTH(C926),"")</f>
        <v>4</v>
      </c>
      <c r="C926" s="64">
        <f t="shared" ref="C926" si="86">E926</f>
        <v>42489</v>
      </c>
      <c r="D926" s="64" t="s">
        <v>708</v>
      </c>
      <c r="E926" s="64">
        <v>42489</v>
      </c>
      <c r="F926" s="74" t="s">
        <v>1471</v>
      </c>
      <c r="G926" s="994" t="s">
        <v>927</v>
      </c>
      <c r="H926" s="898" t="s">
        <v>1382</v>
      </c>
      <c r="I926" s="446"/>
      <c r="J926" s="446"/>
      <c r="K926" s="437">
        <f>M926/L926</f>
        <v>115.14955076370171</v>
      </c>
      <c r="L926" s="446">
        <v>22260</v>
      </c>
      <c r="M926" s="65">
        <v>2563229</v>
      </c>
      <c r="N926" s="323" t="s">
        <v>101</v>
      </c>
      <c r="O926" s="66" t="s">
        <v>591</v>
      </c>
      <c r="P926" s="85" t="str">
        <f>IF(AND('331-CT'!$E$7=TH!H926,OR(N926="331",O926="331")),"x","")</f>
        <v/>
      </c>
      <c r="Q926" s="85" t="str">
        <f>IF(AND(B926='111'!$L$11,OR($N926=$Q$7,$O926=$Q$7)),"x","")</f>
        <v/>
      </c>
      <c r="R926" s="85" t="str">
        <f>IF(AND($N926=$Q$7,$B926&lt;'111'!$L$11),"x","")</f>
        <v/>
      </c>
      <c r="S926" s="85" t="str">
        <f>IF(AND($O926=$Q$7,$B926&lt;'111'!$L$11),"x","")</f>
        <v/>
      </c>
      <c r="T926" s="85" t="str">
        <f>IF(ISERROR(FIND('112'!$M$9,G926,1)),"",IF((AND(FIND('112'!$M$9,G926,1)&gt;=1,B926='112'!$K$9,OR($N926='112'!$I$6,$O926='112'!$I$6))),"x",""))</f>
        <v/>
      </c>
      <c r="U926" s="85" t="str">
        <f>IF(ISERROR(FIND('112'!$M$9,G926,1)),"",IF((AND(LEFT(G926,2)=LEFT('112'!$M$9,2),B926&lt;'112'!$K$9,$N926='112'!$I$6)),"x",""))</f>
        <v/>
      </c>
      <c r="V926" s="85" t="str">
        <f>IF(ISERROR(FIND('112'!$M$9,G926,1)),"",IF((AND(RIGHT(G926,2)=RIGHT('112'!$M$9,2),B926&lt;'112'!$K$9,$O926='112'!$I$6)),"x",""))</f>
        <v/>
      </c>
      <c r="W926" s="85" t="str">
        <f>IF(AND('341-CT'!$H$9=H926,OR(LEFT(N926,3)=$W$7,LEFT(O926,3)=$W$7)),"x","")</f>
        <v/>
      </c>
      <c r="X926" s="85" t="str">
        <f>IF(OR(TH!N926=TH!$X$7,O926=TH!$X$7),"x","")</f>
        <v/>
      </c>
      <c r="Y926" s="85" t="str">
        <f>IF(AND(OR(N926="131",O926="131"),H926='131-CT'!$H$9),"x","")</f>
        <v>x</v>
      </c>
      <c r="Z926" s="85"/>
      <c r="AA926" s="85" t="str">
        <f>IF(AND(MONTH(E926)='IN-NX'!$J$5,'IN-NX'!$D$7=D926),"x","")</f>
        <v/>
      </c>
      <c r="AB926" s="85" t="str">
        <f>IF(AND(OR(LEFT(TH!N926,2)="15",LEFT(TH!O926,2)="15"),'152-CT'!$J$8=TH!F926),"x","")</f>
        <v/>
      </c>
      <c r="AC926" s="85" t="str">
        <f>IF(AND(OR(LEFT(TH!N926,2)="15",LEFT(TH!O926,2)="15"),TK!$E$7=TH!F926),"x","")</f>
        <v/>
      </c>
      <c r="AD926" s="85" t="str">
        <f>IF(AND(N926="1521",MONTH(C926)='BK-NL'!$M$11),"x","")</f>
        <v/>
      </c>
    </row>
    <row r="927" spans="1:30" ht="15.75" hidden="1" customHeight="1">
      <c r="A927" s="342" t="str">
        <f>IF(B927&lt;&gt;"",IF(AND(B927='IN-TC'!$S$4,OR(TH!N927="1111",TH!O927="1111")),TH!D927,""),"")</f>
        <v/>
      </c>
      <c r="B927" s="63">
        <f t="shared" ref="B927" si="87">IF(C927&lt;&gt;"",MONTH(C927),"")</f>
        <v>4</v>
      </c>
      <c r="C927" s="64">
        <f t="shared" ref="C927" si="88">E927</f>
        <v>42489</v>
      </c>
      <c r="D927" s="64" t="s">
        <v>708</v>
      </c>
      <c r="E927" s="64">
        <v>42489</v>
      </c>
      <c r="F927" s="74" t="s">
        <v>1484</v>
      </c>
      <c r="G927" s="994" t="s">
        <v>927</v>
      </c>
      <c r="H927" s="898" t="s">
        <v>1382</v>
      </c>
      <c r="I927" s="446"/>
      <c r="J927" s="446"/>
      <c r="K927" s="437">
        <f>M927/L927</f>
        <v>11.514959568733154</v>
      </c>
      <c r="L927" s="446">
        <v>22260</v>
      </c>
      <c r="M927" s="65">
        <v>256323</v>
      </c>
      <c r="N927" s="323" t="s">
        <v>9</v>
      </c>
      <c r="O927" s="66" t="s">
        <v>591</v>
      </c>
      <c r="P927" s="85" t="str">
        <f>IF(AND('331-CT'!$E$7=TH!H927,OR(N927="331",O927="331")),"x","")</f>
        <v/>
      </c>
      <c r="Q927" s="85" t="str">
        <f>IF(AND(B927='111'!$L$11,OR($N927=$Q$7,$O927=$Q$7)),"x","")</f>
        <v/>
      </c>
      <c r="R927" s="85" t="str">
        <f>IF(AND($N927=$Q$7,$B927&lt;'111'!$L$11),"x","")</f>
        <v/>
      </c>
      <c r="S927" s="85" t="str">
        <f>IF(AND($O927=$Q$7,$B927&lt;'111'!$L$11),"x","")</f>
        <v/>
      </c>
      <c r="T927" s="85" t="str">
        <f>IF(ISERROR(FIND('112'!$M$9,G927,1)),"",IF((AND(FIND('112'!$M$9,G927,1)&gt;=1,B927='112'!$K$9,OR($N927='112'!$I$6,$O927='112'!$I$6))),"x",""))</f>
        <v/>
      </c>
      <c r="U927" s="85" t="str">
        <f>IF(ISERROR(FIND('112'!$M$9,G927,1)),"",IF((AND(LEFT(G927,2)=LEFT('112'!$M$9,2),B927&lt;'112'!$K$9,$N927='112'!$I$6)),"x",""))</f>
        <v/>
      </c>
      <c r="V927" s="85" t="str">
        <f>IF(ISERROR(FIND('112'!$M$9,G927,1)),"",IF((AND(RIGHT(G927,2)=RIGHT('112'!$M$9,2),B927&lt;'112'!$K$9,$O927='112'!$I$6)),"x",""))</f>
        <v/>
      </c>
      <c r="W927" s="85" t="str">
        <f>IF(AND('341-CT'!$H$9=H927,OR(LEFT(N927,3)=$W$7,LEFT(O927,3)=$W$7)),"x","")</f>
        <v/>
      </c>
      <c r="X927" s="85" t="str">
        <f>IF(OR(TH!N927=TH!$X$7,O927=TH!$X$7),"x","")</f>
        <v/>
      </c>
      <c r="Y927" s="85" t="str">
        <f>IF(AND(OR(N927="131",O927="131"),H927='131-CT'!$H$9),"x","")</f>
        <v>x</v>
      </c>
      <c r="Z927" s="85"/>
      <c r="AA927" s="85" t="str">
        <f>IF(AND(MONTH(E927)='IN-NX'!$J$5,'IN-NX'!$D$7=D927),"x","")</f>
        <v/>
      </c>
      <c r="AB927" s="85" t="str">
        <f>IF(AND(OR(LEFT(TH!N927,2)="15",LEFT(TH!O927,2)="15"),'152-CT'!$J$8=TH!F927),"x","")</f>
        <v/>
      </c>
      <c r="AC927" s="85" t="str">
        <f>IF(AND(OR(LEFT(TH!N927,2)="15",LEFT(TH!O927,2)="15"),TK!$E$7=TH!F927),"x","")</f>
        <v/>
      </c>
      <c r="AD927" s="85" t="str">
        <f>IF(AND(N927="1521",MONTH(C927)='BK-NL'!$M$11),"x","")</f>
        <v/>
      </c>
    </row>
    <row r="928" spans="1:30" ht="15.75" hidden="1" customHeight="1">
      <c r="A928" s="342" t="str">
        <f>IF(B928&lt;&gt;"",IF(AND(B928='IN-TC'!$S$4,OR(TH!N928="1111",TH!O928="1111")),TH!D928,""),"")</f>
        <v/>
      </c>
      <c r="B928" s="63">
        <f t="shared" ref="B928" si="89">IF(C928&lt;&gt;"",MONTH(C928),"")</f>
        <v>4</v>
      </c>
      <c r="C928" s="64">
        <f t="shared" ref="C928" si="90">E928</f>
        <v>42489</v>
      </c>
      <c r="D928" s="64" t="s">
        <v>708</v>
      </c>
      <c r="E928" s="64">
        <v>42489</v>
      </c>
      <c r="F928" s="74" t="s">
        <v>1076</v>
      </c>
      <c r="G928" s="994" t="s">
        <v>927</v>
      </c>
      <c r="H928" s="898" t="s">
        <v>1382</v>
      </c>
      <c r="I928" s="446"/>
      <c r="J928" s="446"/>
      <c r="K928" s="437"/>
      <c r="L928" s="446"/>
      <c r="M928" s="65">
        <v>765600</v>
      </c>
      <c r="N928" s="323" t="s">
        <v>591</v>
      </c>
      <c r="O928" s="66" t="s">
        <v>43</v>
      </c>
      <c r="P928" s="85" t="str">
        <f>IF(AND('331-CT'!$E$7=TH!H928,OR(N928="331",O928="331")),"x","")</f>
        <v/>
      </c>
      <c r="Q928" s="85" t="str">
        <f>IF(AND(B928='111'!$L$11,OR($N928=$Q$7,$O928=$Q$7)),"x","")</f>
        <v/>
      </c>
      <c r="R928" s="85" t="str">
        <f>IF(AND($N928=$Q$7,$B928&lt;'111'!$L$11),"x","")</f>
        <v/>
      </c>
      <c r="S928" s="85" t="str">
        <f>IF(AND($O928=$Q$7,$B928&lt;'111'!$L$11),"x","")</f>
        <v/>
      </c>
      <c r="T928" s="85" t="str">
        <f>IF(ISERROR(FIND('112'!$M$9,G928,1)),"",IF((AND(FIND('112'!$M$9,G928,1)&gt;=1,B928='112'!$K$9,OR($N928='112'!$I$6,$O928='112'!$I$6))),"x",""))</f>
        <v/>
      </c>
      <c r="U928" s="85" t="str">
        <f>IF(ISERROR(FIND('112'!$M$9,G928,1)),"",IF((AND(LEFT(G928,2)=LEFT('112'!$M$9,2),B928&lt;'112'!$K$9,$N928='112'!$I$6)),"x",""))</f>
        <v/>
      </c>
      <c r="V928" s="85" t="str">
        <f>IF(ISERROR(FIND('112'!$M$9,G928,1)),"",IF((AND(RIGHT(G928,2)=RIGHT('112'!$M$9,2),B928&lt;'112'!$K$9,$O928='112'!$I$6)),"x",""))</f>
        <v/>
      </c>
      <c r="W928" s="85" t="str">
        <f>IF(AND('341-CT'!$H$9=H928,OR(LEFT(N928,3)=$W$7,LEFT(O928,3)=$W$7)),"x","")</f>
        <v/>
      </c>
      <c r="X928" s="85" t="str">
        <f>IF(OR(TH!N928=TH!$X$7,O928=TH!$X$7),"x","")</f>
        <v/>
      </c>
      <c r="Y928" s="85" t="str">
        <f>IF(AND(OR(N928="131",O928="131"),H928='131-CT'!$H$9),"x","")</f>
        <v>x</v>
      </c>
      <c r="Z928" s="85"/>
      <c r="AA928" s="85" t="str">
        <f>IF(AND(MONTH(E928)='IN-NX'!$J$5,'IN-NX'!$D$7=D928),"x","")</f>
        <v/>
      </c>
      <c r="AB928" s="85" t="str">
        <f>IF(AND(OR(LEFT(TH!N928,2)="15",LEFT(TH!O928,2)="15"),'152-CT'!$J$8=TH!F928),"x","")</f>
        <v/>
      </c>
      <c r="AC928" s="85" t="str">
        <f>IF(AND(OR(LEFT(TH!N928,2)="15",LEFT(TH!O928,2)="15"),TK!$E$7=TH!F928),"x","")</f>
        <v/>
      </c>
      <c r="AD928" s="85" t="str">
        <f>IF(AND(N928="1521",MONTH(C928)='BK-NL'!$M$11),"x","")</f>
        <v/>
      </c>
    </row>
    <row r="929" spans="1:30" ht="15.75" hidden="1" customHeight="1">
      <c r="A929" s="342" t="str">
        <f>IF(B929&lt;&gt;"",IF(AND(B929='IN-TC'!$S$4,OR(TH!N929="1111",TH!O929="1111")),TH!D929,""),"")</f>
        <v/>
      </c>
      <c r="B929" s="63">
        <f t="shared" si="78"/>
        <v>4</v>
      </c>
      <c r="C929" s="64">
        <f t="shared" si="79"/>
        <v>42489</v>
      </c>
      <c r="D929" s="64" t="s">
        <v>708</v>
      </c>
      <c r="E929" s="64">
        <v>42489</v>
      </c>
      <c r="F929" s="74" t="s">
        <v>1470</v>
      </c>
      <c r="G929" s="994" t="s">
        <v>927</v>
      </c>
      <c r="H929" s="898" t="s">
        <v>1468</v>
      </c>
      <c r="I929" s="446"/>
      <c r="J929" s="446"/>
      <c r="K929" s="437"/>
      <c r="L929" s="446"/>
      <c r="M929" s="65">
        <v>1600000000</v>
      </c>
      <c r="N929" s="323" t="s">
        <v>261</v>
      </c>
      <c r="O929" s="66" t="s">
        <v>26</v>
      </c>
      <c r="P929" s="85" t="str">
        <f>IF(AND('331-CT'!$E$7=TH!H929,OR(N929="331",O929="331")),"x","")</f>
        <v/>
      </c>
      <c r="Q929" s="85" t="str">
        <f>IF(AND(B929='111'!$L$11,OR($N929=$Q$7,$O929=$Q$7)),"x","")</f>
        <v/>
      </c>
      <c r="R929" s="85" t="str">
        <f>IF(AND($N929=$Q$7,$B929&lt;'111'!$L$11),"x","")</f>
        <v/>
      </c>
      <c r="S929" s="85" t="str">
        <f>IF(AND($O929=$Q$7,$B929&lt;'111'!$L$11),"x","")</f>
        <v/>
      </c>
      <c r="T929" s="85" t="str">
        <f>IF(ISERROR(FIND('112'!$M$9,G929,1)),"",IF((AND(FIND('112'!$M$9,G929,1)&gt;=1,B929='112'!$K$9,OR($N929='112'!$I$6,$O929='112'!$I$6))),"x",""))</f>
        <v/>
      </c>
      <c r="U929" s="85" t="str">
        <f>IF(ISERROR(FIND('112'!$M$9,G929,1)),"",IF((AND(LEFT(G929,2)=LEFT('112'!$M$9,2),B929&lt;'112'!$K$9,$N929='112'!$I$6)),"x",""))</f>
        <v/>
      </c>
      <c r="V929" s="85" t="str">
        <f>IF(ISERROR(FIND('112'!$M$9,G929,1)),"",IF((AND(RIGHT(G929,2)=RIGHT('112'!$M$9,2),B929&lt;'112'!$K$9,$O929='112'!$I$6)),"x",""))</f>
        <v>x</v>
      </c>
      <c r="W929" s="85" t="str">
        <f>IF(AND('341-CT'!$H$9=H929,OR(LEFT(N929,3)=$W$7,LEFT(O929,3)=$W$7)),"x","")</f>
        <v/>
      </c>
      <c r="X929" s="85" t="str">
        <f>IF(OR(TH!N929=TH!$X$7,O929=TH!$X$7),"x","")</f>
        <v/>
      </c>
      <c r="Y929" s="85" t="str">
        <f>IF(AND(OR(N929="131",O929="131"),H929='131-CT'!$H$9),"x","")</f>
        <v/>
      </c>
      <c r="Z929" s="85"/>
      <c r="AA929" s="85" t="str">
        <f>IF(AND(MONTH(E929)='IN-NX'!$J$5,'IN-NX'!$D$7=D929),"x","")</f>
        <v/>
      </c>
      <c r="AB929" s="85" t="str">
        <f>IF(AND(OR(LEFT(TH!N929,2)="15",LEFT(TH!O929,2)="15"),'152-CT'!$J$8=TH!F929),"x","")</f>
        <v/>
      </c>
      <c r="AC929" s="85" t="str">
        <f>IF(AND(OR(LEFT(TH!N929,2)="15",LEFT(TH!O929,2)="15"),TK!$E$7=TH!F929),"x","")</f>
        <v/>
      </c>
      <c r="AD929" s="85" t="str">
        <f>IF(AND(N929="1521",MONTH(C929)='BK-NL'!$M$11),"x","")</f>
        <v/>
      </c>
    </row>
    <row r="930" spans="1:30" ht="15.75" hidden="1" customHeight="1">
      <c r="A930" s="342" t="str">
        <f>IF(B930&lt;&gt;"",IF(AND(B930='IN-TC'!$S$4,OR(TH!N930="1111",TH!O930="1111")),TH!D930,""),"")</f>
        <v/>
      </c>
      <c r="B930" s="63">
        <f t="shared" ref="B930" si="91">IF(C930&lt;&gt;"",MONTH(C930),"")</f>
        <v>5</v>
      </c>
      <c r="C930" s="64">
        <v>42494</v>
      </c>
      <c r="D930" s="64" t="s">
        <v>876</v>
      </c>
      <c r="E930" s="64">
        <v>42489</v>
      </c>
      <c r="F930" s="74" t="s">
        <v>1497</v>
      </c>
      <c r="G930" s="994" t="s">
        <v>1498</v>
      </c>
      <c r="H930" s="898" t="s">
        <v>810</v>
      </c>
      <c r="I930" s="446"/>
      <c r="J930" s="446"/>
      <c r="K930" s="437"/>
      <c r="L930" s="446"/>
      <c r="M930" s="65">
        <v>33050</v>
      </c>
      <c r="N930" s="323" t="s">
        <v>101</v>
      </c>
      <c r="O930" s="66" t="s">
        <v>63</v>
      </c>
      <c r="P930" s="85" t="str">
        <f>IF(AND('331-CT'!$E$7=TH!H930,OR(N930="331",O930="331")),"x","")</f>
        <v/>
      </c>
      <c r="Q930" s="85" t="str">
        <f>IF(AND(B930='111'!$L$11,OR($N930=$Q$7,$O930=$Q$7)),"x","")</f>
        <v/>
      </c>
      <c r="R930" s="85" t="str">
        <f>IF(AND($N930=$Q$7,$B930&lt;'111'!$L$11),"x","")</f>
        <v/>
      </c>
      <c r="S930" s="85" t="str">
        <f>IF(AND($O930=$Q$7,$B930&lt;'111'!$L$11),"x","")</f>
        <v/>
      </c>
      <c r="T930" s="85" t="str">
        <f>IF(ISERROR(FIND('112'!$M$9,G930,1)),"",IF((AND(FIND('112'!$M$9,G930,1)&gt;=1,B930='112'!$K$9,OR($N930='112'!$I$6,$O930='112'!$I$6))),"x",""))</f>
        <v/>
      </c>
      <c r="U930" s="85" t="str">
        <f>IF(ISERROR(FIND('112'!$M$9,G930,1)),"",IF((AND(LEFT(G930,2)=LEFT('112'!$M$9,2),B930&lt;'112'!$K$9,$N930='112'!$I$6)),"x",""))</f>
        <v/>
      </c>
      <c r="V930" s="85" t="str">
        <f>IF(ISERROR(FIND('112'!$M$9,G930,1)),"",IF((AND(RIGHT(G930,2)=RIGHT('112'!$M$9,2),B930&lt;'112'!$K$9,$O930='112'!$I$6)),"x",""))</f>
        <v/>
      </c>
      <c r="W930" s="85" t="str">
        <f>IF(AND('341-CT'!$H$9=H930,OR(LEFT(N930,3)=$W$7,LEFT(O930,3)=$W$7)),"x","")</f>
        <v/>
      </c>
      <c r="X930" s="85" t="str">
        <f>IF(OR(TH!N930=TH!$X$7,O930=TH!$X$7),"x","")</f>
        <v/>
      </c>
      <c r="Y930" s="85" t="str">
        <f>IF(AND(OR(N930="131",O930="131"),H930='131-CT'!$H$9),"x","")</f>
        <v/>
      </c>
      <c r="Z930" s="85"/>
      <c r="AA930" s="85" t="str">
        <f>IF(AND(MONTH(E930)='IN-NX'!$J$5,'IN-NX'!$D$7=D930),"x","")</f>
        <v/>
      </c>
      <c r="AB930" s="85" t="str">
        <f>IF(AND(OR(LEFT(TH!N930,2)="15",LEFT(TH!O930,2)="15"),'152-CT'!$J$8=TH!F930),"x","")</f>
        <v/>
      </c>
      <c r="AC930" s="85" t="str">
        <f>IF(AND(OR(LEFT(TH!N930,2)="15",LEFT(TH!O930,2)="15"),TK!$E$7=TH!F930),"x","")</f>
        <v/>
      </c>
      <c r="AD930" s="85" t="str">
        <f>IF(AND(N930="1521",MONTH(C930)='BK-NL'!$M$11),"x","")</f>
        <v/>
      </c>
    </row>
    <row r="931" spans="1:30" ht="15.75" hidden="1" customHeight="1">
      <c r="A931" s="342" t="str">
        <f>IF(B931&lt;&gt;"",IF(AND(B931='IN-TC'!$S$4,OR(TH!N931="1111",TH!O931="1111")),TH!D931,""),"")</f>
        <v/>
      </c>
      <c r="B931" s="63">
        <f t="shared" ref="B931:B932" si="92">IF(C931&lt;&gt;"",MONTH(C931),"")</f>
        <v>5</v>
      </c>
      <c r="C931" s="64">
        <v>42494</v>
      </c>
      <c r="D931" s="64" t="s">
        <v>876</v>
      </c>
      <c r="E931" s="64">
        <v>42489</v>
      </c>
      <c r="F931" s="74" t="s">
        <v>1502</v>
      </c>
      <c r="G931" s="994" t="s">
        <v>1498</v>
      </c>
      <c r="H931" s="898" t="s">
        <v>810</v>
      </c>
      <c r="I931" s="446"/>
      <c r="J931" s="446"/>
      <c r="K931" s="437"/>
      <c r="L931" s="446"/>
      <c r="M931" s="65">
        <v>3305</v>
      </c>
      <c r="N931" s="323" t="s">
        <v>9</v>
      </c>
      <c r="O931" s="66" t="s">
        <v>63</v>
      </c>
      <c r="P931" s="85" t="str">
        <f>IF(AND('331-CT'!$E$7=TH!H931,OR(N931="331",O931="331")),"x","")</f>
        <v/>
      </c>
      <c r="Q931" s="85" t="str">
        <f>IF(AND(B931='111'!$L$11,OR($N931=$Q$7,$O931=$Q$7)),"x","")</f>
        <v/>
      </c>
      <c r="R931" s="85" t="str">
        <f>IF(AND($N931=$Q$7,$B931&lt;'111'!$L$11),"x","")</f>
        <v/>
      </c>
      <c r="S931" s="85" t="str">
        <f>IF(AND($O931=$Q$7,$B931&lt;'111'!$L$11),"x","")</f>
        <v/>
      </c>
      <c r="T931" s="85" t="str">
        <f>IF(ISERROR(FIND('112'!$M$9,G931,1)),"",IF((AND(FIND('112'!$M$9,G931,1)&gt;=1,B931='112'!$K$9,OR($N931='112'!$I$6,$O931='112'!$I$6))),"x",""))</f>
        <v/>
      </c>
      <c r="U931" s="85" t="str">
        <f>IF(ISERROR(FIND('112'!$M$9,G931,1)),"",IF((AND(LEFT(G931,2)=LEFT('112'!$M$9,2),B931&lt;'112'!$K$9,$N931='112'!$I$6)),"x",""))</f>
        <v/>
      </c>
      <c r="V931" s="85" t="str">
        <f>IF(ISERROR(FIND('112'!$M$9,G931,1)),"",IF((AND(RIGHT(G931,2)=RIGHT('112'!$M$9,2),B931&lt;'112'!$K$9,$O931='112'!$I$6)),"x",""))</f>
        <v/>
      </c>
      <c r="W931" s="85" t="str">
        <f>IF(AND('341-CT'!$H$9=H931,OR(LEFT(N931,3)=$W$7,LEFT(O931,3)=$W$7)),"x","")</f>
        <v/>
      </c>
      <c r="X931" s="85" t="str">
        <f>IF(OR(TH!N931=TH!$X$7,O931=TH!$X$7),"x","")</f>
        <v/>
      </c>
      <c r="Y931" s="85" t="str">
        <f>IF(AND(OR(N931="131",O931="131"),H931='131-CT'!$H$9),"x","")</f>
        <v/>
      </c>
      <c r="Z931" s="85"/>
      <c r="AA931" s="85" t="str">
        <f>IF(AND(MONTH(E931)='IN-NX'!$J$5,'IN-NX'!$D$7=D931),"x","")</f>
        <v/>
      </c>
      <c r="AB931" s="85" t="str">
        <f>IF(AND(OR(LEFT(TH!N931,2)="15",LEFT(TH!O931,2)="15"),'152-CT'!$J$8=TH!F931),"x","")</f>
        <v/>
      </c>
      <c r="AC931" s="85" t="str">
        <f>IF(AND(OR(LEFT(TH!N931,2)="15",LEFT(TH!O931,2)="15"),TK!$E$7=TH!F931),"x","")</f>
        <v/>
      </c>
      <c r="AD931" s="85" t="str">
        <f>IF(AND(N931="1521",MONTH(C931)='BK-NL'!$M$11),"x","")</f>
        <v/>
      </c>
    </row>
    <row r="932" spans="1:30" ht="15.75" hidden="1" customHeight="1">
      <c r="A932" s="342" t="str">
        <f>IF(B932&lt;&gt;"",IF(AND(B932='IN-TC'!$S$4,OR(TH!N932="1111",TH!O932="1111")),TH!D932,""),"")</f>
        <v/>
      </c>
      <c r="B932" s="63">
        <f t="shared" si="92"/>
        <v>5</v>
      </c>
      <c r="C932" s="64">
        <v>42494</v>
      </c>
      <c r="D932" s="64" t="s">
        <v>877</v>
      </c>
      <c r="E932" s="64">
        <v>42494</v>
      </c>
      <c r="F932" s="74" t="s">
        <v>1115</v>
      </c>
      <c r="G932" s="67" t="s">
        <v>927</v>
      </c>
      <c r="H932" s="1189" t="s">
        <v>771</v>
      </c>
      <c r="I932" s="446"/>
      <c r="J932" s="446"/>
      <c r="K932" s="437"/>
      <c r="L932" s="446"/>
      <c r="M932" s="65">
        <v>31000000</v>
      </c>
      <c r="N932" s="323" t="s">
        <v>26</v>
      </c>
      <c r="O932" s="66" t="s">
        <v>63</v>
      </c>
      <c r="P932" s="85" t="str">
        <f>IF(AND('331-CT'!$E$7=TH!H932,OR(N932="331",O932="331")),"x","")</f>
        <v/>
      </c>
      <c r="Q932" s="85" t="str">
        <f>IF(AND(B932='111'!$L$11,OR($N932=$Q$7,$O932=$Q$7)),"x","")</f>
        <v/>
      </c>
      <c r="R932" s="85" t="str">
        <f>IF(AND($N932=$Q$7,$B932&lt;'111'!$L$11),"x","")</f>
        <v/>
      </c>
      <c r="S932" s="85" t="str">
        <f>IF(AND($O932=$Q$7,$B932&lt;'111'!$L$11),"x","")</f>
        <v/>
      </c>
      <c r="T932" s="85" t="str">
        <f>IF(ISERROR(FIND('112'!$M$9,G932,1)),"",IF((AND(FIND('112'!$M$9,G932,1)&gt;=1,B932='112'!$K$9,OR($N932='112'!$I$6,$O932='112'!$I$6))),"x",""))</f>
        <v/>
      </c>
      <c r="U932" s="85" t="str">
        <f>IF(ISERROR(FIND('112'!$M$9,G932,1)),"",IF((AND(LEFT(G932,2)=LEFT('112'!$M$9,2),B932&lt;'112'!$K$9,$N932='112'!$I$6)),"x",""))</f>
        <v>x</v>
      </c>
      <c r="V932" s="85" t="str">
        <f>IF(ISERROR(FIND('112'!$M$9,G932,1)),"",IF((AND(RIGHT(G932,2)=RIGHT('112'!$M$9,2),B932&lt;'112'!$K$9,$O932='112'!$I$6)),"x",""))</f>
        <v/>
      </c>
      <c r="W932" s="85" t="str">
        <f>IF(AND('341-CT'!$H$9=H932,OR(LEFT(N932,3)=$W$7,LEFT(O932,3)=$W$7)),"x","")</f>
        <v/>
      </c>
      <c r="X932" s="85" t="str">
        <f>IF(OR(TH!N932=TH!$X$7,O932=TH!$X$7),"x","")</f>
        <v/>
      </c>
      <c r="Y932" s="85" t="str">
        <f>IF(AND(OR(N932="131",O932="131"),H932='131-CT'!$H$9),"x","")</f>
        <v/>
      </c>
      <c r="Z932" s="85"/>
      <c r="AA932" s="85" t="str">
        <f>IF(AND(MONTH(E932)='IN-NX'!$J$5,'IN-NX'!$D$7=D932),"x","")</f>
        <v/>
      </c>
      <c r="AB932" s="85" t="str">
        <f>IF(AND(OR(LEFT(TH!N932,2)="15",LEFT(TH!O932,2)="15"),'152-CT'!$J$8=TH!F932),"x","")</f>
        <v/>
      </c>
      <c r="AC932" s="85" t="str">
        <f>IF(AND(OR(LEFT(TH!N932,2)="15",LEFT(TH!O932,2)="15"),TK!$E$7=TH!F932),"x","")</f>
        <v/>
      </c>
      <c r="AD932" s="85" t="str">
        <f>IF(AND(N932="1521",MONTH(C932)='BK-NL'!$M$11),"x","")</f>
        <v/>
      </c>
    </row>
    <row r="933" spans="1:30" ht="15.75" hidden="1" customHeight="1">
      <c r="A933" s="342" t="str">
        <f>IF(B933&lt;&gt;"",IF(AND(B933='IN-TC'!$S$4,OR(TH!N933="1111",TH!O933="1111")),TH!D933,""),"")</f>
        <v/>
      </c>
      <c r="B933" s="63">
        <f t="shared" si="78"/>
        <v>5</v>
      </c>
      <c r="C933" s="64">
        <v>42494</v>
      </c>
      <c r="D933" s="64" t="s">
        <v>878</v>
      </c>
      <c r="E933" s="64">
        <v>42494</v>
      </c>
      <c r="F933" s="74" t="s">
        <v>1023</v>
      </c>
      <c r="G933" s="994" t="s">
        <v>1491</v>
      </c>
      <c r="H933" s="322" t="s">
        <v>816</v>
      </c>
      <c r="I933" s="446"/>
      <c r="J933" s="446"/>
      <c r="K933" s="437"/>
      <c r="L933" s="446"/>
      <c r="M933" s="65">
        <v>1082436</v>
      </c>
      <c r="N933" s="323" t="s">
        <v>101</v>
      </c>
      <c r="O933" s="66" t="s">
        <v>63</v>
      </c>
      <c r="P933" s="85" t="str">
        <f>IF(AND('331-CT'!$E$7=TH!H933,OR(N933="331",O933="331")),"x","")</f>
        <v/>
      </c>
      <c r="Q933" s="85" t="str">
        <f>IF(AND(B933='111'!$L$11,OR($N933=$Q$7,$O933=$Q$7)),"x","")</f>
        <v/>
      </c>
      <c r="R933" s="85" t="str">
        <f>IF(AND($N933=$Q$7,$B933&lt;'111'!$L$11),"x","")</f>
        <v/>
      </c>
      <c r="S933" s="85" t="str">
        <f>IF(AND($O933=$Q$7,$B933&lt;'111'!$L$11),"x","")</f>
        <v/>
      </c>
      <c r="T933" s="85" t="str">
        <f>IF(ISERROR(FIND('112'!$M$9,G933,1)),"",IF((AND(FIND('112'!$M$9,G933,1)&gt;=1,B933='112'!$K$9,OR($N933='112'!$I$6,$O933='112'!$I$6))),"x",""))</f>
        <v/>
      </c>
      <c r="U933" s="85" t="str">
        <f>IF(ISERROR(FIND('112'!$M$9,G933,1)),"",IF((AND(LEFT(G933,2)=LEFT('112'!$M$9,2),B933&lt;'112'!$K$9,$N933='112'!$I$6)),"x",""))</f>
        <v/>
      </c>
      <c r="V933" s="85" t="str">
        <f>IF(ISERROR(FIND('112'!$M$9,G933,1)),"",IF((AND(RIGHT(G933,2)=RIGHT('112'!$M$9,2),B933&lt;'112'!$K$9,$O933='112'!$I$6)),"x",""))</f>
        <v/>
      </c>
      <c r="W933" s="85" t="str">
        <f>IF(AND('341-CT'!$H$9=H933,OR(LEFT(N933,3)=$W$7,LEFT(O933,3)=$W$7)),"x","")</f>
        <v/>
      </c>
      <c r="X933" s="85" t="str">
        <f>IF(OR(TH!N933=TH!$X$7,O933=TH!$X$7),"x","")</f>
        <v/>
      </c>
      <c r="Y933" s="85" t="str">
        <f>IF(AND(OR(N933="131",O933="131"),H933='131-CT'!$H$9),"x","")</f>
        <v/>
      </c>
      <c r="Z933" s="85"/>
      <c r="AA933" s="85" t="str">
        <f>IF(AND(MONTH(E933)='IN-NX'!$J$5,'IN-NX'!$D$7=D933),"x","")</f>
        <v/>
      </c>
      <c r="AB933" s="85" t="str">
        <f>IF(AND(OR(LEFT(TH!N933,2)="15",LEFT(TH!O933,2)="15"),'152-CT'!$J$8=TH!F933),"x","")</f>
        <v/>
      </c>
      <c r="AC933" s="85" t="str">
        <f>IF(AND(OR(LEFT(TH!N933,2)="15",LEFT(TH!O933,2)="15"),TK!$E$7=TH!F933),"x","")</f>
        <v/>
      </c>
      <c r="AD933" s="85" t="str">
        <f>IF(AND(N933="1521",MONTH(C933)='BK-NL'!$M$11),"x","")</f>
        <v/>
      </c>
    </row>
    <row r="934" spans="1:30" ht="15.75" hidden="1" customHeight="1">
      <c r="A934" s="342" t="str">
        <f>IF(B934&lt;&gt;"",IF(AND(B934='IN-TC'!$S$4,OR(TH!N934="1111",TH!O934="1111")),TH!D934,""),"")</f>
        <v/>
      </c>
      <c r="B934" s="63">
        <f t="shared" ref="B934" si="93">IF(C934&lt;&gt;"",MONTH(C934),"")</f>
        <v>5</v>
      </c>
      <c r="C934" s="64">
        <v>42494</v>
      </c>
      <c r="D934" s="64" t="s">
        <v>878</v>
      </c>
      <c r="E934" s="64">
        <v>42494</v>
      </c>
      <c r="F934" s="74" t="s">
        <v>1024</v>
      </c>
      <c r="G934" s="994" t="s">
        <v>1491</v>
      </c>
      <c r="H934" s="322" t="s">
        <v>816</v>
      </c>
      <c r="I934" s="446"/>
      <c r="J934" s="446"/>
      <c r="K934" s="437"/>
      <c r="L934" s="446"/>
      <c r="M934" s="65">
        <v>108244</v>
      </c>
      <c r="N934" s="323" t="s">
        <v>9</v>
      </c>
      <c r="O934" s="66" t="s">
        <v>63</v>
      </c>
      <c r="P934" s="85" t="str">
        <f>IF(AND('331-CT'!$E$7=TH!H934,OR(N934="331",O934="331")),"x","")</f>
        <v/>
      </c>
      <c r="Q934" s="85" t="str">
        <f>IF(AND(B934='111'!$L$11,OR($N934=$Q$7,$O934=$Q$7)),"x","")</f>
        <v/>
      </c>
      <c r="R934" s="85" t="str">
        <f>IF(AND($N934=$Q$7,$B934&lt;'111'!$L$11),"x","")</f>
        <v/>
      </c>
      <c r="S934" s="85" t="str">
        <f>IF(AND($O934=$Q$7,$B934&lt;'111'!$L$11),"x","")</f>
        <v/>
      </c>
      <c r="T934" s="85" t="str">
        <f>IF(ISERROR(FIND('112'!$M$9,G934,1)),"",IF((AND(FIND('112'!$M$9,G934,1)&gt;=1,B934='112'!$K$9,OR($N934='112'!$I$6,$O934='112'!$I$6))),"x",""))</f>
        <v/>
      </c>
      <c r="U934" s="85" t="str">
        <f>IF(ISERROR(FIND('112'!$M$9,G934,1)),"",IF((AND(LEFT(G934,2)=LEFT('112'!$M$9,2),B934&lt;'112'!$K$9,$N934='112'!$I$6)),"x",""))</f>
        <v/>
      </c>
      <c r="V934" s="85" t="str">
        <f>IF(ISERROR(FIND('112'!$M$9,G934,1)),"",IF((AND(RIGHT(G934,2)=RIGHT('112'!$M$9,2),B934&lt;'112'!$K$9,$O934='112'!$I$6)),"x",""))</f>
        <v/>
      </c>
      <c r="W934" s="85" t="str">
        <f>IF(AND('341-CT'!$H$9=H934,OR(LEFT(N934,3)=$W$7,LEFT(O934,3)=$W$7)),"x","")</f>
        <v/>
      </c>
      <c r="X934" s="85" t="str">
        <f>IF(OR(TH!N934=TH!$X$7,O934=TH!$X$7),"x","")</f>
        <v/>
      </c>
      <c r="Y934" s="85" t="str">
        <f>IF(AND(OR(N934="131",O934="131"),H934='131-CT'!$H$9),"x","")</f>
        <v/>
      </c>
      <c r="Z934" s="85"/>
      <c r="AA934" s="85" t="str">
        <f>IF(AND(MONTH(E934)='IN-NX'!$J$5,'IN-NX'!$D$7=D934),"x","")</f>
        <v/>
      </c>
      <c r="AB934" s="85" t="str">
        <f>IF(AND(OR(LEFT(TH!N934,2)="15",LEFT(TH!O934,2)="15"),'152-CT'!$J$8=TH!F934),"x","")</f>
        <v/>
      </c>
      <c r="AC934" s="85" t="str">
        <f>IF(AND(OR(LEFT(TH!N934,2)="15",LEFT(TH!O934,2)="15"),TK!$E$7=TH!F934),"x","")</f>
        <v/>
      </c>
      <c r="AD934" s="85" t="str">
        <f>IF(AND(N934="1521",MONTH(C934)='BK-NL'!$M$11),"x","")</f>
        <v/>
      </c>
    </row>
    <row r="935" spans="1:30" ht="15.75" hidden="1" customHeight="1">
      <c r="A935" s="342" t="str">
        <f>IF(B935&lt;&gt;"",IF(AND(B935='IN-TC'!$S$4,OR(TH!N935="1111",TH!O935="1111")),TH!D935,""),"")</f>
        <v/>
      </c>
      <c r="B935" s="63">
        <f t="shared" si="78"/>
        <v>5</v>
      </c>
      <c r="C935" s="320">
        <v>42495</v>
      </c>
      <c r="D935" s="64" t="s">
        <v>879</v>
      </c>
      <c r="E935" s="320">
        <v>42495</v>
      </c>
      <c r="F935" s="74" t="s">
        <v>1485</v>
      </c>
      <c r="G935" s="998" t="s">
        <v>1492</v>
      </c>
      <c r="H935" s="322" t="s">
        <v>854</v>
      </c>
      <c r="I935" s="446"/>
      <c r="J935" s="446"/>
      <c r="K935" s="437"/>
      <c r="L935" s="446"/>
      <c r="M935" s="65">
        <v>1927823</v>
      </c>
      <c r="N935" s="323" t="s">
        <v>101</v>
      </c>
      <c r="O935" s="66" t="s">
        <v>63</v>
      </c>
      <c r="P935" s="85" t="str">
        <f>IF(AND('331-CT'!$E$7=TH!H935,OR(N935="331",O935="331")),"x","")</f>
        <v/>
      </c>
      <c r="Q935" s="85" t="str">
        <f>IF(AND(B935='111'!$L$11,OR($N935=$Q$7,$O935=$Q$7)),"x","")</f>
        <v/>
      </c>
      <c r="R935" s="85" t="str">
        <f>IF(AND($N935=$Q$7,$B935&lt;'111'!$L$11),"x","")</f>
        <v/>
      </c>
      <c r="S935" s="85" t="str">
        <f>IF(AND($O935=$Q$7,$B935&lt;'111'!$L$11),"x","")</f>
        <v/>
      </c>
      <c r="T935" s="85" t="str">
        <f>IF(ISERROR(FIND('112'!$M$9,G935,1)),"",IF((AND(FIND('112'!$M$9,G935,1)&gt;=1,B935='112'!$K$9,OR($N935='112'!$I$6,$O935='112'!$I$6))),"x",""))</f>
        <v/>
      </c>
      <c r="U935" s="85" t="str">
        <f>IF(ISERROR(FIND('112'!$M$9,G935,1)),"",IF((AND(LEFT(G935,2)=LEFT('112'!$M$9,2),B935&lt;'112'!$K$9,$N935='112'!$I$6)),"x",""))</f>
        <v/>
      </c>
      <c r="V935" s="85" t="str">
        <f>IF(ISERROR(FIND('112'!$M$9,G935,1)),"",IF((AND(RIGHT(G935,2)=RIGHT('112'!$M$9,2),B935&lt;'112'!$K$9,$O935='112'!$I$6)),"x",""))</f>
        <v/>
      </c>
      <c r="W935" s="85" t="str">
        <f>IF(AND('341-CT'!$H$9=H935,OR(LEFT(N935,3)=$W$7,LEFT(O935,3)=$W$7)),"x","")</f>
        <v/>
      </c>
      <c r="X935" s="85" t="str">
        <f>IF(OR(TH!N935=TH!$X$7,O935=TH!$X$7),"x","")</f>
        <v/>
      </c>
      <c r="Y935" s="85" t="str">
        <f>IF(AND(OR(N935="131",O935="131"),H935='131-CT'!$H$9),"x","")</f>
        <v/>
      </c>
      <c r="Z935" s="85"/>
      <c r="AA935" s="85" t="str">
        <f>IF(AND(MONTH(E935)='IN-NX'!$J$5,'IN-NX'!$D$7=D935),"x","")</f>
        <v/>
      </c>
      <c r="AB935" s="85" t="str">
        <f>IF(AND(OR(LEFT(TH!N935,2)="15",LEFT(TH!O935,2)="15"),'152-CT'!$J$8=TH!F935),"x","")</f>
        <v/>
      </c>
      <c r="AC935" s="85" t="str">
        <f>IF(AND(OR(LEFT(TH!N935,2)="15",LEFT(TH!O935,2)="15"),TK!$E$7=TH!F935),"x","")</f>
        <v/>
      </c>
      <c r="AD935" s="85" t="str">
        <f>IF(AND(N935="1521",MONTH(C935)='BK-NL'!$M$11),"x","")</f>
        <v/>
      </c>
    </row>
    <row r="936" spans="1:30" ht="15.75" hidden="1" customHeight="1">
      <c r="A936" s="342" t="str">
        <f>IF(B936&lt;&gt;"",IF(AND(B936='IN-TC'!$S$4,OR(TH!N936="1111",TH!O936="1111")),TH!D936,""),"")</f>
        <v/>
      </c>
      <c r="B936" s="63">
        <f t="shared" si="78"/>
        <v>5</v>
      </c>
      <c r="C936" s="320">
        <v>42495</v>
      </c>
      <c r="D936" s="64" t="s">
        <v>879</v>
      </c>
      <c r="E936" s="320">
        <v>42495</v>
      </c>
      <c r="F936" s="74" t="s">
        <v>1486</v>
      </c>
      <c r="G936" s="998" t="s">
        <v>1492</v>
      </c>
      <c r="H936" s="322" t="s">
        <v>854</v>
      </c>
      <c r="I936" s="448"/>
      <c r="J936" s="448"/>
      <c r="K936" s="439"/>
      <c r="L936" s="448"/>
      <c r="M936" s="65">
        <v>192782</v>
      </c>
      <c r="N936" s="323" t="s">
        <v>9</v>
      </c>
      <c r="O936" s="66" t="s">
        <v>63</v>
      </c>
      <c r="P936" s="85" t="str">
        <f>IF(AND('331-CT'!$E$7=TH!H936,OR(N936="331",O936="331")),"x","")</f>
        <v/>
      </c>
      <c r="Q936" s="85" t="str">
        <f>IF(AND(B936='111'!$L$11,OR($N936=$Q$7,$O936=$Q$7)),"x","")</f>
        <v/>
      </c>
      <c r="R936" s="85" t="str">
        <f>IF(AND($N936=$Q$7,$B936&lt;'111'!$L$11),"x","")</f>
        <v/>
      </c>
      <c r="S936" s="85" t="str">
        <f>IF(AND($O936=$Q$7,$B936&lt;'111'!$L$11),"x","")</f>
        <v/>
      </c>
      <c r="T936" s="85" t="str">
        <f>IF(ISERROR(FIND('112'!$M$9,G936,1)),"",IF((AND(FIND('112'!$M$9,G936,1)&gt;=1,B936='112'!$K$9,OR($N936='112'!$I$6,$O936='112'!$I$6))),"x",""))</f>
        <v/>
      </c>
      <c r="U936" s="85" t="str">
        <f>IF(ISERROR(FIND('112'!$M$9,G936,1)),"",IF((AND(LEFT(G936,2)=LEFT('112'!$M$9,2),B936&lt;'112'!$K$9,$N936='112'!$I$6)),"x",""))</f>
        <v/>
      </c>
      <c r="V936" s="85" t="str">
        <f>IF(ISERROR(FIND('112'!$M$9,G936,1)),"",IF((AND(RIGHT(G936,2)=RIGHT('112'!$M$9,2),B936&lt;'112'!$K$9,$O936='112'!$I$6)),"x",""))</f>
        <v/>
      </c>
      <c r="W936" s="85" t="str">
        <f>IF(AND('341-CT'!$H$9=H936,OR(LEFT(N936,3)=$W$7,LEFT(O936,3)=$W$7)),"x","")</f>
        <v/>
      </c>
      <c r="X936" s="85" t="str">
        <f>IF(OR(TH!N936=TH!$X$7,O936=TH!$X$7),"x","")</f>
        <v/>
      </c>
      <c r="Y936" s="85" t="str">
        <f>IF(AND(OR(N936="131",O936="131"),H936='131-CT'!$H$9),"x","")</f>
        <v/>
      </c>
      <c r="Z936" s="85"/>
      <c r="AA936" s="85" t="str">
        <f>IF(AND(MONTH(E936)='IN-NX'!$J$5,'IN-NX'!$D$7=D936),"x","")</f>
        <v/>
      </c>
      <c r="AB936" s="85" t="str">
        <f>IF(AND(OR(LEFT(TH!N936,2)="15",LEFT(TH!O936,2)="15"),'152-CT'!$J$8=TH!F936),"x","")</f>
        <v/>
      </c>
      <c r="AC936" s="85" t="str">
        <f>IF(AND(OR(LEFT(TH!N936,2)="15",LEFT(TH!O936,2)="15"),TK!$E$7=TH!F936),"x","")</f>
        <v/>
      </c>
      <c r="AD936" s="85" t="str">
        <f>IF(AND(N936="1521",MONTH(C936)='BK-NL'!$M$11),"x","")</f>
        <v/>
      </c>
    </row>
    <row r="937" spans="1:30" ht="15.75" hidden="1" customHeight="1">
      <c r="A937" s="342" t="str">
        <f>IF(B937&lt;&gt;"",IF(AND(B937='IN-TC'!$S$4,OR(TH!N937="1111",TH!O937="1111")),TH!D937,""),"")</f>
        <v/>
      </c>
      <c r="B937" s="63">
        <f t="shared" si="78"/>
        <v>5</v>
      </c>
      <c r="C937" s="64">
        <v>42499</v>
      </c>
      <c r="D937" s="64" t="s">
        <v>880</v>
      </c>
      <c r="E937" s="64">
        <v>42499</v>
      </c>
      <c r="F937" s="74" t="s">
        <v>1487</v>
      </c>
      <c r="G937" s="994" t="s">
        <v>1493</v>
      </c>
      <c r="H937" s="74" t="s">
        <v>1046</v>
      </c>
      <c r="I937" s="448"/>
      <c r="J937" s="448"/>
      <c r="K937" s="439"/>
      <c r="L937" s="448"/>
      <c r="M937" s="65">
        <v>2320000</v>
      </c>
      <c r="N937" s="323" t="s">
        <v>101</v>
      </c>
      <c r="O937" s="66" t="s">
        <v>63</v>
      </c>
      <c r="P937" s="85" t="str">
        <f>IF(AND('331-CT'!$E$7=TH!H937,OR(N937="331",O937="331")),"x","")</f>
        <v/>
      </c>
      <c r="Q937" s="85" t="str">
        <f>IF(AND(B937='111'!$L$11,OR($N937=$Q$7,$O937=$Q$7)),"x","")</f>
        <v/>
      </c>
      <c r="R937" s="85" t="str">
        <f>IF(AND($N937=$Q$7,$B937&lt;'111'!$L$11),"x","")</f>
        <v/>
      </c>
      <c r="S937" s="85" t="str">
        <f>IF(AND($O937=$Q$7,$B937&lt;'111'!$L$11),"x","")</f>
        <v/>
      </c>
      <c r="T937" s="85" t="str">
        <f>IF(ISERROR(FIND('112'!$M$9,G937,1)),"",IF((AND(FIND('112'!$M$9,G937,1)&gt;=1,B937='112'!$K$9,OR($N937='112'!$I$6,$O937='112'!$I$6))),"x",""))</f>
        <v/>
      </c>
      <c r="U937" s="85" t="str">
        <f>IF(ISERROR(FIND('112'!$M$9,G937,1)),"",IF((AND(LEFT(G937,2)=LEFT('112'!$M$9,2),B937&lt;'112'!$K$9,$N937='112'!$I$6)),"x",""))</f>
        <v/>
      </c>
      <c r="V937" s="85" t="str">
        <f>IF(ISERROR(FIND('112'!$M$9,G937,1)),"",IF((AND(RIGHT(G937,2)=RIGHT('112'!$M$9,2),B937&lt;'112'!$K$9,$O937='112'!$I$6)),"x",""))</f>
        <v/>
      </c>
      <c r="W937" s="85" t="str">
        <f>IF(AND('341-CT'!$H$9=H937,OR(LEFT(N937,3)=$W$7,LEFT(O937,3)=$W$7)),"x","")</f>
        <v/>
      </c>
      <c r="X937" s="85" t="str">
        <f>IF(OR(TH!N937=TH!$X$7,O937=TH!$X$7),"x","")</f>
        <v/>
      </c>
      <c r="Y937" s="85" t="str">
        <f>IF(AND(OR(N937="131",O937="131"),H937='131-CT'!$H$9),"x","")</f>
        <v/>
      </c>
      <c r="Z937" s="85"/>
      <c r="AA937" s="85" t="str">
        <f>IF(AND(MONTH(E937)='IN-NX'!$J$5,'IN-NX'!$D$7=D937),"x","")</f>
        <v/>
      </c>
      <c r="AB937" s="85" t="str">
        <f>IF(AND(OR(LEFT(TH!N937,2)="15",LEFT(TH!O937,2)="15"),'152-CT'!$J$8=TH!F937),"x","")</f>
        <v/>
      </c>
      <c r="AC937" s="85" t="str">
        <f>IF(AND(OR(LEFT(TH!N937,2)="15",LEFT(TH!O937,2)="15"),TK!$E$7=TH!F937),"x","")</f>
        <v/>
      </c>
      <c r="AD937" s="85" t="str">
        <f>IF(AND(N937="1521",MONTH(C937)='BK-NL'!$M$11),"x","")</f>
        <v/>
      </c>
    </row>
    <row r="938" spans="1:30" ht="15.75" customHeight="1">
      <c r="A938" s="342" t="str">
        <f>IF(B938&lt;&gt;"",IF(AND(B938='IN-TC'!$S$4,OR(TH!N938="1111",TH!O938="1111")),TH!D938,""),"")</f>
        <v/>
      </c>
      <c r="B938" s="63">
        <f t="shared" ref="B938" si="94">IF(C938&lt;&gt;"",MONTH(C938),"")</f>
        <v>5</v>
      </c>
      <c r="C938" s="64">
        <v>42502</v>
      </c>
      <c r="D938" s="64" t="s">
        <v>881</v>
      </c>
      <c r="E938" s="64">
        <v>42502</v>
      </c>
      <c r="F938" s="74" t="s">
        <v>1365</v>
      </c>
      <c r="G938" s="994" t="s">
        <v>1499</v>
      </c>
      <c r="H938" s="350" t="s">
        <v>624</v>
      </c>
      <c r="I938" s="448"/>
      <c r="J938" s="448"/>
      <c r="K938" s="439"/>
      <c r="L938" s="448"/>
      <c r="M938" s="65">
        <v>9684997</v>
      </c>
      <c r="N938" s="323" t="s">
        <v>8</v>
      </c>
      <c r="O938" s="66" t="s">
        <v>63</v>
      </c>
      <c r="P938" s="85" t="str">
        <f>IF(AND('331-CT'!$E$7=TH!H938,OR(N938="331",O938="331")),"x","")</f>
        <v/>
      </c>
      <c r="Q938" s="85" t="str">
        <f>IF(AND(B938='111'!$L$11,OR($N938=$Q$7,$O938=$Q$7)),"x","")</f>
        <v/>
      </c>
      <c r="R938" s="85" t="str">
        <f>IF(AND($N938=$Q$7,$B938&lt;'111'!$L$11),"x","")</f>
        <v/>
      </c>
      <c r="S938" s="85" t="str">
        <f>IF(AND($O938=$Q$7,$B938&lt;'111'!$L$11),"x","")</f>
        <v/>
      </c>
      <c r="T938" s="85" t="str">
        <f>IF(ISERROR(FIND('112'!$M$9,G938,1)),"",IF((AND(FIND('112'!$M$9,G938,1)&gt;=1,B938='112'!$K$9,OR($N938='112'!$I$6,$O938='112'!$I$6))),"x",""))</f>
        <v/>
      </c>
      <c r="U938" s="85" t="str">
        <f>IF(ISERROR(FIND('112'!$M$9,G938,1)),"",IF((AND(LEFT(G938,2)=LEFT('112'!$M$9,2),B938&lt;'112'!$K$9,$N938='112'!$I$6)),"x",""))</f>
        <v/>
      </c>
      <c r="V938" s="85" t="str">
        <f>IF(ISERROR(FIND('112'!$M$9,G938,1)),"",IF((AND(RIGHT(G938,2)=RIGHT('112'!$M$9,2),B938&lt;'112'!$K$9,$O938='112'!$I$6)),"x",""))</f>
        <v/>
      </c>
      <c r="W938" s="85" t="str">
        <f>IF(AND('341-CT'!$H$9=H938,OR(LEFT(N938,3)=$W$7,LEFT(O938,3)=$W$7)),"x","")</f>
        <v/>
      </c>
      <c r="X938" s="85" t="str">
        <f>IF(OR(TH!N938=TH!$X$7,O938=TH!$X$7),"x","")</f>
        <v/>
      </c>
      <c r="Y938" s="85" t="str">
        <f>IF(AND(OR(N938="131",O938="131"),H938='131-CT'!$H$9),"x","")</f>
        <v/>
      </c>
      <c r="Z938" s="85"/>
      <c r="AA938" s="85" t="str">
        <f>IF(AND(MONTH(E938)='IN-NX'!$J$5,'IN-NX'!$D$7=D938),"x","")</f>
        <v/>
      </c>
      <c r="AB938" s="85" t="str">
        <f>IF(AND(OR(LEFT(TH!N938,2)="15",LEFT(TH!O938,2)="15"),'152-CT'!$J$8=TH!F938),"x","")</f>
        <v/>
      </c>
      <c r="AC938" s="85" t="str">
        <f>IF(AND(OR(LEFT(TH!N938,2)="15",LEFT(TH!O938,2)="15"),TK!$E$7=TH!F938),"x","")</f>
        <v/>
      </c>
      <c r="AD938" s="85" t="str">
        <f>IF(AND(N938="1521",MONTH(C938)='BK-NL'!$M$11),"x","")</f>
        <v/>
      </c>
    </row>
    <row r="939" spans="1:30" ht="15.75" hidden="1" customHeight="1">
      <c r="A939" s="342" t="str">
        <f>IF(B939&lt;&gt;"",IF(AND(B939='IN-TC'!$S$4,OR(TH!N939="1111",TH!O939="1111")),TH!D939,""),"")</f>
        <v/>
      </c>
      <c r="B939" s="63">
        <f t="shared" si="78"/>
        <v>5</v>
      </c>
      <c r="C939" s="320">
        <v>42503</v>
      </c>
      <c r="D939" s="320" t="s">
        <v>883</v>
      </c>
      <c r="E939" s="320">
        <v>42503</v>
      </c>
      <c r="F939" s="74" t="s">
        <v>1488</v>
      </c>
      <c r="G939" s="998" t="s">
        <v>1494</v>
      </c>
      <c r="H939" s="322" t="s">
        <v>1489</v>
      </c>
      <c r="I939" s="446"/>
      <c r="J939" s="446"/>
      <c r="K939" s="437"/>
      <c r="L939" s="446"/>
      <c r="M939" s="65">
        <v>354533</v>
      </c>
      <c r="N939" s="323" t="s">
        <v>101</v>
      </c>
      <c r="O939" s="323" t="s">
        <v>63</v>
      </c>
      <c r="P939" s="85" t="str">
        <f>IF(AND('331-CT'!$E$7=TH!H939,OR(N939="331",O939="331")),"x","")</f>
        <v/>
      </c>
      <c r="Q939" s="85" t="str">
        <f>IF(AND(B939='111'!$L$11,OR($N939=$Q$7,$O939=$Q$7)),"x","")</f>
        <v/>
      </c>
      <c r="R939" s="85" t="str">
        <f>IF(AND($N939=$Q$7,$B939&lt;'111'!$L$11),"x","")</f>
        <v/>
      </c>
      <c r="S939" s="85" t="str">
        <f>IF(AND($O939=$Q$7,$B939&lt;'111'!$L$11),"x","")</f>
        <v/>
      </c>
      <c r="T939" s="85" t="str">
        <f>IF(ISERROR(FIND('112'!$M$9,G939,1)),"",IF((AND(FIND('112'!$M$9,G939,1)&gt;=1,B939='112'!$K$9,OR($N939='112'!$I$6,$O939='112'!$I$6))),"x",""))</f>
        <v/>
      </c>
      <c r="U939" s="85" t="str">
        <f>IF(ISERROR(FIND('112'!$M$9,G939,1)),"",IF((AND(LEFT(G939,2)=LEFT('112'!$M$9,2),B939&lt;'112'!$K$9,$N939='112'!$I$6)),"x",""))</f>
        <v/>
      </c>
      <c r="V939" s="85" t="str">
        <f>IF(ISERROR(FIND('112'!$M$9,G939,1)),"",IF((AND(RIGHT(G939,2)=RIGHT('112'!$M$9,2),B939&lt;'112'!$K$9,$O939='112'!$I$6)),"x",""))</f>
        <v/>
      </c>
      <c r="W939" s="85" t="str">
        <f>IF(AND('341-CT'!$H$9=H939,OR(LEFT(N939,3)=$W$7,LEFT(O939,3)=$W$7)),"x","")</f>
        <v/>
      </c>
      <c r="X939" s="85" t="str">
        <f>IF(OR(TH!N939=TH!$X$7,O939=TH!$X$7),"x","")</f>
        <v/>
      </c>
      <c r="Y939" s="85" t="str">
        <f>IF(AND(OR(N939="131",O939="131"),H939='131-CT'!$H$9),"x","")</f>
        <v/>
      </c>
      <c r="Z939" s="85"/>
      <c r="AA939" s="85" t="str">
        <f>IF(AND(MONTH(E939)='IN-NX'!$J$5,'IN-NX'!$D$7=D939),"x","")</f>
        <v/>
      </c>
      <c r="AB939" s="85" t="str">
        <f>IF(AND(OR(LEFT(TH!N939,2)="15",LEFT(TH!O939,2)="15"),'152-CT'!$J$8=TH!F939),"x","")</f>
        <v/>
      </c>
      <c r="AC939" s="85" t="str">
        <f>IF(AND(OR(LEFT(TH!N939,2)="15",LEFT(TH!O939,2)="15"),TK!$E$7=TH!F939),"x","")</f>
        <v/>
      </c>
      <c r="AD939" s="85" t="str">
        <f>IF(AND(N939="1521",MONTH(C939)='BK-NL'!$M$11),"x","")</f>
        <v/>
      </c>
    </row>
    <row r="940" spans="1:30" ht="15.75" hidden="1" customHeight="1">
      <c r="A940" s="342" t="str">
        <f>IF(B940&lt;&gt;"",IF(AND(B940='IN-TC'!$S$4,OR(TH!N940="1111",TH!O940="1111")),TH!D940,""),"")</f>
        <v/>
      </c>
      <c r="B940" s="63">
        <f t="shared" si="78"/>
        <v>5</v>
      </c>
      <c r="C940" s="320">
        <v>42503</v>
      </c>
      <c r="D940" s="320" t="s">
        <v>883</v>
      </c>
      <c r="E940" s="320">
        <v>42503</v>
      </c>
      <c r="F940" s="74" t="s">
        <v>1490</v>
      </c>
      <c r="G940" s="998" t="s">
        <v>1494</v>
      </c>
      <c r="H940" s="322" t="s">
        <v>1489</v>
      </c>
      <c r="I940" s="446"/>
      <c r="J940" s="446"/>
      <c r="K940" s="437"/>
      <c r="L940" s="446"/>
      <c r="M940" s="65">
        <v>35453</v>
      </c>
      <c r="N940" s="323" t="s">
        <v>9</v>
      </c>
      <c r="O940" s="323" t="s">
        <v>63</v>
      </c>
      <c r="P940" s="85" t="str">
        <f>IF(AND('331-CT'!$E$7=TH!H940,OR(N940="331",O940="331")),"x","")</f>
        <v/>
      </c>
      <c r="Q940" s="85" t="str">
        <f>IF(AND(B940='111'!$L$11,OR($N940=$Q$7,$O940=$Q$7)),"x","")</f>
        <v/>
      </c>
      <c r="R940" s="85" t="str">
        <f>IF(AND($N940=$Q$7,$B940&lt;'111'!$L$11),"x","")</f>
        <v/>
      </c>
      <c r="S940" s="85" t="str">
        <f>IF(AND($O940=$Q$7,$B940&lt;'111'!$L$11),"x","")</f>
        <v/>
      </c>
      <c r="T940" s="85" t="str">
        <f>IF(ISERROR(FIND('112'!$M$9,G940,1)),"",IF((AND(FIND('112'!$M$9,G940,1)&gt;=1,B940='112'!$K$9,OR($N940='112'!$I$6,$O940='112'!$I$6))),"x",""))</f>
        <v/>
      </c>
      <c r="U940" s="85" t="str">
        <f>IF(ISERROR(FIND('112'!$M$9,G940,1)),"",IF((AND(LEFT(G940,2)=LEFT('112'!$M$9,2),B940&lt;'112'!$K$9,$N940='112'!$I$6)),"x",""))</f>
        <v/>
      </c>
      <c r="V940" s="85" t="str">
        <f>IF(ISERROR(FIND('112'!$M$9,G940,1)),"",IF((AND(RIGHT(G940,2)=RIGHT('112'!$M$9,2),B940&lt;'112'!$K$9,$O940='112'!$I$6)),"x",""))</f>
        <v/>
      </c>
      <c r="W940" s="85" t="str">
        <f>IF(AND('341-CT'!$H$9=H940,OR(LEFT(N940,3)=$W$7,LEFT(O940,3)=$W$7)),"x","")</f>
        <v/>
      </c>
      <c r="X940" s="85" t="str">
        <f>IF(OR(TH!N940=TH!$X$7,O940=TH!$X$7),"x","")</f>
        <v/>
      </c>
      <c r="Y940" s="85" t="str">
        <f>IF(AND(OR(N940="131",O940="131"),H940='131-CT'!$H$9),"x","")</f>
        <v/>
      </c>
      <c r="Z940" s="85"/>
      <c r="AA940" s="85" t="str">
        <f>IF(AND(MONTH(E940)='IN-NX'!$J$5,'IN-NX'!$D$7=D940),"x","")</f>
        <v/>
      </c>
      <c r="AB940" s="85" t="str">
        <f>IF(AND(OR(LEFT(TH!N940,2)="15",LEFT(TH!O940,2)="15"),'152-CT'!$J$8=TH!F940),"x","")</f>
        <v/>
      </c>
      <c r="AC940" s="85" t="str">
        <f>IF(AND(OR(LEFT(TH!N940,2)="15",LEFT(TH!O940,2)="15"),TK!$E$7=TH!F940),"x","")</f>
        <v/>
      </c>
      <c r="AD940" s="85" t="str">
        <f>IF(AND(N940="1521",MONTH(C940)='BK-NL'!$M$11),"x","")</f>
        <v/>
      </c>
    </row>
    <row r="941" spans="1:30" ht="15.75" hidden="1" customHeight="1">
      <c r="A941" s="342" t="str">
        <f>IF(B941&lt;&gt;"",IF(AND(B941='IN-TC'!$S$4,OR(TH!N941="1111",TH!O941="1111")),TH!D941,""),"")</f>
        <v/>
      </c>
      <c r="B941" s="63">
        <f t="shared" si="78"/>
        <v>5</v>
      </c>
      <c r="C941" s="320">
        <v>42506</v>
      </c>
      <c r="D941" s="320" t="s">
        <v>884</v>
      </c>
      <c r="E941" s="320">
        <v>42506</v>
      </c>
      <c r="F941" s="74" t="s">
        <v>1023</v>
      </c>
      <c r="G941" s="998" t="s">
        <v>1495</v>
      </c>
      <c r="H941" s="322" t="s">
        <v>816</v>
      </c>
      <c r="I941" s="446"/>
      <c r="J941" s="446"/>
      <c r="K941" s="437"/>
      <c r="L941" s="446"/>
      <c r="M941" s="65">
        <v>2679909</v>
      </c>
      <c r="N941" s="323" t="s">
        <v>101</v>
      </c>
      <c r="O941" s="323" t="s">
        <v>63</v>
      </c>
      <c r="P941" s="85" t="str">
        <f>IF(AND('331-CT'!$E$7=TH!H941,OR(N941="331",O941="331")),"x","")</f>
        <v/>
      </c>
      <c r="Q941" s="85" t="str">
        <f>IF(AND(B941='111'!$L$11,OR($N941=$Q$7,$O941=$Q$7)),"x","")</f>
        <v/>
      </c>
      <c r="R941" s="85" t="str">
        <f>IF(AND($N941=$Q$7,$B941&lt;'111'!$L$11),"x","")</f>
        <v/>
      </c>
      <c r="S941" s="85" t="str">
        <f>IF(AND($O941=$Q$7,$B941&lt;'111'!$L$11),"x","")</f>
        <v/>
      </c>
      <c r="T941" s="85" t="str">
        <f>IF(ISERROR(FIND('112'!$M$9,G941,1)),"",IF((AND(FIND('112'!$M$9,G941,1)&gt;=1,B941='112'!$K$9,OR($N941='112'!$I$6,$O941='112'!$I$6))),"x",""))</f>
        <v/>
      </c>
      <c r="U941" s="85" t="str">
        <f>IF(ISERROR(FIND('112'!$M$9,G941,1)),"",IF((AND(LEFT(G941,2)=LEFT('112'!$M$9,2),B941&lt;'112'!$K$9,$N941='112'!$I$6)),"x",""))</f>
        <v/>
      </c>
      <c r="V941" s="85" t="str">
        <f>IF(ISERROR(FIND('112'!$M$9,G941,1)),"",IF((AND(RIGHT(G941,2)=RIGHT('112'!$M$9,2),B941&lt;'112'!$K$9,$O941='112'!$I$6)),"x",""))</f>
        <v/>
      </c>
      <c r="W941" s="85" t="str">
        <f>IF(AND('341-CT'!$H$9=H941,OR(LEFT(N941,3)=$W$7,LEFT(O941,3)=$W$7)),"x","")</f>
        <v/>
      </c>
      <c r="X941" s="85" t="str">
        <f>IF(OR(TH!N941=TH!$X$7,O941=TH!$X$7),"x","")</f>
        <v/>
      </c>
      <c r="Y941" s="85" t="str">
        <f>IF(AND(OR(N941="131",O941="131"),H941='131-CT'!$H$9),"x","")</f>
        <v/>
      </c>
      <c r="Z941" s="85"/>
      <c r="AA941" s="85" t="str">
        <f>IF(AND(MONTH(E941)='IN-NX'!$J$5,'IN-NX'!$D$7=D941),"x","")</f>
        <v/>
      </c>
      <c r="AB941" s="85" t="str">
        <f>IF(AND(OR(LEFT(TH!N941,2)="15",LEFT(TH!O941,2)="15"),'152-CT'!$J$8=TH!F941),"x","")</f>
        <v/>
      </c>
      <c r="AC941" s="85" t="str">
        <f>IF(AND(OR(LEFT(TH!N941,2)="15",LEFT(TH!O941,2)="15"),TK!$E$7=TH!F941),"x","")</f>
        <v/>
      </c>
      <c r="AD941" s="85" t="str">
        <f>IF(AND(N941="1521",MONTH(C941)='BK-NL'!$M$11),"x","")</f>
        <v/>
      </c>
    </row>
    <row r="942" spans="1:30" ht="15.75" hidden="1" customHeight="1">
      <c r="A942" s="342" t="str">
        <f>IF(B942&lt;&gt;"",IF(AND(B942='IN-TC'!$S$4,OR(TH!N942="1111",TH!O942="1111")),TH!D942,""),"")</f>
        <v/>
      </c>
      <c r="B942" s="63">
        <f t="shared" si="78"/>
        <v>5</v>
      </c>
      <c r="C942" s="320">
        <v>42506</v>
      </c>
      <c r="D942" s="320" t="s">
        <v>884</v>
      </c>
      <c r="E942" s="320">
        <v>42506</v>
      </c>
      <c r="F942" s="74" t="s">
        <v>1024</v>
      </c>
      <c r="G942" s="998" t="s">
        <v>1495</v>
      </c>
      <c r="H942" s="322" t="s">
        <v>816</v>
      </c>
      <c r="I942" s="446"/>
      <c r="J942" s="446"/>
      <c r="K942" s="437"/>
      <c r="L942" s="446"/>
      <c r="M942" s="65">
        <v>267991</v>
      </c>
      <c r="N942" s="323" t="s">
        <v>9</v>
      </c>
      <c r="O942" s="323" t="s">
        <v>63</v>
      </c>
      <c r="P942" s="85" t="str">
        <f>IF(AND('331-CT'!$E$7=TH!H942,OR(N942="331",O942="331")),"x","")</f>
        <v/>
      </c>
      <c r="Q942" s="85" t="str">
        <f>IF(AND(B942='111'!$L$11,OR($N942=$Q$7,$O942=$Q$7)),"x","")</f>
        <v/>
      </c>
      <c r="R942" s="85" t="str">
        <f>IF(AND($N942=$Q$7,$B942&lt;'111'!$L$11),"x","")</f>
        <v/>
      </c>
      <c r="S942" s="85" t="str">
        <f>IF(AND($O942=$Q$7,$B942&lt;'111'!$L$11),"x","")</f>
        <v/>
      </c>
      <c r="T942" s="85" t="str">
        <f>IF(ISERROR(FIND('112'!$M$9,G942,1)),"",IF((AND(FIND('112'!$M$9,G942,1)&gt;=1,B942='112'!$K$9,OR($N942='112'!$I$6,$O942='112'!$I$6))),"x",""))</f>
        <v/>
      </c>
      <c r="U942" s="85" t="str">
        <f>IF(ISERROR(FIND('112'!$M$9,G942,1)),"",IF((AND(LEFT(G942,2)=LEFT('112'!$M$9,2),B942&lt;'112'!$K$9,$N942='112'!$I$6)),"x",""))</f>
        <v/>
      </c>
      <c r="V942" s="85" t="str">
        <f>IF(ISERROR(FIND('112'!$M$9,G942,1)),"",IF((AND(RIGHT(G942,2)=RIGHT('112'!$M$9,2),B942&lt;'112'!$K$9,$O942='112'!$I$6)),"x",""))</f>
        <v/>
      </c>
      <c r="W942" s="85" t="str">
        <f>IF(AND('341-CT'!$H$9=H942,OR(LEFT(N942,3)=$W$7,LEFT(O942,3)=$W$7)),"x","")</f>
        <v/>
      </c>
      <c r="X942" s="85" t="str">
        <f>IF(OR(TH!N942=TH!$X$7,O942=TH!$X$7),"x","")</f>
        <v/>
      </c>
      <c r="Y942" s="85" t="str">
        <f>IF(AND(OR(N942="131",O942="131"),H942='131-CT'!$H$9),"x","")</f>
        <v/>
      </c>
      <c r="Z942" s="85"/>
      <c r="AA942" s="85" t="str">
        <f>IF(AND(MONTH(E942)='IN-NX'!$J$5,'IN-NX'!$D$7=D942),"x","")</f>
        <v/>
      </c>
      <c r="AB942" s="85" t="str">
        <f>IF(AND(OR(LEFT(TH!N942,2)="15",LEFT(TH!O942,2)="15"),'152-CT'!$J$8=TH!F942),"x","")</f>
        <v/>
      </c>
      <c r="AC942" s="85" t="str">
        <f>IF(AND(OR(LEFT(TH!N942,2)="15",LEFT(TH!O942,2)="15"),TK!$E$7=TH!F942),"x","")</f>
        <v/>
      </c>
      <c r="AD942" s="85" t="str">
        <f>IF(AND(N942="1521",MONTH(C942)='BK-NL'!$M$11),"x","")</f>
        <v/>
      </c>
    </row>
    <row r="943" spans="1:30" ht="15.75" hidden="1" customHeight="1">
      <c r="A943" s="342" t="str">
        <f>IF(B943&lt;&gt;"",IF(AND(B943='IN-TC'!$S$4,OR(TH!N943="1111",TH!O943="1111")),TH!D943,""),"")</f>
        <v/>
      </c>
      <c r="B943" s="63">
        <f t="shared" ref="B943:B944" si="95">IF(C943&lt;&gt;"",MONTH(C943),"")</f>
        <v>5</v>
      </c>
      <c r="C943" s="320">
        <f t="shared" ref="C943:C950" si="96">E943</f>
        <v>42510</v>
      </c>
      <c r="D943" s="320" t="s">
        <v>885</v>
      </c>
      <c r="E943" s="320">
        <v>42510</v>
      </c>
      <c r="F943" s="74" t="s">
        <v>1023</v>
      </c>
      <c r="G943" s="998" t="s">
        <v>1554</v>
      </c>
      <c r="H943" s="322" t="s">
        <v>816</v>
      </c>
      <c r="I943" s="446"/>
      <c r="J943" s="446"/>
      <c r="K943" s="437"/>
      <c r="L943" s="446"/>
      <c r="M943" s="65">
        <v>871582</v>
      </c>
      <c r="N943" s="323" t="s">
        <v>101</v>
      </c>
      <c r="O943" s="323" t="s">
        <v>63</v>
      </c>
      <c r="P943" s="85" t="str">
        <f>IF(AND('331-CT'!$E$7=TH!H943,OR(N943="331",O943="331")),"x","")</f>
        <v/>
      </c>
      <c r="Q943" s="85" t="str">
        <f>IF(AND(B943='111'!$L$11,OR($N943=$Q$7,$O943=$Q$7)),"x","")</f>
        <v/>
      </c>
      <c r="R943" s="85" t="str">
        <f>IF(AND($N943=$Q$7,$B943&lt;'111'!$L$11),"x","")</f>
        <v/>
      </c>
      <c r="S943" s="85" t="str">
        <f>IF(AND($O943=$Q$7,$B943&lt;'111'!$L$11),"x","")</f>
        <v/>
      </c>
      <c r="T943" s="85" t="str">
        <f>IF(ISERROR(FIND('112'!$M$9,G943,1)),"",IF((AND(FIND('112'!$M$9,G943,1)&gt;=1,B943='112'!$K$9,OR($N943='112'!$I$6,$O943='112'!$I$6))),"x",""))</f>
        <v/>
      </c>
      <c r="U943" s="85" t="str">
        <f>IF(ISERROR(FIND('112'!$M$9,G943,1)),"",IF((AND(LEFT(G943,2)=LEFT('112'!$M$9,2),B943&lt;'112'!$K$9,$N943='112'!$I$6)),"x",""))</f>
        <v/>
      </c>
      <c r="V943" s="85" t="str">
        <f>IF(ISERROR(FIND('112'!$M$9,G943,1)),"",IF((AND(RIGHT(G943,2)=RIGHT('112'!$M$9,2),B943&lt;'112'!$K$9,$O943='112'!$I$6)),"x",""))</f>
        <v/>
      </c>
      <c r="W943" s="85" t="str">
        <f>IF(AND('341-CT'!$H$9=H943,OR(LEFT(N943,3)=$W$7,LEFT(O943,3)=$W$7)),"x","")</f>
        <v/>
      </c>
      <c r="X943" s="85" t="str">
        <f>IF(OR(TH!N943=TH!$X$7,O943=TH!$X$7),"x","")</f>
        <v/>
      </c>
      <c r="Y943" s="85" t="str">
        <f>IF(AND(OR(N943="131",O943="131"),H943='131-CT'!$H$9),"x","")</f>
        <v/>
      </c>
      <c r="Z943" s="85"/>
      <c r="AA943" s="85" t="str">
        <f>IF(AND(MONTH(E943)='IN-NX'!$J$5,'IN-NX'!$D$7=D943),"x","")</f>
        <v/>
      </c>
      <c r="AB943" s="85" t="str">
        <f>IF(AND(OR(LEFT(TH!N943,2)="15",LEFT(TH!O943,2)="15"),'152-CT'!$J$8=TH!F943),"x","")</f>
        <v/>
      </c>
      <c r="AC943" s="85" t="str">
        <f>IF(AND(OR(LEFT(TH!N943,2)="15",LEFT(TH!O943,2)="15"),TK!$E$7=TH!F943),"x","")</f>
        <v/>
      </c>
      <c r="AD943" s="85" t="str">
        <f>IF(AND(N943="1521",MONTH(C943)='BK-NL'!$M$11),"x","")</f>
        <v/>
      </c>
    </row>
    <row r="944" spans="1:30" ht="15.75" hidden="1" customHeight="1">
      <c r="A944" s="342" t="str">
        <f>IF(B944&lt;&gt;"",IF(AND(B944='IN-TC'!$S$4,OR(TH!N944="1111",TH!O944="1111")),TH!D944,""),"")</f>
        <v/>
      </c>
      <c r="B944" s="63">
        <f t="shared" si="95"/>
        <v>5</v>
      </c>
      <c r="C944" s="320">
        <f t="shared" si="96"/>
        <v>42510</v>
      </c>
      <c r="D944" s="320" t="s">
        <v>885</v>
      </c>
      <c r="E944" s="320">
        <v>42510</v>
      </c>
      <c r="F944" s="74" t="s">
        <v>1024</v>
      </c>
      <c r="G944" s="998" t="s">
        <v>1554</v>
      </c>
      <c r="H944" s="322" t="s">
        <v>816</v>
      </c>
      <c r="I944" s="446"/>
      <c r="J944" s="446"/>
      <c r="K944" s="437"/>
      <c r="L944" s="446"/>
      <c r="M944" s="65">
        <v>87158</v>
      </c>
      <c r="N944" s="323" t="s">
        <v>9</v>
      </c>
      <c r="O944" s="323" t="s">
        <v>63</v>
      </c>
      <c r="P944" s="85" t="str">
        <f>IF(AND('331-CT'!$E$7=TH!H944,OR(N944="331",O944="331")),"x","")</f>
        <v/>
      </c>
      <c r="Q944" s="85" t="str">
        <f>IF(AND(B944='111'!$L$11,OR($N944=$Q$7,$O944=$Q$7)),"x","")</f>
        <v/>
      </c>
      <c r="R944" s="85" t="str">
        <f>IF(AND($N944=$Q$7,$B944&lt;'111'!$L$11),"x","")</f>
        <v/>
      </c>
      <c r="S944" s="85" t="str">
        <f>IF(AND($O944=$Q$7,$B944&lt;'111'!$L$11),"x","")</f>
        <v/>
      </c>
      <c r="T944" s="85" t="str">
        <f>IF(ISERROR(FIND('112'!$M$9,G944,1)),"",IF((AND(FIND('112'!$M$9,G944,1)&gt;=1,B944='112'!$K$9,OR($N944='112'!$I$6,$O944='112'!$I$6))),"x",""))</f>
        <v/>
      </c>
      <c r="U944" s="85" t="str">
        <f>IF(ISERROR(FIND('112'!$M$9,G944,1)),"",IF((AND(LEFT(G944,2)=LEFT('112'!$M$9,2),B944&lt;'112'!$K$9,$N944='112'!$I$6)),"x",""))</f>
        <v/>
      </c>
      <c r="V944" s="85" t="str">
        <f>IF(ISERROR(FIND('112'!$M$9,G944,1)),"",IF((AND(RIGHT(G944,2)=RIGHT('112'!$M$9,2),B944&lt;'112'!$K$9,$O944='112'!$I$6)),"x",""))</f>
        <v/>
      </c>
      <c r="W944" s="85" t="str">
        <f>IF(AND('341-CT'!$H$9=H944,OR(LEFT(N944,3)=$W$7,LEFT(O944,3)=$W$7)),"x","")</f>
        <v/>
      </c>
      <c r="X944" s="85" t="str">
        <f>IF(OR(TH!N944=TH!$X$7,O944=TH!$X$7),"x","")</f>
        <v/>
      </c>
      <c r="Y944" s="85" t="str">
        <f>IF(AND(OR(N944="131",O944="131"),H944='131-CT'!$H$9),"x","")</f>
        <v/>
      </c>
      <c r="Z944" s="85"/>
      <c r="AA944" s="85" t="str">
        <f>IF(AND(MONTH(E944)='IN-NX'!$J$5,'IN-NX'!$D$7=D944),"x","")</f>
        <v/>
      </c>
      <c r="AB944" s="85" t="str">
        <f>IF(AND(OR(LEFT(TH!N944,2)="15",LEFT(TH!O944,2)="15"),'152-CT'!$J$8=TH!F944),"x","")</f>
        <v/>
      </c>
      <c r="AC944" s="85" t="str">
        <f>IF(AND(OR(LEFT(TH!N944,2)="15",LEFT(TH!O944,2)="15"),TK!$E$7=TH!F944),"x","")</f>
        <v/>
      </c>
      <c r="AD944" s="85" t="str">
        <f>IF(AND(N944="1521",MONTH(C944)='BK-NL'!$M$11),"x","")</f>
        <v/>
      </c>
    </row>
    <row r="945" spans="1:30" ht="15.75" hidden="1" customHeight="1">
      <c r="A945" s="342" t="str">
        <f>IF(B945&lt;&gt;"",IF(AND(B945='IN-TC'!$S$4,OR(TH!N945="1111",TH!O945="1111")),TH!D945,""),"")</f>
        <v/>
      </c>
      <c r="B945" s="63">
        <f t="shared" ref="B945:B946" si="97">IF(C945&lt;&gt;"",MONTH(C945),"")</f>
        <v>5</v>
      </c>
      <c r="C945" s="320">
        <f t="shared" si="96"/>
        <v>42513</v>
      </c>
      <c r="D945" s="320" t="s">
        <v>886</v>
      </c>
      <c r="E945" s="320">
        <v>42513</v>
      </c>
      <c r="F945" s="74" t="s">
        <v>641</v>
      </c>
      <c r="G945" s="998" t="s">
        <v>1550</v>
      </c>
      <c r="H945" s="321" t="s">
        <v>1547</v>
      </c>
      <c r="I945" s="446"/>
      <c r="J945" s="446"/>
      <c r="K945" s="437"/>
      <c r="L945" s="446"/>
      <c r="M945" s="65">
        <v>480000</v>
      </c>
      <c r="N945" s="323" t="s">
        <v>101</v>
      </c>
      <c r="O945" s="323" t="s">
        <v>63</v>
      </c>
      <c r="P945" s="85" t="str">
        <f>IF(AND('331-CT'!$E$7=TH!H945,OR(N945="331",O945="331")),"x","")</f>
        <v/>
      </c>
      <c r="Q945" s="85" t="str">
        <f>IF(AND(B945='111'!$L$11,OR($N945=$Q$7,$O945=$Q$7)),"x","")</f>
        <v/>
      </c>
      <c r="R945" s="85" t="str">
        <f>IF(AND($N945=$Q$7,$B945&lt;'111'!$L$11),"x","")</f>
        <v/>
      </c>
      <c r="S945" s="85" t="str">
        <f>IF(AND($O945=$Q$7,$B945&lt;'111'!$L$11),"x","")</f>
        <v/>
      </c>
      <c r="T945" s="85" t="str">
        <f>IF(ISERROR(FIND('112'!$M$9,G945,1)),"",IF((AND(FIND('112'!$M$9,G945,1)&gt;=1,B945='112'!$K$9,OR($N945='112'!$I$6,$O945='112'!$I$6))),"x",""))</f>
        <v/>
      </c>
      <c r="U945" s="85" t="str">
        <f>IF(ISERROR(FIND('112'!$M$9,G945,1)),"",IF((AND(LEFT(G945,2)=LEFT('112'!$M$9,2),B945&lt;'112'!$K$9,$N945='112'!$I$6)),"x",""))</f>
        <v/>
      </c>
      <c r="V945" s="85" t="str">
        <f>IF(ISERROR(FIND('112'!$M$9,G945,1)),"",IF((AND(RIGHT(G945,2)=RIGHT('112'!$M$9,2),B945&lt;'112'!$K$9,$O945='112'!$I$6)),"x",""))</f>
        <v/>
      </c>
      <c r="W945" s="85" t="str">
        <f>IF(AND('341-CT'!$H$9=H945,OR(LEFT(N945,3)=$W$7,LEFT(O945,3)=$W$7)),"x","")</f>
        <v/>
      </c>
      <c r="X945" s="85" t="str">
        <f>IF(OR(TH!N945=TH!$X$7,O945=TH!$X$7),"x","")</f>
        <v/>
      </c>
      <c r="Y945" s="85" t="str">
        <f>IF(AND(OR(N945="131",O945="131"),H945='131-CT'!$H$9),"x","")</f>
        <v/>
      </c>
      <c r="Z945" s="85"/>
      <c r="AA945" s="85" t="str">
        <f>IF(AND(MONTH(E945)='IN-NX'!$J$5,'IN-NX'!$D$7=D945),"x","")</f>
        <v/>
      </c>
      <c r="AB945" s="85" t="str">
        <f>IF(AND(OR(LEFT(TH!N945,2)="15",LEFT(TH!O945,2)="15"),'152-CT'!$J$8=TH!F945),"x","")</f>
        <v/>
      </c>
      <c r="AC945" s="85" t="str">
        <f>IF(AND(OR(LEFT(TH!N945,2)="15",LEFT(TH!O945,2)="15"),TK!$E$7=TH!F945),"x","")</f>
        <v/>
      </c>
      <c r="AD945" s="85" t="str">
        <f>IF(AND(N945="1521",MONTH(C945)='BK-NL'!$M$11),"x","")</f>
        <v/>
      </c>
    </row>
    <row r="946" spans="1:30" ht="15.75" hidden="1" customHeight="1">
      <c r="A946" s="342" t="str">
        <f>IF(B946&lt;&gt;"",IF(AND(B946='IN-TC'!$S$4,OR(TH!N946="1111",TH!O946="1111")),TH!D946,""),"")</f>
        <v/>
      </c>
      <c r="B946" s="63">
        <f t="shared" si="97"/>
        <v>5</v>
      </c>
      <c r="C946" s="320">
        <f t="shared" si="96"/>
        <v>42513</v>
      </c>
      <c r="D946" s="320" t="s">
        <v>886</v>
      </c>
      <c r="E946" s="320">
        <v>42513</v>
      </c>
      <c r="F946" s="74" t="s">
        <v>1548</v>
      </c>
      <c r="G946" s="998" t="s">
        <v>1550</v>
      </c>
      <c r="H946" s="321" t="s">
        <v>1547</v>
      </c>
      <c r="I946" s="444"/>
      <c r="J946" s="444"/>
      <c r="K946" s="435"/>
      <c r="L946" s="444"/>
      <c r="M946" s="65">
        <v>24000</v>
      </c>
      <c r="N946" s="323" t="s">
        <v>9</v>
      </c>
      <c r="O946" s="323" t="s">
        <v>63</v>
      </c>
      <c r="P946" s="85" t="str">
        <f>IF(AND('331-CT'!$E$7=TH!H946,OR(N946="331",O946="331")),"x","")</f>
        <v/>
      </c>
      <c r="Q946" s="85" t="str">
        <f>IF(AND(B946='111'!$L$11,OR($N946=$Q$7,$O946=$Q$7)),"x","")</f>
        <v/>
      </c>
      <c r="R946" s="85" t="str">
        <f>IF(AND($N946=$Q$7,$B946&lt;'111'!$L$11),"x","")</f>
        <v/>
      </c>
      <c r="S946" s="85" t="str">
        <f>IF(AND($O946=$Q$7,$B946&lt;'111'!$L$11),"x","")</f>
        <v/>
      </c>
      <c r="T946" s="85" t="str">
        <f>IF(ISERROR(FIND('112'!$M$9,G946,1)),"",IF((AND(FIND('112'!$M$9,G946,1)&gt;=1,B946='112'!$K$9,OR($N946='112'!$I$6,$O946='112'!$I$6))),"x",""))</f>
        <v/>
      </c>
      <c r="U946" s="85" t="str">
        <f>IF(ISERROR(FIND('112'!$M$9,G946,1)),"",IF((AND(LEFT(G946,2)=LEFT('112'!$M$9,2),B946&lt;'112'!$K$9,$N946='112'!$I$6)),"x",""))</f>
        <v/>
      </c>
      <c r="V946" s="85" t="str">
        <f>IF(ISERROR(FIND('112'!$M$9,G946,1)),"",IF((AND(RIGHT(G946,2)=RIGHT('112'!$M$9,2),B946&lt;'112'!$K$9,$O946='112'!$I$6)),"x",""))</f>
        <v/>
      </c>
      <c r="W946" s="85" t="str">
        <f>IF(AND('341-CT'!$H$9=H946,OR(LEFT(N946,3)=$W$7,LEFT(O946,3)=$W$7)),"x","")</f>
        <v/>
      </c>
      <c r="X946" s="85" t="str">
        <f>IF(OR(TH!N946=TH!$X$7,O946=TH!$X$7),"x","")</f>
        <v/>
      </c>
      <c r="Y946" s="85" t="str">
        <f>IF(AND(OR(N946="131",O946="131"),H946='131-CT'!$H$9),"x","")</f>
        <v/>
      </c>
      <c r="Z946" s="85"/>
      <c r="AA946" s="85" t="str">
        <f>IF(AND(MONTH(E946)='IN-NX'!$J$5,'IN-NX'!$D$7=D946),"x","")</f>
        <v/>
      </c>
      <c r="AB946" s="85" t="str">
        <f>IF(AND(OR(LEFT(TH!N946,2)="15",LEFT(TH!O946,2)="15"),'152-CT'!$J$8=TH!F946),"x","")</f>
        <v/>
      </c>
      <c r="AC946" s="85" t="str">
        <f>IF(AND(OR(LEFT(TH!N946,2)="15",LEFT(TH!O946,2)="15"),TK!$E$7=TH!F946),"x","")</f>
        <v/>
      </c>
      <c r="AD946" s="85" t="str">
        <f>IF(AND(N946="1521",MONTH(C946)='BK-NL'!$M$11),"x","")</f>
        <v/>
      </c>
    </row>
    <row r="947" spans="1:30" ht="15.75" hidden="1" customHeight="1">
      <c r="A947" s="342" t="str">
        <f>IF(B947&lt;&gt;"",IF(AND(B947='IN-TC'!$S$4,OR(TH!N947="1111",TH!O947="1111")),TH!D947,""),"")</f>
        <v/>
      </c>
      <c r="B947" s="63">
        <f t="shared" ref="B947:B950" si="98">IF(C947&lt;&gt;"",MONTH(C947),"")</f>
        <v>5</v>
      </c>
      <c r="C947" s="320">
        <f t="shared" si="96"/>
        <v>42513</v>
      </c>
      <c r="D947" s="320" t="s">
        <v>887</v>
      </c>
      <c r="E947" s="320">
        <v>42513</v>
      </c>
      <c r="F947" s="74" t="s">
        <v>641</v>
      </c>
      <c r="G947" s="998" t="s">
        <v>1551</v>
      </c>
      <c r="H947" s="321" t="s">
        <v>1547</v>
      </c>
      <c r="I947" s="446"/>
      <c r="J947" s="446"/>
      <c r="K947" s="437"/>
      <c r="L947" s="446"/>
      <c r="M947" s="65">
        <v>300000</v>
      </c>
      <c r="N947" s="323" t="s">
        <v>101</v>
      </c>
      <c r="O947" s="323" t="s">
        <v>63</v>
      </c>
      <c r="P947" s="85" t="str">
        <f>IF(AND('331-CT'!$E$7=TH!H947,OR(N947="331",O947="331")),"x","")</f>
        <v/>
      </c>
      <c r="Q947" s="85" t="str">
        <f>IF(AND(B947='111'!$L$11,OR($N947=$Q$7,$O947=$Q$7)),"x","")</f>
        <v/>
      </c>
      <c r="R947" s="85" t="str">
        <f>IF(AND($N947=$Q$7,$B947&lt;'111'!$L$11),"x","")</f>
        <v/>
      </c>
      <c r="S947" s="85" t="str">
        <f>IF(AND($O947=$Q$7,$B947&lt;'111'!$L$11),"x","")</f>
        <v/>
      </c>
      <c r="T947" s="85" t="str">
        <f>IF(ISERROR(FIND('112'!$M$9,G947,1)),"",IF((AND(FIND('112'!$M$9,G947,1)&gt;=1,B947='112'!$K$9,OR($N947='112'!$I$6,$O947='112'!$I$6))),"x",""))</f>
        <v/>
      </c>
      <c r="U947" s="85" t="str">
        <f>IF(ISERROR(FIND('112'!$M$9,G947,1)),"",IF((AND(LEFT(G947,2)=LEFT('112'!$M$9,2),B947&lt;'112'!$K$9,$N947='112'!$I$6)),"x",""))</f>
        <v/>
      </c>
      <c r="V947" s="85" t="str">
        <f>IF(ISERROR(FIND('112'!$M$9,G947,1)),"",IF((AND(RIGHT(G947,2)=RIGHT('112'!$M$9,2),B947&lt;'112'!$K$9,$O947='112'!$I$6)),"x",""))</f>
        <v/>
      </c>
      <c r="W947" s="85" t="str">
        <f>IF(AND('341-CT'!$H$9=H947,OR(LEFT(N947,3)=$W$7,LEFT(O947,3)=$W$7)),"x","")</f>
        <v/>
      </c>
      <c r="X947" s="85" t="str">
        <f>IF(OR(TH!N947=TH!$X$7,O947=TH!$X$7),"x","")</f>
        <v/>
      </c>
      <c r="Y947" s="85" t="str">
        <f>IF(AND(OR(N947="131",O947="131"),H947='131-CT'!$H$9),"x","")</f>
        <v/>
      </c>
      <c r="Z947" s="85"/>
      <c r="AA947" s="85" t="str">
        <f>IF(AND(MONTH(E947)='IN-NX'!$J$5,'IN-NX'!$D$7=D947),"x","")</f>
        <v/>
      </c>
      <c r="AB947" s="85" t="str">
        <f>IF(AND(OR(LEFT(TH!N947,2)="15",LEFT(TH!O947,2)="15"),'152-CT'!$J$8=TH!F947),"x","")</f>
        <v/>
      </c>
      <c r="AC947" s="85" t="str">
        <f>IF(AND(OR(LEFT(TH!N947,2)="15",LEFT(TH!O947,2)="15"),TK!$E$7=TH!F947),"x","")</f>
        <v/>
      </c>
      <c r="AD947" s="85" t="str">
        <f>IF(AND(N947="1521",MONTH(C947)='BK-NL'!$M$11),"x","")</f>
        <v/>
      </c>
    </row>
    <row r="948" spans="1:30" ht="15.75" hidden="1" customHeight="1">
      <c r="A948" s="342" t="str">
        <f>IF(B948&lt;&gt;"",IF(AND(B948='IN-TC'!$S$4,OR(TH!N948="1111",TH!O948="1111")),TH!D948,""),"")</f>
        <v/>
      </c>
      <c r="B948" s="63">
        <f t="shared" si="98"/>
        <v>5</v>
      </c>
      <c r="C948" s="320">
        <f t="shared" si="96"/>
        <v>42513</v>
      </c>
      <c r="D948" s="320" t="s">
        <v>887</v>
      </c>
      <c r="E948" s="320">
        <v>42513</v>
      </c>
      <c r="F948" s="74" t="s">
        <v>1548</v>
      </c>
      <c r="G948" s="998" t="s">
        <v>1551</v>
      </c>
      <c r="H948" s="321" t="s">
        <v>1547</v>
      </c>
      <c r="I948" s="444"/>
      <c r="J948" s="444"/>
      <c r="K948" s="435"/>
      <c r="L948" s="444"/>
      <c r="M948" s="65">
        <v>15000</v>
      </c>
      <c r="N948" s="323" t="s">
        <v>9</v>
      </c>
      <c r="O948" s="323" t="s">
        <v>63</v>
      </c>
      <c r="P948" s="85" t="str">
        <f>IF(AND('331-CT'!$E$7=TH!H948,OR(N948="331",O948="331")),"x","")</f>
        <v/>
      </c>
      <c r="Q948" s="85" t="str">
        <f>IF(AND(B948='111'!$L$11,OR($N948=$Q$7,$O948=$Q$7)),"x","")</f>
        <v/>
      </c>
      <c r="R948" s="85" t="str">
        <f>IF(AND($N948=$Q$7,$B948&lt;'111'!$L$11),"x","")</f>
        <v/>
      </c>
      <c r="S948" s="85" t="str">
        <f>IF(AND($O948=$Q$7,$B948&lt;'111'!$L$11),"x","")</f>
        <v/>
      </c>
      <c r="T948" s="85" t="str">
        <f>IF(ISERROR(FIND('112'!$M$9,G948,1)),"",IF((AND(FIND('112'!$M$9,G948,1)&gt;=1,B948='112'!$K$9,OR($N948='112'!$I$6,$O948='112'!$I$6))),"x",""))</f>
        <v/>
      </c>
      <c r="U948" s="85" t="str">
        <f>IF(ISERROR(FIND('112'!$M$9,G948,1)),"",IF((AND(LEFT(G948,2)=LEFT('112'!$M$9,2),B948&lt;'112'!$K$9,$N948='112'!$I$6)),"x",""))</f>
        <v/>
      </c>
      <c r="V948" s="85" t="str">
        <f>IF(ISERROR(FIND('112'!$M$9,G948,1)),"",IF((AND(RIGHT(G948,2)=RIGHT('112'!$M$9,2),B948&lt;'112'!$K$9,$O948='112'!$I$6)),"x",""))</f>
        <v/>
      </c>
      <c r="W948" s="85" t="str">
        <f>IF(AND('341-CT'!$H$9=H948,OR(LEFT(N948,3)=$W$7,LEFT(O948,3)=$W$7)),"x","")</f>
        <v/>
      </c>
      <c r="X948" s="85" t="str">
        <f>IF(OR(TH!N948=TH!$X$7,O948=TH!$X$7),"x","")</f>
        <v/>
      </c>
      <c r="Y948" s="85" t="str">
        <f>IF(AND(OR(N948="131",O948="131"),H948='131-CT'!$H$9),"x","")</f>
        <v/>
      </c>
      <c r="Z948" s="85"/>
      <c r="AA948" s="85" t="str">
        <f>IF(AND(MONTH(E948)='IN-NX'!$J$5,'IN-NX'!$D$7=D948),"x","")</f>
        <v/>
      </c>
      <c r="AB948" s="85" t="str">
        <f>IF(AND(OR(LEFT(TH!N948,2)="15",LEFT(TH!O948,2)="15"),'152-CT'!$J$8=TH!F948),"x","")</f>
        <v/>
      </c>
      <c r="AC948" s="85" t="str">
        <f>IF(AND(OR(LEFT(TH!N948,2)="15",LEFT(TH!O948,2)="15"),TK!$E$7=TH!F948),"x","")</f>
        <v/>
      </c>
      <c r="AD948" s="85" t="str">
        <f>IF(AND(N948="1521",MONTH(C948)='BK-NL'!$M$11),"x","")</f>
        <v/>
      </c>
    </row>
    <row r="949" spans="1:30" ht="15.75" hidden="1" customHeight="1">
      <c r="A949" s="342" t="str">
        <f>IF(B949&lt;&gt;"",IF(AND(B949='IN-TC'!$S$4,OR(TH!N949="1111",TH!O949="1111")),TH!D949,""),"")</f>
        <v/>
      </c>
      <c r="B949" s="63">
        <f t="shared" si="98"/>
        <v>5</v>
      </c>
      <c r="C949" s="320">
        <f t="shared" si="96"/>
        <v>42514</v>
      </c>
      <c r="D949" s="320" t="s">
        <v>888</v>
      </c>
      <c r="E949" s="320">
        <v>42514</v>
      </c>
      <c r="F949" s="74" t="s">
        <v>1023</v>
      </c>
      <c r="G949" s="998" t="s">
        <v>1555</v>
      </c>
      <c r="H949" s="322" t="s">
        <v>816</v>
      </c>
      <c r="I949" s="446"/>
      <c r="J949" s="446"/>
      <c r="K949" s="437"/>
      <c r="L949" s="446"/>
      <c r="M949" s="65">
        <v>1310382</v>
      </c>
      <c r="N949" s="323" t="s">
        <v>101</v>
      </c>
      <c r="O949" s="323" t="s">
        <v>63</v>
      </c>
      <c r="P949" s="85" t="str">
        <f>IF(AND('331-CT'!$E$7=TH!H949,OR(N949="331",O949="331")),"x","")</f>
        <v/>
      </c>
      <c r="Q949" s="85" t="str">
        <f>IF(AND(B949='111'!$L$11,OR($N949=$Q$7,$O949=$Q$7)),"x","")</f>
        <v/>
      </c>
      <c r="R949" s="85" t="str">
        <f>IF(AND($N949=$Q$7,$B949&lt;'111'!$L$11),"x","")</f>
        <v/>
      </c>
      <c r="S949" s="85" t="str">
        <f>IF(AND($O949=$Q$7,$B949&lt;'111'!$L$11),"x","")</f>
        <v/>
      </c>
      <c r="T949" s="85" t="str">
        <f>IF(ISERROR(FIND('112'!$M$9,G949,1)),"",IF((AND(FIND('112'!$M$9,G949,1)&gt;=1,B949='112'!$K$9,OR($N949='112'!$I$6,$O949='112'!$I$6))),"x",""))</f>
        <v/>
      </c>
      <c r="U949" s="85" t="str">
        <f>IF(ISERROR(FIND('112'!$M$9,G949,1)),"",IF((AND(LEFT(G949,2)=LEFT('112'!$M$9,2),B949&lt;'112'!$K$9,$N949='112'!$I$6)),"x",""))</f>
        <v/>
      </c>
      <c r="V949" s="85" t="str">
        <f>IF(ISERROR(FIND('112'!$M$9,G949,1)),"",IF((AND(RIGHT(G949,2)=RIGHT('112'!$M$9,2),B949&lt;'112'!$K$9,$O949='112'!$I$6)),"x",""))</f>
        <v/>
      </c>
      <c r="W949" s="85" t="str">
        <f>IF(AND('341-CT'!$H$9=H949,OR(LEFT(N949,3)=$W$7,LEFT(O949,3)=$W$7)),"x","")</f>
        <v/>
      </c>
      <c r="X949" s="85" t="str">
        <f>IF(OR(TH!N949=TH!$X$7,O949=TH!$X$7),"x","")</f>
        <v/>
      </c>
      <c r="Y949" s="85" t="str">
        <f>IF(AND(OR(N949="131",O949="131"),H949='131-CT'!$H$9),"x","")</f>
        <v/>
      </c>
      <c r="Z949" s="85"/>
      <c r="AA949" s="85" t="str">
        <f>IF(AND(MONTH(E949)='IN-NX'!$J$5,'IN-NX'!$D$7=D949),"x","")</f>
        <v/>
      </c>
      <c r="AB949" s="85" t="str">
        <f>IF(AND(OR(LEFT(TH!N949,2)="15",LEFT(TH!O949,2)="15"),'152-CT'!$J$8=TH!F949),"x","")</f>
        <v/>
      </c>
      <c r="AC949" s="85" t="str">
        <f>IF(AND(OR(LEFT(TH!N949,2)="15",LEFT(TH!O949,2)="15"),TK!$E$7=TH!F949),"x","")</f>
        <v/>
      </c>
      <c r="AD949" s="85" t="str">
        <f>IF(AND(N949="1521",MONTH(C949)='BK-NL'!$M$11),"x","")</f>
        <v/>
      </c>
    </row>
    <row r="950" spans="1:30" ht="15.75" hidden="1" customHeight="1">
      <c r="A950" s="342" t="str">
        <f>IF(B950&lt;&gt;"",IF(AND(B950='IN-TC'!$S$4,OR(TH!N950="1111",TH!O950="1111")),TH!D950,""),"")</f>
        <v/>
      </c>
      <c r="B950" s="63">
        <f t="shared" si="98"/>
        <v>5</v>
      </c>
      <c r="C950" s="320">
        <f t="shared" si="96"/>
        <v>42514</v>
      </c>
      <c r="D950" s="320" t="s">
        <v>888</v>
      </c>
      <c r="E950" s="320">
        <v>42514</v>
      </c>
      <c r="F950" s="74" t="s">
        <v>1024</v>
      </c>
      <c r="G950" s="998" t="s">
        <v>1555</v>
      </c>
      <c r="H950" s="322" t="s">
        <v>816</v>
      </c>
      <c r="I950" s="446"/>
      <c r="J950" s="446"/>
      <c r="K950" s="437"/>
      <c r="L950" s="446"/>
      <c r="M950" s="65">
        <v>131038</v>
      </c>
      <c r="N950" s="323" t="s">
        <v>9</v>
      </c>
      <c r="O950" s="323" t="s">
        <v>63</v>
      </c>
      <c r="P950" s="85" t="str">
        <f>IF(AND('331-CT'!$E$7=TH!H950,OR(N950="331",O950="331")),"x","")</f>
        <v/>
      </c>
      <c r="Q950" s="85" t="str">
        <f>IF(AND(B950='111'!$L$11,OR($N950=$Q$7,$O950=$Q$7)),"x","")</f>
        <v/>
      </c>
      <c r="R950" s="85" t="str">
        <f>IF(AND($N950=$Q$7,$B950&lt;'111'!$L$11),"x","")</f>
        <v/>
      </c>
      <c r="S950" s="85" t="str">
        <f>IF(AND($O950=$Q$7,$B950&lt;'111'!$L$11),"x","")</f>
        <v/>
      </c>
      <c r="T950" s="85" t="str">
        <f>IF(ISERROR(FIND('112'!$M$9,G950,1)),"",IF((AND(FIND('112'!$M$9,G950,1)&gt;=1,B950='112'!$K$9,OR($N950='112'!$I$6,$O950='112'!$I$6))),"x",""))</f>
        <v/>
      </c>
      <c r="U950" s="85" t="str">
        <f>IF(ISERROR(FIND('112'!$M$9,G950,1)),"",IF((AND(LEFT(G950,2)=LEFT('112'!$M$9,2),B950&lt;'112'!$K$9,$N950='112'!$I$6)),"x",""))</f>
        <v/>
      </c>
      <c r="V950" s="85" t="str">
        <f>IF(ISERROR(FIND('112'!$M$9,G950,1)),"",IF((AND(RIGHT(G950,2)=RIGHT('112'!$M$9,2),B950&lt;'112'!$K$9,$O950='112'!$I$6)),"x",""))</f>
        <v/>
      </c>
      <c r="W950" s="85" t="str">
        <f>IF(AND('341-CT'!$H$9=H950,OR(LEFT(N950,3)=$W$7,LEFT(O950,3)=$W$7)),"x","")</f>
        <v/>
      </c>
      <c r="X950" s="85" t="str">
        <f>IF(OR(TH!N950=TH!$X$7,O950=TH!$X$7),"x","")</f>
        <v/>
      </c>
      <c r="Y950" s="85" t="str">
        <f>IF(AND(OR(N950="131",O950="131"),H950='131-CT'!$H$9),"x","")</f>
        <v/>
      </c>
      <c r="Z950" s="85"/>
      <c r="AA950" s="85" t="str">
        <f>IF(AND(MONTH(E950)='IN-NX'!$J$5,'IN-NX'!$D$7=D950),"x","")</f>
        <v/>
      </c>
      <c r="AB950" s="85" t="str">
        <f>IF(AND(OR(LEFT(TH!N950,2)="15",LEFT(TH!O950,2)="15"),'152-CT'!$J$8=TH!F950),"x","")</f>
        <v/>
      </c>
      <c r="AC950" s="85" t="str">
        <f>IF(AND(OR(LEFT(TH!N950,2)="15",LEFT(TH!O950,2)="15"),TK!$E$7=TH!F950),"x","")</f>
        <v/>
      </c>
      <c r="AD950" s="85" t="str">
        <f>IF(AND(N950="1521",MONTH(C950)='BK-NL'!$M$11),"x","")</f>
        <v/>
      </c>
    </row>
    <row r="951" spans="1:30" ht="15.75" hidden="1" customHeight="1">
      <c r="A951" s="342" t="str">
        <f>IF(B951&lt;&gt;"",IF(AND(B951='IN-TC'!$S$4,OR(TH!N951="1111",TH!O951="1111")),TH!D951,""),"")</f>
        <v/>
      </c>
      <c r="B951" s="63">
        <f t="shared" si="78"/>
        <v>5</v>
      </c>
      <c r="C951" s="320">
        <v>42515</v>
      </c>
      <c r="D951" s="320" t="s">
        <v>889</v>
      </c>
      <c r="E951" s="320">
        <v>42515</v>
      </c>
      <c r="F951" s="74" t="s">
        <v>1150</v>
      </c>
      <c r="G951" s="998" t="s">
        <v>1496</v>
      </c>
      <c r="H951" s="322" t="s">
        <v>1153</v>
      </c>
      <c r="I951" s="446"/>
      <c r="J951" s="446"/>
      <c r="K951" s="437"/>
      <c r="L951" s="446"/>
      <c r="M951" s="65">
        <v>1526660</v>
      </c>
      <c r="N951" s="323" t="s">
        <v>101</v>
      </c>
      <c r="O951" s="323" t="s">
        <v>63</v>
      </c>
      <c r="P951" s="85" t="str">
        <f>IF(AND('331-CT'!$E$7=TH!H951,OR(N951="331",O951="331")),"x","")</f>
        <v/>
      </c>
      <c r="Q951" s="85" t="str">
        <f>IF(AND(B951='111'!$L$11,OR($N951=$Q$7,$O951=$Q$7)),"x","")</f>
        <v/>
      </c>
      <c r="R951" s="85" t="str">
        <f>IF(AND($N951=$Q$7,$B951&lt;'111'!$L$11),"x","")</f>
        <v/>
      </c>
      <c r="S951" s="85" t="str">
        <f>IF(AND($O951=$Q$7,$B951&lt;'111'!$L$11),"x","")</f>
        <v/>
      </c>
      <c r="T951" s="85" t="str">
        <f>IF(ISERROR(FIND('112'!$M$9,G951,1)),"",IF((AND(FIND('112'!$M$9,G951,1)&gt;=1,B951='112'!$K$9,OR($N951='112'!$I$6,$O951='112'!$I$6))),"x",""))</f>
        <v/>
      </c>
      <c r="U951" s="85" t="str">
        <f>IF(ISERROR(FIND('112'!$M$9,G951,1)),"",IF((AND(LEFT(G951,2)=LEFT('112'!$M$9,2),B951&lt;'112'!$K$9,$N951='112'!$I$6)),"x",""))</f>
        <v/>
      </c>
      <c r="V951" s="85" t="str">
        <f>IF(ISERROR(FIND('112'!$M$9,G951,1)),"",IF((AND(RIGHT(G951,2)=RIGHT('112'!$M$9,2),B951&lt;'112'!$K$9,$O951='112'!$I$6)),"x",""))</f>
        <v/>
      </c>
      <c r="W951" s="85" t="str">
        <f>IF(AND('341-CT'!$H$9=H951,OR(LEFT(N951,3)=$W$7,LEFT(O951,3)=$W$7)),"x","")</f>
        <v/>
      </c>
      <c r="X951" s="85" t="str">
        <f>IF(OR(TH!N951=TH!$X$7,O951=TH!$X$7),"x","")</f>
        <v/>
      </c>
      <c r="Y951" s="85" t="str">
        <f>IF(AND(OR(N951="131",O951="131"),H951='131-CT'!$H$9),"x","")</f>
        <v/>
      </c>
      <c r="Z951" s="85"/>
      <c r="AA951" s="85" t="str">
        <f>IF(AND(MONTH(E951)='IN-NX'!$J$5,'IN-NX'!$D$7=D951),"x","")</f>
        <v/>
      </c>
      <c r="AB951" s="85" t="str">
        <f>IF(AND(OR(LEFT(TH!N951,2)="15",LEFT(TH!O951,2)="15"),'152-CT'!$J$8=TH!F951),"x","")</f>
        <v/>
      </c>
      <c r="AC951" s="85" t="str">
        <f>IF(AND(OR(LEFT(TH!N951,2)="15",LEFT(TH!O951,2)="15"),TK!$E$7=TH!F951),"x","")</f>
        <v/>
      </c>
      <c r="AD951" s="85" t="str">
        <f>IF(AND(N951="1521",MONTH(C951)='BK-NL'!$M$11),"x","")</f>
        <v/>
      </c>
    </row>
    <row r="952" spans="1:30" ht="15.75" hidden="1" customHeight="1">
      <c r="A952" s="342" t="str">
        <f>IF(B952&lt;&gt;"",IF(AND(B952='IN-TC'!$S$4,OR(TH!N952="1111",TH!O952="1111")),TH!D952,""),"")</f>
        <v/>
      </c>
      <c r="B952" s="63">
        <f t="shared" si="78"/>
        <v>5</v>
      </c>
      <c r="C952" s="320">
        <v>42515</v>
      </c>
      <c r="D952" s="320" t="s">
        <v>889</v>
      </c>
      <c r="E952" s="320">
        <v>42515</v>
      </c>
      <c r="F952" s="74" t="s">
        <v>1151</v>
      </c>
      <c r="G952" s="998" t="s">
        <v>1496</v>
      </c>
      <c r="H952" s="322" t="s">
        <v>1153</v>
      </c>
      <c r="I952" s="446"/>
      <c r="J952" s="446"/>
      <c r="K952" s="437"/>
      <c r="L952" s="446"/>
      <c r="M952" s="65">
        <v>152666</v>
      </c>
      <c r="N952" s="323" t="s">
        <v>9</v>
      </c>
      <c r="O952" s="323" t="s">
        <v>63</v>
      </c>
      <c r="P952" s="85" t="str">
        <f>IF(AND('331-CT'!$E$7=TH!H952,OR(N952="331",O952="331")),"x","")</f>
        <v/>
      </c>
      <c r="Q952" s="85" t="str">
        <f>IF(AND(B952='111'!$L$11,OR($N952=$Q$7,$O952=$Q$7)),"x","")</f>
        <v/>
      </c>
      <c r="R952" s="85" t="str">
        <f>IF(AND($N952=$Q$7,$B952&lt;'111'!$L$11),"x","")</f>
        <v/>
      </c>
      <c r="S952" s="85" t="str">
        <f>IF(AND($O952=$Q$7,$B952&lt;'111'!$L$11),"x","")</f>
        <v/>
      </c>
      <c r="T952" s="85" t="str">
        <f>IF(ISERROR(FIND('112'!$M$9,G952,1)),"",IF((AND(FIND('112'!$M$9,G952,1)&gt;=1,B952='112'!$K$9,OR($N952='112'!$I$6,$O952='112'!$I$6))),"x",""))</f>
        <v/>
      </c>
      <c r="U952" s="85" t="str">
        <f>IF(ISERROR(FIND('112'!$M$9,G952,1)),"",IF((AND(LEFT(G952,2)=LEFT('112'!$M$9,2),B952&lt;'112'!$K$9,$N952='112'!$I$6)),"x",""))</f>
        <v/>
      </c>
      <c r="V952" s="85" t="str">
        <f>IF(ISERROR(FIND('112'!$M$9,G952,1)),"",IF((AND(RIGHT(G952,2)=RIGHT('112'!$M$9,2),B952&lt;'112'!$K$9,$O952='112'!$I$6)),"x",""))</f>
        <v/>
      </c>
      <c r="W952" s="85" t="str">
        <f>IF(AND('341-CT'!$H$9=H952,OR(LEFT(N952,3)=$W$7,LEFT(O952,3)=$W$7)),"x","")</f>
        <v/>
      </c>
      <c r="X952" s="85" t="str">
        <f>IF(OR(TH!N952=TH!$X$7,O952=TH!$X$7),"x","")</f>
        <v/>
      </c>
      <c r="Y952" s="85" t="str">
        <f>IF(AND(OR(N952="131",O952="131"),H952='131-CT'!$H$9),"x","")</f>
        <v/>
      </c>
      <c r="Z952" s="85"/>
      <c r="AA952" s="85" t="str">
        <f>IF(AND(MONTH(E952)='IN-NX'!$J$5,'IN-NX'!$D$7=D952),"x","")</f>
        <v/>
      </c>
      <c r="AB952" s="85" t="str">
        <f>IF(AND(OR(LEFT(TH!N952,2)="15",LEFT(TH!O952,2)="15"),'152-CT'!$J$8=TH!F952),"x","")</f>
        <v/>
      </c>
      <c r="AC952" s="85" t="str">
        <f>IF(AND(OR(LEFT(TH!N952,2)="15",LEFT(TH!O952,2)="15"),TK!$E$7=TH!F952),"x","")</f>
        <v/>
      </c>
      <c r="AD952" s="85" t="str">
        <f>IF(AND(N952="1521",MONTH(C952)='BK-NL'!$M$11),"x","")</f>
        <v/>
      </c>
    </row>
    <row r="953" spans="1:30" ht="15.75" hidden="1" customHeight="1">
      <c r="A953" s="342" t="str">
        <f>IF(B953&lt;&gt;"",IF(AND(B953='IN-TC'!$S$4,OR(TH!N953="1111",TH!O953="1111")),TH!D953,""),"")</f>
        <v/>
      </c>
      <c r="B953" s="63">
        <f t="shared" ref="B953:B954" si="99">IF(C953&lt;&gt;"",MONTH(C953),"")</f>
        <v>5</v>
      </c>
      <c r="C953" s="320">
        <f>E953</f>
        <v>42516</v>
      </c>
      <c r="D953" s="320" t="s">
        <v>890</v>
      </c>
      <c r="E953" s="320">
        <v>42516</v>
      </c>
      <c r="F953" s="74" t="s">
        <v>1543</v>
      </c>
      <c r="G953" s="998" t="s">
        <v>1545</v>
      </c>
      <c r="H953" s="322" t="s">
        <v>1546</v>
      </c>
      <c r="I953" s="446"/>
      <c r="J953" s="446"/>
      <c r="K953" s="437"/>
      <c r="L953" s="446"/>
      <c r="M953" s="65">
        <v>462727</v>
      </c>
      <c r="N953" s="323" t="s">
        <v>101</v>
      </c>
      <c r="O953" s="323" t="s">
        <v>63</v>
      </c>
      <c r="P953" s="85" t="str">
        <f>IF(AND('331-CT'!$E$7=TH!H953,OR(N953="331",O953="331")),"x","")</f>
        <v/>
      </c>
      <c r="Q953" s="85" t="str">
        <f>IF(AND(B953='111'!$L$11,OR($N953=$Q$7,$O953=$Q$7)),"x","")</f>
        <v/>
      </c>
      <c r="R953" s="85" t="str">
        <f>IF(AND($N953=$Q$7,$B953&lt;'111'!$L$11),"x","")</f>
        <v/>
      </c>
      <c r="S953" s="85" t="str">
        <f>IF(AND($O953=$Q$7,$B953&lt;'111'!$L$11),"x","")</f>
        <v/>
      </c>
      <c r="T953" s="85" t="str">
        <f>IF(ISERROR(FIND('112'!$M$9,G953,1)),"",IF((AND(FIND('112'!$M$9,G953,1)&gt;=1,B953='112'!$K$9,OR($N953='112'!$I$6,$O953='112'!$I$6))),"x",""))</f>
        <v/>
      </c>
      <c r="U953" s="85" t="str">
        <f>IF(ISERROR(FIND('112'!$M$9,G953,1)),"",IF((AND(LEFT(G953,2)=LEFT('112'!$M$9,2),B953&lt;'112'!$K$9,$N953='112'!$I$6)),"x",""))</f>
        <v/>
      </c>
      <c r="V953" s="85" t="str">
        <f>IF(ISERROR(FIND('112'!$M$9,G953,1)),"",IF((AND(RIGHT(G953,2)=RIGHT('112'!$M$9,2),B953&lt;'112'!$K$9,$O953='112'!$I$6)),"x",""))</f>
        <v/>
      </c>
      <c r="W953" s="85" t="str">
        <f>IF(AND('341-CT'!$H$9=H953,OR(LEFT(N953,3)=$W$7,LEFT(O953,3)=$W$7)),"x","")</f>
        <v/>
      </c>
      <c r="X953" s="85" t="str">
        <f>IF(OR(TH!N953=TH!$X$7,O953=TH!$X$7),"x","")</f>
        <v/>
      </c>
      <c r="Y953" s="85" t="str">
        <f>IF(AND(OR(N953="131",O953="131"),H953='131-CT'!$H$9),"x","")</f>
        <v/>
      </c>
      <c r="Z953" s="85"/>
      <c r="AA953" s="85" t="str">
        <f>IF(AND(MONTH(E953)='IN-NX'!$J$5,'IN-NX'!$D$7=D953),"x","")</f>
        <v/>
      </c>
      <c r="AB953" s="85" t="str">
        <f>IF(AND(OR(LEFT(TH!N953,2)="15",LEFT(TH!O953,2)="15"),'152-CT'!$J$8=TH!F953),"x","")</f>
        <v/>
      </c>
      <c r="AC953" s="85" t="str">
        <f>IF(AND(OR(LEFT(TH!N953,2)="15",LEFT(TH!O953,2)="15"),TK!$E$7=TH!F953),"x","")</f>
        <v/>
      </c>
      <c r="AD953" s="85" t="str">
        <f>IF(AND(N953="1521",MONTH(C953)='BK-NL'!$M$11),"x","")</f>
        <v/>
      </c>
    </row>
    <row r="954" spans="1:30" ht="15.75" hidden="1" customHeight="1">
      <c r="A954" s="342" t="str">
        <f>IF(B954&lt;&gt;"",IF(AND(B954='IN-TC'!$S$4,OR(TH!N954="1111",TH!O954="1111")),TH!D954,""),"")</f>
        <v/>
      </c>
      <c r="B954" s="63">
        <f t="shared" si="99"/>
        <v>5</v>
      </c>
      <c r="C954" s="320">
        <f>E954</f>
        <v>42516</v>
      </c>
      <c r="D954" s="320" t="s">
        <v>890</v>
      </c>
      <c r="E954" s="320">
        <v>42516</v>
      </c>
      <c r="F954" s="74" t="s">
        <v>1544</v>
      </c>
      <c r="G954" s="998" t="s">
        <v>1545</v>
      </c>
      <c r="H954" s="322" t="s">
        <v>1546</v>
      </c>
      <c r="I954" s="446"/>
      <c r="J954" s="446"/>
      <c r="K954" s="437"/>
      <c r="L954" s="446"/>
      <c r="M954" s="65">
        <v>46273</v>
      </c>
      <c r="N954" s="323" t="s">
        <v>9</v>
      </c>
      <c r="O954" s="323" t="s">
        <v>63</v>
      </c>
      <c r="P954" s="85" t="str">
        <f>IF(AND('331-CT'!$E$7=TH!H954,OR(N954="331",O954="331")),"x","")</f>
        <v/>
      </c>
      <c r="Q954" s="85" t="str">
        <f>IF(AND(B954='111'!$L$11,OR($N954=$Q$7,$O954=$Q$7)),"x","")</f>
        <v/>
      </c>
      <c r="R954" s="85" t="str">
        <f>IF(AND($N954=$Q$7,$B954&lt;'111'!$L$11),"x","")</f>
        <v/>
      </c>
      <c r="S954" s="85" t="str">
        <f>IF(AND($O954=$Q$7,$B954&lt;'111'!$L$11),"x","")</f>
        <v/>
      </c>
      <c r="T954" s="85" t="str">
        <f>IF(ISERROR(FIND('112'!$M$9,G954,1)),"",IF((AND(FIND('112'!$M$9,G954,1)&gt;=1,B954='112'!$K$9,OR($N954='112'!$I$6,$O954='112'!$I$6))),"x",""))</f>
        <v/>
      </c>
      <c r="U954" s="85" t="str">
        <f>IF(ISERROR(FIND('112'!$M$9,G954,1)),"",IF((AND(LEFT(G954,2)=LEFT('112'!$M$9,2),B954&lt;'112'!$K$9,$N954='112'!$I$6)),"x",""))</f>
        <v/>
      </c>
      <c r="V954" s="85" t="str">
        <f>IF(ISERROR(FIND('112'!$M$9,G954,1)),"",IF((AND(RIGHT(G954,2)=RIGHT('112'!$M$9,2),B954&lt;'112'!$K$9,$O954='112'!$I$6)),"x",""))</f>
        <v/>
      </c>
      <c r="W954" s="85" t="str">
        <f>IF(AND('341-CT'!$H$9=H954,OR(LEFT(N954,3)=$W$7,LEFT(O954,3)=$W$7)),"x","")</f>
        <v/>
      </c>
      <c r="X954" s="85" t="str">
        <f>IF(OR(TH!N954=TH!$X$7,O954=TH!$X$7),"x","")</f>
        <v/>
      </c>
      <c r="Y954" s="85" t="str">
        <f>IF(AND(OR(N954="131",O954="131"),H954='131-CT'!$H$9),"x","")</f>
        <v/>
      </c>
      <c r="Z954" s="85"/>
      <c r="AA954" s="85" t="str">
        <f>IF(AND(MONTH(E954)='IN-NX'!$J$5,'IN-NX'!$D$7=D954),"x","")</f>
        <v/>
      </c>
      <c r="AB954" s="85" t="str">
        <f>IF(AND(OR(LEFT(TH!N954,2)="15",LEFT(TH!O954,2)="15"),'152-CT'!$J$8=TH!F954),"x","")</f>
        <v/>
      </c>
      <c r="AC954" s="85" t="str">
        <f>IF(AND(OR(LEFT(TH!N954,2)="15",LEFT(TH!O954,2)="15"),TK!$E$7=TH!F954),"x","")</f>
        <v/>
      </c>
      <c r="AD954" s="85" t="str">
        <f>IF(AND(N954="1521",MONTH(C954)='BK-NL'!$M$11),"x","")</f>
        <v/>
      </c>
    </row>
    <row r="955" spans="1:30" ht="15.75" hidden="1" customHeight="1">
      <c r="A955" s="342" t="str">
        <f>IF(B955&lt;&gt;"",IF(AND(B955='IN-TC'!$S$4,OR(TH!N955="1111",TH!O955="1111")),TH!D955,""),"")</f>
        <v/>
      </c>
      <c r="B955" s="63">
        <f t="shared" si="78"/>
        <v>5</v>
      </c>
      <c r="C955" s="320">
        <v>42517</v>
      </c>
      <c r="D955" s="320" t="s">
        <v>891</v>
      </c>
      <c r="E955" s="320">
        <v>42517</v>
      </c>
      <c r="F955" s="74" t="s">
        <v>1500</v>
      </c>
      <c r="G955" s="998" t="s">
        <v>1503</v>
      </c>
      <c r="H955" s="322" t="s">
        <v>847</v>
      </c>
      <c r="I955" s="446"/>
      <c r="J955" s="446"/>
      <c r="K955" s="437"/>
      <c r="L955" s="446"/>
      <c r="M955" s="65">
        <v>16050000</v>
      </c>
      <c r="N955" s="323" t="s">
        <v>101</v>
      </c>
      <c r="O955" s="323" t="s">
        <v>63</v>
      </c>
      <c r="P955" s="85" t="str">
        <f>IF(AND('331-CT'!$E$7=TH!H955,OR(N955="331",O955="331")),"x","")</f>
        <v/>
      </c>
      <c r="Q955" s="85" t="str">
        <f>IF(AND(B955='111'!$L$11,OR($N955=$Q$7,$O955=$Q$7)),"x","")</f>
        <v/>
      </c>
      <c r="R955" s="85" t="str">
        <f>IF(AND($N955=$Q$7,$B955&lt;'111'!$L$11),"x","")</f>
        <v/>
      </c>
      <c r="S955" s="85" t="str">
        <f>IF(AND($O955=$Q$7,$B955&lt;'111'!$L$11),"x","")</f>
        <v/>
      </c>
      <c r="T955" s="85" t="str">
        <f>IF(ISERROR(FIND('112'!$M$9,G955,1)),"",IF((AND(FIND('112'!$M$9,G955,1)&gt;=1,B955='112'!$K$9,OR($N955='112'!$I$6,$O955='112'!$I$6))),"x",""))</f>
        <v/>
      </c>
      <c r="U955" s="85" t="str">
        <f>IF(ISERROR(FIND('112'!$M$9,G955,1)),"",IF((AND(LEFT(G955,2)=LEFT('112'!$M$9,2),B955&lt;'112'!$K$9,$N955='112'!$I$6)),"x",""))</f>
        <v/>
      </c>
      <c r="V955" s="85" t="str">
        <f>IF(ISERROR(FIND('112'!$M$9,G955,1)),"",IF((AND(RIGHT(G955,2)=RIGHT('112'!$M$9,2),B955&lt;'112'!$K$9,$O955='112'!$I$6)),"x",""))</f>
        <v/>
      </c>
      <c r="W955" s="85" t="str">
        <f>IF(AND('341-CT'!$H$9=H955,OR(LEFT(N955,3)=$W$7,LEFT(O955,3)=$W$7)),"x","")</f>
        <v/>
      </c>
      <c r="X955" s="85" t="str">
        <f>IF(OR(TH!N955=TH!$X$7,O955=TH!$X$7),"x","")</f>
        <v/>
      </c>
      <c r="Y955" s="85" t="str">
        <f>IF(AND(OR(N955="131",O955="131"),H955='131-CT'!$H$9),"x","")</f>
        <v/>
      </c>
      <c r="Z955" s="85"/>
      <c r="AA955" s="85" t="str">
        <f>IF(AND(MONTH(E955)='IN-NX'!$J$5,'IN-NX'!$D$7=D955),"x","")</f>
        <v/>
      </c>
      <c r="AB955" s="85" t="str">
        <f>IF(AND(OR(LEFT(TH!N955,2)="15",LEFT(TH!O955,2)="15"),'152-CT'!$J$8=TH!F955),"x","")</f>
        <v/>
      </c>
      <c r="AC955" s="85" t="str">
        <f>IF(AND(OR(LEFT(TH!N955,2)="15",LEFT(TH!O955,2)="15"),TK!$E$7=TH!F955),"x","")</f>
        <v/>
      </c>
      <c r="AD955" s="85" t="str">
        <f>IF(AND(N955="1521",MONTH(C955)='BK-NL'!$M$11),"x","")</f>
        <v/>
      </c>
    </row>
    <row r="956" spans="1:30" ht="15.75" hidden="1" customHeight="1">
      <c r="A956" s="342" t="str">
        <f>IF(B956&lt;&gt;"",IF(AND(B956='IN-TC'!$S$4,OR(TH!N956="1111",TH!O956="1111")),TH!D956,""),"")</f>
        <v/>
      </c>
      <c r="B956" s="63">
        <f t="shared" si="78"/>
        <v>5</v>
      </c>
      <c r="C956" s="320">
        <v>42517</v>
      </c>
      <c r="D956" s="320" t="s">
        <v>891</v>
      </c>
      <c r="E956" s="320">
        <v>42517</v>
      </c>
      <c r="F956" s="74" t="s">
        <v>1501</v>
      </c>
      <c r="G956" s="998" t="s">
        <v>1503</v>
      </c>
      <c r="H956" s="322" t="s">
        <v>847</v>
      </c>
      <c r="I956" s="446"/>
      <c r="J956" s="446"/>
      <c r="K956" s="437"/>
      <c r="L956" s="446"/>
      <c r="M956" s="65">
        <v>1605000</v>
      </c>
      <c r="N956" s="323" t="s">
        <v>9</v>
      </c>
      <c r="O956" s="323" t="s">
        <v>63</v>
      </c>
      <c r="P956" s="85" t="str">
        <f>IF(AND('331-CT'!$E$7=TH!H956,OR(N956="331",O956="331")),"x","")</f>
        <v/>
      </c>
      <c r="Q956" s="85" t="str">
        <f>IF(AND(B956='111'!$L$11,OR($N956=$Q$7,$O956=$Q$7)),"x","")</f>
        <v/>
      </c>
      <c r="R956" s="85" t="str">
        <f>IF(AND($N956=$Q$7,$B956&lt;'111'!$L$11),"x","")</f>
        <v/>
      </c>
      <c r="S956" s="85" t="str">
        <f>IF(AND($O956=$Q$7,$B956&lt;'111'!$L$11),"x","")</f>
        <v/>
      </c>
      <c r="T956" s="85" t="str">
        <f>IF(ISERROR(FIND('112'!$M$9,G956,1)),"",IF((AND(FIND('112'!$M$9,G956,1)&gt;=1,B956='112'!$K$9,OR($N956='112'!$I$6,$O956='112'!$I$6))),"x",""))</f>
        <v/>
      </c>
      <c r="U956" s="85" t="str">
        <f>IF(ISERROR(FIND('112'!$M$9,G956,1)),"",IF((AND(LEFT(G956,2)=LEFT('112'!$M$9,2),B956&lt;'112'!$K$9,$N956='112'!$I$6)),"x",""))</f>
        <v/>
      </c>
      <c r="V956" s="85" t="str">
        <f>IF(ISERROR(FIND('112'!$M$9,G956,1)),"",IF((AND(RIGHT(G956,2)=RIGHT('112'!$M$9,2),B956&lt;'112'!$K$9,$O956='112'!$I$6)),"x",""))</f>
        <v/>
      </c>
      <c r="W956" s="85" t="str">
        <f>IF(AND('341-CT'!$H$9=H956,OR(LEFT(N956,3)=$W$7,LEFT(O956,3)=$W$7)),"x","")</f>
        <v/>
      </c>
      <c r="X956" s="85" t="str">
        <f>IF(OR(TH!N956=TH!$X$7,O956=TH!$X$7),"x","")</f>
        <v/>
      </c>
      <c r="Y956" s="85" t="str">
        <f>IF(AND(OR(N956="131",O956="131"),H956='131-CT'!$H$9),"x","")</f>
        <v/>
      </c>
      <c r="Z956" s="85"/>
      <c r="AA956" s="85" t="str">
        <f>IF(AND(MONTH(E956)='IN-NX'!$J$5,'IN-NX'!$D$7=D956),"x","")</f>
        <v/>
      </c>
      <c r="AB956" s="85" t="str">
        <f>IF(AND(OR(LEFT(TH!N956,2)="15",LEFT(TH!O956,2)="15"),'152-CT'!$J$8=TH!F956),"x","")</f>
        <v/>
      </c>
      <c r="AC956" s="85" t="str">
        <f>IF(AND(OR(LEFT(TH!N956,2)="15",LEFT(TH!O956,2)="15"),TK!$E$7=TH!F956),"x","")</f>
        <v/>
      </c>
      <c r="AD956" s="85" t="str">
        <f>IF(AND(N956="1521",MONTH(C956)='BK-NL'!$M$11),"x","")</f>
        <v/>
      </c>
    </row>
    <row r="957" spans="1:30" ht="15.75" hidden="1" customHeight="1">
      <c r="A957" s="342" t="str">
        <f>IF(B957&lt;&gt;"",IF(AND(B957='IN-TC'!$S$4,OR(TH!N957="1111",TH!O957="1111")),TH!D957,""),"")</f>
        <v/>
      </c>
      <c r="B957" s="63">
        <f t="shared" si="78"/>
        <v>5</v>
      </c>
      <c r="C957" s="320">
        <f t="shared" ref="C957:C963" si="100">E957</f>
        <v>42519</v>
      </c>
      <c r="D957" s="320" t="s">
        <v>892</v>
      </c>
      <c r="E957" s="320">
        <v>42519</v>
      </c>
      <c r="F957" s="74" t="s">
        <v>1023</v>
      </c>
      <c r="G957" s="998" t="s">
        <v>1556</v>
      </c>
      <c r="H957" s="322" t="s">
        <v>816</v>
      </c>
      <c r="I957" s="446"/>
      <c r="J957" s="446"/>
      <c r="K957" s="437"/>
      <c r="L957" s="446"/>
      <c r="M957" s="65">
        <v>1591927</v>
      </c>
      <c r="N957" s="323" t="s">
        <v>101</v>
      </c>
      <c r="O957" s="323" t="s">
        <v>63</v>
      </c>
      <c r="P957" s="85" t="str">
        <f>IF(AND('331-CT'!$E$7=TH!H957,OR(N957="331",O957="331")),"x","")</f>
        <v/>
      </c>
      <c r="Q957" s="85" t="str">
        <f>IF(AND(B957='111'!$L$11,OR($N957=$Q$7,$O957=$Q$7)),"x","")</f>
        <v/>
      </c>
      <c r="R957" s="85" t="str">
        <f>IF(AND($N957=$Q$7,$B957&lt;'111'!$L$11),"x","")</f>
        <v/>
      </c>
      <c r="S957" s="85" t="str">
        <f>IF(AND($O957=$Q$7,$B957&lt;'111'!$L$11),"x","")</f>
        <v/>
      </c>
      <c r="T957" s="85" t="str">
        <f>IF(ISERROR(FIND('112'!$M$9,G957,1)),"",IF((AND(FIND('112'!$M$9,G957,1)&gt;=1,B957='112'!$K$9,OR($N957='112'!$I$6,$O957='112'!$I$6))),"x",""))</f>
        <v/>
      </c>
      <c r="U957" s="85" t="str">
        <f>IF(ISERROR(FIND('112'!$M$9,G957,1)),"",IF((AND(LEFT(G957,2)=LEFT('112'!$M$9,2),B957&lt;'112'!$K$9,$N957='112'!$I$6)),"x",""))</f>
        <v/>
      </c>
      <c r="V957" s="85" t="str">
        <f>IF(ISERROR(FIND('112'!$M$9,G957,1)),"",IF((AND(RIGHT(G957,2)=RIGHT('112'!$M$9,2),B957&lt;'112'!$K$9,$O957='112'!$I$6)),"x",""))</f>
        <v/>
      </c>
      <c r="W957" s="85" t="str">
        <f>IF(AND('341-CT'!$H$9=H957,OR(LEFT(N957,3)=$W$7,LEFT(O957,3)=$W$7)),"x","")</f>
        <v/>
      </c>
      <c r="X957" s="85" t="str">
        <f>IF(OR(TH!N957=TH!$X$7,O957=TH!$X$7),"x","")</f>
        <v/>
      </c>
      <c r="Y957" s="85" t="str">
        <f>IF(AND(OR(N957="131",O957="131"),H957='131-CT'!$H$9),"x","")</f>
        <v/>
      </c>
      <c r="Z957" s="85"/>
      <c r="AA957" s="85" t="str">
        <f>IF(AND(MONTH(E957)='IN-NX'!$J$5,'IN-NX'!$D$7=D957),"x","")</f>
        <v/>
      </c>
      <c r="AB957" s="85" t="str">
        <f>IF(AND(OR(LEFT(TH!N957,2)="15",LEFT(TH!O957,2)="15"),'152-CT'!$J$8=TH!F957),"x","")</f>
        <v/>
      </c>
      <c r="AC957" s="85" t="str">
        <f>IF(AND(OR(LEFT(TH!N957,2)="15",LEFT(TH!O957,2)="15"),TK!$E$7=TH!F957),"x","")</f>
        <v/>
      </c>
      <c r="AD957" s="85" t="str">
        <f>IF(AND(N957="1521",MONTH(C957)='BK-NL'!$M$11),"x","")</f>
        <v/>
      </c>
    </row>
    <row r="958" spans="1:30" ht="15.75" hidden="1" customHeight="1">
      <c r="A958" s="342" t="str">
        <f>IF(B958&lt;&gt;"",IF(AND(B958='IN-TC'!$S$4,OR(TH!N958="1111",TH!O958="1111")),TH!D958,""),"")</f>
        <v/>
      </c>
      <c r="B958" s="63">
        <f t="shared" si="78"/>
        <v>5</v>
      </c>
      <c r="C958" s="320">
        <f t="shared" si="100"/>
        <v>42519</v>
      </c>
      <c r="D958" s="320" t="s">
        <v>892</v>
      </c>
      <c r="E958" s="320">
        <v>42519</v>
      </c>
      <c r="F958" s="74" t="s">
        <v>1024</v>
      </c>
      <c r="G958" s="998" t="s">
        <v>1556</v>
      </c>
      <c r="H958" s="322" t="s">
        <v>816</v>
      </c>
      <c r="I958" s="446"/>
      <c r="J958" s="446"/>
      <c r="K958" s="437"/>
      <c r="L958" s="446"/>
      <c r="M958" s="65">
        <v>159193</v>
      </c>
      <c r="N958" s="323" t="s">
        <v>9</v>
      </c>
      <c r="O958" s="323" t="s">
        <v>63</v>
      </c>
      <c r="P958" s="85" t="str">
        <f>IF(AND('331-CT'!$E$7=TH!H958,OR(N958="331",O958="331")),"x","")</f>
        <v/>
      </c>
      <c r="Q958" s="85" t="str">
        <f>IF(AND(B958='111'!$L$11,OR($N958=$Q$7,$O958=$Q$7)),"x","")</f>
        <v/>
      </c>
      <c r="R958" s="85" t="str">
        <f>IF(AND($N958=$Q$7,$B958&lt;'111'!$L$11),"x","")</f>
        <v/>
      </c>
      <c r="S958" s="85" t="str">
        <f>IF(AND($O958=$Q$7,$B958&lt;'111'!$L$11),"x","")</f>
        <v/>
      </c>
      <c r="T958" s="85" t="str">
        <f>IF(ISERROR(FIND('112'!$M$9,G958,1)),"",IF((AND(FIND('112'!$M$9,G958,1)&gt;=1,B958='112'!$K$9,OR($N958='112'!$I$6,$O958='112'!$I$6))),"x",""))</f>
        <v/>
      </c>
      <c r="U958" s="85" t="str">
        <f>IF(ISERROR(FIND('112'!$M$9,G958,1)),"",IF((AND(LEFT(G958,2)=LEFT('112'!$M$9,2),B958&lt;'112'!$K$9,$N958='112'!$I$6)),"x",""))</f>
        <v/>
      </c>
      <c r="V958" s="85" t="str">
        <f>IF(ISERROR(FIND('112'!$M$9,G958,1)),"",IF((AND(RIGHT(G958,2)=RIGHT('112'!$M$9,2),B958&lt;'112'!$K$9,$O958='112'!$I$6)),"x",""))</f>
        <v/>
      </c>
      <c r="W958" s="85" t="str">
        <f>IF(AND('341-CT'!$H$9=H958,OR(LEFT(N958,3)=$W$7,LEFT(O958,3)=$W$7)),"x","")</f>
        <v/>
      </c>
      <c r="X958" s="85" t="str">
        <f>IF(OR(TH!N958=TH!$X$7,O958=TH!$X$7),"x","")</f>
        <v/>
      </c>
      <c r="Y958" s="85" t="str">
        <f>IF(AND(OR(N958="131",O958="131"),H958='131-CT'!$H$9),"x","")</f>
        <v/>
      </c>
      <c r="Z958" s="85"/>
      <c r="AA958" s="85" t="str">
        <f>IF(AND(MONTH(E958)='IN-NX'!$J$5,'IN-NX'!$D$7=D958),"x","")</f>
        <v/>
      </c>
      <c r="AB958" s="85" t="str">
        <f>IF(AND(OR(LEFT(TH!N958,2)="15",LEFT(TH!O958,2)="15"),'152-CT'!$J$8=TH!F958),"x","")</f>
        <v/>
      </c>
      <c r="AC958" s="85" t="str">
        <f>IF(AND(OR(LEFT(TH!N958,2)="15",LEFT(TH!O958,2)="15"),TK!$E$7=TH!F958),"x","")</f>
        <v/>
      </c>
      <c r="AD958" s="85" t="str">
        <f>IF(AND(N958="1521",MONTH(C958)='BK-NL'!$M$11),"x","")</f>
        <v/>
      </c>
    </row>
    <row r="959" spans="1:30" ht="15.75" hidden="1" customHeight="1">
      <c r="A959" s="342" t="str">
        <f>IF(B959&lt;&gt;"",IF(AND(B959='IN-TC'!$S$4,OR(TH!N959="1111",TH!O959="1111")),TH!D959,""),"")</f>
        <v/>
      </c>
      <c r="B959" s="63">
        <f t="shared" si="78"/>
        <v>5</v>
      </c>
      <c r="C959" s="320">
        <f t="shared" si="100"/>
        <v>42520</v>
      </c>
      <c r="D959" s="320" t="s">
        <v>893</v>
      </c>
      <c r="E959" s="320">
        <v>42520</v>
      </c>
      <c r="F959" s="74" t="s">
        <v>641</v>
      </c>
      <c r="G959" s="998" t="s">
        <v>1549</v>
      </c>
      <c r="H959" s="321" t="s">
        <v>1547</v>
      </c>
      <c r="I959" s="446"/>
      <c r="J959" s="446"/>
      <c r="K959" s="437"/>
      <c r="L959" s="446"/>
      <c r="M959" s="65">
        <v>5040000</v>
      </c>
      <c r="N959" s="323" t="s">
        <v>101</v>
      </c>
      <c r="O959" s="323" t="s">
        <v>63</v>
      </c>
      <c r="P959" s="85" t="str">
        <f>IF(AND('331-CT'!$E$7=TH!H959,OR(N959="331",O959="331")),"x","")</f>
        <v/>
      </c>
      <c r="Q959" s="85" t="str">
        <f>IF(AND(B959='111'!$L$11,OR($N959=$Q$7,$O959=$Q$7)),"x","")</f>
        <v/>
      </c>
      <c r="R959" s="85" t="str">
        <f>IF(AND($N959=$Q$7,$B959&lt;'111'!$L$11),"x","")</f>
        <v/>
      </c>
      <c r="S959" s="85" t="str">
        <f>IF(AND($O959=$Q$7,$B959&lt;'111'!$L$11),"x","")</f>
        <v/>
      </c>
      <c r="T959" s="85" t="str">
        <f>IF(ISERROR(FIND('112'!$M$9,G959,1)),"",IF((AND(FIND('112'!$M$9,G959,1)&gt;=1,B959='112'!$K$9,OR($N959='112'!$I$6,$O959='112'!$I$6))),"x",""))</f>
        <v/>
      </c>
      <c r="U959" s="85" t="str">
        <f>IF(ISERROR(FIND('112'!$M$9,G959,1)),"",IF((AND(LEFT(G959,2)=LEFT('112'!$M$9,2),B959&lt;'112'!$K$9,$N959='112'!$I$6)),"x",""))</f>
        <v/>
      </c>
      <c r="V959" s="85" t="str">
        <f>IF(ISERROR(FIND('112'!$M$9,G959,1)),"",IF((AND(RIGHT(G959,2)=RIGHT('112'!$M$9,2),B959&lt;'112'!$K$9,$O959='112'!$I$6)),"x",""))</f>
        <v/>
      </c>
      <c r="W959" s="85" t="str">
        <f>IF(AND('341-CT'!$H$9=H959,OR(LEFT(N959,3)=$W$7,LEFT(O959,3)=$W$7)),"x","")</f>
        <v/>
      </c>
      <c r="X959" s="85" t="str">
        <f>IF(OR(TH!N959=TH!$X$7,O959=TH!$X$7),"x","")</f>
        <v/>
      </c>
      <c r="Y959" s="85" t="str">
        <f>IF(AND(OR(N959="131",O959="131"),H959='131-CT'!$H$9),"x","")</f>
        <v/>
      </c>
      <c r="Z959" s="85"/>
      <c r="AA959" s="85" t="str">
        <f>IF(AND(MONTH(E959)='IN-NX'!$J$5,'IN-NX'!$D$7=D959),"x","")</f>
        <v/>
      </c>
      <c r="AB959" s="85" t="str">
        <f>IF(AND(OR(LEFT(TH!N959,2)="15",LEFT(TH!O959,2)="15"),'152-CT'!$J$8=TH!F959),"x","")</f>
        <v/>
      </c>
      <c r="AC959" s="85" t="str">
        <f>IF(AND(OR(LEFT(TH!N959,2)="15",LEFT(TH!O959,2)="15"),TK!$E$7=TH!F959),"x","")</f>
        <v/>
      </c>
      <c r="AD959" s="85" t="str">
        <f>IF(AND(N959="1521",MONTH(C959)='BK-NL'!$M$11),"x","")</f>
        <v/>
      </c>
    </row>
    <row r="960" spans="1:30" ht="15.75" hidden="1" customHeight="1">
      <c r="A960" s="342" t="str">
        <f>IF(B960&lt;&gt;"",IF(AND(B960='IN-TC'!$S$4,OR(TH!N960="1111",TH!O960="1111")),TH!D960,""),"")</f>
        <v/>
      </c>
      <c r="B960" s="63">
        <f t="shared" si="78"/>
        <v>5</v>
      </c>
      <c r="C960" s="320">
        <f t="shared" si="100"/>
        <v>42520</v>
      </c>
      <c r="D960" s="320" t="s">
        <v>893</v>
      </c>
      <c r="E960" s="320">
        <v>42520</v>
      </c>
      <c r="F960" s="74" t="s">
        <v>1548</v>
      </c>
      <c r="G960" s="998" t="s">
        <v>1549</v>
      </c>
      <c r="H960" s="321" t="s">
        <v>1547</v>
      </c>
      <c r="I960" s="444"/>
      <c r="J960" s="444"/>
      <c r="K960" s="435"/>
      <c r="L960" s="444"/>
      <c r="M960" s="65">
        <v>252000</v>
      </c>
      <c r="N960" s="323" t="s">
        <v>9</v>
      </c>
      <c r="O960" s="323" t="s">
        <v>63</v>
      </c>
      <c r="P960" s="85" t="str">
        <f>IF(AND('331-CT'!$E$7=TH!H960,OR(N960="331",O960="331")),"x","")</f>
        <v/>
      </c>
      <c r="Q960" s="85" t="str">
        <f>IF(AND(B960='111'!$L$11,OR($N960=$Q$7,$O960=$Q$7)),"x","")</f>
        <v/>
      </c>
      <c r="R960" s="85" t="str">
        <f>IF(AND($N960=$Q$7,$B960&lt;'111'!$L$11),"x","")</f>
        <v/>
      </c>
      <c r="S960" s="85" t="str">
        <f>IF(AND($O960=$Q$7,$B960&lt;'111'!$L$11),"x","")</f>
        <v/>
      </c>
      <c r="T960" s="85" t="str">
        <f>IF(ISERROR(FIND('112'!$M$9,G960,1)),"",IF((AND(FIND('112'!$M$9,G960,1)&gt;=1,B960='112'!$K$9,OR($N960='112'!$I$6,$O960='112'!$I$6))),"x",""))</f>
        <v/>
      </c>
      <c r="U960" s="85" t="str">
        <f>IF(ISERROR(FIND('112'!$M$9,G960,1)),"",IF((AND(LEFT(G960,2)=LEFT('112'!$M$9,2),B960&lt;'112'!$K$9,$N960='112'!$I$6)),"x",""))</f>
        <v/>
      </c>
      <c r="V960" s="85" t="str">
        <f>IF(ISERROR(FIND('112'!$M$9,G960,1)),"",IF((AND(RIGHT(G960,2)=RIGHT('112'!$M$9,2),B960&lt;'112'!$K$9,$O960='112'!$I$6)),"x",""))</f>
        <v/>
      </c>
      <c r="W960" s="85" t="str">
        <f>IF(AND('341-CT'!$H$9=H960,OR(LEFT(N960,3)=$W$7,LEFT(O960,3)=$W$7)),"x","")</f>
        <v/>
      </c>
      <c r="X960" s="85" t="str">
        <f>IF(OR(TH!N960=TH!$X$7,O960=TH!$X$7),"x","")</f>
        <v/>
      </c>
      <c r="Y960" s="85" t="str">
        <f>IF(AND(OR(N960="131",O960="131"),H960='131-CT'!$H$9),"x","")</f>
        <v/>
      </c>
      <c r="Z960" s="85"/>
      <c r="AA960" s="85" t="str">
        <f>IF(AND(MONTH(E960)='IN-NX'!$J$5,'IN-NX'!$D$7=D960),"x","")</f>
        <v/>
      </c>
      <c r="AB960" s="85" t="str">
        <f>IF(AND(OR(LEFT(TH!N960,2)="15",LEFT(TH!O960,2)="15"),'152-CT'!$J$8=TH!F960),"x","")</f>
        <v/>
      </c>
      <c r="AC960" s="85" t="str">
        <f>IF(AND(OR(LEFT(TH!N960,2)="15",LEFT(TH!O960,2)="15"),TK!$E$7=TH!F960),"x","")</f>
        <v/>
      </c>
      <c r="AD960" s="85" t="str">
        <f>IF(AND(N960="1521",MONTH(C960)='BK-NL'!$M$11),"x","")</f>
        <v/>
      </c>
    </row>
    <row r="961" spans="1:30" ht="15.75" customHeight="1">
      <c r="A961" s="342" t="str">
        <f>IF(B961&lt;&gt;"",IF(AND(B961='IN-TC'!$S$4,OR(TH!N961="1111",TH!O961="1111")),TH!D961,""),"")</f>
        <v/>
      </c>
      <c r="B961" s="63">
        <f t="shared" ref="B961" si="101">IF(C961&lt;&gt;"",MONTH(C961),"")</f>
        <v>5</v>
      </c>
      <c r="C961" s="320">
        <f t="shared" ref="C961" si="102">E961</f>
        <v>42520</v>
      </c>
      <c r="D961" s="320" t="s">
        <v>894</v>
      </c>
      <c r="E961" s="320">
        <v>42520</v>
      </c>
      <c r="F961" s="74" t="s">
        <v>1365</v>
      </c>
      <c r="G961" s="998" t="s">
        <v>1538</v>
      </c>
      <c r="H961" s="321" t="s">
        <v>624</v>
      </c>
      <c r="I961" s="444"/>
      <c r="J961" s="444"/>
      <c r="K961" s="435"/>
      <c r="L961" s="444"/>
      <c r="M961" s="65">
        <v>9684958</v>
      </c>
      <c r="N961" s="323" t="s">
        <v>8</v>
      </c>
      <c r="O961" s="323" t="s">
        <v>63</v>
      </c>
      <c r="P961" s="85" t="str">
        <f>IF(AND('331-CT'!$E$7=TH!H961,OR(N961="331",O961="331")),"x","")</f>
        <v/>
      </c>
      <c r="Q961" s="85" t="str">
        <f>IF(AND(B961='111'!$L$11,OR($N961=$Q$7,$O961=$Q$7)),"x","")</f>
        <v/>
      </c>
      <c r="R961" s="85" t="str">
        <f>IF(AND($N961=$Q$7,$B961&lt;'111'!$L$11),"x","")</f>
        <v/>
      </c>
      <c r="S961" s="85" t="str">
        <f>IF(AND($O961=$Q$7,$B961&lt;'111'!$L$11),"x","")</f>
        <v/>
      </c>
      <c r="T961" s="85" t="str">
        <f>IF(ISERROR(FIND('112'!$M$9,G961,1)),"",IF((AND(FIND('112'!$M$9,G961,1)&gt;=1,B961='112'!$K$9,OR($N961='112'!$I$6,$O961='112'!$I$6))),"x",""))</f>
        <v/>
      </c>
      <c r="U961" s="85" t="str">
        <f>IF(ISERROR(FIND('112'!$M$9,G961,1)),"",IF((AND(LEFT(G961,2)=LEFT('112'!$M$9,2),B961&lt;'112'!$K$9,$N961='112'!$I$6)),"x",""))</f>
        <v/>
      </c>
      <c r="V961" s="85" t="str">
        <f>IF(ISERROR(FIND('112'!$M$9,G961,1)),"",IF((AND(RIGHT(G961,2)=RIGHT('112'!$M$9,2),B961&lt;'112'!$K$9,$O961='112'!$I$6)),"x",""))</f>
        <v/>
      </c>
      <c r="W961" s="85" t="str">
        <f>IF(AND('341-CT'!$H$9=H961,OR(LEFT(N961,3)=$W$7,LEFT(O961,3)=$W$7)),"x","")</f>
        <v/>
      </c>
      <c r="X961" s="85" t="str">
        <f>IF(OR(TH!N961=TH!$X$7,O961=TH!$X$7),"x","")</f>
        <v/>
      </c>
      <c r="Y961" s="85" t="str">
        <f>IF(AND(OR(N961="131",O961="131"),H961='131-CT'!$H$9),"x","")</f>
        <v/>
      </c>
      <c r="Z961" s="85"/>
      <c r="AA961" s="85" t="str">
        <f>IF(AND(MONTH(E961)='IN-NX'!$J$5,'IN-NX'!$D$7=D961),"x","")</f>
        <v/>
      </c>
      <c r="AB961" s="85" t="str">
        <f>IF(AND(OR(LEFT(TH!N961,2)="15",LEFT(TH!O961,2)="15"),'152-CT'!$J$8=TH!F961),"x","")</f>
        <v/>
      </c>
      <c r="AC961" s="85" t="str">
        <f>IF(AND(OR(LEFT(TH!N961,2)="15",LEFT(TH!O961,2)="15"),TK!$E$7=TH!F961),"x","")</f>
        <v/>
      </c>
      <c r="AD961" s="85" t="str">
        <f>IF(AND(N961="1521",MONTH(C961)='BK-NL'!$M$11),"x","")</f>
        <v/>
      </c>
    </row>
    <row r="962" spans="1:30" ht="15.75" hidden="1" customHeight="1">
      <c r="A962" s="342" t="str">
        <f>IF(B962&lt;&gt;"",IF(AND(B962='IN-TC'!$S$4,OR(TH!N962="1111",TH!O962="1111")),TH!D962,""),"")</f>
        <v/>
      </c>
      <c r="B962" s="63">
        <f t="shared" ref="B962:B963" si="103">IF(C962&lt;&gt;"",MONTH(C962),"")</f>
        <v>5</v>
      </c>
      <c r="C962" s="320">
        <f t="shared" si="100"/>
        <v>42521</v>
      </c>
      <c r="D962" s="320" t="s">
        <v>895</v>
      </c>
      <c r="E962" s="320">
        <v>42521</v>
      </c>
      <c r="F962" s="74" t="s">
        <v>1023</v>
      </c>
      <c r="G962" s="998" t="s">
        <v>1557</v>
      </c>
      <c r="H962" s="322" t="s">
        <v>816</v>
      </c>
      <c r="I962" s="446"/>
      <c r="J962" s="446"/>
      <c r="K962" s="437"/>
      <c r="L962" s="446"/>
      <c r="M962" s="65">
        <v>503364</v>
      </c>
      <c r="N962" s="323" t="s">
        <v>101</v>
      </c>
      <c r="O962" s="323" t="s">
        <v>63</v>
      </c>
      <c r="P962" s="85" t="str">
        <f>IF(AND('331-CT'!$E$7=TH!H962,OR(N962="331",O962="331")),"x","")</f>
        <v/>
      </c>
      <c r="Q962" s="85" t="str">
        <f>IF(AND(B962='111'!$L$11,OR($N962=$Q$7,$O962=$Q$7)),"x","")</f>
        <v/>
      </c>
      <c r="R962" s="85" t="str">
        <f>IF(AND($N962=$Q$7,$B962&lt;'111'!$L$11),"x","")</f>
        <v/>
      </c>
      <c r="S962" s="85" t="str">
        <f>IF(AND($O962=$Q$7,$B962&lt;'111'!$L$11),"x","")</f>
        <v/>
      </c>
      <c r="T962" s="85" t="str">
        <f>IF(ISERROR(FIND('112'!$M$9,G962,1)),"",IF((AND(FIND('112'!$M$9,G962,1)&gt;=1,B962='112'!$K$9,OR($N962='112'!$I$6,$O962='112'!$I$6))),"x",""))</f>
        <v/>
      </c>
      <c r="U962" s="85" t="str">
        <f>IF(ISERROR(FIND('112'!$M$9,G962,1)),"",IF((AND(LEFT(G962,2)=LEFT('112'!$M$9,2),B962&lt;'112'!$K$9,$N962='112'!$I$6)),"x",""))</f>
        <v/>
      </c>
      <c r="V962" s="85" t="str">
        <f>IF(ISERROR(FIND('112'!$M$9,G962,1)),"",IF((AND(RIGHT(G962,2)=RIGHT('112'!$M$9,2),B962&lt;'112'!$K$9,$O962='112'!$I$6)),"x",""))</f>
        <v/>
      </c>
      <c r="W962" s="85" t="str">
        <f>IF(AND('341-CT'!$H$9=H962,OR(LEFT(N962,3)=$W$7,LEFT(O962,3)=$W$7)),"x","")</f>
        <v/>
      </c>
      <c r="X962" s="85" t="str">
        <f>IF(OR(TH!N962=TH!$X$7,O962=TH!$X$7),"x","")</f>
        <v/>
      </c>
      <c r="Y962" s="85" t="str">
        <f>IF(AND(OR(N962="131",O962="131"),H962='131-CT'!$H$9),"x","")</f>
        <v/>
      </c>
      <c r="Z962" s="85"/>
      <c r="AA962" s="85" t="str">
        <f>IF(AND(MONTH(E962)='IN-NX'!$J$5,'IN-NX'!$D$7=D962),"x","")</f>
        <v/>
      </c>
      <c r="AB962" s="85" t="str">
        <f>IF(AND(OR(LEFT(TH!N962,2)="15",LEFT(TH!O962,2)="15"),'152-CT'!$J$8=TH!F962),"x","")</f>
        <v/>
      </c>
      <c r="AC962" s="85" t="str">
        <f>IF(AND(OR(LEFT(TH!N962,2)="15",LEFT(TH!O962,2)="15"),TK!$E$7=TH!F962),"x","")</f>
        <v/>
      </c>
      <c r="AD962" s="85" t="str">
        <f>IF(AND(N962="1521",MONTH(C962)='BK-NL'!$M$11),"x","")</f>
        <v/>
      </c>
    </row>
    <row r="963" spans="1:30" ht="15.75" hidden="1" customHeight="1">
      <c r="A963" s="342" t="str">
        <f>IF(B963&lt;&gt;"",IF(AND(B963='IN-TC'!$S$4,OR(TH!N963="1111",TH!O963="1111")),TH!D963,""),"")</f>
        <v/>
      </c>
      <c r="B963" s="63">
        <f t="shared" si="103"/>
        <v>5</v>
      </c>
      <c r="C963" s="320">
        <f t="shared" si="100"/>
        <v>42521</v>
      </c>
      <c r="D963" s="320" t="s">
        <v>895</v>
      </c>
      <c r="E963" s="320">
        <v>42521</v>
      </c>
      <c r="F963" s="74" t="s">
        <v>1024</v>
      </c>
      <c r="G963" s="998" t="s">
        <v>1557</v>
      </c>
      <c r="H963" s="322" t="s">
        <v>816</v>
      </c>
      <c r="I963" s="446"/>
      <c r="J963" s="446"/>
      <c r="K963" s="437"/>
      <c r="L963" s="446"/>
      <c r="M963" s="65">
        <v>50336</v>
      </c>
      <c r="N963" s="323" t="s">
        <v>9</v>
      </c>
      <c r="O963" s="323" t="s">
        <v>63</v>
      </c>
      <c r="P963" s="85" t="str">
        <f>IF(AND('331-CT'!$E$7=TH!H963,OR(N963="331",O963="331")),"x","")</f>
        <v/>
      </c>
      <c r="Q963" s="85" t="str">
        <f>IF(AND(B963='111'!$L$11,OR($N963=$Q$7,$O963=$Q$7)),"x","")</f>
        <v/>
      </c>
      <c r="R963" s="85" t="str">
        <f>IF(AND($N963=$Q$7,$B963&lt;'111'!$L$11),"x","")</f>
        <v/>
      </c>
      <c r="S963" s="85" t="str">
        <f>IF(AND($O963=$Q$7,$B963&lt;'111'!$L$11),"x","")</f>
        <v/>
      </c>
      <c r="T963" s="85" t="str">
        <f>IF(ISERROR(FIND('112'!$M$9,G963,1)),"",IF((AND(FIND('112'!$M$9,G963,1)&gt;=1,B963='112'!$K$9,OR($N963='112'!$I$6,$O963='112'!$I$6))),"x",""))</f>
        <v/>
      </c>
      <c r="U963" s="85" t="str">
        <f>IF(ISERROR(FIND('112'!$M$9,G963,1)),"",IF((AND(LEFT(G963,2)=LEFT('112'!$M$9,2),B963&lt;'112'!$K$9,$N963='112'!$I$6)),"x",""))</f>
        <v/>
      </c>
      <c r="V963" s="85" t="str">
        <f>IF(ISERROR(FIND('112'!$M$9,G963,1)),"",IF((AND(RIGHT(G963,2)=RIGHT('112'!$M$9,2),B963&lt;'112'!$K$9,$O963='112'!$I$6)),"x",""))</f>
        <v/>
      </c>
      <c r="W963" s="85" t="str">
        <f>IF(AND('341-CT'!$H$9=H963,OR(LEFT(N963,3)=$W$7,LEFT(O963,3)=$W$7)),"x","")</f>
        <v/>
      </c>
      <c r="X963" s="85" t="str">
        <f>IF(OR(TH!N963=TH!$X$7,O963=TH!$X$7),"x","")</f>
        <v/>
      </c>
      <c r="Y963" s="85" t="str">
        <f>IF(AND(OR(N963="131",O963="131"),H963='131-CT'!$H$9),"x","")</f>
        <v/>
      </c>
      <c r="Z963" s="85"/>
      <c r="AA963" s="85" t="str">
        <f>IF(AND(MONTH(E963)='IN-NX'!$J$5,'IN-NX'!$D$7=D963),"x","")</f>
        <v/>
      </c>
      <c r="AB963" s="85" t="str">
        <f>IF(AND(OR(LEFT(TH!N963,2)="15",LEFT(TH!O963,2)="15"),'152-CT'!$J$8=TH!F963),"x","")</f>
        <v/>
      </c>
      <c r="AC963" s="85" t="str">
        <f>IF(AND(OR(LEFT(TH!N963,2)="15",LEFT(TH!O963,2)="15"),TK!$E$7=TH!F963),"x","")</f>
        <v/>
      </c>
      <c r="AD963" s="85" t="str">
        <f>IF(AND(N963="1521",MONTH(C963)='BK-NL'!$M$11),"x","")</f>
        <v/>
      </c>
    </row>
    <row r="964" spans="1:30" ht="15.75" hidden="1" customHeight="1">
      <c r="A964" s="342" t="str">
        <f>IF(B964&lt;&gt;"",IF(AND(B964='IN-TC'!$S$4,OR(TH!N964="1111",TH!O964="1111")),TH!D964,""),"")</f>
        <v/>
      </c>
      <c r="B964" s="63">
        <f t="shared" si="78"/>
        <v>5</v>
      </c>
      <c r="C964" s="320">
        <v>42521</v>
      </c>
      <c r="D964" s="320" t="s">
        <v>896</v>
      </c>
      <c r="E964" s="320">
        <v>42521</v>
      </c>
      <c r="F964" s="74" t="s">
        <v>1553</v>
      </c>
      <c r="G964" s="998" t="s">
        <v>1552</v>
      </c>
      <c r="H964" s="322" t="s">
        <v>1539</v>
      </c>
      <c r="I964" s="446"/>
      <c r="J964" s="446"/>
      <c r="K964" s="437"/>
      <c r="L964" s="446"/>
      <c r="M964" s="65">
        <v>3000000</v>
      </c>
      <c r="N964" s="323" t="s">
        <v>101</v>
      </c>
      <c r="O964" s="323" t="s">
        <v>63</v>
      </c>
      <c r="P964" s="85" t="str">
        <f>IF(AND('331-CT'!$E$7=TH!H964,OR(N964="331",O964="331")),"x","")</f>
        <v/>
      </c>
      <c r="Q964" s="85" t="str">
        <f>IF(AND(B964='111'!$L$11,OR($N964=$Q$7,$O964=$Q$7)),"x","")</f>
        <v/>
      </c>
      <c r="R964" s="85" t="str">
        <f>IF(AND($N964=$Q$7,$B964&lt;'111'!$L$11),"x","")</f>
        <v/>
      </c>
      <c r="S964" s="85" t="str">
        <f>IF(AND($O964=$Q$7,$B964&lt;'111'!$L$11),"x","")</f>
        <v/>
      </c>
      <c r="T964" s="85" t="str">
        <f>IF(ISERROR(FIND('112'!$M$9,G964,1)),"",IF((AND(FIND('112'!$M$9,G964,1)&gt;=1,B964='112'!$K$9,OR($N964='112'!$I$6,$O964='112'!$I$6))),"x",""))</f>
        <v/>
      </c>
      <c r="U964" s="85" t="str">
        <f>IF(ISERROR(FIND('112'!$M$9,G964,1)),"",IF((AND(LEFT(G964,2)=LEFT('112'!$M$9,2),B964&lt;'112'!$K$9,$N964='112'!$I$6)),"x",""))</f>
        <v/>
      </c>
      <c r="V964" s="85" t="str">
        <f>IF(ISERROR(FIND('112'!$M$9,G964,1)),"",IF((AND(RIGHT(G964,2)=RIGHT('112'!$M$9,2),B964&lt;'112'!$K$9,$O964='112'!$I$6)),"x",""))</f>
        <v/>
      </c>
      <c r="W964" s="85" t="str">
        <f>IF(AND('341-CT'!$H$9=H964,OR(LEFT(N964,3)=$W$7,LEFT(O964,3)=$W$7)),"x","")</f>
        <v/>
      </c>
      <c r="X964" s="85" t="str">
        <f>IF(OR(TH!N964=TH!$X$7,O964=TH!$X$7),"x","")</f>
        <v/>
      </c>
      <c r="Y964" s="85" t="str">
        <f>IF(AND(OR(N964="131",O964="131"),H964='131-CT'!$H$9),"x","")</f>
        <v/>
      </c>
      <c r="Z964" s="85"/>
      <c r="AA964" s="85" t="str">
        <f>IF(AND(MONTH(E964)='IN-NX'!$J$5,'IN-NX'!$D$7=D964),"x","")</f>
        <v/>
      </c>
      <c r="AB964" s="85" t="str">
        <f>IF(AND(OR(LEFT(TH!N964,2)="15",LEFT(TH!O964,2)="15"),'152-CT'!$J$8=TH!F964),"x","")</f>
        <v/>
      </c>
      <c r="AC964" s="85" t="str">
        <f>IF(AND(OR(LEFT(TH!N964,2)="15",LEFT(TH!O964,2)="15"),TK!$E$7=TH!F964),"x","")</f>
        <v/>
      </c>
      <c r="AD964" s="85" t="str">
        <f>IF(AND(N964="1521",MONTH(C964)='BK-NL'!$M$11),"x","")</f>
        <v/>
      </c>
    </row>
    <row r="965" spans="1:30" ht="15.75" hidden="1" customHeight="1">
      <c r="A965" s="342" t="str">
        <f>IF(B965&lt;&gt;"",IF(AND(B965='IN-TC'!$S$4,OR(TH!N965="1111",TH!O965="1111")),TH!D965,""),"")</f>
        <v/>
      </c>
      <c r="B965" s="63">
        <f t="shared" ref="B965:B967" si="104">IF(C965&lt;&gt;"",MONTH(C965),"")</f>
        <v>5</v>
      </c>
      <c r="C965" s="320">
        <v>42521</v>
      </c>
      <c r="D965" s="320" t="s">
        <v>897</v>
      </c>
      <c r="E965" s="320">
        <v>42521</v>
      </c>
      <c r="F965" s="74" t="s">
        <v>1540</v>
      </c>
      <c r="G965" s="998" t="s">
        <v>1542</v>
      </c>
      <c r="H965" s="322" t="s">
        <v>1539</v>
      </c>
      <c r="I965" s="446"/>
      <c r="J965" s="446"/>
      <c r="K965" s="437"/>
      <c r="L965" s="446"/>
      <c r="M965" s="65">
        <v>2000000</v>
      </c>
      <c r="N965" s="323" t="s">
        <v>101</v>
      </c>
      <c r="O965" s="323" t="s">
        <v>63</v>
      </c>
      <c r="P965" s="85" t="str">
        <f>IF(AND('331-CT'!$E$7=TH!H965,OR(N965="331",O965="331")),"x","")</f>
        <v/>
      </c>
      <c r="Q965" s="85" t="str">
        <f>IF(AND(B965='111'!$L$11,OR($N965=$Q$7,$O965=$Q$7)),"x","")</f>
        <v/>
      </c>
      <c r="R965" s="85" t="str">
        <f>IF(AND($N965=$Q$7,$B965&lt;'111'!$L$11),"x","")</f>
        <v/>
      </c>
      <c r="S965" s="85" t="str">
        <f>IF(AND($O965=$Q$7,$B965&lt;'111'!$L$11),"x","")</f>
        <v/>
      </c>
      <c r="T965" s="85" t="str">
        <f>IF(ISERROR(FIND('112'!$M$9,G965,1)),"",IF((AND(FIND('112'!$M$9,G965,1)&gt;=1,B965='112'!$K$9,OR($N965='112'!$I$6,$O965='112'!$I$6))),"x",""))</f>
        <v/>
      </c>
      <c r="U965" s="85" t="str">
        <f>IF(ISERROR(FIND('112'!$M$9,G965,1)),"",IF((AND(LEFT(G965,2)=LEFT('112'!$M$9,2),B965&lt;'112'!$K$9,$N965='112'!$I$6)),"x",""))</f>
        <v/>
      </c>
      <c r="V965" s="85" t="str">
        <f>IF(ISERROR(FIND('112'!$M$9,G965,1)),"",IF((AND(RIGHT(G965,2)=RIGHT('112'!$M$9,2),B965&lt;'112'!$K$9,$O965='112'!$I$6)),"x",""))</f>
        <v/>
      </c>
      <c r="W965" s="85" t="str">
        <f>IF(AND('341-CT'!$H$9=H965,OR(LEFT(N965,3)=$W$7,LEFT(O965,3)=$W$7)),"x","")</f>
        <v/>
      </c>
      <c r="X965" s="85" t="str">
        <f>IF(OR(TH!N965=TH!$X$7,O965=TH!$X$7),"x","")</f>
        <v/>
      </c>
      <c r="Y965" s="85" t="str">
        <f>IF(AND(OR(N965="131",O965="131"),H965='131-CT'!$H$9),"x","")</f>
        <v/>
      </c>
      <c r="Z965" s="85"/>
      <c r="AA965" s="85" t="str">
        <f>IF(AND(MONTH(E965)='IN-NX'!$J$5,'IN-NX'!$D$7=D965),"x","")</f>
        <v/>
      </c>
      <c r="AB965" s="85" t="str">
        <f>IF(AND(OR(LEFT(TH!N965,2)="15",LEFT(TH!O965,2)="15"),'152-CT'!$J$8=TH!F965),"x","")</f>
        <v/>
      </c>
      <c r="AC965" s="85" t="str">
        <f>IF(AND(OR(LEFT(TH!N965,2)="15",LEFT(TH!O965,2)="15"),TK!$E$7=TH!F965),"x","")</f>
        <v/>
      </c>
      <c r="AD965" s="85" t="str">
        <f>IF(AND(N965="1521",MONTH(C965)='BK-NL'!$M$11),"x","")</f>
        <v/>
      </c>
    </row>
    <row r="966" spans="1:30" ht="15.75" hidden="1" customHeight="1">
      <c r="A966" s="342" t="str">
        <f>IF(B966&lt;&gt;"",IF(AND(B966='IN-TC'!$S$4,OR(TH!N966="1111",TH!O966="1111")),TH!D966,""),"")</f>
        <v/>
      </c>
      <c r="B966" s="63">
        <f t="shared" si="104"/>
        <v>5</v>
      </c>
      <c r="C966" s="320">
        <v>42521</v>
      </c>
      <c r="D966" s="320" t="s">
        <v>897</v>
      </c>
      <c r="E966" s="320">
        <v>42521</v>
      </c>
      <c r="F966" s="74" t="s">
        <v>1541</v>
      </c>
      <c r="G966" s="998" t="s">
        <v>1542</v>
      </c>
      <c r="H966" s="322" t="s">
        <v>1539</v>
      </c>
      <c r="I966" s="444"/>
      <c r="J966" s="444"/>
      <c r="K966" s="435"/>
      <c r="L966" s="444"/>
      <c r="M966" s="65">
        <v>200000</v>
      </c>
      <c r="N966" s="323" t="s">
        <v>9</v>
      </c>
      <c r="O966" s="323" t="s">
        <v>63</v>
      </c>
      <c r="P966" s="85" t="str">
        <f>IF(AND('331-CT'!$E$7=TH!H966,OR(N966="331",O966="331")),"x","")</f>
        <v/>
      </c>
      <c r="Q966" s="85" t="str">
        <f>IF(AND(B966='111'!$L$11,OR($N966=$Q$7,$O966=$Q$7)),"x","")</f>
        <v/>
      </c>
      <c r="R966" s="85" t="str">
        <f>IF(AND($N966=$Q$7,$B966&lt;'111'!$L$11),"x","")</f>
        <v/>
      </c>
      <c r="S966" s="85" t="str">
        <f>IF(AND($O966=$Q$7,$B966&lt;'111'!$L$11),"x","")</f>
        <v/>
      </c>
      <c r="T966" s="85" t="str">
        <f>IF(ISERROR(FIND('112'!$M$9,G966,1)),"",IF((AND(FIND('112'!$M$9,G966,1)&gt;=1,B966='112'!$K$9,OR($N966='112'!$I$6,$O966='112'!$I$6))),"x",""))</f>
        <v/>
      </c>
      <c r="U966" s="85" t="str">
        <f>IF(ISERROR(FIND('112'!$M$9,G966,1)),"",IF((AND(LEFT(G966,2)=LEFT('112'!$M$9,2),B966&lt;'112'!$K$9,$N966='112'!$I$6)),"x",""))</f>
        <v/>
      </c>
      <c r="V966" s="85" t="str">
        <f>IF(ISERROR(FIND('112'!$M$9,G966,1)),"",IF((AND(RIGHT(G966,2)=RIGHT('112'!$M$9,2),B966&lt;'112'!$K$9,$O966='112'!$I$6)),"x",""))</f>
        <v/>
      </c>
      <c r="W966" s="85" t="str">
        <f>IF(AND('341-CT'!$H$9=H966,OR(LEFT(N966,3)=$W$7,LEFT(O966,3)=$W$7)),"x","")</f>
        <v/>
      </c>
      <c r="X966" s="85" t="str">
        <f>IF(OR(TH!N966=TH!$X$7,O966=TH!$X$7),"x","")</f>
        <v/>
      </c>
      <c r="Y966" s="85" t="str">
        <f>IF(AND(OR(N966="131",O966="131"),H966='131-CT'!$H$9),"x","")</f>
        <v/>
      </c>
      <c r="Z966" s="85"/>
      <c r="AA966" s="85" t="str">
        <f>IF(AND(MONTH(E966)='IN-NX'!$J$5,'IN-NX'!$D$7=D966),"x","")</f>
        <v/>
      </c>
      <c r="AB966" s="85" t="str">
        <f>IF(AND(OR(LEFT(TH!N966,2)="15",LEFT(TH!O966,2)="15"),'152-CT'!$J$8=TH!F966),"x","")</f>
        <v/>
      </c>
      <c r="AC966" s="85" t="str">
        <f>IF(AND(OR(LEFT(TH!N966,2)="15",LEFT(TH!O966,2)="15"),TK!$E$7=TH!F966),"x","")</f>
        <v/>
      </c>
      <c r="AD966" s="85" t="str">
        <f>IF(AND(N966="1521",MONTH(C966)='BK-NL'!$M$11),"x","")</f>
        <v/>
      </c>
    </row>
    <row r="967" spans="1:30" ht="15.75" customHeight="1">
      <c r="A967" s="342" t="str">
        <f>IF(B967&lt;&gt;"",IF(AND(B967='IN-TC'!$S$4,OR(TH!N967="1111",TH!O967="1111")),TH!D967,""),"")</f>
        <v/>
      </c>
      <c r="B967" s="63">
        <f t="shared" si="104"/>
        <v>5</v>
      </c>
      <c r="C967" s="320">
        <v>42521</v>
      </c>
      <c r="D967" s="320" t="s">
        <v>898</v>
      </c>
      <c r="E967" s="320">
        <v>42521</v>
      </c>
      <c r="F967" s="74" t="s">
        <v>1565</v>
      </c>
      <c r="G967" s="321"/>
      <c r="H967" s="77" t="s">
        <v>627</v>
      </c>
      <c r="I967" s="446"/>
      <c r="J967" s="446"/>
      <c r="K967" s="437"/>
      <c r="L967" s="446"/>
      <c r="M967" s="65">
        <v>990540</v>
      </c>
      <c r="N967" s="323" t="s">
        <v>8</v>
      </c>
      <c r="O967" s="323" t="s">
        <v>63</v>
      </c>
      <c r="P967" s="85" t="str">
        <f>IF(AND('331-CT'!$E$7=TH!H967,OR(N967="331",O967="331")),"x","")</f>
        <v/>
      </c>
      <c r="Q967" s="85" t="str">
        <f>IF(AND(B967='111'!$L$11,OR($N967=$Q$7,$O967=$Q$7)),"x","")</f>
        <v/>
      </c>
      <c r="R967" s="85" t="str">
        <f>IF(AND($N967=$Q$7,$B967&lt;'111'!$L$11),"x","")</f>
        <v/>
      </c>
      <c r="S967" s="85" t="str">
        <f>IF(AND($O967=$Q$7,$B967&lt;'111'!$L$11),"x","")</f>
        <v/>
      </c>
      <c r="T967" s="85" t="str">
        <f>IF(ISERROR(FIND('112'!$M$9,G967,1)),"",IF((AND(FIND('112'!$M$9,G967,1)&gt;=1,B967='112'!$K$9,OR($N967='112'!$I$6,$O967='112'!$I$6))),"x",""))</f>
        <v/>
      </c>
      <c r="U967" s="85" t="str">
        <f>IF(ISERROR(FIND('112'!$M$9,G967,1)),"",IF((AND(LEFT(G967,2)=LEFT('112'!$M$9,2),B967&lt;'112'!$K$9,$N967='112'!$I$6)),"x",""))</f>
        <v/>
      </c>
      <c r="V967" s="85" t="str">
        <f>IF(ISERROR(FIND('112'!$M$9,G967,1)),"",IF((AND(RIGHT(G967,2)=RIGHT('112'!$M$9,2),B967&lt;'112'!$K$9,$O967='112'!$I$6)),"x",""))</f>
        <v/>
      </c>
      <c r="W967" s="85" t="str">
        <f>IF(AND('341-CT'!$H$9=H967,OR(LEFT(N967,3)=$W$7,LEFT(O967,3)=$W$7)),"x","")</f>
        <v/>
      </c>
      <c r="X967" s="85" t="str">
        <f>IF(OR(TH!N967=TH!$X$7,O967=TH!$X$7),"x","")</f>
        <v/>
      </c>
      <c r="Y967" s="85" t="str">
        <f>IF(AND(OR(N967="131",O967="131"),H967='131-CT'!$H$9),"x","")</f>
        <v/>
      </c>
      <c r="Z967" s="85"/>
      <c r="AA967" s="85" t="str">
        <f>IF(AND(MONTH(E967)='IN-NX'!$J$5,'IN-NX'!$D$7=D967),"x","")</f>
        <v/>
      </c>
      <c r="AB967" s="85" t="str">
        <f>IF(AND(OR(LEFT(TH!N967,2)="15",LEFT(TH!O967,2)="15"),'152-CT'!$J$8=TH!F967),"x","")</f>
        <v/>
      </c>
      <c r="AC967" s="85" t="str">
        <f>IF(AND(OR(LEFT(TH!N967,2)="15",LEFT(TH!O967,2)="15"),TK!$E$7=TH!F967),"x","")</f>
        <v/>
      </c>
      <c r="AD967" s="85" t="str">
        <f>IF(AND(N967="1521",MONTH(C967)='BK-NL'!$M$11),"x","")</f>
        <v/>
      </c>
    </row>
    <row r="968" spans="1:30" ht="15.75" hidden="1" customHeight="1">
      <c r="A968" s="342" t="str">
        <f>IF(B968&lt;&gt;"",IF(AND(B968='IN-TC'!$S$4,OR(TH!N968="1111",TH!O968="1111")),TH!D968,""),"")</f>
        <v/>
      </c>
      <c r="B968" s="63">
        <f t="shared" si="78"/>
        <v>5</v>
      </c>
      <c r="C968" s="320">
        <v>42521</v>
      </c>
      <c r="D968" s="320" t="s">
        <v>899</v>
      </c>
      <c r="E968" s="320">
        <v>42521</v>
      </c>
      <c r="F968" s="74" t="s">
        <v>1504</v>
      </c>
      <c r="G968" s="321"/>
      <c r="H968" s="322" t="s">
        <v>1372</v>
      </c>
      <c r="I968" s="446"/>
      <c r="J968" s="446"/>
      <c r="K968" s="437"/>
      <c r="L968" s="446"/>
      <c r="M968" s="65">
        <v>1236364</v>
      </c>
      <c r="N968" s="323" t="s">
        <v>101</v>
      </c>
      <c r="O968" s="323" t="s">
        <v>63</v>
      </c>
      <c r="P968" s="85" t="str">
        <f>IF(AND('331-CT'!$E$7=TH!H968,OR(N968="331",O968="331")),"x","")</f>
        <v/>
      </c>
      <c r="Q968" s="85" t="str">
        <f>IF(AND(B968='111'!$L$11,OR($N968=$Q$7,$O968=$Q$7)),"x","")</f>
        <v/>
      </c>
      <c r="R968" s="85" t="str">
        <f>IF(AND($N968=$Q$7,$B968&lt;'111'!$L$11),"x","")</f>
        <v/>
      </c>
      <c r="S968" s="85" t="str">
        <f>IF(AND($O968=$Q$7,$B968&lt;'111'!$L$11),"x","")</f>
        <v/>
      </c>
      <c r="T968" s="85" t="str">
        <f>IF(ISERROR(FIND('112'!$M$9,G968,1)),"",IF((AND(FIND('112'!$M$9,G968,1)&gt;=1,B968='112'!$K$9,OR($N968='112'!$I$6,$O968='112'!$I$6))),"x",""))</f>
        <v/>
      </c>
      <c r="U968" s="85" t="str">
        <f>IF(ISERROR(FIND('112'!$M$9,G968,1)),"",IF((AND(LEFT(G968,2)=LEFT('112'!$M$9,2),B968&lt;'112'!$K$9,$N968='112'!$I$6)),"x",""))</f>
        <v/>
      </c>
      <c r="V968" s="85" t="str">
        <f>IF(ISERROR(FIND('112'!$M$9,G968,1)),"",IF((AND(RIGHT(G968,2)=RIGHT('112'!$M$9,2),B968&lt;'112'!$K$9,$O968='112'!$I$6)),"x",""))</f>
        <v/>
      </c>
      <c r="W968" s="85" t="str">
        <f>IF(AND('341-CT'!$H$9=H968,OR(LEFT(N968,3)=$W$7,LEFT(O968,3)=$W$7)),"x","")</f>
        <v/>
      </c>
      <c r="X968" s="85" t="str">
        <f>IF(OR(TH!N968=TH!$X$7,O968=TH!$X$7),"x","")</f>
        <v/>
      </c>
      <c r="Y968" s="85" t="str">
        <f>IF(AND(OR(N968="131",O968="131"),H968='131-CT'!$H$9),"x","")</f>
        <v/>
      </c>
      <c r="Z968" s="85"/>
      <c r="AA968" s="85" t="str">
        <f>IF(AND(MONTH(E968)='IN-NX'!$J$5,'IN-NX'!$D$7=D968),"x","")</f>
        <v/>
      </c>
      <c r="AB968" s="85" t="str">
        <f>IF(AND(OR(LEFT(TH!N968,2)="15",LEFT(TH!O968,2)="15"),'152-CT'!$J$8=TH!F968),"x","")</f>
        <v/>
      </c>
      <c r="AC968" s="85" t="str">
        <f>IF(AND(OR(LEFT(TH!N968,2)="15",LEFT(TH!O968,2)="15"),TK!$E$7=TH!F968),"x","")</f>
        <v/>
      </c>
      <c r="AD968" s="85" t="str">
        <f>IF(AND(N968="1521",MONTH(C968)='BK-NL'!$M$11),"x","")</f>
        <v/>
      </c>
    </row>
    <row r="969" spans="1:30" ht="15.75" hidden="1" customHeight="1">
      <c r="A969" s="342" t="str">
        <f>IF(B969&lt;&gt;"",IF(AND(B969='IN-TC'!$S$4,OR(TH!N969="1111",TH!O969="1111")),TH!D969,""),"")</f>
        <v/>
      </c>
      <c r="B969" s="63">
        <f t="shared" si="78"/>
        <v>5</v>
      </c>
      <c r="C969" s="320">
        <v>42521</v>
      </c>
      <c r="D969" s="320" t="s">
        <v>899</v>
      </c>
      <c r="E969" s="320">
        <v>42521</v>
      </c>
      <c r="F969" s="74" t="s">
        <v>1505</v>
      </c>
      <c r="G969" s="994"/>
      <c r="H969" s="322" t="s">
        <v>1372</v>
      </c>
      <c r="I969" s="444"/>
      <c r="J969" s="444"/>
      <c r="K969" s="435"/>
      <c r="L969" s="444"/>
      <c r="M969" s="65">
        <v>123636</v>
      </c>
      <c r="N969" s="323" t="s">
        <v>9</v>
      </c>
      <c r="O969" s="323" t="s">
        <v>63</v>
      </c>
      <c r="P969" s="85" t="str">
        <f>IF(AND('331-CT'!$E$7=TH!H969,OR(N969="331",O969="331")),"x","")</f>
        <v/>
      </c>
      <c r="Q969" s="85" t="str">
        <f>IF(AND(B969='111'!$L$11,OR($N969=$Q$7,$O969=$Q$7)),"x","")</f>
        <v/>
      </c>
      <c r="R969" s="85" t="str">
        <f>IF(AND($N969=$Q$7,$B969&lt;'111'!$L$11),"x","")</f>
        <v/>
      </c>
      <c r="S969" s="85" t="str">
        <f>IF(AND($O969=$Q$7,$B969&lt;'111'!$L$11),"x","")</f>
        <v/>
      </c>
      <c r="T969" s="85" t="str">
        <f>IF(ISERROR(FIND('112'!$M$9,G969,1)),"",IF((AND(FIND('112'!$M$9,G969,1)&gt;=1,B969='112'!$K$9,OR($N969='112'!$I$6,$O969='112'!$I$6))),"x",""))</f>
        <v/>
      </c>
      <c r="U969" s="85" t="str">
        <f>IF(ISERROR(FIND('112'!$M$9,G969,1)),"",IF((AND(LEFT(G969,2)=LEFT('112'!$M$9,2),B969&lt;'112'!$K$9,$N969='112'!$I$6)),"x",""))</f>
        <v/>
      </c>
      <c r="V969" s="85" t="str">
        <f>IF(ISERROR(FIND('112'!$M$9,G969,1)),"",IF((AND(RIGHT(G969,2)=RIGHT('112'!$M$9,2),B969&lt;'112'!$K$9,$O969='112'!$I$6)),"x",""))</f>
        <v/>
      </c>
      <c r="W969" s="85" t="str">
        <f>IF(AND('341-CT'!$H$9=H969,OR(LEFT(N969,3)=$W$7,LEFT(O969,3)=$W$7)),"x","")</f>
        <v/>
      </c>
      <c r="X969" s="85" t="str">
        <f>IF(OR(TH!N969=TH!$X$7,O969=TH!$X$7),"x","")</f>
        <v/>
      </c>
      <c r="Y969" s="85" t="str">
        <f>IF(AND(OR(N969="131",O969="131"),H969='131-CT'!$H$9),"x","")</f>
        <v/>
      </c>
      <c r="Z969" s="85"/>
      <c r="AA969" s="85" t="str">
        <f>IF(AND(MONTH(E969)='IN-NX'!$J$5,'IN-NX'!$D$7=D969),"x","")</f>
        <v/>
      </c>
      <c r="AB969" s="85" t="str">
        <f>IF(AND(OR(LEFT(TH!N969,2)="15",LEFT(TH!O969,2)="15"),'152-CT'!$J$8=TH!F969),"x","")</f>
        <v/>
      </c>
      <c r="AC969" s="85" t="str">
        <f>IF(AND(OR(LEFT(TH!N969,2)="15",LEFT(TH!O969,2)="15"),TK!$E$7=TH!F969),"x","")</f>
        <v/>
      </c>
      <c r="AD969" s="85" t="str">
        <f>IF(AND(N969="1521",MONTH(C969)='BK-NL'!$M$11),"x","")</f>
        <v/>
      </c>
    </row>
    <row r="970" spans="1:30" s="356" customFormat="1" ht="15.75" hidden="1" customHeight="1">
      <c r="A970" s="1162" t="str">
        <f>IF(B970&lt;&gt;"",IF(AND(B970='IN-TC'!$S$4,OR(TH!N970="1111",TH!O970="1111")),TH!D970,""),"")</f>
        <v/>
      </c>
      <c r="B970" s="1163">
        <f t="shared" si="78"/>
        <v>5</v>
      </c>
      <c r="C970" s="1164">
        <v>42521</v>
      </c>
      <c r="D970" s="320" t="s">
        <v>900</v>
      </c>
      <c r="E970" s="1164">
        <v>42521</v>
      </c>
      <c r="F970" s="74" t="s">
        <v>1506</v>
      </c>
      <c r="G970" s="1169"/>
      <c r="H970" s="1166" t="s">
        <v>857</v>
      </c>
      <c r="I970" s="452"/>
      <c r="J970" s="452"/>
      <c r="K970" s="443"/>
      <c r="L970" s="452"/>
      <c r="M970" s="98"/>
      <c r="N970" s="332" t="s">
        <v>595</v>
      </c>
      <c r="O970" s="332" t="s">
        <v>63</v>
      </c>
      <c r="P970" s="85" t="str">
        <f>IF(AND('331-CT'!$E$7=TH!H970,OR(N970="331",O970="331")),"x","")</f>
        <v/>
      </c>
      <c r="Q970" s="85" t="str">
        <f>IF(AND(B970='111'!$L$11,OR($N970=$Q$7,$O970=$Q$7)),"x","")</f>
        <v/>
      </c>
      <c r="R970" s="85" t="str">
        <f>IF(AND($N970=$Q$7,$B970&lt;'111'!$L$11),"x","")</f>
        <v/>
      </c>
      <c r="S970" s="85" t="str">
        <f>IF(AND($O970=$Q$7,$B970&lt;'111'!$L$11),"x","")</f>
        <v/>
      </c>
      <c r="T970" s="85" t="str">
        <f>IF(ISERROR(FIND('112'!$M$9,G970,1)),"",IF((AND(FIND('112'!$M$9,G970,1)&gt;=1,B970='112'!$K$9,OR($N970='112'!$I$6,$O970='112'!$I$6))),"x",""))</f>
        <v/>
      </c>
      <c r="U970" s="85" t="str">
        <f>IF(ISERROR(FIND('112'!$M$9,G970,1)),"",IF((AND(LEFT(G970,2)=LEFT('112'!$M$9,2),B970&lt;'112'!$K$9,$N970='112'!$I$6)),"x",""))</f>
        <v/>
      </c>
      <c r="V970" s="85" t="str">
        <f>IF(ISERROR(FIND('112'!$M$9,G970,1)),"",IF((AND(RIGHT(G970,2)=RIGHT('112'!$M$9,2),B970&lt;'112'!$K$9,$O970='112'!$I$6)),"x",""))</f>
        <v/>
      </c>
      <c r="W970" s="85" t="str">
        <f>IF(AND('341-CT'!$H$9=H970,OR(LEFT(N970,3)=$W$7,LEFT(O970,3)=$W$7)),"x","")</f>
        <v/>
      </c>
      <c r="X970" s="85" t="str">
        <f>IF(OR(TH!N970=TH!$X$7,O970=TH!$X$7),"x","")</f>
        <v/>
      </c>
      <c r="Y970" s="85" t="str">
        <f>IF(AND(OR(N970="131",O970="131"),H970='131-CT'!$H$9),"x","")</f>
        <v/>
      </c>
      <c r="Z970" s="85"/>
      <c r="AA970" s="85" t="str">
        <f>IF(AND(MONTH(E970)='IN-NX'!$J$5,'IN-NX'!$D$7=D970),"x","")</f>
        <v/>
      </c>
      <c r="AB970" s="85" t="str">
        <f>IF(AND(OR(LEFT(TH!N970,2)="15",LEFT(TH!O970,2)="15"),'152-CT'!$J$8=TH!F970),"x","")</f>
        <v/>
      </c>
      <c r="AC970" s="85" t="str">
        <f>IF(AND(OR(LEFT(TH!N970,2)="15",LEFT(TH!O970,2)="15"),TK!$E$7=TH!F970),"x","")</f>
        <v/>
      </c>
      <c r="AD970" s="86" t="str">
        <f>IF(AND(N970="1521",MONTH(C970)='BK-NL'!$M$11),"x","")</f>
        <v/>
      </c>
    </row>
    <row r="971" spans="1:30" ht="15.75" hidden="1" customHeight="1">
      <c r="A971" s="342"/>
      <c r="B971" s="63">
        <f t="shared" si="78"/>
        <v>5</v>
      </c>
      <c r="C971" s="320">
        <v>42502</v>
      </c>
      <c r="D971" s="320" t="s">
        <v>585</v>
      </c>
      <c r="E971" s="320">
        <v>42502</v>
      </c>
      <c r="F971" s="74" t="s">
        <v>642</v>
      </c>
      <c r="G971" s="998" t="s">
        <v>1524</v>
      </c>
      <c r="H971" s="322" t="s">
        <v>633</v>
      </c>
      <c r="I971" s="446"/>
      <c r="J971" s="446"/>
      <c r="K971" s="437"/>
      <c r="L971" s="446"/>
      <c r="M971" s="65">
        <v>2000000</v>
      </c>
      <c r="N971" s="323" t="s">
        <v>594</v>
      </c>
      <c r="O971" s="66" t="s">
        <v>8</v>
      </c>
      <c r="P971" s="85" t="str">
        <f>IF(AND('331-CT'!$E$7=TH!H971,OR(N971="331",O971="331")),"x","")</f>
        <v/>
      </c>
      <c r="Q971" s="85" t="str">
        <f>IF(AND(B971='111'!$L$11,OR($N971=$Q$7,$O971=$Q$7)),"x","")</f>
        <v/>
      </c>
      <c r="R971" s="85" t="str">
        <f>IF(AND($N971=$Q$7,$B971&lt;'111'!$L$11),"x","")</f>
        <v/>
      </c>
      <c r="S971" s="85" t="str">
        <f>IF(AND($O971=$Q$7,$B971&lt;'111'!$L$11),"x","")</f>
        <v/>
      </c>
      <c r="T971" s="85" t="str">
        <f>IF(ISERROR(FIND('112'!$M$9,G971,1)),"",IF((AND(FIND('112'!$M$9,G971,1)&gt;=1,B971='112'!$K$9,OR($N971='112'!$I$6,$O971='112'!$I$6))),"x",""))</f>
        <v/>
      </c>
      <c r="U971" s="85" t="str">
        <f>IF(ISERROR(FIND('112'!$M$9,G971,1)),"",IF((AND(LEFT(G971,2)=LEFT('112'!$M$9,2),B971&lt;'112'!$K$9,$N971='112'!$I$6)),"x",""))</f>
        <v/>
      </c>
      <c r="V971" s="85" t="str">
        <f>IF(ISERROR(FIND('112'!$M$9,G971,1)),"",IF((AND(RIGHT(G971,2)=RIGHT('112'!$M$9,2),B971&lt;'112'!$K$9,$O971='112'!$I$6)),"x",""))</f>
        <v/>
      </c>
      <c r="W971" s="85" t="str">
        <f>IF(AND('341-CT'!$H$9=H971,OR(LEFT(N971,3)=$W$7,LEFT(O971,3)=$W$7)),"x","")</f>
        <v/>
      </c>
      <c r="X971" s="85" t="str">
        <f>IF(OR(TH!N971=TH!$X$7,O971=TH!$X$7),"x","")</f>
        <v/>
      </c>
      <c r="Y971" s="85" t="str">
        <f>IF(AND(OR(N971="131",O971="131"),H971='131-CT'!$H$9),"x","")</f>
        <v/>
      </c>
      <c r="Z971" s="85"/>
      <c r="AA971" s="85" t="str">
        <f>IF(AND(MONTH(E971)='IN-NX'!$J$5,'IN-NX'!$D$7=D971),"x","")</f>
        <v/>
      </c>
      <c r="AB971" s="85" t="str">
        <f>IF(AND(OR(LEFT(TH!N971,2)="15",LEFT(TH!O971,2)="15"),'152-CT'!$J$8=TH!F971),"x","")</f>
        <v/>
      </c>
      <c r="AC971" s="85" t="str">
        <f>IF(AND(OR(LEFT(TH!N971,2)="15",LEFT(TH!O971,2)="15"),TK!$E$7=TH!F971),"x","")</f>
        <v/>
      </c>
      <c r="AD971" s="85"/>
    </row>
    <row r="972" spans="1:30" ht="15.75" hidden="1" customHeight="1">
      <c r="A972" s="342"/>
      <c r="B972" s="63">
        <f t="shared" ref="B972" si="105">IF(C972&lt;&gt;"",MONTH(C972),"")</f>
        <v>5</v>
      </c>
      <c r="C972" s="320">
        <v>42502</v>
      </c>
      <c r="D972" s="320" t="s">
        <v>585</v>
      </c>
      <c r="E972" s="320">
        <v>42502</v>
      </c>
      <c r="F972" s="74" t="s">
        <v>643</v>
      </c>
      <c r="G972" s="998" t="s">
        <v>1524</v>
      </c>
      <c r="H972" s="322" t="s">
        <v>633</v>
      </c>
      <c r="I972" s="446"/>
      <c r="J972" s="446"/>
      <c r="K972" s="437"/>
      <c r="L972" s="446"/>
      <c r="M972" s="65">
        <v>200000</v>
      </c>
      <c r="N972" s="323" t="s">
        <v>9</v>
      </c>
      <c r="O972" s="66" t="s">
        <v>8</v>
      </c>
      <c r="P972" s="85" t="str">
        <f>IF(AND('331-CT'!$E$7=TH!H972,OR(N972="331",O972="331")),"x","")</f>
        <v/>
      </c>
      <c r="Q972" s="85" t="str">
        <f>IF(AND(B972='111'!$L$11,OR($N972=$Q$7,$O972=$Q$7)),"x","")</f>
        <v/>
      </c>
      <c r="R972" s="85" t="str">
        <f>IF(AND($N972=$Q$7,$B972&lt;'111'!$L$11),"x","")</f>
        <v/>
      </c>
      <c r="S972" s="85" t="str">
        <f>IF(AND($O972=$Q$7,$B972&lt;'111'!$L$11),"x","")</f>
        <v/>
      </c>
      <c r="T972" s="85" t="str">
        <f>IF(ISERROR(FIND('112'!$M$9,G972,1)),"",IF((AND(FIND('112'!$M$9,G972,1)&gt;=1,B972='112'!$K$9,OR($N972='112'!$I$6,$O972='112'!$I$6))),"x",""))</f>
        <v/>
      </c>
      <c r="U972" s="85" t="str">
        <f>IF(ISERROR(FIND('112'!$M$9,G972,1)),"",IF((AND(LEFT(G972,2)=LEFT('112'!$M$9,2),B972&lt;'112'!$K$9,$N972='112'!$I$6)),"x",""))</f>
        <v/>
      </c>
      <c r="V972" s="85" t="str">
        <f>IF(ISERROR(FIND('112'!$M$9,G972,1)),"",IF((AND(RIGHT(G972,2)=RIGHT('112'!$M$9,2),B972&lt;'112'!$K$9,$O972='112'!$I$6)),"x",""))</f>
        <v/>
      </c>
      <c r="W972" s="85" t="str">
        <f>IF(AND('341-CT'!$H$9=H972,OR(LEFT(N972,3)=$W$7,LEFT(O972,3)=$W$7)),"x","")</f>
        <v/>
      </c>
      <c r="X972" s="85" t="str">
        <f>IF(OR(TH!N972=TH!$X$7,O972=TH!$X$7),"x","")</f>
        <v/>
      </c>
      <c r="Y972" s="85" t="str">
        <f>IF(AND(OR(N972="131",O972="131"),H972='131-CT'!$H$9),"x","")</f>
        <v/>
      </c>
      <c r="Z972" s="85"/>
      <c r="AA972" s="85" t="str">
        <f>IF(AND(MONTH(E972)='IN-NX'!$J$5,'IN-NX'!$D$7=D972),"x","")</f>
        <v/>
      </c>
      <c r="AB972" s="85" t="str">
        <f>IF(AND(OR(LEFT(TH!N972,2)="15",LEFT(TH!O972,2)="15"),'152-CT'!$J$8=TH!F972),"x","")</f>
        <v/>
      </c>
      <c r="AC972" s="85" t="str">
        <f>IF(AND(OR(LEFT(TH!N972,2)="15",LEFT(TH!O972,2)="15"),TK!$E$7=TH!F972),"x","")</f>
        <v/>
      </c>
      <c r="AD972" s="85"/>
    </row>
    <row r="973" spans="1:30" ht="15.75" hidden="1" customHeight="1">
      <c r="A973" s="342" t="str">
        <f>IF(B973&lt;&gt;"",IF(AND(B973='IN-TC'!$S$4,OR(TH!N973="1111",TH!O973="1111")),TH!D973,""),"")</f>
        <v/>
      </c>
      <c r="B973" s="63">
        <f t="shared" ref="B973" si="106">IF(C973&lt;&gt;"",MONTH(C973),"")</f>
        <v>5</v>
      </c>
      <c r="C973" s="320">
        <v>42503</v>
      </c>
      <c r="D973" s="320" t="s">
        <v>585</v>
      </c>
      <c r="E973" s="320">
        <v>42503</v>
      </c>
      <c r="F973" s="74" t="s">
        <v>1519</v>
      </c>
      <c r="G973" s="998" t="s">
        <v>1518</v>
      </c>
      <c r="H973" s="322" t="s">
        <v>1517</v>
      </c>
      <c r="I973" s="446"/>
      <c r="J973" s="446"/>
      <c r="K973" s="437"/>
      <c r="L973" s="446"/>
      <c r="M973" s="65">
        <v>18972000</v>
      </c>
      <c r="N973" s="323" t="s">
        <v>594</v>
      </c>
      <c r="O973" s="66" t="s">
        <v>8</v>
      </c>
      <c r="P973" s="85" t="str">
        <f>IF(AND('331-CT'!$E$7=TH!H973,OR(N973="331",O973="331")),"x","")</f>
        <v/>
      </c>
      <c r="Q973" s="85" t="str">
        <f>IF(AND(B973='111'!$L$11,OR($N973=$Q$7,$O973=$Q$7)),"x","")</f>
        <v/>
      </c>
      <c r="R973" s="85" t="str">
        <f>IF(AND($N973=$Q$7,$B973&lt;'111'!$L$11),"x","")</f>
        <v/>
      </c>
      <c r="S973" s="85" t="str">
        <f>IF(AND($O973=$Q$7,$B973&lt;'111'!$L$11),"x","")</f>
        <v/>
      </c>
      <c r="T973" s="85" t="str">
        <f>IF(ISERROR(FIND('112'!$M$9,G973,1)),"",IF((AND(FIND('112'!$M$9,G973,1)&gt;=1,B973='112'!$K$9,OR($N973='112'!$I$6,$O973='112'!$I$6))),"x",""))</f>
        <v/>
      </c>
      <c r="U973" s="85" t="str">
        <f>IF(ISERROR(FIND('112'!$M$9,G973,1)),"",IF((AND(LEFT(G973,2)=LEFT('112'!$M$9,2),B973&lt;'112'!$K$9,$N973='112'!$I$6)),"x",""))</f>
        <v/>
      </c>
      <c r="V973" s="85" t="str">
        <f>IF(ISERROR(FIND('112'!$M$9,G973,1)),"",IF((AND(RIGHT(G973,2)=RIGHT('112'!$M$9,2),B973&lt;'112'!$K$9,$O973='112'!$I$6)),"x",""))</f>
        <v/>
      </c>
      <c r="W973" s="85" t="str">
        <f>IF(AND('341-CT'!$H$9=H973,OR(LEFT(N973,3)=$W$7,LEFT(O973,3)=$W$7)),"x","")</f>
        <v/>
      </c>
      <c r="X973" s="85" t="str">
        <f>IF(OR(TH!N973=TH!$X$7,O973=TH!$X$7),"x","")</f>
        <v/>
      </c>
      <c r="Y973" s="85" t="str">
        <f>IF(AND(OR(N973="131",O973="131"),H973='131-CT'!$H$9),"x","")</f>
        <v/>
      </c>
      <c r="Z973" s="85"/>
      <c r="AA973" s="85" t="str">
        <f>IF(AND(MONTH(E973)='IN-NX'!$J$5,'IN-NX'!$D$7=D973),"x","")</f>
        <v/>
      </c>
      <c r="AB973" s="85" t="str">
        <f>IF(AND(OR(LEFT(TH!N973,2)="15",LEFT(TH!O973,2)="15"),'152-CT'!$J$8=TH!F973),"x","")</f>
        <v/>
      </c>
      <c r="AC973" s="85" t="str">
        <f>IF(AND(OR(LEFT(TH!N973,2)="15",LEFT(TH!O973,2)="15"),TK!$E$7=TH!F973),"x","")</f>
        <v/>
      </c>
      <c r="AD973" s="85" t="str">
        <f>IF(AND(N973="1521",MONTH(C973)='BK-NL'!$M$11),"x","")</f>
        <v/>
      </c>
    </row>
    <row r="974" spans="1:30" ht="15.75" hidden="1" customHeight="1">
      <c r="A974" s="342" t="str">
        <f>IF(B974&lt;&gt;"",IF(AND(B974='IN-TC'!$S$4,OR(TH!N974="1111",TH!O974="1111")),TH!D974,""),"")</f>
        <v/>
      </c>
      <c r="B974" s="63">
        <f t="shared" si="78"/>
        <v>5</v>
      </c>
      <c r="C974" s="320">
        <v>42503</v>
      </c>
      <c r="D974" s="320" t="s">
        <v>585</v>
      </c>
      <c r="E974" s="320">
        <v>42503</v>
      </c>
      <c r="F974" s="74" t="s">
        <v>1514</v>
      </c>
      <c r="G974" s="998" t="s">
        <v>1516</v>
      </c>
      <c r="H974" s="322" t="s">
        <v>1517</v>
      </c>
      <c r="I974" s="446"/>
      <c r="J974" s="446"/>
      <c r="K974" s="437"/>
      <c r="L974" s="446"/>
      <c r="M974" s="65">
        <v>8503920</v>
      </c>
      <c r="N974" s="323" t="s">
        <v>594</v>
      </c>
      <c r="O974" s="66" t="s">
        <v>8</v>
      </c>
      <c r="P974" s="85" t="str">
        <f>IF(AND('331-CT'!$E$7=TH!H974,OR(N974="331",O974="331")),"x","")</f>
        <v/>
      </c>
      <c r="Q974" s="85" t="str">
        <f>IF(AND(B974='111'!$L$11,OR($N974=$Q$7,$O974=$Q$7)),"x","")</f>
        <v/>
      </c>
      <c r="R974" s="85" t="str">
        <f>IF(AND($N974=$Q$7,$B974&lt;'111'!$L$11),"x","")</f>
        <v/>
      </c>
      <c r="S974" s="85" t="str">
        <f>IF(AND($O974=$Q$7,$B974&lt;'111'!$L$11),"x","")</f>
        <v/>
      </c>
      <c r="T974" s="85" t="str">
        <f>IF(ISERROR(FIND('112'!$M$9,G974,1)),"",IF((AND(FIND('112'!$M$9,G974,1)&gt;=1,B974='112'!$K$9,OR($N974='112'!$I$6,$O974='112'!$I$6))),"x",""))</f>
        <v/>
      </c>
      <c r="U974" s="85" t="str">
        <f>IF(ISERROR(FIND('112'!$M$9,G974,1)),"",IF((AND(LEFT(G974,2)=LEFT('112'!$M$9,2),B974&lt;'112'!$K$9,$N974='112'!$I$6)),"x",""))</f>
        <v/>
      </c>
      <c r="V974" s="85" t="str">
        <f>IF(ISERROR(FIND('112'!$M$9,G974,1)),"",IF((AND(RIGHT(G974,2)=RIGHT('112'!$M$9,2),B974&lt;'112'!$K$9,$O974='112'!$I$6)),"x",""))</f>
        <v/>
      </c>
      <c r="W974" s="85" t="str">
        <f>IF(AND('341-CT'!$H$9=H974,OR(LEFT(N974,3)=$W$7,LEFT(O974,3)=$W$7)),"x","")</f>
        <v/>
      </c>
      <c r="X974" s="85" t="str">
        <f>IF(OR(TH!N974=TH!$X$7,O974=TH!$X$7),"x","")</f>
        <v/>
      </c>
      <c r="Y974" s="85" t="str">
        <f>IF(AND(OR(N974="131",O974="131"),H974='131-CT'!$H$9),"x","")</f>
        <v/>
      </c>
      <c r="Z974" s="85"/>
      <c r="AA974" s="85" t="str">
        <f>IF(AND(MONTH(E974)='IN-NX'!$J$5,'IN-NX'!$D$7=D974),"x","")</f>
        <v/>
      </c>
      <c r="AB974" s="85" t="str">
        <f>IF(AND(OR(LEFT(TH!N974,2)="15",LEFT(TH!O974,2)="15"),'152-CT'!$J$8=TH!F974),"x","")</f>
        <v/>
      </c>
      <c r="AC974" s="85" t="str">
        <f>IF(AND(OR(LEFT(TH!N974,2)="15",LEFT(TH!O974,2)="15"),TK!$E$7=TH!F974),"x","")</f>
        <v/>
      </c>
      <c r="AD974" s="85" t="str">
        <f>IF(AND(N974="1521",MONTH(C974)='BK-NL'!$M$11),"x","")</f>
        <v/>
      </c>
    </row>
    <row r="975" spans="1:30" ht="15.75" hidden="1" customHeight="1">
      <c r="A975" s="342" t="str">
        <f>IF(B975&lt;&gt;"",IF(AND(B975='IN-TC'!$S$4,OR(TH!N975="1111",TH!O975="1111")),TH!D975,""),"")</f>
        <v/>
      </c>
      <c r="B975" s="63">
        <f t="shared" si="78"/>
        <v>5</v>
      </c>
      <c r="C975" s="320">
        <v>42503</v>
      </c>
      <c r="D975" s="320" t="s">
        <v>585</v>
      </c>
      <c r="E975" s="320">
        <v>42503</v>
      </c>
      <c r="F975" s="74" t="s">
        <v>1515</v>
      </c>
      <c r="G975" s="998" t="s">
        <v>1516</v>
      </c>
      <c r="H975" s="322" t="s">
        <v>1517</v>
      </c>
      <c r="I975" s="446"/>
      <c r="J975" s="446"/>
      <c r="K975" s="437"/>
      <c r="L975" s="446"/>
      <c r="M975" s="65">
        <v>850392</v>
      </c>
      <c r="N975" s="323" t="s">
        <v>9</v>
      </c>
      <c r="O975" s="66" t="s">
        <v>8</v>
      </c>
      <c r="P975" s="85" t="str">
        <f>IF(AND('331-CT'!$E$7=TH!H975,OR(N975="331",O975="331")),"x","")</f>
        <v/>
      </c>
      <c r="Q975" s="85" t="str">
        <f>IF(AND(B975='111'!$L$11,OR($N975=$Q$7,$O975=$Q$7)),"x","")</f>
        <v/>
      </c>
      <c r="R975" s="85" t="str">
        <f>IF(AND($N975=$Q$7,$B975&lt;'111'!$L$11),"x","")</f>
        <v/>
      </c>
      <c r="S975" s="85" t="str">
        <f>IF(AND($O975=$Q$7,$B975&lt;'111'!$L$11),"x","")</f>
        <v/>
      </c>
      <c r="T975" s="85" t="str">
        <f>IF(ISERROR(FIND('112'!$M$9,G975,1)),"",IF((AND(FIND('112'!$M$9,G975,1)&gt;=1,B975='112'!$K$9,OR($N975='112'!$I$6,$O975='112'!$I$6))),"x",""))</f>
        <v/>
      </c>
      <c r="U975" s="85" t="str">
        <f>IF(ISERROR(FIND('112'!$M$9,G975,1)),"",IF((AND(LEFT(G975,2)=LEFT('112'!$M$9,2),B975&lt;'112'!$K$9,$N975='112'!$I$6)),"x",""))</f>
        <v/>
      </c>
      <c r="V975" s="85" t="str">
        <f>IF(ISERROR(FIND('112'!$M$9,G975,1)),"",IF((AND(RIGHT(G975,2)=RIGHT('112'!$M$9,2),B975&lt;'112'!$K$9,$O975='112'!$I$6)),"x",""))</f>
        <v/>
      </c>
      <c r="W975" s="85" t="str">
        <f>IF(AND('341-CT'!$H$9=H975,OR(LEFT(N975,3)=$W$7,LEFT(O975,3)=$W$7)),"x","")</f>
        <v/>
      </c>
      <c r="X975" s="85" t="str">
        <f>IF(OR(TH!N975=TH!$X$7,O975=TH!$X$7),"x","")</f>
        <v/>
      </c>
      <c r="Y975" s="85" t="str">
        <f>IF(AND(OR(N975="131",O975="131"),H975='131-CT'!$H$9),"x","")</f>
        <v/>
      </c>
      <c r="Z975" s="85"/>
      <c r="AA975" s="85" t="str">
        <f>IF(AND(MONTH(E975)='IN-NX'!$J$5,'IN-NX'!$D$7=D975),"x","")</f>
        <v/>
      </c>
      <c r="AB975" s="85" t="str">
        <f>IF(AND(OR(LEFT(TH!N975,2)="15",LEFT(TH!O975,2)="15"),'152-CT'!$J$8=TH!F975),"x","")</f>
        <v/>
      </c>
      <c r="AC975" s="85" t="str">
        <f>IF(AND(OR(LEFT(TH!N975,2)="15",LEFT(TH!O975,2)="15"),TK!$E$7=TH!F975),"x","")</f>
        <v/>
      </c>
      <c r="AD975" s="85" t="str">
        <f>IF(AND(N975="1521",MONTH(C975)='BK-NL'!$M$11),"x","")</f>
        <v/>
      </c>
    </row>
    <row r="976" spans="1:30" ht="15.75" hidden="1" customHeight="1">
      <c r="A976" s="342" t="str">
        <f>IF(B976&lt;&gt;"",IF(AND(B976='IN-TC'!$S$4,OR(TH!N976="1111",TH!O976="1111")),TH!D976,""),"")</f>
        <v/>
      </c>
      <c r="B976" s="63">
        <f t="shared" si="78"/>
        <v>5</v>
      </c>
      <c r="C976" s="320">
        <v>42504</v>
      </c>
      <c r="D976" s="320" t="s">
        <v>585</v>
      </c>
      <c r="E976" s="320">
        <v>42504</v>
      </c>
      <c r="F976" s="74" t="s">
        <v>1519</v>
      </c>
      <c r="G976" s="998" t="s">
        <v>1523</v>
      </c>
      <c r="H976" s="322" t="s">
        <v>1517</v>
      </c>
      <c r="I976" s="446"/>
      <c r="J976" s="446"/>
      <c r="K976" s="437"/>
      <c r="L976" s="446"/>
      <c r="M976" s="65">
        <v>9382800</v>
      </c>
      <c r="N976" s="323" t="s">
        <v>594</v>
      </c>
      <c r="O976" s="66" t="s">
        <v>8</v>
      </c>
      <c r="P976" s="85" t="str">
        <f>IF(AND('331-CT'!$E$7=TH!H976,OR(N976="331",O976="331")),"x","")</f>
        <v/>
      </c>
      <c r="Q976" s="85" t="str">
        <f>IF(AND(B976='111'!$L$11,OR($N976=$Q$7,$O976=$Q$7)),"x","")</f>
        <v/>
      </c>
      <c r="R976" s="85" t="str">
        <f>IF(AND($N976=$Q$7,$B976&lt;'111'!$L$11),"x","")</f>
        <v/>
      </c>
      <c r="S976" s="85" t="str">
        <f>IF(AND($O976=$Q$7,$B976&lt;'111'!$L$11),"x","")</f>
        <v/>
      </c>
      <c r="T976" s="85" t="str">
        <f>IF(ISERROR(FIND('112'!$M$9,G976,1)),"",IF((AND(FIND('112'!$M$9,G976,1)&gt;=1,B976='112'!$K$9,OR($N976='112'!$I$6,$O976='112'!$I$6))),"x",""))</f>
        <v/>
      </c>
      <c r="U976" s="85" t="str">
        <f>IF(ISERROR(FIND('112'!$M$9,G976,1)),"",IF((AND(LEFT(G976,2)=LEFT('112'!$M$9,2),B976&lt;'112'!$K$9,$N976='112'!$I$6)),"x",""))</f>
        <v/>
      </c>
      <c r="V976" s="85" t="str">
        <f>IF(ISERROR(FIND('112'!$M$9,G976,1)),"",IF((AND(RIGHT(G976,2)=RIGHT('112'!$M$9,2),B976&lt;'112'!$K$9,$O976='112'!$I$6)),"x",""))</f>
        <v/>
      </c>
      <c r="W976" s="85" t="str">
        <f>IF(AND('341-CT'!$H$9=H976,OR(LEFT(N976,3)=$W$7,LEFT(O976,3)=$W$7)),"x","")</f>
        <v/>
      </c>
      <c r="X976" s="85" t="str">
        <f>IF(OR(TH!N976=TH!$X$7,O976=TH!$X$7),"x","")</f>
        <v/>
      </c>
      <c r="Y976" s="85" t="str">
        <f>IF(AND(OR(N976="131",O976="131"),H976='131-CT'!$H$9),"x","")</f>
        <v/>
      </c>
      <c r="Z976" s="85"/>
      <c r="AA976" s="85" t="str">
        <f>IF(AND(MONTH(E976)='IN-NX'!$J$5,'IN-NX'!$D$7=D976),"x","")</f>
        <v/>
      </c>
      <c r="AB976" s="85" t="str">
        <f>IF(AND(OR(LEFT(TH!N976,2)="15",LEFT(TH!O976,2)="15"),'152-CT'!$J$8=TH!F976),"x","")</f>
        <v/>
      </c>
      <c r="AC976" s="85" t="str">
        <f>IF(AND(OR(LEFT(TH!N976,2)="15",LEFT(TH!O976,2)="15"),TK!$E$7=TH!F976),"x","")</f>
        <v/>
      </c>
      <c r="AD976" s="85" t="str">
        <f>IF(AND(N976="1521",MONTH(C976)='BK-NL'!$M$11),"x","")</f>
        <v/>
      </c>
    </row>
    <row r="977" spans="1:30" ht="15.75" hidden="1" customHeight="1">
      <c r="A977" s="342" t="str">
        <f>IF(B977&lt;&gt;"",IF(AND(B977='IN-TC'!$S$4,OR(TH!N977="1111",TH!O977="1111")),TH!D977,""),"")</f>
        <v/>
      </c>
      <c r="B977" s="63">
        <f t="shared" ref="B977:B978" si="107">IF(C977&lt;&gt;"",MONTH(C977),"")</f>
        <v>5</v>
      </c>
      <c r="C977" s="320">
        <v>42504</v>
      </c>
      <c r="D977" s="320" t="s">
        <v>585</v>
      </c>
      <c r="E977" s="320">
        <v>42504</v>
      </c>
      <c r="F977" s="74" t="s">
        <v>1520</v>
      </c>
      <c r="G977" s="998" t="s">
        <v>1522</v>
      </c>
      <c r="H977" s="322" t="s">
        <v>1517</v>
      </c>
      <c r="I977" s="446"/>
      <c r="J977" s="446"/>
      <c r="K977" s="437"/>
      <c r="L977" s="446"/>
      <c r="M977" s="65">
        <v>7841340</v>
      </c>
      <c r="N977" s="323" t="s">
        <v>594</v>
      </c>
      <c r="O977" s="66" t="s">
        <v>8</v>
      </c>
      <c r="P977" s="85" t="str">
        <f>IF(AND('331-CT'!$E$7=TH!H977,OR(N977="331",O977="331")),"x","")</f>
        <v/>
      </c>
      <c r="Q977" s="85" t="str">
        <f>IF(AND(B977='111'!$L$11,OR($N977=$Q$7,$O977=$Q$7)),"x","")</f>
        <v/>
      </c>
      <c r="R977" s="85" t="str">
        <f>IF(AND($N977=$Q$7,$B977&lt;'111'!$L$11),"x","")</f>
        <v/>
      </c>
      <c r="S977" s="85" t="str">
        <f>IF(AND($O977=$Q$7,$B977&lt;'111'!$L$11),"x","")</f>
        <v/>
      </c>
      <c r="T977" s="85" t="str">
        <f>IF(ISERROR(FIND('112'!$M$9,G977,1)),"",IF((AND(FIND('112'!$M$9,G977,1)&gt;=1,B977='112'!$K$9,OR($N977='112'!$I$6,$O977='112'!$I$6))),"x",""))</f>
        <v/>
      </c>
      <c r="U977" s="85" t="str">
        <f>IF(ISERROR(FIND('112'!$M$9,G977,1)),"",IF((AND(LEFT(G977,2)=LEFT('112'!$M$9,2),B977&lt;'112'!$K$9,$N977='112'!$I$6)),"x",""))</f>
        <v/>
      </c>
      <c r="V977" s="85" t="str">
        <f>IF(ISERROR(FIND('112'!$M$9,G977,1)),"",IF((AND(RIGHT(G977,2)=RIGHT('112'!$M$9,2),B977&lt;'112'!$K$9,$O977='112'!$I$6)),"x",""))</f>
        <v/>
      </c>
      <c r="W977" s="85" t="str">
        <f>IF(AND('341-CT'!$H$9=H977,OR(LEFT(N977,3)=$W$7,LEFT(O977,3)=$W$7)),"x","")</f>
        <v/>
      </c>
      <c r="X977" s="85" t="str">
        <f>IF(OR(TH!N977=TH!$X$7,O977=TH!$X$7),"x","")</f>
        <v/>
      </c>
      <c r="Y977" s="85" t="str">
        <f>IF(AND(OR(N977="131",O977="131"),H977='131-CT'!$H$9),"x","")</f>
        <v/>
      </c>
      <c r="Z977" s="85"/>
      <c r="AA977" s="85" t="str">
        <f>IF(AND(MONTH(E977)='IN-NX'!$J$5,'IN-NX'!$D$7=D977),"x","")</f>
        <v/>
      </c>
      <c r="AB977" s="85" t="str">
        <f>IF(AND(OR(LEFT(TH!N977,2)="15",LEFT(TH!O977,2)="15"),'152-CT'!$J$8=TH!F977),"x","")</f>
        <v/>
      </c>
      <c r="AC977" s="85" t="str">
        <f>IF(AND(OR(LEFT(TH!N977,2)="15",LEFT(TH!O977,2)="15"),TK!$E$7=TH!F977),"x","")</f>
        <v/>
      </c>
      <c r="AD977" s="85" t="str">
        <f>IF(AND(N977="1521",MONTH(C977)='BK-NL'!$M$11),"x","")</f>
        <v/>
      </c>
    </row>
    <row r="978" spans="1:30" ht="15.75" hidden="1" customHeight="1">
      <c r="A978" s="342" t="str">
        <f>IF(B978&lt;&gt;"",IF(AND(B978='IN-TC'!$S$4,OR(TH!N978="1111",TH!O978="1111")),TH!D978,""),"")</f>
        <v/>
      </c>
      <c r="B978" s="63">
        <f t="shared" si="107"/>
        <v>5</v>
      </c>
      <c r="C978" s="320">
        <v>42504</v>
      </c>
      <c r="D978" s="320" t="s">
        <v>585</v>
      </c>
      <c r="E978" s="320">
        <v>42504</v>
      </c>
      <c r="F978" s="74" t="s">
        <v>1521</v>
      </c>
      <c r="G978" s="998" t="s">
        <v>1522</v>
      </c>
      <c r="H978" s="322" t="s">
        <v>1517</v>
      </c>
      <c r="I978" s="446"/>
      <c r="J978" s="446"/>
      <c r="K978" s="437"/>
      <c r="L978" s="446"/>
      <c r="M978" s="65">
        <v>784134</v>
      </c>
      <c r="N978" s="323" t="s">
        <v>9</v>
      </c>
      <c r="O978" s="66" t="s">
        <v>8</v>
      </c>
      <c r="P978" s="85" t="str">
        <f>IF(AND('331-CT'!$E$7=TH!H978,OR(N978="331",O978="331")),"x","")</f>
        <v/>
      </c>
      <c r="Q978" s="85" t="str">
        <f>IF(AND(B978='111'!$L$11,OR($N978=$Q$7,$O978=$Q$7)),"x","")</f>
        <v/>
      </c>
      <c r="R978" s="85" t="str">
        <f>IF(AND($N978=$Q$7,$B978&lt;'111'!$L$11),"x","")</f>
        <v/>
      </c>
      <c r="S978" s="85" t="str">
        <f>IF(AND($O978=$Q$7,$B978&lt;'111'!$L$11),"x","")</f>
        <v/>
      </c>
      <c r="T978" s="85" t="str">
        <f>IF(ISERROR(FIND('112'!$M$9,G978,1)),"",IF((AND(FIND('112'!$M$9,G978,1)&gt;=1,B978='112'!$K$9,OR($N978='112'!$I$6,$O978='112'!$I$6))),"x",""))</f>
        <v/>
      </c>
      <c r="U978" s="85" t="str">
        <f>IF(ISERROR(FIND('112'!$M$9,G978,1)),"",IF((AND(LEFT(G978,2)=LEFT('112'!$M$9,2),B978&lt;'112'!$K$9,$N978='112'!$I$6)),"x",""))</f>
        <v/>
      </c>
      <c r="V978" s="85" t="str">
        <f>IF(ISERROR(FIND('112'!$M$9,G978,1)),"",IF((AND(RIGHT(G978,2)=RIGHT('112'!$M$9,2),B978&lt;'112'!$K$9,$O978='112'!$I$6)),"x",""))</f>
        <v/>
      </c>
      <c r="W978" s="85" t="str">
        <f>IF(AND('341-CT'!$H$9=H978,OR(LEFT(N978,3)=$W$7,LEFT(O978,3)=$W$7)),"x","")</f>
        <v/>
      </c>
      <c r="X978" s="85" t="str">
        <f>IF(OR(TH!N978=TH!$X$7,O978=TH!$X$7),"x","")</f>
        <v/>
      </c>
      <c r="Y978" s="85" t="str">
        <f>IF(AND(OR(N978="131",O978="131"),H978='131-CT'!$H$9),"x","")</f>
        <v/>
      </c>
      <c r="Z978" s="85"/>
      <c r="AA978" s="85" t="str">
        <f>IF(AND(MONTH(E978)='IN-NX'!$J$5,'IN-NX'!$D$7=D978),"x","")</f>
        <v/>
      </c>
      <c r="AB978" s="85" t="str">
        <f>IF(AND(OR(LEFT(TH!N978,2)="15",LEFT(TH!O978,2)="15"),'152-CT'!$J$8=TH!F978),"x","")</f>
        <v/>
      </c>
      <c r="AC978" s="85" t="str">
        <f>IF(AND(OR(LEFT(TH!N978,2)="15",LEFT(TH!O978,2)="15"),TK!$E$7=TH!F978),"x","")</f>
        <v/>
      </c>
      <c r="AD978" s="85" t="str">
        <f>IF(AND(N978="1521",MONTH(C978)='BK-NL'!$M$11),"x","")</f>
        <v/>
      </c>
    </row>
    <row r="979" spans="1:30" ht="15.75" hidden="1" customHeight="1">
      <c r="A979" s="342" t="str">
        <f>IF(B979&lt;&gt;"",IF(AND(B979='IN-TC'!$S$4,OR(TH!N979="1111",TH!O979="1111")),TH!D979,""),"")</f>
        <v/>
      </c>
      <c r="B979" s="63">
        <f t="shared" ref="B979:B984" si="108">IF(C979&lt;&gt;"",MONTH(C979),"")</f>
        <v>5</v>
      </c>
      <c r="C979" s="320">
        <v>42521</v>
      </c>
      <c r="D979" s="320" t="s">
        <v>585</v>
      </c>
      <c r="E979" s="320">
        <v>42496</v>
      </c>
      <c r="F979" s="74" t="s">
        <v>1508</v>
      </c>
      <c r="G979" s="998" t="s">
        <v>1572</v>
      </c>
      <c r="H979" s="322" t="s">
        <v>635</v>
      </c>
      <c r="I979" s="446"/>
      <c r="J979" s="446"/>
      <c r="K979" s="437"/>
      <c r="L979" s="446"/>
      <c r="M979" s="65">
        <v>25896900</v>
      </c>
      <c r="N979" s="323" t="s">
        <v>283</v>
      </c>
      <c r="O979" s="66" t="s">
        <v>8</v>
      </c>
      <c r="P979" s="85" t="str">
        <f>IF(AND('331-CT'!$E$7=TH!H979,OR(N979="331",O979="331")),"x","")</f>
        <v/>
      </c>
      <c r="Q979" s="85" t="str">
        <f>IF(AND(B979='111'!$L$11,OR($N979=$Q$7,$O979=$Q$7)),"x","")</f>
        <v/>
      </c>
      <c r="R979" s="85" t="str">
        <f>IF(AND($N979=$Q$7,$B979&lt;'111'!$L$11),"x","")</f>
        <v/>
      </c>
      <c r="S979" s="85" t="str">
        <f>IF(AND($O979=$Q$7,$B979&lt;'111'!$L$11),"x","")</f>
        <v/>
      </c>
      <c r="T979" s="85" t="str">
        <f>IF(ISERROR(FIND('112'!$M$9,G979,1)),"",IF((AND(FIND('112'!$M$9,G979,1)&gt;=1,B979='112'!$K$9,OR($N979='112'!$I$6,$O979='112'!$I$6))),"x",""))</f>
        <v/>
      </c>
      <c r="U979" s="85" t="str">
        <f>IF(ISERROR(FIND('112'!$M$9,G979,1)),"",IF((AND(LEFT(G979,2)=LEFT('112'!$M$9,2),B979&lt;'112'!$K$9,$N979='112'!$I$6)),"x",""))</f>
        <v/>
      </c>
      <c r="V979" s="85" t="str">
        <f>IF(ISERROR(FIND('112'!$M$9,G979,1)),"",IF((AND(RIGHT(G979,2)=RIGHT('112'!$M$9,2),B979&lt;'112'!$K$9,$O979='112'!$I$6)),"x",""))</f>
        <v/>
      </c>
      <c r="W979" s="85" t="str">
        <f>IF(AND('341-CT'!$H$9=H979,OR(LEFT(N979,3)=$W$7,LEFT(O979,3)=$W$7)),"x","")</f>
        <v/>
      </c>
      <c r="X979" s="85" t="str">
        <f>IF(OR(TH!N979=TH!$X$7,O979=TH!$X$7),"x","")</f>
        <v/>
      </c>
      <c r="Y979" s="85" t="str">
        <f>IF(AND(OR(N979="131",O979="131"),H979='131-CT'!$H$9),"x","")</f>
        <v/>
      </c>
      <c r="Z979" s="85"/>
      <c r="AA979" s="85" t="str">
        <f>IF(AND(MONTH(E979)='IN-NX'!$J$5,'IN-NX'!$D$7=D979),"x","")</f>
        <v/>
      </c>
      <c r="AB979" s="85" t="str">
        <f>IF(AND(OR(LEFT(TH!N979,2)="15",LEFT(TH!O979,2)="15"),'152-CT'!$J$8=TH!F979),"x","")</f>
        <v/>
      </c>
      <c r="AC979" s="85" t="str">
        <f>IF(AND(OR(LEFT(TH!N979,2)="15",LEFT(TH!O979,2)="15"),TK!$E$7=TH!F979),"x","")</f>
        <v/>
      </c>
      <c r="AD979" s="85" t="str">
        <f>IF(AND(N979="1521",MONTH(C979)='BK-NL'!$M$11),"x","")</f>
        <v/>
      </c>
    </row>
    <row r="980" spans="1:30" ht="15.75" hidden="1" customHeight="1">
      <c r="A980" s="342" t="str">
        <f>IF(B980&lt;&gt;"",IF(AND(B980='IN-TC'!$S$4,OR(TH!N980="1111",TH!O980="1111")),TH!D980,""),"")</f>
        <v/>
      </c>
      <c r="B980" s="63">
        <f t="shared" si="108"/>
        <v>5</v>
      </c>
      <c r="C980" s="320">
        <v>42521</v>
      </c>
      <c r="D980" s="320" t="s">
        <v>585</v>
      </c>
      <c r="E980" s="320">
        <v>42496</v>
      </c>
      <c r="F980" s="74" t="s">
        <v>1509</v>
      </c>
      <c r="G980" s="998" t="s">
        <v>1572</v>
      </c>
      <c r="H980" s="322" t="s">
        <v>635</v>
      </c>
      <c r="I980" s="446"/>
      <c r="J980" s="446"/>
      <c r="K980" s="437"/>
      <c r="L980" s="446"/>
      <c r="M980" s="65">
        <v>2589690</v>
      </c>
      <c r="N980" s="323" t="s">
        <v>9</v>
      </c>
      <c r="O980" s="66" t="s">
        <v>8</v>
      </c>
      <c r="P980" s="85" t="str">
        <f>IF(AND('331-CT'!$E$7=TH!H980,OR(N980="331",O980="331")),"x","")</f>
        <v/>
      </c>
      <c r="Q980" s="85" t="str">
        <f>IF(AND(B980='111'!$L$11,OR($N980=$Q$7,$O980=$Q$7)),"x","")</f>
        <v/>
      </c>
      <c r="R980" s="85" t="str">
        <f>IF(AND($N980=$Q$7,$B980&lt;'111'!$L$11),"x","")</f>
        <v/>
      </c>
      <c r="S980" s="85" t="str">
        <f>IF(AND($O980=$Q$7,$B980&lt;'111'!$L$11),"x","")</f>
        <v/>
      </c>
      <c r="T980" s="85" t="str">
        <f>IF(ISERROR(FIND('112'!$M$9,G980,1)),"",IF((AND(FIND('112'!$M$9,G980,1)&gt;=1,B980='112'!$K$9,OR($N980='112'!$I$6,$O980='112'!$I$6))),"x",""))</f>
        <v/>
      </c>
      <c r="U980" s="85" t="str">
        <f>IF(ISERROR(FIND('112'!$M$9,G980,1)),"",IF((AND(LEFT(G980,2)=LEFT('112'!$M$9,2),B980&lt;'112'!$K$9,$N980='112'!$I$6)),"x",""))</f>
        <v/>
      </c>
      <c r="V980" s="85" t="str">
        <f>IF(ISERROR(FIND('112'!$M$9,G980,1)),"",IF((AND(RIGHT(G980,2)=RIGHT('112'!$M$9,2),B980&lt;'112'!$K$9,$O980='112'!$I$6)),"x",""))</f>
        <v/>
      </c>
      <c r="W980" s="85" t="str">
        <f>IF(AND('341-CT'!$H$9=H980,OR(LEFT(N980,3)=$W$7,LEFT(O980,3)=$W$7)),"x","")</f>
        <v/>
      </c>
      <c r="X980" s="85" t="str">
        <f>IF(OR(TH!N980=TH!$X$7,O980=TH!$X$7),"x","")</f>
        <v/>
      </c>
      <c r="Y980" s="85" t="str">
        <f>IF(AND(OR(N980="131",O980="131"),H980='131-CT'!$H$9),"x","")</f>
        <v/>
      </c>
      <c r="Z980" s="85"/>
      <c r="AA980" s="85" t="str">
        <f>IF(AND(MONTH(E980)='IN-NX'!$J$5,'IN-NX'!$D$7=D980),"x","")</f>
        <v/>
      </c>
      <c r="AB980" s="85" t="str">
        <f>IF(AND(OR(LEFT(TH!N980,2)="15",LEFT(TH!O980,2)="15"),'152-CT'!$J$8=TH!F980),"x","")</f>
        <v/>
      </c>
      <c r="AC980" s="85" t="str">
        <f>IF(AND(OR(LEFT(TH!N980,2)="15",LEFT(TH!O980,2)="15"),TK!$E$7=TH!F980),"x","")</f>
        <v/>
      </c>
      <c r="AD980" s="85" t="str">
        <f>IF(AND(N980="1521",MONTH(C980)='BK-NL'!$M$11),"x","")</f>
        <v/>
      </c>
    </row>
    <row r="981" spans="1:30" ht="15.75" hidden="1" customHeight="1">
      <c r="A981" s="342"/>
      <c r="B981" s="63">
        <f t="shared" si="108"/>
        <v>5</v>
      </c>
      <c r="C981" s="320">
        <v>42521</v>
      </c>
      <c r="D981" s="320" t="s">
        <v>585</v>
      </c>
      <c r="E981" s="320">
        <v>42506</v>
      </c>
      <c r="F981" s="74" t="s">
        <v>1510</v>
      </c>
      <c r="G981" s="998" t="s">
        <v>1573</v>
      </c>
      <c r="H981" s="322" t="s">
        <v>635</v>
      </c>
      <c r="I981" s="446"/>
      <c r="J981" s="446"/>
      <c r="K981" s="437"/>
      <c r="L981" s="446"/>
      <c r="M981" s="65">
        <v>32111500</v>
      </c>
      <c r="N981" s="323" t="s">
        <v>283</v>
      </c>
      <c r="O981" s="66" t="s">
        <v>8</v>
      </c>
      <c r="P981" s="85" t="str">
        <f>IF(AND('331-CT'!$E$7=TH!H981,OR(N981="331",O981="331")),"x","")</f>
        <v/>
      </c>
      <c r="Q981" s="85" t="str">
        <f>IF(AND(B981='111'!$L$11,OR($N981=$Q$7,$O981=$Q$7)),"x","")</f>
        <v/>
      </c>
      <c r="R981" s="85" t="str">
        <f>IF(AND($N981=$Q$7,$B981&lt;'111'!$L$11),"x","")</f>
        <v/>
      </c>
      <c r="S981" s="85" t="str">
        <f>IF(AND($O981=$Q$7,$B981&lt;'111'!$L$11),"x","")</f>
        <v/>
      </c>
      <c r="T981" s="85" t="str">
        <f>IF(ISERROR(FIND('112'!$M$9,G981,1)),"",IF((AND(FIND('112'!$M$9,G981,1)&gt;=1,B981='112'!$K$9,OR($N981='112'!$I$6,$O981='112'!$I$6))),"x",""))</f>
        <v/>
      </c>
      <c r="U981" s="85" t="str">
        <f>IF(ISERROR(FIND('112'!$M$9,G981,1)),"",IF((AND(LEFT(G981,2)=LEFT('112'!$M$9,2),B981&lt;'112'!$K$9,$N981='112'!$I$6)),"x",""))</f>
        <v/>
      </c>
      <c r="V981" s="85" t="str">
        <f>IF(ISERROR(FIND('112'!$M$9,G981,1)),"",IF((AND(RIGHT(G981,2)=RIGHT('112'!$M$9,2),B981&lt;'112'!$K$9,$O981='112'!$I$6)),"x",""))</f>
        <v/>
      </c>
      <c r="W981" s="85" t="str">
        <f>IF(AND('341-CT'!$H$9=H981,OR(LEFT(N981,3)=$W$7,LEFT(O981,3)=$W$7)),"x","")</f>
        <v/>
      </c>
      <c r="X981" s="85" t="str">
        <f>IF(OR(TH!N981=TH!$X$7,O981=TH!$X$7),"x","")</f>
        <v/>
      </c>
      <c r="Y981" s="85" t="str">
        <f>IF(AND(OR(N981="131",O981="131"),H981='131-CT'!$H$9),"x","")</f>
        <v/>
      </c>
      <c r="Z981" s="85"/>
      <c r="AA981" s="85" t="str">
        <f>IF(AND(MONTH(E981)='IN-NX'!$J$5,'IN-NX'!$D$7=D981),"x","")</f>
        <v/>
      </c>
      <c r="AB981" s="85" t="str">
        <f>IF(AND(OR(LEFT(TH!N981,2)="15",LEFT(TH!O981,2)="15"),'152-CT'!$J$8=TH!F981),"x","")</f>
        <v/>
      </c>
      <c r="AC981" s="85" t="str">
        <f>IF(AND(OR(LEFT(TH!N981,2)="15",LEFT(TH!O981,2)="15"),TK!$E$7=TH!F981),"x","")</f>
        <v/>
      </c>
      <c r="AD981" s="85"/>
    </row>
    <row r="982" spans="1:30" ht="15.75" hidden="1" customHeight="1">
      <c r="A982" s="342"/>
      <c r="B982" s="63">
        <f t="shared" si="108"/>
        <v>5</v>
      </c>
      <c r="C982" s="320">
        <v>42521</v>
      </c>
      <c r="D982" s="320" t="s">
        <v>585</v>
      </c>
      <c r="E982" s="320">
        <v>42506</v>
      </c>
      <c r="F982" s="74" t="s">
        <v>1511</v>
      </c>
      <c r="G982" s="998" t="s">
        <v>1573</v>
      </c>
      <c r="H982" s="322" t="s">
        <v>635</v>
      </c>
      <c r="I982" s="446"/>
      <c r="J982" s="446"/>
      <c r="K982" s="437"/>
      <c r="L982" s="446"/>
      <c r="M982" s="65">
        <v>3211150</v>
      </c>
      <c r="N982" s="323" t="s">
        <v>9</v>
      </c>
      <c r="O982" s="66" t="s">
        <v>8</v>
      </c>
      <c r="P982" s="85" t="str">
        <f>IF(AND('331-CT'!$E$7=TH!H982,OR(N982="331",O982="331")),"x","")</f>
        <v/>
      </c>
      <c r="Q982" s="85" t="str">
        <f>IF(AND(B982='111'!$L$11,OR($N982=$Q$7,$O982=$Q$7)),"x","")</f>
        <v/>
      </c>
      <c r="R982" s="85" t="str">
        <f>IF(AND($N982=$Q$7,$B982&lt;'111'!$L$11),"x","")</f>
        <v/>
      </c>
      <c r="S982" s="85" t="str">
        <f>IF(AND($O982=$Q$7,$B982&lt;'111'!$L$11),"x","")</f>
        <v/>
      </c>
      <c r="T982" s="85" t="str">
        <f>IF(ISERROR(FIND('112'!$M$9,G982,1)),"",IF((AND(FIND('112'!$M$9,G982,1)&gt;=1,B982='112'!$K$9,OR($N982='112'!$I$6,$O982='112'!$I$6))),"x",""))</f>
        <v/>
      </c>
      <c r="U982" s="85" t="str">
        <f>IF(ISERROR(FIND('112'!$M$9,G982,1)),"",IF((AND(LEFT(G982,2)=LEFT('112'!$M$9,2),B982&lt;'112'!$K$9,$N982='112'!$I$6)),"x",""))</f>
        <v/>
      </c>
      <c r="V982" s="85" t="str">
        <f>IF(ISERROR(FIND('112'!$M$9,G982,1)),"",IF((AND(RIGHT(G982,2)=RIGHT('112'!$M$9,2),B982&lt;'112'!$K$9,$O982='112'!$I$6)),"x",""))</f>
        <v/>
      </c>
      <c r="W982" s="85" t="str">
        <f>IF(AND('341-CT'!$H$9=H982,OR(LEFT(N982,3)=$W$7,LEFT(O982,3)=$W$7)),"x","")</f>
        <v/>
      </c>
      <c r="X982" s="85" t="str">
        <f>IF(OR(TH!N982=TH!$X$7,O982=TH!$X$7),"x","")</f>
        <v/>
      </c>
      <c r="Y982" s="85" t="str">
        <f>IF(AND(OR(N982="131",O982="131"),H982='131-CT'!$H$9),"x","")</f>
        <v/>
      </c>
      <c r="Z982" s="85"/>
      <c r="AA982" s="85" t="str">
        <f>IF(AND(MONTH(E982)='IN-NX'!$J$5,'IN-NX'!$D$7=D982),"x","")</f>
        <v/>
      </c>
      <c r="AB982" s="85" t="str">
        <f>IF(AND(OR(LEFT(TH!N982,2)="15",LEFT(TH!O982,2)="15"),'152-CT'!$J$8=TH!F982),"x","")</f>
        <v/>
      </c>
      <c r="AC982" s="85" t="str">
        <f>IF(AND(OR(LEFT(TH!N982,2)="15",LEFT(TH!O982,2)="15"),TK!$E$7=TH!F982),"x","")</f>
        <v/>
      </c>
      <c r="AD982" s="85"/>
    </row>
    <row r="983" spans="1:30" ht="15.75" hidden="1" customHeight="1">
      <c r="A983" s="342"/>
      <c r="B983" s="63">
        <f t="shared" si="108"/>
        <v>5</v>
      </c>
      <c r="C983" s="320">
        <v>42521</v>
      </c>
      <c r="D983" s="320" t="s">
        <v>585</v>
      </c>
      <c r="E983" s="320">
        <v>42516</v>
      </c>
      <c r="F983" s="74" t="s">
        <v>1512</v>
      </c>
      <c r="G983" s="998" t="s">
        <v>1574</v>
      </c>
      <c r="H983" s="322" t="s">
        <v>635</v>
      </c>
      <c r="I983" s="446"/>
      <c r="J983" s="446"/>
      <c r="K983" s="437"/>
      <c r="L983" s="446"/>
      <c r="M983" s="65">
        <v>28480300</v>
      </c>
      <c r="N983" s="323" t="s">
        <v>283</v>
      </c>
      <c r="O983" s="66" t="s">
        <v>8</v>
      </c>
      <c r="P983" s="85" t="str">
        <f>IF(AND('331-CT'!$E$7=TH!H983,OR(N983="331",O983="331")),"x","")</f>
        <v/>
      </c>
      <c r="Q983" s="85" t="str">
        <f>IF(AND(B983='111'!$L$11,OR($N983=$Q$7,$O983=$Q$7)),"x","")</f>
        <v/>
      </c>
      <c r="R983" s="85" t="str">
        <f>IF(AND($N983=$Q$7,$B983&lt;'111'!$L$11),"x","")</f>
        <v/>
      </c>
      <c r="S983" s="85" t="str">
        <f>IF(AND($O983=$Q$7,$B983&lt;'111'!$L$11),"x","")</f>
        <v/>
      </c>
      <c r="T983" s="85" t="str">
        <f>IF(ISERROR(FIND('112'!$M$9,G983,1)),"",IF((AND(FIND('112'!$M$9,G983,1)&gt;=1,B983='112'!$K$9,OR($N983='112'!$I$6,$O983='112'!$I$6))),"x",""))</f>
        <v/>
      </c>
      <c r="U983" s="85" t="str">
        <f>IF(ISERROR(FIND('112'!$M$9,G983,1)),"",IF((AND(LEFT(G983,2)=LEFT('112'!$M$9,2),B983&lt;'112'!$K$9,$N983='112'!$I$6)),"x",""))</f>
        <v/>
      </c>
      <c r="V983" s="85" t="str">
        <f>IF(ISERROR(FIND('112'!$M$9,G983,1)),"",IF((AND(RIGHT(G983,2)=RIGHT('112'!$M$9,2),B983&lt;'112'!$K$9,$O983='112'!$I$6)),"x",""))</f>
        <v/>
      </c>
      <c r="W983" s="85" t="str">
        <f>IF(AND('341-CT'!$H$9=H983,OR(LEFT(N983,3)=$W$7,LEFT(O983,3)=$W$7)),"x","")</f>
        <v/>
      </c>
      <c r="X983" s="85" t="str">
        <f>IF(OR(TH!N983=TH!$X$7,O983=TH!$X$7),"x","")</f>
        <v/>
      </c>
      <c r="Y983" s="85" t="str">
        <f>IF(AND(OR(N983="131",O983="131"),H983='131-CT'!$H$9),"x","")</f>
        <v/>
      </c>
      <c r="Z983" s="85"/>
      <c r="AA983" s="85" t="str">
        <f>IF(AND(MONTH(E983)='IN-NX'!$J$5,'IN-NX'!$D$7=D983),"x","")</f>
        <v/>
      </c>
      <c r="AB983" s="85" t="str">
        <f>IF(AND(OR(LEFT(TH!N983,2)="15",LEFT(TH!O983,2)="15"),'152-CT'!$J$8=TH!F983),"x","")</f>
        <v/>
      </c>
      <c r="AC983" s="85" t="str">
        <f>IF(AND(OR(LEFT(TH!N983,2)="15",LEFT(TH!O983,2)="15"),TK!$E$7=TH!F983),"x","")</f>
        <v/>
      </c>
      <c r="AD983" s="85"/>
    </row>
    <row r="984" spans="1:30" ht="15.75" hidden="1" customHeight="1">
      <c r="A984" s="342"/>
      <c r="B984" s="63">
        <f t="shared" si="108"/>
        <v>5</v>
      </c>
      <c r="C984" s="320">
        <v>42521</v>
      </c>
      <c r="D984" s="320" t="s">
        <v>585</v>
      </c>
      <c r="E984" s="320">
        <v>42516</v>
      </c>
      <c r="F984" s="74" t="s">
        <v>1513</v>
      </c>
      <c r="G984" s="998" t="s">
        <v>1574</v>
      </c>
      <c r="H984" s="322" t="s">
        <v>635</v>
      </c>
      <c r="I984" s="446"/>
      <c r="J984" s="446"/>
      <c r="K984" s="437"/>
      <c r="L984" s="446"/>
      <c r="M984" s="65">
        <v>2848030</v>
      </c>
      <c r="N984" s="323" t="s">
        <v>9</v>
      </c>
      <c r="O984" s="66" t="s">
        <v>8</v>
      </c>
      <c r="P984" s="85" t="str">
        <f>IF(AND('331-CT'!$E$7=TH!H984,OR(N984="331",O984="331")),"x","")</f>
        <v/>
      </c>
      <c r="Q984" s="85" t="str">
        <f>IF(AND(B984='111'!$L$11,OR($N984=$Q$7,$O984=$Q$7)),"x","")</f>
        <v/>
      </c>
      <c r="R984" s="85" t="str">
        <f>IF(AND($N984=$Q$7,$B984&lt;'111'!$L$11),"x","")</f>
        <v/>
      </c>
      <c r="S984" s="85" t="str">
        <f>IF(AND($O984=$Q$7,$B984&lt;'111'!$L$11),"x","")</f>
        <v/>
      </c>
      <c r="T984" s="85" t="str">
        <f>IF(ISERROR(FIND('112'!$M$9,G984,1)),"",IF((AND(FIND('112'!$M$9,G984,1)&gt;=1,B984='112'!$K$9,OR($N984='112'!$I$6,$O984='112'!$I$6))),"x",""))</f>
        <v/>
      </c>
      <c r="U984" s="85" t="str">
        <f>IF(ISERROR(FIND('112'!$M$9,G984,1)),"",IF((AND(LEFT(G984,2)=LEFT('112'!$M$9,2),B984&lt;'112'!$K$9,$N984='112'!$I$6)),"x",""))</f>
        <v/>
      </c>
      <c r="V984" s="85" t="str">
        <f>IF(ISERROR(FIND('112'!$M$9,G984,1)),"",IF((AND(RIGHT(G984,2)=RIGHT('112'!$M$9,2),B984&lt;'112'!$K$9,$O984='112'!$I$6)),"x",""))</f>
        <v/>
      </c>
      <c r="W984" s="85" t="str">
        <f>IF(AND('341-CT'!$H$9=H984,OR(LEFT(N984,3)=$W$7,LEFT(O984,3)=$W$7)),"x","")</f>
        <v/>
      </c>
      <c r="X984" s="85" t="str">
        <f>IF(OR(TH!N984=TH!$X$7,O984=TH!$X$7),"x","")</f>
        <v/>
      </c>
      <c r="Y984" s="85" t="str">
        <f>IF(AND(OR(N984="131",O984="131"),H984='131-CT'!$H$9),"x","")</f>
        <v/>
      </c>
      <c r="Z984" s="85"/>
      <c r="AA984" s="85" t="str">
        <f>IF(AND(MONTH(E984)='IN-NX'!$J$5,'IN-NX'!$D$7=D984),"x","")</f>
        <v/>
      </c>
      <c r="AB984" s="85" t="str">
        <f>IF(AND(OR(LEFT(TH!N984,2)="15",LEFT(TH!O984,2)="15"),'152-CT'!$J$8=TH!F984),"x","")</f>
        <v/>
      </c>
      <c r="AC984" s="85" t="str">
        <f>IF(AND(OR(LEFT(TH!N984,2)="15",LEFT(TH!O984,2)="15"),TK!$E$7=TH!F984),"x","")</f>
        <v/>
      </c>
      <c r="AD984" s="85"/>
    </row>
    <row r="985" spans="1:30" ht="15.75" hidden="1" customHeight="1">
      <c r="A985" s="342" t="str">
        <f>IF(B985&lt;&gt;"",IF(AND(B985='IN-TC'!$S$4,OR(TH!N985="1111",TH!O985="1111")),TH!D985,""),"")</f>
        <v/>
      </c>
      <c r="B985" s="63">
        <f t="shared" si="78"/>
        <v>5</v>
      </c>
      <c r="C985" s="320">
        <v>42499</v>
      </c>
      <c r="D985" s="320" t="s">
        <v>680</v>
      </c>
      <c r="E985" s="320">
        <v>42499</v>
      </c>
      <c r="F985" s="74" t="s">
        <v>1525</v>
      </c>
      <c r="G985" s="998" t="s">
        <v>1529</v>
      </c>
      <c r="H985" s="322" t="s">
        <v>626</v>
      </c>
      <c r="I985" s="446">
        <v>123</v>
      </c>
      <c r="J985" s="446">
        <v>13000</v>
      </c>
      <c r="K985" s="437"/>
      <c r="L985" s="446"/>
      <c r="M985" s="65">
        <f>ROUND(I985*J985,0)</f>
        <v>1599000</v>
      </c>
      <c r="N985" s="323" t="s">
        <v>277</v>
      </c>
      <c r="O985" s="66" t="s">
        <v>8</v>
      </c>
      <c r="P985" s="85" t="str">
        <f>IF(AND('331-CT'!$E$7=TH!H985,OR(N985="331",O985="331")),"x","")</f>
        <v/>
      </c>
      <c r="Q985" s="85" t="str">
        <f>IF(AND(B985='111'!$L$11,OR($N985=$Q$7,$O985=$Q$7)),"x","")</f>
        <v/>
      </c>
      <c r="R985" s="85" t="str">
        <f>IF(AND($N985=$Q$7,$B985&lt;'111'!$L$11),"x","")</f>
        <v/>
      </c>
      <c r="S985" s="85" t="str">
        <f>IF(AND($O985=$Q$7,$B985&lt;'111'!$L$11),"x","")</f>
        <v/>
      </c>
      <c r="T985" s="85" t="str">
        <f>IF(ISERROR(FIND('112'!$M$9,G985,1)),"",IF((AND(FIND('112'!$M$9,G985,1)&gt;=1,B985='112'!$K$9,OR($N985='112'!$I$6,$O985='112'!$I$6))),"x",""))</f>
        <v/>
      </c>
      <c r="U985" s="85" t="str">
        <f>IF(ISERROR(FIND('112'!$M$9,G985,1)),"",IF((AND(LEFT(G985,2)=LEFT('112'!$M$9,2),B985&lt;'112'!$K$9,$N985='112'!$I$6)),"x",""))</f>
        <v/>
      </c>
      <c r="V985" s="85" t="str">
        <f>IF(ISERROR(FIND('112'!$M$9,G985,1)),"",IF((AND(RIGHT(G985,2)=RIGHT('112'!$M$9,2),B985&lt;'112'!$K$9,$O985='112'!$I$6)),"x",""))</f>
        <v/>
      </c>
      <c r="W985" s="85" t="str">
        <f>IF(AND('341-CT'!$H$9=H985,OR(LEFT(N985,3)=$W$7,LEFT(O985,3)=$W$7)),"x","")</f>
        <v/>
      </c>
      <c r="X985" s="85" t="str">
        <f>IF(OR(TH!N985=TH!$X$7,O985=TH!$X$7),"x","")</f>
        <v/>
      </c>
      <c r="Y985" s="85" t="str">
        <f>IF(AND(OR(N985="131",O985="131"),H985='131-CT'!$H$9),"x","")</f>
        <v/>
      </c>
      <c r="Z985" s="85"/>
      <c r="AA985" s="85" t="str">
        <f>IF(AND(MONTH(E985)='IN-NX'!$J$5,'IN-NX'!$D$7=D985),"x","")</f>
        <v/>
      </c>
      <c r="AB985" s="85" t="str">
        <f>IF(AND(OR(LEFT(TH!N985,2)="15",LEFT(TH!O985,2)="15"),'152-CT'!$J$8=TH!F985),"x","")</f>
        <v/>
      </c>
      <c r="AC985" s="85" t="str">
        <f>IF(AND(OR(LEFT(TH!N985,2)="15",LEFT(TH!O985,2)="15"),TK!$E$7=TH!F985),"x","")</f>
        <v/>
      </c>
      <c r="AD985" s="85" t="str">
        <f>IF(AND(N985="1521",MONTH(C985)='BK-NL'!$M$11),"x","")</f>
        <v/>
      </c>
    </row>
    <row r="986" spans="1:30" ht="15.75" hidden="1" customHeight="1">
      <c r="A986" s="342" t="str">
        <f>IF(B986&lt;&gt;"",IF(AND(B986='IN-TC'!$S$4,OR(TH!N986="1111",TH!O986="1111")),TH!D986,""),"")</f>
        <v/>
      </c>
      <c r="B986" s="63">
        <f t="shared" ref="B986:B991" si="109">IF(C986&lt;&gt;"",MONTH(C986),"")</f>
        <v>5</v>
      </c>
      <c r="C986" s="320">
        <v>42499</v>
      </c>
      <c r="D986" s="320" t="s">
        <v>680</v>
      </c>
      <c r="E986" s="320">
        <v>42499</v>
      </c>
      <c r="F986" s="74" t="s">
        <v>1526</v>
      </c>
      <c r="G986" s="998" t="s">
        <v>1529</v>
      </c>
      <c r="H986" s="322" t="s">
        <v>626</v>
      </c>
      <c r="I986" s="446">
        <v>62</v>
      </c>
      <c r="J986" s="446">
        <v>13000</v>
      </c>
      <c r="K986" s="437"/>
      <c r="L986" s="446"/>
      <c r="M986" s="65">
        <f t="shared" ref="M986:M994" si="110">ROUND(I986*J986,0)</f>
        <v>806000</v>
      </c>
      <c r="N986" s="323" t="s">
        <v>277</v>
      </c>
      <c r="O986" s="66" t="s">
        <v>8</v>
      </c>
      <c r="P986" s="85" t="str">
        <f>IF(AND('331-CT'!$E$7=TH!H986,OR(N986="331",O986="331")),"x","")</f>
        <v/>
      </c>
      <c r="Q986" s="85" t="str">
        <f>IF(AND(B986='111'!$L$11,OR($N986=$Q$7,$O986=$Q$7)),"x","")</f>
        <v/>
      </c>
      <c r="R986" s="85" t="str">
        <f>IF(AND($N986=$Q$7,$B986&lt;'111'!$L$11),"x","")</f>
        <v/>
      </c>
      <c r="S986" s="85" t="str">
        <f>IF(AND($O986=$Q$7,$B986&lt;'111'!$L$11),"x","")</f>
        <v/>
      </c>
      <c r="T986" s="85" t="str">
        <f>IF(ISERROR(FIND('112'!$M$9,G986,1)),"",IF((AND(FIND('112'!$M$9,G986,1)&gt;=1,B986='112'!$K$9,OR($N986='112'!$I$6,$O986='112'!$I$6))),"x",""))</f>
        <v/>
      </c>
      <c r="U986" s="85" t="str">
        <f>IF(ISERROR(FIND('112'!$M$9,G986,1)),"",IF((AND(LEFT(G986,2)=LEFT('112'!$M$9,2),B986&lt;'112'!$K$9,$N986='112'!$I$6)),"x",""))</f>
        <v/>
      </c>
      <c r="V986" s="85" t="str">
        <f>IF(ISERROR(FIND('112'!$M$9,G986,1)),"",IF((AND(RIGHT(G986,2)=RIGHT('112'!$M$9,2),B986&lt;'112'!$K$9,$O986='112'!$I$6)),"x",""))</f>
        <v/>
      </c>
      <c r="W986" s="85" t="str">
        <f>IF(AND('341-CT'!$H$9=H986,OR(LEFT(N986,3)=$W$7,LEFT(O986,3)=$W$7)),"x","")</f>
        <v/>
      </c>
      <c r="X986" s="85" t="str">
        <f>IF(OR(TH!N986=TH!$X$7,O986=TH!$X$7),"x","")</f>
        <v/>
      </c>
      <c r="Y986" s="85" t="str">
        <f>IF(AND(OR(N986="131",O986="131"),H986='131-CT'!$H$9),"x","")</f>
        <v/>
      </c>
      <c r="Z986" s="85"/>
      <c r="AA986" s="85" t="str">
        <f>IF(AND(MONTH(E986)='IN-NX'!$J$5,'IN-NX'!$D$7=D986),"x","")</f>
        <v/>
      </c>
      <c r="AB986" s="85" t="str">
        <f>IF(AND(OR(LEFT(TH!N986,2)="15",LEFT(TH!O986,2)="15"),'152-CT'!$J$8=TH!F986),"x","")</f>
        <v/>
      </c>
      <c r="AC986" s="85" t="str">
        <f>IF(AND(OR(LEFT(TH!N986,2)="15",LEFT(TH!O986,2)="15"),TK!$E$7=TH!F986),"x","")</f>
        <v/>
      </c>
      <c r="AD986" s="85" t="str">
        <f>IF(AND(N986="1521",MONTH(C986)='BK-NL'!$M$11),"x","")</f>
        <v/>
      </c>
    </row>
    <row r="987" spans="1:30" ht="15.75" hidden="1" customHeight="1">
      <c r="A987" s="342" t="str">
        <f>IF(B987&lt;&gt;"",IF(AND(B987='IN-TC'!$S$4,OR(TH!N987="1111",TH!O987="1111")),TH!D987,""),"")</f>
        <v/>
      </c>
      <c r="B987" s="63">
        <f t="shared" si="109"/>
        <v>5</v>
      </c>
      <c r="C987" s="320">
        <v>42499</v>
      </c>
      <c r="D987" s="320" t="s">
        <v>680</v>
      </c>
      <c r="E987" s="320">
        <v>42499</v>
      </c>
      <c r="F987" s="74" t="s">
        <v>391</v>
      </c>
      <c r="G987" s="998" t="s">
        <v>1529</v>
      </c>
      <c r="H987" s="322" t="s">
        <v>626</v>
      </c>
      <c r="I987" s="446">
        <v>321</v>
      </c>
      <c r="J987" s="446">
        <v>13500</v>
      </c>
      <c r="K987" s="437"/>
      <c r="L987" s="446"/>
      <c r="M987" s="65">
        <f t="shared" si="110"/>
        <v>4333500</v>
      </c>
      <c r="N987" s="323" t="s">
        <v>277</v>
      </c>
      <c r="O987" s="66" t="s">
        <v>8</v>
      </c>
      <c r="P987" s="85" t="str">
        <f>IF(AND('331-CT'!$E$7=TH!H987,OR(N987="331",O987="331")),"x","")</f>
        <v/>
      </c>
      <c r="Q987" s="85" t="str">
        <f>IF(AND(B987='111'!$L$11,OR($N987=$Q$7,$O987=$Q$7)),"x","")</f>
        <v/>
      </c>
      <c r="R987" s="85" t="str">
        <f>IF(AND($N987=$Q$7,$B987&lt;'111'!$L$11),"x","")</f>
        <v/>
      </c>
      <c r="S987" s="85" t="str">
        <f>IF(AND($O987=$Q$7,$B987&lt;'111'!$L$11),"x","")</f>
        <v/>
      </c>
      <c r="T987" s="85" t="str">
        <f>IF(ISERROR(FIND('112'!$M$9,G987,1)),"",IF((AND(FIND('112'!$M$9,G987,1)&gt;=1,B987='112'!$K$9,OR($N987='112'!$I$6,$O987='112'!$I$6))),"x",""))</f>
        <v/>
      </c>
      <c r="U987" s="85" t="str">
        <f>IF(ISERROR(FIND('112'!$M$9,G987,1)),"",IF((AND(LEFT(G987,2)=LEFT('112'!$M$9,2),B987&lt;'112'!$K$9,$N987='112'!$I$6)),"x",""))</f>
        <v/>
      </c>
      <c r="V987" s="85" t="str">
        <f>IF(ISERROR(FIND('112'!$M$9,G987,1)),"",IF((AND(RIGHT(G987,2)=RIGHT('112'!$M$9,2),B987&lt;'112'!$K$9,$O987='112'!$I$6)),"x",""))</f>
        <v/>
      </c>
      <c r="W987" s="85" t="str">
        <f>IF(AND('341-CT'!$H$9=H987,OR(LEFT(N987,3)=$W$7,LEFT(O987,3)=$W$7)),"x","")</f>
        <v/>
      </c>
      <c r="X987" s="85" t="str">
        <f>IF(OR(TH!N987=TH!$X$7,O987=TH!$X$7),"x","")</f>
        <v/>
      </c>
      <c r="Y987" s="85" t="str">
        <f>IF(AND(OR(N987="131",O987="131"),H987='131-CT'!$H$9),"x","")</f>
        <v/>
      </c>
      <c r="Z987" s="85"/>
      <c r="AA987" s="85" t="str">
        <f>IF(AND(MONTH(E987)='IN-NX'!$J$5,'IN-NX'!$D$7=D987),"x","")</f>
        <v/>
      </c>
      <c r="AB987" s="85" t="str">
        <f>IF(AND(OR(LEFT(TH!N987,2)="15",LEFT(TH!O987,2)="15"),'152-CT'!$J$8=TH!F987),"x","")</f>
        <v/>
      </c>
      <c r="AC987" s="85" t="str">
        <f>IF(AND(OR(LEFT(TH!N987,2)="15",LEFT(TH!O987,2)="15"),TK!$E$7=TH!F987),"x","")</f>
        <v/>
      </c>
      <c r="AD987" s="85" t="str">
        <f>IF(AND(N987="1521",MONTH(C987)='BK-NL'!$M$11),"x","")</f>
        <v/>
      </c>
    </row>
    <row r="988" spans="1:30" ht="15.75" hidden="1" customHeight="1">
      <c r="A988" s="342" t="str">
        <f>IF(B988&lt;&gt;"",IF(AND(B988='IN-TC'!$S$4,OR(TH!N988="1111",TH!O988="1111")),TH!D988,""),"")</f>
        <v/>
      </c>
      <c r="B988" s="63">
        <f t="shared" si="109"/>
        <v>5</v>
      </c>
      <c r="C988" s="320">
        <v>42499</v>
      </c>
      <c r="D988" s="320" t="s">
        <v>680</v>
      </c>
      <c r="E988" s="320">
        <v>42499</v>
      </c>
      <c r="F988" s="74" t="s">
        <v>391</v>
      </c>
      <c r="G988" s="998" t="s">
        <v>1529</v>
      </c>
      <c r="H988" s="322" t="s">
        <v>626</v>
      </c>
      <c r="I988" s="446">
        <v>904</v>
      </c>
      <c r="J988" s="446">
        <v>21347</v>
      </c>
      <c r="K988" s="437"/>
      <c r="L988" s="446"/>
      <c r="M988" s="65">
        <f t="shared" si="110"/>
        <v>19297688</v>
      </c>
      <c r="N988" s="323" t="s">
        <v>277</v>
      </c>
      <c r="O988" s="66" t="s">
        <v>8</v>
      </c>
      <c r="P988" s="85" t="str">
        <f>IF(AND('331-CT'!$E$7=TH!H988,OR(N988="331",O988="331")),"x","")</f>
        <v/>
      </c>
      <c r="Q988" s="85" t="str">
        <f>IF(AND(B988='111'!$L$11,OR($N988=$Q$7,$O988=$Q$7)),"x","")</f>
        <v/>
      </c>
      <c r="R988" s="85" t="str">
        <f>IF(AND($N988=$Q$7,$B988&lt;'111'!$L$11),"x","")</f>
        <v/>
      </c>
      <c r="S988" s="85" t="str">
        <f>IF(AND($O988=$Q$7,$B988&lt;'111'!$L$11),"x","")</f>
        <v/>
      </c>
      <c r="T988" s="85" t="str">
        <f>IF(ISERROR(FIND('112'!$M$9,G988,1)),"",IF((AND(FIND('112'!$M$9,G988,1)&gt;=1,B988='112'!$K$9,OR($N988='112'!$I$6,$O988='112'!$I$6))),"x",""))</f>
        <v/>
      </c>
      <c r="U988" s="85" t="str">
        <f>IF(ISERROR(FIND('112'!$M$9,G988,1)),"",IF((AND(LEFT(G988,2)=LEFT('112'!$M$9,2),B988&lt;'112'!$K$9,$N988='112'!$I$6)),"x",""))</f>
        <v/>
      </c>
      <c r="V988" s="85" t="str">
        <f>IF(ISERROR(FIND('112'!$M$9,G988,1)),"",IF((AND(RIGHT(G988,2)=RIGHT('112'!$M$9,2),B988&lt;'112'!$K$9,$O988='112'!$I$6)),"x",""))</f>
        <v/>
      </c>
      <c r="W988" s="85" t="str">
        <f>IF(AND('341-CT'!$H$9=H988,OR(LEFT(N988,3)=$W$7,LEFT(O988,3)=$W$7)),"x","")</f>
        <v/>
      </c>
      <c r="X988" s="85" t="str">
        <f>IF(OR(TH!N988=TH!$X$7,O988=TH!$X$7),"x","")</f>
        <v/>
      </c>
      <c r="Y988" s="85" t="str">
        <f>IF(AND(OR(N988="131",O988="131"),H988='131-CT'!$H$9),"x","")</f>
        <v/>
      </c>
      <c r="Z988" s="85"/>
      <c r="AA988" s="85" t="str">
        <f>IF(AND(MONTH(E988)='IN-NX'!$J$5,'IN-NX'!$D$7=D988),"x","")</f>
        <v/>
      </c>
      <c r="AB988" s="85" t="str">
        <f>IF(AND(OR(LEFT(TH!N988,2)="15",LEFT(TH!O988,2)="15"),'152-CT'!$J$8=TH!F988),"x","")</f>
        <v/>
      </c>
      <c r="AC988" s="85" t="str">
        <f>IF(AND(OR(LEFT(TH!N988,2)="15",LEFT(TH!O988,2)="15"),TK!$E$7=TH!F988),"x","")</f>
        <v/>
      </c>
      <c r="AD988" s="85" t="str">
        <f>IF(AND(N988="1521",MONTH(C988)='BK-NL'!$M$11),"x","")</f>
        <v/>
      </c>
    </row>
    <row r="989" spans="1:30" ht="15.75" hidden="1" customHeight="1">
      <c r="A989" s="342" t="str">
        <f>IF(B989&lt;&gt;"",IF(AND(B989='IN-TC'!$S$4,OR(TH!N989="1111",TH!O989="1111")),TH!D989,""),"")</f>
        <v/>
      </c>
      <c r="B989" s="63">
        <f t="shared" si="109"/>
        <v>5</v>
      </c>
      <c r="C989" s="320">
        <v>42499</v>
      </c>
      <c r="D989" s="320" t="s">
        <v>680</v>
      </c>
      <c r="E989" s="320">
        <v>42499</v>
      </c>
      <c r="F989" s="74" t="s">
        <v>1527</v>
      </c>
      <c r="G989" s="998" t="s">
        <v>1529</v>
      </c>
      <c r="H989" s="322" t="s">
        <v>626</v>
      </c>
      <c r="I989" s="446">
        <v>72</v>
      </c>
      <c r="J989" s="446">
        <v>21347</v>
      </c>
      <c r="K989" s="437"/>
      <c r="L989" s="446"/>
      <c r="M989" s="65">
        <f t="shared" si="110"/>
        <v>1536984</v>
      </c>
      <c r="N989" s="323" t="s">
        <v>277</v>
      </c>
      <c r="O989" s="66" t="s">
        <v>8</v>
      </c>
      <c r="P989" s="85" t="str">
        <f>IF(AND('331-CT'!$E$7=TH!H989,OR(N989="331",O989="331")),"x","")</f>
        <v/>
      </c>
      <c r="Q989" s="85" t="str">
        <f>IF(AND(B989='111'!$L$11,OR($N989=$Q$7,$O989=$Q$7)),"x","")</f>
        <v/>
      </c>
      <c r="R989" s="85" t="str">
        <f>IF(AND($N989=$Q$7,$B989&lt;'111'!$L$11),"x","")</f>
        <v/>
      </c>
      <c r="S989" s="85" t="str">
        <f>IF(AND($O989=$Q$7,$B989&lt;'111'!$L$11),"x","")</f>
        <v/>
      </c>
      <c r="T989" s="85" t="str">
        <f>IF(ISERROR(FIND('112'!$M$9,G989,1)),"",IF((AND(FIND('112'!$M$9,G989,1)&gt;=1,B989='112'!$K$9,OR($N989='112'!$I$6,$O989='112'!$I$6))),"x",""))</f>
        <v/>
      </c>
      <c r="U989" s="85" t="str">
        <f>IF(ISERROR(FIND('112'!$M$9,G989,1)),"",IF((AND(LEFT(G989,2)=LEFT('112'!$M$9,2),B989&lt;'112'!$K$9,$N989='112'!$I$6)),"x",""))</f>
        <v/>
      </c>
      <c r="V989" s="85" t="str">
        <f>IF(ISERROR(FIND('112'!$M$9,G989,1)),"",IF((AND(RIGHT(G989,2)=RIGHT('112'!$M$9,2),B989&lt;'112'!$K$9,$O989='112'!$I$6)),"x",""))</f>
        <v/>
      </c>
      <c r="W989" s="85" t="str">
        <f>IF(AND('341-CT'!$H$9=H989,OR(LEFT(N989,3)=$W$7,LEFT(O989,3)=$W$7)),"x","")</f>
        <v/>
      </c>
      <c r="X989" s="85" t="str">
        <f>IF(OR(TH!N989=TH!$X$7,O989=TH!$X$7),"x","")</f>
        <v/>
      </c>
      <c r="Y989" s="85" t="str">
        <f>IF(AND(OR(N989="131",O989="131"),H989='131-CT'!$H$9),"x","")</f>
        <v/>
      </c>
      <c r="Z989" s="85"/>
      <c r="AA989" s="85" t="str">
        <f>IF(AND(MONTH(E989)='IN-NX'!$J$5,'IN-NX'!$D$7=D989),"x","")</f>
        <v/>
      </c>
      <c r="AB989" s="85" t="str">
        <f>IF(AND(OR(LEFT(TH!N989,2)="15",LEFT(TH!O989,2)="15"),'152-CT'!$J$8=TH!F989),"x","")</f>
        <v/>
      </c>
      <c r="AC989" s="85" t="str">
        <f>IF(AND(OR(LEFT(TH!N989,2)="15",LEFT(TH!O989,2)="15"),TK!$E$7=TH!F989),"x","")</f>
        <v/>
      </c>
      <c r="AD989" s="85" t="str">
        <f>IF(AND(N989="1521",MONTH(C989)='BK-NL'!$M$11),"x","")</f>
        <v/>
      </c>
    </row>
    <row r="990" spans="1:30" ht="15.75" hidden="1" customHeight="1">
      <c r="A990" s="342" t="str">
        <f>IF(B990&lt;&gt;"",IF(AND(B990='IN-TC'!$S$4,OR(TH!N990="1111",TH!O990="1111")),TH!D990,""),"")</f>
        <v/>
      </c>
      <c r="B990" s="63">
        <f t="shared" si="109"/>
        <v>5</v>
      </c>
      <c r="C990" s="320">
        <v>42499</v>
      </c>
      <c r="D990" s="320" t="s">
        <v>680</v>
      </c>
      <c r="E990" s="320">
        <v>42499</v>
      </c>
      <c r="F990" s="74" t="s">
        <v>1528</v>
      </c>
      <c r="G990" s="998" t="s">
        <v>1529</v>
      </c>
      <c r="H990" s="322" t="s">
        <v>626</v>
      </c>
      <c r="I990" s="446">
        <v>132</v>
      </c>
      <c r="J990" s="446">
        <v>21347</v>
      </c>
      <c r="K990" s="437"/>
      <c r="L990" s="446"/>
      <c r="M990" s="65">
        <f t="shared" si="110"/>
        <v>2817804</v>
      </c>
      <c r="N990" s="323" t="s">
        <v>277</v>
      </c>
      <c r="O990" s="66" t="s">
        <v>8</v>
      </c>
      <c r="P990" s="85" t="str">
        <f>IF(AND('331-CT'!$E$7=TH!H990,OR(N990="331",O990="331")),"x","")</f>
        <v/>
      </c>
      <c r="Q990" s="85" t="str">
        <f>IF(AND(B990='111'!$L$11,OR($N990=$Q$7,$O990=$Q$7)),"x","")</f>
        <v/>
      </c>
      <c r="R990" s="85" t="str">
        <f>IF(AND($N990=$Q$7,$B990&lt;'111'!$L$11),"x","")</f>
        <v/>
      </c>
      <c r="S990" s="85" t="str">
        <f>IF(AND($O990=$Q$7,$B990&lt;'111'!$L$11),"x","")</f>
        <v/>
      </c>
      <c r="T990" s="85" t="str">
        <f>IF(ISERROR(FIND('112'!$M$9,G990,1)),"",IF((AND(FIND('112'!$M$9,G990,1)&gt;=1,B990='112'!$K$9,OR($N990='112'!$I$6,$O990='112'!$I$6))),"x",""))</f>
        <v/>
      </c>
      <c r="U990" s="85" t="str">
        <f>IF(ISERROR(FIND('112'!$M$9,G990,1)),"",IF((AND(LEFT(G990,2)=LEFT('112'!$M$9,2),B990&lt;'112'!$K$9,$N990='112'!$I$6)),"x",""))</f>
        <v/>
      </c>
      <c r="V990" s="85" t="str">
        <f>IF(ISERROR(FIND('112'!$M$9,G990,1)),"",IF((AND(RIGHT(G990,2)=RIGHT('112'!$M$9,2),B990&lt;'112'!$K$9,$O990='112'!$I$6)),"x",""))</f>
        <v/>
      </c>
      <c r="W990" s="85" t="str">
        <f>IF(AND('341-CT'!$H$9=H990,OR(LEFT(N990,3)=$W$7,LEFT(O990,3)=$W$7)),"x","")</f>
        <v/>
      </c>
      <c r="X990" s="85" t="str">
        <f>IF(OR(TH!N990=TH!$X$7,O990=TH!$X$7),"x","")</f>
        <v/>
      </c>
      <c r="Y990" s="85" t="str">
        <f>IF(AND(OR(N990="131",O990="131"),H990='131-CT'!$H$9),"x","")</f>
        <v/>
      </c>
      <c r="Z990" s="85"/>
      <c r="AA990" s="85" t="str">
        <f>IF(AND(MONTH(E990)='IN-NX'!$J$5,'IN-NX'!$D$7=D990),"x","")</f>
        <v/>
      </c>
      <c r="AB990" s="85" t="str">
        <f>IF(AND(OR(LEFT(TH!N990,2)="15",LEFT(TH!O990,2)="15"),'152-CT'!$J$8=TH!F990),"x","")</f>
        <v/>
      </c>
      <c r="AC990" s="85" t="str">
        <f>IF(AND(OR(LEFT(TH!N990,2)="15",LEFT(TH!O990,2)="15"),TK!$E$7=TH!F990),"x","")</f>
        <v/>
      </c>
      <c r="AD990" s="85" t="str">
        <f>IF(AND(N990="1521",MONTH(C990)='BK-NL'!$M$11),"x","")</f>
        <v/>
      </c>
    </row>
    <row r="991" spans="1:30" ht="15.75" hidden="1" customHeight="1">
      <c r="A991" s="342" t="str">
        <f>IF(B991&lt;&gt;"",IF(AND(B991='IN-TC'!$S$4,OR(TH!N991="1111",TH!O991="1111")),TH!D991,""),"")</f>
        <v/>
      </c>
      <c r="B991" s="63">
        <f t="shared" si="109"/>
        <v>5</v>
      </c>
      <c r="C991" s="320">
        <v>42499</v>
      </c>
      <c r="D991" s="320" t="s">
        <v>680</v>
      </c>
      <c r="E991" s="320">
        <v>42499</v>
      </c>
      <c r="F991" s="74" t="s">
        <v>655</v>
      </c>
      <c r="G991" s="998" t="s">
        <v>1529</v>
      </c>
      <c r="H991" s="322" t="s">
        <v>626</v>
      </c>
      <c r="I991" s="446"/>
      <c r="J991" s="446"/>
      <c r="K991" s="437"/>
      <c r="L991" s="446"/>
      <c r="M991" s="65">
        <v>3039098</v>
      </c>
      <c r="N991" s="323" t="s">
        <v>9</v>
      </c>
      <c r="O991" s="66" t="s">
        <v>8</v>
      </c>
      <c r="P991" s="85" t="str">
        <f>IF(AND('331-CT'!$E$7=TH!H991,OR(N991="331",O991="331")),"x","")</f>
        <v/>
      </c>
      <c r="Q991" s="85" t="str">
        <f>IF(AND(B991='111'!$L$11,OR($N991=$Q$7,$O991=$Q$7)),"x","")</f>
        <v/>
      </c>
      <c r="R991" s="85" t="str">
        <f>IF(AND($N991=$Q$7,$B991&lt;'111'!$L$11),"x","")</f>
        <v/>
      </c>
      <c r="S991" s="85" t="str">
        <f>IF(AND($O991=$Q$7,$B991&lt;'111'!$L$11),"x","")</f>
        <v/>
      </c>
      <c r="T991" s="85" t="str">
        <f>IF(ISERROR(FIND('112'!$M$9,G991,1)),"",IF((AND(FIND('112'!$M$9,G991,1)&gt;=1,B991='112'!$K$9,OR($N991='112'!$I$6,$O991='112'!$I$6))),"x",""))</f>
        <v/>
      </c>
      <c r="U991" s="85" t="str">
        <f>IF(ISERROR(FIND('112'!$M$9,G991,1)),"",IF((AND(LEFT(G991,2)=LEFT('112'!$M$9,2),B991&lt;'112'!$K$9,$N991='112'!$I$6)),"x",""))</f>
        <v/>
      </c>
      <c r="V991" s="85" t="str">
        <f>IF(ISERROR(FIND('112'!$M$9,G991,1)),"",IF((AND(RIGHT(G991,2)=RIGHT('112'!$M$9,2),B991&lt;'112'!$K$9,$O991='112'!$I$6)),"x",""))</f>
        <v/>
      </c>
      <c r="W991" s="85" t="str">
        <f>IF(AND('341-CT'!$H$9=H991,OR(LEFT(N991,3)=$W$7,LEFT(O991,3)=$W$7)),"x","")</f>
        <v/>
      </c>
      <c r="X991" s="85" t="str">
        <f>IF(OR(TH!N991=TH!$X$7,O991=TH!$X$7),"x","")</f>
        <v/>
      </c>
      <c r="Y991" s="85" t="str">
        <f>IF(AND(OR(N991="131",O991="131"),H991='131-CT'!$H$9),"x","")</f>
        <v/>
      </c>
      <c r="Z991" s="85"/>
      <c r="AA991" s="85" t="str">
        <f>IF(AND(MONTH(E991)='IN-NX'!$J$5,'IN-NX'!$D$7=D991),"x","")</f>
        <v/>
      </c>
      <c r="AB991" s="85" t="str">
        <f>IF(AND(OR(LEFT(TH!N991,2)="15",LEFT(TH!O991,2)="15"),'152-CT'!$J$8=TH!F991),"x","")</f>
        <v/>
      </c>
      <c r="AC991" s="85" t="str">
        <f>IF(AND(OR(LEFT(TH!N991,2)="15",LEFT(TH!O991,2)="15"),TK!$E$7=TH!F991),"x","")</f>
        <v/>
      </c>
      <c r="AD991" s="85" t="str">
        <f>IF(AND(N991="1521",MONTH(C991)='BK-NL'!$M$11),"x","")</f>
        <v/>
      </c>
    </row>
    <row r="992" spans="1:30" ht="15.75" hidden="1" customHeight="1">
      <c r="A992" s="342" t="str">
        <f>IF(B992&lt;&gt;"",IF(AND(B992='IN-TC'!$S$4,OR(TH!N992="1111",TH!O992="1111")),TH!D992,""),"")</f>
        <v/>
      </c>
      <c r="B992" s="63">
        <f t="shared" si="78"/>
        <v>5</v>
      </c>
      <c r="C992" s="64">
        <f>E992</f>
        <v>42502</v>
      </c>
      <c r="D992" s="320" t="s">
        <v>681</v>
      </c>
      <c r="E992" s="64">
        <v>42502</v>
      </c>
      <c r="F992" s="74" t="s">
        <v>225</v>
      </c>
      <c r="G992" s="994" t="s">
        <v>1499</v>
      </c>
      <c r="H992" s="350" t="s">
        <v>624</v>
      </c>
      <c r="I992" s="448">
        <v>450</v>
      </c>
      <c r="J992" s="448">
        <v>19565.650000000001</v>
      </c>
      <c r="K992" s="439"/>
      <c r="L992" s="448"/>
      <c r="M992" s="65">
        <f t="shared" si="110"/>
        <v>8804543</v>
      </c>
      <c r="N992" s="323" t="s">
        <v>277</v>
      </c>
      <c r="O992" s="66" t="s">
        <v>8</v>
      </c>
      <c r="P992" s="85" t="str">
        <f>IF(AND('331-CT'!$E$7=TH!H992,OR(N992="331",O992="331")),"x","")</f>
        <v/>
      </c>
      <c r="Q992" s="85" t="str">
        <f>IF(AND(B992='111'!$L$11,OR($N992=$Q$7,$O992=$Q$7)),"x","")</f>
        <v/>
      </c>
      <c r="R992" s="85" t="str">
        <f>IF(AND($N992=$Q$7,$B992&lt;'111'!$L$11),"x","")</f>
        <v/>
      </c>
      <c r="S992" s="85" t="str">
        <f>IF(AND($O992=$Q$7,$B992&lt;'111'!$L$11),"x","")</f>
        <v/>
      </c>
      <c r="T992" s="85" t="str">
        <f>IF(ISERROR(FIND('112'!$M$9,G992,1)),"",IF((AND(FIND('112'!$M$9,G992,1)&gt;=1,B992='112'!$K$9,OR($N992='112'!$I$6,$O992='112'!$I$6))),"x",""))</f>
        <v/>
      </c>
      <c r="U992" s="85" t="str">
        <f>IF(ISERROR(FIND('112'!$M$9,G992,1)),"",IF((AND(LEFT(G992,2)=LEFT('112'!$M$9,2),B992&lt;'112'!$K$9,$N992='112'!$I$6)),"x",""))</f>
        <v/>
      </c>
      <c r="V992" s="85" t="str">
        <f>IF(ISERROR(FIND('112'!$M$9,G992,1)),"",IF((AND(RIGHT(G992,2)=RIGHT('112'!$M$9,2),B992&lt;'112'!$K$9,$O992='112'!$I$6)),"x",""))</f>
        <v/>
      </c>
      <c r="W992" s="85" t="str">
        <f>IF(AND('341-CT'!$H$9=H992,OR(LEFT(N992,3)=$W$7,LEFT(O992,3)=$W$7)),"x","")</f>
        <v/>
      </c>
      <c r="X992" s="85" t="str">
        <f>IF(OR(TH!N992=TH!$X$7,O992=TH!$X$7),"x","")</f>
        <v/>
      </c>
      <c r="Y992" s="85" t="str">
        <f>IF(AND(OR(N992="131",O992="131"),H992='131-CT'!$H$9),"x","")</f>
        <v/>
      </c>
      <c r="Z992" s="85"/>
      <c r="AA992" s="85" t="str">
        <f>IF(AND(MONTH(E992)='IN-NX'!$J$5,'IN-NX'!$D$7=D992),"x","")</f>
        <v/>
      </c>
      <c r="AB992" s="85" t="str">
        <f>IF(AND(OR(LEFT(TH!N992,2)="15",LEFT(TH!O992,2)="15"),'152-CT'!$J$8=TH!F992),"x","")</f>
        <v/>
      </c>
      <c r="AC992" s="85" t="str">
        <f>IF(AND(OR(LEFT(TH!N992,2)="15",LEFT(TH!O992,2)="15"),TK!$E$7=TH!F992),"x","")</f>
        <v/>
      </c>
      <c r="AD992" s="85" t="str">
        <f>IF(AND(N992="1521",MONTH(C992)='BK-NL'!$M$11),"x","")</f>
        <v/>
      </c>
    </row>
    <row r="993" spans="1:31" ht="15.75" hidden="1" customHeight="1">
      <c r="A993" s="342" t="str">
        <f>IF(B993&lt;&gt;"",IF(AND(B993='IN-TC'!$S$4,OR(TH!N993="1111",TH!O993="1111")),TH!D993,""),"")</f>
        <v/>
      </c>
      <c r="B993" s="63">
        <f t="shared" si="78"/>
        <v>5</v>
      </c>
      <c r="C993" s="64">
        <f t="shared" ref="C993:C995" si="111">E993</f>
        <v>42502</v>
      </c>
      <c r="D993" s="320" t="s">
        <v>681</v>
      </c>
      <c r="E993" s="64">
        <v>42502</v>
      </c>
      <c r="F993" s="74" t="s">
        <v>1364</v>
      </c>
      <c r="G993" s="994" t="s">
        <v>1499</v>
      </c>
      <c r="H993" s="350" t="s">
        <v>624</v>
      </c>
      <c r="I993" s="448"/>
      <c r="J993" s="448"/>
      <c r="K993" s="439"/>
      <c r="L993" s="448"/>
      <c r="M993" s="65">
        <v>880454</v>
      </c>
      <c r="N993" s="323" t="s">
        <v>9</v>
      </c>
      <c r="O993" s="66" t="s">
        <v>8</v>
      </c>
      <c r="P993" s="85" t="str">
        <f>IF(AND('331-CT'!$E$7=TH!H993,OR(N993="331",O993="331")),"x","")</f>
        <v/>
      </c>
      <c r="Q993" s="85" t="str">
        <f>IF(AND(B993='111'!$L$11,OR($N993=$Q$7,$O993=$Q$7)),"x","")</f>
        <v/>
      </c>
      <c r="R993" s="85" t="str">
        <f>IF(AND($N993=$Q$7,$B993&lt;'111'!$L$11),"x","")</f>
        <v/>
      </c>
      <c r="S993" s="85" t="str">
        <f>IF(AND($O993=$Q$7,$B993&lt;'111'!$L$11),"x","")</f>
        <v/>
      </c>
      <c r="T993" s="85" t="str">
        <f>IF(ISERROR(FIND('112'!$M$9,G993,1)),"",IF((AND(FIND('112'!$M$9,G993,1)&gt;=1,B993='112'!$K$9,OR($N993='112'!$I$6,$O993='112'!$I$6))),"x",""))</f>
        <v/>
      </c>
      <c r="U993" s="85" t="str">
        <f>IF(ISERROR(FIND('112'!$M$9,G993,1)),"",IF((AND(LEFT(G993,2)=LEFT('112'!$M$9,2),B993&lt;'112'!$K$9,$N993='112'!$I$6)),"x",""))</f>
        <v/>
      </c>
      <c r="V993" s="85" t="str">
        <f>IF(ISERROR(FIND('112'!$M$9,G993,1)),"",IF((AND(RIGHT(G993,2)=RIGHT('112'!$M$9,2),B993&lt;'112'!$K$9,$O993='112'!$I$6)),"x",""))</f>
        <v/>
      </c>
      <c r="W993" s="85" t="str">
        <f>IF(AND('341-CT'!$H$9=H993,OR(LEFT(N993,3)=$W$7,LEFT(O993,3)=$W$7)),"x","")</f>
        <v/>
      </c>
      <c r="X993" s="85" t="str">
        <f>IF(OR(TH!N993=TH!$X$7,O993=TH!$X$7),"x","")</f>
        <v/>
      </c>
      <c r="Y993" s="85" t="str">
        <f>IF(AND(OR(N993="131",O993="131"),H993='131-CT'!$H$9),"x","")</f>
        <v/>
      </c>
      <c r="Z993" s="85"/>
      <c r="AA993" s="85" t="str">
        <f>IF(AND(MONTH(E993)='IN-NX'!$J$5,'IN-NX'!$D$7=D993),"x","")</f>
        <v/>
      </c>
      <c r="AB993" s="85" t="str">
        <f>IF(AND(OR(LEFT(TH!N993,2)="15",LEFT(TH!O993,2)="15"),'152-CT'!$J$8=TH!F993),"x","")</f>
        <v/>
      </c>
      <c r="AC993" s="85" t="str">
        <f>IF(AND(OR(LEFT(TH!N993,2)="15",LEFT(TH!O993,2)="15"),TK!$E$7=TH!F993),"x","")</f>
        <v/>
      </c>
      <c r="AD993" s="85" t="str">
        <f>IF(AND(N993="1521",MONTH(C993)='BK-NL'!$M$11),"x","")</f>
        <v/>
      </c>
    </row>
    <row r="994" spans="1:31" ht="15.75" hidden="1" customHeight="1">
      <c r="A994" s="342" t="str">
        <f>IF(B994&lt;&gt;"",IF(AND(B994='IN-TC'!$S$4,OR(TH!N994="1111",TH!O994="1111")),TH!D994,""),"")</f>
        <v/>
      </c>
      <c r="B994" s="63">
        <f t="shared" ref="B994:B995" si="112">IF(C994&lt;&gt;"",MONTH(C994),"")</f>
        <v>5</v>
      </c>
      <c r="C994" s="64">
        <f t="shared" si="111"/>
        <v>42520</v>
      </c>
      <c r="D994" s="320" t="s">
        <v>682</v>
      </c>
      <c r="E994" s="64">
        <v>42520</v>
      </c>
      <c r="F994" s="74" t="s">
        <v>225</v>
      </c>
      <c r="G994" s="994" t="s">
        <v>1538</v>
      </c>
      <c r="H994" s="350" t="s">
        <v>624</v>
      </c>
      <c r="I994" s="448">
        <v>450</v>
      </c>
      <c r="J994" s="448">
        <v>19565.57</v>
      </c>
      <c r="K994" s="439"/>
      <c r="L994" s="448"/>
      <c r="M994" s="65">
        <f t="shared" si="110"/>
        <v>8804507</v>
      </c>
      <c r="N994" s="323" t="s">
        <v>277</v>
      </c>
      <c r="O994" s="66" t="s">
        <v>8</v>
      </c>
      <c r="P994" s="85" t="str">
        <f>IF(AND('331-CT'!$E$7=TH!H994,OR(N994="331",O994="331")),"x","")</f>
        <v/>
      </c>
      <c r="Q994" s="85" t="str">
        <f>IF(AND(B994='111'!$L$11,OR($N994=$Q$7,$O994=$Q$7)),"x","")</f>
        <v/>
      </c>
      <c r="R994" s="85" t="str">
        <f>IF(AND($N994=$Q$7,$B994&lt;'111'!$L$11),"x","")</f>
        <v/>
      </c>
      <c r="S994" s="85" t="str">
        <f>IF(AND($O994=$Q$7,$B994&lt;'111'!$L$11),"x","")</f>
        <v/>
      </c>
      <c r="T994" s="85" t="str">
        <f>IF(ISERROR(FIND('112'!$M$9,G994,1)),"",IF((AND(FIND('112'!$M$9,G994,1)&gt;=1,B994='112'!$K$9,OR($N994='112'!$I$6,$O994='112'!$I$6))),"x",""))</f>
        <v/>
      </c>
      <c r="U994" s="85" t="str">
        <f>IF(ISERROR(FIND('112'!$M$9,G994,1)),"",IF((AND(LEFT(G994,2)=LEFT('112'!$M$9,2),B994&lt;'112'!$K$9,$N994='112'!$I$6)),"x",""))</f>
        <v/>
      </c>
      <c r="V994" s="85" t="str">
        <f>IF(ISERROR(FIND('112'!$M$9,G994,1)),"",IF((AND(RIGHT(G994,2)=RIGHT('112'!$M$9,2),B994&lt;'112'!$K$9,$O994='112'!$I$6)),"x",""))</f>
        <v/>
      </c>
      <c r="W994" s="85" t="str">
        <f>IF(AND('341-CT'!$H$9=H994,OR(LEFT(N994,3)=$W$7,LEFT(O994,3)=$W$7)),"x","")</f>
        <v/>
      </c>
      <c r="X994" s="85" t="str">
        <f>IF(OR(TH!N994=TH!$X$7,O994=TH!$X$7),"x","")</f>
        <v/>
      </c>
      <c r="Y994" s="85" t="str">
        <f>IF(AND(OR(N994="131",O994="131"),H994='131-CT'!$H$9),"x","")</f>
        <v/>
      </c>
      <c r="Z994" s="85"/>
      <c r="AA994" s="85" t="str">
        <f>IF(AND(MONTH(E994)='IN-NX'!$J$5,'IN-NX'!$D$7=D994),"x","")</f>
        <v/>
      </c>
      <c r="AB994" s="85" t="str">
        <f>IF(AND(OR(LEFT(TH!N994,2)="15",LEFT(TH!O994,2)="15"),'152-CT'!$J$8=TH!F994),"x","")</f>
        <v/>
      </c>
      <c r="AC994" s="85" t="str">
        <f>IF(AND(OR(LEFT(TH!N994,2)="15",LEFT(TH!O994,2)="15"),TK!$E$7=TH!F994),"x","")</f>
        <v/>
      </c>
      <c r="AD994" s="85" t="str">
        <f>IF(AND(N994="1521",MONTH(C994)='BK-NL'!$M$11),"x","")</f>
        <v/>
      </c>
    </row>
    <row r="995" spans="1:31" ht="15.75" hidden="1" customHeight="1">
      <c r="A995" s="342" t="str">
        <f>IF(B995&lt;&gt;"",IF(AND(B995='IN-TC'!$S$4,OR(TH!N995="1111",TH!O995="1111")),TH!D995,""),"")</f>
        <v/>
      </c>
      <c r="B995" s="63">
        <f t="shared" si="112"/>
        <v>5</v>
      </c>
      <c r="C995" s="64">
        <f t="shared" si="111"/>
        <v>42520</v>
      </c>
      <c r="D995" s="320" t="s">
        <v>682</v>
      </c>
      <c r="E995" s="64">
        <v>42520</v>
      </c>
      <c r="F995" s="74" t="s">
        <v>1364</v>
      </c>
      <c r="G995" s="994" t="s">
        <v>1538</v>
      </c>
      <c r="H995" s="350" t="s">
        <v>624</v>
      </c>
      <c r="I995" s="448"/>
      <c r="J995" s="448"/>
      <c r="K995" s="439"/>
      <c r="L995" s="448"/>
      <c r="M995" s="65">
        <v>880451</v>
      </c>
      <c r="N995" s="323" t="s">
        <v>9</v>
      </c>
      <c r="O995" s="66" t="s">
        <v>8</v>
      </c>
      <c r="P995" s="85" t="str">
        <f>IF(AND('331-CT'!$E$7=TH!H995,OR(N995="331",O995="331")),"x","")</f>
        <v/>
      </c>
      <c r="Q995" s="85" t="str">
        <f>IF(AND(B995='111'!$L$11,OR($N995=$Q$7,$O995=$Q$7)),"x","")</f>
        <v/>
      </c>
      <c r="R995" s="85" t="str">
        <f>IF(AND($N995=$Q$7,$B995&lt;'111'!$L$11),"x","")</f>
        <v/>
      </c>
      <c r="S995" s="85" t="str">
        <f>IF(AND($O995=$Q$7,$B995&lt;'111'!$L$11),"x","")</f>
        <v/>
      </c>
      <c r="T995" s="85" t="str">
        <f>IF(ISERROR(FIND('112'!$M$9,G995,1)),"",IF((AND(FIND('112'!$M$9,G995,1)&gt;=1,B995='112'!$K$9,OR($N995='112'!$I$6,$O995='112'!$I$6))),"x",""))</f>
        <v/>
      </c>
      <c r="U995" s="85" t="str">
        <f>IF(ISERROR(FIND('112'!$M$9,G995,1)),"",IF((AND(LEFT(G995,2)=LEFT('112'!$M$9,2),B995&lt;'112'!$K$9,$N995='112'!$I$6)),"x",""))</f>
        <v/>
      </c>
      <c r="V995" s="85" t="str">
        <f>IF(ISERROR(FIND('112'!$M$9,G995,1)),"",IF((AND(RIGHT(G995,2)=RIGHT('112'!$M$9,2),B995&lt;'112'!$K$9,$O995='112'!$I$6)),"x",""))</f>
        <v/>
      </c>
      <c r="W995" s="85" t="str">
        <f>IF(AND('341-CT'!$H$9=H995,OR(LEFT(N995,3)=$W$7,LEFT(O995,3)=$W$7)),"x","")</f>
        <v/>
      </c>
      <c r="X995" s="85" t="str">
        <f>IF(OR(TH!N995=TH!$X$7,O995=TH!$X$7),"x","")</f>
        <v/>
      </c>
      <c r="Y995" s="85" t="str">
        <f>IF(AND(OR(N995="131",O995="131"),H995='131-CT'!$H$9),"x","")</f>
        <v/>
      </c>
      <c r="Z995" s="85"/>
      <c r="AA995" s="85" t="str">
        <f>IF(AND(MONTH(E995)='IN-NX'!$J$5,'IN-NX'!$D$7=D995),"x","")</f>
        <v/>
      </c>
      <c r="AB995" s="85" t="str">
        <f>IF(AND(OR(LEFT(TH!N995,2)="15",LEFT(TH!O995,2)="15"),'152-CT'!$J$8=TH!F995),"x","")</f>
        <v/>
      </c>
      <c r="AC995" s="85" t="str">
        <f>IF(AND(OR(LEFT(TH!N995,2)="15",LEFT(TH!O995,2)="15"),TK!$E$7=TH!F995),"x","")</f>
        <v/>
      </c>
      <c r="AD995" s="85" t="str">
        <f>IF(AND(N995="1521",MONTH(C995)='BK-NL'!$M$11),"x","")</f>
        <v/>
      </c>
    </row>
    <row r="996" spans="1:31" ht="15.75" hidden="1" customHeight="1">
      <c r="A996" s="342" t="str">
        <f>IF(B996&lt;&gt;"",IF(AND(B996='IN-TC'!$S$4,OR(TH!N996="1111",TH!O996="1111")),TH!D996,""),"")</f>
        <v/>
      </c>
      <c r="B996" s="63">
        <f t="shared" si="78"/>
        <v>5</v>
      </c>
      <c r="C996" s="64">
        <f>E996</f>
        <v>42508</v>
      </c>
      <c r="D996" s="64" t="s">
        <v>705</v>
      </c>
      <c r="E996" s="64">
        <v>42508</v>
      </c>
      <c r="F996" s="74" t="s">
        <v>1469</v>
      </c>
      <c r="G996" s="994" t="s">
        <v>927</v>
      </c>
      <c r="H996" s="7" t="s">
        <v>604</v>
      </c>
      <c r="I996" s="446"/>
      <c r="J996" s="446"/>
      <c r="K996" s="437">
        <v>70606.179999999993</v>
      </c>
      <c r="L996" s="446">
        <v>22270</v>
      </c>
      <c r="M996" s="65">
        <f t="shared" ref="M996:M1009" si="113">ROUND(K996*L996,0)</f>
        <v>1572399629</v>
      </c>
      <c r="N996" s="66" t="s">
        <v>267</v>
      </c>
      <c r="O996" s="66" t="s">
        <v>591</v>
      </c>
      <c r="P996" s="85" t="str">
        <f>IF(AND('331-CT'!$E$7=TH!H996,OR(N996="331",O996="331")),"x","")</f>
        <v/>
      </c>
      <c r="Q996" s="85" t="str">
        <f>IF(AND(B996='111'!$L$11,OR($N996=$Q$7,$O996=$Q$7)),"x","")</f>
        <v/>
      </c>
      <c r="R996" s="85" t="str">
        <f>IF(AND($N996=$Q$7,$B996&lt;'111'!$L$11),"x","")</f>
        <v/>
      </c>
      <c r="S996" s="85" t="str">
        <f>IF(AND($O996=$Q$7,$B996&lt;'111'!$L$11),"x","")</f>
        <v/>
      </c>
      <c r="T996" s="85" t="str">
        <f>IF(ISERROR(FIND('112'!$M$9,G996,1)),"",IF((AND(FIND('112'!$M$9,G996,1)&gt;=1,B996='112'!$K$9,OR($N996='112'!$I$6,$O996='112'!$I$6))),"x",""))</f>
        <v/>
      </c>
      <c r="U996" s="85" t="str">
        <f>IF(ISERROR(FIND('112'!$M$9,G996,1)),"",IF((AND(LEFT(G996,2)=LEFT('112'!$M$9,2),B996&lt;'112'!$K$9,$N996='112'!$I$6)),"x",""))</f>
        <v/>
      </c>
      <c r="V996" s="85" t="str">
        <f>IF(ISERROR(FIND('112'!$M$9,G996,1)),"",IF((AND(RIGHT(G996,2)=RIGHT('112'!$M$9,2),B996&lt;'112'!$K$9,$O996='112'!$I$6)),"x",""))</f>
        <v/>
      </c>
      <c r="W996" s="85" t="str">
        <f>IF(AND('341-CT'!$H$9=H996,OR(LEFT(N996,3)=$W$7,LEFT(O996,3)=$W$7)),"x","")</f>
        <v/>
      </c>
      <c r="X996" s="85" t="str">
        <f>IF(OR(TH!N996=TH!$X$7,O996=TH!$X$7),"x","")</f>
        <v/>
      </c>
      <c r="Y996" s="85" t="str">
        <f>IF(AND(OR(N996="131",O996="131"),H996='131-CT'!$H$9),"x","")</f>
        <v/>
      </c>
      <c r="Z996" s="85"/>
      <c r="AA996" s="85" t="str">
        <f>IF(AND(MONTH(E996)='IN-NX'!$J$5,'IN-NX'!$D$7=D996),"x","")</f>
        <v/>
      </c>
      <c r="AB996" s="85" t="str">
        <f>IF(AND(OR(LEFT(TH!N996,2)="15",LEFT(TH!O996,2)="15"),'152-CT'!$J$8=TH!F996),"x","")</f>
        <v/>
      </c>
      <c r="AC996" s="85" t="str">
        <f>IF(AND(OR(LEFT(TH!N996,2)="15",LEFT(TH!O996,2)="15"),TK!$E$7=TH!F996),"x","")</f>
        <v/>
      </c>
      <c r="AD996" s="85" t="str">
        <f>IF(AND(N996="1521",MONTH(C996)='BK-NL'!$M$11),"x","")</f>
        <v/>
      </c>
    </row>
    <row r="997" spans="1:31" ht="15.75" hidden="1" customHeight="1">
      <c r="A997" s="342" t="str">
        <f>IF(B997&lt;&gt;"",IF(AND(B997='IN-TC'!$S$4,OR(TH!N997="1111",TH!O997="1111")),TH!D997,""),"")</f>
        <v/>
      </c>
      <c r="B997" s="63">
        <f t="shared" ref="B997" si="114">IF(C997&lt;&gt;"",MONTH(C997),"")</f>
        <v>5</v>
      </c>
      <c r="C997" s="64">
        <f t="shared" ref="C997" si="115">E997</f>
        <v>42508</v>
      </c>
      <c r="D997" s="64" t="s">
        <v>585</v>
      </c>
      <c r="E997" s="64">
        <v>42508</v>
      </c>
      <c r="F997" s="74" t="s">
        <v>1530</v>
      </c>
      <c r="G997" s="994" t="s">
        <v>927</v>
      </c>
      <c r="H997" s="7" t="s">
        <v>604</v>
      </c>
      <c r="I997" s="446"/>
      <c r="J997" s="446"/>
      <c r="K997" s="437">
        <v>106.2</v>
      </c>
      <c r="L997" s="446">
        <v>22270</v>
      </c>
      <c r="M997" s="65">
        <f t="shared" ref="M997" si="116">ROUND(K997*L997,0)</f>
        <v>2365074</v>
      </c>
      <c r="N997" s="66" t="s">
        <v>101</v>
      </c>
      <c r="O997" s="66" t="s">
        <v>591</v>
      </c>
      <c r="P997" s="85" t="str">
        <f>IF(AND('331-CT'!$E$7=TH!H997,OR(N997="331",O997="331")),"x","")</f>
        <v/>
      </c>
      <c r="Q997" s="85" t="str">
        <f>IF(AND(B997='111'!$L$11,OR($N997=$Q$7,$O997=$Q$7)),"x","")</f>
        <v/>
      </c>
      <c r="R997" s="85" t="str">
        <f>IF(AND($N997=$Q$7,$B997&lt;'111'!$L$11),"x","")</f>
        <v/>
      </c>
      <c r="S997" s="85" t="str">
        <f>IF(AND($O997=$Q$7,$B997&lt;'111'!$L$11),"x","")</f>
        <v/>
      </c>
      <c r="T997" s="85" t="str">
        <f>IF(ISERROR(FIND('112'!$M$9,G997,1)),"",IF((AND(FIND('112'!$M$9,G997,1)&gt;=1,B997='112'!$K$9,OR($N997='112'!$I$6,$O997='112'!$I$6))),"x",""))</f>
        <v/>
      </c>
      <c r="U997" s="85" t="str">
        <f>IF(ISERROR(FIND('112'!$M$9,G997,1)),"",IF((AND(LEFT(G997,2)=LEFT('112'!$M$9,2),B997&lt;'112'!$K$9,$N997='112'!$I$6)),"x",""))</f>
        <v/>
      </c>
      <c r="V997" s="85" t="str">
        <f>IF(ISERROR(FIND('112'!$M$9,G997,1)),"",IF((AND(RIGHT(G997,2)=RIGHT('112'!$M$9,2),B997&lt;'112'!$K$9,$O997='112'!$I$6)),"x",""))</f>
        <v/>
      </c>
      <c r="W997" s="85" t="str">
        <f>IF(AND('341-CT'!$H$9=H997,OR(LEFT(N997,3)=$W$7,LEFT(O997,3)=$W$7)),"x","")</f>
        <v/>
      </c>
      <c r="X997" s="85" t="str">
        <f>IF(OR(TH!N997=TH!$X$7,O997=TH!$X$7),"x","")</f>
        <v/>
      </c>
      <c r="Y997" s="85" t="str">
        <f>IF(AND(OR(N997="131",O997="131"),H997='131-CT'!$H$9),"x","")</f>
        <v/>
      </c>
      <c r="Z997" s="85"/>
      <c r="AA997" s="85" t="str">
        <f>IF(AND(MONTH(E997)='IN-NX'!$J$5,'IN-NX'!$D$7=D997),"x","")</f>
        <v/>
      </c>
      <c r="AB997" s="85" t="str">
        <f>IF(AND(OR(LEFT(TH!N997,2)="15",LEFT(TH!O997,2)="15"),'152-CT'!$J$8=TH!F997),"x","")</f>
        <v/>
      </c>
      <c r="AC997" s="85" t="str">
        <f>IF(AND(OR(LEFT(TH!N997,2)="15",LEFT(TH!O997,2)="15"),TK!$E$7=TH!F997),"x","")</f>
        <v/>
      </c>
      <c r="AD997" s="85" t="str">
        <f>IF(AND(N997="1521",MONTH(C997)='BK-NL'!$M$11),"x","")</f>
        <v/>
      </c>
    </row>
    <row r="998" spans="1:31" ht="15.75" hidden="1" customHeight="1">
      <c r="A998" s="342" t="str">
        <f>IF(B998&lt;&gt;"",IF(AND(B998='IN-TC'!$S$4,OR(TH!N998="1111",TH!O998="1111")),TH!D998,""),"")</f>
        <v/>
      </c>
      <c r="B998" s="63">
        <f t="shared" ref="B998:B1001" si="117">IF(C998&lt;&gt;"",MONTH(C998),"")</f>
        <v>5</v>
      </c>
      <c r="C998" s="64">
        <f t="shared" ref="C998" si="118">E998</f>
        <v>42508</v>
      </c>
      <c r="D998" s="64" t="s">
        <v>585</v>
      </c>
      <c r="E998" s="64">
        <v>42508</v>
      </c>
      <c r="F998" s="74" t="s">
        <v>1530</v>
      </c>
      <c r="G998" s="994" t="s">
        <v>927</v>
      </c>
      <c r="H998" s="7" t="s">
        <v>604</v>
      </c>
      <c r="I998" s="446"/>
      <c r="J998" s="446"/>
      <c r="K998" s="437">
        <v>10.62</v>
      </c>
      <c r="L998" s="446">
        <v>22270</v>
      </c>
      <c r="M998" s="65">
        <f t="shared" ref="M998:M1001" si="119">ROUND(K998*L998,0)</f>
        <v>236507</v>
      </c>
      <c r="N998" s="66" t="s">
        <v>101</v>
      </c>
      <c r="O998" s="66" t="s">
        <v>591</v>
      </c>
      <c r="P998" s="85" t="str">
        <f>IF(AND('331-CT'!$E$7=TH!H998,OR(N998="331",O998="331")),"x","")</f>
        <v/>
      </c>
      <c r="Q998" s="85" t="str">
        <f>IF(AND(B998='111'!$L$11,OR($N998=$Q$7,$O998=$Q$7)),"x","")</f>
        <v/>
      </c>
      <c r="R998" s="85" t="str">
        <f>IF(AND($N998=$Q$7,$B998&lt;'111'!$L$11),"x","")</f>
        <v/>
      </c>
      <c r="S998" s="85" t="str">
        <f>IF(AND($O998=$Q$7,$B998&lt;'111'!$L$11),"x","")</f>
        <v/>
      </c>
      <c r="T998" s="85" t="str">
        <f>IF(ISERROR(FIND('112'!$M$9,G998,1)),"",IF((AND(FIND('112'!$M$9,G998,1)&gt;=1,B998='112'!$K$9,OR($N998='112'!$I$6,$O998='112'!$I$6))),"x",""))</f>
        <v/>
      </c>
      <c r="U998" s="85" t="str">
        <f>IF(ISERROR(FIND('112'!$M$9,G998,1)),"",IF((AND(LEFT(G998,2)=LEFT('112'!$M$9,2),B998&lt;'112'!$K$9,$N998='112'!$I$6)),"x",""))</f>
        <v/>
      </c>
      <c r="V998" s="85" t="str">
        <f>IF(ISERROR(FIND('112'!$M$9,G998,1)),"",IF((AND(RIGHT(G998,2)=RIGHT('112'!$M$9,2),B998&lt;'112'!$K$9,$O998='112'!$I$6)),"x",""))</f>
        <v/>
      </c>
      <c r="W998" s="85" t="str">
        <f>IF(AND('341-CT'!$H$9=H998,OR(LEFT(N998,3)=$W$7,LEFT(O998,3)=$W$7)),"x","")</f>
        <v/>
      </c>
      <c r="X998" s="85" t="str">
        <f>IF(OR(TH!N998=TH!$X$7,O998=TH!$X$7),"x","")</f>
        <v/>
      </c>
      <c r="Y998" s="85" t="str">
        <f>IF(AND(OR(N998="131",O998="131"),H998='131-CT'!$H$9),"x","")</f>
        <v/>
      </c>
      <c r="Z998" s="85"/>
      <c r="AA998" s="85" t="str">
        <f>IF(AND(MONTH(E998)='IN-NX'!$J$5,'IN-NX'!$D$7=D998),"x","")</f>
        <v/>
      </c>
      <c r="AB998" s="85" t="str">
        <f>IF(AND(OR(LEFT(TH!N998,2)="15",LEFT(TH!O998,2)="15"),'152-CT'!$J$8=TH!F998),"x","")</f>
        <v/>
      </c>
      <c r="AC998" s="85" t="str">
        <f>IF(AND(OR(LEFT(TH!N998,2)="15",LEFT(TH!O998,2)="15"),TK!$E$7=TH!F998),"x","")</f>
        <v/>
      </c>
      <c r="AD998" s="85" t="str">
        <f>IF(AND(N998="1521",MONTH(C998)='BK-NL'!$M$11),"x","")</f>
        <v/>
      </c>
    </row>
    <row r="999" spans="1:31" s="356" customFormat="1" ht="15.75" hidden="1" customHeight="1">
      <c r="A999" s="1162" t="str">
        <f>IF(B999&lt;&gt;"",IF(AND(B999='IN-TC'!$S$4,OR(TH!N999="1111",TH!O999="1111")),TH!D999,""),"")</f>
        <v/>
      </c>
      <c r="B999" s="1163">
        <f t="shared" si="117"/>
        <v>5</v>
      </c>
      <c r="C999" s="95">
        <f>E999</f>
        <v>42508</v>
      </c>
      <c r="D999" s="95" t="s">
        <v>585</v>
      </c>
      <c r="E999" s="95">
        <v>42508</v>
      </c>
      <c r="F999" s="97" t="s">
        <v>1532</v>
      </c>
      <c r="G999" s="1169" t="s">
        <v>927</v>
      </c>
      <c r="H999" s="1214" t="s">
        <v>604</v>
      </c>
      <c r="I999" s="452"/>
      <c r="J999" s="452"/>
      <c r="K999" s="443">
        <v>79</v>
      </c>
      <c r="L999" s="452">
        <v>22270</v>
      </c>
      <c r="M999" s="98">
        <f t="shared" si="119"/>
        <v>1759330</v>
      </c>
      <c r="N999" s="86" t="s">
        <v>9</v>
      </c>
      <c r="O999" s="86" t="s">
        <v>591</v>
      </c>
      <c r="P999" s="85" t="str">
        <f>IF(AND('331-CT'!$E$7=TH!H999,OR(N999="331",O999="331")),"x","")</f>
        <v/>
      </c>
      <c r="Q999" s="85" t="str">
        <f>IF(AND(B999='111'!$L$11,OR($N999=$Q$7,$O999=$Q$7)),"x","")</f>
        <v/>
      </c>
      <c r="R999" s="85" t="str">
        <f>IF(AND($N999=$Q$7,$B999&lt;'111'!$L$11),"x","")</f>
        <v/>
      </c>
      <c r="S999" s="85" t="str">
        <f>IF(AND($O999=$Q$7,$B999&lt;'111'!$L$11),"x","")</f>
        <v/>
      </c>
      <c r="T999" s="85" t="str">
        <f>IF(ISERROR(FIND('112'!$M$9,G999,1)),"",IF((AND(FIND('112'!$M$9,G999,1)&gt;=1,B999='112'!$K$9,OR($N999='112'!$I$6,$O999='112'!$I$6))),"x",""))</f>
        <v/>
      </c>
      <c r="U999" s="85" t="str">
        <f>IF(ISERROR(FIND('112'!$M$9,G999,1)),"",IF((AND(LEFT(G999,2)=LEFT('112'!$M$9,2),B999&lt;'112'!$K$9,$N999='112'!$I$6)),"x",""))</f>
        <v/>
      </c>
      <c r="V999" s="85" t="str">
        <f>IF(ISERROR(FIND('112'!$M$9,G999,1)),"",IF((AND(RIGHT(G999,2)=RIGHT('112'!$M$9,2),B999&lt;'112'!$K$9,$O999='112'!$I$6)),"x",""))</f>
        <v/>
      </c>
      <c r="W999" s="85" t="str">
        <f>IF(AND('341-CT'!$H$9=H999,OR(LEFT(N999,3)=$W$7,LEFT(O999,3)=$W$7)),"x","")</f>
        <v/>
      </c>
      <c r="X999" s="85" t="str">
        <f>IF(OR(TH!N999=TH!$X$7,O999=TH!$X$7),"x","")</f>
        <v/>
      </c>
      <c r="Y999" s="85" t="str">
        <f>IF(AND(OR(N999="131",O999="131"),H999='131-CT'!$H$9),"x","")</f>
        <v/>
      </c>
      <c r="Z999" s="85"/>
      <c r="AA999" s="85" t="str">
        <f>IF(AND(MONTH(E999)='IN-NX'!$J$5,'IN-NX'!$D$7=D999),"x","")</f>
        <v/>
      </c>
      <c r="AB999" s="85" t="str">
        <f>IF(AND(OR(LEFT(TH!N999,2)="15",LEFT(TH!O999,2)="15"),'152-CT'!$J$8=TH!F999),"x","")</f>
        <v/>
      </c>
      <c r="AC999" s="85" t="str">
        <f>IF(AND(OR(LEFT(TH!N999,2)="15",LEFT(TH!O999,2)="15"),TK!$E$7=TH!F999),"x","")</f>
        <v/>
      </c>
      <c r="AD999" s="85" t="str">
        <f>IF(AND(N999="1521",MONTH(C999)='BK-NL'!$M$11),"x","")</f>
        <v/>
      </c>
      <c r="AE999" s="333"/>
    </row>
    <row r="1000" spans="1:31" ht="15.75" hidden="1" customHeight="1">
      <c r="A1000" s="342" t="str">
        <f>IF(B1000&lt;&gt;"",IF(AND(B1000='IN-TC'!$S$4,OR(TH!N1000="1111",TH!O1000="1111")),TH!D1000,""),"")</f>
        <v/>
      </c>
      <c r="B1000" s="63">
        <f t="shared" ref="B1000" si="120">IF(C1000&lt;&gt;"",MONTH(C1000),"")</f>
        <v>5</v>
      </c>
      <c r="C1000" s="64">
        <f>E1000</f>
        <v>42508</v>
      </c>
      <c r="D1000" s="64" t="s">
        <v>585</v>
      </c>
      <c r="E1000" s="64">
        <v>42508</v>
      </c>
      <c r="F1000" s="74" t="s">
        <v>1076</v>
      </c>
      <c r="G1000" s="994"/>
      <c r="H1000" s="7" t="s">
        <v>604</v>
      </c>
      <c r="I1000" s="446"/>
      <c r="J1000" s="446"/>
      <c r="K1000" s="437"/>
      <c r="L1000" s="446"/>
      <c r="M1000" s="65">
        <v>1062030</v>
      </c>
      <c r="N1000" s="66" t="s">
        <v>591</v>
      </c>
      <c r="O1000" s="66" t="s">
        <v>43</v>
      </c>
      <c r="P1000" s="85" t="str">
        <f>IF(AND('331-CT'!$E$7=TH!H1000,OR(N1000="331",O1000="331")),"x","")</f>
        <v/>
      </c>
      <c r="Q1000" s="85" t="str">
        <f>IF(AND(B1000='111'!$L$11,OR($N1000=$Q$7,$O1000=$Q$7)),"x","")</f>
        <v/>
      </c>
      <c r="R1000" s="85" t="str">
        <f>IF(AND($N1000=$Q$7,$B1000&lt;'111'!$L$11),"x","")</f>
        <v/>
      </c>
      <c r="S1000" s="85" t="str">
        <f>IF(AND($O1000=$Q$7,$B1000&lt;'111'!$L$11),"x","")</f>
        <v/>
      </c>
      <c r="T1000" s="85" t="str">
        <f>IF(ISERROR(FIND('112'!$M$9,G1000,1)),"",IF((AND(FIND('112'!$M$9,G1000,1)&gt;=1,B1000='112'!$K$9,OR($N1000='112'!$I$6,$O1000='112'!$I$6))),"x",""))</f>
        <v/>
      </c>
      <c r="U1000" s="85" t="str">
        <f>IF(ISERROR(FIND('112'!$M$9,G1000,1)),"",IF((AND(LEFT(G1000,2)=LEFT('112'!$M$9,2),B1000&lt;'112'!$K$9,$N1000='112'!$I$6)),"x",""))</f>
        <v/>
      </c>
      <c r="V1000" s="85" t="str">
        <f>IF(ISERROR(FIND('112'!$M$9,G1000,1)),"",IF((AND(RIGHT(G1000,2)=RIGHT('112'!$M$9,2),B1000&lt;'112'!$K$9,$O1000='112'!$I$6)),"x",""))</f>
        <v/>
      </c>
      <c r="W1000" s="85" t="str">
        <f>IF(AND('341-CT'!$H$9=H1000,OR(LEFT(N1000,3)=$W$7,LEFT(O1000,3)=$W$7)),"x","")</f>
        <v/>
      </c>
      <c r="X1000" s="85" t="str">
        <f>IF(OR(TH!N1000=TH!$X$7,O1000=TH!$X$7),"x","")</f>
        <v/>
      </c>
      <c r="Y1000" s="85" t="str">
        <f>IF(AND(OR(N1000="131",O1000="131"),H1000='131-CT'!$H$9),"x","")</f>
        <v/>
      </c>
      <c r="Z1000" s="85"/>
      <c r="AA1000" s="85" t="str">
        <f>IF(AND(MONTH(E1000)='IN-NX'!$J$5,'IN-NX'!$D$7=D1000),"x","")</f>
        <v/>
      </c>
      <c r="AB1000" s="85" t="str">
        <f>IF(AND(OR(LEFT(TH!N1000,2)="15",LEFT(TH!O1000,2)="15"),'152-CT'!$J$8=TH!F1000),"x","")</f>
        <v/>
      </c>
      <c r="AC1000" s="85" t="str">
        <f>IF(AND(OR(LEFT(TH!N1000,2)="15",LEFT(TH!O1000,2)="15"),TK!$E$7=TH!F1000),"x","")</f>
        <v/>
      </c>
      <c r="AD1000" s="85" t="str">
        <f>IF(AND(N1000="1521",MONTH(C1000)='BK-NL'!$M$11),"x","")</f>
        <v/>
      </c>
    </row>
    <row r="1001" spans="1:31" ht="15.75" hidden="1" customHeight="1">
      <c r="A1001" s="342" t="str">
        <f>IF(B1001&lt;&gt;"",IF(AND(B1001='IN-TC'!$S$4,OR(TH!N1001="1111",TH!O1001="1111")),TH!D1001,""),"")</f>
        <v/>
      </c>
      <c r="B1001" s="63">
        <f t="shared" si="117"/>
        <v>5</v>
      </c>
      <c r="C1001" s="64">
        <f>E1001</f>
        <v>42508</v>
      </c>
      <c r="D1001" s="64" t="s">
        <v>708</v>
      </c>
      <c r="E1001" s="64">
        <v>42508</v>
      </c>
      <c r="F1001" s="74" t="s">
        <v>1457</v>
      </c>
      <c r="G1001" s="994" t="s">
        <v>927</v>
      </c>
      <c r="H1001" s="7" t="s">
        <v>1559</v>
      </c>
      <c r="I1001" s="446"/>
      <c r="J1001" s="446"/>
      <c r="K1001" s="437">
        <v>63720</v>
      </c>
      <c r="L1001" s="446">
        <v>22260</v>
      </c>
      <c r="M1001" s="65">
        <f t="shared" si="119"/>
        <v>1418407200</v>
      </c>
      <c r="N1001" s="66" t="s">
        <v>26</v>
      </c>
      <c r="O1001" s="66" t="s">
        <v>267</v>
      </c>
      <c r="P1001" s="85" t="str">
        <f>IF(AND('331-CT'!$E$7=TH!H1001,OR(N1001="331",O1001="331")),"x","")</f>
        <v/>
      </c>
      <c r="Q1001" s="85" t="str">
        <f>IF(AND(B1001='111'!$L$11,OR($N1001=$Q$7,$O1001=$Q$7)),"x","")</f>
        <v/>
      </c>
      <c r="R1001" s="85" t="str">
        <f>IF(AND($N1001=$Q$7,$B1001&lt;'111'!$L$11),"x","")</f>
        <v/>
      </c>
      <c r="S1001" s="85" t="str">
        <f>IF(AND($O1001=$Q$7,$B1001&lt;'111'!$L$11),"x","")</f>
        <v/>
      </c>
      <c r="T1001" s="85" t="str">
        <f>IF(ISERROR(FIND('112'!$M$9,G1001,1)),"",IF((AND(FIND('112'!$M$9,G1001,1)&gt;=1,B1001='112'!$K$9,OR($N1001='112'!$I$6,$O1001='112'!$I$6))),"x",""))</f>
        <v/>
      </c>
      <c r="U1001" s="85" t="str">
        <f>IF(ISERROR(FIND('112'!$M$9,G1001,1)),"",IF((AND(LEFT(G1001,2)=LEFT('112'!$M$9,2),B1001&lt;'112'!$K$9,$N1001='112'!$I$6)),"x",""))</f>
        <v>x</v>
      </c>
      <c r="V1001" s="85" t="str">
        <f>IF(ISERROR(FIND('112'!$M$9,G1001,1)),"",IF((AND(RIGHT(G1001,2)=RIGHT('112'!$M$9,2),B1001&lt;'112'!$K$9,$O1001='112'!$I$6)),"x",""))</f>
        <v/>
      </c>
      <c r="W1001" s="85" t="str">
        <f>IF(AND('341-CT'!$H$9=H1001,OR(LEFT(N1001,3)=$W$7,LEFT(O1001,3)=$W$7)),"x","")</f>
        <v/>
      </c>
      <c r="X1001" s="85" t="str">
        <f>IF(OR(TH!N1001=TH!$X$7,O1001=TH!$X$7),"x","")</f>
        <v/>
      </c>
      <c r="Y1001" s="85" t="str">
        <f>IF(AND(OR(N1001="131",O1001="131"),H1001='131-CT'!$H$9),"x","")</f>
        <v/>
      </c>
      <c r="Z1001" s="85"/>
      <c r="AA1001" s="85" t="str">
        <f>IF(AND(MONTH(E1001)='IN-NX'!$J$5,'IN-NX'!$D$7=D1001),"x","")</f>
        <v/>
      </c>
      <c r="AB1001" s="85" t="str">
        <f>IF(AND(OR(LEFT(TH!N1001,2)="15",LEFT(TH!O1001,2)="15"),'152-CT'!$J$8=TH!F1001),"x","")</f>
        <v/>
      </c>
      <c r="AC1001" s="85" t="str">
        <f>IF(AND(OR(LEFT(TH!N1001,2)="15",LEFT(TH!O1001,2)="15"),TK!$E$7=TH!F1001),"x","")</f>
        <v/>
      </c>
      <c r="AD1001" s="85" t="str">
        <f>IF(AND(N1001="1521",MONTH(C1001)='BK-NL'!$M$11),"x","")</f>
        <v/>
      </c>
    </row>
    <row r="1002" spans="1:31" ht="15.75" hidden="1" customHeight="1">
      <c r="A1002" s="342" t="str">
        <f>IF(B1002&lt;&gt;"",IF(AND(B1002='IN-TC'!$S$4,OR(TH!N1002="1111",TH!O1002="1111")),TH!D1002,""),"")</f>
        <v/>
      </c>
      <c r="B1002" s="63">
        <f t="shared" ref="B1002" si="121">IF(C1002&lt;&gt;"",MONTH(C1002),"")</f>
        <v>5</v>
      </c>
      <c r="C1002" s="64">
        <f>E1002</f>
        <v>42508</v>
      </c>
      <c r="D1002" s="64" t="s">
        <v>708</v>
      </c>
      <c r="E1002" s="64">
        <v>42508</v>
      </c>
      <c r="F1002" s="74" t="s">
        <v>1457</v>
      </c>
      <c r="G1002" s="994" t="s">
        <v>927</v>
      </c>
      <c r="H1002" s="7"/>
      <c r="I1002" s="446"/>
      <c r="J1002" s="446"/>
      <c r="K1002" s="437">
        <v>6800</v>
      </c>
      <c r="L1002" s="446">
        <v>22300</v>
      </c>
      <c r="M1002" s="65">
        <f t="shared" ref="M1002" si="122">ROUND(K1002*L1002,0)</f>
        <v>151640000</v>
      </c>
      <c r="N1002" s="66" t="s">
        <v>26</v>
      </c>
      <c r="O1002" s="66" t="s">
        <v>267</v>
      </c>
      <c r="P1002" s="85" t="str">
        <f>IF(AND('331-CT'!$E$7=TH!H1002,OR(N1002="331",O1002="331")),"x","")</f>
        <v/>
      </c>
      <c r="Q1002" s="85" t="str">
        <f>IF(AND(B1002='111'!$L$11,OR($N1002=$Q$7,$O1002=$Q$7)),"x","")</f>
        <v/>
      </c>
      <c r="R1002" s="85" t="str">
        <f>IF(AND($N1002=$Q$7,$B1002&lt;'111'!$L$11),"x","")</f>
        <v/>
      </c>
      <c r="S1002" s="85" t="str">
        <f>IF(AND($O1002=$Q$7,$B1002&lt;'111'!$L$11),"x","")</f>
        <v/>
      </c>
      <c r="T1002" s="85" t="str">
        <f>IF(ISERROR(FIND('112'!$M$9,G1002,1)),"",IF((AND(FIND('112'!$M$9,G1002,1)&gt;=1,B1002='112'!$K$9,OR($N1002='112'!$I$6,$O1002='112'!$I$6))),"x",""))</f>
        <v/>
      </c>
      <c r="U1002" s="85" t="str">
        <f>IF(ISERROR(FIND('112'!$M$9,G1002,1)),"",IF((AND(LEFT(G1002,2)=LEFT('112'!$M$9,2),B1002&lt;'112'!$K$9,$N1002='112'!$I$6)),"x",""))</f>
        <v>x</v>
      </c>
      <c r="V1002" s="85" t="str">
        <f>IF(ISERROR(FIND('112'!$M$9,G1002,1)),"",IF((AND(RIGHT(G1002,2)=RIGHT('112'!$M$9,2),B1002&lt;'112'!$K$9,$O1002='112'!$I$6)),"x",""))</f>
        <v/>
      </c>
      <c r="W1002" s="85" t="str">
        <f>IF(AND('341-CT'!$H$9=H1002,OR(LEFT(N1002,3)=$W$7,LEFT(O1002,3)=$W$7)),"x","")</f>
        <v/>
      </c>
      <c r="X1002" s="85" t="str">
        <f>IF(OR(TH!N1002=TH!$X$7,O1002=TH!$X$7),"x","")</f>
        <v/>
      </c>
      <c r="Y1002" s="85" t="str">
        <f>IF(AND(OR(N1002="131",O1002="131"),H1002='131-CT'!$H$9),"x","")</f>
        <v/>
      </c>
      <c r="Z1002" s="85"/>
      <c r="AA1002" s="85" t="str">
        <f>IF(AND(MONTH(E1002)='IN-NX'!$J$5,'IN-NX'!$D$7=D1002),"x","")</f>
        <v/>
      </c>
      <c r="AB1002" s="85" t="str">
        <f>IF(AND(OR(LEFT(TH!N1002,2)="15",LEFT(TH!O1002,2)="15"),'152-CT'!$J$8=TH!F1002),"x","")</f>
        <v/>
      </c>
      <c r="AC1002" s="85" t="str">
        <f>IF(AND(OR(LEFT(TH!N1002,2)="15",LEFT(TH!O1002,2)="15"),TK!$E$7=TH!F1002),"x","")</f>
        <v/>
      </c>
      <c r="AD1002" s="85" t="str">
        <f>IF(AND(N1002="1521",MONTH(C1002)='BK-NL'!$M$11),"x","")</f>
        <v/>
      </c>
    </row>
    <row r="1003" spans="1:31" ht="15.75" hidden="1" customHeight="1">
      <c r="A1003" s="342" t="str">
        <f>IF(B1003&lt;&gt;"",IF(AND(B1003='IN-TC'!$S$4,OR(TH!N1003="1111",TH!O1003="1111")),TH!D1003,""),"")</f>
        <v/>
      </c>
      <c r="B1003" s="63">
        <f t="shared" si="78"/>
        <v>5</v>
      </c>
      <c r="C1003" s="64">
        <f t="shared" ref="C1003:C1009" si="123">E1003</f>
        <v>42510</v>
      </c>
      <c r="D1003" s="64" t="s">
        <v>705</v>
      </c>
      <c r="E1003" s="64">
        <v>42510</v>
      </c>
      <c r="F1003" s="74" t="s">
        <v>1469</v>
      </c>
      <c r="G1003" s="994" t="s">
        <v>927</v>
      </c>
      <c r="H1003" s="898" t="s">
        <v>1558</v>
      </c>
      <c r="I1003" s="446"/>
      <c r="J1003" s="446"/>
      <c r="K1003" s="437">
        <v>4991.58</v>
      </c>
      <c r="L1003" s="446">
        <v>22280</v>
      </c>
      <c r="M1003" s="65">
        <f t="shared" si="113"/>
        <v>111212402</v>
      </c>
      <c r="N1003" s="66" t="s">
        <v>267</v>
      </c>
      <c r="O1003" s="66" t="s">
        <v>591</v>
      </c>
      <c r="P1003" s="85" t="str">
        <f>IF(AND('331-CT'!$E$7=TH!H1003,OR(N1003="331",O1003="331")),"x","")</f>
        <v/>
      </c>
      <c r="Q1003" s="85" t="str">
        <f>IF(AND(B1003='111'!$L$11,OR($N1003=$Q$7,$O1003=$Q$7)),"x","")</f>
        <v/>
      </c>
      <c r="R1003" s="85" t="str">
        <f>IF(AND($N1003=$Q$7,$B1003&lt;'111'!$L$11),"x","")</f>
        <v/>
      </c>
      <c r="S1003" s="85" t="str">
        <f>IF(AND($O1003=$Q$7,$B1003&lt;'111'!$L$11),"x","")</f>
        <v/>
      </c>
      <c r="T1003" s="85" t="str">
        <f>IF(ISERROR(FIND('112'!$M$9,G1003,1)),"",IF((AND(FIND('112'!$M$9,G1003,1)&gt;=1,B1003='112'!$K$9,OR($N1003='112'!$I$6,$O1003='112'!$I$6))),"x",""))</f>
        <v/>
      </c>
      <c r="U1003" s="85" t="str">
        <f>IF(ISERROR(FIND('112'!$M$9,G1003,1)),"",IF((AND(LEFT(G1003,2)=LEFT('112'!$M$9,2),B1003&lt;'112'!$K$9,$N1003='112'!$I$6)),"x",""))</f>
        <v/>
      </c>
      <c r="V1003" s="85" t="str">
        <f>IF(ISERROR(FIND('112'!$M$9,G1003,1)),"",IF((AND(RIGHT(G1003,2)=RIGHT('112'!$M$9,2),B1003&lt;'112'!$K$9,$O1003='112'!$I$6)),"x",""))</f>
        <v/>
      </c>
      <c r="W1003" s="85" t="str">
        <f>IF(AND('341-CT'!$H$9=H1003,OR(LEFT(N1003,3)=$W$7,LEFT(O1003,3)=$W$7)),"x","")</f>
        <v/>
      </c>
      <c r="X1003" s="85" t="str">
        <f>IF(OR(TH!N1003=TH!$X$7,O1003=TH!$X$7),"x","")</f>
        <v/>
      </c>
      <c r="Y1003" s="85" t="str">
        <f>IF(AND(OR(N1003="131",O1003="131"),H1003='131-CT'!$H$9),"x","")</f>
        <v/>
      </c>
      <c r="Z1003" s="85"/>
      <c r="AA1003" s="85" t="str">
        <f>IF(AND(MONTH(E1003)='IN-NX'!$J$5,'IN-NX'!$D$7=D1003),"x","")</f>
        <v/>
      </c>
      <c r="AB1003" s="85" t="str">
        <f>IF(AND(OR(LEFT(TH!N1003,2)="15",LEFT(TH!O1003,2)="15"),'152-CT'!$J$8=TH!F1003),"x","")</f>
        <v/>
      </c>
      <c r="AC1003" s="85" t="str">
        <f>IF(AND(OR(LEFT(TH!N1003,2)="15",LEFT(TH!O1003,2)="15"),TK!$E$7=TH!F1003),"x","")</f>
        <v/>
      </c>
      <c r="AD1003" s="85" t="str">
        <f>IF(AND(N1003="1521",MONTH(C1003)='BK-NL'!$M$11),"x","")</f>
        <v/>
      </c>
    </row>
    <row r="1004" spans="1:31" ht="15.75" hidden="1" customHeight="1">
      <c r="A1004" s="342" t="str">
        <f>IF(B1004&lt;&gt;"",IF(AND(B1004='IN-TC'!$S$4,OR(TH!N1004="1111",TH!O1004="1111")),TH!D1004,""),"")</f>
        <v/>
      </c>
      <c r="B1004" s="63">
        <f t="shared" si="78"/>
        <v>5</v>
      </c>
      <c r="C1004" s="64">
        <f t="shared" si="123"/>
        <v>42510</v>
      </c>
      <c r="D1004" s="64" t="s">
        <v>585</v>
      </c>
      <c r="E1004" s="64">
        <v>42510</v>
      </c>
      <c r="F1004" s="74" t="s">
        <v>1530</v>
      </c>
      <c r="G1004" s="994" t="s">
        <v>927</v>
      </c>
      <c r="H1004" s="898" t="s">
        <v>1558</v>
      </c>
      <c r="I1004" s="446"/>
      <c r="J1004" s="446"/>
      <c r="K1004" s="437">
        <v>2.2000000000000002</v>
      </c>
      <c r="L1004" s="446">
        <v>22280</v>
      </c>
      <c r="M1004" s="65">
        <f t="shared" si="113"/>
        <v>49016</v>
      </c>
      <c r="N1004" s="66" t="s">
        <v>101</v>
      </c>
      <c r="O1004" s="66" t="s">
        <v>591</v>
      </c>
      <c r="P1004" s="85" t="str">
        <f>IF(AND('331-CT'!$E$7=TH!H1004,OR(N1004="331",O1004="331")),"x","")</f>
        <v/>
      </c>
      <c r="Q1004" s="85" t="str">
        <f>IF(AND(B1004='111'!$L$11,OR($N1004=$Q$7,$O1004=$Q$7)),"x","")</f>
        <v/>
      </c>
      <c r="R1004" s="85" t="str">
        <f>IF(AND($N1004=$Q$7,$B1004&lt;'111'!$L$11),"x","")</f>
        <v/>
      </c>
      <c r="S1004" s="85" t="str">
        <f>IF(AND($O1004=$Q$7,$B1004&lt;'111'!$L$11),"x","")</f>
        <v/>
      </c>
      <c r="T1004" s="85" t="str">
        <f>IF(ISERROR(FIND('112'!$M$9,G1004,1)),"",IF((AND(FIND('112'!$M$9,G1004,1)&gt;=1,B1004='112'!$K$9,OR($N1004='112'!$I$6,$O1004='112'!$I$6))),"x",""))</f>
        <v/>
      </c>
      <c r="U1004" s="85" t="str">
        <f>IF(ISERROR(FIND('112'!$M$9,G1004,1)),"",IF((AND(LEFT(G1004,2)=LEFT('112'!$M$9,2),B1004&lt;'112'!$K$9,$N1004='112'!$I$6)),"x",""))</f>
        <v/>
      </c>
      <c r="V1004" s="85" t="str">
        <f>IF(ISERROR(FIND('112'!$M$9,G1004,1)),"",IF((AND(RIGHT(G1004,2)=RIGHT('112'!$M$9,2),B1004&lt;'112'!$K$9,$O1004='112'!$I$6)),"x",""))</f>
        <v/>
      </c>
      <c r="W1004" s="85" t="str">
        <f>IF(AND('341-CT'!$H$9=H1004,OR(LEFT(N1004,3)=$W$7,LEFT(O1004,3)=$W$7)),"x","")</f>
        <v/>
      </c>
      <c r="X1004" s="85" t="str">
        <f>IF(OR(TH!N1004=TH!$X$7,O1004=TH!$X$7),"x","")</f>
        <v/>
      </c>
      <c r="Y1004" s="85" t="str">
        <f>IF(AND(OR(N1004="131",O1004="131"),H1004='131-CT'!$H$9),"x","")</f>
        <v/>
      </c>
      <c r="Z1004" s="85"/>
      <c r="AA1004" s="85" t="str">
        <f>IF(AND(MONTH(E1004)='IN-NX'!$J$5,'IN-NX'!$D$7=D1004),"x","")</f>
        <v/>
      </c>
      <c r="AB1004" s="85" t="str">
        <f>IF(AND(OR(LEFT(TH!N1004,2)="15",LEFT(TH!O1004,2)="15"),'152-CT'!$J$8=TH!F1004),"x","")</f>
        <v/>
      </c>
      <c r="AC1004" s="85" t="str">
        <f>IF(AND(OR(LEFT(TH!N1004,2)="15",LEFT(TH!O1004,2)="15"),TK!$E$7=TH!F1004),"x","")</f>
        <v/>
      </c>
      <c r="AD1004" s="85" t="str">
        <f>IF(AND(N1004="1521",MONTH(C1004)='BK-NL'!$M$11),"x","")</f>
        <v/>
      </c>
    </row>
    <row r="1005" spans="1:31" ht="15.75" hidden="1" customHeight="1">
      <c r="A1005" s="342" t="str">
        <f>IF(B1005&lt;&gt;"",IF(AND(B1005='IN-TC'!$S$4,OR(TH!N1005="1111",TH!O1005="1111")),TH!D1005,""),"")</f>
        <v/>
      </c>
      <c r="B1005" s="63">
        <f t="shared" si="78"/>
        <v>5</v>
      </c>
      <c r="C1005" s="64">
        <f>E1005</f>
        <v>42510</v>
      </c>
      <c r="D1005" s="64" t="s">
        <v>585</v>
      </c>
      <c r="E1005" s="64">
        <v>42510</v>
      </c>
      <c r="F1005" s="74" t="s">
        <v>1531</v>
      </c>
      <c r="G1005" s="994" t="s">
        <v>927</v>
      </c>
      <c r="H1005" s="898" t="s">
        <v>1558</v>
      </c>
      <c r="I1005" s="446"/>
      <c r="J1005" s="446"/>
      <c r="K1005" s="437">
        <v>0.22</v>
      </c>
      <c r="L1005" s="446">
        <v>22280</v>
      </c>
      <c r="M1005" s="65">
        <f t="shared" si="113"/>
        <v>4902</v>
      </c>
      <c r="N1005" s="66" t="s">
        <v>9</v>
      </c>
      <c r="O1005" s="66" t="s">
        <v>591</v>
      </c>
      <c r="P1005" s="85" t="str">
        <f>IF(AND('331-CT'!$E$7=TH!H1005,OR(N1005="331",O1005="331")),"x","")</f>
        <v/>
      </c>
      <c r="Q1005" s="85" t="str">
        <f>IF(AND(B1005='111'!$L$11,OR($N1005=$Q$7,$O1005=$Q$7)),"x","")</f>
        <v/>
      </c>
      <c r="R1005" s="85" t="str">
        <f>IF(AND($N1005=$Q$7,$B1005&lt;'111'!$L$11),"x","")</f>
        <v/>
      </c>
      <c r="S1005" s="85" t="str">
        <f>IF(AND($O1005=$Q$7,$B1005&lt;'111'!$L$11),"x","")</f>
        <v/>
      </c>
      <c r="T1005" s="85" t="str">
        <f>IF(ISERROR(FIND('112'!$M$9,G1005,1)),"",IF((AND(FIND('112'!$M$9,G1005,1)&gt;=1,B1005='112'!$K$9,OR($N1005='112'!$I$6,$O1005='112'!$I$6))),"x",""))</f>
        <v/>
      </c>
      <c r="U1005" s="85" t="str">
        <f>IF(ISERROR(FIND('112'!$M$9,G1005,1)),"",IF((AND(LEFT(G1005,2)=LEFT('112'!$M$9,2),B1005&lt;'112'!$K$9,$N1005='112'!$I$6)),"x",""))</f>
        <v/>
      </c>
      <c r="V1005" s="85" t="str">
        <f>IF(ISERROR(FIND('112'!$M$9,G1005,1)),"",IF((AND(RIGHT(G1005,2)=RIGHT('112'!$M$9,2),B1005&lt;'112'!$K$9,$O1005='112'!$I$6)),"x",""))</f>
        <v/>
      </c>
      <c r="W1005" s="85" t="str">
        <f>IF(AND('341-CT'!$H$9=H1005,OR(LEFT(N1005,3)=$W$7,LEFT(O1005,3)=$W$7)),"x","")</f>
        <v/>
      </c>
      <c r="X1005" s="85" t="str">
        <f>IF(OR(TH!N1005=TH!$X$7,O1005=TH!$X$7),"x","")</f>
        <v/>
      </c>
      <c r="Y1005" s="85" t="str">
        <f>IF(AND(OR(N1005="131",O1005="131"),H1005='131-CT'!$H$9),"x","")</f>
        <v/>
      </c>
      <c r="Z1005" s="85"/>
      <c r="AA1005" s="85" t="str">
        <f>IF(AND(MONTH(E1005)='IN-NX'!$J$5,'IN-NX'!$D$7=D1005),"x","")</f>
        <v/>
      </c>
      <c r="AB1005" s="85" t="str">
        <f>IF(AND(OR(LEFT(TH!N1005,2)="15",LEFT(TH!O1005,2)="15"),'152-CT'!$J$8=TH!F1005),"x","")</f>
        <v/>
      </c>
      <c r="AC1005" s="85" t="str">
        <f>IF(AND(OR(LEFT(TH!N1005,2)="15",LEFT(TH!O1005,2)="15"),TK!$E$7=TH!F1005),"x","")</f>
        <v/>
      </c>
      <c r="AD1005" s="85" t="str">
        <f>IF(AND(N1005="1521",MONTH(C1005)='BK-NL'!$M$11),"x","")</f>
        <v/>
      </c>
    </row>
    <row r="1006" spans="1:31" ht="15.75" hidden="1" customHeight="1">
      <c r="A1006" s="342" t="str">
        <f>IF(B1006&lt;&gt;"",IF(AND(B1006='IN-TC'!$S$4,OR(TH!N1006="1111",TH!O1006="1111")),TH!D1006,""),"")</f>
        <v/>
      </c>
      <c r="B1006" s="63">
        <f t="shared" si="78"/>
        <v>5</v>
      </c>
      <c r="C1006" s="64">
        <f t="shared" si="123"/>
        <v>42510</v>
      </c>
      <c r="D1006" s="64" t="s">
        <v>585</v>
      </c>
      <c r="E1006" s="64">
        <v>42510</v>
      </c>
      <c r="F1006" s="74" t="s">
        <v>1532</v>
      </c>
      <c r="G1006" s="994" t="s">
        <v>927</v>
      </c>
      <c r="H1006" s="898" t="s">
        <v>1558</v>
      </c>
      <c r="I1006" s="446"/>
      <c r="J1006" s="446"/>
      <c r="K1006" s="437">
        <v>3</v>
      </c>
      <c r="L1006" s="446">
        <v>22280</v>
      </c>
      <c r="M1006" s="65">
        <f t="shared" si="113"/>
        <v>66840</v>
      </c>
      <c r="N1006" s="66" t="s">
        <v>101</v>
      </c>
      <c r="O1006" s="66" t="s">
        <v>591</v>
      </c>
      <c r="P1006" s="85" t="str">
        <f>IF(AND('331-CT'!$E$7=TH!H1006,OR(N1006="331",O1006="331")),"x","")</f>
        <v/>
      </c>
      <c r="Q1006" s="85" t="str">
        <f>IF(AND(B1006='111'!$L$11,OR($N1006=$Q$7,$O1006=$Q$7)),"x","")</f>
        <v/>
      </c>
      <c r="R1006" s="85" t="str">
        <f>IF(AND($N1006=$Q$7,$B1006&lt;'111'!$L$11),"x","")</f>
        <v/>
      </c>
      <c r="S1006" s="85" t="str">
        <f>IF(AND($O1006=$Q$7,$B1006&lt;'111'!$L$11),"x","")</f>
        <v/>
      </c>
      <c r="T1006" s="85" t="str">
        <f>IF(ISERROR(FIND('112'!$M$9,G1006,1)),"",IF((AND(FIND('112'!$M$9,G1006,1)&gt;=1,B1006='112'!$K$9,OR($N1006='112'!$I$6,$O1006='112'!$I$6))),"x",""))</f>
        <v/>
      </c>
      <c r="U1006" s="85" t="str">
        <f>IF(ISERROR(FIND('112'!$M$9,G1006,1)),"",IF((AND(LEFT(G1006,2)=LEFT('112'!$M$9,2),B1006&lt;'112'!$K$9,$N1006='112'!$I$6)),"x",""))</f>
        <v/>
      </c>
      <c r="V1006" s="85" t="str">
        <f>IF(ISERROR(FIND('112'!$M$9,G1006,1)),"",IF((AND(RIGHT(G1006,2)=RIGHT('112'!$M$9,2),B1006&lt;'112'!$K$9,$O1006='112'!$I$6)),"x",""))</f>
        <v/>
      </c>
      <c r="W1006" s="85" t="str">
        <f>IF(AND('341-CT'!$H$9=H1006,OR(LEFT(N1006,3)=$W$7,LEFT(O1006,3)=$W$7)),"x","")</f>
        <v/>
      </c>
      <c r="X1006" s="85" t="str">
        <f>IF(OR(TH!N1006=TH!$X$7,O1006=TH!$X$7),"x","")</f>
        <v/>
      </c>
      <c r="Y1006" s="85" t="str">
        <f>IF(AND(OR(N1006="131",O1006="131"),H1006='131-CT'!$H$9),"x","")</f>
        <v/>
      </c>
      <c r="Z1006" s="85"/>
      <c r="AA1006" s="85" t="str">
        <f>IF(AND(MONTH(E1006)='IN-NX'!$J$5,'IN-NX'!$D$7=D1006),"x","")</f>
        <v/>
      </c>
      <c r="AB1006" s="85" t="str">
        <f>IF(AND(OR(LEFT(TH!N1006,2)="15",LEFT(TH!O1006,2)="15"),'152-CT'!$J$8=TH!F1006),"x","")</f>
        <v/>
      </c>
      <c r="AC1006" s="85" t="str">
        <f>IF(AND(OR(LEFT(TH!N1006,2)="15",LEFT(TH!O1006,2)="15"),TK!$E$7=TH!F1006),"x","")</f>
        <v/>
      </c>
      <c r="AD1006" s="85" t="str">
        <f>IF(AND(N1006="1521",MONTH(C1006)='BK-NL'!$M$11),"x","")</f>
        <v/>
      </c>
    </row>
    <row r="1007" spans="1:31" ht="15.75" hidden="1" customHeight="1">
      <c r="A1007" s="342" t="str">
        <f>IF(B1007&lt;&gt;"",IF(AND(B1007='IN-TC'!$S$4,OR(TH!N1007="1111",TH!O1007="1111")),TH!D1007,""),"")</f>
        <v/>
      </c>
      <c r="B1007" s="63">
        <f t="shared" ref="B1007" si="124">IF(C1007&lt;&gt;"",MONTH(C1007),"")</f>
        <v>5</v>
      </c>
      <c r="C1007" s="64">
        <f>E1007</f>
        <v>42510</v>
      </c>
      <c r="D1007" s="64" t="s">
        <v>708</v>
      </c>
      <c r="E1007" s="64">
        <v>42510</v>
      </c>
      <c r="F1007" s="74" t="s">
        <v>1457</v>
      </c>
      <c r="G1007" s="994" t="s">
        <v>927</v>
      </c>
      <c r="H1007" s="7"/>
      <c r="I1007" s="446"/>
      <c r="J1007" s="446"/>
      <c r="K1007" s="437">
        <v>5000</v>
      </c>
      <c r="L1007" s="446">
        <v>22290</v>
      </c>
      <c r="M1007" s="65">
        <f t="shared" si="113"/>
        <v>111450000</v>
      </c>
      <c r="N1007" s="66" t="s">
        <v>26</v>
      </c>
      <c r="O1007" s="66" t="s">
        <v>267</v>
      </c>
      <c r="P1007" s="85" t="str">
        <f>IF(AND('331-CT'!$E$7=TH!H1007,OR(N1007="331",O1007="331")),"x","")</f>
        <v/>
      </c>
      <c r="Q1007" s="85" t="str">
        <f>IF(AND(B1007='111'!$L$11,OR($N1007=$Q$7,$O1007=$Q$7)),"x","")</f>
        <v/>
      </c>
      <c r="R1007" s="85" t="str">
        <f>IF(AND($N1007=$Q$7,$B1007&lt;'111'!$L$11),"x","")</f>
        <v/>
      </c>
      <c r="S1007" s="85" t="str">
        <f>IF(AND($O1007=$Q$7,$B1007&lt;'111'!$L$11),"x","")</f>
        <v/>
      </c>
      <c r="T1007" s="85" t="str">
        <f>IF(ISERROR(FIND('112'!$M$9,G1007,1)),"",IF((AND(FIND('112'!$M$9,G1007,1)&gt;=1,B1007='112'!$K$9,OR($N1007='112'!$I$6,$O1007='112'!$I$6))),"x",""))</f>
        <v/>
      </c>
      <c r="U1007" s="85" t="str">
        <f>IF(ISERROR(FIND('112'!$M$9,G1007,1)),"",IF((AND(LEFT(G1007,2)=LEFT('112'!$M$9,2),B1007&lt;'112'!$K$9,$N1007='112'!$I$6)),"x",""))</f>
        <v>x</v>
      </c>
      <c r="V1007" s="85" t="str">
        <f>IF(ISERROR(FIND('112'!$M$9,G1007,1)),"",IF((AND(RIGHT(G1007,2)=RIGHT('112'!$M$9,2),B1007&lt;'112'!$K$9,$O1007='112'!$I$6)),"x",""))</f>
        <v/>
      </c>
      <c r="W1007" s="85" t="str">
        <f>IF(AND('341-CT'!$H$9=H1007,OR(LEFT(N1007,3)=$W$7,LEFT(O1007,3)=$W$7)),"x","")</f>
        <v/>
      </c>
      <c r="X1007" s="85" t="str">
        <f>IF(OR(TH!N1007=TH!$X$7,O1007=TH!$X$7),"x","")</f>
        <v/>
      </c>
      <c r="Y1007" s="85" t="str">
        <f>IF(AND(OR(N1007="131",O1007="131"),H1007='131-CT'!$H$9),"x","")</f>
        <v/>
      </c>
      <c r="Z1007" s="85"/>
      <c r="AA1007" s="85" t="str">
        <f>IF(AND(MONTH(E1007)='IN-NX'!$J$5,'IN-NX'!$D$7=D1007),"x","")</f>
        <v/>
      </c>
      <c r="AB1007" s="85" t="str">
        <f>IF(AND(OR(LEFT(TH!N1007,2)="15",LEFT(TH!O1007,2)="15"),'152-CT'!$J$8=TH!F1007),"x","")</f>
        <v/>
      </c>
      <c r="AC1007" s="85" t="str">
        <f>IF(AND(OR(LEFT(TH!N1007,2)="15",LEFT(TH!O1007,2)="15"),TK!$E$7=TH!F1007),"x","")</f>
        <v/>
      </c>
      <c r="AD1007" s="85" t="str">
        <f>IF(AND(N1007="1521",MONTH(C1007)='BK-NL'!$M$11),"x","")</f>
        <v/>
      </c>
    </row>
    <row r="1008" spans="1:31" ht="15.75" hidden="1" customHeight="1">
      <c r="A1008" s="342" t="str">
        <f>IF(B1008&lt;&gt;"",IF(AND(B1008='IN-TC'!$S$4,OR(TH!N1008="1111",TH!O1008="1111")),TH!D1008,""),"")</f>
        <v/>
      </c>
      <c r="B1008" s="63">
        <f t="shared" ref="B1008:B1092" si="125">IF(C1008&lt;&gt;"",MONTH(C1008),"")</f>
        <v>5</v>
      </c>
      <c r="C1008" s="64">
        <f t="shared" si="123"/>
        <v>42517</v>
      </c>
      <c r="D1008" s="64" t="s">
        <v>705</v>
      </c>
      <c r="E1008" s="320">
        <v>42517</v>
      </c>
      <c r="F1008" s="74" t="s">
        <v>1469</v>
      </c>
      <c r="G1008" s="994" t="s">
        <v>927</v>
      </c>
      <c r="H1008" s="898" t="s">
        <v>601</v>
      </c>
      <c r="I1008" s="446"/>
      <c r="J1008" s="446"/>
      <c r="K1008" s="437">
        <v>41493</v>
      </c>
      <c r="L1008" s="446">
        <v>22290</v>
      </c>
      <c r="M1008" s="65">
        <f t="shared" si="113"/>
        <v>924878970</v>
      </c>
      <c r="N1008" s="66" t="s">
        <v>267</v>
      </c>
      <c r="O1008" s="66" t="s">
        <v>591</v>
      </c>
      <c r="P1008" s="85" t="str">
        <f>IF(AND('331-CT'!$E$7=TH!H1008,OR(N1008="331",O1008="331")),"x","")</f>
        <v/>
      </c>
      <c r="Q1008" s="85" t="str">
        <f>IF(AND(B1008='111'!$L$11,OR($N1008=$Q$7,$O1008=$Q$7)),"x","")</f>
        <v/>
      </c>
      <c r="R1008" s="85" t="str">
        <f>IF(AND($N1008=$Q$7,$B1008&lt;'111'!$L$11),"x","")</f>
        <v/>
      </c>
      <c r="S1008" s="85" t="str">
        <f>IF(AND($O1008=$Q$7,$B1008&lt;'111'!$L$11),"x","")</f>
        <v/>
      </c>
      <c r="T1008" s="85" t="str">
        <f>IF(ISERROR(FIND('112'!$M$9,G1008,1)),"",IF((AND(FIND('112'!$M$9,G1008,1)&gt;=1,B1008='112'!$K$9,OR($N1008='112'!$I$6,$O1008='112'!$I$6))),"x",""))</f>
        <v/>
      </c>
      <c r="U1008" s="85" t="str">
        <f>IF(ISERROR(FIND('112'!$M$9,G1008,1)),"",IF((AND(LEFT(G1008,2)=LEFT('112'!$M$9,2),B1008&lt;'112'!$K$9,$N1008='112'!$I$6)),"x",""))</f>
        <v/>
      </c>
      <c r="V1008" s="85" t="str">
        <f>IF(ISERROR(FIND('112'!$M$9,G1008,1)),"",IF((AND(RIGHT(G1008,2)=RIGHT('112'!$M$9,2),B1008&lt;'112'!$K$9,$O1008='112'!$I$6)),"x",""))</f>
        <v/>
      </c>
      <c r="W1008" s="85" t="str">
        <f>IF(AND('341-CT'!$H$9=H1008,OR(LEFT(N1008,3)=$W$7,LEFT(O1008,3)=$W$7)),"x","")</f>
        <v/>
      </c>
      <c r="X1008" s="85" t="str">
        <f>IF(OR(TH!N1008=TH!$X$7,O1008=TH!$X$7),"x","")</f>
        <v/>
      </c>
      <c r="Y1008" s="85" t="str">
        <f>IF(AND(OR(N1008="131",O1008="131"),H1008='131-CT'!$H$9),"x","")</f>
        <v/>
      </c>
      <c r="Z1008" s="85"/>
      <c r="AA1008" s="85" t="str">
        <f>IF(AND(MONTH(E1008)='IN-NX'!$J$5,'IN-NX'!$D$7=D1008),"x","")</f>
        <v/>
      </c>
      <c r="AB1008" s="85" t="str">
        <f>IF(AND(OR(LEFT(TH!N1008,2)="15",LEFT(TH!O1008,2)="15"),'152-CT'!$J$8=TH!F1008),"x","")</f>
        <v/>
      </c>
      <c r="AC1008" s="85" t="str">
        <f>IF(AND(OR(LEFT(TH!N1008,2)="15",LEFT(TH!O1008,2)="15"),TK!$E$7=TH!F1008),"x","")</f>
        <v/>
      </c>
      <c r="AD1008" s="85" t="str">
        <f>IF(AND(N1008="1521",MONTH(C1008)='BK-NL'!$M$11),"x","")</f>
        <v/>
      </c>
    </row>
    <row r="1009" spans="1:30" ht="15.75" hidden="1" customHeight="1">
      <c r="A1009" s="342" t="str">
        <f>IF(B1009&lt;&gt;"",IF(AND(B1009='IN-TC'!$S$4,OR(TH!N1009="1111",TH!O1009="1111")),TH!D1009,""),"")</f>
        <v/>
      </c>
      <c r="B1009" s="63">
        <f t="shared" si="125"/>
        <v>5</v>
      </c>
      <c r="C1009" s="64">
        <f t="shared" si="123"/>
        <v>42517</v>
      </c>
      <c r="D1009" s="64" t="s">
        <v>585</v>
      </c>
      <c r="E1009" s="320">
        <v>42517</v>
      </c>
      <c r="F1009" s="74" t="s">
        <v>1532</v>
      </c>
      <c r="G1009" s="994" t="s">
        <v>927</v>
      </c>
      <c r="H1009" s="898" t="s">
        <v>601</v>
      </c>
      <c r="I1009" s="446"/>
      <c r="J1009" s="446"/>
      <c r="K1009" s="437">
        <v>267</v>
      </c>
      <c r="L1009" s="446">
        <v>22290</v>
      </c>
      <c r="M1009" s="65">
        <f t="shared" si="113"/>
        <v>5951430</v>
      </c>
      <c r="N1009" s="66" t="s">
        <v>101</v>
      </c>
      <c r="O1009" s="66" t="s">
        <v>591</v>
      </c>
      <c r="P1009" s="85" t="str">
        <f>IF(AND('331-CT'!$E$7=TH!H1009,OR(N1009="331",O1009="331")),"x","")</f>
        <v/>
      </c>
      <c r="Q1009" s="85" t="str">
        <f>IF(AND(B1009='111'!$L$11,OR($N1009=$Q$7,$O1009=$Q$7)),"x","")</f>
        <v/>
      </c>
      <c r="R1009" s="85" t="str">
        <f>IF(AND($N1009=$Q$7,$B1009&lt;'111'!$L$11),"x","")</f>
        <v/>
      </c>
      <c r="S1009" s="85" t="str">
        <f>IF(AND($O1009=$Q$7,$B1009&lt;'111'!$L$11),"x","")</f>
        <v/>
      </c>
      <c r="T1009" s="85" t="str">
        <f>IF(ISERROR(FIND('112'!$M$9,G1009,1)),"",IF((AND(FIND('112'!$M$9,G1009,1)&gt;=1,B1009='112'!$K$9,OR($N1009='112'!$I$6,$O1009='112'!$I$6))),"x",""))</f>
        <v/>
      </c>
      <c r="U1009" s="85" t="str">
        <f>IF(ISERROR(FIND('112'!$M$9,G1009,1)),"",IF((AND(LEFT(G1009,2)=LEFT('112'!$M$9,2),B1009&lt;'112'!$K$9,$N1009='112'!$I$6)),"x",""))</f>
        <v/>
      </c>
      <c r="V1009" s="85" t="str">
        <f>IF(ISERROR(FIND('112'!$M$9,G1009,1)),"",IF((AND(RIGHT(G1009,2)=RIGHT('112'!$M$9,2),B1009&lt;'112'!$K$9,$O1009='112'!$I$6)),"x",""))</f>
        <v/>
      </c>
      <c r="W1009" s="85" t="str">
        <f>IF(AND('341-CT'!$H$9=H1009,OR(LEFT(N1009,3)=$W$7,LEFT(O1009,3)=$W$7)),"x","")</f>
        <v/>
      </c>
      <c r="X1009" s="85" t="str">
        <f>IF(OR(TH!N1009=TH!$X$7,O1009=TH!$X$7),"x","")</f>
        <v/>
      </c>
      <c r="Y1009" s="85" t="str">
        <f>IF(AND(OR(N1009="131",O1009="131"),H1009='131-CT'!$H$9),"x","")</f>
        <v/>
      </c>
      <c r="Z1009" s="85"/>
      <c r="AA1009" s="85" t="str">
        <f>IF(AND(MONTH(E1009)='IN-NX'!$J$5,'IN-NX'!$D$7=D1009),"x","")</f>
        <v/>
      </c>
      <c r="AB1009" s="85" t="str">
        <f>IF(AND(OR(LEFT(TH!N1009,2)="15",LEFT(TH!O1009,2)="15"),'152-CT'!$J$8=TH!F1009),"x","")</f>
        <v/>
      </c>
      <c r="AC1009" s="85" t="str">
        <f>IF(AND(OR(LEFT(TH!N1009,2)="15",LEFT(TH!O1009,2)="15"),TK!$E$7=TH!F1009),"x","")</f>
        <v/>
      </c>
      <c r="AD1009" s="85" t="str">
        <f>IF(AND(N1009="1521",MONTH(C1009)='BK-NL'!$M$11),"x","")</f>
        <v/>
      </c>
    </row>
    <row r="1010" spans="1:30" ht="15.75" hidden="1" customHeight="1">
      <c r="A1010" s="342" t="str">
        <f>IF(B1010&lt;&gt;"",IF(AND(B1010='IN-TC'!$S$4,OR(TH!N1010="1111",TH!O1010="1111")),TH!D1010,""),"")</f>
        <v/>
      </c>
      <c r="B1010" s="63">
        <f t="shared" si="125"/>
        <v>5</v>
      </c>
      <c r="C1010" s="64">
        <f>E1010</f>
        <v>42517</v>
      </c>
      <c r="D1010" s="64" t="s">
        <v>585</v>
      </c>
      <c r="E1010" s="320">
        <v>42517</v>
      </c>
      <c r="F1010" s="74" t="s">
        <v>1076</v>
      </c>
      <c r="G1010" s="994"/>
      <c r="H1010" s="898" t="s">
        <v>601</v>
      </c>
      <c r="I1010" s="446"/>
      <c r="J1010" s="446"/>
      <c r="K1010" s="437"/>
      <c r="L1010" s="446"/>
      <c r="M1010" s="65">
        <v>1461600</v>
      </c>
      <c r="N1010" s="66" t="s">
        <v>591</v>
      </c>
      <c r="O1010" s="66" t="s">
        <v>43</v>
      </c>
      <c r="P1010" s="85" t="str">
        <f>IF(AND('331-CT'!$E$7=TH!H1010,OR(N1010="331",O1010="331")),"x","")</f>
        <v/>
      </c>
      <c r="Q1010" s="85" t="str">
        <f>IF(AND(B1010='111'!$L$11,OR($N1010=$Q$7,$O1010=$Q$7)),"x","")</f>
        <v/>
      </c>
      <c r="R1010" s="85" t="str">
        <f>IF(AND($N1010=$Q$7,$B1010&lt;'111'!$L$11),"x","")</f>
        <v/>
      </c>
      <c r="S1010" s="85" t="str">
        <f>IF(AND($O1010=$Q$7,$B1010&lt;'111'!$L$11),"x","")</f>
        <v/>
      </c>
      <c r="T1010" s="85" t="str">
        <f>IF(ISERROR(FIND('112'!$M$9,G1010,1)),"",IF((AND(FIND('112'!$M$9,G1010,1)&gt;=1,B1010='112'!$K$9,OR($N1010='112'!$I$6,$O1010='112'!$I$6))),"x",""))</f>
        <v/>
      </c>
      <c r="U1010" s="85" t="str">
        <f>IF(ISERROR(FIND('112'!$M$9,G1010,1)),"",IF((AND(LEFT(G1010,2)=LEFT('112'!$M$9,2),B1010&lt;'112'!$K$9,$N1010='112'!$I$6)),"x",""))</f>
        <v/>
      </c>
      <c r="V1010" s="85" t="str">
        <f>IF(ISERROR(FIND('112'!$M$9,G1010,1)),"",IF((AND(RIGHT(G1010,2)=RIGHT('112'!$M$9,2),B1010&lt;'112'!$K$9,$O1010='112'!$I$6)),"x",""))</f>
        <v/>
      </c>
      <c r="W1010" s="85" t="str">
        <f>IF(AND('341-CT'!$H$9=H1010,OR(LEFT(N1010,3)=$W$7,LEFT(O1010,3)=$W$7)),"x","")</f>
        <v/>
      </c>
      <c r="X1010" s="85" t="str">
        <f>IF(OR(TH!N1010=TH!$X$7,O1010=TH!$X$7),"x","")</f>
        <v/>
      </c>
      <c r="Y1010" s="85" t="str">
        <f>IF(AND(OR(N1010="131",O1010="131"),H1010='131-CT'!$H$9),"x","")</f>
        <v/>
      </c>
      <c r="Z1010" s="85"/>
      <c r="AA1010" s="85" t="str">
        <f>IF(AND(MONTH(E1010)='IN-NX'!$J$5,'IN-NX'!$D$7=D1010),"x","")</f>
        <v/>
      </c>
      <c r="AB1010" s="85" t="str">
        <f>IF(AND(OR(LEFT(TH!N1010,2)="15",LEFT(TH!O1010,2)="15"),'152-CT'!$J$8=TH!F1010),"x","")</f>
        <v/>
      </c>
      <c r="AC1010" s="85" t="str">
        <f>IF(AND(OR(LEFT(TH!N1010,2)="15",LEFT(TH!O1010,2)="15"),TK!$E$7=TH!F1010),"x","")</f>
        <v/>
      </c>
      <c r="AD1010" s="85" t="str">
        <f>IF(AND(N1010="1521",MONTH(C1010)='BK-NL'!$M$11),"x","")</f>
        <v/>
      </c>
    </row>
    <row r="1011" spans="1:30" ht="15.75" hidden="1" customHeight="1">
      <c r="A1011" s="342" t="str">
        <f>IF(B1011&lt;&gt;"",IF(AND(B1011='IN-TC'!$S$4,OR(TH!N1011="1111",TH!O1011="1111")),TH!D1011,""),"")</f>
        <v/>
      </c>
      <c r="B1011" s="63">
        <f t="shared" si="125"/>
        <v>5</v>
      </c>
      <c r="C1011" s="64">
        <f>E1011</f>
        <v>42517</v>
      </c>
      <c r="D1011" s="64" t="s">
        <v>708</v>
      </c>
      <c r="E1011" s="320">
        <v>42517</v>
      </c>
      <c r="F1011" s="74" t="s">
        <v>1457</v>
      </c>
      <c r="G1011" s="994" t="s">
        <v>927</v>
      </c>
      <c r="H1011" s="898" t="s">
        <v>1560</v>
      </c>
      <c r="I1011" s="446"/>
      <c r="J1011" s="446"/>
      <c r="K1011" s="437">
        <v>37580</v>
      </c>
      <c r="L1011" s="446">
        <v>22290</v>
      </c>
      <c r="M1011" s="65">
        <f t="shared" ref="M1011" si="126">ROUND(K1011*L1011,0)</f>
        <v>837658200</v>
      </c>
      <c r="N1011" s="66" t="s">
        <v>26</v>
      </c>
      <c r="O1011" s="66" t="s">
        <v>267</v>
      </c>
      <c r="P1011" s="85" t="str">
        <f>IF(AND('331-CT'!$E$7=TH!H1011,OR(N1011="331",O1011="331")),"x","")</f>
        <v/>
      </c>
      <c r="Q1011" s="85" t="str">
        <f>IF(AND(B1011='111'!$L$11,OR($N1011=$Q$7,$O1011=$Q$7)),"x","")</f>
        <v/>
      </c>
      <c r="R1011" s="85" t="str">
        <f>IF(AND($N1011=$Q$7,$B1011&lt;'111'!$L$11),"x","")</f>
        <v/>
      </c>
      <c r="S1011" s="85" t="str">
        <f>IF(AND($O1011=$Q$7,$B1011&lt;'111'!$L$11),"x","")</f>
        <v/>
      </c>
      <c r="T1011" s="85" t="str">
        <f>IF(ISERROR(FIND('112'!$M$9,G1011,1)),"",IF((AND(FIND('112'!$M$9,G1011,1)&gt;=1,B1011='112'!$K$9,OR($N1011='112'!$I$6,$O1011='112'!$I$6))),"x",""))</f>
        <v/>
      </c>
      <c r="U1011" s="85" t="str">
        <f>IF(ISERROR(FIND('112'!$M$9,G1011,1)),"",IF((AND(LEFT(G1011,2)=LEFT('112'!$M$9,2),B1011&lt;'112'!$K$9,$N1011='112'!$I$6)),"x",""))</f>
        <v>x</v>
      </c>
      <c r="V1011" s="85" t="str">
        <f>IF(ISERROR(FIND('112'!$M$9,G1011,1)),"",IF((AND(RIGHT(G1011,2)=RIGHT('112'!$M$9,2),B1011&lt;'112'!$K$9,$O1011='112'!$I$6)),"x",""))</f>
        <v/>
      </c>
      <c r="W1011" s="85" t="str">
        <f>IF(AND('341-CT'!$H$9=H1011,OR(LEFT(N1011,3)=$W$7,LEFT(O1011,3)=$W$7)),"x","")</f>
        <v/>
      </c>
      <c r="X1011" s="85" t="str">
        <f>IF(OR(TH!N1011=TH!$X$7,O1011=TH!$X$7),"x","")</f>
        <v/>
      </c>
      <c r="Y1011" s="85" t="str">
        <f>IF(AND(OR(N1011="131",O1011="131"),H1011='131-CT'!$H$9),"x","")</f>
        <v/>
      </c>
      <c r="Z1011" s="85"/>
      <c r="AA1011" s="85" t="str">
        <f>IF(AND(MONTH(E1011)='IN-NX'!$J$5,'IN-NX'!$D$7=D1011),"x","")</f>
        <v/>
      </c>
      <c r="AB1011" s="85" t="str">
        <f>IF(AND(OR(LEFT(TH!N1011,2)="15",LEFT(TH!O1011,2)="15"),'152-CT'!$J$8=TH!F1011),"x","")</f>
        <v/>
      </c>
      <c r="AC1011" s="85" t="str">
        <f>IF(AND(OR(LEFT(TH!N1011,2)="15",LEFT(TH!O1011,2)="15"),TK!$E$7=TH!F1011),"x","")</f>
        <v/>
      </c>
      <c r="AD1011" s="85" t="str">
        <f>IF(AND(N1011="1521",MONTH(C1011)='BK-NL'!$M$11),"x","")</f>
        <v/>
      </c>
    </row>
    <row r="1012" spans="1:30" ht="15.75" hidden="1" customHeight="1">
      <c r="A1012" s="342" t="str">
        <f>IF(B1012&lt;&gt;"",IF(AND(B1012='IN-TC'!$S$4,OR(TH!N1012="1111",TH!O1012="1111")),TH!D1012,""),"")</f>
        <v/>
      </c>
      <c r="B1012" s="63">
        <f t="shared" si="125"/>
        <v>5</v>
      </c>
      <c r="C1012" s="64">
        <f>E1012</f>
        <v>42518</v>
      </c>
      <c r="D1012" s="64" t="s">
        <v>708</v>
      </c>
      <c r="E1012" s="320">
        <v>42518</v>
      </c>
      <c r="F1012" s="74" t="s">
        <v>1457</v>
      </c>
      <c r="G1012" s="994" t="s">
        <v>927</v>
      </c>
      <c r="H1012" s="7"/>
      <c r="I1012" s="446"/>
      <c r="J1012" s="446"/>
      <c r="K1012" s="437">
        <v>3900</v>
      </c>
      <c r="L1012" s="446">
        <v>22360</v>
      </c>
      <c r="M1012" s="65">
        <f t="shared" ref="M1012" si="127">ROUND(K1012*L1012,0)</f>
        <v>87204000</v>
      </c>
      <c r="N1012" s="66" t="s">
        <v>26</v>
      </c>
      <c r="O1012" s="66" t="s">
        <v>267</v>
      </c>
      <c r="P1012" s="85" t="str">
        <f>IF(AND('331-CT'!$E$7=TH!H1012,OR(N1012="331",O1012="331")),"x","")</f>
        <v/>
      </c>
      <c r="Q1012" s="85" t="str">
        <f>IF(AND(B1012='111'!$L$11,OR($N1012=$Q$7,$O1012=$Q$7)),"x","")</f>
        <v/>
      </c>
      <c r="R1012" s="85" t="str">
        <f>IF(AND($N1012=$Q$7,$B1012&lt;'111'!$L$11),"x","")</f>
        <v/>
      </c>
      <c r="S1012" s="85" t="str">
        <f>IF(AND($O1012=$Q$7,$B1012&lt;'111'!$L$11),"x","")</f>
        <v/>
      </c>
      <c r="T1012" s="85" t="str">
        <f>IF(ISERROR(FIND('112'!$M$9,G1012,1)),"",IF((AND(FIND('112'!$M$9,G1012,1)&gt;=1,B1012='112'!$K$9,OR($N1012='112'!$I$6,$O1012='112'!$I$6))),"x",""))</f>
        <v/>
      </c>
      <c r="U1012" s="85" t="str">
        <f>IF(ISERROR(FIND('112'!$M$9,G1012,1)),"",IF((AND(LEFT(G1012,2)=LEFT('112'!$M$9,2),B1012&lt;'112'!$K$9,$N1012='112'!$I$6)),"x",""))</f>
        <v>x</v>
      </c>
      <c r="V1012" s="85" t="str">
        <f>IF(ISERROR(FIND('112'!$M$9,G1012,1)),"",IF((AND(RIGHT(G1012,2)=RIGHT('112'!$M$9,2),B1012&lt;'112'!$K$9,$O1012='112'!$I$6)),"x",""))</f>
        <v/>
      </c>
      <c r="W1012" s="85" t="str">
        <f>IF(AND('341-CT'!$H$9=H1012,OR(LEFT(N1012,3)=$W$7,LEFT(O1012,3)=$W$7)),"x","")</f>
        <v/>
      </c>
      <c r="X1012" s="85" t="str">
        <f>IF(OR(TH!N1012=TH!$X$7,O1012=TH!$X$7),"x","")</f>
        <v/>
      </c>
      <c r="Y1012" s="85" t="str">
        <f>IF(AND(OR(N1012="131",O1012="131"),H1012='131-CT'!$H$9),"x","")</f>
        <v/>
      </c>
      <c r="Z1012" s="85"/>
      <c r="AA1012" s="85" t="str">
        <f>IF(AND(MONTH(E1012)='IN-NX'!$J$5,'IN-NX'!$D$7=D1012),"x","")</f>
        <v/>
      </c>
      <c r="AB1012" s="85" t="str">
        <f>IF(AND(OR(LEFT(TH!N1012,2)="15",LEFT(TH!O1012,2)="15"),'152-CT'!$J$8=TH!F1012),"x","")</f>
        <v/>
      </c>
      <c r="AC1012" s="85" t="str">
        <f>IF(AND(OR(LEFT(TH!N1012,2)="15",LEFT(TH!O1012,2)="15"),TK!$E$7=TH!F1012),"x","")</f>
        <v/>
      </c>
      <c r="AD1012" s="85" t="str">
        <f>IF(AND(N1012="1521",MONTH(C1012)='BK-NL'!$M$11),"x","")</f>
        <v/>
      </c>
    </row>
    <row r="1013" spans="1:30" ht="15.75" hidden="1" customHeight="1">
      <c r="A1013" s="342" t="str">
        <f>IF(B1013&lt;&gt;"",IF(AND(B1013='IN-TC'!$S$4,OR(TH!N1013="1111",TH!O1013="1111")),TH!D1013,""),"")</f>
        <v/>
      </c>
      <c r="B1013" s="63">
        <f t="shared" ref="B1013:B1040" si="128">IF(C1013&lt;&gt;"",MONTH(C1013),"")</f>
        <v>5</v>
      </c>
      <c r="C1013" s="64">
        <f>E1013</f>
        <v>42501</v>
      </c>
      <c r="D1013" s="320" t="s">
        <v>705</v>
      </c>
      <c r="E1013" s="64">
        <v>42501</v>
      </c>
      <c r="F1013" s="74" t="s">
        <v>1200</v>
      </c>
      <c r="G1013" s="994" t="s">
        <v>927</v>
      </c>
      <c r="H1013" s="898" t="s">
        <v>1559</v>
      </c>
      <c r="I1013" s="446"/>
      <c r="J1013" s="446"/>
      <c r="K1013" s="437"/>
      <c r="L1013" s="446"/>
      <c r="M1013" s="65">
        <v>1417486081</v>
      </c>
      <c r="N1013" s="66" t="s">
        <v>26</v>
      </c>
      <c r="O1013" s="66" t="s">
        <v>87</v>
      </c>
      <c r="P1013" s="85" t="str">
        <f>IF(AND('331-CT'!$E$7=TH!H1013,OR(N1013="331",O1013="331")),"x","")</f>
        <v/>
      </c>
      <c r="Q1013" s="85" t="str">
        <f>IF(AND(B1013='111'!$L$11,OR($N1013=$Q$7,$O1013=$Q$7)),"x","")</f>
        <v/>
      </c>
      <c r="R1013" s="85" t="str">
        <f>IF(AND($N1013=$Q$7,$B1013&lt;'111'!$L$11),"x","")</f>
        <v/>
      </c>
      <c r="S1013" s="85" t="str">
        <f>IF(AND($O1013=$Q$7,$B1013&lt;'111'!$L$11),"x","")</f>
        <v/>
      </c>
      <c r="T1013" s="85" t="str">
        <f>IF(ISERROR(FIND('112'!$M$9,G1013,1)),"",IF((AND(FIND('112'!$M$9,G1013,1)&gt;=1,B1013='112'!$K$9,OR($N1013='112'!$I$6,$O1013='112'!$I$6))),"x",""))</f>
        <v/>
      </c>
      <c r="U1013" s="85" t="str">
        <f>IF(ISERROR(FIND('112'!$M$9,G1013,1)),"",IF((AND(LEFT(G1013,2)=LEFT('112'!$M$9,2),B1013&lt;'112'!$K$9,$N1013='112'!$I$6)),"x",""))</f>
        <v>x</v>
      </c>
      <c r="V1013" s="85" t="str">
        <f>IF(ISERROR(FIND('112'!$M$9,G1013,1)),"",IF((AND(RIGHT(G1013,2)=RIGHT('112'!$M$9,2),B1013&lt;'112'!$K$9,$O1013='112'!$I$6)),"x",""))</f>
        <v/>
      </c>
      <c r="W1013" s="85" t="str">
        <f>IF(AND('341-CT'!$H$9=H1013,OR(LEFT(N1013,3)=$W$7,LEFT(O1013,3)=$W$7)),"x","")</f>
        <v/>
      </c>
      <c r="X1013" s="85" t="str">
        <f>IF(OR(TH!N1013=TH!$X$7,O1013=TH!$X$7),"x","")</f>
        <v/>
      </c>
      <c r="Y1013" s="85" t="str">
        <f>IF(AND(OR(N1013="131",O1013="131"),H1013='131-CT'!$H$9),"x","")</f>
        <v/>
      </c>
      <c r="Z1013" s="85"/>
      <c r="AA1013" s="85" t="str">
        <f>IF(AND(MONTH(E1013)='IN-NX'!$J$5,'IN-NX'!$D$7=D1013),"x","")</f>
        <v/>
      </c>
      <c r="AB1013" s="85" t="str">
        <f>IF(AND(OR(LEFT(TH!N1013,2)="15",LEFT(TH!O1013,2)="15"),'152-CT'!$J$8=TH!F1013),"x","")</f>
        <v/>
      </c>
      <c r="AC1013" s="85" t="str">
        <f>IF(AND(OR(LEFT(TH!N1013,2)="15",LEFT(TH!O1013,2)="15"),TK!$E$7=TH!F1013),"x","")</f>
        <v/>
      </c>
      <c r="AD1013" s="85" t="str">
        <f>IF(AND(N1013="1521",MONTH(C1013)='BK-NL'!$M$11),"x","")</f>
        <v/>
      </c>
    </row>
    <row r="1014" spans="1:30" ht="15.75" hidden="1" customHeight="1">
      <c r="A1014" s="342" t="str">
        <f>IF(B1014&lt;&gt;"",IF(AND(B1014='IN-TC'!$S$4,OR(TH!N1014="1111",TH!O1014="1111")),TH!D1014,""),"")</f>
        <v/>
      </c>
      <c r="B1014" s="63">
        <f t="shared" si="128"/>
        <v>5</v>
      </c>
      <c r="C1014" s="64">
        <f t="shared" ref="C1014" si="129">E1014</f>
        <v>42501</v>
      </c>
      <c r="D1014" s="64" t="s">
        <v>585</v>
      </c>
      <c r="E1014" s="64">
        <v>42501</v>
      </c>
      <c r="F1014" s="74" t="s">
        <v>617</v>
      </c>
      <c r="G1014" s="994" t="s">
        <v>927</v>
      </c>
      <c r="H1014" s="898" t="s">
        <v>1559</v>
      </c>
      <c r="I1014" s="446"/>
      <c r="J1014" s="446"/>
      <c r="K1014" s="437"/>
      <c r="L1014" s="446"/>
      <c r="M1014" s="65">
        <v>222600</v>
      </c>
      <c r="N1014" s="66" t="s">
        <v>101</v>
      </c>
      <c r="O1014" s="66" t="s">
        <v>87</v>
      </c>
      <c r="P1014" s="85" t="str">
        <f>IF(AND('331-CT'!$E$7=TH!H1014,OR(N1014="331",O1014="331")),"x","")</f>
        <v/>
      </c>
      <c r="Q1014" s="85" t="str">
        <f>IF(AND(B1014='111'!$L$11,OR($N1014=$Q$7,$O1014=$Q$7)),"x","")</f>
        <v/>
      </c>
      <c r="R1014" s="85" t="str">
        <f>IF(AND($N1014=$Q$7,$B1014&lt;'111'!$L$11),"x","")</f>
        <v/>
      </c>
      <c r="S1014" s="85" t="str">
        <f>IF(AND($O1014=$Q$7,$B1014&lt;'111'!$L$11),"x","")</f>
        <v/>
      </c>
      <c r="T1014" s="85" t="str">
        <f>IF(ISERROR(FIND('112'!$M$9,G1014,1)),"",IF((AND(FIND('112'!$M$9,G1014,1)&gt;=1,B1014='112'!$K$9,OR($N1014='112'!$I$6,$O1014='112'!$I$6))),"x",""))</f>
        <v/>
      </c>
      <c r="U1014" s="85" t="str">
        <f>IF(ISERROR(FIND('112'!$M$9,G1014,1)),"",IF((AND(LEFT(G1014,2)=LEFT('112'!$M$9,2),B1014&lt;'112'!$K$9,$N1014='112'!$I$6)),"x",""))</f>
        <v/>
      </c>
      <c r="V1014" s="85" t="str">
        <f>IF(ISERROR(FIND('112'!$M$9,G1014,1)),"",IF((AND(RIGHT(G1014,2)=RIGHT('112'!$M$9,2),B1014&lt;'112'!$K$9,$O1014='112'!$I$6)),"x",""))</f>
        <v/>
      </c>
      <c r="W1014" s="85" t="str">
        <f>IF(AND('341-CT'!$H$9=H1014,OR(LEFT(N1014,3)=$W$7,LEFT(O1014,3)=$W$7)),"x","")</f>
        <v/>
      </c>
      <c r="X1014" s="85" t="str">
        <f>IF(OR(TH!N1014=TH!$X$7,O1014=TH!$X$7),"x","")</f>
        <v/>
      </c>
      <c r="Y1014" s="85" t="str">
        <f>IF(AND(OR(N1014="131",O1014="131"),H1014='131-CT'!$H$9),"x","")</f>
        <v/>
      </c>
      <c r="Z1014" s="85"/>
      <c r="AA1014" s="85" t="str">
        <f>IF(AND(MONTH(E1014)='IN-NX'!$J$5,'IN-NX'!$D$7=D1014),"x","")</f>
        <v/>
      </c>
      <c r="AB1014" s="85" t="str">
        <f>IF(AND(OR(LEFT(TH!N1014,2)="15",LEFT(TH!O1014,2)="15"),'152-CT'!$J$8=TH!F1014),"x","")</f>
        <v/>
      </c>
      <c r="AC1014" s="85" t="str">
        <f>IF(AND(OR(LEFT(TH!N1014,2)="15",LEFT(TH!O1014,2)="15"),TK!$E$7=TH!F1014),"x","")</f>
        <v/>
      </c>
      <c r="AD1014" s="85" t="str">
        <f>IF(AND(N1014="1521",MONTH(C1014)='BK-NL'!$M$11),"x","")</f>
        <v/>
      </c>
    </row>
    <row r="1015" spans="1:30" ht="15.75" hidden="1" customHeight="1">
      <c r="A1015" s="342" t="str">
        <f>IF(B1015&lt;&gt;"",IF(AND(B1015='IN-TC'!$S$4,OR(TH!N1015="1111",TH!O1015="1111")),TH!D1015,""),"")</f>
        <v/>
      </c>
      <c r="B1015" s="63">
        <f t="shared" si="128"/>
        <v>5</v>
      </c>
      <c r="C1015" s="64">
        <f>E1015</f>
        <v>42501</v>
      </c>
      <c r="D1015" s="64" t="s">
        <v>585</v>
      </c>
      <c r="E1015" s="64">
        <v>42501</v>
      </c>
      <c r="F1015" s="74" t="s">
        <v>1203</v>
      </c>
      <c r="G1015" s="994" t="s">
        <v>927</v>
      </c>
      <c r="H1015" s="898" t="s">
        <v>1559</v>
      </c>
      <c r="I1015" s="446"/>
      <c r="J1015" s="446"/>
      <c r="K1015" s="437"/>
      <c r="L1015" s="446"/>
      <c r="M1015" s="65">
        <v>22260</v>
      </c>
      <c r="N1015" s="66" t="s">
        <v>9</v>
      </c>
      <c r="O1015" s="66" t="s">
        <v>87</v>
      </c>
      <c r="P1015" s="85" t="str">
        <f>IF(AND('331-CT'!$E$7=TH!H1015,OR(N1015="331",O1015="331")),"x","")</f>
        <v/>
      </c>
      <c r="Q1015" s="85" t="str">
        <f>IF(AND(B1015='111'!$L$11,OR($N1015=$Q$7,$O1015=$Q$7)),"x","")</f>
        <v/>
      </c>
      <c r="R1015" s="85" t="str">
        <f>IF(AND($N1015=$Q$7,$B1015&lt;'111'!$L$11),"x","")</f>
        <v/>
      </c>
      <c r="S1015" s="85" t="str">
        <f>IF(AND($O1015=$Q$7,$B1015&lt;'111'!$L$11),"x","")</f>
        <v/>
      </c>
      <c r="T1015" s="85" t="str">
        <f>IF(ISERROR(FIND('112'!$M$9,G1015,1)),"",IF((AND(FIND('112'!$M$9,G1015,1)&gt;=1,B1015='112'!$K$9,OR($N1015='112'!$I$6,$O1015='112'!$I$6))),"x",""))</f>
        <v/>
      </c>
      <c r="U1015" s="85" t="str">
        <f>IF(ISERROR(FIND('112'!$M$9,G1015,1)),"",IF((AND(LEFT(G1015,2)=LEFT('112'!$M$9,2),B1015&lt;'112'!$K$9,$N1015='112'!$I$6)),"x",""))</f>
        <v/>
      </c>
      <c r="V1015" s="85" t="str">
        <f>IF(ISERROR(FIND('112'!$M$9,G1015,1)),"",IF((AND(RIGHT(G1015,2)=RIGHT('112'!$M$9,2),B1015&lt;'112'!$K$9,$O1015='112'!$I$6)),"x",""))</f>
        <v/>
      </c>
      <c r="W1015" s="85" t="str">
        <f>IF(AND('341-CT'!$H$9=H1015,OR(LEFT(N1015,3)=$W$7,LEFT(O1015,3)=$W$7)),"x","")</f>
        <v/>
      </c>
      <c r="X1015" s="85" t="str">
        <f>IF(OR(TH!N1015=TH!$X$7,O1015=TH!$X$7),"x","")</f>
        <v/>
      </c>
      <c r="Y1015" s="85" t="str">
        <f>IF(AND(OR(N1015="131",O1015="131"),H1015='131-CT'!$H$9),"x","")</f>
        <v/>
      </c>
      <c r="Z1015" s="85"/>
      <c r="AA1015" s="85" t="str">
        <f>IF(AND(MONTH(E1015)='IN-NX'!$J$5,'IN-NX'!$D$7=D1015),"x","")</f>
        <v/>
      </c>
      <c r="AB1015" s="85" t="str">
        <f>IF(AND(OR(LEFT(TH!N1015,2)="15",LEFT(TH!O1015,2)="15"),'152-CT'!$J$8=TH!F1015),"x","")</f>
        <v/>
      </c>
      <c r="AC1015" s="85" t="str">
        <f>IF(AND(OR(LEFT(TH!N1015,2)="15",LEFT(TH!O1015,2)="15"),TK!$E$7=TH!F1015),"x","")</f>
        <v/>
      </c>
      <c r="AD1015" s="85" t="str">
        <f>IF(AND(N1015="1521",MONTH(C1015)='BK-NL'!$M$11),"x","")</f>
        <v/>
      </c>
    </row>
    <row r="1016" spans="1:30" ht="15.75" hidden="1" customHeight="1">
      <c r="A1016" s="342" t="str">
        <f>IF(B1016&lt;&gt;"",IF(AND(B1016='IN-TC'!$S$4,OR(TH!N1016="1111",TH!O1016="1111")),TH!D1016,""),"")</f>
        <v/>
      </c>
      <c r="B1016" s="63">
        <f t="shared" ref="B1016:B1017" si="130">IF(C1016&lt;&gt;"",MONTH(C1016),"")</f>
        <v>5</v>
      </c>
      <c r="C1016" s="64">
        <f t="shared" ref="C1016" si="131">E1016</f>
        <v>42501</v>
      </c>
      <c r="D1016" s="64" t="s">
        <v>585</v>
      </c>
      <c r="E1016" s="64">
        <v>42501</v>
      </c>
      <c r="F1016" s="74" t="s">
        <v>618</v>
      </c>
      <c r="G1016" s="994" t="s">
        <v>927</v>
      </c>
      <c r="H1016" s="898" t="s">
        <v>1559</v>
      </c>
      <c r="I1016" s="446"/>
      <c r="J1016" s="446"/>
      <c r="K1016" s="437"/>
      <c r="L1016" s="446"/>
      <c r="M1016" s="65">
        <v>614821</v>
      </c>
      <c r="N1016" s="66" t="s">
        <v>101</v>
      </c>
      <c r="O1016" s="66" t="s">
        <v>87</v>
      </c>
      <c r="P1016" s="85" t="str">
        <f>IF(AND('331-CT'!$E$7=TH!H1016,OR(N1016="331",O1016="331")),"x","")</f>
        <v/>
      </c>
      <c r="Q1016" s="85" t="str">
        <f>IF(AND(B1016='111'!$L$11,OR($N1016=$Q$7,$O1016=$Q$7)),"x","")</f>
        <v/>
      </c>
      <c r="R1016" s="85" t="str">
        <f>IF(AND($N1016=$Q$7,$B1016&lt;'111'!$L$11),"x","")</f>
        <v/>
      </c>
      <c r="S1016" s="85" t="str">
        <f>IF(AND($O1016=$Q$7,$B1016&lt;'111'!$L$11),"x","")</f>
        <v/>
      </c>
      <c r="T1016" s="85" t="str">
        <f>IF(ISERROR(FIND('112'!$M$9,G1016,1)),"",IF((AND(FIND('112'!$M$9,G1016,1)&gt;=1,B1016='112'!$K$9,OR($N1016='112'!$I$6,$O1016='112'!$I$6))),"x",""))</f>
        <v/>
      </c>
      <c r="U1016" s="85" t="str">
        <f>IF(ISERROR(FIND('112'!$M$9,G1016,1)),"",IF((AND(LEFT(G1016,2)=LEFT('112'!$M$9,2),B1016&lt;'112'!$K$9,$N1016='112'!$I$6)),"x",""))</f>
        <v/>
      </c>
      <c r="V1016" s="85" t="str">
        <f>IF(ISERROR(FIND('112'!$M$9,G1016,1)),"",IF((AND(RIGHT(G1016,2)=RIGHT('112'!$M$9,2),B1016&lt;'112'!$K$9,$O1016='112'!$I$6)),"x",""))</f>
        <v/>
      </c>
      <c r="W1016" s="85" t="str">
        <f>IF(AND('341-CT'!$H$9=H1016,OR(LEFT(N1016,3)=$W$7,LEFT(O1016,3)=$W$7)),"x","")</f>
        <v/>
      </c>
      <c r="X1016" s="85" t="str">
        <f>IF(OR(TH!N1016=TH!$X$7,O1016=TH!$X$7),"x","")</f>
        <v/>
      </c>
      <c r="Y1016" s="85" t="str">
        <f>IF(AND(OR(N1016="131",O1016="131"),H1016='131-CT'!$H$9),"x","")</f>
        <v/>
      </c>
      <c r="Z1016" s="85"/>
      <c r="AA1016" s="85" t="str">
        <f>IF(AND(MONTH(E1016)='IN-NX'!$J$5,'IN-NX'!$D$7=D1016),"x","")</f>
        <v/>
      </c>
      <c r="AB1016" s="85" t="str">
        <f>IF(AND(OR(LEFT(TH!N1016,2)="15",LEFT(TH!O1016,2)="15"),'152-CT'!$J$8=TH!F1016),"x","")</f>
        <v/>
      </c>
      <c r="AC1016" s="85" t="str">
        <f>IF(AND(OR(LEFT(TH!N1016,2)="15",LEFT(TH!O1016,2)="15"),TK!$E$7=TH!F1016),"x","")</f>
        <v/>
      </c>
      <c r="AD1016" s="85" t="str">
        <f>IF(AND(N1016="1521",MONTH(C1016)='BK-NL'!$M$11),"x","")</f>
        <v/>
      </c>
    </row>
    <row r="1017" spans="1:30" ht="15.75" hidden="1" customHeight="1">
      <c r="A1017" s="342" t="str">
        <f>IF(B1017&lt;&gt;"",IF(AND(B1017='IN-TC'!$S$4,OR(TH!N1017="1111",TH!O1017="1111")),TH!D1017,""),"")</f>
        <v/>
      </c>
      <c r="B1017" s="63">
        <f t="shared" si="130"/>
        <v>5</v>
      </c>
      <c r="C1017" s="64">
        <f>E1017</f>
        <v>42501</v>
      </c>
      <c r="D1017" s="64" t="s">
        <v>585</v>
      </c>
      <c r="E1017" s="64">
        <v>42501</v>
      </c>
      <c r="F1017" s="74" t="s">
        <v>1327</v>
      </c>
      <c r="G1017" s="994" t="s">
        <v>927</v>
      </c>
      <c r="H1017" s="898" t="s">
        <v>1559</v>
      </c>
      <c r="I1017" s="446"/>
      <c r="J1017" s="446"/>
      <c r="K1017" s="437"/>
      <c r="L1017" s="446"/>
      <c r="M1017" s="65">
        <v>61438</v>
      </c>
      <c r="N1017" s="66" t="s">
        <v>9</v>
      </c>
      <c r="O1017" s="66" t="s">
        <v>87</v>
      </c>
      <c r="P1017" s="85" t="str">
        <f>IF(AND('331-CT'!$E$7=TH!H1017,OR(N1017="331",O1017="331")),"x","")</f>
        <v/>
      </c>
      <c r="Q1017" s="85" t="str">
        <f>IF(AND(B1017='111'!$L$11,OR($N1017=$Q$7,$O1017=$Q$7)),"x","")</f>
        <v/>
      </c>
      <c r="R1017" s="85" t="str">
        <f>IF(AND($N1017=$Q$7,$B1017&lt;'111'!$L$11),"x","")</f>
        <v/>
      </c>
      <c r="S1017" s="85" t="str">
        <f>IF(AND($O1017=$Q$7,$B1017&lt;'111'!$L$11),"x","")</f>
        <v/>
      </c>
      <c r="T1017" s="85" t="str">
        <f>IF(ISERROR(FIND('112'!$M$9,G1017,1)),"",IF((AND(FIND('112'!$M$9,G1017,1)&gt;=1,B1017='112'!$K$9,OR($N1017='112'!$I$6,$O1017='112'!$I$6))),"x",""))</f>
        <v/>
      </c>
      <c r="U1017" s="85" t="str">
        <f>IF(ISERROR(FIND('112'!$M$9,G1017,1)),"",IF((AND(LEFT(G1017,2)=LEFT('112'!$M$9,2),B1017&lt;'112'!$K$9,$N1017='112'!$I$6)),"x",""))</f>
        <v/>
      </c>
      <c r="V1017" s="85" t="str">
        <f>IF(ISERROR(FIND('112'!$M$9,G1017,1)),"",IF((AND(RIGHT(G1017,2)=RIGHT('112'!$M$9,2),B1017&lt;'112'!$K$9,$O1017='112'!$I$6)),"x",""))</f>
        <v/>
      </c>
      <c r="W1017" s="85" t="str">
        <f>IF(AND('341-CT'!$H$9=H1017,OR(LEFT(N1017,3)=$W$7,LEFT(O1017,3)=$W$7)),"x","")</f>
        <v/>
      </c>
      <c r="X1017" s="85" t="str">
        <f>IF(OR(TH!N1017=TH!$X$7,O1017=TH!$X$7),"x","")</f>
        <v/>
      </c>
      <c r="Y1017" s="85" t="str">
        <f>IF(AND(OR(N1017="131",O1017="131"),H1017='131-CT'!$H$9),"x","")</f>
        <v/>
      </c>
      <c r="Z1017" s="85"/>
      <c r="AA1017" s="85" t="str">
        <f>IF(AND(MONTH(E1017)='IN-NX'!$J$5,'IN-NX'!$D$7=D1017),"x","")</f>
        <v/>
      </c>
      <c r="AB1017" s="85" t="str">
        <f>IF(AND(OR(LEFT(TH!N1017,2)="15",LEFT(TH!O1017,2)="15"),'152-CT'!$J$8=TH!F1017),"x","")</f>
        <v/>
      </c>
      <c r="AC1017" s="85" t="str">
        <f>IF(AND(OR(LEFT(TH!N1017,2)="15",LEFT(TH!O1017,2)="15"),TK!$E$7=TH!F1017),"x","")</f>
        <v/>
      </c>
      <c r="AD1017" s="85" t="str">
        <f>IF(AND(N1017="1521",MONTH(C1017)='BK-NL'!$M$11),"x","")</f>
        <v/>
      </c>
    </row>
    <row r="1018" spans="1:30" ht="15.75" hidden="1" customHeight="1">
      <c r="A1018" s="342" t="str">
        <f>IF(B1018&lt;&gt;"",IF(AND(B1018='IN-TC'!$S$4,OR(TH!N1018="1111",TH!O1018="1111")),TH!D1018,""),"")</f>
        <v/>
      </c>
      <c r="B1018" s="63">
        <f t="shared" si="128"/>
        <v>5</v>
      </c>
      <c r="C1018" s="64">
        <f>E1018</f>
        <v>42503</v>
      </c>
      <c r="D1018" s="320" t="s">
        <v>705</v>
      </c>
      <c r="E1018" s="64">
        <v>42503</v>
      </c>
      <c r="F1018" s="74" t="s">
        <v>1200</v>
      </c>
      <c r="G1018" s="994" t="s">
        <v>927</v>
      </c>
      <c r="H1018" s="898" t="s">
        <v>1560</v>
      </c>
      <c r="I1018" s="446"/>
      <c r="J1018" s="446"/>
      <c r="K1018" s="437"/>
      <c r="L1018" s="446"/>
      <c r="M1018" s="65">
        <v>836613245</v>
      </c>
      <c r="N1018" s="66" t="s">
        <v>26</v>
      </c>
      <c r="O1018" s="66" t="s">
        <v>87</v>
      </c>
      <c r="P1018" s="85" t="str">
        <f>IF(AND('331-CT'!$E$7=TH!H1018,OR(N1018="331",O1018="331")),"x","")</f>
        <v/>
      </c>
      <c r="Q1018" s="85" t="str">
        <f>IF(AND(B1018='111'!$L$11,OR($N1018=$Q$7,$O1018=$Q$7)),"x","")</f>
        <v/>
      </c>
      <c r="R1018" s="85" t="str">
        <f>IF(AND($N1018=$Q$7,$B1018&lt;'111'!$L$11),"x","")</f>
        <v/>
      </c>
      <c r="S1018" s="85" t="str">
        <f>IF(AND($O1018=$Q$7,$B1018&lt;'111'!$L$11),"x","")</f>
        <v/>
      </c>
      <c r="T1018" s="85" t="str">
        <f>IF(ISERROR(FIND('112'!$M$9,G1018,1)),"",IF((AND(FIND('112'!$M$9,G1018,1)&gt;=1,B1018='112'!$K$9,OR($N1018='112'!$I$6,$O1018='112'!$I$6))),"x",""))</f>
        <v/>
      </c>
      <c r="U1018" s="85" t="str">
        <f>IF(ISERROR(FIND('112'!$M$9,G1018,1)),"",IF((AND(LEFT(G1018,2)=LEFT('112'!$M$9,2),B1018&lt;'112'!$K$9,$N1018='112'!$I$6)),"x",""))</f>
        <v>x</v>
      </c>
      <c r="V1018" s="85" t="str">
        <f>IF(ISERROR(FIND('112'!$M$9,G1018,1)),"",IF((AND(RIGHT(G1018,2)=RIGHT('112'!$M$9,2),B1018&lt;'112'!$K$9,$O1018='112'!$I$6)),"x",""))</f>
        <v/>
      </c>
      <c r="W1018" s="85" t="str">
        <f>IF(AND('341-CT'!$H$9=H1018,OR(LEFT(N1018,3)=$W$7,LEFT(O1018,3)=$W$7)),"x","")</f>
        <v/>
      </c>
      <c r="X1018" s="85" t="str">
        <f>IF(OR(TH!N1018=TH!$X$7,O1018=TH!$X$7),"x","")</f>
        <v/>
      </c>
      <c r="Y1018" s="85" t="str">
        <f>IF(AND(OR(N1018="131",O1018="131"),H1018='131-CT'!$H$9),"x","")</f>
        <v/>
      </c>
      <c r="Z1018" s="85"/>
      <c r="AA1018" s="85" t="str">
        <f>IF(AND(MONTH(E1018)='IN-NX'!$J$5,'IN-NX'!$D$7=D1018),"x","")</f>
        <v/>
      </c>
      <c r="AB1018" s="85" t="str">
        <f>IF(AND(OR(LEFT(TH!N1018,2)="15",LEFT(TH!O1018,2)="15"),'152-CT'!$J$8=TH!F1018),"x","")</f>
        <v/>
      </c>
      <c r="AC1018" s="85" t="str">
        <f>IF(AND(OR(LEFT(TH!N1018,2)="15",LEFT(TH!O1018,2)="15"),TK!$E$7=TH!F1018),"x","")</f>
        <v/>
      </c>
      <c r="AD1018" s="85" t="str">
        <f>IF(AND(N1018="1521",MONTH(C1018)='BK-NL'!$M$11),"x","")</f>
        <v/>
      </c>
    </row>
    <row r="1019" spans="1:30" ht="15.75" hidden="1" customHeight="1">
      <c r="A1019" s="342" t="str">
        <f>IF(B1019&lt;&gt;"",IF(AND(B1019='IN-TC'!$S$4,OR(TH!N1019="1111",TH!O1019="1111")),TH!D1019,""),"")</f>
        <v/>
      </c>
      <c r="B1019" s="63">
        <f t="shared" ref="B1019:B1022" si="132">IF(C1019&lt;&gt;"",MONTH(C1019),"")</f>
        <v>5</v>
      </c>
      <c r="C1019" s="64">
        <f t="shared" ref="C1019" si="133">E1019</f>
        <v>42503</v>
      </c>
      <c r="D1019" s="64" t="s">
        <v>585</v>
      </c>
      <c r="E1019" s="64">
        <v>42503</v>
      </c>
      <c r="F1019" s="74" t="s">
        <v>617</v>
      </c>
      <c r="G1019" s="994" t="s">
        <v>927</v>
      </c>
      <c r="H1019" s="898" t="s">
        <v>1560</v>
      </c>
      <c r="I1019" s="446"/>
      <c r="J1019" s="446"/>
      <c r="K1019" s="437"/>
      <c r="L1019" s="446"/>
      <c r="M1019" s="65">
        <v>222900</v>
      </c>
      <c r="N1019" s="66" t="s">
        <v>101</v>
      </c>
      <c r="O1019" s="66" t="s">
        <v>87</v>
      </c>
      <c r="P1019" s="85" t="str">
        <f>IF(AND('331-CT'!$E$7=TH!H1019,OR(N1019="331",O1019="331")),"x","")</f>
        <v/>
      </c>
      <c r="Q1019" s="85" t="str">
        <f>IF(AND(B1019='111'!$L$11,OR($N1019=$Q$7,$O1019=$Q$7)),"x","")</f>
        <v/>
      </c>
      <c r="R1019" s="85" t="str">
        <f>IF(AND($N1019=$Q$7,$B1019&lt;'111'!$L$11),"x","")</f>
        <v/>
      </c>
      <c r="S1019" s="85" t="str">
        <f>IF(AND($O1019=$Q$7,$B1019&lt;'111'!$L$11),"x","")</f>
        <v/>
      </c>
      <c r="T1019" s="85" t="str">
        <f>IF(ISERROR(FIND('112'!$M$9,G1019,1)),"",IF((AND(FIND('112'!$M$9,G1019,1)&gt;=1,B1019='112'!$K$9,OR($N1019='112'!$I$6,$O1019='112'!$I$6))),"x",""))</f>
        <v/>
      </c>
      <c r="U1019" s="85" t="str">
        <f>IF(ISERROR(FIND('112'!$M$9,G1019,1)),"",IF((AND(LEFT(G1019,2)=LEFT('112'!$M$9,2),B1019&lt;'112'!$K$9,$N1019='112'!$I$6)),"x",""))</f>
        <v/>
      </c>
      <c r="V1019" s="85" t="str">
        <f>IF(ISERROR(FIND('112'!$M$9,G1019,1)),"",IF((AND(RIGHT(G1019,2)=RIGHT('112'!$M$9,2),B1019&lt;'112'!$K$9,$O1019='112'!$I$6)),"x",""))</f>
        <v/>
      </c>
      <c r="W1019" s="85" t="str">
        <f>IF(AND('341-CT'!$H$9=H1019,OR(LEFT(N1019,3)=$W$7,LEFT(O1019,3)=$W$7)),"x","")</f>
        <v/>
      </c>
      <c r="X1019" s="85" t="str">
        <f>IF(OR(TH!N1019=TH!$X$7,O1019=TH!$X$7),"x","")</f>
        <v/>
      </c>
      <c r="Y1019" s="85" t="str">
        <f>IF(AND(OR(N1019="131",O1019="131"),H1019='131-CT'!$H$9),"x","")</f>
        <v/>
      </c>
      <c r="Z1019" s="85"/>
      <c r="AA1019" s="85" t="str">
        <f>IF(AND(MONTH(E1019)='IN-NX'!$J$5,'IN-NX'!$D$7=D1019),"x","")</f>
        <v/>
      </c>
      <c r="AB1019" s="85" t="str">
        <f>IF(AND(OR(LEFT(TH!N1019,2)="15",LEFT(TH!O1019,2)="15"),'152-CT'!$J$8=TH!F1019),"x","")</f>
        <v/>
      </c>
      <c r="AC1019" s="85" t="str">
        <f>IF(AND(OR(LEFT(TH!N1019,2)="15",LEFT(TH!O1019,2)="15"),TK!$E$7=TH!F1019),"x","")</f>
        <v/>
      </c>
      <c r="AD1019" s="85" t="str">
        <f>IF(AND(N1019="1521",MONTH(C1019)='BK-NL'!$M$11),"x","")</f>
        <v/>
      </c>
    </row>
    <row r="1020" spans="1:30" ht="15.75" hidden="1" customHeight="1">
      <c r="A1020" s="342" t="str">
        <f>IF(B1020&lt;&gt;"",IF(AND(B1020='IN-TC'!$S$4,OR(TH!N1020="1111",TH!O1020="1111")),TH!D1020,""),"")</f>
        <v/>
      </c>
      <c r="B1020" s="63">
        <f t="shared" si="132"/>
        <v>5</v>
      </c>
      <c r="C1020" s="64">
        <f>E1020</f>
        <v>42503</v>
      </c>
      <c r="D1020" s="64" t="s">
        <v>585</v>
      </c>
      <c r="E1020" s="64">
        <v>42503</v>
      </c>
      <c r="F1020" s="74" t="s">
        <v>1203</v>
      </c>
      <c r="G1020" s="994" t="s">
        <v>927</v>
      </c>
      <c r="H1020" s="898" t="s">
        <v>1560</v>
      </c>
      <c r="I1020" s="446"/>
      <c r="J1020" s="446"/>
      <c r="K1020" s="437"/>
      <c r="L1020" s="446"/>
      <c r="M1020" s="65">
        <v>22290</v>
      </c>
      <c r="N1020" s="66" t="s">
        <v>9</v>
      </c>
      <c r="O1020" s="66" t="s">
        <v>87</v>
      </c>
      <c r="P1020" s="85" t="str">
        <f>IF(AND('331-CT'!$E$7=TH!H1020,OR(N1020="331",O1020="331")),"x","")</f>
        <v/>
      </c>
      <c r="Q1020" s="85" t="str">
        <f>IF(AND(B1020='111'!$L$11,OR($N1020=$Q$7,$O1020=$Q$7)),"x","")</f>
        <v/>
      </c>
      <c r="R1020" s="85" t="str">
        <f>IF(AND($N1020=$Q$7,$B1020&lt;'111'!$L$11),"x","")</f>
        <v/>
      </c>
      <c r="S1020" s="85" t="str">
        <f>IF(AND($O1020=$Q$7,$B1020&lt;'111'!$L$11),"x","")</f>
        <v/>
      </c>
      <c r="T1020" s="85" t="str">
        <f>IF(ISERROR(FIND('112'!$M$9,G1020,1)),"",IF((AND(FIND('112'!$M$9,G1020,1)&gt;=1,B1020='112'!$K$9,OR($N1020='112'!$I$6,$O1020='112'!$I$6))),"x",""))</f>
        <v/>
      </c>
      <c r="U1020" s="85" t="str">
        <f>IF(ISERROR(FIND('112'!$M$9,G1020,1)),"",IF((AND(LEFT(G1020,2)=LEFT('112'!$M$9,2),B1020&lt;'112'!$K$9,$N1020='112'!$I$6)),"x",""))</f>
        <v/>
      </c>
      <c r="V1020" s="85" t="str">
        <f>IF(ISERROR(FIND('112'!$M$9,G1020,1)),"",IF((AND(RIGHT(G1020,2)=RIGHT('112'!$M$9,2),B1020&lt;'112'!$K$9,$O1020='112'!$I$6)),"x",""))</f>
        <v/>
      </c>
      <c r="W1020" s="85" t="str">
        <f>IF(AND('341-CT'!$H$9=H1020,OR(LEFT(N1020,3)=$W$7,LEFT(O1020,3)=$W$7)),"x","")</f>
        <v/>
      </c>
      <c r="X1020" s="85" t="str">
        <f>IF(OR(TH!N1020=TH!$X$7,O1020=TH!$X$7),"x","")</f>
        <v/>
      </c>
      <c r="Y1020" s="85" t="str">
        <f>IF(AND(OR(N1020="131",O1020="131"),H1020='131-CT'!$H$9),"x","")</f>
        <v/>
      </c>
      <c r="Z1020" s="85"/>
      <c r="AA1020" s="85" t="str">
        <f>IF(AND(MONTH(E1020)='IN-NX'!$J$5,'IN-NX'!$D$7=D1020),"x","")</f>
        <v/>
      </c>
      <c r="AB1020" s="85" t="str">
        <f>IF(AND(OR(LEFT(TH!N1020,2)="15",LEFT(TH!O1020,2)="15"),'152-CT'!$J$8=TH!F1020),"x","")</f>
        <v/>
      </c>
      <c r="AC1020" s="85" t="str">
        <f>IF(AND(OR(LEFT(TH!N1020,2)="15",LEFT(TH!O1020,2)="15"),TK!$E$7=TH!F1020),"x","")</f>
        <v/>
      </c>
      <c r="AD1020" s="85" t="str">
        <f>IF(AND(N1020="1521",MONTH(C1020)='BK-NL'!$M$11),"x","")</f>
        <v/>
      </c>
    </row>
    <row r="1021" spans="1:30" ht="15.75" hidden="1" customHeight="1">
      <c r="A1021" s="342" t="str">
        <f>IF(B1021&lt;&gt;"",IF(AND(B1021='IN-TC'!$S$4,OR(TH!N1021="1111",TH!O1021="1111")),TH!D1021,""),"")</f>
        <v/>
      </c>
      <c r="B1021" s="63">
        <f t="shared" si="132"/>
        <v>5</v>
      </c>
      <c r="C1021" s="64">
        <f t="shared" ref="C1021" si="134">E1021</f>
        <v>42503</v>
      </c>
      <c r="D1021" s="64" t="s">
        <v>585</v>
      </c>
      <c r="E1021" s="64">
        <v>42503</v>
      </c>
      <c r="F1021" s="74" t="s">
        <v>618</v>
      </c>
      <c r="G1021" s="994" t="s">
        <v>927</v>
      </c>
      <c r="H1021" s="898" t="s">
        <v>1560</v>
      </c>
      <c r="I1021" s="446"/>
      <c r="J1021" s="446"/>
      <c r="K1021" s="437"/>
      <c r="L1021" s="446"/>
      <c r="M1021" s="65">
        <v>615650</v>
      </c>
      <c r="N1021" s="66" t="s">
        <v>101</v>
      </c>
      <c r="O1021" s="66" t="s">
        <v>87</v>
      </c>
      <c r="P1021" s="85" t="str">
        <f>IF(AND('331-CT'!$E$7=TH!H1021,OR(N1021="331",O1021="331")),"x","")</f>
        <v/>
      </c>
      <c r="Q1021" s="85" t="str">
        <f>IF(AND(B1021='111'!$L$11,OR($N1021=$Q$7,$O1021=$Q$7)),"x","")</f>
        <v/>
      </c>
      <c r="R1021" s="85" t="str">
        <f>IF(AND($N1021=$Q$7,$B1021&lt;'111'!$L$11),"x","")</f>
        <v/>
      </c>
      <c r="S1021" s="85" t="str">
        <f>IF(AND($O1021=$Q$7,$B1021&lt;'111'!$L$11),"x","")</f>
        <v/>
      </c>
      <c r="T1021" s="85" t="str">
        <f>IF(ISERROR(FIND('112'!$M$9,G1021,1)),"",IF((AND(FIND('112'!$M$9,G1021,1)&gt;=1,B1021='112'!$K$9,OR($N1021='112'!$I$6,$O1021='112'!$I$6))),"x",""))</f>
        <v/>
      </c>
      <c r="U1021" s="85" t="str">
        <f>IF(ISERROR(FIND('112'!$M$9,G1021,1)),"",IF((AND(LEFT(G1021,2)=LEFT('112'!$M$9,2),B1021&lt;'112'!$K$9,$N1021='112'!$I$6)),"x",""))</f>
        <v/>
      </c>
      <c r="V1021" s="85" t="str">
        <f>IF(ISERROR(FIND('112'!$M$9,G1021,1)),"",IF((AND(RIGHT(G1021,2)=RIGHT('112'!$M$9,2),B1021&lt;'112'!$K$9,$O1021='112'!$I$6)),"x",""))</f>
        <v/>
      </c>
      <c r="W1021" s="85" t="str">
        <f>IF(AND('341-CT'!$H$9=H1021,OR(LEFT(N1021,3)=$W$7,LEFT(O1021,3)=$W$7)),"x","")</f>
        <v/>
      </c>
      <c r="X1021" s="85" t="str">
        <f>IF(OR(TH!N1021=TH!$X$7,O1021=TH!$X$7),"x","")</f>
        <v/>
      </c>
      <c r="Y1021" s="85" t="str">
        <f>IF(AND(OR(N1021="131",O1021="131"),H1021='131-CT'!$H$9),"x","")</f>
        <v/>
      </c>
      <c r="Z1021" s="85"/>
      <c r="AA1021" s="85" t="str">
        <f>IF(AND(MONTH(E1021)='IN-NX'!$J$5,'IN-NX'!$D$7=D1021),"x","")</f>
        <v/>
      </c>
      <c r="AB1021" s="85" t="str">
        <f>IF(AND(OR(LEFT(TH!N1021,2)="15",LEFT(TH!O1021,2)="15"),'152-CT'!$J$8=TH!F1021),"x","")</f>
        <v/>
      </c>
      <c r="AC1021" s="85" t="str">
        <f>IF(AND(OR(LEFT(TH!N1021,2)="15",LEFT(TH!O1021,2)="15"),TK!$E$7=TH!F1021),"x","")</f>
        <v/>
      </c>
      <c r="AD1021" s="85" t="str">
        <f>IF(AND(N1021="1521",MONTH(C1021)='BK-NL'!$M$11),"x","")</f>
        <v/>
      </c>
    </row>
    <row r="1022" spans="1:30" ht="15.75" hidden="1" customHeight="1">
      <c r="A1022" s="342" t="str">
        <f>IF(B1022&lt;&gt;"",IF(AND(B1022='IN-TC'!$S$4,OR(TH!N1022="1111",TH!O1022="1111")),TH!D1022,""),"")</f>
        <v/>
      </c>
      <c r="B1022" s="63">
        <f t="shared" si="132"/>
        <v>5</v>
      </c>
      <c r="C1022" s="64">
        <f>E1022</f>
        <v>42503</v>
      </c>
      <c r="D1022" s="64" t="s">
        <v>585</v>
      </c>
      <c r="E1022" s="64">
        <v>42503</v>
      </c>
      <c r="F1022" s="74" t="s">
        <v>1327</v>
      </c>
      <c r="G1022" s="994" t="s">
        <v>927</v>
      </c>
      <c r="H1022" s="898" t="s">
        <v>1560</v>
      </c>
      <c r="I1022" s="446"/>
      <c r="J1022" s="446"/>
      <c r="K1022" s="437"/>
      <c r="L1022" s="446"/>
      <c r="M1022" s="65">
        <v>61520</v>
      </c>
      <c r="N1022" s="66" t="s">
        <v>9</v>
      </c>
      <c r="O1022" s="66" t="s">
        <v>87</v>
      </c>
      <c r="P1022" s="85" t="str">
        <f>IF(AND('331-CT'!$E$7=TH!H1022,OR(N1022="331",O1022="331")),"x","")</f>
        <v/>
      </c>
      <c r="Q1022" s="85" t="str">
        <f>IF(AND(B1022='111'!$L$11,OR($N1022=$Q$7,$O1022=$Q$7)),"x","")</f>
        <v/>
      </c>
      <c r="R1022" s="85" t="str">
        <f>IF(AND($N1022=$Q$7,$B1022&lt;'111'!$L$11),"x","")</f>
        <v/>
      </c>
      <c r="S1022" s="85" t="str">
        <f>IF(AND($O1022=$Q$7,$B1022&lt;'111'!$L$11),"x","")</f>
        <v/>
      </c>
      <c r="T1022" s="85" t="str">
        <f>IF(ISERROR(FIND('112'!$M$9,G1022,1)),"",IF((AND(FIND('112'!$M$9,G1022,1)&gt;=1,B1022='112'!$K$9,OR($N1022='112'!$I$6,$O1022='112'!$I$6))),"x",""))</f>
        <v/>
      </c>
      <c r="U1022" s="85" t="str">
        <f>IF(ISERROR(FIND('112'!$M$9,G1022,1)),"",IF((AND(LEFT(G1022,2)=LEFT('112'!$M$9,2),B1022&lt;'112'!$K$9,$N1022='112'!$I$6)),"x",""))</f>
        <v/>
      </c>
      <c r="V1022" s="85" t="str">
        <f>IF(ISERROR(FIND('112'!$M$9,G1022,1)),"",IF((AND(RIGHT(G1022,2)=RIGHT('112'!$M$9,2),B1022&lt;'112'!$K$9,$O1022='112'!$I$6)),"x",""))</f>
        <v/>
      </c>
      <c r="W1022" s="85" t="str">
        <f>IF(AND('341-CT'!$H$9=H1022,OR(LEFT(N1022,3)=$W$7,LEFT(O1022,3)=$W$7)),"x","")</f>
        <v/>
      </c>
      <c r="X1022" s="85" t="str">
        <f>IF(OR(TH!N1022=TH!$X$7,O1022=TH!$X$7),"x","")</f>
        <v/>
      </c>
      <c r="Y1022" s="85" t="str">
        <f>IF(AND(OR(N1022="131",O1022="131"),H1022='131-CT'!$H$9),"x","")</f>
        <v/>
      </c>
      <c r="Z1022" s="85"/>
      <c r="AA1022" s="85" t="str">
        <f>IF(AND(MONTH(E1022)='IN-NX'!$J$5,'IN-NX'!$D$7=D1022),"x","")</f>
        <v/>
      </c>
      <c r="AB1022" s="85" t="str">
        <f>IF(AND(OR(LEFT(TH!N1022,2)="15",LEFT(TH!O1022,2)="15"),'152-CT'!$J$8=TH!F1022),"x","")</f>
        <v/>
      </c>
      <c r="AC1022" s="85" t="str">
        <f>IF(AND(OR(LEFT(TH!N1022,2)="15",LEFT(TH!O1022,2)="15"),TK!$E$7=TH!F1022),"x","")</f>
        <v/>
      </c>
      <c r="AD1022" s="85" t="str">
        <f>IF(AND(N1022="1521",MONTH(C1022)='BK-NL'!$M$11),"x","")</f>
        <v/>
      </c>
    </row>
    <row r="1023" spans="1:30" ht="15.75" hidden="1" customHeight="1">
      <c r="A1023" s="342" t="str">
        <f>IF(B1023&lt;&gt;"",IF(AND(B1023='IN-TC'!$S$4,OR(TH!N1023="1111",TH!O1023="1111")),TH!D1023,""),"")</f>
        <v/>
      </c>
      <c r="B1023" s="63">
        <f t="shared" ref="B1023:B1024" si="135">IF(C1023&lt;&gt;"",MONTH(C1023),"")</f>
        <v>5</v>
      </c>
      <c r="C1023" s="64">
        <f t="shared" ref="C1023" si="136">E1023</f>
        <v>42503</v>
      </c>
      <c r="D1023" s="64" t="s">
        <v>585</v>
      </c>
      <c r="E1023" s="64">
        <v>42503</v>
      </c>
      <c r="F1023" s="74" t="s">
        <v>619</v>
      </c>
      <c r="G1023" s="994" t="s">
        <v>927</v>
      </c>
      <c r="H1023" s="898" t="s">
        <v>1560</v>
      </c>
      <c r="I1023" s="446"/>
      <c r="J1023" s="446"/>
      <c r="K1023" s="437"/>
      <c r="L1023" s="446"/>
      <c r="M1023" s="65">
        <v>111450</v>
      </c>
      <c r="N1023" s="66" t="s">
        <v>101</v>
      </c>
      <c r="O1023" s="66" t="s">
        <v>87</v>
      </c>
      <c r="P1023" s="85" t="str">
        <f>IF(AND('331-CT'!$E$7=TH!H1023,OR(N1023="331",O1023="331")),"x","")</f>
        <v/>
      </c>
      <c r="Q1023" s="85" t="str">
        <f>IF(AND(B1023='111'!$L$11,OR($N1023=$Q$7,$O1023=$Q$7)),"x","")</f>
        <v/>
      </c>
      <c r="R1023" s="85" t="str">
        <f>IF(AND($N1023=$Q$7,$B1023&lt;'111'!$L$11),"x","")</f>
        <v/>
      </c>
      <c r="S1023" s="85" t="str">
        <f>IF(AND($O1023=$Q$7,$B1023&lt;'111'!$L$11),"x","")</f>
        <v/>
      </c>
      <c r="T1023" s="85" t="str">
        <f>IF(ISERROR(FIND('112'!$M$9,G1023,1)),"",IF((AND(FIND('112'!$M$9,G1023,1)&gt;=1,B1023='112'!$K$9,OR($N1023='112'!$I$6,$O1023='112'!$I$6))),"x",""))</f>
        <v/>
      </c>
      <c r="U1023" s="85" t="str">
        <f>IF(ISERROR(FIND('112'!$M$9,G1023,1)),"",IF((AND(LEFT(G1023,2)=LEFT('112'!$M$9,2),B1023&lt;'112'!$K$9,$N1023='112'!$I$6)),"x",""))</f>
        <v/>
      </c>
      <c r="V1023" s="85" t="str">
        <f>IF(ISERROR(FIND('112'!$M$9,G1023,1)),"",IF((AND(RIGHT(G1023,2)=RIGHT('112'!$M$9,2),B1023&lt;'112'!$K$9,$O1023='112'!$I$6)),"x",""))</f>
        <v/>
      </c>
      <c r="W1023" s="85" t="str">
        <f>IF(AND('341-CT'!$H$9=H1023,OR(LEFT(N1023,3)=$W$7,LEFT(O1023,3)=$W$7)),"x","")</f>
        <v/>
      </c>
      <c r="X1023" s="85" t="str">
        <f>IF(OR(TH!N1023=TH!$X$7,O1023=TH!$X$7),"x","")</f>
        <v/>
      </c>
      <c r="Y1023" s="85" t="str">
        <f>IF(AND(OR(N1023="131",O1023="131"),H1023='131-CT'!$H$9),"x","")</f>
        <v/>
      </c>
      <c r="Z1023" s="85"/>
      <c r="AA1023" s="85" t="str">
        <f>IF(AND(MONTH(E1023)='IN-NX'!$J$5,'IN-NX'!$D$7=D1023),"x","")</f>
        <v/>
      </c>
      <c r="AB1023" s="85" t="str">
        <f>IF(AND(OR(LEFT(TH!N1023,2)="15",LEFT(TH!O1023,2)="15"),'152-CT'!$J$8=TH!F1023),"x","")</f>
        <v/>
      </c>
      <c r="AC1023" s="85" t="str">
        <f>IF(AND(OR(LEFT(TH!N1023,2)="15",LEFT(TH!O1023,2)="15"),TK!$E$7=TH!F1023),"x","")</f>
        <v/>
      </c>
      <c r="AD1023" s="85" t="str">
        <f>IF(AND(N1023="1521",MONTH(C1023)='BK-NL'!$M$11),"x","")</f>
        <v/>
      </c>
    </row>
    <row r="1024" spans="1:30" ht="15.75" hidden="1" customHeight="1">
      <c r="A1024" s="342" t="str">
        <f>IF(B1024&lt;&gt;"",IF(AND(B1024='IN-TC'!$S$4,OR(TH!N1024="1111",TH!O1024="1111")),TH!D1024,""),"")</f>
        <v/>
      </c>
      <c r="B1024" s="63">
        <f t="shared" si="135"/>
        <v>5</v>
      </c>
      <c r="C1024" s="64">
        <f t="shared" ref="C1024:C1030" si="137">E1024</f>
        <v>42503</v>
      </c>
      <c r="D1024" s="64" t="s">
        <v>585</v>
      </c>
      <c r="E1024" s="64">
        <v>42503</v>
      </c>
      <c r="F1024" s="74" t="s">
        <v>1207</v>
      </c>
      <c r="G1024" s="994" t="s">
        <v>927</v>
      </c>
      <c r="H1024" s="898" t="s">
        <v>1560</v>
      </c>
      <c r="I1024" s="446"/>
      <c r="J1024" s="446"/>
      <c r="K1024" s="437"/>
      <c r="L1024" s="446"/>
      <c r="M1024" s="65">
        <v>11145</v>
      </c>
      <c r="N1024" s="66" t="s">
        <v>9</v>
      </c>
      <c r="O1024" s="66" t="s">
        <v>87</v>
      </c>
      <c r="P1024" s="85" t="str">
        <f>IF(AND('331-CT'!$E$7=TH!H1024,OR(N1024="331",O1024="331")),"x","")</f>
        <v/>
      </c>
      <c r="Q1024" s="85" t="str">
        <f>IF(AND(B1024='111'!$L$11,OR($N1024=$Q$7,$O1024=$Q$7)),"x","")</f>
        <v/>
      </c>
      <c r="R1024" s="85" t="str">
        <f>IF(AND($N1024=$Q$7,$B1024&lt;'111'!$L$11),"x","")</f>
        <v/>
      </c>
      <c r="S1024" s="85" t="str">
        <f>IF(AND($O1024=$Q$7,$B1024&lt;'111'!$L$11),"x","")</f>
        <v/>
      </c>
      <c r="T1024" s="85" t="str">
        <f>IF(ISERROR(FIND('112'!$M$9,G1024,1)),"",IF((AND(FIND('112'!$M$9,G1024,1)&gt;=1,B1024='112'!$K$9,OR($N1024='112'!$I$6,$O1024='112'!$I$6))),"x",""))</f>
        <v/>
      </c>
      <c r="U1024" s="85" t="str">
        <f>IF(ISERROR(FIND('112'!$M$9,G1024,1)),"",IF((AND(LEFT(G1024,2)=LEFT('112'!$M$9,2),B1024&lt;'112'!$K$9,$N1024='112'!$I$6)),"x",""))</f>
        <v/>
      </c>
      <c r="V1024" s="85" t="str">
        <f>IF(ISERROR(FIND('112'!$M$9,G1024,1)),"",IF((AND(RIGHT(G1024,2)=RIGHT('112'!$M$9,2),B1024&lt;'112'!$K$9,$O1024='112'!$I$6)),"x",""))</f>
        <v/>
      </c>
      <c r="W1024" s="85" t="str">
        <f>IF(AND('341-CT'!$H$9=H1024,OR(LEFT(N1024,3)=$W$7,LEFT(O1024,3)=$W$7)),"x","")</f>
        <v/>
      </c>
      <c r="X1024" s="85" t="str">
        <f>IF(OR(TH!N1024=TH!$X$7,O1024=TH!$X$7),"x","")</f>
        <v/>
      </c>
      <c r="Y1024" s="85" t="str">
        <f>IF(AND(OR(N1024="131",O1024="131"),H1024='131-CT'!$H$9),"x","")</f>
        <v/>
      </c>
      <c r="Z1024" s="85"/>
      <c r="AA1024" s="85" t="str">
        <f>IF(AND(MONTH(E1024)='IN-NX'!$J$5,'IN-NX'!$D$7=D1024),"x","")</f>
        <v/>
      </c>
      <c r="AB1024" s="85" t="str">
        <f>IF(AND(OR(LEFT(TH!N1024,2)="15",LEFT(TH!O1024,2)="15"),'152-CT'!$J$8=TH!F1024),"x","")</f>
        <v/>
      </c>
      <c r="AC1024" s="85" t="str">
        <f>IF(AND(OR(LEFT(TH!N1024,2)="15",LEFT(TH!O1024,2)="15"),TK!$E$7=TH!F1024),"x","")</f>
        <v/>
      </c>
      <c r="AD1024" s="85" t="str">
        <f>IF(AND(N1024="1521",MONTH(C1024)='BK-NL'!$M$11),"x","")</f>
        <v/>
      </c>
    </row>
    <row r="1025" spans="1:30" ht="15.75" hidden="1" customHeight="1">
      <c r="A1025" s="342" t="str">
        <f>IF(B1025&lt;&gt;"",IF(AND(B1025='IN-TC'!$S$4,OR(TH!N1025="1111",TH!O1025="1111")),TH!D1025,""),"")</f>
        <v/>
      </c>
      <c r="B1025" s="63">
        <f t="shared" si="128"/>
        <v>5</v>
      </c>
      <c r="C1025" s="64">
        <f t="shared" si="137"/>
        <v>42514</v>
      </c>
      <c r="D1025" s="320" t="s">
        <v>705</v>
      </c>
      <c r="E1025" s="64">
        <v>42514</v>
      </c>
      <c r="F1025" s="74" t="s">
        <v>1561</v>
      </c>
      <c r="G1025" s="994" t="s">
        <v>927</v>
      </c>
      <c r="H1025" s="74"/>
      <c r="I1025" s="446"/>
      <c r="J1025" s="446"/>
      <c r="K1025" s="437"/>
      <c r="L1025" s="446"/>
      <c r="M1025" s="65">
        <v>23165</v>
      </c>
      <c r="N1025" s="66" t="s">
        <v>26</v>
      </c>
      <c r="O1025" s="66" t="s">
        <v>43</v>
      </c>
      <c r="P1025" s="85" t="str">
        <f>IF(AND('331-CT'!$E$7=TH!H1025,OR(N1025="331",O1025="331")),"x","")</f>
        <v/>
      </c>
      <c r="Q1025" s="85" t="str">
        <f>IF(AND(B1025='111'!$L$11,OR($N1025=$Q$7,$O1025=$Q$7)),"x","")</f>
        <v/>
      </c>
      <c r="R1025" s="85" t="str">
        <f>IF(AND($N1025=$Q$7,$B1025&lt;'111'!$L$11),"x","")</f>
        <v/>
      </c>
      <c r="S1025" s="85" t="str">
        <f>IF(AND($O1025=$Q$7,$B1025&lt;'111'!$L$11),"x","")</f>
        <v/>
      </c>
      <c r="T1025" s="85" t="str">
        <f>IF(ISERROR(FIND('112'!$M$9,G1025,1)),"",IF((AND(FIND('112'!$M$9,G1025,1)&gt;=1,B1025='112'!$K$9,OR($N1025='112'!$I$6,$O1025='112'!$I$6))),"x",""))</f>
        <v/>
      </c>
      <c r="U1025" s="85" t="str">
        <f>IF(ISERROR(FIND('112'!$M$9,G1025,1)),"",IF((AND(LEFT(G1025,2)=LEFT('112'!$M$9,2),B1025&lt;'112'!$K$9,$N1025='112'!$I$6)),"x",""))</f>
        <v>x</v>
      </c>
      <c r="V1025" s="85" t="str">
        <f>IF(ISERROR(FIND('112'!$M$9,G1025,1)),"",IF((AND(RIGHT(G1025,2)=RIGHT('112'!$M$9,2),B1025&lt;'112'!$K$9,$O1025='112'!$I$6)),"x",""))</f>
        <v/>
      </c>
      <c r="W1025" s="85" t="str">
        <f>IF(AND('341-CT'!$H$9=H1025,OR(LEFT(N1025,3)=$W$7,LEFT(O1025,3)=$W$7)),"x","")</f>
        <v/>
      </c>
      <c r="X1025" s="85" t="str">
        <f>IF(OR(TH!N1025=TH!$X$7,O1025=TH!$X$7),"x","")</f>
        <v/>
      </c>
      <c r="Y1025" s="85" t="str">
        <f>IF(AND(OR(N1025="131",O1025="131"),H1025='131-CT'!$H$9),"x","")</f>
        <v/>
      </c>
      <c r="Z1025" s="85"/>
      <c r="AA1025" s="85" t="str">
        <f>IF(AND(MONTH(E1025)='IN-NX'!$J$5,'IN-NX'!$D$7=D1025),"x","")</f>
        <v/>
      </c>
      <c r="AB1025" s="85" t="str">
        <f>IF(AND(OR(LEFT(TH!N1025,2)="15",LEFT(TH!O1025,2)="15"),'152-CT'!$J$8=TH!F1025),"x","")</f>
        <v/>
      </c>
      <c r="AC1025" s="85" t="str">
        <f>IF(AND(OR(LEFT(TH!N1025,2)="15",LEFT(TH!O1025,2)="15"),TK!$E$7=TH!F1025),"x","")</f>
        <v/>
      </c>
      <c r="AD1025" s="85" t="str">
        <f>IF(AND(N1025="1521",MONTH(C1025)='BK-NL'!$M$11),"x","")</f>
        <v/>
      </c>
    </row>
    <row r="1026" spans="1:30" ht="15.75" hidden="1" customHeight="1">
      <c r="A1026" s="342" t="str">
        <f>IF(B1026&lt;&gt;"",IF(AND(B1026='IN-TC'!$S$4,OR(TH!N1026="1111",TH!O1026="1111")),TH!D1026,""),"")</f>
        <v/>
      </c>
      <c r="B1026" s="63">
        <f t="shared" si="128"/>
        <v>5</v>
      </c>
      <c r="C1026" s="64">
        <f t="shared" si="137"/>
        <v>42494</v>
      </c>
      <c r="D1026" s="320" t="s">
        <v>708</v>
      </c>
      <c r="E1026" s="64">
        <v>42494</v>
      </c>
      <c r="F1026" s="74" t="s">
        <v>1462</v>
      </c>
      <c r="G1026" s="994" t="s">
        <v>927</v>
      </c>
      <c r="H1026" s="74" t="s">
        <v>1227</v>
      </c>
      <c r="I1026" s="446"/>
      <c r="J1026" s="446"/>
      <c r="K1026" s="437"/>
      <c r="L1026" s="446"/>
      <c r="M1026" s="65">
        <v>95000000</v>
      </c>
      <c r="N1026" s="66" t="s">
        <v>72</v>
      </c>
      <c r="O1026" s="66" t="s">
        <v>26</v>
      </c>
      <c r="P1026" s="85" t="str">
        <f>IF(AND('331-CT'!$E$7=TH!H1026,OR(N1026="331",O1026="331")),"x","")</f>
        <v/>
      </c>
      <c r="Q1026" s="85" t="str">
        <f>IF(AND(B1026='111'!$L$11,OR($N1026=$Q$7,$O1026=$Q$7)),"x","")</f>
        <v/>
      </c>
      <c r="R1026" s="85" t="str">
        <f>IF(AND($N1026=$Q$7,$B1026&lt;'111'!$L$11),"x","")</f>
        <v/>
      </c>
      <c r="S1026" s="85" t="str">
        <f>IF(AND($O1026=$Q$7,$B1026&lt;'111'!$L$11),"x","")</f>
        <v/>
      </c>
      <c r="T1026" s="85" t="str">
        <f>IF(ISERROR(FIND('112'!$M$9,G1026,1)),"",IF((AND(FIND('112'!$M$9,G1026,1)&gt;=1,B1026='112'!$K$9,OR($N1026='112'!$I$6,$O1026='112'!$I$6))),"x",""))</f>
        <v/>
      </c>
      <c r="U1026" s="85" t="str">
        <f>IF(ISERROR(FIND('112'!$M$9,G1026,1)),"",IF((AND(LEFT(G1026,2)=LEFT('112'!$M$9,2),B1026&lt;'112'!$K$9,$N1026='112'!$I$6)),"x",""))</f>
        <v/>
      </c>
      <c r="V1026" s="85" t="str">
        <f>IF(ISERROR(FIND('112'!$M$9,G1026,1)),"",IF((AND(RIGHT(G1026,2)=RIGHT('112'!$M$9,2),B1026&lt;'112'!$K$9,$O1026='112'!$I$6)),"x",""))</f>
        <v>x</v>
      </c>
      <c r="W1026" s="85" t="str">
        <f>IF(AND('341-CT'!$H$9=H1026,OR(LEFT(N1026,3)=$W$7,LEFT(O1026,3)=$W$7)),"x","")</f>
        <v/>
      </c>
      <c r="X1026" s="85" t="str">
        <f>IF(OR(TH!N1026=TH!$X$7,O1026=TH!$X$7),"x","")</f>
        <v>x</v>
      </c>
      <c r="Y1026" s="85" t="str">
        <f>IF(AND(OR(N1026="131",O1026="131"),H1026='131-CT'!$H$9),"x","")</f>
        <v/>
      </c>
      <c r="Z1026" s="85"/>
      <c r="AA1026" s="85" t="str">
        <f>IF(AND(MONTH(E1026)='IN-NX'!$J$5,'IN-NX'!$D$7=D1026),"x","")</f>
        <v/>
      </c>
      <c r="AB1026" s="85" t="str">
        <f>IF(AND(OR(LEFT(TH!N1026,2)="15",LEFT(TH!O1026,2)="15"),'152-CT'!$J$8=TH!F1026),"x","")</f>
        <v/>
      </c>
      <c r="AC1026" s="85" t="str">
        <f>IF(AND(OR(LEFT(TH!N1026,2)="15",LEFT(TH!O1026,2)="15"),TK!$E$7=TH!F1026),"x","")</f>
        <v/>
      </c>
      <c r="AD1026" s="85" t="str">
        <f>IF(AND(N1026="1521",MONTH(C1026)='BK-NL'!$M$11),"x","")</f>
        <v/>
      </c>
    </row>
    <row r="1027" spans="1:30" ht="15.75" customHeight="1">
      <c r="A1027" s="342" t="str">
        <f>IF(B1027&lt;&gt;"",IF(AND(B1027='IN-TC'!$S$4,OR(TH!N1027="1111",TH!O1027="1111")),TH!D1027,""),"")</f>
        <v/>
      </c>
      <c r="B1027" s="63">
        <f t="shared" si="128"/>
        <v>5</v>
      </c>
      <c r="C1027" s="64">
        <f t="shared" si="137"/>
        <v>42494</v>
      </c>
      <c r="D1027" s="320" t="s">
        <v>708</v>
      </c>
      <c r="E1027" s="64">
        <v>42494</v>
      </c>
      <c r="F1027" s="74" t="s">
        <v>1562</v>
      </c>
      <c r="G1027" s="994" t="s">
        <v>927</v>
      </c>
      <c r="H1027" s="74" t="s">
        <v>635</v>
      </c>
      <c r="I1027" s="446"/>
      <c r="J1027" s="446"/>
      <c r="K1027" s="437"/>
      <c r="L1027" s="446"/>
      <c r="M1027" s="65">
        <v>31206780</v>
      </c>
      <c r="N1027" s="66" t="s">
        <v>8</v>
      </c>
      <c r="O1027" s="66" t="s">
        <v>26</v>
      </c>
      <c r="P1027" s="85" t="str">
        <f>IF(AND('331-CT'!$E$7=TH!H1027,OR(N1027="331",O1027="331")),"x","")</f>
        <v/>
      </c>
      <c r="Q1027" s="85" t="str">
        <f>IF(AND(B1027='111'!$L$11,OR($N1027=$Q$7,$O1027=$Q$7)),"x","")</f>
        <v/>
      </c>
      <c r="R1027" s="85" t="str">
        <f>IF(AND($N1027=$Q$7,$B1027&lt;'111'!$L$11),"x","")</f>
        <v/>
      </c>
      <c r="S1027" s="85" t="str">
        <f>IF(AND($O1027=$Q$7,$B1027&lt;'111'!$L$11),"x","")</f>
        <v/>
      </c>
      <c r="T1027" s="85" t="str">
        <f>IF(ISERROR(FIND('112'!$M$9,G1027,1)),"",IF((AND(FIND('112'!$M$9,G1027,1)&gt;=1,B1027='112'!$K$9,OR($N1027='112'!$I$6,$O1027='112'!$I$6))),"x",""))</f>
        <v/>
      </c>
      <c r="U1027" s="85" t="str">
        <f>IF(ISERROR(FIND('112'!$M$9,G1027,1)),"",IF((AND(LEFT(G1027,2)=LEFT('112'!$M$9,2),B1027&lt;'112'!$K$9,$N1027='112'!$I$6)),"x",""))</f>
        <v/>
      </c>
      <c r="V1027" s="85" t="str">
        <f>IF(ISERROR(FIND('112'!$M$9,G1027,1)),"",IF((AND(RIGHT(G1027,2)=RIGHT('112'!$M$9,2),B1027&lt;'112'!$K$9,$O1027='112'!$I$6)),"x",""))</f>
        <v>x</v>
      </c>
      <c r="W1027" s="85" t="str">
        <f>IF(AND('341-CT'!$H$9=H1027,OR(LEFT(N1027,3)=$W$7,LEFT(O1027,3)=$W$7)),"x","")</f>
        <v/>
      </c>
      <c r="X1027" s="85" t="str">
        <f>IF(OR(TH!N1027=TH!$X$7,O1027=TH!$X$7),"x","")</f>
        <v/>
      </c>
      <c r="Y1027" s="85" t="str">
        <f>IF(AND(OR(N1027="131",O1027="131"),H1027='131-CT'!$H$9),"x","")</f>
        <v/>
      </c>
      <c r="Z1027" s="85"/>
      <c r="AA1027" s="85" t="str">
        <f>IF(AND(MONTH(E1027)='IN-NX'!$J$5,'IN-NX'!$D$7=D1027),"x","")</f>
        <v/>
      </c>
      <c r="AB1027" s="85" t="str">
        <f>IF(AND(OR(LEFT(TH!N1027,2)="15",LEFT(TH!O1027,2)="15"),'152-CT'!$J$8=TH!F1027),"x","")</f>
        <v/>
      </c>
      <c r="AC1027" s="85" t="str">
        <f>IF(AND(OR(LEFT(TH!N1027,2)="15",LEFT(TH!O1027,2)="15"),TK!$E$7=TH!F1027),"x","")</f>
        <v/>
      </c>
      <c r="AD1027" s="85" t="str">
        <f>IF(AND(N1027="1521",MONTH(C1027)='BK-NL'!$M$11),"x","")</f>
        <v/>
      </c>
    </row>
    <row r="1028" spans="1:30" ht="15.75" hidden="1" customHeight="1">
      <c r="A1028" s="342" t="str">
        <f>IF(B1028&lt;&gt;"",IF(AND(B1028='IN-TC'!$S$4,OR(TH!N1028="1111",TH!O1028="1111")),TH!D1028,""),"")</f>
        <v/>
      </c>
      <c r="B1028" s="63">
        <f t="shared" si="128"/>
        <v>5</v>
      </c>
      <c r="C1028" s="64">
        <f t="shared" si="137"/>
        <v>42494</v>
      </c>
      <c r="D1028" s="320" t="s">
        <v>708</v>
      </c>
      <c r="E1028" s="64">
        <v>42494</v>
      </c>
      <c r="F1028" s="74" t="s">
        <v>1208</v>
      </c>
      <c r="G1028" s="994" t="s">
        <v>927</v>
      </c>
      <c r="H1028" s="7"/>
      <c r="I1028" s="446"/>
      <c r="J1028" s="446"/>
      <c r="K1028" s="437"/>
      <c r="L1028" s="446"/>
      <c r="M1028" s="65">
        <v>25000</v>
      </c>
      <c r="N1028" s="66" t="s">
        <v>101</v>
      </c>
      <c r="O1028" s="66" t="s">
        <v>26</v>
      </c>
      <c r="P1028" s="85" t="str">
        <f>IF(AND('331-CT'!$E$7=TH!H1028,OR(N1028="331",O1028="331")),"x","")</f>
        <v/>
      </c>
      <c r="Q1028" s="85" t="str">
        <f>IF(AND(B1028='111'!$L$11,OR($N1028=$Q$7,$O1028=$Q$7)),"x","")</f>
        <v/>
      </c>
      <c r="R1028" s="85" t="str">
        <f>IF(AND($N1028=$Q$7,$B1028&lt;'111'!$L$11),"x","")</f>
        <v/>
      </c>
      <c r="S1028" s="85" t="str">
        <f>IF(AND($O1028=$Q$7,$B1028&lt;'111'!$L$11),"x","")</f>
        <v/>
      </c>
      <c r="T1028" s="85" t="str">
        <f>IF(ISERROR(FIND('112'!$M$9,G1028,1)),"",IF((AND(FIND('112'!$M$9,G1028,1)&gt;=1,B1028='112'!$K$9,OR($N1028='112'!$I$6,$O1028='112'!$I$6))),"x",""))</f>
        <v/>
      </c>
      <c r="U1028" s="85" t="str">
        <f>IF(ISERROR(FIND('112'!$M$9,G1028,1)),"",IF((AND(LEFT(G1028,2)=LEFT('112'!$M$9,2),B1028&lt;'112'!$K$9,$N1028='112'!$I$6)),"x",""))</f>
        <v/>
      </c>
      <c r="V1028" s="85" t="str">
        <f>IF(ISERROR(FIND('112'!$M$9,G1028,1)),"",IF((AND(RIGHT(G1028,2)=RIGHT('112'!$M$9,2),B1028&lt;'112'!$K$9,$O1028='112'!$I$6)),"x",""))</f>
        <v>x</v>
      </c>
      <c r="W1028" s="85" t="str">
        <f>IF(AND('341-CT'!$H$9=H1028,OR(LEFT(N1028,3)=$W$7,LEFT(O1028,3)=$W$7)),"x","")</f>
        <v/>
      </c>
      <c r="X1028" s="85" t="str">
        <f>IF(OR(TH!N1028=TH!$X$7,O1028=TH!$X$7),"x","")</f>
        <v/>
      </c>
      <c r="Y1028" s="85" t="str">
        <f>IF(AND(OR(N1028="131",O1028="131"),H1028='131-CT'!$H$9),"x","")</f>
        <v/>
      </c>
      <c r="Z1028" s="85"/>
      <c r="AA1028" s="85" t="str">
        <f>IF(AND(MONTH(E1028)='IN-NX'!$J$5,'IN-NX'!$D$7=D1028),"x","")</f>
        <v/>
      </c>
      <c r="AB1028" s="85" t="str">
        <f>IF(AND(OR(LEFT(TH!N1028,2)="15",LEFT(TH!O1028,2)="15"),'152-CT'!$J$8=TH!F1028),"x","")</f>
        <v/>
      </c>
      <c r="AC1028" s="85" t="str">
        <f>IF(AND(OR(LEFT(TH!N1028,2)="15",LEFT(TH!O1028,2)="15"),TK!$E$7=TH!F1028),"x","")</f>
        <v/>
      </c>
      <c r="AD1028" s="85" t="str">
        <f>IF(AND(N1028="1521",MONTH(C1028)='BK-NL'!$M$11),"x","")</f>
        <v/>
      </c>
    </row>
    <row r="1029" spans="1:30" ht="15.75" hidden="1" customHeight="1">
      <c r="A1029" s="342" t="str">
        <f>IF(B1029&lt;&gt;"",IF(AND(B1029='IN-TC'!$S$4,OR(TH!N1029="1111",TH!O1029="1111")),TH!D1029,""),"")</f>
        <v/>
      </c>
      <c r="B1029" s="63">
        <f t="shared" si="128"/>
        <v>5</v>
      </c>
      <c r="C1029" s="64">
        <f t="shared" si="137"/>
        <v>42494</v>
      </c>
      <c r="D1029" s="320" t="s">
        <v>708</v>
      </c>
      <c r="E1029" s="64">
        <v>42494</v>
      </c>
      <c r="F1029" s="74" t="s">
        <v>1209</v>
      </c>
      <c r="G1029" s="994" t="s">
        <v>927</v>
      </c>
      <c r="H1029" s="7"/>
      <c r="I1029" s="446"/>
      <c r="J1029" s="446"/>
      <c r="K1029" s="437"/>
      <c r="L1029" s="446"/>
      <c r="M1029" s="65">
        <v>2500</v>
      </c>
      <c r="N1029" s="66" t="s">
        <v>9</v>
      </c>
      <c r="O1029" s="66" t="s">
        <v>26</v>
      </c>
      <c r="P1029" s="85" t="str">
        <f>IF(AND('331-CT'!$E$7=TH!H1029,OR(N1029="331",O1029="331")),"x","")</f>
        <v/>
      </c>
      <c r="Q1029" s="85" t="str">
        <f>IF(AND(B1029='111'!$L$11,OR($N1029=$Q$7,$O1029=$Q$7)),"x","")</f>
        <v/>
      </c>
      <c r="R1029" s="85" t="str">
        <f>IF(AND($N1029=$Q$7,$B1029&lt;'111'!$L$11),"x","")</f>
        <v/>
      </c>
      <c r="S1029" s="85" t="str">
        <f>IF(AND($O1029=$Q$7,$B1029&lt;'111'!$L$11),"x","")</f>
        <v/>
      </c>
      <c r="T1029" s="85" t="str">
        <f>IF(ISERROR(FIND('112'!$M$9,G1029,1)),"",IF((AND(FIND('112'!$M$9,G1029,1)&gt;=1,B1029='112'!$K$9,OR($N1029='112'!$I$6,$O1029='112'!$I$6))),"x",""))</f>
        <v/>
      </c>
      <c r="U1029" s="85" t="str">
        <f>IF(ISERROR(FIND('112'!$M$9,G1029,1)),"",IF((AND(LEFT(G1029,2)=LEFT('112'!$M$9,2),B1029&lt;'112'!$K$9,$N1029='112'!$I$6)),"x",""))</f>
        <v/>
      </c>
      <c r="V1029" s="85" t="str">
        <f>IF(ISERROR(FIND('112'!$M$9,G1029,1)),"",IF((AND(RIGHT(G1029,2)=RIGHT('112'!$M$9,2),B1029&lt;'112'!$K$9,$O1029='112'!$I$6)),"x",""))</f>
        <v>x</v>
      </c>
      <c r="W1029" s="85" t="str">
        <f>IF(AND('341-CT'!$H$9=H1029,OR(LEFT(N1029,3)=$W$7,LEFT(O1029,3)=$W$7)),"x","")</f>
        <v/>
      </c>
      <c r="X1029" s="85" t="str">
        <f>IF(OR(TH!N1029=TH!$X$7,O1029=TH!$X$7),"x","")</f>
        <v/>
      </c>
      <c r="Y1029" s="85" t="str">
        <f>IF(AND(OR(N1029="131",O1029="131"),H1029='131-CT'!$H$9),"x","")</f>
        <v/>
      </c>
      <c r="Z1029" s="85"/>
      <c r="AA1029" s="85" t="str">
        <f>IF(AND(MONTH(E1029)='IN-NX'!$J$5,'IN-NX'!$D$7=D1029),"x","")</f>
        <v/>
      </c>
      <c r="AB1029" s="85" t="str">
        <f>IF(AND(OR(LEFT(TH!N1029,2)="15",LEFT(TH!O1029,2)="15"),'152-CT'!$J$8=TH!F1029),"x","")</f>
        <v/>
      </c>
      <c r="AC1029" s="85" t="str">
        <f>IF(AND(OR(LEFT(TH!N1029,2)="15",LEFT(TH!O1029,2)="15"),TK!$E$7=TH!F1029),"x","")</f>
        <v/>
      </c>
      <c r="AD1029" s="85" t="str">
        <f>IF(AND(N1029="1521",MONTH(C1029)='BK-NL'!$M$11),"x","")</f>
        <v/>
      </c>
    </row>
    <row r="1030" spans="1:30" ht="15.75" hidden="1" customHeight="1">
      <c r="A1030" s="342" t="str">
        <f>IF(B1030&lt;&gt;"",IF(AND(B1030='IN-TC'!$S$4,OR(TH!N1030="1111",TH!O1030="1111")),TH!D1030,""),"")</f>
        <v/>
      </c>
      <c r="B1030" s="63">
        <f t="shared" si="128"/>
        <v>5</v>
      </c>
      <c r="C1030" s="64">
        <f t="shared" si="137"/>
        <v>42494</v>
      </c>
      <c r="D1030" s="320" t="s">
        <v>708</v>
      </c>
      <c r="E1030" s="64">
        <v>42494</v>
      </c>
      <c r="F1030" s="74" t="s">
        <v>1563</v>
      </c>
      <c r="G1030" s="994" t="s">
        <v>927</v>
      </c>
      <c r="H1030" s="74"/>
      <c r="I1030" s="446"/>
      <c r="J1030" s="446"/>
      <c r="K1030" s="437"/>
      <c r="L1030" s="446"/>
      <c r="M1030" s="65">
        <v>20000</v>
      </c>
      <c r="N1030" s="66" t="s">
        <v>101</v>
      </c>
      <c r="O1030" s="66" t="s">
        <v>26</v>
      </c>
      <c r="P1030" s="85" t="str">
        <f>IF(AND('331-CT'!$E$7=TH!H1030,OR(N1030="331",O1030="331")),"x","")</f>
        <v/>
      </c>
      <c r="Q1030" s="85" t="str">
        <f>IF(AND(B1030='111'!$L$11,OR($N1030=$Q$7,$O1030=$Q$7)),"x","")</f>
        <v/>
      </c>
      <c r="R1030" s="85" t="str">
        <f>IF(AND($N1030=$Q$7,$B1030&lt;'111'!$L$11),"x","")</f>
        <v/>
      </c>
      <c r="S1030" s="85" t="str">
        <f>IF(AND($O1030=$Q$7,$B1030&lt;'111'!$L$11),"x","")</f>
        <v/>
      </c>
      <c r="T1030" s="85" t="str">
        <f>IF(ISERROR(FIND('112'!$M$9,G1030,1)),"",IF((AND(FIND('112'!$M$9,G1030,1)&gt;=1,B1030='112'!$K$9,OR($N1030='112'!$I$6,$O1030='112'!$I$6))),"x",""))</f>
        <v/>
      </c>
      <c r="U1030" s="85" t="str">
        <f>IF(ISERROR(FIND('112'!$M$9,G1030,1)),"",IF((AND(LEFT(G1030,2)=LEFT('112'!$M$9,2),B1030&lt;'112'!$K$9,$N1030='112'!$I$6)),"x",""))</f>
        <v/>
      </c>
      <c r="V1030" s="85" t="str">
        <f>IF(ISERROR(FIND('112'!$M$9,G1030,1)),"",IF((AND(RIGHT(G1030,2)=RIGHT('112'!$M$9,2),B1030&lt;'112'!$K$9,$O1030='112'!$I$6)),"x",""))</f>
        <v>x</v>
      </c>
      <c r="W1030" s="85" t="str">
        <f>IF(AND('341-CT'!$H$9=H1030,OR(LEFT(N1030,3)=$W$7,LEFT(O1030,3)=$W$7)),"x","")</f>
        <v/>
      </c>
      <c r="X1030" s="85" t="str">
        <f>IF(OR(TH!N1030=TH!$X$7,O1030=TH!$X$7),"x","")</f>
        <v/>
      </c>
      <c r="Y1030" s="85" t="str">
        <f>IF(AND(OR(N1030="131",O1030="131"),H1030='131-CT'!$H$9),"x","")</f>
        <v/>
      </c>
      <c r="Z1030" s="85"/>
      <c r="AA1030" s="85" t="str">
        <f>IF(AND(MONTH(E1030)='IN-NX'!$J$5,'IN-NX'!$D$7=D1030),"x","")</f>
        <v/>
      </c>
      <c r="AB1030" s="85" t="str">
        <f>IF(AND(OR(LEFT(TH!N1030,2)="15",LEFT(TH!O1030,2)="15"),'152-CT'!$J$8=TH!F1030),"x","")</f>
        <v/>
      </c>
      <c r="AC1030" s="85" t="str">
        <f>IF(AND(OR(LEFT(TH!N1030,2)="15",LEFT(TH!O1030,2)="15"),TK!$E$7=TH!F1030),"x","")</f>
        <v/>
      </c>
      <c r="AD1030" s="85" t="str">
        <f>IF(AND(N1030="1521",MONTH(C1030)='BK-NL'!$M$11),"x","")</f>
        <v/>
      </c>
    </row>
    <row r="1031" spans="1:30" ht="15.75" hidden="1" customHeight="1">
      <c r="A1031" s="342" t="str">
        <f>IF(B1031&lt;&gt;"",IF(AND(B1031='IN-TC'!$S$4,OR(TH!N1031="1111",TH!O1031="1111")),TH!D1031,""),"")</f>
        <v/>
      </c>
      <c r="B1031" s="63">
        <f t="shared" si="128"/>
        <v>5</v>
      </c>
      <c r="C1031" s="64">
        <f t="shared" ref="C1031:C1056" si="138">E1031</f>
        <v>42494</v>
      </c>
      <c r="D1031" s="320" t="s">
        <v>708</v>
      </c>
      <c r="E1031" s="64">
        <v>42494</v>
      </c>
      <c r="F1031" s="74" t="s">
        <v>1564</v>
      </c>
      <c r="G1031" s="994" t="s">
        <v>927</v>
      </c>
      <c r="H1031" s="74"/>
      <c r="I1031" s="446"/>
      <c r="J1031" s="446"/>
      <c r="K1031" s="437"/>
      <c r="L1031" s="446"/>
      <c r="M1031" s="65">
        <v>2000</v>
      </c>
      <c r="N1031" s="66" t="s">
        <v>9</v>
      </c>
      <c r="O1031" s="66" t="s">
        <v>26</v>
      </c>
      <c r="P1031" s="85" t="str">
        <f>IF(AND('331-CT'!$E$7=TH!H1031,OR(N1031="331",O1031="331")),"x","")</f>
        <v/>
      </c>
      <c r="Q1031" s="85" t="str">
        <f>IF(AND(B1031='111'!$L$11,OR($N1031=$Q$7,$O1031=$Q$7)),"x","")</f>
        <v/>
      </c>
      <c r="R1031" s="85" t="str">
        <f>IF(AND($N1031=$Q$7,$B1031&lt;'111'!$L$11),"x","")</f>
        <v/>
      </c>
      <c r="S1031" s="85" t="str">
        <f>IF(AND($O1031=$Q$7,$B1031&lt;'111'!$L$11),"x","")</f>
        <v/>
      </c>
      <c r="T1031" s="85" t="str">
        <f>IF(ISERROR(FIND('112'!$M$9,G1031,1)),"",IF((AND(FIND('112'!$M$9,G1031,1)&gt;=1,B1031='112'!$K$9,OR($N1031='112'!$I$6,$O1031='112'!$I$6))),"x",""))</f>
        <v/>
      </c>
      <c r="U1031" s="85" t="str">
        <f>IF(ISERROR(FIND('112'!$M$9,G1031,1)),"",IF((AND(LEFT(G1031,2)=LEFT('112'!$M$9,2),B1031&lt;'112'!$K$9,$N1031='112'!$I$6)),"x",""))</f>
        <v/>
      </c>
      <c r="V1031" s="85" t="str">
        <f>IF(ISERROR(FIND('112'!$M$9,G1031,1)),"",IF((AND(RIGHT(G1031,2)=RIGHT('112'!$M$9,2),B1031&lt;'112'!$K$9,$O1031='112'!$I$6)),"x",""))</f>
        <v>x</v>
      </c>
      <c r="W1031" s="85" t="str">
        <f>IF(AND('341-CT'!$H$9=H1031,OR(LEFT(N1031,3)=$W$7,LEFT(O1031,3)=$W$7)),"x","")</f>
        <v/>
      </c>
      <c r="X1031" s="85" t="str">
        <f>IF(OR(TH!N1031=TH!$X$7,O1031=TH!$X$7),"x","")</f>
        <v/>
      </c>
      <c r="Y1031" s="85" t="str">
        <f>IF(AND(OR(N1031="131",O1031="131"),H1031='131-CT'!$H$9),"x","")</f>
        <v/>
      </c>
      <c r="Z1031" s="85"/>
      <c r="AA1031" s="85" t="str">
        <f>IF(AND(MONTH(E1031)='IN-NX'!$J$5,'IN-NX'!$D$7=D1031),"x","")</f>
        <v/>
      </c>
      <c r="AB1031" s="85" t="str">
        <f>IF(AND(OR(LEFT(TH!N1031,2)="15",LEFT(TH!O1031,2)="15"),'152-CT'!$J$8=TH!F1031),"x","")</f>
        <v/>
      </c>
      <c r="AC1031" s="85" t="str">
        <f>IF(AND(OR(LEFT(TH!N1031,2)="15",LEFT(TH!O1031,2)="15"),TK!$E$7=TH!F1031),"x","")</f>
        <v/>
      </c>
      <c r="AD1031" s="85" t="str">
        <f>IF(AND(N1031="1521",MONTH(C1031)='BK-NL'!$M$11),"x","")</f>
        <v/>
      </c>
    </row>
    <row r="1032" spans="1:30" ht="15.75" hidden="1" customHeight="1">
      <c r="A1032" s="342" t="str">
        <f>IF(B1032&lt;&gt;"",IF(AND(B1032='IN-TC'!$S$4,OR(TH!N1032="1111",TH!O1032="1111")),TH!D1032,""),"")</f>
        <v/>
      </c>
      <c r="B1032" s="63">
        <f t="shared" si="128"/>
        <v>5</v>
      </c>
      <c r="C1032" s="64">
        <f t="shared" si="138"/>
        <v>42496</v>
      </c>
      <c r="D1032" s="320" t="s">
        <v>708</v>
      </c>
      <c r="E1032" s="64">
        <v>42496</v>
      </c>
      <c r="F1032" s="74" t="s">
        <v>1058</v>
      </c>
      <c r="G1032" s="994" t="s">
        <v>927</v>
      </c>
      <c r="H1032" s="7" t="s">
        <v>720</v>
      </c>
      <c r="I1032" s="446"/>
      <c r="J1032" s="446"/>
      <c r="K1032" s="437"/>
      <c r="L1032" s="446"/>
      <c r="M1032" s="65">
        <v>1717301</v>
      </c>
      <c r="N1032" s="66" t="s">
        <v>99</v>
      </c>
      <c r="O1032" s="66" t="s">
        <v>26</v>
      </c>
      <c r="P1032" s="85" t="str">
        <f>IF(AND('331-CT'!$E$7=TH!H1032,OR(N1032="331",O1032="331")),"x","")</f>
        <v/>
      </c>
      <c r="Q1032" s="85" t="str">
        <f>IF(AND(B1032='111'!$L$11,OR($N1032=$Q$7,$O1032=$Q$7)),"x","")</f>
        <v/>
      </c>
      <c r="R1032" s="85" t="str">
        <f>IF(AND($N1032=$Q$7,$B1032&lt;'111'!$L$11),"x","")</f>
        <v/>
      </c>
      <c r="S1032" s="85" t="str">
        <f>IF(AND($O1032=$Q$7,$B1032&lt;'111'!$L$11),"x","")</f>
        <v/>
      </c>
      <c r="T1032" s="85" t="str">
        <f>IF(ISERROR(FIND('112'!$M$9,G1032,1)),"",IF((AND(FIND('112'!$M$9,G1032,1)&gt;=1,B1032='112'!$K$9,OR($N1032='112'!$I$6,$O1032='112'!$I$6))),"x",""))</f>
        <v/>
      </c>
      <c r="U1032" s="85" t="str">
        <f>IF(ISERROR(FIND('112'!$M$9,G1032,1)),"",IF((AND(LEFT(G1032,2)=LEFT('112'!$M$9,2),B1032&lt;'112'!$K$9,$N1032='112'!$I$6)),"x",""))</f>
        <v/>
      </c>
      <c r="V1032" s="85" t="str">
        <f>IF(ISERROR(FIND('112'!$M$9,G1032,1)),"",IF((AND(RIGHT(G1032,2)=RIGHT('112'!$M$9,2),B1032&lt;'112'!$K$9,$O1032='112'!$I$6)),"x",""))</f>
        <v>x</v>
      </c>
      <c r="W1032" s="85" t="str">
        <f>IF(AND('341-CT'!$H$9=H1032,OR(LEFT(N1032,3)=$W$7,LEFT(O1032,3)=$W$7)),"x","")</f>
        <v/>
      </c>
      <c r="X1032" s="85" t="str">
        <f>IF(OR(TH!N1032=TH!$X$7,O1032=TH!$X$7),"x","")</f>
        <v/>
      </c>
      <c r="Y1032" s="85" t="str">
        <f>IF(AND(OR(N1032="131",O1032="131"),H1032='131-CT'!$H$9),"x","")</f>
        <v/>
      </c>
      <c r="Z1032" s="85"/>
      <c r="AA1032" s="85" t="str">
        <f>IF(AND(MONTH(E1032)='IN-NX'!$J$5,'IN-NX'!$D$7=D1032),"x","")</f>
        <v/>
      </c>
      <c r="AB1032" s="85" t="str">
        <f>IF(AND(OR(LEFT(TH!N1032,2)="15",LEFT(TH!O1032,2)="15"),'152-CT'!$J$8=TH!F1032),"x","")</f>
        <v/>
      </c>
      <c r="AC1032" s="85" t="str">
        <f>IF(AND(OR(LEFT(TH!N1032,2)="15",LEFT(TH!O1032,2)="15"),TK!$E$7=TH!F1032),"x","")</f>
        <v/>
      </c>
      <c r="AD1032" s="85" t="str">
        <f>IF(AND(N1032="1521",MONTH(C1032)='BK-NL'!$M$11),"x","")</f>
        <v/>
      </c>
    </row>
    <row r="1033" spans="1:30" ht="15.75" hidden="1" customHeight="1">
      <c r="A1033" s="342" t="str">
        <f>IF(B1033&lt;&gt;"",IF(AND(B1033='IN-TC'!$S$4,OR(TH!N1033="1111",TH!O1033="1111")),TH!D1033,""),"")</f>
        <v/>
      </c>
      <c r="B1033" s="63">
        <f t="shared" si="128"/>
        <v>5</v>
      </c>
      <c r="C1033" s="64">
        <f t="shared" si="138"/>
        <v>42496</v>
      </c>
      <c r="D1033" s="320" t="s">
        <v>708</v>
      </c>
      <c r="E1033" s="64">
        <v>42496</v>
      </c>
      <c r="F1033" s="74" t="s">
        <v>1057</v>
      </c>
      <c r="G1033" s="994" t="s">
        <v>927</v>
      </c>
      <c r="H1033" s="7" t="s">
        <v>719</v>
      </c>
      <c r="I1033" s="446"/>
      <c r="J1033" s="446"/>
      <c r="K1033" s="437"/>
      <c r="L1033" s="446"/>
      <c r="M1033" s="65">
        <v>2788884</v>
      </c>
      <c r="N1033" s="66" t="s">
        <v>99</v>
      </c>
      <c r="O1033" s="66" t="s">
        <v>26</v>
      </c>
      <c r="P1033" s="85" t="str">
        <f>IF(AND('331-CT'!$E$7=TH!H1033,OR(N1033="331",O1033="331")),"x","")</f>
        <v/>
      </c>
      <c r="Q1033" s="85" t="str">
        <f>IF(AND(B1033='111'!$L$11,OR($N1033=$Q$7,$O1033=$Q$7)),"x","")</f>
        <v/>
      </c>
      <c r="R1033" s="85" t="str">
        <f>IF(AND($N1033=$Q$7,$B1033&lt;'111'!$L$11),"x","")</f>
        <v/>
      </c>
      <c r="S1033" s="85" t="str">
        <f>IF(AND($O1033=$Q$7,$B1033&lt;'111'!$L$11),"x","")</f>
        <v/>
      </c>
      <c r="T1033" s="85" t="str">
        <f>IF(ISERROR(FIND('112'!$M$9,G1033,1)),"",IF((AND(FIND('112'!$M$9,G1033,1)&gt;=1,B1033='112'!$K$9,OR($N1033='112'!$I$6,$O1033='112'!$I$6))),"x",""))</f>
        <v/>
      </c>
      <c r="U1033" s="85" t="str">
        <f>IF(ISERROR(FIND('112'!$M$9,G1033,1)),"",IF((AND(LEFT(G1033,2)=LEFT('112'!$M$9,2),B1033&lt;'112'!$K$9,$N1033='112'!$I$6)),"x",""))</f>
        <v/>
      </c>
      <c r="V1033" s="85" t="str">
        <f>IF(ISERROR(FIND('112'!$M$9,G1033,1)),"",IF((AND(RIGHT(G1033,2)=RIGHT('112'!$M$9,2),B1033&lt;'112'!$K$9,$O1033='112'!$I$6)),"x",""))</f>
        <v>x</v>
      </c>
      <c r="W1033" s="85" t="str">
        <f>IF(AND('341-CT'!$H$9=H1033,OR(LEFT(N1033,3)=$W$7,LEFT(O1033,3)=$W$7)),"x","")</f>
        <v/>
      </c>
      <c r="X1033" s="85" t="str">
        <f>IF(OR(TH!N1033=TH!$X$7,O1033=TH!$X$7),"x","")</f>
        <v/>
      </c>
      <c r="Y1033" s="85" t="str">
        <f>IF(AND(OR(N1033="131",O1033="131"),H1033='131-CT'!$H$9),"x","")</f>
        <v/>
      </c>
      <c r="Z1033" s="85"/>
      <c r="AA1033" s="85" t="str">
        <f>IF(AND(MONTH(E1033)='IN-NX'!$J$5,'IN-NX'!$D$7=D1033),"x","")</f>
        <v/>
      </c>
      <c r="AB1033" s="85" t="str">
        <f>IF(AND(OR(LEFT(TH!N1033,2)="15",LEFT(TH!O1033,2)="15"),'152-CT'!$J$8=TH!F1033),"x","")</f>
        <v/>
      </c>
      <c r="AC1033" s="85" t="str">
        <f>IF(AND(OR(LEFT(TH!N1033,2)="15",LEFT(TH!O1033,2)="15"),TK!$E$7=TH!F1033),"x","")</f>
        <v/>
      </c>
      <c r="AD1033" s="85" t="str">
        <f>IF(AND(N1033="1521",MONTH(C1033)='BK-NL'!$M$11),"x","")</f>
        <v/>
      </c>
    </row>
    <row r="1034" spans="1:30" ht="15.75" hidden="1" customHeight="1">
      <c r="A1034" s="342" t="str">
        <f>IF(B1034&lt;&gt;"",IF(AND(B1034='IN-TC'!$S$4,OR(TH!N1034="1111",TH!O1034="1111")),TH!D1034,""),"")</f>
        <v/>
      </c>
      <c r="B1034" s="63">
        <f t="shared" si="128"/>
        <v>5</v>
      </c>
      <c r="C1034" s="64">
        <f t="shared" si="138"/>
        <v>42500</v>
      </c>
      <c r="D1034" s="320" t="s">
        <v>708</v>
      </c>
      <c r="E1034" s="64">
        <v>42500</v>
      </c>
      <c r="F1034" s="74" t="s">
        <v>1201</v>
      </c>
      <c r="G1034" s="994" t="s">
        <v>927</v>
      </c>
      <c r="H1034" s="74"/>
      <c r="I1034" s="446"/>
      <c r="J1034" s="446"/>
      <c r="K1034" s="437"/>
      <c r="L1034" s="446"/>
      <c r="M1034" s="65">
        <v>333900</v>
      </c>
      <c r="N1034" s="66" t="s">
        <v>101</v>
      </c>
      <c r="O1034" s="66" t="s">
        <v>26</v>
      </c>
      <c r="P1034" s="85" t="str">
        <f>IF(AND('331-CT'!$E$7=TH!H1034,OR(N1034="331",O1034="331")),"x","")</f>
        <v/>
      </c>
      <c r="Q1034" s="85" t="str">
        <f>IF(AND(B1034='111'!$L$11,OR($N1034=$Q$7,$O1034=$Q$7)),"x","")</f>
        <v/>
      </c>
      <c r="R1034" s="85" t="str">
        <f>IF(AND($N1034=$Q$7,$B1034&lt;'111'!$L$11),"x","")</f>
        <v/>
      </c>
      <c r="S1034" s="85" t="str">
        <f>IF(AND($O1034=$Q$7,$B1034&lt;'111'!$L$11),"x","")</f>
        <v/>
      </c>
      <c r="T1034" s="85" t="str">
        <f>IF(ISERROR(FIND('112'!$M$9,G1034,1)),"",IF((AND(FIND('112'!$M$9,G1034,1)&gt;=1,B1034='112'!$K$9,OR($N1034='112'!$I$6,$O1034='112'!$I$6))),"x",""))</f>
        <v/>
      </c>
      <c r="U1034" s="85" t="str">
        <f>IF(ISERROR(FIND('112'!$M$9,G1034,1)),"",IF((AND(LEFT(G1034,2)=LEFT('112'!$M$9,2),B1034&lt;'112'!$K$9,$N1034='112'!$I$6)),"x",""))</f>
        <v/>
      </c>
      <c r="V1034" s="85" t="str">
        <f>IF(ISERROR(FIND('112'!$M$9,G1034,1)),"",IF((AND(RIGHT(G1034,2)=RIGHT('112'!$M$9,2),B1034&lt;'112'!$K$9,$O1034='112'!$I$6)),"x",""))</f>
        <v>x</v>
      </c>
      <c r="W1034" s="85" t="str">
        <f>IF(AND('341-CT'!$H$9=H1034,OR(LEFT(N1034,3)=$W$7,LEFT(O1034,3)=$W$7)),"x","")</f>
        <v/>
      </c>
      <c r="X1034" s="85" t="str">
        <f>IF(OR(TH!N1034=TH!$X$7,O1034=TH!$X$7),"x","")</f>
        <v/>
      </c>
      <c r="Y1034" s="85" t="str">
        <f>IF(AND(OR(N1034="131",O1034="131"),H1034='131-CT'!$H$9),"x","")</f>
        <v/>
      </c>
      <c r="Z1034" s="85"/>
      <c r="AA1034" s="85" t="str">
        <f>IF(AND(MONTH(E1034)='IN-NX'!$J$5,'IN-NX'!$D$7=D1034),"x","")</f>
        <v/>
      </c>
      <c r="AB1034" s="85" t="str">
        <f>IF(AND(OR(LEFT(TH!N1034,2)="15",LEFT(TH!O1034,2)="15"),'152-CT'!$J$8=TH!F1034),"x","")</f>
        <v/>
      </c>
      <c r="AC1034" s="85" t="str">
        <f>IF(AND(OR(LEFT(TH!N1034,2)="15",LEFT(TH!O1034,2)="15"),TK!$E$7=TH!F1034),"x","")</f>
        <v/>
      </c>
      <c r="AD1034" s="85" t="str">
        <f>IF(AND(N1034="1521",MONTH(C1034)='BK-NL'!$M$11),"x","")</f>
        <v/>
      </c>
    </row>
    <row r="1035" spans="1:30" ht="15.75" hidden="1" customHeight="1">
      <c r="A1035" s="342" t="str">
        <f>IF(B1035&lt;&gt;"",IF(AND(B1035='IN-TC'!$S$4,OR(TH!N1035="1111",TH!O1035="1111")),TH!D1035,""),"")</f>
        <v/>
      </c>
      <c r="B1035" s="63">
        <f t="shared" si="128"/>
        <v>5</v>
      </c>
      <c r="C1035" s="64">
        <f t="shared" si="138"/>
        <v>42500</v>
      </c>
      <c r="D1035" s="320" t="s">
        <v>708</v>
      </c>
      <c r="E1035" s="64">
        <v>42500</v>
      </c>
      <c r="F1035" s="74" t="s">
        <v>1202</v>
      </c>
      <c r="G1035" s="994" t="s">
        <v>927</v>
      </c>
      <c r="H1035" s="74"/>
      <c r="I1035" s="446"/>
      <c r="J1035" s="446"/>
      <c r="K1035" s="437"/>
      <c r="L1035" s="446"/>
      <c r="M1035" s="65">
        <v>33390</v>
      </c>
      <c r="N1035" s="66" t="s">
        <v>9</v>
      </c>
      <c r="O1035" s="66" t="s">
        <v>26</v>
      </c>
      <c r="P1035" s="85" t="str">
        <f>IF(AND('331-CT'!$E$7=TH!H1035,OR(N1035="331",O1035="331")),"x","")</f>
        <v/>
      </c>
      <c r="Q1035" s="85" t="str">
        <f>IF(AND(B1035='111'!$L$11,OR($N1035=$Q$7,$O1035=$Q$7)),"x","")</f>
        <v/>
      </c>
      <c r="R1035" s="85" t="str">
        <f>IF(AND($N1035=$Q$7,$B1035&lt;'111'!$L$11),"x","")</f>
        <v/>
      </c>
      <c r="S1035" s="85" t="str">
        <f>IF(AND($O1035=$Q$7,$B1035&lt;'111'!$L$11),"x","")</f>
        <v/>
      </c>
      <c r="T1035" s="85" t="str">
        <f>IF(ISERROR(FIND('112'!$M$9,G1035,1)),"",IF((AND(FIND('112'!$M$9,G1035,1)&gt;=1,B1035='112'!$K$9,OR($N1035='112'!$I$6,$O1035='112'!$I$6))),"x",""))</f>
        <v/>
      </c>
      <c r="U1035" s="85" t="str">
        <f>IF(ISERROR(FIND('112'!$M$9,G1035,1)),"",IF((AND(LEFT(G1035,2)=LEFT('112'!$M$9,2),B1035&lt;'112'!$K$9,$N1035='112'!$I$6)),"x",""))</f>
        <v/>
      </c>
      <c r="V1035" s="85" t="str">
        <f>IF(ISERROR(FIND('112'!$M$9,G1035,1)),"",IF((AND(RIGHT(G1035,2)=RIGHT('112'!$M$9,2),B1035&lt;'112'!$K$9,$O1035='112'!$I$6)),"x",""))</f>
        <v>x</v>
      </c>
      <c r="W1035" s="85" t="str">
        <f>IF(AND('341-CT'!$H$9=H1035,OR(LEFT(N1035,3)=$W$7,LEFT(O1035,3)=$W$7)),"x","")</f>
        <v/>
      </c>
      <c r="X1035" s="85" t="str">
        <f>IF(OR(TH!N1035=TH!$X$7,O1035=TH!$X$7),"x","")</f>
        <v/>
      </c>
      <c r="Y1035" s="85" t="str">
        <f>IF(AND(OR(N1035="131",O1035="131"),H1035='131-CT'!$H$9),"x","")</f>
        <v/>
      </c>
      <c r="Z1035" s="85"/>
      <c r="AA1035" s="85" t="str">
        <f>IF(AND(MONTH(E1035)='IN-NX'!$J$5,'IN-NX'!$D$7=D1035),"x","")</f>
        <v/>
      </c>
      <c r="AB1035" s="85" t="str">
        <f>IF(AND(OR(LEFT(TH!N1035,2)="15",LEFT(TH!O1035,2)="15"),'152-CT'!$J$8=TH!F1035),"x","")</f>
        <v/>
      </c>
      <c r="AC1035" s="85" t="str">
        <f>IF(AND(OR(LEFT(TH!N1035,2)="15",LEFT(TH!O1035,2)="15"),TK!$E$7=TH!F1035),"x","")</f>
        <v/>
      </c>
      <c r="AD1035" s="85" t="str">
        <f>IF(AND(N1035="1521",MONTH(C1035)='BK-NL'!$M$11),"x","")</f>
        <v/>
      </c>
    </row>
    <row r="1036" spans="1:30" ht="15.75" hidden="1" customHeight="1">
      <c r="A1036" s="342" t="str">
        <f>IF(B1036&lt;&gt;"",IF(AND(B1036='IN-TC'!$S$4,OR(TH!N1036="1111",TH!O1036="1111")),TH!D1036,""),"")</f>
        <v/>
      </c>
      <c r="B1036" s="63">
        <f t="shared" si="128"/>
        <v>5</v>
      </c>
      <c r="C1036" s="64">
        <f t="shared" si="138"/>
        <v>42501</v>
      </c>
      <c r="D1036" s="320" t="s">
        <v>882</v>
      </c>
      <c r="E1036" s="64">
        <v>42501</v>
      </c>
      <c r="F1036" s="74" t="s">
        <v>1154</v>
      </c>
      <c r="G1036" s="994" t="s">
        <v>927</v>
      </c>
      <c r="H1036" s="74" t="s">
        <v>770</v>
      </c>
      <c r="I1036" s="446"/>
      <c r="J1036" s="446"/>
      <c r="K1036" s="437"/>
      <c r="L1036" s="446"/>
      <c r="M1036" s="65">
        <v>1000000000</v>
      </c>
      <c r="N1036" s="66" t="s">
        <v>63</v>
      </c>
      <c r="O1036" s="66" t="s">
        <v>26</v>
      </c>
      <c r="P1036" s="85" t="str">
        <f>IF(AND('331-CT'!$E$7=TH!H1036,OR(N1036="331",O1036="331")),"x","")</f>
        <v/>
      </c>
      <c r="Q1036" s="85" t="str">
        <f>IF(AND(B1036='111'!$L$11,OR($N1036=$Q$7,$O1036=$Q$7)),"x","")</f>
        <v/>
      </c>
      <c r="R1036" s="85" t="str">
        <f>IF(AND($N1036=$Q$7,$B1036&lt;'111'!$L$11),"x","")</f>
        <v/>
      </c>
      <c r="S1036" s="85" t="str">
        <f>IF(AND($O1036=$Q$7,$B1036&lt;'111'!$L$11),"x","")</f>
        <v/>
      </c>
      <c r="T1036" s="85" t="str">
        <f>IF(ISERROR(FIND('112'!$M$9,G1036,1)),"",IF((AND(FIND('112'!$M$9,G1036,1)&gt;=1,B1036='112'!$K$9,OR($N1036='112'!$I$6,$O1036='112'!$I$6))),"x",""))</f>
        <v/>
      </c>
      <c r="U1036" s="85" t="str">
        <f>IF(ISERROR(FIND('112'!$M$9,G1036,1)),"",IF((AND(LEFT(G1036,2)=LEFT('112'!$M$9,2),B1036&lt;'112'!$K$9,$N1036='112'!$I$6)),"x",""))</f>
        <v/>
      </c>
      <c r="V1036" s="85" t="str">
        <f>IF(ISERROR(FIND('112'!$M$9,G1036,1)),"",IF((AND(RIGHT(G1036,2)=RIGHT('112'!$M$9,2),B1036&lt;'112'!$K$9,$O1036='112'!$I$6)),"x",""))</f>
        <v>x</v>
      </c>
      <c r="W1036" s="85" t="str">
        <f>IF(AND('341-CT'!$H$9=H1036,OR(LEFT(N1036,3)=$W$7,LEFT(O1036,3)=$W$7)),"x","")</f>
        <v/>
      </c>
      <c r="X1036" s="85" t="str">
        <f>IF(OR(TH!N1036=TH!$X$7,O1036=TH!$X$7),"x","")</f>
        <v/>
      </c>
      <c r="Y1036" s="85" t="str">
        <f>IF(AND(OR(N1036="131",O1036="131"),H1036='131-CT'!$H$9),"x","")</f>
        <v/>
      </c>
      <c r="Z1036" s="85"/>
      <c r="AA1036" s="85" t="str">
        <f>IF(AND(MONTH(E1036)='IN-NX'!$J$5,'IN-NX'!$D$7=D1036),"x","")</f>
        <v/>
      </c>
      <c r="AB1036" s="85" t="str">
        <f>IF(AND(OR(LEFT(TH!N1036,2)="15",LEFT(TH!O1036,2)="15"),'152-CT'!$J$8=TH!F1036),"x","")</f>
        <v/>
      </c>
      <c r="AC1036" s="85" t="str">
        <f>IF(AND(OR(LEFT(TH!N1036,2)="15",LEFT(TH!O1036,2)="15"),TK!$E$7=TH!F1036),"x","")</f>
        <v/>
      </c>
      <c r="AD1036" s="85" t="str">
        <f>IF(AND(N1036="1521",MONTH(C1036)='BK-NL'!$M$11),"x","")</f>
        <v/>
      </c>
    </row>
    <row r="1037" spans="1:30" ht="15.75" hidden="1" customHeight="1">
      <c r="A1037" s="342" t="str">
        <f>IF(B1037&lt;&gt;"",IF(AND(B1037='IN-TC'!$S$4,OR(TH!N1037="1111",TH!O1037="1111")),TH!D1037,""),"")</f>
        <v/>
      </c>
      <c r="B1037" s="63">
        <f t="shared" si="128"/>
        <v>5</v>
      </c>
      <c r="C1037" s="64">
        <f t="shared" si="138"/>
        <v>42502</v>
      </c>
      <c r="D1037" s="320" t="s">
        <v>911</v>
      </c>
      <c r="E1037" s="64">
        <v>42502</v>
      </c>
      <c r="F1037" s="74" t="s">
        <v>1154</v>
      </c>
      <c r="G1037" s="994" t="s">
        <v>927</v>
      </c>
      <c r="H1037" s="74" t="s">
        <v>770</v>
      </c>
      <c r="I1037" s="446"/>
      <c r="J1037" s="446"/>
      <c r="K1037" s="437"/>
      <c r="L1037" s="446"/>
      <c r="M1037" s="65">
        <v>250000000</v>
      </c>
      <c r="N1037" s="66" t="s">
        <v>63</v>
      </c>
      <c r="O1037" s="66" t="s">
        <v>26</v>
      </c>
      <c r="P1037" s="85" t="str">
        <f>IF(AND('331-CT'!$E$7=TH!H1037,OR(N1037="331",O1037="331")),"x","")</f>
        <v/>
      </c>
      <c r="Q1037" s="85" t="str">
        <f>IF(AND(B1037='111'!$L$11,OR($N1037=$Q$7,$O1037=$Q$7)),"x","")</f>
        <v/>
      </c>
      <c r="R1037" s="85" t="str">
        <f>IF(AND($N1037=$Q$7,$B1037&lt;'111'!$L$11),"x","")</f>
        <v/>
      </c>
      <c r="S1037" s="85" t="str">
        <f>IF(AND($O1037=$Q$7,$B1037&lt;'111'!$L$11),"x","")</f>
        <v/>
      </c>
      <c r="T1037" s="85" t="str">
        <f>IF(ISERROR(FIND('112'!$M$9,G1037,1)),"",IF((AND(FIND('112'!$M$9,G1037,1)&gt;=1,B1037='112'!$K$9,OR($N1037='112'!$I$6,$O1037='112'!$I$6))),"x",""))</f>
        <v/>
      </c>
      <c r="U1037" s="85" t="str">
        <f>IF(ISERROR(FIND('112'!$M$9,G1037,1)),"",IF((AND(LEFT(G1037,2)=LEFT('112'!$M$9,2),B1037&lt;'112'!$K$9,$N1037='112'!$I$6)),"x",""))</f>
        <v/>
      </c>
      <c r="V1037" s="85" t="str">
        <f>IF(ISERROR(FIND('112'!$M$9,G1037,1)),"",IF((AND(RIGHT(G1037,2)=RIGHT('112'!$M$9,2),B1037&lt;'112'!$K$9,$O1037='112'!$I$6)),"x",""))</f>
        <v>x</v>
      </c>
      <c r="W1037" s="85" t="str">
        <f>IF(AND('341-CT'!$H$9=H1037,OR(LEFT(N1037,3)=$W$7,LEFT(O1037,3)=$W$7)),"x","")</f>
        <v/>
      </c>
      <c r="X1037" s="85" t="str">
        <f>IF(OR(TH!N1037=TH!$X$7,O1037=TH!$X$7),"x","")</f>
        <v/>
      </c>
      <c r="Y1037" s="85" t="str">
        <f>IF(AND(OR(N1037="131",O1037="131"),H1037='131-CT'!$H$9),"x","")</f>
        <v/>
      </c>
      <c r="Z1037" s="85"/>
      <c r="AA1037" s="85" t="str">
        <f>IF(AND(MONTH(E1037)='IN-NX'!$J$5,'IN-NX'!$D$7=D1037),"x","")</f>
        <v/>
      </c>
      <c r="AB1037" s="85" t="str">
        <f>IF(AND(OR(LEFT(TH!N1037,2)="15",LEFT(TH!O1037,2)="15"),'152-CT'!$J$8=TH!F1037),"x","")</f>
        <v/>
      </c>
      <c r="AC1037" s="85" t="str">
        <f>IF(AND(OR(LEFT(TH!N1037,2)="15",LEFT(TH!O1037,2)="15"),TK!$E$7=TH!F1037),"x","")</f>
        <v/>
      </c>
      <c r="AD1037" s="85" t="str">
        <f>IF(AND(N1037="1521",MONTH(C1037)='BK-NL'!$M$11),"x","")</f>
        <v/>
      </c>
    </row>
    <row r="1038" spans="1:30" ht="15.75" hidden="1" customHeight="1">
      <c r="A1038" s="342" t="str">
        <f>IF(B1038&lt;&gt;"",IF(AND(B1038='IN-TC'!$S$4,OR(TH!N1038="1111",TH!O1038="1111")),TH!D1038,""),"")</f>
        <v/>
      </c>
      <c r="B1038" s="63">
        <f t="shared" si="128"/>
        <v>5</v>
      </c>
      <c r="C1038" s="64">
        <f t="shared" si="138"/>
        <v>42502</v>
      </c>
      <c r="D1038" s="320" t="s">
        <v>708</v>
      </c>
      <c r="E1038" s="64">
        <v>42502</v>
      </c>
      <c r="F1038" s="74" t="s">
        <v>1059</v>
      </c>
      <c r="G1038" s="994" t="s">
        <v>927</v>
      </c>
      <c r="H1038" s="7" t="s">
        <v>727</v>
      </c>
      <c r="I1038" s="446"/>
      <c r="J1038" s="446"/>
      <c r="K1038" s="437"/>
      <c r="L1038" s="446"/>
      <c r="M1038" s="65">
        <v>2408699</v>
      </c>
      <c r="N1038" s="66" t="s">
        <v>99</v>
      </c>
      <c r="O1038" s="66" t="s">
        <v>26</v>
      </c>
      <c r="P1038" s="85" t="str">
        <f>IF(AND('331-CT'!$E$7=TH!H1038,OR(N1038="331",O1038="331")),"x","")</f>
        <v/>
      </c>
      <c r="Q1038" s="85" t="str">
        <f>IF(AND(B1038='111'!$L$11,OR($N1038=$Q$7,$O1038=$Q$7)),"x","")</f>
        <v/>
      </c>
      <c r="R1038" s="85" t="str">
        <f>IF(AND($N1038=$Q$7,$B1038&lt;'111'!$L$11),"x","")</f>
        <v/>
      </c>
      <c r="S1038" s="85" t="str">
        <f>IF(AND($O1038=$Q$7,$B1038&lt;'111'!$L$11),"x","")</f>
        <v/>
      </c>
      <c r="T1038" s="85" t="str">
        <f>IF(ISERROR(FIND('112'!$M$9,G1038,1)),"",IF((AND(FIND('112'!$M$9,G1038,1)&gt;=1,B1038='112'!$K$9,OR($N1038='112'!$I$6,$O1038='112'!$I$6))),"x",""))</f>
        <v/>
      </c>
      <c r="U1038" s="85" t="str">
        <f>IF(ISERROR(FIND('112'!$M$9,G1038,1)),"",IF((AND(LEFT(G1038,2)=LEFT('112'!$M$9,2),B1038&lt;'112'!$K$9,$N1038='112'!$I$6)),"x",""))</f>
        <v/>
      </c>
      <c r="V1038" s="85" t="str">
        <f>IF(ISERROR(FIND('112'!$M$9,G1038,1)),"",IF((AND(RIGHT(G1038,2)=RIGHT('112'!$M$9,2),B1038&lt;'112'!$K$9,$O1038='112'!$I$6)),"x",""))</f>
        <v>x</v>
      </c>
      <c r="W1038" s="85" t="str">
        <f>IF(AND('341-CT'!$H$9=H1038,OR(LEFT(N1038,3)=$W$7,LEFT(O1038,3)=$W$7)),"x","")</f>
        <v/>
      </c>
      <c r="X1038" s="85" t="str">
        <f>IF(OR(TH!N1038=TH!$X$7,O1038=TH!$X$7),"x","")</f>
        <v/>
      </c>
      <c r="Y1038" s="85" t="str">
        <f>IF(AND(OR(N1038="131",O1038="131"),H1038='131-CT'!$H$9),"x","")</f>
        <v/>
      </c>
      <c r="Z1038" s="85"/>
      <c r="AA1038" s="85" t="str">
        <f>IF(AND(MONTH(E1038)='IN-NX'!$J$5,'IN-NX'!$D$7=D1038),"x","")</f>
        <v/>
      </c>
      <c r="AB1038" s="85" t="str">
        <f>IF(AND(OR(LEFT(TH!N1038,2)="15",LEFT(TH!O1038,2)="15"),'152-CT'!$J$8=TH!F1038),"x","")</f>
        <v/>
      </c>
      <c r="AC1038" s="85" t="str">
        <f>IF(AND(OR(LEFT(TH!N1038,2)="15",LEFT(TH!O1038,2)="15"),TK!$E$7=TH!F1038),"x","")</f>
        <v/>
      </c>
      <c r="AD1038" s="85" t="str">
        <f>IF(AND(N1038="1521",MONTH(C1038)='BK-NL'!$M$11),"x","")</f>
        <v/>
      </c>
    </row>
    <row r="1039" spans="1:30" ht="15.75" hidden="1" customHeight="1">
      <c r="A1039" s="342" t="str">
        <f>IF(B1039&lt;&gt;"",IF(AND(B1039='IN-TC'!$S$4,OR(TH!N1039="1111",TH!O1039="1111")),TH!D1039,""),"")</f>
        <v/>
      </c>
      <c r="B1039" s="63">
        <f t="shared" si="128"/>
        <v>5</v>
      </c>
      <c r="C1039" s="64">
        <f t="shared" si="138"/>
        <v>42502</v>
      </c>
      <c r="D1039" s="320" t="s">
        <v>708</v>
      </c>
      <c r="E1039" s="64">
        <v>42502</v>
      </c>
      <c r="F1039" s="74" t="s">
        <v>1056</v>
      </c>
      <c r="G1039" s="994" t="s">
        <v>927</v>
      </c>
      <c r="H1039" s="7" t="s">
        <v>726</v>
      </c>
      <c r="I1039" s="446"/>
      <c r="J1039" s="446"/>
      <c r="K1039" s="437"/>
      <c r="L1039" s="446"/>
      <c r="M1039" s="65">
        <v>1167265</v>
      </c>
      <c r="N1039" s="66" t="s">
        <v>99</v>
      </c>
      <c r="O1039" s="66" t="s">
        <v>26</v>
      </c>
      <c r="P1039" s="85" t="str">
        <f>IF(AND('331-CT'!$E$7=TH!H1039,OR(N1039="331",O1039="331")),"x","")</f>
        <v/>
      </c>
      <c r="Q1039" s="85" t="str">
        <f>IF(AND(B1039='111'!$L$11,OR($N1039=$Q$7,$O1039=$Q$7)),"x","")</f>
        <v/>
      </c>
      <c r="R1039" s="85" t="str">
        <f>IF(AND($N1039=$Q$7,$B1039&lt;'111'!$L$11),"x","")</f>
        <v/>
      </c>
      <c r="S1039" s="85" t="str">
        <f>IF(AND($O1039=$Q$7,$B1039&lt;'111'!$L$11),"x","")</f>
        <v/>
      </c>
      <c r="T1039" s="85" t="str">
        <f>IF(ISERROR(FIND('112'!$M$9,G1039,1)),"",IF((AND(FIND('112'!$M$9,G1039,1)&gt;=1,B1039='112'!$K$9,OR($N1039='112'!$I$6,$O1039='112'!$I$6))),"x",""))</f>
        <v/>
      </c>
      <c r="U1039" s="85" t="str">
        <f>IF(ISERROR(FIND('112'!$M$9,G1039,1)),"",IF((AND(LEFT(G1039,2)=LEFT('112'!$M$9,2),B1039&lt;'112'!$K$9,$N1039='112'!$I$6)),"x",""))</f>
        <v/>
      </c>
      <c r="V1039" s="85" t="str">
        <f>IF(ISERROR(FIND('112'!$M$9,G1039,1)),"",IF((AND(RIGHT(G1039,2)=RIGHT('112'!$M$9,2),B1039&lt;'112'!$K$9,$O1039='112'!$I$6)),"x",""))</f>
        <v>x</v>
      </c>
      <c r="W1039" s="85" t="str">
        <f>IF(AND('341-CT'!$H$9=H1039,OR(LEFT(N1039,3)=$W$7,LEFT(O1039,3)=$W$7)),"x","")</f>
        <v/>
      </c>
      <c r="X1039" s="85" t="str">
        <f>IF(OR(TH!N1039=TH!$X$7,O1039=TH!$X$7),"x","")</f>
        <v/>
      </c>
      <c r="Y1039" s="85" t="str">
        <f>IF(AND(OR(N1039="131",O1039="131"),H1039='131-CT'!$H$9),"x","")</f>
        <v/>
      </c>
      <c r="Z1039" s="85"/>
      <c r="AA1039" s="85" t="str">
        <f>IF(AND(MONTH(E1039)='IN-NX'!$J$5,'IN-NX'!$D$7=D1039),"x","")</f>
        <v/>
      </c>
      <c r="AB1039" s="85" t="str">
        <f>IF(AND(OR(LEFT(TH!N1039,2)="15",LEFT(TH!O1039,2)="15"),'152-CT'!$J$8=TH!F1039),"x","")</f>
        <v/>
      </c>
      <c r="AC1039" s="85" t="str">
        <f>IF(AND(OR(LEFT(TH!N1039,2)="15",LEFT(TH!O1039,2)="15"),TK!$E$7=TH!F1039),"x","")</f>
        <v/>
      </c>
      <c r="AD1039" s="85" t="str">
        <f>IF(AND(N1039="1521",MONTH(C1039)='BK-NL'!$M$11),"x","")</f>
        <v/>
      </c>
    </row>
    <row r="1040" spans="1:30" ht="15.75" hidden="1" customHeight="1">
      <c r="A1040" s="342" t="str">
        <f>IF(B1040&lt;&gt;"",IF(AND(B1040='IN-TC'!$S$4,OR(TH!N1040="1111",TH!O1040="1111")),TH!D1040,""),"")</f>
        <v/>
      </c>
      <c r="B1040" s="63">
        <f t="shared" si="128"/>
        <v>5</v>
      </c>
      <c r="C1040" s="64">
        <f t="shared" si="138"/>
        <v>42504</v>
      </c>
      <c r="D1040" s="320" t="s">
        <v>914</v>
      </c>
      <c r="E1040" s="64">
        <v>42504</v>
      </c>
      <c r="F1040" s="74" t="s">
        <v>1154</v>
      </c>
      <c r="G1040" s="994" t="s">
        <v>927</v>
      </c>
      <c r="H1040" s="74" t="s">
        <v>770</v>
      </c>
      <c r="I1040" s="446"/>
      <c r="J1040" s="446"/>
      <c r="K1040" s="437"/>
      <c r="L1040" s="446"/>
      <c r="M1040" s="65">
        <v>850000000</v>
      </c>
      <c r="N1040" s="66" t="s">
        <v>63</v>
      </c>
      <c r="O1040" s="66" t="s">
        <v>26</v>
      </c>
      <c r="P1040" s="85" t="str">
        <f>IF(AND('331-CT'!$E$7=TH!H1040,OR(N1040="331",O1040="331")),"x","")</f>
        <v/>
      </c>
      <c r="Q1040" s="85" t="str">
        <f>IF(AND(B1040='111'!$L$11,OR($N1040=$Q$7,$O1040=$Q$7)),"x","")</f>
        <v/>
      </c>
      <c r="R1040" s="85" t="str">
        <f>IF(AND($N1040=$Q$7,$B1040&lt;'111'!$L$11),"x","")</f>
        <v/>
      </c>
      <c r="S1040" s="85" t="str">
        <f>IF(AND($O1040=$Q$7,$B1040&lt;'111'!$L$11),"x","")</f>
        <v/>
      </c>
      <c r="T1040" s="85" t="str">
        <f>IF(ISERROR(FIND('112'!$M$9,G1040,1)),"",IF((AND(FIND('112'!$M$9,G1040,1)&gt;=1,B1040='112'!$K$9,OR($N1040='112'!$I$6,$O1040='112'!$I$6))),"x",""))</f>
        <v/>
      </c>
      <c r="U1040" s="85" t="str">
        <f>IF(ISERROR(FIND('112'!$M$9,G1040,1)),"",IF((AND(LEFT(G1040,2)=LEFT('112'!$M$9,2),B1040&lt;'112'!$K$9,$N1040='112'!$I$6)),"x",""))</f>
        <v/>
      </c>
      <c r="V1040" s="85" t="str">
        <f>IF(ISERROR(FIND('112'!$M$9,G1040,1)),"",IF((AND(RIGHT(G1040,2)=RIGHT('112'!$M$9,2),B1040&lt;'112'!$K$9,$O1040='112'!$I$6)),"x",""))</f>
        <v>x</v>
      </c>
      <c r="W1040" s="85" t="str">
        <f>IF(AND('341-CT'!$H$9=H1040,OR(LEFT(N1040,3)=$W$7,LEFT(O1040,3)=$W$7)),"x","")</f>
        <v/>
      </c>
      <c r="X1040" s="85" t="str">
        <f>IF(OR(TH!N1040=TH!$X$7,O1040=TH!$X$7),"x","")</f>
        <v/>
      </c>
      <c r="Y1040" s="85" t="str">
        <f>IF(AND(OR(N1040="131",O1040="131"),H1040='131-CT'!$H$9),"x","")</f>
        <v/>
      </c>
      <c r="Z1040" s="85"/>
      <c r="AA1040" s="85" t="str">
        <f>IF(AND(MONTH(E1040)='IN-NX'!$J$5,'IN-NX'!$D$7=D1040),"x","")</f>
        <v/>
      </c>
      <c r="AB1040" s="85" t="str">
        <f>IF(AND(OR(LEFT(TH!N1040,2)="15",LEFT(TH!O1040,2)="15"),'152-CT'!$J$8=TH!F1040),"x","")</f>
        <v/>
      </c>
      <c r="AC1040" s="85" t="str">
        <f>IF(AND(OR(LEFT(TH!N1040,2)="15",LEFT(TH!O1040,2)="15"),TK!$E$7=TH!F1040),"x","")</f>
        <v/>
      </c>
      <c r="AD1040" s="85" t="str">
        <f>IF(AND(N1040="1521",MONTH(C1040)='BK-NL'!$M$11),"x","")</f>
        <v/>
      </c>
    </row>
    <row r="1041" spans="1:30" ht="15.75" customHeight="1">
      <c r="A1041" s="342" t="str">
        <f>IF(B1041&lt;&gt;"",IF(AND(B1041='IN-TC'!$S$4,OR(TH!N1041="1111",TH!O1041="1111")),TH!D1041,""),"")</f>
        <v/>
      </c>
      <c r="B1041" s="63">
        <f t="shared" si="125"/>
        <v>5</v>
      </c>
      <c r="C1041" s="64">
        <f t="shared" si="138"/>
        <v>42506</v>
      </c>
      <c r="D1041" s="320" t="s">
        <v>708</v>
      </c>
      <c r="E1041" s="64">
        <v>42506</v>
      </c>
      <c r="F1041" s="74" t="s">
        <v>1565</v>
      </c>
      <c r="G1041" s="994" t="s">
        <v>927</v>
      </c>
      <c r="H1041" s="77" t="s">
        <v>627</v>
      </c>
      <c r="I1041" s="446"/>
      <c r="J1041" s="446"/>
      <c r="K1041" s="437"/>
      <c r="L1041" s="446"/>
      <c r="M1041" s="65">
        <v>37808100</v>
      </c>
      <c r="N1041" s="66" t="s">
        <v>8</v>
      </c>
      <c r="O1041" s="66" t="s">
        <v>26</v>
      </c>
      <c r="P1041" s="85" t="str">
        <f>IF(AND('331-CT'!$E$7=TH!H1041,OR(N1041="331",O1041="331")),"x","")</f>
        <v/>
      </c>
      <c r="Q1041" s="85" t="str">
        <f>IF(AND(B1041='111'!$L$11,OR($N1041=$Q$7,$O1041=$Q$7)),"x","")</f>
        <v/>
      </c>
      <c r="R1041" s="85" t="str">
        <f>IF(AND($N1041=$Q$7,$B1041&lt;'111'!$L$11),"x","")</f>
        <v/>
      </c>
      <c r="S1041" s="85" t="str">
        <f>IF(AND($O1041=$Q$7,$B1041&lt;'111'!$L$11),"x","")</f>
        <v/>
      </c>
      <c r="T1041" s="85" t="str">
        <f>IF(ISERROR(FIND('112'!$M$9,G1041,1)),"",IF((AND(FIND('112'!$M$9,G1041,1)&gt;=1,B1041='112'!$K$9,OR($N1041='112'!$I$6,$O1041='112'!$I$6))),"x",""))</f>
        <v/>
      </c>
      <c r="U1041" s="85" t="str">
        <f>IF(ISERROR(FIND('112'!$M$9,G1041,1)),"",IF((AND(LEFT(G1041,2)=LEFT('112'!$M$9,2),B1041&lt;'112'!$K$9,$N1041='112'!$I$6)),"x",""))</f>
        <v/>
      </c>
      <c r="V1041" s="85" t="str">
        <f>IF(ISERROR(FIND('112'!$M$9,G1041,1)),"",IF((AND(RIGHT(G1041,2)=RIGHT('112'!$M$9,2),B1041&lt;'112'!$K$9,$O1041='112'!$I$6)),"x",""))</f>
        <v>x</v>
      </c>
      <c r="W1041" s="85" t="str">
        <f>IF(AND('341-CT'!$H$9=H1041,OR(LEFT(N1041,3)=$W$7,LEFT(O1041,3)=$W$7)),"x","")</f>
        <v/>
      </c>
      <c r="X1041" s="85" t="str">
        <f>IF(OR(TH!N1041=TH!$X$7,O1041=TH!$X$7),"x","")</f>
        <v/>
      </c>
      <c r="Y1041" s="85" t="str">
        <f>IF(AND(OR(N1041="131",O1041="131"),H1041='131-CT'!$H$9),"x","")</f>
        <v/>
      </c>
      <c r="Z1041" s="85"/>
      <c r="AA1041" s="85" t="str">
        <f>IF(AND(MONTH(E1041)='IN-NX'!$J$5,'IN-NX'!$D$7=D1041),"x","")</f>
        <v/>
      </c>
      <c r="AB1041" s="85" t="str">
        <f>IF(AND(OR(LEFT(TH!N1041,2)="15",LEFT(TH!O1041,2)="15"),'152-CT'!$J$8=TH!F1041),"x","")</f>
        <v/>
      </c>
      <c r="AC1041" s="85" t="str">
        <f>IF(AND(OR(LEFT(TH!N1041,2)="15",LEFT(TH!O1041,2)="15"),TK!$E$7=TH!F1041),"x","")</f>
        <v/>
      </c>
      <c r="AD1041" s="85" t="str">
        <f>IF(AND(N1041="1521",MONTH(C1041)='BK-NL'!$M$11),"x","")</f>
        <v/>
      </c>
    </row>
    <row r="1042" spans="1:30" ht="15.75" hidden="1" customHeight="1">
      <c r="A1042" s="342" t="str">
        <f>IF(B1042&lt;&gt;"",IF(AND(B1042='IN-TC'!$S$4,OR(TH!N1042="1111",TH!O1042="1111")),TH!D1042,""),"")</f>
        <v/>
      </c>
      <c r="B1042" s="63">
        <f t="shared" si="125"/>
        <v>5</v>
      </c>
      <c r="C1042" s="64">
        <f t="shared" si="138"/>
        <v>42506</v>
      </c>
      <c r="D1042" s="320" t="s">
        <v>708</v>
      </c>
      <c r="E1042" s="64">
        <v>42506</v>
      </c>
      <c r="F1042" s="74" t="s">
        <v>1208</v>
      </c>
      <c r="G1042" s="994" t="s">
        <v>927</v>
      </c>
      <c r="H1042" s="74"/>
      <c r="I1042" s="446"/>
      <c r="J1042" s="446"/>
      <c r="K1042" s="437"/>
      <c r="L1042" s="446"/>
      <c r="M1042" s="65">
        <v>25000</v>
      </c>
      <c r="N1042" s="66" t="s">
        <v>101</v>
      </c>
      <c r="O1042" s="66" t="s">
        <v>26</v>
      </c>
      <c r="P1042" s="85" t="str">
        <f>IF(AND('331-CT'!$E$7=TH!H1042,OR(N1042="331",O1042="331")),"x","")</f>
        <v/>
      </c>
      <c r="Q1042" s="85" t="str">
        <f>IF(AND(B1042='111'!$L$11,OR($N1042=$Q$7,$O1042=$Q$7)),"x","")</f>
        <v/>
      </c>
      <c r="R1042" s="85" t="str">
        <f>IF(AND($N1042=$Q$7,$B1042&lt;'111'!$L$11),"x","")</f>
        <v/>
      </c>
      <c r="S1042" s="85" t="str">
        <f>IF(AND($O1042=$Q$7,$B1042&lt;'111'!$L$11),"x","")</f>
        <v/>
      </c>
      <c r="T1042" s="85" t="str">
        <f>IF(ISERROR(FIND('112'!$M$9,G1042,1)),"",IF((AND(FIND('112'!$M$9,G1042,1)&gt;=1,B1042='112'!$K$9,OR($N1042='112'!$I$6,$O1042='112'!$I$6))),"x",""))</f>
        <v/>
      </c>
      <c r="U1042" s="85" t="str">
        <f>IF(ISERROR(FIND('112'!$M$9,G1042,1)),"",IF((AND(LEFT(G1042,2)=LEFT('112'!$M$9,2),B1042&lt;'112'!$K$9,$N1042='112'!$I$6)),"x",""))</f>
        <v/>
      </c>
      <c r="V1042" s="85" t="str">
        <f>IF(ISERROR(FIND('112'!$M$9,G1042,1)),"",IF((AND(RIGHT(G1042,2)=RIGHT('112'!$M$9,2),B1042&lt;'112'!$K$9,$O1042='112'!$I$6)),"x",""))</f>
        <v>x</v>
      </c>
      <c r="W1042" s="85" t="str">
        <f>IF(AND('341-CT'!$H$9=H1042,OR(LEFT(N1042,3)=$W$7,LEFT(O1042,3)=$W$7)),"x","")</f>
        <v/>
      </c>
      <c r="X1042" s="85" t="str">
        <f>IF(OR(TH!N1042=TH!$X$7,O1042=TH!$X$7),"x","")</f>
        <v/>
      </c>
      <c r="Y1042" s="85" t="str">
        <f>IF(AND(OR(N1042="131",O1042="131"),H1042='131-CT'!$H$9),"x","")</f>
        <v/>
      </c>
      <c r="Z1042" s="85"/>
      <c r="AA1042" s="85" t="str">
        <f>IF(AND(MONTH(E1042)='IN-NX'!$J$5,'IN-NX'!$D$7=D1042),"x","")</f>
        <v/>
      </c>
      <c r="AB1042" s="85" t="str">
        <f>IF(AND(OR(LEFT(TH!N1042,2)="15",LEFT(TH!O1042,2)="15"),'152-CT'!$J$8=TH!F1042),"x","")</f>
        <v/>
      </c>
      <c r="AC1042" s="85" t="str">
        <f>IF(AND(OR(LEFT(TH!N1042,2)="15",LEFT(TH!O1042,2)="15"),TK!$E$7=TH!F1042),"x","")</f>
        <v/>
      </c>
      <c r="AD1042" s="85" t="str">
        <f>IF(AND(N1042="1521",MONTH(C1042)='BK-NL'!$M$11),"x","")</f>
        <v/>
      </c>
    </row>
    <row r="1043" spans="1:30" ht="15.75" hidden="1" customHeight="1">
      <c r="A1043" s="342" t="str">
        <f>IF(B1043&lt;&gt;"",IF(AND(B1043='IN-TC'!$S$4,OR(TH!N1043="1111",TH!O1043="1111")),TH!D1043,""),"")</f>
        <v/>
      </c>
      <c r="B1043" s="63">
        <f t="shared" si="125"/>
        <v>5</v>
      </c>
      <c r="C1043" s="64">
        <f t="shared" si="138"/>
        <v>42506</v>
      </c>
      <c r="D1043" s="320" t="s">
        <v>708</v>
      </c>
      <c r="E1043" s="64">
        <v>42506</v>
      </c>
      <c r="F1043" s="74" t="s">
        <v>1209</v>
      </c>
      <c r="G1043" s="994" t="s">
        <v>927</v>
      </c>
      <c r="H1043" s="74"/>
      <c r="I1043" s="446"/>
      <c r="J1043" s="446"/>
      <c r="K1043" s="437"/>
      <c r="L1043" s="446"/>
      <c r="M1043" s="65">
        <v>2500</v>
      </c>
      <c r="N1043" s="66" t="s">
        <v>9</v>
      </c>
      <c r="O1043" s="66" t="s">
        <v>26</v>
      </c>
      <c r="P1043" s="85" t="str">
        <f>IF(AND('331-CT'!$E$7=TH!H1043,OR(N1043="331",O1043="331")),"x","")</f>
        <v/>
      </c>
      <c r="Q1043" s="85" t="str">
        <f>IF(AND(B1043='111'!$L$11,OR($N1043=$Q$7,$O1043=$Q$7)),"x","")</f>
        <v/>
      </c>
      <c r="R1043" s="85" t="str">
        <f>IF(AND($N1043=$Q$7,$B1043&lt;'111'!$L$11),"x","")</f>
        <v/>
      </c>
      <c r="S1043" s="85" t="str">
        <f>IF(AND($O1043=$Q$7,$B1043&lt;'111'!$L$11),"x","")</f>
        <v/>
      </c>
      <c r="T1043" s="85" t="str">
        <f>IF(ISERROR(FIND('112'!$M$9,G1043,1)),"",IF((AND(FIND('112'!$M$9,G1043,1)&gt;=1,B1043='112'!$K$9,OR($N1043='112'!$I$6,$O1043='112'!$I$6))),"x",""))</f>
        <v/>
      </c>
      <c r="U1043" s="85" t="str">
        <f>IF(ISERROR(FIND('112'!$M$9,G1043,1)),"",IF((AND(LEFT(G1043,2)=LEFT('112'!$M$9,2),B1043&lt;'112'!$K$9,$N1043='112'!$I$6)),"x",""))</f>
        <v/>
      </c>
      <c r="V1043" s="85" t="str">
        <f>IF(ISERROR(FIND('112'!$M$9,G1043,1)),"",IF((AND(RIGHT(G1043,2)=RIGHT('112'!$M$9,2),B1043&lt;'112'!$K$9,$O1043='112'!$I$6)),"x",""))</f>
        <v>x</v>
      </c>
      <c r="W1043" s="85" t="str">
        <f>IF(AND('341-CT'!$H$9=H1043,OR(LEFT(N1043,3)=$W$7,LEFT(O1043,3)=$W$7)),"x","")</f>
        <v/>
      </c>
      <c r="X1043" s="85" t="str">
        <f>IF(OR(TH!N1043=TH!$X$7,O1043=TH!$X$7),"x","")</f>
        <v/>
      </c>
      <c r="Y1043" s="85" t="str">
        <f>IF(AND(OR(N1043="131",O1043="131"),H1043='131-CT'!$H$9),"x","")</f>
        <v/>
      </c>
      <c r="Z1043" s="85"/>
      <c r="AA1043" s="85" t="str">
        <f>IF(AND(MONTH(E1043)='IN-NX'!$J$5,'IN-NX'!$D$7=D1043),"x","")</f>
        <v/>
      </c>
      <c r="AB1043" s="85" t="str">
        <f>IF(AND(OR(LEFT(TH!N1043,2)="15",LEFT(TH!O1043,2)="15"),'152-CT'!$J$8=TH!F1043),"x","")</f>
        <v/>
      </c>
      <c r="AC1043" s="85" t="str">
        <f>IF(AND(OR(LEFT(TH!N1043,2)="15",LEFT(TH!O1043,2)="15"),TK!$E$7=TH!F1043),"x","")</f>
        <v/>
      </c>
      <c r="AD1043" s="85" t="str">
        <f>IF(AND(N1043="1521",MONTH(C1043)='BK-NL'!$M$11),"x","")</f>
        <v/>
      </c>
    </row>
    <row r="1044" spans="1:30" ht="15.75" customHeight="1">
      <c r="A1044" s="342" t="str">
        <f>IF(B1044&lt;&gt;"",IF(AND(B1044='IN-TC'!$S$4,OR(TH!N1044="1111",TH!O1044="1111")),TH!D1044,""),"")</f>
        <v/>
      </c>
      <c r="B1044" s="63">
        <f t="shared" si="125"/>
        <v>5</v>
      </c>
      <c r="C1044" s="64">
        <f t="shared" si="138"/>
        <v>42507</v>
      </c>
      <c r="D1044" s="320" t="s">
        <v>708</v>
      </c>
      <c r="E1044" s="64">
        <v>42507</v>
      </c>
      <c r="F1044" s="74" t="s">
        <v>1566</v>
      </c>
      <c r="G1044" s="994" t="s">
        <v>927</v>
      </c>
      <c r="H1044" s="74" t="s">
        <v>635</v>
      </c>
      <c r="I1044" s="446"/>
      <c r="J1044" s="446"/>
      <c r="K1044" s="437"/>
      <c r="L1044" s="446"/>
      <c r="M1044" s="65">
        <v>26783680</v>
      </c>
      <c r="N1044" s="66" t="s">
        <v>8</v>
      </c>
      <c r="O1044" s="66" t="s">
        <v>26</v>
      </c>
      <c r="P1044" s="85" t="str">
        <f>IF(AND('331-CT'!$E$7=TH!H1044,OR(N1044="331",O1044="331")),"x","")</f>
        <v/>
      </c>
      <c r="Q1044" s="85" t="str">
        <f>IF(AND(B1044='111'!$L$11,OR($N1044=$Q$7,$O1044=$Q$7)),"x","")</f>
        <v/>
      </c>
      <c r="R1044" s="85" t="str">
        <f>IF(AND($N1044=$Q$7,$B1044&lt;'111'!$L$11),"x","")</f>
        <v/>
      </c>
      <c r="S1044" s="85" t="str">
        <f>IF(AND($O1044=$Q$7,$B1044&lt;'111'!$L$11),"x","")</f>
        <v/>
      </c>
      <c r="T1044" s="85" t="str">
        <f>IF(ISERROR(FIND('112'!$M$9,G1044,1)),"",IF((AND(FIND('112'!$M$9,G1044,1)&gt;=1,B1044='112'!$K$9,OR($N1044='112'!$I$6,$O1044='112'!$I$6))),"x",""))</f>
        <v/>
      </c>
      <c r="U1044" s="85" t="str">
        <f>IF(ISERROR(FIND('112'!$M$9,G1044,1)),"",IF((AND(LEFT(G1044,2)=LEFT('112'!$M$9,2),B1044&lt;'112'!$K$9,$N1044='112'!$I$6)),"x",""))</f>
        <v/>
      </c>
      <c r="V1044" s="85" t="str">
        <f>IF(ISERROR(FIND('112'!$M$9,G1044,1)),"",IF((AND(RIGHT(G1044,2)=RIGHT('112'!$M$9,2),B1044&lt;'112'!$K$9,$O1044='112'!$I$6)),"x",""))</f>
        <v>x</v>
      </c>
      <c r="W1044" s="85" t="str">
        <f>IF(AND('341-CT'!$H$9=H1044,OR(LEFT(N1044,3)=$W$7,LEFT(O1044,3)=$W$7)),"x","")</f>
        <v/>
      </c>
      <c r="X1044" s="85" t="str">
        <f>IF(OR(TH!N1044=TH!$X$7,O1044=TH!$X$7),"x","")</f>
        <v/>
      </c>
      <c r="Y1044" s="85" t="str">
        <f>IF(AND(OR(N1044="131",O1044="131"),H1044='131-CT'!$H$9),"x","")</f>
        <v/>
      </c>
      <c r="Z1044" s="85"/>
      <c r="AA1044" s="85" t="str">
        <f>IF(AND(MONTH(E1044)='IN-NX'!$J$5,'IN-NX'!$D$7=D1044),"x","")</f>
        <v/>
      </c>
      <c r="AB1044" s="85" t="str">
        <f>IF(AND(OR(LEFT(TH!N1044,2)="15",LEFT(TH!O1044,2)="15"),'152-CT'!$J$8=TH!F1044),"x","")</f>
        <v/>
      </c>
      <c r="AC1044" s="85" t="str">
        <f>IF(AND(OR(LEFT(TH!N1044,2)="15",LEFT(TH!O1044,2)="15"),TK!$E$7=TH!F1044),"x","")</f>
        <v/>
      </c>
      <c r="AD1044" s="85" t="str">
        <f>IF(AND(N1044="1521",MONTH(C1044)='BK-NL'!$M$11),"x","")</f>
        <v/>
      </c>
    </row>
    <row r="1045" spans="1:30" ht="15.75" hidden="1" customHeight="1">
      <c r="A1045" s="342" t="str">
        <f>IF(B1045&lt;&gt;"",IF(AND(B1045='IN-TC'!$S$4,OR(TH!N1045="1111",TH!O1045="1111")),TH!D1045,""),"")</f>
        <v/>
      </c>
      <c r="B1045" s="63">
        <f t="shared" si="125"/>
        <v>5</v>
      </c>
      <c r="C1045" s="64">
        <f t="shared" si="138"/>
        <v>42507</v>
      </c>
      <c r="D1045" s="320" t="s">
        <v>708</v>
      </c>
      <c r="E1045" s="64">
        <v>42507</v>
      </c>
      <c r="F1045" s="74" t="s">
        <v>1208</v>
      </c>
      <c r="G1045" s="994" t="s">
        <v>927</v>
      </c>
      <c r="H1045" s="74"/>
      <c r="I1045" s="446"/>
      <c r="J1045" s="446"/>
      <c r="K1045" s="437"/>
      <c r="L1045" s="446"/>
      <c r="M1045" s="65">
        <v>25000</v>
      </c>
      <c r="N1045" s="66" t="s">
        <v>101</v>
      </c>
      <c r="O1045" s="66" t="s">
        <v>26</v>
      </c>
      <c r="P1045" s="85" t="str">
        <f>IF(AND('331-CT'!$E$7=TH!H1045,OR(N1045="331",O1045="331")),"x","")</f>
        <v/>
      </c>
      <c r="Q1045" s="85" t="str">
        <f>IF(AND(B1045='111'!$L$11,OR($N1045=$Q$7,$O1045=$Q$7)),"x","")</f>
        <v/>
      </c>
      <c r="R1045" s="85" t="str">
        <f>IF(AND($N1045=$Q$7,$B1045&lt;'111'!$L$11),"x","")</f>
        <v/>
      </c>
      <c r="S1045" s="85" t="str">
        <f>IF(AND($O1045=$Q$7,$B1045&lt;'111'!$L$11),"x","")</f>
        <v/>
      </c>
      <c r="T1045" s="85" t="str">
        <f>IF(ISERROR(FIND('112'!$M$9,G1045,1)),"",IF((AND(FIND('112'!$M$9,G1045,1)&gt;=1,B1045='112'!$K$9,OR($N1045='112'!$I$6,$O1045='112'!$I$6))),"x",""))</f>
        <v/>
      </c>
      <c r="U1045" s="85" t="str">
        <f>IF(ISERROR(FIND('112'!$M$9,G1045,1)),"",IF((AND(LEFT(G1045,2)=LEFT('112'!$M$9,2),B1045&lt;'112'!$K$9,$N1045='112'!$I$6)),"x",""))</f>
        <v/>
      </c>
      <c r="V1045" s="85" t="str">
        <f>IF(ISERROR(FIND('112'!$M$9,G1045,1)),"",IF((AND(RIGHT(G1045,2)=RIGHT('112'!$M$9,2),B1045&lt;'112'!$K$9,$O1045='112'!$I$6)),"x",""))</f>
        <v>x</v>
      </c>
      <c r="W1045" s="85" t="str">
        <f>IF(AND('341-CT'!$H$9=H1045,OR(LEFT(N1045,3)=$W$7,LEFT(O1045,3)=$W$7)),"x","")</f>
        <v/>
      </c>
      <c r="X1045" s="85" t="str">
        <f>IF(OR(TH!N1045=TH!$X$7,O1045=TH!$X$7),"x","")</f>
        <v/>
      </c>
      <c r="Y1045" s="85" t="str">
        <f>IF(AND(OR(N1045="131",O1045="131"),H1045='131-CT'!$H$9),"x","")</f>
        <v/>
      </c>
      <c r="Z1045" s="85"/>
      <c r="AA1045" s="85" t="str">
        <f>IF(AND(MONTH(E1045)='IN-NX'!$J$5,'IN-NX'!$D$7=D1045),"x","")</f>
        <v/>
      </c>
      <c r="AB1045" s="85" t="str">
        <f>IF(AND(OR(LEFT(TH!N1045,2)="15",LEFT(TH!O1045,2)="15"),'152-CT'!$J$8=TH!F1045),"x","")</f>
        <v/>
      </c>
      <c r="AC1045" s="85" t="str">
        <f>IF(AND(OR(LEFT(TH!N1045,2)="15",LEFT(TH!O1045,2)="15"),TK!$E$7=TH!F1045),"x","")</f>
        <v/>
      </c>
      <c r="AD1045" s="85" t="str">
        <f>IF(AND(N1045="1521",MONTH(C1045)='BK-NL'!$M$11),"x","")</f>
        <v/>
      </c>
    </row>
    <row r="1046" spans="1:30" ht="15.75" hidden="1" customHeight="1">
      <c r="A1046" s="342" t="str">
        <f>IF(B1046&lt;&gt;"",IF(AND(B1046='IN-TC'!$S$4,OR(TH!N1046="1111",TH!O1046="1111")),TH!D1046,""),"")</f>
        <v/>
      </c>
      <c r="B1046" s="63">
        <f t="shared" si="125"/>
        <v>5</v>
      </c>
      <c r="C1046" s="64">
        <f t="shared" si="138"/>
        <v>42507</v>
      </c>
      <c r="D1046" s="320" t="s">
        <v>708</v>
      </c>
      <c r="E1046" s="64">
        <v>42507</v>
      </c>
      <c r="F1046" s="74" t="s">
        <v>1209</v>
      </c>
      <c r="G1046" s="994" t="s">
        <v>927</v>
      </c>
      <c r="H1046" s="74"/>
      <c r="I1046" s="446"/>
      <c r="J1046" s="446"/>
      <c r="K1046" s="437"/>
      <c r="L1046" s="446"/>
      <c r="M1046" s="65">
        <v>2500</v>
      </c>
      <c r="N1046" s="66" t="s">
        <v>9</v>
      </c>
      <c r="O1046" s="66" t="s">
        <v>26</v>
      </c>
      <c r="P1046" s="85" t="str">
        <f>IF(AND('331-CT'!$E$7=TH!H1046,OR(N1046="331",O1046="331")),"x","")</f>
        <v/>
      </c>
      <c r="Q1046" s="85" t="str">
        <f>IF(AND(B1046='111'!$L$11,OR($N1046=$Q$7,$O1046=$Q$7)),"x","")</f>
        <v/>
      </c>
      <c r="R1046" s="85" t="str">
        <f>IF(AND($N1046=$Q$7,$B1046&lt;'111'!$L$11),"x","")</f>
        <v/>
      </c>
      <c r="S1046" s="85" t="str">
        <f>IF(AND($O1046=$Q$7,$B1046&lt;'111'!$L$11),"x","")</f>
        <v/>
      </c>
      <c r="T1046" s="85" t="str">
        <f>IF(ISERROR(FIND('112'!$M$9,G1046,1)),"",IF((AND(FIND('112'!$M$9,G1046,1)&gt;=1,B1046='112'!$K$9,OR($N1046='112'!$I$6,$O1046='112'!$I$6))),"x",""))</f>
        <v/>
      </c>
      <c r="U1046" s="85" t="str">
        <f>IF(ISERROR(FIND('112'!$M$9,G1046,1)),"",IF((AND(LEFT(G1046,2)=LEFT('112'!$M$9,2),B1046&lt;'112'!$K$9,$N1046='112'!$I$6)),"x",""))</f>
        <v/>
      </c>
      <c r="V1046" s="85" t="str">
        <f>IF(ISERROR(FIND('112'!$M$9,G1046,1)),"",IF((AND(RIGHT(G1046,2)=RIGHT('112'!$M$9,2),B1046&lt;'112'!$K$9,$O1046='112'!$I$6)),"x",""))</f>
        <v>x</v>
      </c>
      <c r="W1046" s="85" t="str">
        <f>IF(AND('341-CT'!$H$9=H1046,OR(LEFT(N1046,3)=$W$7,LEFT(O1046,3)=$W$7)),"x","")</f>
        <v/>
      </c>
      <c r="X1046" s="85" t="str">
        <f>IF(OR(TH!N1046=TH!$X$7,O1046=TH!$X$7),"x","")</f>
        <v/>
      </c>
      <c r="Y1046" s="85" t="str">
        <f>IF(AND(OR(N1046="131",O1046="131"),H1046='131-CT'!$H$9),"x","")</f>
        <v/>
      </c>
      <c r="Z1046" s="85"/>
      <c r="AA1046" s="85" t="str">
        <f>IF(AND(MONTH(E1046)='IN-NX'!$J$5,'IN-NX'!$D$7=D1046),"x","")</f>
        <v/>
      </c>
      <c r="AB1046" s="85" t="str">
        <f>IF(AND(OR(LEFT(TH!N1046,2)="15",LEFT(TH!O1046,2)="15"),'152-CT'!$J$8=TH!F1046),"x","")</f>
        <v/>
      </c>
      <c r="AC1046" s="85" t="str">
        <f>IF(AND(OR(LEFT(TH!N1046,2)="15",LEFT(TH!O1046,2)="15"),TK!$E$7=TH!F1046),"x","")</f>
        <v/>
      </c>
      <c r="AD1046" s="85" t="str">
        <f>IF(AND(N1046="1521",MONTH(C1046)='BK-NL'!$M$11),"x","")</f>
        <v/>
      </c>
    </row>
    <row r="1047" spans="1:30" ht="15.75" hidden="1" customHeight="1">
      <c r="A1047" s="342" t="str">
        <f>IF(B1047&lt;&gt;"",IF(AND(B1047='IN-TC'!$S$4,OR(TH!N1047="1111",TH!O1047="1111")),TH!D1047,""),"")</f>
        <v/>
      </c>
      <c r="B1047" s="63">
        <f t="shared" si="125"/>
        <v>5</v>
      </c>
      <c r="C1047" s="64">
        <f t="shared" si="138"/>
        <v>42508</v>
      </c>
      <c r="D1047" s="320" t="s">
        <v>708</v>
      </c>
      <c r="E1047" s="64">
        <v>42508</v>
      </c>
      <c r="F1047" s="74" t="s">
        <v>1065</v>
      </c>
      <c r="G1047" s="994" t="s">
        <v>927</v>
      </c>
      <c r="H1047" s="7" t="s">
        <v>731</v>
      </c>
      <c r="I1047" s="446"/>
      <c r="J1047" s="446"/>
      <c r="K1047" s="437"/>
      <c r="L1047" s="446"/>
      <c r="M1047" s="65">
        <v>6661709</v>
      </c>
      <c r="N1047" s="66" t="s">
        <v>99</v>
      </c>
      <c r="O1047" s="66" t="s">
        <v>26</v>
      </c>
      <c r="P1047" s="85" t="str">
        <f>IF(AND('331-CT'!$E$7=TH!H1047,OR(N1047="331",O1047="331")),"x","")</f>
        <v/>
      </c>
      <c r="Q1047" s="85" t="str">
        <f>IF(AND(B1047='111'!$L$11,OR($N1047=$Q$7,$O1047=$Q$7)),"x","")</f>
        <v/>
      </c>
      <c r="R1047" s="85" t="str">
        <f>IF(AND($N1047=$Q$7,$B1047&lt;'111'!$L$11),"x","")</f>
        <v/>
      </c>
      <c r="S1047" s="85" t="str">
        <f>IF(AND($O1047=$Q$7,$B1047&lt;'111'!$L$11),"x","")</f>
        <v/>
      </c>
      <c r="T1047" s="85" t="str">
        <f>IF(ISERROR(FIND('112'!$M$9,G1047,1)),"",IF((AND(FIND('112'!$M$9,G1047,1)&gt;=1,B1047='112'!$K$9,OR($N1047='112'!$I$6,$O1047='112'!$I$6))),"x",""))</f>
        <v/>
      </c>
      <c r="U1047" s="85" t="str">
        <f>IF(ISERROR(FIND('112'!$M$9,G1047,1)),"",IF((AND(LEFT(G1047,2)=LEFT('112'!$M$9,2),B1047&lt;'112'!$K$9,$N1047='112'!$I$6)),"x",""))</f>
        <v/>
      </c>
      <c r="V1047" s="85" t="str">
        <f>IF(ISERROR(FIND('112'!$M$9,G1047,1)),"",IF((AND(RIGHT(G1047,2)=RIGHT('112'!$M$9,2),B1047&lt;'112'!$K$9,$O1047='112'!$I$6)),"x",""))</f>
        <v>x</v>
      </c>
      <c r="W1047" s="85" t="str">
        <f>IF(AND('341-CT'!$H$9=H1047,OR(LEFT(N1047,3)=$W$7,LEFT(O1047,3)=$W$7)),"x","")</f>
        <v/>
      </c>
      <c r="X1047" s="85" t="str">
        <f>IF(OR(TH!N1047=TH!$X$7,O1047=TH!$X$7),"x","")</f>
        <v/>
      </c>
      <c r="Y1047" s="85" t="str">
        <f>IF(AND(OR(N1047="131",O1047="131"),H1047='131-CT'!$H$9),"x","")</f>
        <v/>
      </c>
      <c r="Z1047" s="85"/>
      <c r="AA1047" s="85" t="str">
        <f>IF(AND(MONTH(E1047)='IN-NX'!$J$5,'IN-NX'!$D$7=D1047),"x","")</f>
        <v/>
      </c>
      <c r="AB1047" s="85" t="str">
        <f>IF(AND(OR(LEFT(TH!N1047,2)="15",LEFT(TH!O1047,2)="15"),'152-CT'!$J$8=TH!F1047),"x","")</f>
        <v/>
      </c>
      <c r="AC1047" s="85" t="str">
        <f>IF(AND(OR(LEFT(TH!N1047,2)="15",LEFT(TH!O1047,2)="15"),TK!$E$7=TH!F1047),"x","")</f>
        <v/>
      </c>
      <c r="AD1047" s="85" t="str">
        <f>IF(AND(N1047="1521",MONTH(C1047)='BK-NL'!$M$11),"x","")</f>
        <v/>
      </c>
    </row>
    <row r="1048" spans="1:30" ht="15.75" hidden="1" customHeight="1">
      <c r="A1048" s="342" t="str">
        <f>IF(B1048&lt;&gt;"",IF(AND(B1048='IN-TC'!$S$4,OR(TH!N1048="1111",TH!O1048="1111")),TH!D1048,""),"")</f>
        <v/>
      </c>
      <c r="B1048" s="63">
        <f t="shared" si="125"/>
        <v>5</v>
      </c>
      <c r="C1048" s="64">
        <f t="shared" si="138"/>
        <v>42508</v>
      </c>
      <c r="D1048" s="320" t="s">
        <v>708</v>
      </c>
      <c r="E1048" s="64">
        <v>42508</v>
      </c>
      <c r="F1048" s="74" t="s">
        <v>759</v>
      </c>
      <c r="G1048" s="994" t="s">
        <v>927</v>
      </c>
      <c r="H1048" s="7" t="s">
        <v>732</v>
      </c>
      <c r="I1048" s="446"/>
      <c r="J1048" s="446"/>
      <c r="K1048" s="437"/>
      <c r="L1048" s="446"/>
      <c r="M1048" s="65">
        <v>6624641</v>
      </c>
      <c r="N1048" s="66" t="s">
        <v>99</v>
      </c>
      <c r="O1048" s="66" t="s">
        <v>26</v>
      </c>
      <c r="P1048" s="85" t="str">
        <f>IF(AND('331-CT'!$E$7=TH!H1048,OR(N1048="331",O1048="331")),"x","")</f>
        <v/>
      </c>
      <c r="Q1048" s="85" t="str">
        <f>IF(AND(B1048='111'!$L$11,OR($N1048=$Q$7,$O1048=$Q$7)),"x","")</f>
        <v/>
      </c>
      <c r="R1048" s="85" t="str">
        <f>IF(AND($N1048=$Q$7,$B1048&lt;'111'!$L$11),"x","")</f>
        <v/>
      </c>
      <c r="S1048" s="85" t="str">
        <f>IF(AND($O1048=$Q$7,$B1048&lt;'111'!$L$11),"x","")</f>
        <v/>
      </c>
      <c r="T1048" s="85" t="str">
        <f>IF(ISERROR(FIND('112'!$M$9,G1048,1)),"",IF((AND(FIND('112'!$M$9,G1048,1)&gt;=1,B1048='112'!$K$9,OR($N1048='112'!$I$6,$O1048='112'!$I$6))),"x",""))</f>
        <v/>
      </c>
      <c r="U1048" s="85" t="str">
        <f>IF(ISERROR(FIND('112'!$M$9,G1048,1)),"",IF((AND(LEFT(G1048,2)=LEFT('112'!$M$9,2),B1048&lt;'112'!$K$9,$N1048='112'!$I$6)),"x",""))</f>
        <v/>
      </c>
      <c r="V1048" s="85" t="str">
        <f>IF(ISERROR(FIND('112'!$M$9,G1048,1)),"",IF((AND(RIGHT(G1048,2)=RIGHT('112'!$M$9,2),B1048&lt;'112'!$K$9,$O1048='112'!$I$6)),"x",""))</f>
        <v>x</v>
      </c>
      <c r="W1048" s="85" t="str">
        <f>IF(AND('341-CT'!$H$9=H1048,OR(LEFT(N1048,3)=$W$7,LEFT(O1048,3)=$W$7)),"x","")</f>
        <v/>
      </c>
      <c r="X1048" s="85" t="str">
        <f>IF(OR(TH!N1048=TH!$X$7,O1048=TH!$X$7),"x","")</f>
        <v/>
      </c>
      <c r="Y1048" s="85" t="str">
        <f>IF(AND(OR(N1048="131",O1048="131"),H1048='131-CT'!$H$9),"x","")</f>
        <v/>
      </c>
      <c r="Z1048" s="85"/>
      <c r="AA1048" s="85" t="str">
        <f>IF(AND(MONTH(E1048)='IN-NX'!$J$5,'IN-NX'!$D$7=D1048),"x","")</f>
        <v/>
      </c>
      <c r="AB1048" s="85" t="str">
        <f>IF(AND(OR(LEFT(TH!N1048,2)="15",LEFT(TH!O1048,2)="15"),'152-CT'!$J$8=TH!F1048),"x","")</f>
        <v/>
      </c>
      <c r="AC1048" s="85" t="str">
        <f>IF(AND(OR(LEFT(TH!N1048,2)="15",LEFT(TH!O1048,2)="15"),TK!$E$7=TH!F1048),"x","")</f>
        <v/>
      </c>
      <c r="AD1048" s="85" t="str">
        <f>IF(AND(N1048="1521",MONTH(C1048)='BK-NL'!$M$11),"x","")</f>
        <v/>
      </c>
    </row>
    <row r="1049" spans="1:30" ht="15.75" hidden="1" customHeight="1">
      <c r="A1049" s="342" t="str">
        <f>IF(B1049&lt;&gt;"",IF(AND(B1049='IN-TC'!$S$4,OR(TH!N1049="1111",TH!O1049="1111")),TH!D1049,""),"")</f>
        <v/>
      </c>
      <c r="B1049" s="63">
        <f t="shared" si="125"/>
        <v>5</v>
      </c>
      <c r="C1049" s="64">
        <f t="shared" si="138"/>
        <v>42508</v>
      </c>
      <c r="D1049" s="320" t="s">
        <v>708</v>
      </c>
      <c r="E1049" s="64">
        <v>42508</v>
      </c>
      <c r="F1049" s="74" t="s">
        <v>1068</v>
      </c>
      <c r="G1049" s="994" t="s">
        <v>927</v>
      </c>
      <c r="H1049" s="7" t="s">
        <v>739</v>
      </c>
      <c r="I1049" s="446"/>
      <c r="J1049" s="446"/>
      <c r="K1049" s="437"/>
      <c r="L1049" s="446"/>
      <c r="M1049" s="65">
        <v>4540359</v>
      </c>
      <c r="N1049" s="66" t="s">
        <v>99</v>
      </c>
      <c r="O1049" s="66" t="s">
        <v>26</v>
      </c>
      <c r="P1049" s="85" t="str">
        <f>IF(AND('331-CT'!$E$7=TH!H1049,OR(N1049="331",O1049="331")),"x","")</f>
        <v/>
      </c>
      <c r="Q1049" s="85" t="str">
        <f>IF(AND(B1049='111'!$L$11,OR($N1049=$Q$7,$O1049=$Q$7)),"x","")</f>
        <v/>
      </c>
      <c r="R1049" s="85" t="str">
        <f>IF(AND($N1049=$Q$7,$B1049&lt;'111'!$L$11),"x","")</f>
        <v/>
      </c>
      <c r="S1049" s="85" t="str">
        <f>IF(AND($O1049=$Q$7,$B1049&lt;'111'!$L$11),"x","")</f>
        <v/>
      </c>
      <c r="T1049" s="85" t="str">
        <f>IF(ISERROR(FIND('112'!$M$9,G1049,1)),"",IF((AND(FIND('112'!$M$9,G1049,1)&gt;=1,B1049='112'!$K$9,OR($N1049='112'!$I$6,$O1049='112'!$I$6))),"x",""))</f>
        <v/>
      </c>
      <c r="U1049" s="85" t="str">
        <f>IF(ISERROR(FIND('112'!$M$9,G1049,1)),"",IF((AND(LEFT(G1049,2)=LEFT('112'!$M$9,2),B1049&lt;'112'!$K$9,$N1049='112'!$I$6)),"x",""))</f>
        <v/>
      </c>
      <c r="V1049" s="85" t="str">
        <f>IF(ISERROR(FIND('112'!$M$9,G1049,1)),"",IF((AND(RIGHT(G1049,2)=RIGHT('112'!$M$9,2),B1049&lt;'112'!$K$9,$O1049='112'!$I$6)),"x",""))</f>
        <v>x</v>
      </c>
      <c r="W1049" s="85" t="str">
        <f>IF(AND('341-CT'!$H$9=H1049,OR(LEFT(N1049,3)=$W$7,LEFT(O1049,3)=$W$7)),"x","")</f>
        <v/>
      </c>
      <c r="X1049" s="85" t="str">
        <f>IF(OR(TH!N1049=TH!$X$7,O1049=TH!$X$7),"x","")</f>
        <v/>
      </c>
      <c r="Y1049" s="85" t="str">
        <f>IF(AND(OR(N1049="131",O1049="131"),H1049='131-CT'!$H$9),"x","")</f>
        <v/>
      </c>
      <c r="Z1049" s="85"/>
      <c r="AA1049" s="85" t="str">
        <f>IF(AND(MONTH(E1049)='IN-NX'!$J$5,'IN-NX'!$D$7=D1049),"x","")</f>
        <v/>
      </c>
      <c r="AB1049" s="85" t="str">
        <f>IF(AND(OR(LEFT(TH!N1049,2)="15",LEFT(TH!O1049,2)="15"),'152-CT'!$J$8=TH!F1049),"x","")</f>
        <v/>
      </c>
      <c r="AC1049" s="85" t="str">
        <f>IF(AND(OR(LEFT(TH!N1049,2)="15",LEFT(TH!O1049,2)="15"),TK!$E$7=TH!F1049),"x","")</f>
        <v/>
      </c>
      <c r="AD1049" s="85" t="str">
        <f>IF(AND(N1049="1521",MONTH(C1049)='BK-NL'!$M$11),"x","")</f>
        <v/>
      </c>
    </row>
    <row r="1050" spans="1:30" ht="15.75" hidden="1" customHeight="1">
      <c r="A1050" s="342" t="str">
        <f>IF(B1050&lt;&gt;"",IF(AND(B1050='IN-TC'!$S$4,OR(TH!N1050="1111",TH!O1050="1111")),TH!D1050,""),"")</f>
        <v/>
      </c>
      <c r="B1050" s="63">
        <f t="shared" si="125"/>
        <v>5</v>
      </c>
      <c r="C1050" s="64">
        <f t="shared" si="138"/>
        <v>42508</v>
      </c>
      <c r="D1050" s="320" t="s">
        <v>708</v>
      </c>
      <c r="E1050" s="64">
        <v>42508</v>
      </c>
      <c r="F1050" s="74" t="s">
        <v>761</v>
      </c>
      <c r="G1050" s="994" t="s">
        <v>927</v>
      </c>
      <c r="H1050" s="7" t="s">
        <v>733</v>
      </c>
      <c r="I1050" s="446"/>
      <c r="J1050" s="446"/>
      <c r="K1050" s="437"/>
      <c r="L1050" s="446"/>
      <c r="M1050" s="65">
        <v>6624641</v>
      </c>
      <c r="N1050" s="66" t="s">
        <v>99</v>
      </c>
      <c r="O1050" s="66" t="s">
        <v>26</v>
      </c>
      <c r="P1050" s="85" t="str">
        <f>IF(AND('331-CT'!$E$7=TH!H1050,OR(N1050="331",O1050="331")),"x","")</f>
        <v/>
      </c>
      <c r="Q1050" s="85" t="str">
        <f>IF(AND(B1050='111'!$L$11,OR($N1050=$Q$7,$O1050=$Q$7)),"x","")</f>
        <v/>
      </c>
      <c r="R1050" s="85" t="str">
        <f>IF(AND($N1050=$Q$7,$B1050&lt;'111'!$L$11),"x","")</f>
        <v/>
      </c>
      <c r="S1050" s="85" t="str">
        <f>IF(AND($O1050=$Q$7,$B1050&lt;'111'!$L$11),"x","")</f>
        <v/>
      </c>
      <c r="T1050" s="85" t="str">
        <f>IF(ISERROR(FIND('112'!$M$9,G1050,1)),"",IF((AND(FIND('112'!$M$9,G1050,1)&gt;=1,B1050='112'!$K$9,OR($N1050='112'!$I$6,$O1050='112'!$I$6))),"x",""))</f>
        <v/>
      </c>
      <c r="U1050" s="85" t="str">
        <f>IF(ISERROR(FIND('112'!$M$9,G1050,1)),"",IF((AND(LEFT(G1050,2)=LEFT('112'!$M$9,2),B1050&lt;'112'!$K$9,$N1050='112'!$I$6)),"x",""))</f>
        <v/>
      </c>
      <c r="V1050" s="85" t="str">
        <f>IF(ISERROR(FIND('112'!$M$9,G1050,1)),"",IF((AND(RIGHT(G1050,2)=RIGHT('112'!$M$9,2),B1050&lt;'112'!$K$9,$O1050='112'!$I$6)),"x",""))</f>
        <v>x</v>
      </c>
      <c r="W1050" s="85" t="str">
        <f>IF(AND('341-CT'!$H$9=H1050,OR(LEFT(N1050,3)=$W$7,LEFT(O1050,3)=$W$7)),"x","")</f>
        <v/>
      </c>
      <c r="X1050" s="85" t="str">
        <f>IF(OR(TH!N1050=TH!$X$7,O1050=TH!$X$7),"x","")</f>
        <v/>
      </c>
      <c r="Y1050" s="85" t="str">
        <f>IF(AND(OR(N1050="131",O1050="131"),H1050='131-CT'!$H$9),"x","")</f>
        <v/>
      </c>
      <c r="Z1050" s="85"/>
      <c r="AA1050" s="85" t="str">
        <f>IF(AND(MONTH(E1050)='IN-NX'!$J$5,'IN-NX'!$D$7=D1050),"x","")</f>
        <v/>
      </c>
      <c r="AB1050" s="85" t="str">
        <f>IF(AND(OR(LEFT(TH!N1050,2)="15",LEFT(TH!O1050,2)="15"),'152-CT'!$J$8=TH!F1050),"x","")</f>
        <v/>
      </c>
      <c r="AC1050" s="85" t="str">
        <f>IF(AND(OR(LEFT(TH!N1050,2)="15",LEFT(TH!O1050,2)="15"),TK!$E$7=TH!F1050),"x","")</f>
        <v/>
      </c>
      <c r="AD1050" s="85" t="str">
        <f>IF(AND(N1050="1521",MONTH(C1050)='BK-NL'!$M$11),"x","")</f>
        <v/>
      </c>
    </row>
    <row r="1051" spans="1:30" ht="15.75" hidden="1" customHeight="1">
      <c r="A1051" s="342" t="str">
        <f>IF(B1051&lt;&gt;"",IF(AND(B1051='IN-TC'!$S$4,OR(TH!N1051="1111",TH!O1051="1111")),TH!D1051,""),"")</f>
        <v/>
      </c>
      <c r="B1051" s="63">
        <f t="shared" si="125"/>
        <v>5</v>
      </c>
      <c r="C1051" s="64">
        <f t="shared" si="138"/>
        <v>42508</v>
      </c>
      <c r="D1051" s="320" t="s">
        <v>708</v>
      </c>
      <c r="E1051" s="64">
        <v>42508</v>
      </c>
      <c r="F1051" s="74" t="s">
        <v>1069</v>
      </c>
      <c r="G1051" s="994" t="s">
        <v>927</v>
      </c>
      <c r="H1051" s="7" t="s">
        <v>734</v>
      </c>
      <c r="I1051" s="446"/>
      <c r="J1051" s="446"/>
      <c r="K1051" s="437"/>
      <c r="L1051" s="446"/>
      <c r="M1051" s="65">
        <v>6550059</v>
      </c>
      <c r="N1051" s="66" t="s">
        <v>99</v>
      </c>
      <c r="O1051" s="66" t="s">
        <v>26</v>
      </c>
      <c r="P1051" s="85" t="str">
        <f>IF(AND('331-CT'!$E$7=TH!H1051,OR(N1051="331",O1051="331")),"x","")</f>
        <v/>
      </c>
      <c r="Q1051" s="85" t="str">
        <f>IF(AND(B1051='111'!$L$11,OR($N1051=$Q$7,$O1051=$Q$7)),"x","")</f>
        <v/>
      </c>
      <c r="R1051" s="85" t="str">
        <f>IF(AND($N1051=$Q$7,$B1051&lt;'111'!$L$11),"x","")</f>
        <v/>
      </c>
      <c r="S1051" s="85" t="str">
        <f>IF(AND($O1051=$Q$7,$B1051&lt;'111'!$L$11),"x","")</f>
        <v/>
      </c>
      <c r="T1051" s="85" t="str">
        <f>IF(ISERROR(FIND('112'!$M$9,G1051,1)),"",IF((AND(FIND('112'!$M$9,G1051,1)&gt;=1,B1051='112'!$K$9,OR($N1051='112'!$I$6,$O1051='112'!$I$6))),"x",""))</f>
        <v/>
      </c>
      <c r="U1051" s="85" t="str">
        <f>IF(ISERROR(FIND('112'!$M$9,G1051,1)),"",IF((AND(LEFT(G1051,2)=LEFT('112'!$M$9,2),B1051&lt;'112'!$K$9,$N1051='112'!$I$6)),"x",""))</f>
        <v/>
      </c>
      <c r="V1051" s="85" t="str">
        <f>IF(ISERROR(FIND('112'!$M$9,G1051,1)),"",IF((AND(RIGHT(G1051,2)=RIGHT('112'!$M$9,2),B1051&lt;'112'!$K$9,$O1051='112'!$I$6)),"x",""))</f>
        <v>x</v>
      </c>
      <c r="W1051" s="85" t="str">
        <f>IF(AND('341-CT'!$H$9=H1051,OR(LEFT(N1051,3)=$W$7,LEFT(O1051,3)=$W$7)),"x","")</f>
        <v/>
      </c>
      <c r="X1051" s="85" t="str">
        <f>IF(OR(TH!N1051=TH!$X$7,O1051=TH!$X$7),"x","")</f>
        <v/>
      </c>
      <c r="Y1051" s="85" t="str">
        <f>IF(AND(OR(N1051="131",O1051="131"),H1051='131-CT'!$H$9),"x","")</f>
        <v/>
      </c>
      <c r="Z1051" s="85"/>
      <c r="AA1051" s="85" t="str">
        <f>IF(AND(MONTH(E1051)='IN-NX'!$J$5,'IN-NX'!$D$7=D1051),"x","")</f>
        <v/>
      </c>
      <c r="AB1051" s="85" t="str">
        <f>IF(AND(OR(LEFT(TH!N1051,2)="15",LEFT(TH!O1051,2)="15"),'152-CT'!$J$8=TH!F1051),"x","")</f>
        <v/>
      </c>
      <c r="AC1051" s="85" t="str">
        <f>IF(AND(OR(LEFT(TH!N1051,2)="15",LEFT(TH!O1051,2)="15"),TK!$E$7=TH!F1051),"x","")</f>
        <v/>
      </c>
      <c r="AD1051" s="85" t="str">
        <f>IF(AND(N1051="1521",MONTH(C1051)='BK-NL'!$M$11),"x","")</f>
        <v/>
      </c>
    </row>
    <row r="1052" spans="1:30" ht="15.75" hidden="1" customHeight="1">
      <c r="A1052" s="342" t="str">
        <f>IF(B1052&lt;&gt;"",IF(AND(B1052='IN-TC'!$S$4,OR(TH!N1052="1111",TH!O1052="1111")),TH!D1052,""),"")</f>
        <v/>
      </c>
      <c r="B1052" s="63">
        <f t="shared" si="125"/>
        <v>5</v>
      </c>
      <c r="C1052" s="64">
        <f t="shared" si="138"/>
        <v>42508</v>
      </c>
      <c r="D1052" s="320" t="s">
        <v>708</v>
      </c>
      <c r="E1052" s="64">
        <v>42508</v>
      </c>
      <c r="F1052" s="74" t="s">
        <v>1472</v>
      </c>
      <c r="G1052" s="994" t="s">
        <v>927</v>
      </c>
      <c r="H1052" s="898" t="s">
        <v>1559</v>
      </c>
      <c r="I1052" s="446"/>
      <c r="J1052" s="446"/>
      <c r="K1052" s="437"/>
      <c r="L1052" s="446"/>
      <c r="M1052" s="65">
        <v>968452</v>
      </c>
      <c r="N1052" s="66" t="s">
        <v>99</v>
      </c>
      <c r="O1052" s="66" t="s">
        <v>26</v>
      </c>
      <c r="P1052" s="85" t="str">
        <f>IF(AND('331-CT'!$E$7=TH!H1052,OR(N1052="331",O1052="331")),"x","")</f>
        <v/>
      </c>
      <c r="Q1052" s="85" t="str">
        <f>IF(AND(B1052='111'!$L$11,OR($N1052=$Q$7,$O1052=$Q$7)),"x","")</f>
        <v/>
      </c>
      <c r="R1052" s="85" t="str">
        <f>IF(AND($N1052=$Q$7,$B1052&lt;'111'!$L$11),"x","")</f>
        <v/>
      </c>
      <c r="S1052" s="85" t="str">
        <f>IF(AND($O1052=$Q$7,$B1052&lt;'111'!$L$11),"x","")</f>
        <v/>
      </c>
      <c r="T1052" s="85" t="str">
        <f>IF(ISERROR(FIND('112'!$M$9,G1052,1)),"",IF((AND(FIND('112'!$M$9,G1052,1)&gt;=1,B1052='112'!$K$9,OR($N1052='112'!$I$6,$O1052='112'!$I$6))),"x",""))</f>
        <v/>
      </c>
      <c r="U1052" s="85" t="str">
        <f>IF(ISERROR(FIND('112'!$M$9,G1052,1)),"",IF((AND(LEFT(G1052,2)=LEFT('112'!$M$9,2),B1052&lt;'112'!$K$9,$N1052='112'!$I$6)),"x",""))</f>
        <v/>
      </c>
      <c r="V1052" s="85" t="str">
        <f>IF(ISERROR(FIND('112'!$M$9,G1052,1)),"",IF((AND(RIGHT(G1052,2)=RIGHT('112'!$M$9,2),B1052&lt;'112'!$K$9,$O1052='112'!$I$6)),"x",""))</f>
        <v>x</v>
      </c>
      <c r="W1052" s="85" t="str">
        <f>IF(AND('341-CT'!$H$9=H1052,OR(LEFT(N1052,3)=$W$7,LEFT(O1052,3)=$W$7)),"x","")</f>
        <v/>
      </c>
      <c r="X1052" s="85" t="str">
        <f>IF(OR(TH!N1052=TH!$X$7,O1052=TH!$X$7),"x","")</f>
        <v/>
      </c>
      <c r="Y1052" s="85" t="str">
        <f>IF(AND(OR(N1052="131",O1052="131"),H1052='131-CT'!$H$9),"x","")</f>
        <v/>
      </c>
      <c r="Z1052" s="85"/>
      <c r="AA1052" s="85" t="str">
        <f>IF(AND(MONTH(E1052)='IN-NX'!$J$5,'IN-NX'!$D$7=D1052),"x","")</f>
        <v/>
      </c>
      <c r="AB1052" s="85" t="str">
        <f>IF(AND(OR(LEFT(TH!N1052,2)="15",LEFT(TH!O1052,2)="15"),'152-CT'!$J$8=TH!F1052),"x","")</f>
        <v/>
      </c>
      <c r="AC1052" s="85" t="str">
        <f>IF(AND(OR(LEFT(TH!N1052,2)="15",LEFT(TH!O1052,2)="15"),TK!$E$7=TH!F1052),"x","")</f>
        <v/>
      </c>
      <c r="AD1052" s="85" t="str">
        <f>IF(AND(N1052="1521",MONTH(C1052)='BK-NL'!$M$11),"x","")</f>
        <v/>
      </c>
    </row>
    <row r="1053" spans="1:30" ht="15.75" hidden="1" customHeight="1">
      <c r="A1053" s="342" t="str">
        <f>IF(B1053&lt;&gt;"",IF(AND(B1053='IN-TC'!$S$4,OR(TH!N1053="1111",TH!O1053="1111")),TH!D1053,""),"")</f>
        <v/>
      </c>
      <c r="B1053" s="63">
        <f t="shared" si="125"/>
        <v>5</v>
      </c>
      <c r="C1053" s="64">
        <f t="shared" si="138"/>
        <v>42508</v>
      </c>
      <c r="D1053" s="320" t="s">
        <v>708</v>
      </c>
      <c r="E1053" s="64">
        <v>42508</v>
      </c>
      <c r="F1053" s="74" t="s">
        <v>1670</v>
      </c>
      <c r="G1053" s="994" t="s">
        <v>927</v>
      </c>
      <c r="H1053" s="7" t="s">
        <v>742</v>
      </c>
      <c r="I1053" s="446"/>
      <c r="J1053" s="446"/>
      <c r="K1053" s="437"/>
      <c r="L1053" s="446"/>
      <c r="M1053" s="65">
        <v>7219959</v>
      </c>
      <c r="N1053" s="66" t="s">
        <v>99</v>
      </c>
      <c r="O1053" s="66" t="s">
        <v>26</v>
      </c>
      <c r="P1053" s="85" t="str">
        <f>IF(AND('331-CT'!$E$7=TH!H1053,OR(N1053="331",O1053="331")),"x","")</f>
        <v/>
      </c>
      <c r="Q1053" s="85" t="str">
        <f>IF(AND(B1053='111'!$L$11,OR($N1053=$Q$7,$O1053=$Q$7)),"x","")</f>
        <v/>
      </c>
      <c r="R1053" s="85" t="str">
        <f>IF(AND($N1053=$Q$7,$B1053&lt;'111'!$L$11),"x","")</f>
        <v/>
      </c>
      <c r="S1053" s="85" t="str">
        <f>IF(AND($O1053=$Q$7,$B1053&lt;'111'!$L$11),"x","")</f>
        <v/>
      </c>
      <c r="T1053" s="85" t="str">
        <f>IF(ISERROR(FIND('112'!$M$9,G1053,1)),"",IF((AND(FIND('112'!$M$9,G1053,1)&gt;=1,B1053='112'!$K$9,OR($N1053='112'!$I$6,$O1053='112'!$I$6))),"x",""))</f>
        <v/>
      </c>
      <c r="U1053" s="85" t="str">
        <f>IF(ISERROR(FIND('112'!$M$9,G1053,1)),"",IF((AND(LEFT(G1053,2)=LEFT('112'!$M$9,2),B1053&lt;'112'!$K$9,$N1053='112'!$I$6)),"x",""))</f>
        <v/>
      </c>
      <c r="V1053" s="85" t="str">
        <f>IF(ISERROR(FIND('112'!$M$9,G1053,1)),"",IF((AND(RIGHT(G1053,2)=RIGHT('112'!$M$9,2),B1053&lt;'112'!$K$9,$O1053='112'!$I$6)),"x",""))</f>
        <v>x</v>
      </c>
      <c r="W1053" s="85" t="str">
        <f>IF(AND('341-CT'!$H$9=H1053,OR(LEFT(N1053,3)=$W$7,LEFT(O1053,3)=$W$7)),"x","")</f>
        <v/>
      </c>
      <c r="X1053" s="85" t="str">
        <f>IF(OR(TH!N1053=TH!$X$7,O1053=TH!$X$7),"x","")</f>
        <v/>
      </c>
      <c r="Y1053" s="85" t="str">
        <f>IF(AND(OR(N1053="131",O1053="131"),H1053='131-CT'!$H$9),"x","")</f>
        <v/>
      </c>
      <c r="Z1053" s="85"/>
      <c r="AA1053" s="85" t="str">
        <f>IF(AND(MONTH(E1053)='IN-NX'!$J$5,'IN-NX'!$D$7=D1053),"x","")</f>
        <v/>
      </c>
      <c r="AB1053" s="85" t="str">
        <f>IF(AND(OR(LEFT(TH!N1053,2)="15",LEFT(TH!O1053,2)="15"),'152-CT'!$J$8=TH!F1053),"x","")</f>
        <v/>
      </c>
      <c r="AC1053" s="85" t="str">
        <f>IF(AND(OR(LEFT(TH!N1053,2)="15",LEFT(TH!O1053,2)="15"),TK!$E$7=TH!F1053),"x","")</f>
        <v/>
      </c>
      <c r="AD1053" s="85" t="str">
        <f>IF(AND(N1053="1521",MONTH(C1053)='BK-NL'!$M$11),"x","")</f>
        <v/>
      </c>
    </row>
    <row r="1054" spans="1:30" ht="15.75" hidden="1" customHeight="1">
      <c r="A1054" s="342" t="str">
        <f>IF(B1054&lt;&gt;"",IF(AND(B1054='IN-TC'!$S$4,OR(TH!N1054="1111",TH!O1054="1111")),TH!D1054,""),"")</f>
        <v/>
      </c>
      <c r="B1054" s="63">
        <f t="shared" si="125"/>
        <v>5</v>
      </c>
      <c r="C1054" s="64">
        <f t="shared" si="138"/>
        <v>42508</v>
      </c>
      <c r="D1054" s="320" t="s">
        <v>708</v>
      </c>
      <c r="E1054" s="64">
        <v>42508</v>
      </c>
      <c r="F1054" s="74" t="s">
        <v>1671</v>
      </c>
      <c r="G1054" s="994" t="s">
        <v>927</v>
      </c>
      <c r="H1054" s="74" t="s">
        <v>1196</v>
      </c>
      <c r="I1054" s="446"/>
      <c r="J1054" s="446"/>
      <c r="K1054" s="437"/>
      <c r="L1054" s="446"/>
      <c r="M1054" s="65">
        <v>6103459</v>
      </c>
      <c r="N1054" s="66" t="s">
        <v>99</v>
      </c>
      <c r="O1054" s="66" t="s">
        <v>26</v>
      </c>
      <c r="P1054" s="85" t="str">
        <f>IF(AND('331-CT'!$E$7=TH!H1054,OR(N1054="331",O1054="331")),"x","")</f>
        <v/>
      </c>
      <c r="Q1054" s="85" t="str">
        <f>IF(AND(B1054='111'!$L$11,OR($N1054=$Q$7,$O1054=$Q$7)),"x","")</f>
        <v/>
      </c>
      <c r="R1054" s="85" t="str">
        <f>IF(AND($N1054=$Q$7,$B1054&lt;'111'!$L$11),"x","")</f>
        <v/>
      </c>
      <c r="S1054" s="85" t="str">
        <f>IF(AND($O1054=$Q$7,$B1054&lt;'111'!$L$11),"x","")</f>
        <v/>
      </c>
      <c r="T1054" s="85" t="str">
        <f>IF(ISERROR(FIND('112'!$M$9,G1054,1)),"",IF((AND(FIND('112'!$M$9,G1054,1)&gt;=1,B1054='112'!$K$9,OR($N1054='112'!$I$6,$O1054='112'!$I$6))),"x",""))</f>
        <v/>
      </c>
      <c r="U1054" s="85" t="str">
        <f>IF(ISERROR(FIND('112'!$M$9,G1054,1)),"",IF((AND(LEFT(G1054,2)=LEFT('112'!$M$9,2),B1054&lt;'112'!$K$9,$N1054='112'!$I$6)),"x",""))</f>
        <v/>
      </c>
      <c r="V1054" s="85" t="str">
        <f>IF(ISERROR(FIND('112'!$M$9,G1054,1)),"",IF((AND(RIGHT(G1054,2)=RIGHT('112'!$M$9,2),B1054&lt;'112'!$K$9,$O1054='112'!$I$6)),"x",""))</f>
        <v>x</v>
      </c>
      <c r="W1054" s="85" t="str">
        <f>IF(AND('341-CT'!$H$9=H1054,OR(LEFT(N1054,3)=$W$7,LEFT(O1054,3)=$W$7)),"x","")</f>
        <v/>
      </c>
      <c r="X1054" s="85" t="str">
        <f>IF(OR(TH!N1054=TH!$X$7,O1054=TH!$X$7),"x","")</f>
        <v/>
      </c>
      <c r="Y1054" s="85" t="str">
        <f>IF(AND(OR(N1054="131",O1054="131"),H1054='131-CT'!$H$9),"x","")</f>
        <v/>
      </c>
      <c r="Z1054" s="85"/>
      <c r="AA1054" s="85" t="str">
        <f>IF(AND(MONTH(E1054)='IN-NX'!$J$5,'IN-NX'!$D$7=D1054),"x","")</f>
        <v/>
      </c>
      <c r="AB1054" s="85" t="str">
        <f>IF(AND(OR(LEFT(TH!N1054,2)="15",LEFT(TH!O1054,2)="15"),'152-CT'!$J$8=TH!F1054),"x","")</f>
        <v/>
      </c>
      <c r="AC1054" s="85" t="str">
        <f>IF(AND(OR(LEFT(TH!N1054,2)="15",LEFT(TH!O1054,2)="15"),TK!$E$7=TH!F1054),"x","")</f>
        <v/>
      </c>
      <c r="AD1054" s="85" t="str">
        <f>IF(AND(N1054="1521",MONTH(C1054)='BK-NL'!$M$11),"x","")</f>
        <v/>
      </c>
    </row>
    <row r="1055" spans="1:30" ht="15.75" hidden="1" customHeight="1">
      <c r="A1055" s="342" t="str">
        <f>IF(B1055&lt;&gt;"",IF(AND(B1055='IN-TC'!$S$4,OR(TH!N1055="1111",TH!O1055="1111")),TH!D1055,""),"")</f>
        <v/>
      </c>
      <c r="B1055" s="63">
        <f t="shared" si="125"/>
        <v>5</v>
      </c>
      <c r="C1055" s="64">
        <f t="shared" si="138"/>
        <v>42508</v>
      </c>
      <c r="D1055" s="320" t="s">
        <v>708</v>
      </c>
      <c r="E1055" s="64">
        <v>42508</v>
      </c>
      <c r="F1055" s="74" t="s">
        <v>1672</v>
      </c>
      <c r="G1055" s="994" t="s">
        <v>927</v>
      </c>
      <c r="H1055" s="74" t="s">
        <v>1197</v>
      </c>
      <c r="I1055" s="446"/>
      <c r="J1055" s="446"/>
      <c r="K1055" s="437"/>
      <c r="L1055" s="446"/>
      <c r="M1055" s="65">
        <v>6699000</v>
      </c>
      <c r="N1055" s="66" t="s">
        <v>99</v>
      </c>
      <c r="O1055" s="66" t="s">
        <v>26</v>
      </c>
      <c r="P1055" s="85" t="str">
        <f>IF(AND('331-CT'!$E$7=TH!H1055,OR(N1055="331",O1055="331")),"x","")</f>
        <v/>
      </c>
      <c r="Q1055" s="85" t="str">
        <f>IF(AND(B1055='111'!$L$11,OR($N1055=$Q$7,$O1055=$Q$7)),"x","")</f>
        <v/>
      </c>
      <c r="R1055" s="85" t="str">
        <f>IF(AND($N1055=$Q$7,$B1055&lt;'111'!$L$11),"x","")</f>
        <v/>
      </c>
      <c r="S1055" s="85" t="str">
        <f>IF(AND($O1055=$Q$7,$B1055&lt;'111'!$L$11),"x","")</f>
        <v/>
      </c>
      <c r="T1055" s="85" t="str">
        <f>IF(ISERROR(FIND('112'!$M$9,G1055,1)),"",IF((AND(FIND('112'!$M$9,G1055,1)&gt;=1,B1055='112'!$K$9,OR($N1055='112'!$I$6,$O1055='112'!$I$6))),"x",""))</f>
        <v/>
      </c>
      <c r="U1055" s="85" t="str">
        <f>IF(ISERROR(FIND('112'!$M$9,G1055,1)),"",IF((AND(LEFT(G1055,2)=LEFT('112'!$M$9,2),B1055&lt;'112'!$K$9,$N1055='112'!$I$6)),"x",""))</f>
        <v/>
      </c>
      <c r="V1055" s="85" t="str">
        <f>IF(ISERROR(FIND('112'!$M$9,G1055,1)),"",IF((AND(RIGHT(G1055,2)=RIGHT('112'!$M$9,2),B1055&lt;'112'!$K$9,$O1055='112'!$I$6)),"x",""))</f>
        <v>x</v>
      </c>
      <c r="W1055" s="85" t="str">
        <f>IF(AND('341-CT'!$H$9=H1055,OR(LEFT(N1055,3)=$W$7,LEFT(O1055,3)=$W$7)),"x","")</f>
        <v/>
      </c>
      <c r="X1055" s="85" t="str">
        <f>IF(OR(TH!N1055=TH!$X$7,O1055=TH!$X$7),"x","")</f>
        <v/>
      </c>
      <c r="Y1055" s="85" t="str">
        <f>IF(AND(OR(N1055="131",O1055="131"),H1055='131-CT'!$H$9),"x","")</f>
        <v/>
      </c>
      <c r="Z1055" s="85"/>
      <c r="AA1055" s="85" t="str">
        <f>IF(AND(MONTH(E1055)='IN-NX'!$J$5,'IN-NX'!$D$7=D1055),"x","")</f>
        <v/>
      </c>
      <c r="AB1055" s="85" t="str">
        <f>IF(AND(OR(LEFT(TH!N1055,2)="15",LEFT(TH!O1055,2)="15"),'152-CT'!$J$8=TH!F1055),"x","")</f>
        <v/>
      </c>
      <c r="AC1055" s="85" t="str">
        <f>IF(AND(OR(LEFT(TH!N1055,2)="15",LEFT(TH!O1055,2)="15"),TK!$E$7=TH!F1055),"x","")</f>
        <v/>
      </c>
      <c r="AD1055" s="85" t="str">
        <f>IF(AND(N1055="1521",MONTH(C1055)='BK-NL'!$M$11),"x","")</f>
        <v/>
      </c>
    </row>
    <row r="1056" spans="1:30" ht="15.75" hidden="1" customHeight="1">
      <c r="A1056" s="342" t="str">
        <f>IF(B1056&lt;&gt;"",IF(AND(B1056='IN-TC'!$S$4,OR(TH!N1056="1111",TH!O1056="1111")),TH!D1056,""),"")</f>
        <v/>
      </c>
      <c r="B1056" s="63">
        <f t="shared" si="125"/>
        <v>5</v>
      </c>
      <c r="C1056" s="64">
        <f t="shared" si="138"/>
        <v>42508</v>
      </c>
      <c r="D1056" s="320" t="s">
        <v>708</v>
      </c>
      <c r="E1056" s="64">
        <v>42508</v>
      </c>
      <c r="F1056" s="74" t="s">
        <v>1470</v>
      </c>
      <c r="G1056" s="994" t="s">
        <v>927</v>
      </c>
      <c r="H1056" s="898" t="s">
        <v>1559</v>
      </c>
      <c r="I1056" s="446"/>
      <c r="J1056" s="446"/>
      <c r="K1056" s="437"/>
      <c r="L1056" s="446"/>
      <c r="M1056" s="65">
        <v>1418407200</v>
      </c>
      <c r="N1056" s="66" t="s">
        <v>87</v>
      </c>
      <c r="O1056" s="66" t="s">
        <v>26</v>
      </c>
      <c r="P1056" s="85" t="str">
        <f>IF(AND('331-CT'!$E$7=TH!H1056,OR(N1056="331",O1056="331")),"x","")</f>
        <v/>
      </c>
      <c r="Q1056" s="85" t="str">
        <f>IF(AND(B1056='111'!$L$11,OR($N1056=$Q$7,$O1056=$Q$7)),"x","")</f>
        <v/>
      </c>
      <c r="R1056" s="85" t="str">
        <f>IF(AND($N1056=$Q$7,$B1056&lt;'111'!$L$11),"x","")</f>
        <v/>
      </c>
      <c r="S1056" s="85" t="str">
        <f>IF(AND($O1056=$Q$7,$B1056&lt;'111'!$L$11),"x","")</f>
        <v/>
      </c>
      <c r="T1056" s="85" t="str">
        <f>IF(ISERROR(FIND('112'!$M$9,G1056,1)),"",IF((AND(FIND('112'!$M$9,G1056,1)&gt;=1,B1056='112'!$K$9,OR($N1056='112'!$I$6,$O1056='112'!$I$6))),"x",""))</f>
        <v/>
      </c>
      <c r="U1056" s="85" t="str">
        <f>IF(ISERROR(FIND('112'!$M$9,G1056,1)),"",IF((AND(LEFT(G1056,2)=LEFT('112'!$M$9,2),B1056&lt;'112'!$K$9,$N1056='112'!$I$6)),"x",""))</f>
        <v/>
      </c>
      <c r="V1056" s="85" t="str">
        <f>IF(ISERROR(FIND('112'!$M$9,G1056,1)),"",IF((AND(RIGHT(G1056,2)=RIGHT('112'!$M$9,2),B1056&lt;'112'!$K$9,$O1056='112'!$I$6)),"x",""))</f>
        <v>x</v>
      </c>
      <c r="W1056" s="85" t="str">
        <f>IF(AND('341-CT'!$H$9=H1056,OR(LEFT(N1056,3)=$W$7,LEFT(O1056,3)=$W$7)),"x","")</f>
        <v/>
      </c>
      <c r="X1056" s="85" t="str">
        <f>IF(OR(TH!N1056=TH!$X$7,O1056=TH!$X$7),"x","")</f>
        <v/>
      </c>
      <c r="Y1056" s="85" t="str">
        <f>IF(AND(OR(N1056="131",O1056="131"),H1056='131-CT'!$H$9),"x","")</f>
        <v/>
      </c>
      <c r="Z1056" s="85"/>
      <c r="AA1056" s="85" t="str">
        <f>IF(AND(MONTH(E1056)='IN-NX'!$J$5,'IN-NX'!$D$7=D1056),"x","")</f>
        <v/>
      </c>
      <c r="AB1056" s="85" t="str">
        <f>IF(AND(OR(LEFT(TH!N1056,2)="15",LEFT(TH!O1056,2)="15"),'152-CT'!$J$8=TH!F1056),"x","")</f>
        <v/>
      </c>
      <c r="AC1056" s="85" t="str">
        <f>IF(AND(OR(LEFT(TH!N1056,2)="15",LEFT(TH!O1056,2)="15"),TK!$E$7=TH!F1056),"x","")</f>
        <v/>
      </c>
      <c r="AD1056" s="85" t="str">
        <f>IF(AND(N1056="1521",MONTH(C1056)='BK-NL'!$M$11),"x","")</f>
        <v/>
      </c>
    </row>
    <row r="1057" spans="1:30" ht="15.75" hidden="1" customHeight="1">
      <c r="A1057" s="342" t="str">
        <f>IF(B1057&lt;&gt;"",IF(AND(B1057='IN-TC'!$S$4,OR(TH!N1057="1111",TH!O1057="1111")),TH!D1057,""),"")</f>
        <v/>
      </c>
      <c r="B1057" s="63">
        <f t="shared" si="125"/>
        <v>5</v>
      </c>
      <c r="C1057" s="64">
        <f t="shared" ref="C1057:C1065" si="139">E1057</f>
        <v>42509</v>
      </c>
      <c r="D1057" s="320" t="s">
        <v>708</v>
      </c>
      <c r="E1057" s="64">
        <v>42509</v>
      </c>
      <c r="F1057" s="74" t="s">
        <v>1210</v>
      </c>
      <c r="G1057" s="994" t="s">
        <v>933</v>
      </c>
      <c r="H1057" s="74"/>
      <c r="I1057" s="446"/>
      <c r="J1057" s="446"/>
      <c r="K1057" s="437"/>
      <c r="L1057" s="446"/>
      <c r="M1057" s="65">
        <v>20000000</v>
      </c>
      <c r="N1057" s="66" t="s">
        <v>26</v>
      </c>
      <c r="O1057" s="66" t="s">
        <v>26</v>
      </c>
      <c r="P1057" s="85" t="str">
        <f>IF(AND('331-CT'!$E$7=TH!H1057,OR(N1057="331",O1057="331")),"x","")</f>
        <v/>
      </c>
      <c r="Q1057" s="85" t="str">
        <f>IF(AND(B1057='111'!$L$11,OR($N1057=$Q$7,$O1057=$Q$7)),"x","")</f>
        <v/>
      </c>
      <c r="R1057" s="85" t="str">
        <f>IF(AND($N1057=$Q$7,$B1057&lt;'111'!$L$11),"x","")</f>
        <v/>
      </c>
      <c r="S1057" s="85" t="str">
        <f>IF(AND($O1057=$Q$7,$B1057&lt;'111'!$L$11),"x","")</f>
        <v/>
      </c>
      <c r="T1057" s="85" t="str">
        <f>IF(ISERROR(FIND('112'!$M$9,G1057,1)),"",IF((AND(FIND('112'!$M$9,G1057,1)&gt;=1,B1057='112'!$K$9,OR($N1057='112'!$I$6,$O1057='112'!$I$6))),"x",""))</f>
        <v/>
      </c>
      <c r="U1057" s="85" t="str">
        <f>IF(ISERROR(FIND('112'!$M$9,G1057,1)),"",IF((AND(LEFT(G1057,2)=LEFT('112'!$M$9,2),B1057&lt;'112'!$K$9,$N1057='112'!$I$6)),"x",""))</f>
        <v/>
      </c>
      <c r="V1057" s="85" t="str">
        <f>IF(ISERROR(FIND('112'!$M$9,G1057,1)),"",IF((AND(RIGHT(G1057,2)=RIGHT('112'!$M$9,2),B1057&lt;'112'!$K$9,$O1057='112'!$I$6)),"x",""))</f>
        <v>x</v>
      </c>
      <c r="W1057" s="85" t="str">
        <f>IF(AND('341-CT'!$H$9=H1057,OR(LEFT(N1057,3)=$W$7,LEFT(O1057,3)=$W$7)),"x","")</f>
        <v/>
      </c>
      <c r="X1057" s="85" t="str">
        <f>IF(OR(TH!N1057=TH!$X$7,O1057=TH!$X$7),"x","")</f>
        <v/>
      </c>
      <c r="Y1057" s="85" t="str">
        <f>IF(AND(OR(N1057="131",O1057="131"),H1057='131-CT'!$H$9),"x","")</f>
        <v/>
      </c>
      <c r="Z1057" s="85"/>
      <c r="AA1057" s="85" t="str">
        <f>IF(AND(MONTH(E1057)='IN-NX'!$J$5,'IN-NX'!$D$7=D1057),"x","")</f>
        <v/>
      </c>
      <c r="AB1057" s="85" t="str">
        <f>IF(AND(OR(LEFT(TH!N1057,2)="15",LEFT(TH!O1057,2)="15"),'152-CT'!$J$8=TH!F1057),"x","")</f>
        <v/>
      </c>
      <c r="AC1057" s="85" t="str">
        <f>IF(AND(OR(LEFT(TH!N1057,2)="15",LEFT(TH!O1057,2)="15"),TK!$E$7=TH!F1057),"x","")</f>
        <v/>
      </c>
      <c r="AD1057" s="85" t="str">
        <f>IF(AND(N1057="1521",MONTH(C1057)='BK-NL'!$M$11),"x","")</f>
        <v/>
      </c>
    </row>
    <row r="1058" spans="1:30" ht="15.75" hidden="1" customHeight="1">
      <c r="A1058" s="342" t="str">
        <f>IF(B1058&lt;&gt;"",IF(AND(B1058='IN-TC'!$S$4,OR(TH!N1058="1111",TH!O1058="1111")),TH!D1058,""),"")</f>
        <v/>
      </c>
      <c r="B1058" s="63">
        <f t="shared" si="125"/>
        <v>5</v>
      </c>
      <c r="C1058" s="64">
        <f t="shared" si="139"/>
        <v>42509</v>
      </c>
      <c r="D1058" s="320" t="s">
        <v>708</v>
      </c>
      <c r="E1058" s="64">
        <v>42509</v>
      </c>
      <c r="F1058" s="74" t="s">
        <v>1462</v>
      </c>
      <c r="G1058" s="994" t="s">
        <v>927</v>
      </c>
      <c r="H1058" s="74" t="s">
        <v>1227</v>
      </c>
      <c r="I1058" s="446"/>
      <c r="J1058" s="446"/>
      <c r="K1058" s="437"/>
      <c r="L1058" s="446"/>
      <c r="M1058" s="65">
        <v>14000000</v>
      </c>
      <c r="N1058" s="66" t="s">
        <v>72</v>
      </c>
      <c r="O1058" s="66" t="s">
        <v>26</v>
      </c>
      <c r="P1058" s="85" t="str">
        <f>IF(AND('331-CT'!$E$7=TH!H1058,OR(N1058="331",O1058="331")),"x","")</f>
        <v/>
      </c>
      <c r="Q1058" s="85" t="str">
        <f>IF(AND(B1058='111'!$L$11,OR($N1058=$Q$7,$O1058=$Q$7)),"x","")</f>
        <v/>
      </c>
      <c r="R1058" s="85" t="str">
        <f>IF(AND($N1058=$Q$7,$B1058&lt;'111'!$L$11),"x","")</f>
        <v/>
      </c>
      <c r="S1058" s="85" t="str">
        <f>IF(AND($O1058=$Q$7,$B1058&lt;'111'!$L$11),"x","")</f>
        <v/>
      </c>
      <c r="T1058" s="85" t="str">
        <f>IF(ISERROR(FIND('112'!$M$9,G1058,1)),"",IF((AND(FIND('112'!$M$9,G1058,1)&gt;=1,B1058='112'!$K$9,OR($N1058='112'!$I$6,$O1058='112'!$I$6))),"x",""))</f>
        <v/>
      </c>
      <c r="U1058" s="85" t="str">
        <f>IF(ISERROR(FIND('112'!$M$9,G1058,1)),"",IF((AND(LEFT(G1058,2)=LEFT('112'!$M$9,2),B1058&lt;'112'!$K$9,$N1058='112'!$I$6)),"x",""))</f>
        <v/>
      </c>
      <c r="V1058" s="85" t="str">
        <f>IF(ISERROR(FIND('112'!$M$9,G1058,1)),"",IF((AND(RIGHT(G1058,2)=RIGHT('112'!$M$9,2),B1058&lt;'112'!$K$9,$O1058='112'!$I$6)),"x",""))</f>
        <v>x</v>
      </c>
      <c r="W1058" s="85" t="str">
        <f>IF(AND('341-CT'!$H$9=H1058,OR(LEFT(N1058,3)=$W$7,LEFT(O1058,3)=$W$7)),"x","")</f>
        <v/>
      </c>
      <c r="X1058" s="85" t="str">
        <f>IF(OR(TH!N1058=TH!$X$7,O1058=TH!$X$7),"x","")</f>
        <v>x</v>
      </c>
      <c r="Y1058" s="85" t="str">
        <f>IF(AND(OR(N1058="131",O1058="131"),H1058='131-CT'!$H$9),"x","")</f>
        <v/>
      </c>
      <c r="Z1058" s="85"/>
      <c r="AA1058" s="85" t="str">
        <f>IF(AND(MONTH(E1058)='IN-NX'!$J$5,'IN-NX'!$D$7=D1058),"x","")</f>
        <v/>
      </c>
      <c r="AB1058" s="85" t="str">
        <f>IF(AND(OR(LEFT(TH!N1058,2)="15",LEFT(TH!O1058,2)="15"),'152-CT'!$J$8=TH!F1058),"x","")</f>
        <v/>
      </c>
      <c r="AC1058" s="85" t="str">
        <f>IF(AND(OR(LEFT(TH!N1058,2)="15",LEFT(TH!O1058,2)="15"),TK!$E$7=TH!F1058),"x","")</f>
        <v/>
      </c>
      <c r="AD1058" s="85" t="str">
        <f>IF(AND(N1058="1521",MONTH(C1058)='BK-NL'!$M$11),"x","")</f>
        <v/>
      </c>
    </row>
    <row r="1059" spans="1:30" ht="15.75" hidden="1" customHeight="1">
      <c r="A1059" s="342" t="str">
        <f>IF(B1059&lt;&gt;"",IF(AND(B1059='IN-TC'!$S$4,OR(TH!N1059="1111",TH!O1059="1111")),TH!D1059,""),"")</f>
        <v/>
      </c>
      <c r="B1059" s="63">
        <f t="shared" ref="B1059:B1079" si="140">IF(C1059&lt;&gt;"",MONTH(C1059),"")</f>
        <v>5</v>
      </c>
      <c r="C1059" s="64">
        <f t="shared" si="139"/>
        <v>42510</v>
      </c>
      <c r="D1059" s="320" t="s">
        <v>917</v>
      </c>
      <c r="E1059" s="64">
        <v>42510</v>
      </c>
      <c r="F1059" s="74" t="s">
        <v>1154</v>
      </c>
      <c r="G1059" s="994" t="s">
        <v>927</v>
      </c>
      <c r="H1059" s="74" t="s">
        <v>770</v>
      </c>
      <c r="I1059" s="446"/>
      <c r="J1059" s="446"/>
      <c r="K1059" s="437"/>
      <c r="L1059" s="446"/>
      <c r="M1059" s="65">
        <v>150000000</v>
      </c>
      <c r="N1059" s="66" t="s">
        <v>63</v>
      </c>
      <c r="O1059" s="66" t="s">
        <v>26</v>
      </c>
      <c r="P1059" s="85" t="str">
        <f>IF(AND('331-CT'!$E$7=TH!H1059,OR(N1059="331",O1059="331")),"x","")</f>
        <v/>
      </c>
      <c r="Q1059" s="85" t="str">
        <f>IF(AND(B1059='111'!$L$11,OR($N1059=$Q$7,$O1059=$Q$7)),"x","")</f>
        <v/>
      </c>
      <c r="R1059" s="85" t="str">
        <f>IF(AND($N1059=$Q$7,$B1059&lt;'111'!$L$11),"x","")</f>
        <v/>
      </c>
      <c r="S1059" s="85" t="str">
        <f>IF(AND($O1059=$Q$7,$B1059&lt;'111'!$L$11),"x","")</f>
        <v/>
      </c>
      <c r="T1059" s="85" t="str">
        <f>IF(ISERROR(FIND('112'!$M$9,G1059,1)),"",IF((AND(FIND('112'!$M$9,G1059,1)&gt;=1,B1059='112'!$K$9,OR($N1059='112'!$I$6,$O1059='112'!$I$6))),"x",""))</f>
        <v/>
      </c>
      <c r="U1059" s="85" t="str">
        <f>IF(ISERROR(FIND('112'!$M$9,G1059,1)),"",IF((AND(LEFT(G1059,2)=LEFT('112'!$M$9,2),B1059&lt;'112'!$K$9,$N1059='112'!$I$6)),"x",""))</f>
        <v/>
      </c>
      <c r="V1059" s="85" t="str">
        <f>IF(ISERROR(FIND('112'!$M$9,G1059,1)),"",IF((AND(RIGHT(G1059,2)=RIGHT('112'!$M$9,2),B1059&lt;'112'!$K$9,$O1059='112'!$I$6)),"x",""))</f>
        <v>x</v>
      </c>
      <c r="W1059" s="85" t="str">
        <f>IF(AND('341-CT'!$H$9=H1059,OR(LEFT(N1059,3)=$W$7,LEFT(O1059,3)=$W$7)),"x","")</f>
        <v/>
      </c>
      <c r="X1059" s="85" t="str">
        <f>IF(OR(TH!N1059=TH!$X$7,O1059=TH!$X$7),"x","")</f>
        <v/>
      </c>
      <c r="Y1059" s="85" t="str">
        <f>IF(AND(OR(N1059="131",O1059="131"),H1059='131-CT'!$H$9),"x","")</f>
        <v/>
      </c>
      <c r="Z1059" s="85"/>
      <c r="AA1059" s="85" t="str">
        <f>IF(AND(MONTH(E1059)='IN-NX'!$J$5,'IN-NX'!$D$7=D1059),"x","")</f>
        <v/>
      </c>
      <c r="AB1059" s="85" t="str">
        <f>IF(AND(OR(LEFT(TH!N1059,2)="15",LEFT(TH!O1059,2)="15"),'152-CT'!$J$8=TH!F1059),"x","")</f>
        <v/>
      </c>
      <c r="AC1059" s="85" t="str">
        <f>IF(AND(OR(LEFT(TH!N1059,2)="15",LEFT(TH!O1059,2)="15"),TK!$E$7=TH!F1059),"x","")</f>
        <v/>
      </c>
      <c r="AD1059" s="85" t="str">
        <f>IF(AND(N1059="1521",MONTH(C1059)='BK-NL'!$M$11),"x","")</f>
        <v/>
      </c>
    </row>
    <row r="1060" spans="1:30" ht="15.75" customHeight="1">
      <c r="A1060" s="342" t="str">
        <f>IF(B1060&lt;&gt;"",IF(AND(B1060='IN-TC'!$S$4,OR(TH!N1060="1111",TH!O1060="1111")),TH!D1060,""),"")</f>
        <v/>
      </c>
      <c r="B1060" s="63">
        <f t="shared" si="140"/>
        <v>5</v>
      </c>
      <c r="C1060" s="64">
        <f t="shared" si="139"/>
        <v>42514</v>
      </c>
      <c r="D1060" s="320" t="s">
        <v>708</v>
      </c>
      <c r="E1060" s="64">
        <v>42514</v>
      </c>
      <c r="F1060" s="74" t="s">
        <v>1567</v>
      </c>
      <c r="G1060" s="994" t="s">
        <v>927</v>
      </c>
      <c r="H1060" s="74" t="s">
        <v>635</v>
      </c>
      <c r="I1060" s="446"/>
      <c r="J1060" s="446"/>
      <c r="K1060" s="437"/>
      <c r="L1060" s="446"/>
      <c r="M1060" s="65">
        <v>28393970</v>
      </c>
      <c r="N1060" s="66" t="s">
        <v>8</v>
      </c>
      <c r="O1060" s="66" t="s">
        <v>26</v>
      </c>
      <c r="P1060" s="85" t="str">
        <f>IF(AND('331-CT'!$E$7=TH!H1060,OR(N1060="331",O1060="331")),"x","")</f>
        <v/>
      </c>
      <c r="Q1060" s="85" t="str">
        <f>IF(AND(B1060='111'!$L$11,OR($N1060=$Q$7,$O1060=$Q$7)),"x","")</f>
        <v/>
      </c>
      <c r="R1060" s="85" t="str">
        <f>IF(AND($N1060=$Q$7,$B1060&lt;'111'!$L$11),"x","")</f>
        <v/>
      </c>
      <c r="S1060" s="85" t="str">
        <f>IF(AND($O1060=$Q$7,$B1060&lt;'111'!$L$11),"x","")</f>
        <v/>
      </c>
      <c r="T1060" s="85" t="str">
        <f>IF(ISERROR(FIND('112'!$M$9,G1060,1)),"",IF((AND(FIND('112'!$M$9,G1060,1)&gt;=1,B1060='112'!$K$9,OR($N1060='112'!$I$6,$O1060='112'!$I$6))),"x",""))</f>
        <v/>
      </c>
      <c r="U1060" s="85" t="str">
        <f>IF(ISERROR(FIND('112'!$M$9,G1060,1)),"",IF((AND(LEFT(G1060,2)=LEFT('112'!$M$9,2),B1060&lt;'112'!$K$9,$N1060='112'!$I$6)),"x",""))</f>
        <v/>
      </c>
      <c r="V1060" s="85" t="str">
        <f>IF(ISERROR(FIND('112'!$M$9,G1060,1)),"",IF((AND(RIGHT(G1060,2)=RIGHT('112'!$M$9,2),B1060&lt;'112'!$K$9,$O1060='112'!$I$6)),"x",""))</f>
        <v>x</v>
      </c>
      <c r="W1060" s="85" t="str">
        <f>IF(AND('341-CT'!$H$9=H1060,OR(LEFT(N1060,3)=$W$7,LEFT(O1060,3)=$W$7)),"x","")</f>
        <v/>
      </c>
      <c r="X1060" s="85" t="str">
        <f>IF(OR(TH!N1060=TH!$X$7,O1060=TH!$X$7),"x","")</f>
        <v/>
      </c>
      <c r="Y1060" s="85" t="str">
        <f>IF(AND(OR(N1060="131",O1060="131"),H1060='131-CT'!$H$9),"x","")</f>
        <v/>
      </c>
      <c r="Z1060" s="85"/>
      <c r="AA1060" s="85" t="str">
        <f>IF(AND(MONTH(E1060)='IN-NX'!$J$5,'IN-NX'!$D$7=D1060),"x","")</f>
        <v/>
      </c>
      <c r="AB1060" s="85" t="str">
        <f>IF(AND(OR(LEFT(TH!N1060,2)="15",LEFT(TH!O1060,2)="15"),'152-CT'!$J$8=TH!F1060),"x","")</f>
        <v/>
      </c>
      <c r="AC1060" s="85" t="str">
        <f>IF(AND(OR(LEFT(TH!N1060,2)="15",LEFT(TH!O1060,2)="15"),TK!$E$7=TH!F1060),"x","")</f>
        <v/>
      </c>
      <c r="AD1060" s="85" t="str">
        <f>IF(AND(N1060="1521",MONTH(C1060)='BK-NL'!$M$11),"x","")</f>
        <v/>
      </c>
    </row>
    <row r="1061" spans="1:30" ht="15.75" hidden="1" customHeight="1">
      <c r="A1061" s="342" t="str">
        <f>IF(B1061&lt;&gt;"",IF(AND(B1061='IN-TC'!$S$4,OR(TH!N1061="1111",TH!O1061="1111")),TH!D1061,""),"")</f>
        <v/>
      </c>
      <c r="B1061" s="63">
        <f t="shared" si="140"/>
        <v>5</v>
      </c>
      <c r="C1061" s="64">
        <f t="shared" si="139"/>
        <v>42514</v>
      </c>
      <c r="D1061" s="320" t="s">
        <v>708</v>
      </c>
      <c r="E1061" s="64">
        <v>42514</v>
      </c>
      <c r="F1061" s="74" t="s">
        <v>1208</v>
      </c>
      <c r="G1061" s="994" t="s">
        <v>927</v>
      </c>
      <c r="H1061" s="74"/>
      <c r="I1061" s="446"/>
      <c r="J1061" s="446"/>
      <c r="K1061" s="437"/>
      <c r="L1061" s="446"/>
      <c r="M1061" s="65">
        <v>25000</v>
      </c>
      <c r="N1061" s="66" t="s">
        <v>101</v>
      </c>
      <c r="O1061" s="66" t="s">
        <v>26</v>
      </c>
      <c r="P1061" s="85" t="str">
        <f>IF(AND('331-CT'!$E$7=TH!H1061,OR(N1061="331",O1061="331")),"x","")</f>
        <v/>
      </c>
      <c r="Q1061" s="85" t="str">
        <f>IF(AND(B1061='111'!$L$11,OR($N1061=$Q$7,$O1061=$Q$7)),"x","")</f>
        <v/>
      </c>
      <c r="R1061" s="85" t="str">
        <f>IF(AND($N1061=$Q$7,$B1061&lt;'111'!$L$11),"x","")</f>
        <v/>
      </c>
      <c r="S1061" s="85" t="str">
        <f>IF(AND($O1061=$Q$7,$B1061&lt;'111'!$L$11),"x","")</f>
        <v/>
      </c>
      <c r="T1061" s="85" t="str">
        <f>IF(ISERROR(FIND('112'!$M$9,G1061,1)),"",IF((AND(FIND('112'!$M$9,G1061,1)&gt;=1,B1061='112'!$K$9,OR($N1061='112'!$I$6,$O1061='112'!$I$6))),"x",""))</f>
        <v/>
      </c>
      <c r="U1061" s="85" t="str">
        <f>IF(ISERROR(FIND('112'!$M$9,G1061,1)),"",IF((AND(LEFT(G1061,2)=LEFT('112'!$M$9,2),B1061&lt;'112'!$K$9,$N1061='112'!$I$6)),"x",""))</f>
        <v/>
      </c>
      <c r="V1061" s="85" t="str">
        <f>IF(ISERROR(FIND('112'!$M$9,G1061,1)),"",IF((AND(RIGHT(G1061,2)=RIGHT('112'!$M$9,2),B1061&lt;'112'!$K$9,$O1061='112'!$I$6)),"x",""))</f>
        <v>x</v>
      </c>
      <c r="W1061" s="85" t="str">
        <f>IF(AND('341-CT'!$H$9=H1061,OR(LEFT(N1061,3)=$W$7,LEFT(O1061,3)=$W$7)),"x","")</f>
        <v/>
      </c>
      <c r="X1061" s="85" t="str">
        <f>IF(OR(TH!N1061=TH!$X$7,O1061=TH!$X$7),"x","")</f>
        <v/>
      </c>
      <c r="Y1061" s="85" t="str">
        <f>IF(AND(OR(N1061="131",O1061="131"),H1061='131-CT'!$H$9),"x","")</f>
        <v/>
      </c>
      <c r="Z1061" s="85"/>
      <c r="AA1061" s="85" t="str">
        <f>IF(AND(MONTH(E1061)='IN-NX'!$J$5,'IN-NX'!$D$7=D1061),"x","")</f>
        <v/>
      </c>
      <c r="AB1061" s="85" t="str">
        <f>IF(AND(OR(LEFT(TH!N1061,2)="15",LEFT(TH!O1061,2)="15"),'152-CT'!$J$8=TH!F1061),"x","")</f>
        <v/>
      </c>
      <c r="AC1061" s="85" t="str">
        <f>IF(AND(OR(LEFT(TH!N1061,2)="15",LEFT(TH!O1061,2)="15"),TK!$E$7=TH!F1061),"x","")</f>
        <v/>
      </c>
      <c r="AD1061" s="85" t="str">
        <f>IF(AND(N1061="1521",MONTH(C1061)='BK-NL'!$M$11),"x","")</f>
        <v/>
      </c>
    </row>
    <row r="1062" spans="1:30" ht="15.75" hidden="1" customHeight="1">
      <c r="A1062" s="342" t="str">
        <f>IF(B1062&lt;&gt;"",IF(AND(B1062='IN-TC'!$S$4,OR(TH!N1062="1111",TH!O1062="1111")),TH!D1062,""),"")</f>
        <v/>
      </c>
      <c r="B1062" s="63">
        <f t="shared" si="140"/>
        <v>5</v>
      </c>
      <c r="C1062" s="64">
        <f t="shared" si="139"/>
        <v>42514</v>
      </c>
      <c r="D1062" s="320" t="s">
        <v>708</v>
      </c>
      <c r="E1062" s="64">
        <v>42514</v>
      </c>
      <c r="F1062" s="74" t="s">
        <v>1209</v>
      </c>
      <c r="G1062" s="994" t="s">
        <v>927</v>
      </c>
      <c r="H1062" s="74"/>
      <c r="I1062" s="446"/>
      <c r="J1062" s="446"/>
      <c r="K1062" s="437"/>
      <c r="L1062" s="446"/>
      <c r="M1062" s="65">
        <v>2500</v>
      </c>
      <c r="N1062" s="66" t="s">
        <v>9</v>
      </c>
      <c r="O1062" s="66" t="s">
        <v>26</v>
      </c>
      <c r="P1062" s="85" t="str">
        <f>IF(AND('331-CT'!$E$7=TH!H1062,OR(N1062="331",O1062="331")),"x","")</f>
        <v/>
      </c>
      <c r="Q1062" s="85" t="str">
        <f>IF(AND(B1062='111'!$L$11,OR($N1062=$Q$7,$O1062=$Q$7)),"x","")</f>
        <v/>
      </c>
      <c r="R1062" s="85" t="str">
        <f>IF(AND($N1062=$Q$7,$B1062&lt;'111'!$L$11),"x","")</f>
        <v/>
      </c>
      <c r="S1062" s="85" t="str">
        <f>IF(AND($O1062=$Q$7,$B1062&lt;'111'!$L$11),"x","")</f>
        <v/>
      </c>
      <c r="T1062" s="85" t="str">
        <f>IF(ISERROR(FIND('112'!$M$9,G1062,1)),"",IF((AND(FIND('112'!$M$9,G1062,1)&gt;=1,B1062='112'!$K$9,OR($N1062='112'!$I$6,$O1062='112'!$I$6))),"x",""))</f>
        <v/>
      </c>
      <c r="U1062" s="85" t="str">
        <f>IF(ISERROR(FIND('112'!$M$9,G1062,1)),"",IF((AND(LEFT(G1062,2)=LEFT('112'!$M$9,2),B1062&lt;'112'!$K$9,$N1062='112'!$I$6)),"x",""))</f>
        <v/>
      </c>
      <c r="V1062" s="85" t="str">
        <f>IF(ISERROR(FIND('112'!$M$9,G1062,1)),"",IF((AND(RIGHT(G1062,2)=RIGHT('112'!$M$9,2),B1062&lt;'112'!$K$9,$O1062='112'!$I$6)),"x",""))</f>
        <v>x</v>
      </c>
      <c r="W1062" s="85" t="str">
        <f>IF(AND('341-CT'!$H$9=H1062,OR(LEFT(N1062,3)=$W$7,LEFT(O1062,3)=$W$7)),"x","")</f>
        <v/>
      </c>
      <c r="X1062" s="85" t="str">
        <f>IF(OR(TH!N1062=TH!$X$7,O1062=TH!$X$7),"x","")</f>
        <v/>
      </c>
      <c r="Y1062" s="85" t="str">
        <f>IF(AND(OR(N1062="131",O1062="131"),H1062='131-CT'!$H$9),"x","")</f>
        <v/>
      </c>
      <c r="Z1062" s="85"/>
      <c r="AA1062" s="85" t="str">
        <f>IF(AND(MONTH(E1062)='IN-NX'!$J$5,'IN-NX'!$D$7=D1062),"x","")</f>
        <v/>
      </c>
      <c r="AB1062" s="85" t="str">
        <f>IF(AND(OR(LEFT(TH!N1062,2)="15",LEFT(TH!O1062,2)="15"),'152-CT'!$J$8=TH!F1062),"x","")</f>
        <v/>
      </c>
      <c r="AC1062" s="85" t="str">
        <f>IF(AND(OR(LEFT(TH!N1062,2)="15",LEFT(TH!O1062,2)="15"),TK!$E$7=TH!F1062),"x","")</f>
        <v/>
      </c>
      <c r="AD1062" s="85" t="str">
        <f>IF(AND(N1062="1521",MONTH(C1062)='BK-NL'!$M$11),"x","")</f>
        <v/>
      </c>
    </row>
    <row r="1063" spans="1:30" ht="15.75" hidden="1" customHeight="1">
      <c r="A1063" s="342" t="str">
        <f>IF(B1063&lt;&gt;"",IF(AND(B1063='IN-TC'!$S$4,OR(TH!N1063="1111",TH!O1063="1111")),TH!D1063,""),"")</f>
        <v/>
      </c>
      <c r="B1063" s="63">
        <f t="shared" si="140"/>
        <v>5</v>
      </c>
      <c r="C1063" s="64">
        <f t="shared" si="139"/>
        <v>42515</v>
      </c>
      <c r="D1063" s="320" t="s">
        <v>708</v>
      </c>
      <c r="E1063" s="64">
        <v>42515</v>
      </c>
      <c r="F1063" s="74" t="s">
        <v>1462</v>
      </c>
      <c r="G1063" s="994" t="s">
        <v>927</v>
      </c>
      <c r="H1063" s="74" t="s">
        <v>1227</v>
      </c>
      <c r="I1063" s="446"/>
      <c r="J1063" s="446"/>
      <c r="K1063" s="437"/>
      <c r="L1063" s="446"/>
      <c r="M1063" s="65">
        <v>85000000</v>
      </c>
      <c r="N1063" s="66" t="s">
        <v>72</v>
      </c>
      <c r="O1063" s="66" t="s">
        <v>26</v>
      </c>
      <c r="P1063" s="85" t="str">
        <f>IF(AND('331-CT'!$E$7=TH!H1063,OR(N1063="331",O1063="331")),"x","")</f>
        <v/>
      </c>
      <c r="Q1063" s="85" t="str">
        <f>IF(AND(B1063='111'!$L$11,OR($N1063=$Q$7,$O1063=$Q$7)),"x","")</f>
        <v/>
      </c>
      <c r="R1063" s="85" t="str">
        <f>IF(AND($N1063=$Q$7,$B1063&lt;'111'!$L$11),"x","")</f>
        <v/>
      </c>
      <c r="S1063" s="85" t="str">
        <f>IF(AND($O1063=$Q$7,$B1063&lt;'111'!$L$11),"x","")</f>
        <v/>
      </c>
      <c r="T1063" s="85" t="str">
        <f>IF(ISERROR(FIND('112'!$M$9,G1063,1)),"",IF((AND(FIND('112'!$M$9,G1063,1)&gt;=1,B1063='112'!$K$9,OR($N1063='112'!$I$6,$O1063='112'!$I$6))),"x",""))</f>
        <v/>
      </c>
      <c r="U1063" s="85" t="str">
        <f>IF(ISERROR(FIND('112'!$M$9,G1063,1)),"",IF((AND(LEFT(G1063,2)=LEFT('112'!$M$9,2),B1063&lt;'112'!$K$9,$N1063='112'!$I$6)),"x",""))</f>
        <v/>
      </c>
      <c r="V1063" s="85" t="str">
        <f>IF(ISERROR(FIND('112'!$M$9,G1063,1)),"",IF((AND(RIGHT(G1063,2)=RIGHT('112'!$M$9,2),B1063&lt;'112'!$K$9,$O1063='112'!$I$6)),"x",""))</f>
        <v>x</v>
      </c>
      <c r="W1063" s="85" t="str">
        <f>IF(AND('341-CT'!$H$9=H1063,OR(LEFT(N1063,3)=$W$7,LEFT(O1063,3)=$W$7)),"x","")</f>
        <v/>
      </c>
      <c r="X1063" s="85" t="str">
        <f>IF(OR(TH!N1063=TH!$X$7,O1063=TH!$X$7),"x","")</f>
        <v>x</v>
      </c>
      <c r="Y1063" s="85" t="str">
        <f>IF(AND(OR(N1063="131",O1063="131"),H1063='131-CT'!$H$9),"x","")</f>
        <v/>
      </c>
      <c r="Z1063" s="85"/>
      <c r="AA1063" s="85" t="str">
        <f>IF(AND(MONTH(E1063)='IN-NX'!$J$5,'IN-NX'!$D$7=D1063),"x","")</f>
        <v/>
      </c>
      <c r="AB1063" s="85" t="str">
        <f>IF(AND(OR(LEFT(TH!N1063,2)="15",LEFT(TH!O1063,2)="15"),'152-CT'!$J$8=TH!F1063),"x","")</f>
        <v/>
      </c>
      <c r="AC1063" s="85" t="str">
        <f>IF(AND(OR(LEFT(TH!N1063,2)="15",LEFT(TH!O1063,2)="15"),TK!$E$7=TH!F1063),"x","")</f>
        <v/>
      </c>
      <c r="AD1063" s="85" t="str">
        <f>IF(AND(N1063="1521",MONTH(C1063)='BK-NL'!$M$11),"x","")</f>
        <v/>
      </c>
    </row>
    <row r="1064" spans="1:30" ht="15.75" hidden="1" customHeight="1">
      <c r="A1064" s="342" t="str">
        <f>IF(B1064&lt;&gt;"",IF(AND(B1064='IN-TC'!$S$4,OR(TH!N1064="1111",TH!O1064="1111")),TH!D1064,""),"")</f>
        <v/>
      </c>
      <c r="B1064" s="63">
        <f t="shared" si="140"/>
        <v>5</v>
      </c>
      <c r="C1064" s="64">
        <f t="shared" si="139"/>
        <v>42517</v>
      </c>
      <c r="D1064" s="320" t="s">
        <v>708</v>
      </c>
      <c r="E1064" s="64">
        <v>42517</v>
      </c>
      <c r="F1064" s="74" t="s">
        <v>1470</v>
      </c>
      <c r="G1064" s="994" t="s">
        <v>927</v>
      </c>
      <c r="H1064" s="898" t="s">
        <v>1560</v>
      </c>
      <c r="I1064" s="446"/>
      <c r="J1064" s="446"/>
      <c r="K1064" s="437"/>
      <c r="L1064" s="446"/>
      <c r="M1064" s="65">
        <v>837658200</v>
      </c>
      <c r="N1064" s="66" t="s">
        <v>87</v>
      </c>
      <c r="O1064" s="66" t="s">
        <v>26</v>
      </c>
      <c r="P1064" s="85" t="str">
        <f>IF(AND('331-CT'!$E$7=TH!H1064,OR(N1064="331",O1064="331")),"x","")</f>
        <v/>
      </c>
      <c r="Q1064" s="85" t="str">
        <f>IF(AND(B1064='111'!$L$11,OR($N1064=$Q$7,$O1064=$Q$7)),"x","")</f>
        <v/>
      </c>
      <c r="R1064" s="85" t="str">
        <f>IF(AND($N1064=$Q$7,$B1064&lt;'111'!$L$11),"x","")</f>
        <v/>
      </c>
      <c r="S1064" s="85" t="str">
        <f>IF(AND($O1064=$Q$7,$B1064&lt;'111'!$L$11),"x","")</f>
        <v/>
      </c>
      <c r="T1064" s="85" t="str">
        <f>IF(ISERROR(FIND('112'!$M$9,G1064,1)),"",IF((AND(FIND('112'!$M$9,G1064,1)&gt;=1,B1064='112'!$K$9,OR($N1064='112'!$I$6,$O1064='112'!$I$6))),"x",""))</f>
        <v/>
      </c>
      <c r="U1064" s="85" t="str">
        <f>IF(ISERROR(FIND('112'!$M$9,G1064,1)),"",IF((AND(LEFT(G1064,2)=LEFT('112'!$M$9,2),B1064&lt;'112'!$K$9,$N1064='112'!$I$6)),"x",""))</f>
        <v/>
      </c>
      <c r="V1064" s="85" t="str">
        <f>IF(ISERROR(FIND('112'!$M$9,G1064,1)),"",IF((AND(RIGHT(G1064,2)=RIGHT('112'!$M$9,2),B1064&lt;'112'!$K$9,$O1064='112'!$I$6)),"x",""))</f>
        <v>x</v>
      </c>
      <c r="W1064" s="85" t="str">
        <f>IF(AND('341-CT'!$H$9=H1064,OR(LEFT(N1064,3)=$W$7,LEFT(O1064,3)=$W$7)),"x","")</f>
        <v/>
      </c>
      <c r="X1064" s="85" t="str">
        <f>IF(OR(TH!N1064=TH!$X$7,O1064=TH!$X$7),"x","")</f>
        <v/>
      </c>
      <c r="Y1064" s="85" t="str">
        <f>IF(AND(OR(N1064="131",O1064="131"),H1064='131-CT'!$H$9),"x","")</f>
        <v/>
      </c>
      <c r="Z1064" s="85"/>
      <c r="AA1064" s="85" t="str">
        <f>IF(AND(MONTH(E1064)='IN-NX'!$J$5,'IN-NX'!$D$7=D1064),"x","")</f>
        <v/>
      </c>
      <c r="AB1064" s="85" t="str">
        <f>IF(AND(OR(LEFT(TH!N1064,2)="15",LEFT(TH!O1064,2)="15"),'152-CT'!$J$8=TH!F1064),"x","")</f>
        <v/>
      </c>
      <c r="AC1064" s="85" t="str">
        <f>IF(AND(OR(LEFT(TH!N1064,2)="15",LEFT(TH!O1064,2)="15"),TK!$E$7=TH!F1064),"x","")</f>
        <v/>
      </c>
      <c r="AD1064" s="85" t="str">
        <f>IF(AND(N1064="1521",MONTH(C1064)='BK-NL'!$M$11),"x","")</f>
        <v/>
      </c>
    </row>
    <row r="1065" spans="1:30" ht="15.75" hidden="1" customHeight="1">
      <c r="A1065" s="342" t="str">
        <f>IF(B1065&lt;&gt;"",IF(AND(B1065='IN-TC'!$S$4,OR(TH!N1065="1111",TH!O1065="1111")),TH!D1065,""),"")</f>
        <v/>
      </c>
      <c r="B1065" s="63">
        <f t="shared" si="140"/>
        <v>5</v>
      </c>
      <c r="C1065" s="64">
        <f t="shared" si="139"/>
        <v>42518</v>
      </c>
      <c r="D1065" s="320" t="s">
        <v>918</v>
      </c>
      <c r="E1065" s="64">
        <v>42518</v>
      </c>
      <c r="F1065" s="74" t="s">
        <v>1154</v>
      </c>
      <c r="G1065" s="994" t="s">
        <v>927</v>
      </c>
      <c r="H1065" s="74" t="s">
        <v>770</v>
      </c>
      <c r="I1065" s="446"/>
      <c r="J1065" s="446"/>
      <c r="K1065" s="437"/>
      <c r="L1065" s="446"/>
      <c r="M1065" s="65">
        <v>80000000</v>
      </c>
      <c r="N1065" s="66" t="s">
        <v>63</v>
      </c>
      <c r="O1065" s="66" t="s">
        <v>26</v>
      </c>
      <c r="P1065" s="85" t="str">
        <f>IF(AND('331-CT'!$E$7=TH!H1065,OR(N1065="331",O1065="331")),"x","")</f>
        <v/>
      </c>
      <c r="Q1065" s="85" t="str">
        <f>IF(AND(B1065='111'!$L$11,OR($N1065=$Q$7,$O1065=$Q$7)),"x","")</f>
        <v/>
      </c>
      <c r="R1065" s="85" t="str">
        <f>IF(AND($N1065=$Q$7,$B1065&lt;'111'!$L$11),"x","")</f>
        <v/>
      </c>
      <c r="S1065" s="85" t="str">
        <f>IF(AND($O1065=$Q$7,$B1065&lt;'111'!$L$11),"x","")</f>
        <v/>
      </c>
      <c r="T1065" s="85" t="str">
        <f>IF(ISERROR(FIND('112'!$M$9,G1065,1)),"",IF((AND(FIND('112'!$M$9,G1065,1)&gt;=1,B1065='112'!$K$9,OR($N1065='112'!$I$6,$O1065='112'!$I$6))),"x",""))</f>
        <v/>
      </c>
      <c r="U1065" s="85" t="str">
        <f>IF(ISERROR(FIND('112'!$M$9,G1065,1)),"",IF((AND(LEFT(G1065,2)=LEFT('112'!$M$9,2),B1065&lt;'112'!$K$9,$N1065='112'!$I$6)),"x",""))</f>
        <v/>
      </c>
      <c r="V1065" s="85" t="str">
        <f>IF(ISERROR(FIND('112'!$M$9,G1065,1)),"",IF((AND(RIGHT(G1065,2)=RIGHT('112'!$M$9,2),B1065&lt;'112'!$K$9,$O1065='112'!$I$6)),"x",""))</f>
        <v>x</v>
      </c>
      <c r="W1065" s="85" t="str">
        <f>IF(AND('341-CT'!$H$9=H1065,OR(LEFT(N1065,3)=$W$7,LEFT(O1065,3)=$W$7)),"x","")</f>
        <v/>
      </c>
      <c r="X1065" s="85" t="str">
        <f>IF(OR(TH!N1065=TH!$X$7,O1065=TH!$X$7),"x","")</f>
        <v/>
      </c>
      <c r="Y1065" s="85" t="str">
        <f>IF(AND(OR(N1065="131",O1065="131"),H1065='131-CT'!$H$9),"x","")</f>
        <v/>
      </c>
      <c r="Z1065" s="85"/>
      <c r="AA1065" s="85" t="str">
        <f>IF(AND(MONTH(E1065)='IN-NX'!$J$5,'IN-NX'!$D$7=D1065),"x","")</f>
        <v/>
      </c>
      <c r="AB1065" s="85" t="str">
        <f>IF(AND(OR(LEFT(TH!N1065,2)="15",LEFT(TH!O1065,2)="15"),'152-CT'!$J$8=TH!F1065),"x","")</f>
        <v/>
      </c>
      <c r="AC1065" s="85" t="str">
        <f>IF(AND(OR(LEFT(TH!N1065,2)="15",LEFT(TH!O1065,2)="15"),TK!$E$7=TH!F1065),"x","")</f>
        <v/>
      </c>
      <c r="AD1065" s="85" t="str">
        <f>IF(AND(N1065="1521",MONTH(C1065)='BK-NL'!$M$11),"x","")</f>
        <v/>
      </c>
    </row>
    <row r="1066" spans="1:30" ht="15.75" hidden="1" customHeight="1">
      <c r="A1066" s="342" t="str">
        <f>IF(B1066&lt;&gt;"",IF(AND(B1066='IN-TC'!$S$4,OR(TH!N1066="1111",TH!O1066="1111")),TH!D1066,""),"")</f>
        <v/>
      </c>
      <c r="B1066" s="63">
        <f t="shared" si="140"/>
        <v>5</v>
      </c>
      <c r="C1066" s="64">
        <f t="shared" ref="C1066:C1076" si="141">E1066</f>
        <v>42518</v>
      </c>
      <c r="D1066" s="320" t="s">
        <v>708</v>
      </c>
      <c r="E1066" s="64">
        <v>42518</v>
      </c>
      <c r="F1066" s="74" t="s">
        <v>1472</v>
      </c>
      <c r="G1066" s="994" t="s">
        <v>927</v>
      </c>
      <c r="H1066" s="898" t="s">
        <v>1560</v>
      </c>
      <c r="I1066" s="446"/>
      <c r="J1066" s="446"/>
      <c r="K1066" s="437"/>
      <c r="L1066" s="446"/>
      <c r="M1066" s="65">
        <v>1146783</v>
      </c>
      <c r="N1066" s="66" t="s">
        <v>99</v>
      </c>
      <c r="O1066" s="66" t="s">
        <v>26</v>
      </c>
      <c r="P1066" s="85" t="str">
        <f>IF(AND('331-CT'!$E$7=TH!H1066,OR(N1066="331",O1066="331")),"x","")</f>
        <v/>
      </c>
      <c r="Q1066" s="85" t="str">
        <f>IF(AND(B1066='111'!$L$11,OR($N1066=$Q$7,$O1066=$Q$7)),"x","")</f>
        <v/>
      </c>
      <c r="R1066" s="85" t="str">
        <f>IF(AND($N1066=$Q$7,$B1066&lt;'111'!$L$11),"x","")</f>
        <v/>
      </c>
      <c r="S1066" s="85" t="str">
        <f>IF(AND($O1066=$Q$7,$B1066&lt;'111'!$L$11),"x","")</f>
        <v/>
      </c>
      <c r="T1066" s="85" t="str">
        <f>IF(ISERROR(FIND('112'!$M$9,G1066,1)),"",IF((AND(FIND('112'!$M$9,G1066,1)&gt;=1,B1066='112'!$K$9,OR($N1066='112'!$I$6,$O1066='112'!$I$6))),"x",""))</f>
        <v/>
      </c>
      <c r="U1066" s="85" t="str">
        <f>IF(ISERROR(FIND('112'!$M$9,G1066,1)),"",IF((AND(LEFT(G1066,2)=LEFT('112'!$M$9,2),B1066&lt;'112'!$K$9,$N1066='112'!$I$6)),"x",""))</f>
        <v/>
      </c>
      <c r="V1066" s="85" t="str">
        <f>IF(ISERROR(FIND('112'!$M$9,G1066,1)),"",IF((AND(RIGHT(G1066,2)=RIGHT('112'!$M$9,2),B1066&lt;'112'!$K$9,$O1066='112'!$I$6)),"x",""))</f>
        <v>x</v>
      </c>
      <c r="W1066" s="85" t="str">
        <f>IF(AND('341-CT'!$H$9=H1066,OR(LEFT(N1066,3)=$W$7,LEFT(O1066,3)=$W$7)),"x","")</f>
        <v/>
      </c>
      <c r="X1066" s="85" t="str">
        <f>IF(OR(TH!N1066=TH!$X$7,O1066=TH!$X$7),"x","")</f>
        <v/>
      </c>
      <c r="Y1066" s="85" t="str">
        <f>IF(AND(OR(N1066="131",O1066="131"),H1066='131-CT'!$H$9),"x","")</f>
        <v/>
      </c>
      <c r="Z1066" s="85"/>
      <c r="AA1066" s="85" t="str">
        <f>IF(AND(MONTH(E1066)='IN-NX'!$J$5,'IN-NX'!$D$7=D1066),"x","")</f>
        <v/>
      </c>
      <c r="AB1066" s="85" t="str">
        <f>IF(AND(OR(LEFT(TH!N1066,2)="15",LEFT(TH!O1066,2)="15"),'152-CT'!$J$8=TH!F1066),"x","")</f>
        <v/>
      </c>
      <c r="AC1066" s="85" t="str">
        <f>IF(AND(OR(LEFT(TH!N1066,2)="15",LEFT(TH!O1066,2)="15"),TK!$E$7=TH!F1066),"x","")</f>
        <v/>
      </c>
      <c r="AD1066" s="85" t="str">
        <f>IF(AND(N1066="1521",MONTH(C1066)='BK-NL'!$M$11),"x","")</f>
        <v/>
      </c>
    </row>
    <row r="1067" spans="1:30" ht="15.75" hidden="1" customHeight="1">
      <c r="A1067" s="342" t="str">
        <f>IF(B1067&lt;&gt;"",IF(AND(B1067='IN-TC'!$S$4,OR(TH!N1067="1111",TH!O1067="1111")),TH!D1067,""),"")</f>
        <v/>
      </c>
      <c r="B1067" s="63">
        <f t="shared" si="140"/>
        <v>5</v>
      </c>
      <c r="C1067" s="64">
        <f t="shared" si="141"/>
        <v>42506</v>
      </c>
      <c r="D1067" s="320" t="s">
        <v>708</v>
      </c>
      <c r="E1067" s="64">
        <v>42506</v>
      </c>
      <c r="F1067" s="74" t="s">
        <v>1230</v>
      </c>
      <c r="G1067" s="994" t="s">
        <v>926</v>
      </c>
      <c r="H1067" s="74"/>
      <c r="I1067" s="446"/>
      <c r="J1067" s="446"/>
      <c r="K1067" s="437"/>
      <c r="L1067" s="446"/>
      <c r="M1067" s="65">
        <v>50000</v>
      </c>
      <c r="N1067" s="66" t="s">
        <v>101</v>
      </c>
      <c r="O1067" s="66" t="s">
        <v>26</v>
      </c>
      <c r="P1067" s="85" t="str">
        <f>IF(AND('331-CT'!$E$7=TH!H1067,OR(N1067="331",O1067="331")),"x","")</f>
        <v/>
      </c>
      <c r="Q1067" s="85" t="str">
        <f>IF(AND(B1067='111'!$L$11,OR($N1067=$Q$7,$O1067=$Q$7)),"x","")</f>
        <v/>
      </c>
      <c r="R1067" s="85" t="str">
        <f>IF(AND($N1067=$Q$7,$B1067&lt;'111'!$L$11),"x","")</f>
        <v/>
      </c>
      <c r="S1067" s="85" t="str">
        <f>IF(AND($O1067=$Q$7,$B1067&lt;'111'!$L$11),"x","")</f>
        <v/>
      </c>
      <c r="T1067" s="85" t="str">
        <f>IF(ISERROR(FIND('112'!$M$9,G1067,1)),"",IF((AND(FIND('112'!$M$9,G1067,1)&gt;=1,B1067='112'!$K$9,OR($N1067='112'!$I$6,$O1067='112'!$I$6))),"x",""))</f>
        <v/>
      </c>
      <c r="U1067" s="85" t="str">
        <f>IF(ISERROR(FIND('112'!$M$9,G1067,1)),"",IF((AND(LEFT(G1067,2)=LEFT('112'!$M$9,2),B1067&lt;'112'!$K$9,$N1067='112'!$I$6)),"x",""))</f>
        <v/>
      </c>
      <c r="V1067" s="85" t="str">
        <f>IF(ISERROR(FIND('112'!$M$9,G1067,1)),"",IF((AND(RIGHT(G1067,2)=RIGHT('112'!$M$9,2),B1067&lt;'112'!$K$9,$O1067='112'!$I$6)),"x",""))</f>
        <v/>
      </c>
      <c r="W1067" s="85" t="str">
        <f>IF(AND('341-CT'!$H$9=H1067,OR(LEFT(N1067,3)=$W$7,LEFT(O1067,3)=$W$7)),"x","")</f>
        <v/>
      </c>
      <c r="X1067" s="85" t="str">
        <f>IF(OR(TH!N1067=TH!$X$7,O1067=TH!$X$7),"x","")</f>
        <v/>
      </c>
      <c r="Y1067" s="85" t="str">
        <f>IF(AND(OR(N1067="131",O1067="131"),H1067='131-CT'!$H$9),"x","")</f>
        <v/>
      </c>
      <c r="Z1067" s="85"/>
      <c r="AA1067" s="85" t="str">
        <f>IF(AND(MONTH(E1067)='IN-NX'!$J$5,'IN-NX'!$D$7=D1067),"x","")</f>
        <v/>
      </c>
      <c r="AB1067" s="85" t="str">
        <f>IF(AND(OR(LEFT(TH!N1067,2)="15",LEFT(TH!O1067,2)="15"),'152-CT'!$J$8=TH!F1067),"x","")</f>
        <v/>
      </c>
      <c r="AC1067" s="85" t="str">
        <f>IF(AND(OR(LEFT(TH!N1067,2)="15",LEFT(TH!O1067,2)="15"),TK!$E$7=TH!F1067),"x","")</f>
        <v/>
      </c>
      <c r="AD1067" s="85" t="str">
        <f>IF(AND(N1067="1521",MONTH(C1067)='BK-NL'!$M$11),"x","")</f>
        <v/>
      </c>
    </row>
    <row r="1068" spans="1:30" ht="15.75" hidden="1" customHeight="1">
      <c r="A1068" s="342" t="str">
        <f>IF(B1068&lt;&gt;"",IF(AND(B1068='IN-TC'!$S$4,OR(TH!N1068="1111",TH!O1068="1111")),TH!D1068,""),"")</f>
        <v/>
      </c>
      <c r="B1068" s="63">
        <f t="shared" si="140"/>
        <v>5</v>
      </c>
      <c r="C1068" s="64">
        <f t="shared" si="141"/>
        <v>42506</v>
      </c>
      <c r="D1068" s="320" t="s">
        <v>708</v>
      </c>
      <c r="E1068" s="64">
        <v>42506</v>
      </c>
      <c r="F1068" s="74" t="s">
        <v>1213</v>
      </c>
      <c r="G1068" s="994" t="s">
        <v>926</v>
      </c>
      <c r="H1068" s="74"/>
      <c r="I1068" s="446"/>
      <c r="J1068" s="446"/>
      <c r="K1068" s="437"/>
      <c r="L1068" s="446"/>
      <c r="M1068" s="65">
        <v>5000</v>
      </c>
      <c r="N1068" s="66" t="s">
        <v>9</v>
      </c>
      <c r="O1068" s="66" t="s">
        <v>26</v>
      </c>
      <c r="P1068" s="85" t="str">
        <f>IF(AND('331-CT'!$E$7=TH!H1068,OR(N1068="331",O1068="331")),"x","")</f>
        <v/>
      </c>
      <c r="Q1068" s="85" t="str">
        <f>IF(AND(B1068='111'!$L$11,OR($N1068=$Q$7,$O1068=$Q$7)),"x","")</f>
        <v/>
      </c>
      <c r="R1068" s="85" t="str">
        <f>IF(AND($N1068=$Q$7,$B1068&lt;'111'!$L$11),"x","")</f>
        <v/>
      </c>
      <c r="S1068" s="85" t="str">
        <f>IF(AND($O1068=$Q$7,$B1068&lt;'111'!$L$11),"x","")</f>
        <v/>
      </c>
      <c r="T1068" s="85" t="str">
        <f>IF(ISERROR(FIND('112'!$M$9,G1068,1)),"",IF((AND(FIND('112'!$M$9,G1068,1)&gt;=1,B1068='112'!$K$9,OR($N1068='112'!$I$6,$O1068='112'!$I$6))),"x",""))</f>
        <v/>
      </c>
      <c r="U1068" s="85" t="str">
        <f>IF(ISERROR(FIND('112'!$M$9,G1068,1)),"",IF((AND(LEFT(G1068,2)=LEFT('112'!$M$9,2),B1068&lt;'112'!$K$9,$N1068='112'!$I$6)),"x",""))</f>
        <v/>
      </c>
      <c r="V1068" s="85" t="str">
        <f>IF(ISERROR(FIND('112'!$M$9,G1068,1)),"",IF((AND(RIGHT(G1068,2)=RIGHT('112'!$M$9,2),B1068&lt;'112'!$K$9,$O1068='112'!$I$6)),"x",""))</f>
        <v/>
      </c>
      <c r="W1068" s="85" t="str">
        <f>IF(AND('341-CT'!$H$9=H1068,OR(LEFT(N1068,3)=$W$7,LEFT(O1068,3)=$W$7)),"x","")</f>
        <v/>
      </c>
      <c r="X1068" s="85" t="str">
        <f>IF(OR(TH!N1068=TH!$X$7,O1068=TH!$X$7),"x","")</f>
        <v/>
      </c>
      <c r="Y1068" s="85" t="str">
        <f>IF(AND(OR(N1068="131",O1068="131"),H1068='131-CT'!$H$9),"x","")</f>
        <v/>
      </c>
      <c r="Z1068" s="85"/>
      <c r="AA1068" s="85" t="str">
        <f>IF(AND(MONTH(E1068)='IN-NX'!$J$5,'IN-NX'!$D$7=D1068),"x","")</f>
        <v/>
      </c>
      <c r="AB1068" s="85" t="str">
        <f>IF(AND(OR(LEFT(TH!N1068,2)="15",LEFT(TH!O1068,2)="15"),'152-CT'!$J$8=TH!F1068),"x","")</f>
        <v/>
      </c>
      <c r="AC1068" s="85" t="str">
        <f>IF(AND(OR(LEFT(TH!N1068,2)="15",LEFT(TH!O1068,2)="15"),TK!$E$7=TH!F1068),"x","")</f>
        <v/>
      </c>
      <c r="AD1068" s="85" t="str">
        <f>IF(AND(N1068="1521",MONTH(C1068)='BK-NL'!$M$11),"x","")</f>
        <v/>
      </c>
    </row>
    <row r="1069" spans="1:30" ht="15.75" hidden="1" customHeight="1">
      <c r="A1069" s="342" t="str">
        <f>IF(B1069&lt;&gt;"",IF(AND(B1069='IN-TC'!$S$4,OR(TH!N1069="1111",TH!O1069="1111")),TH!D1069,""),"")</f>
        <v/>
      </c>
      <c r="B1069" s="63">
        <f t="shared" si="140"/>
        <v>5</v>
      </c>
      <c r="C1069" s="64">
        <f t="shared" si="141"/>
        <v>42506</v>
      </c>
      <c r="D1069" s="320" t="s">
        <v>708</v>
      </c>
      <c r="E1069" s="64">
        <v>42506</v>
      </c>
      <c r="F1069" s="74" t="s">
        <v>1231</v>
      </c>
      <c r="G1069" s="994" t="s">
        <v>926</v>
      </c>
      <c r="H1069" s="74"/>
      <c r="I1069" s="446"/>
      <c r="J1069" s="446"/>
      <c r="K1069" s="437"/>
      <c r="L1069" s="446"/>
      <c r="M1069" s="65">
        <v>50000</v>
      </c>
      <c r="N1069" s="66" t="s">
        <v>101</v>
      </c>
      <c r="O1069" s="66" t="s">
        <v>26</v>
      </c>
      <c r="P1069" s="85" t="str">
        <f>IF(AND('331-CT'!$E$7=TH!H1069,OR(N1069="331",O1069="331")),"x","")</f>
        <v/>
      </c>
      <c r="Q1069" s="85" t="str">
        <f>IF(AND(B1069='111'!$L$11,OR($N1069=$Q$7,$O1069=$Q$7)),"x","")</f>
        <v/>
      </c>
      <c r="R1069" s="85" t="str">
        <f>IF(AND($N1069=$Q$7,$B1069&lt;'111'!$L$11),"x","")</f>
        <v/>
      </c>
      <c r="S1069" s="85" t="str">
        <f>IF(AND($O1069=$Q$7,$B1069&lt;'111'!$L$11),"x","")</f>
        <v/>
      </c>
      <c r="T1069" s="85" t="str">
        <f>IF(ISERROR(FIND('112'!$M$9,G1069,1)),"",IF((AND(FIND('112'!$M$9,G1069,1)&gt;=1,B1069='112'!$K$9,OR($N1069='112'!$I$6,$O1069='112'!$I$6))),"x",""))</f>
        <v/>
      </c>
      <c r="U1069" s="85" t="str">
        <f>IF(ISERROR(FIND('112'!$M$9,G1069,1)),"",IF((AND(LEFT(G1069,2)=LEFT('112'!$M$9,2),B1069&lt;'112'!$K$9,$N1069='112'!$I$6)),"x",""))</f>
        <v/>
      </c>
      <c r="V1069" s="85" t="str">
        <f>IF(ISERROR(FIND('112'!$M$9,G1069,1)),"",IF((AND(RIGHT(G1069,2)=RIGHT('112'!$M$9,2),B1069&lt;'112'!$K$9,$O1069='112'!$I$6)),"x",""))</f>
        <v/>
      </c>
      <c r="W1069" s="85" t="str">
        <f>IF(AND('341-CT'!$H$9=H1069,OR(LEFT(N1069,3)=$W$7,LEFT(O1069,3)=$W$7)),"x","")</f>
        <v/>
      </c>
      <c r="X1069" s="85" t="str">
        <f>IF(OR(TH!N1069=TH!$X$7,O1069=TH!$X$7),"x","")</f>
        <v/>
      </c>
      <c r="Y1069" s="85" t="str">
        <f>IF(AND(OR(N1069="131",O1069="131"),H1069='131-CT'!$H$9),"x","")</f>
        <v/>
      </c>
      <c r="Z1069" s="85"/>
      <c r="AA1069" s="85" t="str">
        <f>IF(AND(MONTH(E1069)='IN-NX'!$J$5,'IN-NX'!$D$7=D1069),"x","")</f>
        <v/>
      </c>
      <c r="AB1069" s="85" t="str">
        <f>IF(AND(OR(LEFT(TH!N1069,2)="15",LEFT(TH!O1069,2)="15"),'152-CT'!$J$8=TH!F1069),"x","")</f>
        <v/>
      </c>
      <c r="AC1069" s="85" t="str">
        <f>IF(AND(OR(LEFT(TH!N1069,2)="15",LEFT(TH!O1069,2)="15"),TK!$E$7=TH!F1069),"x","")</f>
        <v/>
      </c>
      <c r="AD1069" s="85" t="str">
        <f>IF(AND(N1069="1521",MONTH(C1069)='BK-NL'!$M$11),"x","")</f>
        <v/>
      </c>
    </row>
    <row r="1070" spans="1:30" ht="15.75" hidden="1" customHeight="1">
      <c r="A1070" s="342" t="str">
        <f>IF(B1070&lt;&gt;"",IF(AND(B1070='IN-TC'!$S$4,OR(TH!N1070="1111",TH!O1070="1111")),TH!D1070,""),"")</f>
        <v/>
      </c>
      <c r="B1070" s="63">
        <f t="shared" si="140"/>
        <v>5</v>
      </c>
      <c r="C1070" s="64">
        <f t="shared" si="141"/>
        <v>42506</v>
      </c>
      <c r="D1070" s="320" t="s">
        <v>708</v>
      </c>
      <c r="E1070" s="64">
        <v>42506</v>
      </c>
      <c r="F1070" s="74" t="s">
        <v>1213</v>
      </c>
      <c r="G1070" s="994" t="s">
        <v>926</v>
      </c>
      <c r="H1070" s="74"/>
      <c r="I1070" s="446"/>
      <c r="J1070" s="446"/>
      <c r="K1070" s="437"/>
      <c r="L1070" s="446"/>
      <c r="M1070" s="65">
        <v>5000</v>
      </c>
      <c r="N1070" s="66" t="s">
        <v>9</v>
      </c>
      <c r="O1070" s="66" t="s">
        <v>26</v>
      </c>
      <c r="P1070" s="85" t="str">
        <f>IF(AND('331-CT'!$E$7=TH!H1070,OR(N1070="331",O1070="331")),"x","")</f>
        <v/>
      </c>
      <c r="Q1070" s="85" t="str">
        <f>IF(AND(B1070='111'!$L$11,OR($N1070=$Q$7,$O1070=$Q$7)),"x","")</f>
        <v/>
      </c>
      <c r="R1070" s="85" t="str">
        <f>IF(AND($N1070=$Q$7,$B1070&lt;'111'!$L$11),"x","")</f>
        <v/>
      </c>
      <c r="S1070" s="85" t="str">
        <f>IF(AND($O1070=$Q$7,$B1070&lt;'111'!$L$11),"x","")</f>
        <v/>
      </c>
      <c r="T1070" s="85" t="str">
        <f>IF(ISERROR(FIND('112'!$M$9,G1070,1)),"",IF((AND(FIND('112'!$M$9,G1070,1)&gt;=1,B1070='112'!$K$9,OR($N1070='112'!$I$6,$O1070='112'!$I$6))),"x",""))</f>
        <v/>
      </c>
      <c r="U1070" s="85" t="str">
        <f>IF(ISERROR(FIND('112'!$M$9,G1070,1)),"",IF((AND(LEFT(G1070,2)=LEFT('112'!$M$9,2),B1070&lt;'112'!$K$9,$N1070='112'!$I$6)),"x",""))</f>
        <v/>
      </c>
      <c r="V1070" s="85" t="str">
        <f>IF(ISERROR(FIND('112'!$M$9,G1070,1)),"",IF((AND(RIGHT(G1070,2)=RIGHT('112'!$M$9,2),B1070&lt;'112'!$K$9,$O1070='112'!$I$6)),"x",""))</f>
        <v/>
      </c>
      <c r="W1070" s="85" t="str">
        <f>IF(AND('341-CT'!$H$9=H1070,OR(LEFT(N1070,3)=$W$7,LEFT(O1070,3)=$W$7)),"x","")</f>
        <v/>
      </c>
      <c r="X1070" s="85" t="str">
        <f>IF(OR(TH!N1070=TH!$X$7,O1070=TH!$X$7),"x","")</f>
        <v/>
      </c>
      <c r="Y1070" s="85" t="str">
        <f>IF(AND(OR(N1070="131",O1070="131"),H1070='131-CT'!$H$9),"x","")</f>
        <v/>
      </c>
      <c r="Z1070" s="85"/>
      <c r="AA1070" s="85" t="str">
        <f>IF(AND(MONTH(E1070)='IN-NX'!$J$5,'IN-NX'!$D$7=D1070),"x","")</f>
        <v/>
      </c>
      <c r="AB1070" s="85" t="str">
        <f>IF(AND(OR(LEFT(TH!N1070,2)="15",LEFT(TH!O1070,2)="15"),'152-CT'!$J$8=TH!F1070),"x","")</f>
        <v/>
      </c>
      <c r="AC1070" s="85" t="str">
        <f>IF(AND(OR(LEFT(TH!N1070,2)="15",LEFT(TH!O1070,2)="15"),TK!$E$7=TH!F1070),"x","")</f>
        <v/>
      </c>
      <c r="AD1070" s="85" t="str">
        <f>IF(AND(N1070="1521",MONTH(C1070)='BK-NL'!$M$11),"x","")</f>
        <v/>
      </c>
    </row>
    <row r="1071" spans="1:30" ht="15.75" hidden="1" customHeight="1">
      <c r="A1071" s="342" t="str">
        <f>IF(B1071&lt;&gt;"",IF(AND(B1071='IN-TC'!$S$4,OR(TH!N1071="1111",TH!O1071="1111")),TH!D1071,""),"")</f>
        <v/>
      </c>
      <c r="B1071" s="63">
        <f t="shared" si="140"/>
        <v>5</v>
      </c>
      <c r="C1071" s="64">
        <f t="shared" si="141"/>
        <v>42509</v>
      </c>
      <c r="D1071" s="320" t="s">
        <v>708</v>
      </c>
      <c r="E1071" s="64">
        <v>42509</v>
      </c>
      <c r="F1071" s="351" t="s">
        <v>764</v>
      </c>
      <c r="G1071" s="994" t="s">
        <v>926</v>
      </c>
      <c r="H1071" s="7" t="s">
        <v>735</v>
      </c>
      <c r="I1071" s="446"/>
      <c r="J1071" s="446"/>
      <c r="K1071" s="437"/>
      <c r="L1071" s="446"/>
      <c r="M1071" s="65">
        <v>5278457</v>
      </c>
      <c r="N1071" s="66" t="s">
        <v>99</v>
      </c>
      <c r="O1071" s="66" t="s">
        <v>26</v>
      </c>
      <c r="P1071" s="85" t="str">
        <f>IF(AND('331-CT'!$E$7=TH!H1071,OR(N1071="331",O1071="331")),"x","")</f>
        <v/>
      </c>
      <c r="Q1071" s="85" t="str">
        <f>IF(AND(B1071='111'!$L$11,OR($N1071=$Q$7,$O1071=$Q$7)),"x","")</f>
        <v/>
      </c>
      <c r="R1071" s="85" t="str">
        <f>IF(AND($N1071=$Q$7,$B1071&lt;'111'!$L$11),"x","")</f>
        <v/>
      </c>
      <c r="S1071" s="85" t="str">
        <f>IF(AND($O1071=$Q$7,$B1071&lt;'111'!$L$11),"x","")</f>
        <v/>
      </c>
      <c r="T1071" s="85" t="str">
        <f>IF(ISERROR(FIND('112'!$M$9,G1071,1)),"",IF((AND(FIND('112'!$M$9,G1071,1)&gt;=1,B1071='112'!$K$9,OR($N1071='112'!$I$6,$O1071='112'!$I$6))),"x",""))</f>
        <v/>
      </c>
      <c r="U1071" s="85" t="str">
        <f>IF(ISERROR(FIND('112'!$M$9,G1071,1)),"",IF((AND(LEFT(G1071,2)=LEFT('112'!$M$9,2),B1071&lt;'112'!$K$9,$N1071='112'!$I$6)),"x",""))</f>
        <v/>
      </c>
      <c r="V1071" s="85" t="str">
        <f>IF(ISERROR(FIND('112'!$M$9,G1071,1)),"",IF((AND(RIGHT(G1071,2)=RIGHT('112'!$M$9,2),B1071&lt;'112'!$K$9,$O1071='112'!$I$6)),"x",""))</f>
        <v/>
      </c>
      <c r="W1071" s="85" t="str">
        <f>IF(AND('341-CT'!$H$9=H1071,OR(LEFT(N1071,3)=$W$7,LEFT(O1071,3)=$W$7)),"x","")</f>
        <v/>
      </c>
      <c r="X1071" s="85" t="str">
        <f>IF(OR(TH!N1071=TH!$X$7,O1071=TH!$X$7),"x","")</f>
        <v/>
      </c>
      <c r="Y1071" s="85" t="str">
        <f>IF(AND(OR(N1071="131",O1071="131"),H1071='131-CT'!$H$9),"x","")</f>
        <v/>
      </c>
      <c r="Z1071" s="85"/>
      <c r="AA1071" s="85" t="str">
        <f>IF(AND(MONTH(E1071)='IN-NX'!$J$5,'IN-NX'!$D$7=D1071),"x","")</f>
        <v/>
      </c>
      <c r="AB1071" s="85" t="str">
        <f>IF(AND(OR(LEFT(TH!N1071,2)="15",LEFT(TH!O1071,2)="15"),'152-CT'!$J$8=TH!F1071),"x","")</f>
        <v/>
      </c>
      <c r="AC1071" s="85" t="str">
        <f>IF(AND(OR(LEFT(TH!N1071,2)="15",LEFT(TH!O1071,2)="15"),TK!$E$7=TH!F1071),"x","")</f>
        <v/>
      </c>
      <c r="AD1071" s="85" t="str">
        <f>IF(AND(N1071="1521",MONTH(C1071)='BK-NL'!$M$11),"x","")</f>
        <v/>
      </c>
    </row>
    <row r="1072" spans="1:30" ht="15.75" hidden="1" customHeight="1">
      <c r="A1072" s="342" t="str">
        <f>IF(B1072&lt;&gt;"",IF(AND(B1072='IN-TC'!$S$4,OR(TH!N1072="1111",TH!O1072="1111")),TH!D1072,""),"")</f>
        <v/>
      </c>
      <c r="B1072" s="63">
        <f t="shared" si="140"/>
        <v>5</v>
      </c>
      <c r="C1072" s="64">
        <f t="shared" si="141"/>
        <v>42509</v>
      </c>
      <c r="D1072" s="320" t="s">
        <v>708</v>
      </c>
      <c r="E1072" s="64">
        <v>42509</v>
      </c>
      <c r="F1072" s="519" t="s">
        <v>765</v>
      </c>
      <c r="G1072" s="994" t="s">
        <v>926</v>
      </c>
      <c r="H1072" s="7" t="s">
        <v>736</v>
      </c>
      <c r="I1072" s="446"/>
      <c r="J1072" s="446"/>
      <c r="K1072" s="437"/>
      <c r="L1072" s="446"/>
      <c r="M1072" s="65">
        <v>4615999</v>
      </c>
      <c r="N1072" s="66" t="s">
        <v>99</v>
      </c>
      <c r="O1072" s="66" t="s">
        <v>26</v>
      </c>
      <c r="P1072" s="85" t="str">
        <f>IF(AND('331-CT'!$E$7=TH!H1072,OR(N1072="331",O1072="331")),"x","")</f>
        <v/>
      </c>
      <c r="Q1072" s="85" t="str">
        <f>IF(AND(B1072='111'!$L$11,OR($N1072=$Q$7,$O1072=$Q$7)),"x","")</f>
        <v/>
      </c>
      <c r="R1072" s="85" t="str">
        <f>IF(AND($N1072=$Q$7,$B1072&lt;'111'!$L$11),"x","")</f>
        <v/>
      </c>
      <c r="S1072" s="85" t="str">
        <f>IF(AND($O1072=$Q$7,$B1072&lt;'111'!$L$11),"x","")</f>
        <v/>
      </c>
      <c r="T1072" s="85" t="str">
        <f>IF(ISERROR(FIND('112'!$M$9,G1072,1)),"",IF((AND(FIND('112'!$M$9,G1072,1)&gt;=1,B1072='112'!$K$9,OR($N1072='112'!$I$6,$O1072='112'!$I$6))),"x",""))</f>
        <v/>
      </c>
      <c r="U1072" s="85" t="str">
        <f>IF(ISERROR(FIND('112'!$M$9,G1072,1)),"",IF((AND(LEFT(G1072,2)=LEFT('112'!$M$9,2),B1072&lt;'112'!$K$9,$N1072='112'!$I$6)),"x",""))</f>
        <v/>
      </c>
      <c r="V1072" s="85" t="str">
        <f>IF(ISERROR(FIND('112'!$M$9,G1072,1)),"",IF((AND(RIGHT(G1072,2)=RIGHT('112'!$M$9,2),B1072&lt;'112'!$K$9,$O1072='112'!$I$6)),"x",""))</f>
        <v/>
      </c>
      <c r="W1072" s="85" t="str">
        <f>IF(AND('341-CT'!$H$9=H1072,OR(LEFT(N1072,3)=$W$7,LEFT(O1072,3)=$W$7)),"x","")</f>
        <v/>
      </c>
      <c r="X1072" s="85" t="str">
        <f>IF(OR(TH!N1072=TH!$X$7,O1072=TH!$X$7),"x","")</f>
        <v/>
      </c>
      <c r="Y1072" s="85" t="str">
        <f>IF(AND(OR(N1072="131",O1072="131"),H1072='131-CT'!$H$9),"x","")</f>
        <v/>
      </c>
      <c r="Z1072" s="85"/>
      <c r="AA1072" s="85" t="str">
        <f>IF(AND(MONTH(E1072)='IN-NX'!$J$5,'IN-NX'!$D$7=D1072),"x","")</f>
        <v/>
      </c>
      <c r="AB1072" s="85" t="str">
        <f>IF(AND(OR(LEFT(TH!N1072,2)="15",LEFT(TH!O1072,2)="15"),'152-CT'!$J$8=TH!F1072),"x","")</f>
        <v/>
      </c>
      <c r="AC1072" s="85" t="str">
        <f>IF(AND(OR(LEFT(TH!N1072,2)="15",LEFT(TH!O1072,2)="15"),TK!$E$7=TH!F1072),"x","")</f>
        <v/>
      </c>
      <c r="AD1072" s="85" t="str">
        <f>IF(AND(N1072="1521",MONTH(C1072)='BK-NL'!$M$11),"x","")</f>
        <v/>
      </c>
    </row>
    <row r="1073" spans="1:30" ht="15.75" hidden="1" customHeight="1">
      <c r="A1073" s="342" t="str">
        <f>IF(B1073&lt;&gt;"",IF(AND(B1073='IN-TC'!$S$4,OR(TH!N1073="1111",TH!O1073="1111")),TH!D1073,""),"")</f>
        <v/>
      </c>
      <c r="B1073" s="63">
        <f t="shared" si="140"/>
        <v>5</v>
      </c>
      <c r="C1073" s="64">
        <f t="shared" si="141"/>
        <v>42509</v>
      </c>
      <c r="D1073" s="320" t="s">
        <v>708</v>
      </c>
      <c r="E1073" s="64">
        <v>42509</v>
      </c>
      <c r="F1073" s="519" t="s">
        <v>766</v>
      </c>
      <c r="G1073" s="994" t="s">
        <v>926</v>
      </c>
      <c r="H1073" s="7" t="s">
        <v>737</v>
      </c>
      <c r="I1073" s="446"/>
      <c r="J1073" s="446"/>
      <c r="K1073" s="437"/>
      <c r="L1073" s="446"/>
      <c r="M1073" s="65">
        <v>2458964</v>
      </c>
      <c r="N1073" s="66" t="s">
        <v>99</v>
      </c>
      <c r="O1073" s="66" t="s">
        <v>26</v>
      </c>
      <c r="P1073" s="85" t="str">
        <f>IF(AND('331-CT'!$E$7=TH!H1073,OR(N1073="331",O1073="331")),"x","")</f>
        <v/>
      </c>
      <c r="Q1073" s="85" t="str">
        <f>IF(AND(B1073='111'!$L$11,OR($N1073=$Q$7,$O1073=$Q$7)),"x","")</f>
        <v/>
      </c>
      <c r="R1073" s="85" t="str">
        <f>IF(AND($N1073=$Q$7,$B1073&lt;'111'!$L$11),"x","")</f>
        <v/>
      </c>
      <c r="S1073" s="85" t="str">
        <f>IF(AND($O1073=$Q$7,$B1073&lt;'111'!$L$11),"x","")</f>
        <v/>
      </c>
      <c r="T1073" s="85" t="str">
        <f>IF(ISERROR(FIND('112'!$M$9,G1073,1)),"",IF((AND(FIND('112'!$M$9,G1073,1)&gt;=1,B1073='112'!$K$9,OR($N1073='112'!$I$6,$O1073='112'!$I$6))),"x",""))</f>
        <v/>
      </c>
      <c r="U1073" s="85" t="str">
        <f>IF(ISERROR(FIND('112'!$M$9,G1073,1)),"",IF((AND(LEFT(G1073,2)=LEFT('112'!$M$9,2),B1073&lt;'112'!$K$9,$N1073='112'!$I$6)),"x",""))</f>
        <v/>
      </c>
      <c r="V1073" s="85" t="str">
        <f>IF(ISERROR(FIND('112'!$M$9,G1073,1)),"",IF((AND(RIGHT(G1073,2)=RIGHT('112'!$M$9,2),B1073&lt;'112'!$K$9,$O1073='112'!$I$6)),"x",""))</f>
        <v/>
      </c>
      <c r="W1073" s="85" t="str">
        <f>IF(AND('341-CT'!$H$9=H1073,OR(LEFT(N1073,3)=$W$7,LEFT(O1073,3)=$W$7)),"x","")</f>
        <v/>
      </c>
      <c r="X1073" s="85" t="str">
        <f>IF(OR(TH!N1073=TH!$X$7,O1073=TH!$X$7),"x","")</f>
        <v/>
      </c>
      <c r="Y1073" s="85" t="str">
        <f>IF(AND(OR(N1073="131",O1073="131"),H1073='131-CT'!$H$9),"x","")</f>
        <v/>
      </c>
      <c r="Z1073" s="85"/>
      <c r="AA1073" s="85" t="str">
        <f>IF(AND(MONTH(E1073)='IN-NX'!$J$5,'IN-NX'!$D$7=D1073),"x","")</f>
        <v/>
      </c>
      <c r="AB1073" s="85" t="str">
        <f>IF(AND(OR(LEFT(TH!N1073,2)="15",LEFT(TH!O1073,2)="15"),'152-CT'!$J$8=TH!F1073),"x","")</f>
        <v/>
      </c>
      <c r="AC1073" s="85" t="str">
        <f>IF(AND(OR(LEFT(TH!N1073,2)="15",LEFT(TH!O1073,2)="15"),TK!$E$7=TH!F1073),"x","")</f>
        <v/>
      </c>
      <c r="AD1073" s="85" t="str">
        <f>IF(AND(N1073="1521",MONTH(C1073)='BK-NL'!$M$11),"x","")</f>
        <v/>
      </c>
    </row>
    <row r="1074" spans="1:30" ht="15.75" hidden="1" customHeight="1">
      <c r="A1074" s="342" t="str">
        <f>IF(B1074&lt;&gt;"",IF(AND(B1074='IN-TC'!$S$4,OR(TH!N1074="1111",TH!O1074="1111")),TH!D1074,""),"")</f>
        <v/>
      </c>
      <c r="B1074" s="63">
        <f t="shared" si="140"/>
        <v>5</v>
      </c>
      <c r="C1074" s="64">
        <f t="shared" si="141"/>
        <v>42509</v>
      </c>
      <c r="D1074" s="320" t="s">
        <v>708</v>
      </c>
      <c r="E1074" s="64">
        <v>42509</v>
      </c>
      <c r="F1074" s="519" t="s">
        <v>1071</v>
      </c>
      <c r="G1074" s="994" t="s">
        <v>926</v>
      </c>
      <c r="H1074" s="7" t="s">
        <v>738</v>
      </c>
      <c r="I1074" s="446"/>
      <c r="J1074" s="446"/>
      <c r="K1074" s="437"/>
      <c r="L1074" s="446"/>
      <c r="M1074" s="65">
        <v>3204226</v>
      </c>
      <c r="N1074" s="66" t="s">
        <v>99</v>
      </c>
      <c r="O1074" s="66" t="s">
        <v>26</v>
      </c>
      <c r="P1074" s="85" t="str">
        <f>IF(AND('331-CT'!$E$7=TH!H1074,OR(N1074="331",O1074="331")),"x","")</f>
        <v/>
      </c>
      <c r="Q1074" s="85" t="str">
        <f>IF(AND(B1074='111'!$L$11,OR($N1074=$Q$7,$O1074=$Q$7)),"x","")</f>
        <v/>
      </c>
      <c r="R1074" s="85" t="str">
        <f>IF(AND($N1074=$Q$7,$B1074&lt;'111'!$L$11),"x","")</f>
        <v/>
      </c>
      <c r="S1074" s="85" t="str">
        <f>IF(AND($O1074=$Q$7,$B1074&lt;'111'!$L$11),"x","")</f>
        <v/>
      </c>
      <c r="T1074" s="85" t="str">
        <f>IF(ISERROR(FIND('112'!$M$9,G1074,1)),"",IF((AND(FIND('112'!$M$9,G1074,1)&gt;=1,B1074='112'!$K$9,OR($N1074='112'!$I$6,$O1074='112'!$I$6))),"x",""))</f>
        <v/>
      </c>
      <c r="U1074" s="85" t="str">
        <f>IF(ISERROR(FIND('112'!$M$9,G1074,1)),"",IF((AND(LEFT(G1074,2)=LEFT('112'!$M$9,2),B1074&lt;'112'!$K$9,$N1074='112'!$I$6)),"x",""))</f>
        <v/>
      </c>
      <c r="V1074" s="85" t="str">
        <f>IF(ISERROR(FIND('112'!$M$9,G1074,1)),"",IF((AND(RIGHT(G1074,2)=RIGHT('112'!$M$9,2),B1074&lt;'112'!$K$9,$O1074='112'!$I$6)),"x",""))</f>
        <v/>
      </c>
      <c r="W1074" s="85" t="str">
        <f>IF(AND('341-CT'!$H$9=H1074,OR(LEFT(N1074,3)=$W$7,LEFT(O1074,3)=$W$7)),"x","")</f>
        <v/>
      </c>
      <c r="X1074" s="85" t="str">
        <f>IF(OR(TH!N1074=TH!$X$7,O1074=TH!$X$7),"x","")</f>
        <v/>
      </c>
      <c r="Y1074" s="85" t="str">
        <f>IF(AND(OR(N1074="131",O1074="131"),H1074='131-CT'!$H$9),"x","")</f>
        <v/>
      </c>
      <c r="Z1074" s="85"/>
      <c r="AA1074" s="85" t="str">
        <f>IF(AND(MONTH(E1074)='IN-NX'!$J$5,'IN-NX'!$D$7=D1074),"x","")</f>
        <v/>
      </c>
      <c r="AB1074" s="85" t="str">
        <f>IF(AND(OR(LEFT(TH!N1074,2)="15",LEFT(TH!O1074,2)="15"),'152-CT'!$J$8=TH!F1074),"x","")</f>
        <v/>
      </c>
      <c r="AC1074" s="85" t="str">
        <f>IF(AND(OR(LEFT(TH!N1074,2)="15",LEFT(TH!O1074,2)="15"),TK!$E$7=TH!F1074),"x","")</f>
        <v/>
      </c>
      <c r="AD1074" s="85" t="str">
        <f>IF(AND(N1074="1521",MONTH(C1074)='BK-NL'!$M$11),"x","")</f>
        <v/>
      </c>
    </row>
    <row r="1075" spans="1:30" ht="15.75" hidden="1" customHeight="1">
      <c r="A1075" s="342" t="str">
        <f>IF(B1075&lt;&gt;"",IF(AND(B1075='IN-TC'!$S$4,OR(TH!N1075="1111",TH!O1075="1111")),TH!D1075,""),"")</f>
        <v/>
      </c>
      <c r="B1075" s="63">
        <f t="shared" si="140"/>
        <v>5</v>
      </c>
      <c r="C1075" s="64">
        <f t="shared" si="141"/>
        <v>42509</v>
      </c>
      <c r="D1075" s="320" t="s">
        <v>708</v>
      </c>
      <c r="E1075" s="64">
        <v>42509</v>
      </c>
      <c r="F1075" s="519" t="s">
        <v>747</v>
      </c>
      <c r="G1075" s="994" t="s">
        <v>926</v>
      </c>
      <c r="H1075" s="7" t="s">
        <v>748</v>
      </c>
      <c r="I1075" s="446"/>
      <c r="J1075" s="446"/>
      <c r="K1075" s="437"/>
      <c r="L1075" s="446"/>
      <c r="M1075" s="65">
        <v>3897213</v>
      </c>
      <c r="N1075" s="66" t="s">
        <v>99</v>
      </c>
      <c r="O1075" s="66" t="s">
        <v>26</v>
      </c>
      <c r="P1075" s="85" t="str">
        <f>IF(AND('331-CT'!$E$7=TH!H1075,OR(N1075="331",O1075="331")),"x","")</f>
        <v/>
      </c>
      <c r="Q1075" s="85" t="str">
        <f>IF(AND(B1075='111'!$L$11,OR($N1075=$Q$7,$O1075=$Q$7)),"x","")</f>
        <v/>
      </c>
      <c r="R1075" s="85" t="str">
        <f>IF(AND($N1075=$Q$7,$B1075&lt;'111'!$L$11),"x","")</f>
        <v/>
      </c>
      <c r="S1075" s="85" t="str">
        <f>IF(AND($O1075=$Q$7,$B1075&lt;'111'!$L$11),"x","")</f>
        <v/>
      </c>
      <c r="T1075" s="85" t="str">
        <f>IF(ISERROR(FIND('112'!$M$9,G1075,1)),"",IF((AND(FIND('112'!$M$9,G1075,1)&gt;=1,B1075='112'!$K$9,OR($N1075='112'!$I$6,$O1075='112'!$I$6))),"x",""))</f>
        <v/>
      </c>
      <c r="U1075" s="85" t="str">
        <f>IF(ISERROR(FIND('112'!$M$9,G1075,1)),"",IF((AND(LEFT(G1075,2)=LEFT('112'!$M$9,2),B1075&lt;'112'!$K$9,$N1075='112'!$I$6)),"x",""))</f>
        <v/>
      </c>
      <c r="V1075" s="85" t="str">
        <f>IF(ISERROR(FIND('112'!$M$9,G1075,1)),"",IF((AND(RIGHT(G1075,2)=RIGHT('112'!$M$9,2),B1075&lt;'112'!$K$9,$O1075='112'!$I$6)),"x",""))</f>
        <v/>
      </c>
      <c r="W1075" s="85" t="str">
        <f>IF(AND('341-CT'!$H$9=H1075,OR(LEFT(N1075,3)=$W$7,LEFT(O1075,3)=$W$7)),"x","")</f>
        <v/>
      </c>
      <c r="X1075" s="85" t="str">
        <f>IF(OR(TH!N1075=TH!$X$7,O1075=TH!$X$7),"x","")</f>
        <v/>
      </c>
      <c r="Y1075" s="85" t="str">
        <f>IF(AND(OR(N1075="131",O1075="131"),H1075='131-CT'!$H$9),"x","")</f>
        <v/>
      </c>
      <c r="Z1075" s="85"/>
      <c r="AA1075" s="85" t="str">
        <f>IF(AND(MONTH(E1075)='IN-NX'!$J$5,'IN-NX'!$D$7=D1075),"x","")</f>
        <v/>
      </c>
      <c r="AB1075" s="85" t="str">
        <f>IF(AND(OR(LEFT(TH!N1075,2)="15",LEFT(TH!O1075,2)="15"),'152-CT'!$J$8=TH!F1075),"x","")</f>
        <v/>
      </c>
      <c r="AC1075" s="85" t="str">
        <f>IF(AND(OR(LEFT(TH!N1075,2)="15",LEFT(TH!O1075,2)="15"),TK!$E$7=TH!F1075),"x","")</f>
        <v/>
      </c>
      <c r="AD1075" s="85" t="str">
        <f>IF(AND(N1075="1521",MONTH(C1075)='BK-NL'!$M$11),"x","")</f>
        <v/>
      </c>
    </row>
    <row r="1076" spans="1:30" s="353" customFormat="1" ht="15.75" hidden="1" customHeight="1">
      <c r="A1076" s="1190" t="str">
        <f>IF(B1076&lt;&gt;"",IF(AND(B1076='IN-TC'!$S$4,OR(TH!N1076="1111",TH!O1076="1111")),TH!D1076,""),"")</f>
        <v/>
      </c>
      <c r="B1076" s="1021">
        <f t="shared" si="140"/>
        <v>5</v>
      </c>
      <c r="C1076" s="81">
        <f t="shared" si="141"/>
        <v>42521</v>
      </c>
      <c r="D1076" s="81" t="s">
        <v>585</v>
      </c>
      <c r="E1076" s="81">
        <v>42521</v>
      </c>
      <c r="F1076" s="74" t="s">
        <v>1568</v>
      </c>
      <c r="G1076" s="82"/>
      <c r="H1076" s="83" t="s">
        <v>1369</v>
      </c>
      <c r="I1076" s="444"/>
      <c r="J1076" s="444"/>
      <c r="K1076" s="435"/>
      <c r="L1076" s="444"/>
      <c r="M1076" s="84">
        <v>321158412</v>
      </c>
      <c r="N1076" s="85" t="s">
        <v>72</v>
      </c>
      <c r="O1076" s="85" t="s">
        <v>9</v>
      </c>
      <c r="P1076" s="85" t="str">
        <f>IF(AND('331-CT'!$E$7=TH!H1076,OR(N1076="331",O1076="331")),"x","")</f>
        <v/>
      </c>
      <c r="Q1076" s="85" t="str">
        <f>IF(AND(B1076='111'!$L$11,OR($N1076=$Q$7,$O1076=$Q$7)),"x","")</f>
        <v/>
      </c>
      <c r="R1076" s="85" t="str">
        <f>IF(AND($N1076=$Q$7,$B1076&lt;'111'!$L$11),"x","")</f>
        <v/>
      </c>
      <c r="S1076" s="85" t="str">
        <f>IF(AND($O1076=$Q$7,$B1076&lt;'111'!$L$11),"x","")</f>
        <v/>
      </c>
      <c r="T1076" s="85" t="str">
        <f>IF(ISERROR(FIND('112'!$M$9,G1076,1)),"",IF((AND(FIND('112'!$M$9,G1076,1)&gt;=1,B1076='112'!$K$9,OR($N1076='112'!$I$6,$O1076='112'!$I$6))),"x",""))</f>
        <v/>
      </c>
      <c r="U1076" s="85" t="str">
        <f>IF(ISERROR(FIND('112'!$M$9,G1076,1)),"",IF((AND(LEFT(G1076,2)=LEFT('112'!$M$9,2),B1076&lt;'112'!$K$9,$N1076='112'!$I$6)),"x",""))</f>
        <v/>
      </c>
      <c r="V1076" s="85" t="str">
        <f>IF(ISERROR(FIND('112'!$M$9,G1076,1)),"",IF((AND(RIGHT(G1076,2)=RIGHT('112'!$M$9,2),B1076&lt;'112'!$K$9,$O1076='112'!$I$6)),"x",""))</f>
        <v/>
      </c>
      <c r="W1076" s="85" t="str">
        <f>IF(AND('341-CT'!$H$9=H1076,OR(LEFT(N1076,3)=$W$7,LEFT(O1076,3)=$W$7)),"x","")</f>
        <v/>
      </c>
      <c r="X1076" s="85" t="str">
        <f>IF(OR(TH!N1076=TH!$X$7,O1076=TH!$X$7),"x","")</f>
        <v>x</v>
      </c>
      <c r="Y1076" s="85" t="str">
        <f>IF(AND(OR(N1076="131",O1076="131"),H1076='131-CT'!$H$9),"x","")</f>
        <v/>
      </c>
      <c r="Z1076" s="85"/>
      <c r="AA1076" s="85" t="str">
        <f>IF(AND(MONTH(E1076)='IN-NX'!$J$5,'IN-NX'!$D$7=D1076),"x","")</f>
        <v/>
      </c>
      <c r="AB1076" s="85" t="str">
        <f>IF(AND(OR(LEFT(TH!N1076,2)="15",LEFT(TH!O1076,2)="15"),'152-CT'!$J$8=TH!F1076),"x","")</f>
        <v/>
      </c>
      <c r="AC1076" s="85" t="str">
        <f>IF(AND(OR(LEFT(TH!N1076,2)="15",LEFT(TH!O1076,2)="15"),TK!$E$7=TH!F1076),"x","")</f>
        <v/>
      </c>
      <c r="AD1076" s="85" t="str">
        <f>IF(AND(N1076="1521",MONTH(C1076)='BK-NL'!$M$11),"x","")</f>
        <v/>
      </c>
    </row>
    <row r="1077" spans="1:30" s="1178" customFormat="1" ht="15.75" hidden="1" customHeight="1">
      <c r="A1077" s="1177" t="str">
        <f>IF(B1077&lt;&gt;"",IF(AND(B1077='IN-TC'!$S$4,OR(TH!N1077="1111",TH!O1077="1111")),TH!D1077,""),"")</f>
        <v/>
      </c>
      <c r="B1077" s="1147">
        <f>IF(C1077&lt;&gt;"",MONTH(C1077),"")</f>
        <v>6</v>
      </c>
      <c r="C1077" s="875">
        <v>42527</v>
      </c>
      <c r="D1077" s="875" t="s">
        <v>599</v>
      </c>
      <c r="E1077" s="875">
        <f>C1077</f>
        <v>42527</v>
      </c>
      <c r="F1077" s="74" t="s">
        <v>452</v>
      </c>
      <c r="G1077" s="991" t="s">
        <v>1570</v>
      </c>
      <c r="H1077" s="983" t="s">
        <v>1571</v>
      </c>
      <c r="I1077" s="984">
        <v>10000</v>
      </c>
      <c r="J1077" s="986">
        <v>8.4499999999999993</v>
      </c>
      <c r="K1077" s="985">
        <f>I1077*J1077</f>
        <v>84500</v>
      </c>
      <c r="L1077" s="984">
        <v>22405</v>
      </c>
      <c r="M1077" s="1148">
        <f>ROUND(K1077*L1077,0)</f>
        <v>1893222500</v>
      </c>
      <c r="N1077" s="883" t="s">
        <v>591</v>
      </c>
      <c r="O1077" s="883" t="s">
        <v>299</v>
      </c>
      <c r="P1077" s="85" t="str">
        <f>IF(AND('331-CT'!$E$7=TH!H1077,OR(N1077="331",O1077="331")),"x","")</f>
        <v/>
      </c>
      <c r="Q1077" s="85" t="str">
        <f>IF(AND(B1077='111'!$L$11,OR($N1077=$Q$7,$O1077=$Q$7)),"x","")</f>
        <v/>
      </c>
      <c r="R1077" s="85" t="str">
        <f>IF(AND($N1077=$Q$7,$B1077&lt;'111'!$L$11),"x","")</f>
        <v/>
      </c>
      <c r="S1077" s="85" t="str">
        <f>IF(AND($O1077=$Q$7,$B1077&lt;'111'!$L$11),"x","")</f>
        <v/>
      </c>
      <c r="T1077" s="85" t="str">
        <f>IF(ISERROR(FIND('112'!$M$9,G1077,1)),"",IF((AND(FIND('112'!$M$9,G1077,1)&gt;=1,B1077='112'!$K$9,OR($N1077='112'!$I$6,$O1077='112'!$I$6))),"x",""))</f>
        <v/>
      </c>
      <c r="U1077" s="85" t="str">
        <f>IF(ISERROR(FIND('112'!$M$9,G1077,1)),"",IF((AND(LEFT(G1077,2)=LEFT('112'!$M$9,2),B1077&lt;'112'!$K$9,$N1077='112'!$I$6)),"x",""))</f>
        <v/>
      </c>
      <c r="V1077" s="85" t="str">
        <f>IF(ISERROR(FIND('112'!$M$9,G1077,1)),"",IF((AND(RIGHT(G1077,2)=RIGHT('112'!$M$9,2),B1077&lt;'112'!$K$9,$O1077='112'!$I$6)),"x",""))</f>
        <v/>
      </c>
      <c r="W1077" s="85" t="str">
        <f>IF(AND('341-CT'!$H$9=H1077,OR(LEFT(N1077,3)=$W$7,LEFT(O1077,3)=$W$7)),"x","")</f>
        <v/>
      </c>
      <c r="X1077" s="85" t="str">
        <f>IF(OR(TH!N1077=TH!$X$7,O1077=TH!$X$7),"x","")</f>
        <v/>
      </c>
      <c r="Y1077" s="85" t="str">
        <f>IF(AND(OR(N1077="131",O1077="131"),H1077='131-CT'!$H$9),"x","")</f>
        <v/>
      </c>
      <c r="Z1077" s="85"/>
      <c r="AA1077" s="85" t="str">
        <f>IF(AND(MONTH(E1077)='IN-NX'!$J$5,'IN-NX'!$D$7=D1077),"x","")</f>
        <v/>
      </c>
      <c r="AB1077" s="85" t="str">
        <f>IF(AND(OR(LEFT(TH!N1077,2)="15",LEFT(TH!O1077,2)="15"),'152-CT'!$J$8=TH!F1077),"x","")</f>
        <v/>
      </c>
      <c r="AC1077" s="85" t="str">
        <f>IF(AND(OR(LEFT(TH!N1077,2)="15",LEFT(TH!O1077,2)="15"),TK!$E$7=TH!F1077),"x","")</f>
        <v/>
      </c>
      <c r="AD1077" s="85" t="str">
        <f>IF(AND(N1077="1521",MONTH(C1077)='BK-NL'!$M$11),"x","")</f>
        <v/>
      </c>
    </row>
    <row r="1078" spans="1:30" s="1178" customFormat="1" ht="15.75" hidden="1" customHeight="1">
      <c r="A1078" s="1177" t="str">
        <f>IF(B1078&lt;&gt;"",IF(AND(B1078='IN-TC'!$S$4,OR(TH!N1078="1111",TH!O1078="1111")),TH!D1078,""),"")</f>
        <v/>
      </c>
      <c r="B1078" s="1147">
        <f t="shared" si="140"/>
        <v>6</v>
      </c>
      <c r="C1078" s="875">
        <v>42532</v>
      </c>
      <c r="D1078" s="875" t="s">
        <v>600</v>
      </c>
      <c r="E1078" s="875">
        <f t="shared" ref="E1078:E1091" si="142">C1078</f>
        <v>42532</v>
      </c>
      <c r="F1078" s="74" t="s">
        <v>452</v>
      </c>
      <c r="G1078" s="991" t="s">
        <v>1569</v>
      </c>
      <c r="H1078" s="983" t="s">
        <v>604</v>
      </c>
      <c r="I1078" s="984">
        <v>1000</v>
      </c>
      <c r="J1078" s="986">
        <v>11.5</v>
      </c>
      <c r="K1078" s="985">
        <f>I1078*J1078</f>
        <v>11500</v>
      </c>
      <c r="L1078" s="984">
        <v>22405</v>
      </c>
      <c r="M1078" s="1148">
        <f>ROUND(K1078*L1078,0)</f>
        <v>257657500</v>
      </c>
      <c r="N1078" s="883" t="s">
        <v>591</v>
      </c>
      <c r="O1078" s="883" t="s">
        <v>299</v>
      </c>
      <c r="P1078" s="85" t="str">
        <f>IF(AND('331-CT'!$E$7=TH!H1078,OR(N1078="331",O1078="331")),"x","")</f>
        <v/>
      </c>
      <c r="Q1078" s="85" t="str">
        <f>IF(AND(B1078='111'!$L$11,OR($N1078=$Q$7,$O1078=$Q$7)),"x","")</f>
        <v/>
      </c>
      <c r="R1078" s="85" t="str">
        <f>IF(AND($N1078=$Q$7,$B1078&lt;'111'!$L$11),"x","")</f>
        <v/>
      </c>
      <c r="S1078" s="85" t="str">
        <f>IF(AND($O1078=$Q$7,$B1078&lt;'111'!$L$11),"x","")</f>
        <v/>
      </c>
      <c r="T1078" s="85" t="str">
        <f>IF(ISERROR(FIND('112'!$M$9,G1078,1)),"",IF((AND(FIND('112'!$M$9,G1078,1)&gt;=1,B1078='112'!$K$9,OR($N1078='112'!$I$6,$O1078='112'!$I$6))),"x",""))</f>
        <v/>
      </c>
      <c r="U1078" s="85" t="str">
        <f>IF(ISERROR(FIND('112'!$M$9,G1078,1)),"",IF((AND(LEFT(G1078,2)=LEFT('112'!$M$9,2),B1078&lt;'112'!$K$9,$N1078='112'!$I$6)),"x",""))</f>
        <v/>
      </c>
      <c r="V1078" s="85" t="str">
        <f>IF(ISERROR(FIND('112'!$M$9,G1078,1)),"",IF((AND(RIGHT(G1078,2)=RIGHT('112'!$M$9,2),B1078&lt;'112'!$K$9,$O1078='112'!$I$6)),"x",""))</f>
        <v/>
      </c>
      <c r="W1078" s="85" t="str">
        <f>IF(AND('341-CT'!$H$9=H1078,OR(LEFT(N1078,3)=$W$7,LEFT(O1078,3)=$W$7)),"x","")</f>
        <v/>
      </c>
      <c r="X1078" s="85" t="str">
        <f>IF(OR(TH!N1078=TH!$X$7,O1078=TH!$X$7),"x","")</f>
        <v/>
      </c>
      <c r="Y1078" s="85" t="str">
        <f>IF(AND(OR(N1078="131",O1078="131"),H1078='131-CT'!$H$9),"x","")</f>
        <v/>
      </c>
      <c r="Z1078" s="85"/>
      <c r="AA1078" s="85" t="str">
        <f>IF(AND(MONTH(E1078)='IN-NX'!$J$5,'IN-NX'!$D$7=D1078),"x","")</f>
        <v/>
      </c>
      <c r="AB1078" s="85" t="str">
        <f>IF(AND(OR(LEFT(TH!N1078,2)="15",LEFT(TH!O1078,2)="15"),'152-CT'!$J$8=TH!F1078),"x","")</f>
        <v/>
      </c>
      <c r="AC1078" s="85" t="str">
        <f>IF(AND(OR(LEFT(TH!N1078,2)="15",LEFT(TH!O1078,2)="15"),TK!$E$7=TH!F1078),"x","")</f>
        <v/>
      </c>
      <c r="AD1078" s="85" t="str">
        <f>IF(AND(N1078="1521",MONTH(C1078)='BK-NL'!$M$11),"x","")</f>
        <v/>
      </c>
    </row>
    <row r="1079" spans="1:30" s="1178" customFormat="1" ht="15.75" hidden="1" customHeight="1">
      <c r="A1079" s="1177" t="str">
        <f>IF(B1079&lt;&gt;"",IF(AND(B1079='IN-TC'!$S$4,OR(TH!N1079="1111",TH!O1079="1111")),TH!D1079,""),"")</f>
        <v/>
      </c>
      <c r="B1079" s="1147">
        <f t="shared" si="140"/>
        <v>6</v>
      </c>
      <c r="C1079" s="875">
        <v>42532</v>
      </c>
      <c r="D1079" s="875" t="s">
        <v>600</v>
      </c>
      <c r="E1079" s="875">
        <f t="shared" si="142"/>
        <v>42532</v>
      </c>
      <c r="F1079" s="74" t="s">
        <v>1536</v>
      </c>
      <c r="G1079" s="991" t="s">
        <v>1569</v>
      </c>
      <c r="H1079" s="983" t="s">
        <v>604</v>
      </c>
      <c r="I1079" s="984">
        <v>2640</v>
      </c>
      <c r="J1079" s="986">
        <v>8.6</v>
      </c>
      <c r="K1079" s="985">
        <f>I1079*J1079</f>
        <v>22704</v>
      </c>
      <c r="L1079" s="984">
        <v>22405</v>
      </c>
      <c r="M1079" s="1148">
        <f>ROUND(K1079*L1079,0)</f>
        <v>508683120</v>
      </c>
      <c r="N1079" s="883" t="s">
        <v>591</v>
      </c>
      <c r="O1079" s="883" t="s">
        <v>299</v>
      </c>
      <c r="P1079" s="85" t="str">
        <f>IF(AND('331-CT'!$E$7=TH!H1079,OR(N1079="331",O1079="331")),"x","")</f>
        <v/>
      </c>
      <c r="Q1079" s="85" t="str">
        <f>IF(AND(B1079='111'!$L$11,OR($N1079=$Q$7,$O1079=$Q$7)),"x","")</f>
        <v/>
      </c>
      <c r="R1079" s="85" t="str">
        <f>IF(AND($N1079=$Q$7,$B1079&lt;'111'!$L$11),"x","")</f>
        <v/>
      </c>
      <c r="S1079" s="85" t="str">
        <f>IF(AND($O1079=$Q$7,$B1079&lt;'111'!$L$11),"x","")</f>
        <v/>
      </c>
      <c r="T1079" s="85" t="str">
        <f>IF(ISERROR(FIND('112'!$M$9,G1079,1)),"",IF((AND(FIND('112'!$M$9,G1079,1)&gt;=1,B1079='112'!$K$9,OR($N1079='112'!$I$6,$O1079='112'!$I$6))),"x",""))</f>
        <v/>
      </c>
      <c r="U1079" s="85" t="str">
        <f>IF(ISERROR(FIND('112'!$M$9,G1079,1)),"",IF((AND(LEFT(G1079,2)=LEFT('112'!$M$9,2),B1079&lt;'112'!$K$9,$N1079='112'!$I$6)),"x",""))</f>
        <v/>
      </c>
      <c r="V1079" s="85" t="str">
        <f>IF(ISERROR(FIND('112'!$M$9,G1079,1)),"",IF((AND(RIGHT(G1079,2)=RIGHT('112'!$M$9,2),B1079&lt;'112'!$K$9,$O1079='112'!$I$6)),"x",""))</f>
        <v/>
      </c>
      <c r="W1079" s="85" t="str">
        <f>IF(AND('341-CT'!$H$9=H1079,OR(LEFT(N1079,3)=$W$7,LEFT(O1079,3)=$W$7)),"x","")</f>
        <v/>
      </c>
      <c r="X1079" s="85" t="str">
        <f>IF(OR(TH!N1079=TH!$X$7,O1079=TH!$X$7),"x","")</f>
        <v/>
      </c>
      <c r="Y1079" s="85" t="str">
        <f>IF(AND(OR(N1079="131",O1079="131"),H1079='131-CT'!$H$9),"x","")</f>
        <v/>
      </c>
      <c r="Z1079" s="85"/>
      <c r="AA1079" s="85" t="str">
        <f>IF(AND(MONTH(E1079)='IN-NX'!$J$5,'IN-NX'!$D$7=D1079),"x","")</f>
        <v/>
      </c>
      <c r="AB1079" s="85" t="str">
        <f>IF(AND(OR(LEFT(TH!N1079,2)="15",LEFT(TH!O1079,2)="15"),'152-CT'!$J$8=TH!F1079),"x","")</f>
        <v/>
      </c>
      <c r="AC1079" s="85" t="str">
        <f>IF(AND(OR(LEFT(TH!N1079,2)="15",LEFT(TH!O1079,2)="15"),TK!$E$7=TH!F1079),"x","")</f>
        <v/>
      </c>
      <c r="AD1079" s="85" t="str">
        <f>IF(AND(N1079="1521",MONTH(C1079)='BK-NL'!$M$11),"x","")</f>
        <v/>
      </c>
    </row>
    <row r="1080" spans="1:30" s="1178" customFormat="1" ht="15.75" hidden="1" customHeight="1">
      <c r="A1080" s="1177" t="str">
        <f>IF(B1080&lt;&gt;"",IF(AND(B1080='IN-TC'!$S$4,OR(TH!N1080="1111",TH!O1080="1111")),TH!D1080,""),"")</f>
        <v/>
      </c>
      <c r="B1080" s="1147">
        <f t="shared" ref="B1080:B1090" si="143">IF(C1080&lt;&gt;"",MONTH(C1080),"")</f>
        <v>6</v>
      </c>
      <c r="C1080" s="875">
        <v>42535</v>
      </c>
      <c r="D1080" s="875" t="s">
        <v>1700</v>
      </c>
      <c r="E1080" s="875">
        <f t="shared" si="142"/>
        <v>42535</v>
      </c>
      <c r="F1080" s="74" t="s">
        <v>1702</v>
      </c>
      <c r="G1080" s="991" t="s">
        <v>1704</v>
      </c>
      <c r="H1080" s="983" t="s">
        <v>1558</v>
      </c>
      <c r="I1080" s="984">
        <v>1750</v>
      </c>
      <c r="J1080" s="986">
        <v>0.5</v>
      </c>
      <c r="K1080" s="985">
        <f t="shared" ref="K1080:K1090" si="144">I1080*J1080</f>
        <v>875</v>
      </c>
      <c r="L1080" s="984">
        <v>22300</v>
      </c>
      <c r="M1080" s="1148">
        <f t="shared" ref="M1080:M1090" si="145">ROUND(K1080*L1080,0)</f>
        <v>19512500</v>
      </c>
      <c r="N1080" s="883" t="s">
        <v>591</v>
      </c>
      <c r="O1080" s="883" t="s">
        <v>299</v>
      </c>
      <c r="P1080" s="85" t="str">
        <f>IF(AND('331-CT'!$E$7=TH!H1080,OR(N1080="331",O1080="331")),"x","")</f>
        <v/>
      </c>
      <c r="Q1080" s="85" t="str">
        <f>IF(AND(B1080='111'!$L$11,OR($N1080=$Q$7,$O1080=$Q$7)),"x","")</f>
        <v/>
      </c>
      <c r="R1080" s="85" t="str">
        <f>IF(AND($N1080=$Q$7,$B1080&lt;'111'!$L$11),"x","")</f>
        <v/>
      </c>
      <c r="S1080" s="85" t="str">
        <f>IF(AND($O1080=$Q$7,$B1080&lt;'111'!$L$11),"x","")</f>
        <v/>
      </c>
      <c r="T1080" s="85" t="str">
        <f>IF(ISERROR(FIND('112'!$M$9,G1080,1)),"",IF((AND(FIND('112'!$M$9,G1080,1)&gt;=1,B1080='112'!$K$9,OR($N1080='112'!$I$6,$O1080='112'!$I$6))),"x",""))</f>
        <v/>
      </c>
      <c r="U1080" s="85" t="str">
        <f>IF(ISERROR(FIND('112'!$M$9,G1080,1)),"",IF((AND(LEFT(G1080,2)=LEFT('112'!$M$9,2),B1080&lt;'112'!$K$9,$N1080='112'!$I$6)),"x",""))</f>
        <v/>
      </c>
      <c r="V1080" s="85" t="str">
        <f>IF(ISERROR(FIND('112'!$M$9,G1080,1)),"",IF((AND(RIGHT(G1080,2)=RIGHT('112'!$M$9,2),B1080&lt;'112'!$K$9,$O1080='112'!$I$6)),"x",""))</f>
        <v/>
      </c>
      <c r="W1080" s="85" t="str">
        <f>IF(AND('341-CT'!$H$9=H1080,OR(LEFT(N1080,3)=$W$7,LEFT(O1080,3)=$W$7)),"x","")</f>
        <v/>
      </c>
      <c r="X1080" s="85" t="str">
        <f>IF(OR(TH!N1080=TH!$X$7,O1080=TH!$X$7),"x","")</f>
        <v/>
      </c>
      <c r="Y1080" s="85" t="str">
        <f>IF(AND(OR(N1080="131",O1080="131"),H1080='131-CT'!$H$9),"x","")</f>
        <v/>
      </c>
      <c r="Z1080" s="85"/>
      <c r="AA1080" s="85" t="str">
        <f>IF(AND(MONTH(E1080)='IN-NX'!$J$5,'IN-NX'!$D$7=D1080),"x","")</f>
        <v/>
      </c>
      <c r="AB1080" s="85" t="str">
        <f>IF(AND(OR(LEFT(TH!N1080,2)="15",LEFT(TH!O1080,2)="15"),'152-CT'!$J$8=TH!F1080),"x","")</f>
        <v/>
      </c>
      <c r="AC1080" s="85" t="str">
        <f>IF(AND(OR(LEFT(TH!N1080,2)="15",LEFT(TH!O1080,2)="15"),TK!$E$7=TH!F1080),"x","")</f>
        <v/>
      </c>
      <c r="AD1080" s="85" t="str">
        <f>IF(AND(N1080="1521",MONTH(C1080)='BK-NL'!$M$11),"x","")</f>
        <v/>
      </c>
    </row>
    <row r="1081" spans="1:30" s="1178" customFormat="1" ht="15.75" hidden="1" customHeight="1">
      <c r="A1081" s="1177" t="str">
        <f>IF(B1081&lt;&gt;"",IF(AND(B1081='IN-TC'!$S$4,OR(TH!N1081="1111",TH!O1081="1111")),TH!D1081,""),"")</f>
        <v/>
      </c>
      <c r="B1081" s="1147">
        <f t="shared" si="143"/>
        <v>6</v>
      </c>
      <c r="C1081" s="875">
        <v>42535</v>
      </c>
      <c r="D1081" s="875" t="s">
        <v>1700</v>
      </c>
      <c r="E1081" s="875">
        <f t="shared" si="142"/>
        <v>42535</v>
      </c>
      <c r="F1081" s="74" t="s">
        <v>1703</v>
      </c>
      <c r="G1081" s="991" t="s">
        <v>1704</v>
      </c>
      <c r="H1081" s="983" t="s">
        <v>1558</v>
      </c>
      <c r="I1081" s="984">
        <v>5390</v>
      </c>
      <c r="J1081" s="986">
        <v>0.25</v>
      </c>
      <c r="K1081" s="985">
        <f t="shared" si="144"/>
        <v>1347.5</v>
      </c>
      <c r="L1081" s="984">
        <v>22300</v>
      </c>
      <c r="M1081" s="1148">
        <f t="shared" si="145"/>
        <v>30049250</v>
      </c>
      <c r="N1081" s="883" t="s">
        <v>591</v>
      </c>
      <c r="O1081" s="883" t="s">
        <v>299</v>
      </c>
      <c r="P1081" s="85" t="str">
        <f>IF(AND('331-CT'!$E$7=TH!H1081,OR(N1081="331",O1081="331")),"x","")</f>
        <v/>
      </c>
      <c r="Q1081" s="85" t="str">
        <f>IF(AND(B1081='111'!$L$11,OR($N1081=$Q$7,$O1081=$Q$7)),"x","")</f>
        <v/>
      </c>
      <c r="R1081" s="85" t="str">
        <f>IF(AND($N1081=$Q$7,$B1081&lt;'111'!$L$11),"x","")</f>
        <v/>
      </c>
      <c r="S1081" s="85" t="str">
        <f>IF(AND($O1081=$Q$7,$B1081&lt;'111'!$L$11),"x","")</f>
        <v/>
      </c>
      <c r="T1081" s="85" t="str">
        <f>IF(ISERROR(FIND('112'!$M$9,G1081,1)),"",IF((AND(FIND('112'!$M$9,G1081,1)&gt;=1,B1081='112'!$K$9,OR($N1081='112'!$I$6,$O1081='112'!$I$6))),"x",""))</f>
        <v/>
      </c>
      <c r="U1081" s="85" t="str">
        <f>IF(ISERROR(FIND('112'!$M$9,G1081,1)),"",IF((AND(LEFT(G1081,2)=LEFT('112'!$M$9,2),B1081&lt;'112'!$K$9,$N1081='112'!$I$6)),"x",""))</f>
        <v/>
      </c>
      <c r="V1081" s="85" t="str">
        <f>IF(ISERROR(FIND('112'!$M$9,G1081,1)),"",IF((AND(RIGHT(G1081,2)=RIGHT('112'!$M$9,2),B1081&lt;'112'!$K$9,$O1081='112'!$I$6)),"x",""))</f>
        <v/>
      </c>
      <c r="W1081" s="85" t="str">
        <f>IF(AND('341-CT'!$H$9=H1081,OR(LEFT(N1081,3)=$W$7,LEFT(O1081,3)=$W$7)),"x","")</f>
        <v/>
      </c>
      <c r="X1081" s="85" t="str">
        <f>IF(OR(TH!N1081=TH!$X$7,O1081=TH!$X$7),"x","")</f>
        <v/>
      </c>
      <c r="Y1081" s="85" t="str">
        <f>IF(AND(OR(N1081="131",O1081="131"),H1081='131-CT'!$H$9),"x","")</f>
        <v/>
      </c>
      <c r="Z1081" s="85"/>
      <c r="AA1081" s="85" t="str">
        <f>IF(AND(MONTH(E1081)='IN-NX'!$J$5,'IN-NX'!$D$7=D1081),"x","")</f>
        <v/>
      </c>
      <c r="AB1081" s="85" t="str">
        <f>IF(AND(OR(LEFT(TH!N1081,2)="15",LEFT(TH!O1081,2)="15"),'152-CT'!$J$8=TH!F1081),"x","")</f>
        <v/>
      </c>
      <c r="AC1081" s="85" t="str">
        <f>IF(AND(OR(LEFT(TH!N1081,2)="15",LEFT(TH!O1081,2)="15"),TK!$E$7=TH!F1081),"x","")</f>
        <v/>
      </c>
      <c r="AD1081" s="85" t="str">
        <f>IF(AND(N1081="1521",MONTH(C1081)='BK-NL'!$M$11),"x","")</f>
        <v/>
      </c>
    </row>
    <row r="1082" spans="1:30" s="1178" customFormat="1" ht="15.75" hidden="1" customHeight="1">
      <c r="A1082" s="1177" t="str">
        <f>IF(B1082&lt;&gt;"",IF(AND(B1082='IN-TC'!$S$4,OR(TH!N1082="1111",TH!O1082="1111")),TH!D1082,""),"")</f>
        <v/>
      </c>
      <c r="B1082" s="1147">
        <f t="shared" si="143"/>
        <v>6</v>
      </c>
      <c r="C1082" s="875">
        <v>42536</v>
      </c>
      <c r="D1082" s="875" t="s">
        <v>1701</v>
      </c>
      <c r="E1082" s="875">
        <f t="shared" si="142"/>
        <v>42536</v>
      </c>
      <c r="F1082" s="74" t="s">
        <v>1705</v>
      </c>
      <c r="G1082" s="991" t="s">
        <v>1715</v>
      </c>
      <c r="H1082" s="983" t="s">
        <v>1716</v>
      </c>
      <c r="I1082" s="984">
        <v>690</v>
      </c>
      <c r="J1082" s="986">
        <v>29.1</v>
      </c>
      <c r="K1082" s="985">
        <f t="shared" si="144"/>
        <v>20079</v>
      </c>
      <c r="L1082" s="984">
        <v>22300</v>
      </c>
      <c r="M1082" s="1148">
        <f t="shared" si="145"/>
        <v>447761700</v>
      </c>
      <c r="N1082" s="883" t="s">
        <v>591</v>
      </c>
      <c r="O1082" s="883" t="s">
        <v>299</v>
      </c>
      <c r="P1082" s="85" t="str">
        <f>IF(AND('331-CT'!$E$7=TH!H1082,OR(N1082="331",O1082="331")),"x","")</f>
        <v/>
      </c>
      <c r="Q1082" s="85" t="str">
        <f>IF(AND(B1082='111'!$L$11,OR($N1082=$Q$7,$O1082=$Q$7)),"x","")</f>
        <v/>
      </c>
      <c r="R1082" s="85" t="str">
        <f>IF(AND($N1082=$Q$7,$B1082&lt;'111'!$L$11),"x","")</f>
        <v/>
      </c>
      <c r="S1082" s="85" t="str">
        <f>IF(AND($O1082=$Q$7,$B1082&lt;'111'!$L$11),"x","")</f>
        <v/>
      </c>
      <c r="T1082" s="85" t="str">
        <f>IF(ISERROR(FIND('112'!$M$9,G1082,1)),"",IF((AND(FIND('112'!$M$9,G1082,1)&gt;=1,B1082='112'!$K$9,OR($N1082='112'!$I$6,$O1082='112'!$I$6))),"x",""))</f>
        <v/>
      </c>
      <c r="U1082" s="85" t="str">
        <f>IF(ISERROR(FIND('112'!$M$9,G1082,1)),"",IF((AND(LEFT(G1082,2)=LEFT('112'!$M$9,2),B1082&lt;'112'!$K$9,$N1082='112'!$I$6)),"x",""))</f>
        <v/>
      </c>
      <c r="V1082" s="85" t="str">
        <f>IF(ISERROR(FIND('112'!$M$9,G1082,1)),"",IF((AND(RIGHT(G1082,2)=RIGHT('112'!$M$9,2),B1082&lt;'112'!$K$9,$O1082='112'!$I$6)),"x",""))</f>
        <v/>
      </c>
      <c r="W1082" s="85" t="str">
        <f>IF(AND('341-CT'!$H$9=H1082,OR(LEFT(N1082,3)=$W$7,LEFT(O1082,3)=$W$7)),"x","")</f>
        <v/>
      </c>
      <c r="X1082" s="85" t="str">
        <f>IF(OR(TH!N1082=TH!$X$7,O1082=TH!$X$7),"x","")</f>
        <v/>
      </c>
      <c r="Y1082" s="85" t="str">
        <f>IF(AND(OR(N1082="131",O1082="131"),H1082='131-CT'!$H$9),"x","")</f>
        <v/>
      </c>
      <c r="Z1082" s="85"/>
      <c r="AA1082" s="85" t="str">
        <f>IF(AND(MONTH(E1082)='IN-NX'!$J$5,'IN-NX'!$D$7=D1082),"x","")</f>
        <v/>
      </c>
      <c r="AB1082" s="85" t="str">
        <f>IF(AND(OR(LEFT(TH!N1082,2)="15",LEFT(TH!O1082,2)="15"),'152-CT'!$J$8=TH!F1082),"x","")</f>
        <v/>
      </c>
      <c r="AC1082" s="85" t="str">
        <f>IF(AND(OR(LEFT(TH!N1082,2)="15",LEFT(TH!O1082,2)="15"),TK!$E$7=TH!F1082),"x","")</f>
        <v/>
      </c>
      <c r="AD1082" s="85" t="str">
        <f>IF(AND(N1082="1521",MONTH(C1082)='BK-NL'!$M$11),"x","")</f>
        <v/>
      </c>
    </row>
    <row r="1083" spans="1:30" s="1178" customFormat="1" ht="15.75" hidden="1" customHeight="1">
      <c r="A1083" s="1177" t="str">
        <f>IF(B1083&lt;&gt;"",IF(AND(B1083='IN-TC'!$S$4,OR(TH!N1083="1111",TH!O1083="1111")),TH!D1083,""),"")</f>
        <v/>
      </c>
      <c r="B1083" s="1147">
        <f t="shared" si="143"/>
        <v>6</v>
      </c>
      <c r="C1083" s="875">
        <v>42536</v>
      </c>
      <c r="D1083" s="875" t="s">
        <v>1701</v>
      </c>
      <c r="E1083" s="875">
        <f t="shared" si="142"/>
        <v>42536</v>
      </c>
      <c r="F1083" s="74" t="s">
        <v>1706</v>
      </c>
      <c r="G1083" s="991" t="s">
        <v>1715</v>
      </c>
      <c r="H1083" s="983" t="s">
        <v>1716</v>
      </c>
      <c r="I1083" s="984">
        <v>500</v>
      </c>
      <c r="J1083" s="986">
        <v>29.6</v>
      </c>
      <c r="K1083" s="985">
        <f t="shared" si="144"/>
        <v>14800</v>
      </c>
      <c r="L1083" s="984">
        <v>22300</v>
      </c>
      <c r="M1083" s="1148">
        <f t="shared" si="145"/>
        <v>330040000</v>
      </c>
      <c r="N1083" s="883" t="s">
        <v>591</v>
      </c>
      <c r="O1083" s="883" t="s">
        <v>299</v>
      </c>
      <c r="P1083" s="85" t="str">
        <f>IF(AND('331-CT'!$E$7=TH!H1083,OR(N1083="331",O1083="331")),"x","")</f>
        <v/>
      </c>
      <c r="Q1083" s="85" t="str">
        <f>IF(AND(B1083='111'!$L$11,OR($N1083=$Q$7,$O1083=$Q$7)),"x","")</f>
        <v/>
      </c>
      <c r="R1083" s="85" t="str">
        <f>IF(AND($N1083=$Q$7,$B1083&lt;'111'!$L$11),"x","")</f>
        <v/>
      </c>
      <c r="S1083" s="85" t="str">
        <f>IF(AND($O1083=$Q$7,$B1083&lt;'111'!$L$11),"x","")</f>
        <v/>
      </c>
      <c r="T1083" s="85" t="str">
        <f>IF(ISERROR(FIND('112'!$M$9,G1083,1)),"",IF((AND(FIND('112'!$M$9,G1083,1)&gt;=1,B1083='112'!$K$9,OR($N1083='112'!$I$6,$O1083='112'!$I$6))),"x",""))</f>
        <v/>
      </c>
      <c r="U1083" s="85" t="str">
        <f>IF(ISERROR(FIND('112'!$M$9,G1083,1)),"",IF((AND(LEFT(G1083,2)=LEFT('112'!$M$9,2),B1083&lt;'112'!$K$9,$N1083='112'!$I$6)),"x",""))</f>
        <v/>
      </c>
      <c r="V1083" s="85" t="str">
        <f>IF(ISERROR(FIND('112'!$M$9,G1083,1)),"",IF((AND(RIGHT(G1083,2)=RIGHT('112'!$M$9,2),B1083&lt;'112'!$K$9,$O1083='112'!$I$6)),"x",""))</f>
        <v/>
      </c>
      <c r="W1083" s="85" t="str">
        <f>IF(AND('341-CT'!$H$9=H1083,OR(LEFT(N1083,3)=$W$7,LEFT(O1083,3)=$W$7)),"x","")</f>
        <v/>
      </c>
      <c r="X1083" s="85" t="str">
        <f>IF(OR(TH!N1083=TH!$X$7,O1083=TH!$X$7),"x","")</f>
        <v/>
      </c>
      <c r="Y1083" s="85" t="str">
        <f>IF(AND(OR(N1083="131",O1083="131"),H1083='131-CT'!$H$9),"x","")</f>
        <v/>
      </c>
      <c r="Z1083" s="85"/>
      <c r="AA1083" s="85" t="str">
        <f>IF(AND(MONTH(E1083)='IN-NX'!$J$5,'IN-NX'!$D$7=D1083),"x","")</f>
        <v/>
      </c>
      <c r="AB1083" s="85" t="str">
        <f>IF(AND(OR(LEFT(TH!N1083,2)="15",LEFT(TH!O1083,2)="15"),'152-CT'!$J$8=TH!F1083),"x","")</f>
        <v/>
      </c>
      <c r="AC1083" s="85" t="str">
        <f>IF(AND(OR(LEFT(TH!N1083,2)="15",LEFT(TH!O1083,2)="15"),TK!$E$7=TH!F1083),"x","")</f>
        <v/>
      </c>
      <c r="AD1083" s="85" t="str">
        <f>IF(AND(N1083="1521",MONTH(C1083)='BK-NL'!$M$11),"x","")</f>
        <v/>
      </c>
    </row>
    <row r="1084" spans="1:30" s="1178" customFormat="1" ht="15.75" hidden="1" customHeight="1">
      <c r="A1084" s="1177" t="str">
        <f>IF(B1084&lt;&gt;"",IF(AND(B1084='IN-TC'!$S$4,OR(TH!N1084="1111",TH!O1084="1111")),TH!D1084,""),"")</f>
        <v/>
      </c>
      <c r="B1084" s="1147">
        <f t="shared" si="143"/>
        <v>6</v>
      </c>
      <c r="C1084" s="875">
        <v>42536</v>
      </c>
      <c r="D1084" s="875" t="s">
        <v>1701</v>
      </c>
      <c r="E1084" s="875">
        <f t="shared" si="142"/>
        <v>42536</v>
      </c>
      <c r="F1084" s="74" t="s">
        <v>1707</v>
      </c>
      <c r="G1084" s="991" t="s">
        <v>1715</v>
      </c>
      <c r="H1084" s="983" t="s">
        <v>1716</v>
      </c>
      <c r="I1084" s="984">
        <v>560</v>
      </c>
      <c r="J1084" s="986">
        <v>29.6</v>
      </c>
      <c r="K1084" s="985">
        <f t="shared" si="144"/>
        <v>16576</v>
      </c>
      <c r="L1084" s="984">
        <v>22300</v>
      </c>
      <c r="M1084" s="1148">
        <f t="shared" si="145"/>
        <v>369644800</v>
      </c>
      <c r="N1084" s="883" t="s">
        <v>591</v>
      </c>
      <c r="O1084" s="883" t="s">
        <v>299</v>
      </c>
      <c r="P1084" s="85" t="str">
        <f>IF(AND('331-CT'!$E$7=TH!H1084,OR(N1084="331",O1084="331")),"x","")</f>
        <v/>
      </c>
      <c r="Q1084" s="85" t="str">
        <f>IF(AND(B1084='111'!$L$11,OR($N1084=$Q$7,$O1084=$Q$7)),"x","")</f>
        <v/>
      </c>
      <c r="R1084" s="85" t="str">
        <f>IF(AND($N1084=$Q$7,$B1084&lt;'111'!$L$11),"x","")</f>
        <v/>
      </c>
      <c r="S1084" s="85" t="str">
        <f>IF(AND($O1084=$Q$7,$B1084&lt;'111'!$L$11),"x","")</f>
        <v/>
      </c>
      <c r="T1084" s="85" t="str">
        <f>IF(ISERROR(FIND('112'!$M$9,G1084,1)),"",IF((AND(FIND('112'!$M$9,G1084,1)&gt;=1,B1084='112'!$K$9,OR($N1084='112'!$I$6,$O1084='112'!$I$6))),"x",""))</f>
        <v/>
      </c>
      <c r="U1084" s="85" t="str">
        <f>IF(ISERROR(FIND('112'!$M$9,G1084,1)),"",IF((AND(LEFT(G1084,2)=LEFT('112'!$M$9,2),B1084&lt;'112'!$K$9,$N1084='112'!$I$6)),"x",""))</f>
        <v/>
      </c>
      <c r="V1084" s="85" t="str">
        <f>IF(ISERROR(FIND('112'!$M$9,G1084,1)),"",IF((AND(RIGHT(G1084,2)=RIGHT('112'!$M$9,2),B1084&lt;'112'!$K$9,$O1084='112'!$I$6)),"x",""))</f>
        <v/>
      </c>
      <c r="W1084" s="85" t="str">
        <f>IF(AND('341-CT'!$H$9=H1084,OR(LEFT(N1084,3)=$W$7,LEFT(O1084,3)=$W$7)),"x","")</f>
        <v/>
      </c>
      <c r="X1084" s="85" t="str">
        <f>IF(OR(TH!N1084=TH!$X$7,O1084=TH!$X$7),"x","")</f>
        <v/>
      </c>
      <c r="Y1084" s="85" t="str">
        <f>IF(AND(OR(N1084="131",O1084="131"),H1084='131-CT'!$H$9),"x","")</f>
        <v/>
      </c>
      <c r="Z1084" s="85"/>
      <c r="AA1084" s="85" t="str">
        <f>IF(AND(MONTH(E1084)='IN-NX'!$J$5,'IN-NX'!$D$7=D1084),"x","")</f>
        <v/>
      </c>
      <c r="AB1084" s="85" t="str">
        <f>IF(AND(OR(LEFT(TH!N1084,2)="15",LEFT(TH!O1084,2)="15"),'152-CT'!$J$8=TH!F1084),"x","")</f>
        <v/>
      </c>
      <c r="AC1084" s="85" t="str">
        <f>IF(AND(OR(LEFT(TH!N1084,2)="15",LEFT(TH!O1084,2)="15"),TK!$E$7=TH!F1084),"x","")</f>
        <v/>
      </c>
      <c r="AD1084" s="85" t="str">
        <f>IF(AND(N1084="1521",MONTH(C1084)='BK-NL'!$M$11),"x","")</f>
        <v/>
      </c>
    </row>
    <row r="1085" spans="1:30" s="1178" customFormat="1" ht="15.75" hidden="1" customHeight="1">
      <c r="A1085" s="1177" t="str">
        <f>IF(B1085&lt;&gt;"",IF(AND(B1085='IN-TC'!$S$4,OR(TH!N1085="1111",TH!O1085="1111")),TH!D1085,""),"")</f>
        <v/>
      </c>
      <c r="B1085" s="1147">
        <f t="shared" si="143"/>
        <v>6</v>
      </c>
      <c r="C1085" s="875">
        <v>42536</v>
      </c>
      <c r="D1085" s="875" t="s">
        <v>1701</v>
      </c>
      <c r="E1085" s="875">
        <f t="shared" si="142"/>
        <v>42536</v>
      </c>
      <c r="F1085" s="74" t="s">
        <v>1708</v>
      </c>
      <c r="G1085" s="991" t="s">
        <v>1715</v>
      </c>
      <c r="H1085" s="983" t="s">
        <v>1716</v>
      </c>
      <c r="I1085" s="984">
        <v>580</v>
      </c>
      <c r="J1085" s="986">
        <v>28.3</v>
      </c>
      <c r="K1085" s="985">
        <f t="shared" si="144"/>
        <v>16414</v>
      </c>
      <c r="L1085" s="984">
        <v>22300</v>
      </c>
      <c r="M1085" s="1148">
        <f t="shared" si="145"/>
        <v>366032200</v>
      </c>
      <c r="N1085" s="883" t="s">
        <v>591</v>
      </c>
      <c r="O1085" s="883" t="s">
        <v>299</v>
      </c>
      <c r="P1085" s="85" t="str">
        <f>IF(AND('331-CT'!$E$7=TH!H1085,OR(N1085="331",O1085="331")),"x","")</f>
        <v/>
      </c>
      <c r="Q1085" s="85" t="str">
        <f>IF(AND(B1085='111'!$L$11,OR($N1085=$Q$7,$O1085=$Q$7)),"x","")</f>
        <v/>
      </c>
      <c r="R1085" s="85" t="str">
        <f>IF(AND($N1085=$Q$7,$B1085&lt;'111'!$L$11),"x","")</f>
        <v/>
      </c>
      <c r="S1085" s="85" t="str">
        <f>IF(AND($O1085=$Q$7,$B1085&lt;'111'!$L$11),"x","")</f>
        <v/>
      </c>
      <c r="T1085" s="85" t="str">
        <f>IF(ISERROR(FIND('112'!$M$9,G1085,1)),"",IF((AND(FIND('112'!$M$9,G1085,1)&gt;=1,B1085='112'!$K$9,OR($N1085='112'!$I$6,$O1085='112'!$I$6))),"x",""))</f>
        <v/>
      </c>
      <c r="U1085" s="85" t="str">
        <f>IF(ISERROR(FIND('112'!$M$9,G1085,1)),"",IF((AND(LEFT(G1085,2)=LEFT('112'!$M$9,2),B1085&lt;'112'!$K$9,$N1085='112'!$I$6)),"x",""))</f>
        <v/>
      </c>
      <c r="V1085" s="85" t="str">
        <f>IF(ISERROR(FIND('112'!$M$9,G1085,1)),"",IF((AND(RIGHT(G1085,2)=RIGHT('112'!$M$9,2),B1085&lt;'112'!$K$9,$O1085='112'!$I$6)),"x",""))</f>
        <v/>
      </c>
      <c r="W1085" s="85" t="str">
        <f>IF(AND('341-CT'!$H$9=H1085,OR(LEFT(N1085,3)=$W$7,LEFT(O1085,3)=$W$7)),"x","")</f>
        <v/>
      </c>
      <c r="X1085" s="85" t="str">
        <f>IF(OR(TH!N1085=TH!$X$7,O1085=TH!$X$7),"x","")</f>
        <v/>
      </c>
      <c r="Y1085" s="85" t="str">
        <f>IF(AND(OR(N1085="131",O1085="131"),H1085='131-CT'!$H$9),"x","")</f>
        <v/>
      </c>
      <c r="Z1085" s="85"/>
      <c r="AA1085" s="85" t="str">
        <f>IF(AND(MONTH(E1085)='IN-NX'!$J$5,'IN-NX'!$D$7=D1085),"x","")</f>
        <v/>
      </c>
      <c r="AB1085" s="85" t="str">
        <f>IF(AND(OR(LEFT(TH!N1085,2)="15",LEFT(TH!O1085,2)="15"),'152-CT'!$J$8=TH!F1085),"x","")</f>
        <v/>
      </c>
      <c r="AC1085" s="85" t="str">
        <f>IF(AND(OR(LEFT(TH!N1085,2)="15",LEFT(TH!O1085,2)="15"),TK!$E$7=TH!F1085),"x","")</f>
        <v/>
      </c>
      <c r="AD1085" s="85" t="str">
        <f>IF(AND(N1085="1521",MONTH(C1085)='BK-NL'!$M$11),"x","")</f>
        <v/>
      </c>
    </row>
    <row r="1086" spans="1:30" s="1178" customFormat="1" ht="15.75" hidden="1" customHeight="1">
      <c r="A1086" s="1177" t="str">
        <f>IF(B1086&lt;&gt;"",IF(AND(B1086='IN-TC'!$S$4,OR(TH!N1086="1111",TH!O1086="1111")),TH!D1086,""),"")</f>
        <v/>
      </c>
      <c r="B1086" s="1147">
        <f t="shared" si="143"/>
        <v>6</v>
      </c>
      <c r="C1086" s="875">
        <v>42536</v>
      </c>
      <c r="D1086" s="875" t="s">
        <v>1701</v>
      </c>
      <c r="E1086" s="875">
        <f t="shared" si="142"/>
        <v>42536</v>
      </c>
      <c r="F1086" s="74" t="s">
        <v>1709</v>
      </c>
      <c r="G1086" s="991" t="s">
        <v>1715</v>
      </c>
      <c r="H1086" s="983" t="s">
        <v>1716</v>
      </c>
      <c r="I1086" s="984">
        <v>870</v>
      </c>
      <c r="J1086" s="986">
        <v>24.7</v>
      </c>
      <c r="K1086" s="985">
        <f t="shared" si="144"/>
        <v>21489</v>
      </c>
      <c r="L1086" s="984">
        <v>22300</v>
      </c>
      <c r="M1086" s="1148">
        <f t="shared" si="145"/>
        <v>479204700</v>
      </c>
      <c r="N1086" s="883" t="s">
        <v>591</v>
      </c>
      <c r="O1086" s="883" t="s">
        <v>299</v>
      </c>
      <c r="P1086" s="85" t="str">
        <f>IF(AND('331-CT'!$E$7=TH!H1086,OR(N1086="331",O1086="331")),"x","")</f>
        <v/>
      </c>
      <c r="Q1086" s="85" t="str">
        <f>IF(AND(B1086='111'!$L$11,OR($N1086=$Q$7,$O1086=$Q$7)),"x","")</f>
        <v/>
      </c>
      <c r="R1086" s="85" t="str">
        <f>IF(AND($N1086=$Q$7,$B1086&lt;'111'!$L$11),"x","")</f>
        <v/>
      </c>
      <c r="S1086" s="85" t="str">
        <f>IF(AND($O1086=$Q$7,$B1086&lt;'111'!$L$11),"x","")</f>
        <v/>
      </c>
      <c r="T1086" s="85" t="str">
        <f>IF(ISERROR(FIND('112'!$M$9,G1086,1)),"",IF((AND(FIND('112'!$M$9,G1086,1)&gt;=1,B1086='112'!$K$9,OR($N1086='112'!$I$6,$O1086='112'!$I$6))),"x",""))</f>
        <v/>
      </c>
      <c r="U1086" s="85" t="str">
        <f>IF(ISERROR(FIND('112'!$M$9,G1086,1)),"",IF((AND(LEFT(G1086,2)=LEFT('112'!$M$9,2),B1086&lt;'112'!$K$9,$N1086='112'!$I$6)),"x",""))</f>
        <v/>
      </c>
      <c r="V1086" s="85" t="str">
        <f>IF(ISERROR(FIND('112'!$M$9,G1086,1)),"",IF((AND(RIGHT(G1086,2)=RIGHT('112'!$M$9,2),B1086&lt;'112'!$K$9,$O1086='112'!$I$6)),"x",""))</f>
        <v/>
      </c>
      <c r="W1086" s="85" t="str">
        <f>IF(AND('341-CT'!$H$9=H1086,OR(LEFT(N1086,3)=$W$7,LEFT(O1086,3)=$W$7)),"x","")</f>
        <v/>
      </c>
      <c r="X1086" s="85" t="str">
        <f>IF(OR(TH!N1086=TH!$X$7,O1086=TH!$X$7),"x","")</f>
        <v/>
      </c>
      <c r="Y1086" s="85" t="str">
        <f>IF(AND(OR(N1086="131",O1086="131"),H1086='131-CT'!$H$9),"x","")</f>
        <v/>
      </c>
      <c r="Z1086" s="85"/>
      <c r="AA1086" s="85" t="str">
        <f>IF(AND(MONTH(E1086)='IN-NX'!$J$5,'IN-NX'!$D$7=D1086),"x","")</f>
        <v/>
      </c>
      <c r="AB1086" s="85" t="str">
        <f>IF(AND(OR(LEFT(TH!N1086,2)="15",LEFT(TH!O1086,2)="15"),'152-CT'!$J$8=TH!F1086),"x","")</f>
        <v/>
      </c>
      <c r="AC1086" s="85" t="str">
        <f>IF(AND(OR(LEFT(TH!N1086,2)="15",LEFT(TH!O1086,2)="15"),TK!$E$7=TH!F1086),"x","")</f>
        <v/>
      </c>
      <c r="AD1086" s="85" t="str">
        <f>IF(AND(N1086="1521",MONTH(C1086)='BK-NL'!$M$11),"x","")</f>
        <v/>
      </c>
    </row>
    <row r="1087" spans="1:30" s="1178" customFormat="1" ht="15.75" hidden="1" customHeight="1">
      <c r="A1087" s="1177" t="str">
        <f>IF(B1087&lt;&gt;"",IF(AND(B1087='IN-TC'!$S$4,OR(TH!N1087="1111",TH!O1087="1111")),TH!D1087,""),"")</f>
        <v/>
      </c>
      <c r="B1087" s="1147">
        <f t="shared" si="143"/>
        <v>6</v>
      </c>
      <c r="C1087" s="875">
        <v>42536</v>
      </c>
      <c r="D1087" s="875" t="s">
        <v>1701</v>
      </c>
      <c r="E1087" s="875">
        <f t="shared" si="142"/>
        <v>42536</v>
      </c>
      <c r="F1087" s="74" t="s">
        <v>1710</v>
      </c>
      <c r="G1087" s="991" t="s">
        <v>1715</v>
      </c>
      <c r="H1087" s="983" t="s">
        <v>1716</v>
      </c>
      <c r="I1087" s="984">
        <v>130</v>
      </c>
      <c r="J1087" s="986">
        <v>26.1</v>
      </c>
      <c r="K1087" s="985">
        <f t="shared" si="144"/>
        <v>3393</v>
      </c>
      <c r="L1087" s="984">
        <v>22300</v>
      </c>
      <c r="M1087" s="1148">
        <f t="shared" si="145"/>
        <v>75663900</v>
      </c>
      <c r="N1087" s="883" t="s">
        <v>591</v>
      </c>
      <c r="O1087" s="883" t="s">
        <v>299</v>
      </c>
      <c r="P1087" s="85" t="str">
        <f>IF(AND('331-CT'!$E$7=TH!H1087,OR(N1087="331",O1087="331")),"x","")</f>
        <v/>
      </c>
      <c r="Q1087" s="85" t="str">
        <f>IF(AND(B1087='111'!$L$11,OR($N1087=$Q$7,$O1087=$Q$7)),"x","")</f>
        <v/>
      </c>
      <c r="R1087" s="85" t="str">
        <f>IF(AND($N1087=$Q$7,$B1087&lt;'111'!$L$11),"x","")</f>
        <v/>
      </c>
      <c r="S1087" s="85" t="str">
        <f>IF(AND($O1087=$Q$7,$B1087&lt;'111'!$L$11),"x","")</f>
        <v/>
      </c>
      <c r="T1087" s="85" t="str">
        <f>IF(ISERROR(FIND('112'!$M$9,G1087,1)),"",IF((AND(FIND('112'!$M$9,G1087,1)&gt;=1,B1087='112'!$K$9,OR($N1087='112'!$I$6,$O1087='112'!$I$6))),"x",""))</f>
        <v/>
      </c>
      <c r="U1087" s="85" t="str">
        <f>IF(ISERROR(FIND('112'!$M$9,G1087,1)),"",IF((AND(LEFT(G1087,2)=LEFT('112'!$M$9,2),B1087&lt;'112'!$K$9,$N1087='112'!$I$6)),"x",""))</f>
        <v/>
      </c>
      <c r="V1087" s="85" t="str">
        <f>IF(ISERROR(FIND('112'!$M$9,G1087,1)),"",IF((AND(RIGHT(G1087,2)=RIGHT('112'!$M$9,2),B1087&lt;'112'!$K$9,$O1087='112'!$I$6)),"x",""))</f>
        <v/>
      </c>
      <c r="W1087" s="85" t="str">
        <f>IF(AND('341-CT'!$H$9=H1087,OR(LEFT(N1087,3)=$W$7,LEFT(O1087,3)=$W$7)),"x","")</f>
        <v/>
      </c>
      <c r="X1087" s="85" t="str">
        <f>IF(OR(TH!N1087=TH!$X$7,O1087=TH!$X$7),"x","")</f>
        <v/>
      </c>
      <c r="Y1087" s="85" t="str">
        <f>IF(AND(OR(N1087="131",O1087="131"),H1087='131-CT'!$H$9),"x","")</f>
        <v/>
      </c>
      <c r="Z1087" s="85"/>
      <c r="AA1087" s="85" t="str">
        <f>IF(AND(MONTH(E1087)='IN-NX'!$J$5,'IN-NX'!$D$7=D1087),"x","")</f>
        <v/>
      </c>
      <c r="AB1087" s="85" t="str">
        <f>IF(AND(OR(LEFT(TH!N1087,2)="15",LEFT(TH!O1087,2)="15"),'152-CT'!$J$8=TH!F1087),"x","")</f>
        <v/>
      </c>
      <c r="AC1087" s="85" t="str">
        <f>IF(AND(OR(LEFT(TH!N1087,2)="15",LEFT(TH!O1087,2)="15"),TK!$E$7=TH!F1087),"x","")</f>
        <v/>
      </c>
      <c r="AD1087" s="85" t="str">
        <f>IF(AND(N1087="1521",MONTH(C1087)='BK-NL'!$M$11),"x","")</f>
        <v/>
      </c>
    </row>
    <row r="1088" spans="1:30" s="1178" customFormat="1" ht="15.75" hidden="1" customHeight="1">
      <c r="A1088" s="1177" t="str">
        <f>IF(B1088&lt;&gt;"",IF(AND(B1088='IN-TC'!$S$4,OR(TH!N1088="1111",TH!O1088="1111")),TH!D1088,""),"")</f>
        <v/>
      </c>
      <c r="B1088" s="1147">
        <f t="shared" si="143"/>
        <v>6</v>
      </c>
      <c r="C1088" s="875">
        <v>42536</v>
      </c>
      <c r="D1088" s="875" t="s">
        <v>1701</v>
      </c>
      <c r="E1088" s="875">
        <f t="shared" si="142"/>
        <v>42536</v>
      </c>
      <c r="F1088" s="74" t="s">
        <v>1711</v>
      </c>
      <c r="G1088" s="991" t="s">
        <v>1715</v>
      </c>
      <c r="H1088" s="983" t="s">
        <v>1716</v>
      </c>
      <c r="I1088" s="984">
        <v>250</v>
      </c>
      <c r="J1088" s="986">
        <v>26.7</v>
      </c>
      <c r="K1088" s="985">
        <f t="shared" si="144"/>
        <v>6675</v>
      </c>
      <c r="L1088" s="984">
        <v>22300</v>
      </c>
      <c r="M1088" s="1148">
        <f t="shared" si="145"/>
        <v>148852500</v>
      </c>
      <c r="N1088" s="883" t="s">
        <v>591</v>
      </c>
      <c r="O1088" s="883" t="s">
        <v>299</v>
      </c>
      <c r="P1088" s="85" t="str">
        <f>IF(AND('331-CT'!$E$7=TH!H1088,OR(N1088="331",O1088="331")),"x","")</f>
        <v/>
      </c>
      <c r="Q1088" s="85" t="str">
        <f>IF(AND(B1088='111'!$L$11,OR($N1088=$Q$7,$O1088=$Q$7)),"x","")</f>
        <v/>
      </c>
      <c r="R1088" s="85" t="str">
        <f>IF(AND($N1088=$Q$7,$B1088&lt;'111'!$L$11),"x","")</f>
        <v/>
      </c>
      <c r="S1088" s="85" t="str">
        <f>IF(AND($O1088=$Q$7,$B1088&lt;'111'!$L$11),"x","")</f>
        <v/>
      </c>
      <c r="T1088" s="85" t="str">
        <f>IF(ISERROR(FIND('112'!$M$9,G1088,1)),"",IF((AND(FIND('112'!$M$9,G1088,1)&gt;=1,B1088='112'!$K$9,OR($N1088='112'!$I$6,$O1088='112'!$I$6))),"x",""))</f>
        <v/>
      </c>
      <c r="U1088" s="85" t="str">
        <f>IF(ISERROR(FIND('112'!$M$9,G1088,1)),"",IF((AND(LEFT(G1088,2)=LEFT('112'!$M$9,2),B1088&lt;'112'!$K$9,$N1088='112'!$I$6)),"x",""))</f>
        <v/>
      </c>
      <c r="V1088" s="85" t="str">
        <f>IF(ISERROR(FIND('112'!$M$9,G1088,1)),"",IF((AND(RIGHT(G1088,2)=RIGHT('112'!$M$9,2),B1088&lt;'112'!$K$9,$O1088='112'!$I$6)),"x",""))</f>
        <v/>
      </c>
      <c r="W1088" s="85" t="str">
        <f>IF(AND('341-CT'!$H$9=H1088,OR(LEFT(N1088,3)=$W$7,LEFT(O1088,3)=$W$7)),"x","")</f>
        <v/>
      </c>
      <c r="X1088" s="85" t="str">
        <f>IF(OR(TH!N1088=TH!$X$7,O1088=TH!$X$7),"x","")</f>
        <v/>
      </c>
      <c r="Y1088" s="85" t="str">
        <f>IF(AND(OR(N1088="131",O1088="131"),H1088='131-CT'!$H$9),"x","")</f>
        <v/>
      </c>
      <c r="Z1088" s="85"/>
      <c r="AA1088" s="85" t="str">
        <f>IF(AND(MONTH(E1088)='IN-NX'!$J$5,'IN-NX'!$D$7=D1088),"x","")</f>
        <v/>
      </c>
      <c r="AB1088" s="85" t="str">
        <f>IF(AND(OR(LEFT(TH!N1088,2)="15",LEFT(TH!O1088,2)="15"),'152-CT'!$J$8=TH!F1088),"x","")</f>
        <v/>
      </c>
      <c r="AC1088" s="85" t="str">
        <f>IF(AND(OR(LEFT(TH!N1088,2)="15",LEFT(TH!O1088,2)="15"),TK!$E$7=TH!F1088),"x","")</f>
        <v/>
      </c>
      <c r="AD1088" s="85" t="str">
        <f>IF(AND(N1088="1521",MONTH(C1088)='BK-NL'!$M$11),"x","")</f>
        <v/>
      </c>
    </row>
    <row r="1089" spans="1:32" s="1178" customFormat="1" ht="15.75" hidden="1" customHeight="1">
      <c r="A1089" s="1177" t="str">
        <f>IF(B1089&lt;&gt;"",IF(AND(B1089='IN-TC'!$S$4,OR(TH!N1089="1111",TH!O1089="1111")),TH!D1089,""),"")</f>
        <v/>
      </c>
      <c r="B1089" s="1147">
        <f t="shared" si="143"/>
        <v>6</v>
      </c>
      <c r="C1089" s="875">
        <v>42536</v>
      </c>
      <c r="D1089" s="875" t="s">
        <v>1701</v>
      </c>
      <c r="E1089" s="875">
        <f t="shared" si="142"/>
        <v>42536</v>
      </c>
      <c r="F1089" s="74" t="s">
        <v>1712</v>
      </c>
      <c r="G1089" s="991" t="s">
        <v>1715</v>
      </c>
      <c r="H1089" s="983" t="s">
        <v>1716</v>
      </c>
      <c r="I1089" s="984">
        <v>660</v>
      </c>
      <c r="J1089" s="986">
        <v>25.3</v>
      </c>
      <c r="K1089" s="985">
        <f t="shared" si="144"/>
        <v>16698</v>
      </c>
      <c r="L1089" s="984">
        <v>22300</v>
      </c>
      <c r="M1089" s="1148">
        <f t="shared" si="145"/>
        <v>372365400</v>
      </c>
      <c r="N1089" s="883" t="s">
        <v>591</v>
      </c>
      <c r="O1089" s="883" t="s">
        <v>299</v>
      </c>
      <c r="P1089" s="85" t="str">
        <f>IF(AND('331-CT'!$E$7=TH!H1089,OR(N1089="331",O1089="331")),"x","")</f>
        <v/>
      </c>
      <c r="Q1089" s="85" t="str">
        <f>IF(AND(B1089='111'!$L$11,OR($N1089=$Q$7,$O1089=$Q$7)),"x","")</f>
        <v/>
      </c>
      <c r="R1089" s="85" t="str">
        <f>IF(AND($N1089=$Q$7,$B1089&lt;'111'!$L$11),"x","")</f>
        <v/>
      </c>
      <c r="S1089" s="85" t="str">
        <f>IF(AND($O1089=$Q$7,$B1089&lt;'111'!$L$11),"x","")</f>
        <v/>
      </c>
      <c r="T1089" s="85" t="str">
        <f>IF(ISERROR(FIND('112'!$M$9,G1089,1)),"",IF((AND(FIND('112'!$M$9,G1089,1)&gt;=1,B1089='112'!$K$9,OR($N1089='112'!$I$6,$O1089='112'!$I$6))),"x",""))</f>
        <v/>
      </c>
      <c r="U1089" s="85" t="str">
        <f>IF(ISERROR(FIND('112'!$M$9,G1089,1)),"",IF((AND(LEFT(G1089,2)=LEFT('112'!$M$9,2),B1089&lt;'112'!$K$9,$N1089='112'!$I$6)),"x",""))</f>
        <v/>
      </c>
      <c r="V1089" s="85" t="str">
        <f>IF(ISERROR(FIND('112'!$M$9,G1089,1)),"",IF((AND(RIGHT(G1089,2)=RIGHT('112'!$M$9,2),B1089&lt;'112'!$K$9,$O1089='112'!$I$6)),"x",""))</f>
        <v/>
      </c>
      <c r="W1089" s="85" t="str">
        <f>IF(AND('341-CT'!$H$9=H1089,OR(LEFT(N1089,3)=$W$7,LEFT(O1089,3)=$W$7)),"x","")</f>
        <v/>
      </c>
      <c r="X1089" s="85" t="str">
        <f>IF(OR(TH!N1089=TH!$X$7,O1089=TH!$X$7),"x","")</f>
        <v/>
      </c>
      <c r="Y1089" s="85" t="str">
        <f>IF(AND(OR(N1089="131",O1089="131"),H1089='131-CT'!$H$9),"x","")</f>
        <v/>
      </c>
      <c r="Z1089" s="85"/>
      <c r="AA1089" s="85" t="str">
        <f>IF(AND(MONTH(E1089)='IN-NX'!$J$5,'IN-NX'!$D$7=D1089),"x","")</f>
        <v/>
      </c>
      <c r="AB1089" s="85" t="str">
        <f>IF(AND(OR(LEFT(TH!N1089,2)="15",LEFT(TH!O1089,2)="15"),'152-CT'!$J$8=TH!F1089),"x","")</f>
        <v/>
      </c>
      <c r="AC1089" s="85" t="str">
        <f>IF(AND(OR(LEFT(TH!N1089,2)="15",LEFT(TH!O1089,2)="15"),TK!$E$7=TH!F1089),"x","")</f>
        <v/>
      </c>
      <c r="AD1089" s="85" t="str">
        <f>IF(AND(N1089="1521",MONTH(C1089)='BK-NL'!$M$11),"x","")</f>
        <v/>
      </c>
    </row>
    <row r="1090" spans="1:32" s="1178" customFormat="1" ht="15.75" hidden="1" customHeight="1">
      <c r="A1090" s="1177" t="str">
        <f>IF(B1090&lt;&gt;"",IF(AND(B1090='IN-TC'!$S$4,OR(TH!N1090="1111",TH!O1090="1111")),TH!D1090,""),"")</f>
        <v/>
      </c>
      <c r="B1090" s="1147">
        <f t="shared" si="143"/>
        <v>6</v>
      </c>
      <c r="C1090" s="875">
        <v>42536</v>
      </c>
      <c r="D1090" s="875" t="s">
        <v>1701</v>
      </c>
      <c r="E1090" s="875">
        <f t="shared" si="142"/>
        <v>42536</v>
      </c>
      <c r="F1090" s="74" t="s">
        <v>1713</v>
      </c>
      <c r="G1090" s="991" t="s">
        <v>1715</v>
      </c>
      <c r="H1090" s="983" t="s">
        <v>1716</v>
      </c>
      <c r="I1090" s="984">
        <v>320</v>
      </c>
      <c r="J1090" s="986">
        <v>21.8</v>
      </c>
      <c r="K1090" s="985">
        <f t="shared" si="144"/>
        <v>6976</v>
      </c>
      <c r="L1090" s="984">
        <v>22300</v>
      </c>
      <c r="M1090" s="1148">
        <f t="shared" si="145"/>
        <v>155564800</v>
      </c>
      <c r="N1090" s="883" t="s">
        <v>591</v>
      </c>
      <c r="O1090" s="883" t="s">
        <v>299</v>
      </c>
      <c r="P1090" s="85" t="str">
        <f>IF(AND('331-CT'!$E$7=TH!H1090,OR(N1090="331",O1090="331")),"x","")</f>
        <v/>
      </c>
      <c r="Q1090" s="85" t="str">
        <f>IF(AND(B1090='111'!$L$11,OR($N1090=$Q$7,$O1090=$Q$7)),"x","")</f>
        <v/>
      </c>
      <c r="R1090" s="85" t="str">
        <f>IF(AND($N1090=$Q$7,$B1090&lt;'111'!$L$11),"x","")</f>
        <v/>
      </c>
      <c r="S1090" s="85" t="str">
        <f>IF(AND($O1090=$Q$7,$B1090&lt;'111'!$L$11),"x","")</f>
        <v/>
      </c>
      <c r="T1090" s="85" t="str">
        <f>IF(ISERROR(FIND('112'!$M$9,G1090,1)),"",IF((AND(FIND('112'!$M$9,G1090,1)&gt;=1,B1090='112'!$K$9,OR($N1090='112'!$I$6,$O1090='112'!$I$6))),"x",""))</f>
        <v/>
      </c>
      <c r="U1090" s="85" t="str">
        <f>IF(ISERROR(FIND('112'!$M$9,G1090,1)),"",IF((AND(LEFT(G1090,2)=LEFT('112'!$M$9,2),B1090&lt;'112'!$K$9,$N1090='112'!$I$6)),"x",""))</f>
        <v/>
      </c>
      <c r="V1090" s="85" t="str">
        <f>IF(ISERROR(FIND('112'!$M$9,G1090,1)),"",IF((AND(RIGHT(G1090,2)=RIGHT('112'!$M$9,2),B1090&lt;'112'!$K$9,$O1090='112'!$I$6)),"x",""))</f>
        <v/>
      </c>
      <c r="W1090" s="85" t="str">
        <f>IF(AND('341-CT'!$H$9=H1090,OR(LEFT(N1090,3)=$W$7,LEFT(O1090,3)=$W$7)),"x","")</f>
        <v/>
      </c>
      <c r="X1090" s="85" t="str">
        <f>IF(OR(TH!N1090=TH!$X$7,O1090=TH!$X$7),"x","")</f>
        <v/>
      </c>
      <c r="Y1090" s="85" t="str">
        <f>IF(AND(OR(N1090="131",O1090="131"),H1090='131-CT'!$H$9),"x","")</f>
        <v/>
      </c>
      <c r="Z1090" s="85"/>
      <c r="AA1090" s="85" t="str">
        <f>IF(AND(MONTH(E1090)='IN-NX'!$J$5,'IN-NX'!$D$7=D1090),"x","")</f>
        <v/>
      </c>
      <c r="AB1090" s="85" t="str">
        <f>IF(AND(OR(LEFT(TH!N1090,2)="15",LEFT(TH!O1090,2)="15"),'152-CT'!$J$8=TH!F1090),"x","")</f>
        <v/>
      </c>
      <c r="AC1090" s="85" t="str">
        <f>IF(AND(OR(LEFT(TH!N1090,2)="15",LEFT(TH!O1090,2)="15"),TK!$E$7=TH!F1090),"x","")</f>
        <v/>
      </c>
      <c r="AD1090" s="85" t="str">
        <f>IF(AND(N1090="1521",MONTH(C1090)='BK-NL'!$M$11),"x","")</f>
        <v/>
      </c>
    </row>
    <row r="1091" spans="1:32" s="1178" customFormat="1" ht="15.75" hidden="1" customHeight="1">
      <c r="A1091" s="1177" t="str">
        <f>IF(B1091&lt;&gt;"",IF(AND(B1091='IN-TC'!$S$4,OR(TH!N1091="1111",TH!O1091="1111")),TH!D1091,""),"")</f>
        <v/>
      </c>
      <c r="B1091" s="1147">
        <f t="shared" ref="B1091" si="146">IF(C1091&lt;&gt;"",MONTH(C1091),"")</f>
        <v>6</v>
      </c>
      <c r="C1091" s="875">
        <v>42536</v>
      </c>
      <c r="D1091" s="875" t="s">
        <v>1701</v>
      </c>
      <c r="E1091" s="875">
        <f t="shared" si="142"/>
        <v>42536</v>
      </c>
      <c r="F1091" s="74" t="s">
        <v>1714</v>
      </c>
      <c r="G1091" s="991" t="s">
        <v>1715</v>
      </c>
      <c r="H1091" s="983" t="s">
        <v>1716</v>
      </c>
      <c r="I1091" s="984">
        <v>2000</v>
      </c>
      <c r="J1091" s="986">
        <v>25.9</v>
      </c>
      <c r="K1091" s="985">
        <f t="shared" ref="K1091" si="147">I1091*J1091</f>
        <v>51800</v>
      </c>
      <c r="L1091" s="984">
        <v>22300</v>
      </c>
      <c r="M1091" s="1148">
        <f t="shared" ref="M1091" si="148">ROUND(K1091*L1091,0)</f>
        <v>1155140000</v>
      </c>
      <c r="N1091" s="883" t="s">
        <v>591</v>
      </c>
      <c r="O1091" s="883" t="s">
        <v>299</v>
      </c>
      <c r="P1091" s="85" t="str">
        <f>IF(AND('331-CT'!$E$7=TH!H1091,OR(N1091="331",O1091="331")),"x","")</f>
        <v/>
      </c>
      <c r="Q1091" s="85" t="str">
        <f>IF(AND(B1091='111'!$L$11,OR($N1091=$Q$7,$O1091=$Q$7)),"x","")</f>
        <v/>
      </c>
      <c r="R1091" s="85" t="str">
        <f>IF(AND($N1091=$Q$7,$B1091&lt;'111'!$L$11),"x","")</f>
        <v/>
      </c>
      <c r="S1091" s="85" t="str">
        <f>IF(AND($O1091=$Q$7,$B1091&lt;'111'!$L$11),"x","")</f>
        <v/>
      </c>
      <c r="T1091" s="85" t="str">
        <f>IF(ISERROR(FIND('112'!$M$9,G1091,1)),"",IF((AND(FIND('112'!$M$9,G1091,1)&gt;=1,B1091='112'!$K$9,OR($N1091='112'!$I$6,$O1091='112'!$I$6))),"x",""))</f>
        <v/>
      </c>
      <c r="U1091" s="85" t="str">
        <f>IF(ISERROR(FIND('112'!$M$9,G1091,1)),"",IF((AND(LEFT(G1091,2)=LEFT('112'!$M$9,2),B1091&lt;'112'!$K$9,$N1091='112'!$I$6)),"x",""))</f>
        <v/>
      </c>
      <c r="V1091" s="85" t="str">
        <f>IF(ISERROR(FIND('112'!$M$9,G1091,1)),"",IF((AND(RIGHT(G1091,2)=RIGHT('112'!$M$9,2),B1091&lt;'112'!$K$9,$O1091='112'!$I$6)),"x",""))</f>
        <v/>
      </c>
      <c r="W1091" s="85" t="str">
        <f>IF(AND('341-CT'!$H$9=H1091,OR(LEFT(N1091,3)=$W$7,LEFT(O1091,3)=$W$7)),"x","")</f>
        <v/>
      </c>
      <c r="X1091" s="85" t="str">
        <f>IF(OR(TH!N1091=TH!$X$7,O1091=TH!$X$7),"x","")</f>
        <v/>
      </c>
      <c r="Y1091" s="85" t="str">
        <f>IF(AND(OR(N1091="131",O1091="131"),H1091='131-CT'!$H$9),"x","")</f>
        <v/>
      </c>
      <c r="Z1091" s="85"/>
      <c r="AA1091" s="85" t="str">
        <f>IF(AND(MONTH(E1091)='IN-NX'!$J$5,'IN-NX'!$D$7=D1091),"x","")</f>
        <v/>
      </c>
      <c r="AB1091" s="85" t="str">
        <f>IF(AND(OR(LEFT(TH!N1091,2)="15",LEFT(TH!O1091,2)="15"),'152-CT'!$J$8=TH!F1091),"x","")</f>
        <v/>
      </c>
      <c r="AC1091" s="85" t="str">
        <f>IF(AND(OR(LEFT(TH!N1091,2)="15",LEFT(TH!O1091,2)="15"),TK!$E$7=TH!F1091),"x","")</f>
        <v/>
      </c>
      <c r="AD1091" s="85" t="str">
        <f>IF(AND(N1091="1521",MONTH(C1091)='BK-NL'!$M$11),"x","")</f>
        <v/>
      </c>
    </row>
    <row r="1092" spans="1:32" ht="15.75" hidden="1" customHeight="1">
      <c r="A1092" s="342" t="str">
        <f>IF(B1092&lt;&gt;"",IF(AND(B1092='IN-TC'!$S$4,OR(TH!N1092="1111",TH!O1092="1111")),TH!D1092,""),"")</f>
        <v/>
      </c>
      <c r="B1092" s="63">
        <f t="shared" si="125"/>
        <v>6</v>
      </c>
      <c r="C1092" s="64">
        <v>42529</v>
      </c>
      <c r="D1092" s="64" t="s">
        <v>882</v>
      </c>
      <c r="E1092" s="64">
        <v>42529</v>
      </c>
      <c r="F1092" s="74" t="s">
        <v>1154</v>
      </c>
      <c r="G1092" s="67" t="s">
        <v>926</v>
      </c>
      <c r="H1092" s="74" t="s">
        <v>770</v>
      </c>
      <c r="I1092" s="446"/>
      <c r="J1092" s="446"/>
      <c r="K1092" s="437"/>
      <c r="L1092" s="446"/>
      <c r="M1092" s="65">
        <v>2150000000</v>
      </c>
      <c r="N1092" s="66" t="s">
        <v>63</v>
      </c>
      <c r="O1092" s="66" t="s">
        <v>26</v>
      </c>
      <c r="P1092" s="85" t="str">
        <f>IF(AND('331-CT'!$E$7=TH!H1092,OR(N1092="331",O1092="331")),"x","")</f>
        <v/>
      </c>
      <c r="Q1092" s="85" t="str">
        <f>IF(AND(B1092='111'!$L$11,OR($N1092=$Q$7,$O1092=$Q$7)),"x","")</f>
        <v/>
      </c>
      <c r="R1092" s="85" t="str">
        <f>IF(AND($N1092=$Q$7,$B1092&lt;'111'!$L$11),"x","")</f>
        <v/>
      </c>
      <c r="S1092" s="85" t="str">
        <f>IF(AND($O1092=$Q$7,$B1092&lt;'111'!$L$11),"x","")</f>
        <v/>
      </c>
      <c r="T1092" s="85" t="str">
        <f>IF(ISERROR(FIND('112'!$M$9,G1092,1)),"",IF((AND(FIND('112'!$M$9,G1092,1)&gt;=1,B1092='112'!$K$9,OR($N1092='112'!$I$6,$O1092='112'!$I$6))),"x",""))</f>
        <v/>
      </c>
      <c r="U1092" s="85" t="str">
        <f>IF(ISERROR(FIND('112'!$M$9,G1092,1)),"",IF((AND(LEFT(G1092,2)=LEFT('112'!$M$9,2),B1092&lt;'112'!$K$9,$N1092='112'!$I$6)),"x",""))</f>
        <v/>
      </c>
      <c r="V1092" s="85" t="str">
        <f>IF(ISERROR(FIND('112'!$M$9,G1092,1)),"",IF((AND(RIGHT(G1092,2)=RIGHT('112'!$M$9,2),B1092&lt;'112'!$K$9,$O1092='112'!$I$6)),"x",""))</f>
        <v/>
      </c>
      <c r="W1092" s="85" t="str">
        <f>IF(AND('341-CT'!$H$9=H1092,OR(LEFT(N1092,3)=$W$7,LEFT(O1092,3)=$W$7)),"x","")</f>
        <v/>
      </c>
      <c r="X1092" s="85" t="str">
        <f>IF(OR(TH!N1092=TH!$X$7,O1092=TH!$X$7),"x","")</f>
        <v/>
      </c>
      <c r="Y1092" s="85" t="str">
        <f>IF(AND(OR(N1092="131",O1092="131"),H1092='131-CT'!$H$9),"x","")</f>
        <v/>
      </c>
      <c r="Z1092" s="85"/>
      <c r="AA1092" s="85" t="str">
        <f>IF(AND(MONTH(E1092)='IN-NX'!$J$5,'IN-NX'!$D$7=D1092),"x","")</f>
        <v/>
      </c>
      <c r="AB1092" s="85" t="str">
        <f>IF(AND(OR(LEFT(TH!N1092,2)="15",LEFT(TH!O1092,2)="15"),'152-CT'!$J$8=TH!F1092),"x","")</f>
        <v/>
      </c>
      <c r="AC1092" s="85" t="str">
        <f>IF(AND(OR(LEFT(TH!N1092,2)="15",LEFT(TH!O1092,2)="15"),TK!$E$7=TH!F1092),"x","")</f>
        <v/>
      </c>
      <c r="AD1092" s="85" t="str">
        <f>IF(AND(N1092="1521",MONTH(C1092)='BK-NL'!$M$11),"x","")</f>
        <v/>
      </c>
    </row>
    <row r="1093" spans="1:32" ht="15.75" hidden="1" customHeight="1">
      <c r="A1093" s="342" t="str">
        <f>IF(B1093&lt;&gt;"",IF(AND(B1093='IN-TC'!$S$4,OR(TH!N1093="1111",TH!O1093="1111")),TH!D1093,""),"")</f>
        <v/>
      </c>
      <c r="B1093" s="63">
        <f t="shared" ref="B1093:B1157" si="149">IF(C1093&lt;&gt;"",MONTH(C1093),"")</f>
        <v>6</v>
      </c>
      <c r="C1093" s="64">
        <v>42529</v>
      </c>
      <c r="D1093" s="64" t="s">
        <v>911</v>
      </c>
      <c r="E1093" s="64">
        <v>42529</v>
      </c>
      <c r="F1093" s="74" t="s">
        <v>1154</v>
      </c>
      <c r="G1093" s="67" t="s">
        <v>926</v>
      </c>
      <c r="H1093" s="74" t="s">
        <v>770</v>
      </c>
      <c r="I1093" s="446"/>
      <c r="J1093" s="446"/>
      <c r="K1093" s="437"/>
      <c r="L1093" s="446"/>
      <c r="M1093" s="65">
        <v>1590000000</v>
      </c>
      <c r="N1093" s="66" t="s">
        <v>63</v>
      </c>
      <c r="O1093" s="66" t="s">
        <v>26</v>
      </c>
      <c r="P1093" s="85" t="str">
        <f>IF(AND('331-CT'!$E$7=TH!H1093,OR(N1093="331",O1093="331")),"x","")</f>
        <v/>
      </c>
      <c r="Q1093" s="85" t="str">
        <f>IF(AND(B1093='111'!$L$11,OR($N1093=$Q$7,$O1093=$Q$7)),"x","")</f>
        <v/>
      </c>
      <c r="R1093" s="85" t="str">
        <f>IF(AND($N1093=$Q$7,$B1093&lt;'111'!$L$11),"x","")</f>
        <v/>
      </c>
      <c r="S1093" s="85" t="str">
        <f>IF(AND($O1093=$Q$7,$B1093&lt;'111'!$L$11),"x","")</f>
        <v/>
      </c>
      <c r="T1093" s="85" t="str">
        <f>IF(ISERROR(FIND('112'!$M$9,G1093,1)),"",IF((AND(FIND('112'!$M$9,G1093,1)&gt;=1,B1093='112'!$K$9,OR($N1093='112'!$I$6,$O1093='112'!$I$6))),"x",""))</f>
        <v/>
      </c>
      <c r="U1093" s="85" t="str">
        <f>IF(ISERROR(FIND('112'!$M$9,G1093,1)),"",IF((AND(LEFT(G1093,2)=LEFT('112'!$M$9,2),B1093&lt;'112'!$K$9,$N1093='112'!$I$6)),"x",""))</f>
        <v/>
      </c>
      <c r="V1093" s="85" t="str">
        <f>IF(ISERROR(FIND('112'!$M$9,G1093,1)),"",IF((AND(RIGHT(G1093,2)=RIGHT('112'!$M$9,2),B1093&lt;'112'!$K$9,$O1093='112'!$I$6)),"x",""))</f>
        <v/>
      </c>
      <c r="W1093" s="85" t="str">
        <f>IF(AND('341-CT'!$H$9=H1093,OR(LEFT(N1093,3)=$W$7,LEFT(O1093,3)=$W$7)),"x","")</f>
        <v/>
      </c>
      <c r="X1093" s="85" t="str">
        <f>IF(OR(TH!N1093=TH!$X$7,O1093=TH!$X$7),"x","")</f>
        <v/>
      </c>
      <c r="Y1093" s="85" t="str">
        <f>IF(AND(OR(N1093="131",O1093="131"),H1093='131-CT'!$H$9),"x","")</f>
        <v/>
      </c>
      <c r="Z1093" s="85"/>
      <c r="AA1093" s="85" t="str">
        <f>IF(AND(MONTH(E1093)='IN-NX'!$J$5,'IN-NX'!$D$7=D1093),"x","")</f>
        <v/>
      </c>
      <c r="AB1093" s="85" t="str">
        <f>IF(AND(OR(LEFT(TH!N1093,2)="15",LEFT(TH!O1093,2)="15"),'152-CT'!$J$8=TH!F1093),"x","")</f>
        <v/>
      </c>
      <c r="AC1093" s="85" t="str">
        <f>IF(AND(OR(LEFT(TH!N1093,2)="15",LEFT(TH!O1093,2)="15"),TK!$E$7=TH!F1093),"x","")</f>
        <v/>
      </c>
      <c r="AD1093" s="85" t="str">
        <f>IF(AND(N1093="1521",MONTH(C1093)='BK-NL'!$M$11),"x","")</f>
        <v/>
      </c>
    </row>
    <row r="1094" spans="1:32" ht="15.75" hidden="1" customHeight="1">
      <c r="A1094" s="342" t="str">
        <f>IF(B1094&lt;&gt;"",IF(AND(B1094='IN-TC'!$S$4,OR(TH!N1094="1111",TH!O1094="1111")),TH!D1094,""),"")</f>
        <v/>
      </c>
      <c r="B1094" s="63">
        <f t="shared" si="149"/>
        <v>6</v>
      </c>
      <c r="C1094" s="64">
        <v>42531</v>
      </c>
      <c r="D1094" s="64" t="s">
        <v>914</v>
      </c>
      <c r="E1094" s="64">
        <v>42531</v>
      </c>
      <c r="F1094" s="74" t="s">
        <v>1154</v>
      </c>
      <c r="G1094" s="67" t="s">
        <v>927</v>
      </c>
      <c r="H1094" s="74" t="s">
        <v>770</v>
      </c>
      <c r="I1094" s="446"/>
      <c r="J1094" s="446"/>
      <c r="K1094" s="437"/>
      <c r="L1094" s="446"/>
      <c r="M1094" s="65">
        <v>300000000</v>
      </c>
      <c r="N1094" s="66" t="s">
        <v>63</v>
      </c>
      <c r="O1094" s="66" t="s">
        <v>26</v>
      </c>
      <c r="P1094" s="85" t="str">
        <f>IF(AND('331-CT'!$E$7=TH!H1094,OR(N1094="331",O1094="331")),"x","")</f>
        <v/>
      </c>
      <c r="Q1094" s="85" t="str">
        <f>IF(AND(B1094='111'!$L$11,OR($N1094=$Q$7,$O1094=$Q$7)),"x","")</f>
        <v/>
      </c>
      <c r="R1094" s="85" t="str">
        <f>IF(AND($N1094=$Q$7,$B1094&lt;'111'!$L$11),"x","")</f>
        <v/>
      </c>
      <c r="S1094" s="85" t="str">
        <f>IF(AND($O1094=$Q$7,$B1094&lt;'111'!$L$11),"x","")</f>
        <v/>
      </c>
      <c r="T1094" s="85" t="str">
        <f>IF(ISERROR(FIND('112'!$M$9,G1094,1)),"",IF((AND(FIND('112'!$M$9,G1094,1)&gt;=1,B1094='112'!$K$9,OR($N1094='112'!$I$6,$O1094='112'!$I$6))),"x",""))</f>
        <v>x</v>
      </c>
      <c r="U1094" s="85" t="str">
        <f>IF(ISERROR(FIND('112'!$M$9,G1094,1)),"",IF((AND(LEFT(G1094,2)=LEFT('112'!$M$9,2),B1094&lt;'112'!$K$9,$N1094='112'!$I$6)),"x",""))</f>
        <v/>
      </c>
      <c r="V1094" s="85" t="str">
        <f>IF(ISERROR(FIND('112'!$M$9,G1094,1)),"",IF((AND(RIGHT(G1094,2)=RIGHT('112'!$M$9,2),B1094&lt;'112'!$K$9,$O1094='112'!$I$6)),"x",""))</f>
        <v/>
      </c>
      <c r="W1094" s="85" t="str">
        <f>IF(AND('341-CT'!$H$9=H1094,OR(LEFT(N1094,3)=$W$7,LEFT(O1094,3)=$W$7)),"x","")</f>
        <v/>
      </c>
      <c r="X1094" s="85" t="str">
        <f>IF(OR(TH!N1094=TH!$X$7,O1094=TH!$X$7),"x","")</f>
        <v/>
      </c>
      <c r="Y1094" s="85" t="str">
        <f>IF(AND(OR(N1094="131",O1094="131"),H1094='131-CT'!$H$9),"x","")</f>
        <v/>
      </c>
      <c r="Z1094" s="85"/>
      <c r="AA1094" s="85" t="str">
        <f>IF(AND(MONTH(E1094)='IN-NX'!$J$5,'IN-NX'!$D$7=D1094),"x","")</f>
        <v/>
      </c>
      <c r="AB1094" s="85" t="str">
        <f>IF(AND(OR(LEFT(TH!N1094,2)="15",LEFT(TH!O1094,2)="15"),'152-CT'!$J$8=TH!F1094),"x","")</f>
        <v/>
      </c>
      <c r="AC1094" s="85" t="str">
        <f>IF(AND(OR(LEFT(TH!N1094,2)="15",LEFT(TH!O1094,2)="15"),TK!$E$7=TH!F1094),"x","")</f>
        <v/>
      </c>
      <c r="AD1094" s="85" t="str">
        <f>IF(AND(N1094="1521",MONTH(C1094)='BK-NL'!$M$11),"x","")</f>
        <v/>
      </c>
    </row>
    <row r="1095" spans="1:32" ht="15.75" hidden="1" customHeight="1">
      <c r="A1095" s="342" t="str">
        <f>IF(B1095&lt;&gt;"",IF(AND(B1095='IN-TC'!$S$4,OR(TH!N1095="1111",TH!O1095="1111")),TH!D1095,""),"")</f>
        <v/>
      </c>
      <c r="B1095" s="63">
        <f t="shared" si="149"/>
        <v>6</v>
      </c>
      <c r="C1095" s="64">
        <v>42536</v>
      </c>
      <c r="D1095" s="64" t="s">
        <v>917</v>
      </c>
      <c r="E1095" s="64">
        <v>42536</v>
      </c>
      <c r="F1095" s="74" t="s">
        <v>1154</v>
      </c>
      <c r="G1095" s="67" t="s">
        <v>927</v>
      </c>
      <c r="H1095" s="74" t="s">
        <v>770</v>
      </c>
      <c r="I1095" s="446"/>
      <c r="J1095" s="446"/>
      <c r="K1095" s="437"/>
      <c r="L1095" s="446"/>
      <c r="M1095" s="65">
        <v>460000000</v>
      </c>
      <c r="N1095" s="66" t="s">
        <v>63</v>
      </c>
      <c r="O1095" s="66" t="s">
        <v>26</v>
      </c>
      <c r="P1095" s="85" t="str">
        <f>IF(AND('331-CT'!$E$7=TH!H1095,OR(N1095="331",O1095="331")),"x","")</f>
        <v/>
      </c>
      <c r="Q1095" s="85" t="str">
        <f>IF(AND(B1095='111'!$L$11,OR($N1095=$Q$7,$O1095=$Q$7)),"x","")</f>
        <v/>
      </c>
      <c r="R1095" s="85" t="str">
        <f>IF(AND($N1095=$Q$7,$B1095&lt;'111'!$L$11),"x","")</f>
        <v/>
      </c>
      <c r="S1095" s="85" t="str">
        <f>IF(AND($O1095=$Q$7,$B1095&lt;'111'!$L$11),"x","")</f>
        <v/>
      </c>
      <c r="T1095" s="85" t="str">
        <f>IF(ISERROR(FIND('112'!$M$9,G1095,1)),"",IF((AND(FIND('112'!$M$9,G1095,1)&gt;=1,B1095='112'!$K$9,OR($N1095='112'!$I$6,$O1095='112'!$I$6))),"x",""))</f>
        <v>x</v>
      </c>
      <c r="U1095" s="85" t="str">
        <f>IF(ISERROR(FIND('112'!$M$9,G1095,1)),"",IF((AND(LEFT(G1095,2)=LEFT('112'!$M$9,2),B1095&lt;'112'!$K$9,$N1095='112'!$I$6)),"x",""))</f>
        <v/>
      </c>
      <c r="V1095" s="85" t="str">
        <f>IF(ISERROR(FIND('112'!$M$9,G1095,1)),"",IF((AND(RIGHT(G1095,2)=RIGHT('112'!$M$9,2),B1095&lt;'112'!$K$9,$O1095='112'!$I$6)),"x",""))</f>
        <v/>
      </c>
      <c r="W1095" s="85" t="str">
        <f>IF(AND('341-CT'!$H$9=H1095,OR(LEFT(N1095,3)=$W$7,LEFT(O1095,3)=$W$7)),"x","")</f>
        <v/>
      </c>
      <c r="X1095" s="85" t="str">
        <f>IF(OR(TH!N1095=TH!$X$7,O1095=TH!$X$7),"x","")</f>
        <v/>
      </c>
      <c r="Y1095" s="85" t="str">
        <f>IF(AND(OR(N1095="131",O1095="131"),H1095='131-CT'!$H$9),"x","")</f>
        <v/>
      </c>
      <c r="Z1095" s="85"/>
      <c r="AA1095" s="85" t="str">
        <f>IF(AND(MONTH(E1095)='IN-NX'!$J$5,'IN-NX'!$D$7=D1095),"x","")</f>
        <v/>
      </c>
      <c r="AB1095" s="85" t="str">
        <f>IF(AND(OR(LEFT(TH!N1095,2)="15",LEFT(TH!O1095,2)="15"),'152-CT'!$J$8=TH!F1095),"x","")</f>
        <v/>
      </c>
      <c r="AC1095" s="85" t="str">
        <f>IF(AND(OR(LEFT(TH!N1095,2)="15",LEFT(TH!O1095,2)="15"),TK!$E$7=TH!F1095),"x","")</f>
        <v/>
      </c>
      <c r="AD1095" s="85" t="str">
        <f>IF(AND(N1095="1521",MONTH(C1095)='BK-NL'!$M$11),"x","")</f>
        <v/>
      </c>
    </row>
    <row r="1096" spans="1:32" ht="15.75" hidden="1" customHeight="1">
      <c r="A1096" s="342" t="str">
        <f>IF(B1096&lt;&gt;"",IF(AND(B1096='IN-TC'!$S$4,OR(TH!N1096="1111",TH!O1096="1111")),TH!D1096,""),"")</f>
        <v/>
      </c>
      <c r="B1096" s="63">
        <f t="shared" si="149"/>
        <v>6</v>
      </c>
      <c r="C1096" s="64">
        <v>42538</v>
      </c>
      <c r="D1096" s="64" t="s">
        <v>918</v>
      </c>
      <c r="E1096" s="64">
        <v>42538</v>
      </c>
      <c r="F1096" s="74" t="s">
        <v>1154</v>
      </c>
      <c r="G1096" s="67" t="s">
        <v>927</v>
      </c>
      <c r="H1096" s="74" t="s">
        <v>770</v>
      </c>
      <c r="I1096" s="446"/>
      <c r="J1096" s="446"/>
      <c r="K1096" s="437"/>
      <c r="L1096" s="446"/>
      <c r="M1096" s="65">
        <v>40000000</v>
      </c>
      <c r="N1096" s="66" t="s">
        <v>63</v>
      </c>
      <c r="O1096" s="66" t="s">
        <v>26</v>
      </c>
      <c r="P1096" s="85" t="str">
        <f>IF(AND('331-CT'!$E$7=TH!H1096,OR(N1096="331",O1096="331")),"x","")</f>
        <v/>
      </c>
      <c r="Q1096" s="85" t="str">
        <f>IF(AND(B1096='111'!$L$11,OR($N1096=$Q$7,$O1096=$Q$7)),"x","")</f>
        <v/>
      </c>
      <c r="R1096" s="85" t="str">
        <f>IF(AND($N1096=$Q$7,$B1096&lt;'111'!$L$11),"x","")</f>
        <v/>
      </c>
      <c r="S1096" s="85" t="str">
        <f>IF(AND($O1096=$Q$7,$B1096&lt;'111'!$L$11),"x","")</f>
        <v/>
      </c>
      <c r="T1096" s="85" t="str">
        <f>IF(ISERROR(FIND('112'!$M$9,G1096,1)),"",IF((AND(FIND('112'!$M$9,G1096,1)&gt;=1,B1096='112'!$K$9,OR($N1096='112'!$I$6,$O1096='112'!$I$6))),"x",""))</f>
        <v>x</v>
      </c>
      <c r="U1096" s="85" t="str">
        <f>IF(ISERROR(FIND('112'!$M$9,G1096,1)),"",IF((AND(LEFT(G1096,2)=LEFT('112'!$M$9,2),B1096&lt;'112'!$K$9,$N1096='112'!$I$6)),"x",""))</f>
        <v/>
      </c>
      <c r="V1096" s="85" t="str">
        <f>IF(ISERROR(FIND('112'!$M$9,G1096,1)),"",IF((AND(RIGHT(G1096,2)=RIGHT('112'!$M$9,2),B1096&lt;'112'!$K$9,$O1096='112'!$I$6)),"x",""))</f>
        <v/>
      </c>
      <c r="W1096" s="85" t="str">
        <f>IF(AND('341-CT'!$H$9=H1096,OR(LEFT(N1096,3)=$W$7,LEFT(O1096,3)=$W$7)),"x","")</f>
        <v/>
      </c>
      <c r="X1096" s="85" t="str">
        <f>IF(OR(TH!N1096=TH!$X$7,O1096=TH!$X$7),"x","")</f>
        <v/>
      </c>
      <c r="Y1096" s="85" t="str">
        <f>IF(AND(OR(N1096="131",O1096="131"),H1096='131-CT'!$H$9),"x","")</f>
        <v/>
      </c>
      <c r="Z1096" s="85"/>
      <c r="AA1096" s="85" t="str">
        <f>IF(AND(MONTH(E1096)='IN-NX'!$J$5,'IN-NX'!$D$7=D1096),"x","")</f>
        <v/>
      </c>
      <c r="AB1096" s="85" t="str">
        <f>IF(AND(OR(LEFT(TH!N1096,2)="15",LEFT(TH!O1096,2)="15"),'152-CT'!$J$8=TH!F1096),"x","")</f>
        <v/>
      </c>
      <c r="AC1096" s="85" t="str">
        <f>IF(AND(OR(LEFT(TH!N1096,2)="15",LEFT(TH!O1096,2)="15"),TK!$E$7=TH!F1096),"x","")</f>
        <v/>
      </c>
      <c r="AD1096" s="85" t="str">
        <f>IF(AND(N1096="1521",MONTH(C1096)='BK-NL'!$M$11),"x","")</f>
        <v/>
      </c>
    </row>
    <row r="1097" spans="1:32" ht="15.75" hidden="1" customHeight="1">
      <c r="A1097" s="342" t="str">
        <f>IF(B1097&lt;&gt;"",IF(AND(B1097='IN-TC'!$S$4,OR(TH!N1097="1111",TH!O1097="1111")),TH!D1097,""),"")</f>
        <v/>
      </c>
      <c r="B1097" s="63">
        <f t="shared" si="149"/>
        <v>6</v>
      </c>
      <c r="C1097" s="64">
        <v>42539</v>
      </c>
      <c r="D1097" s="64" t="s">
        <v>925</v>
      </c>
      <c r="E1097" s="64">
        <v>42539</v>
      </c>
      <c r="F1097" s="74" t="s">
        <v>1154</v>
      </c>
      <c r="G1097" s="67" t="s">
        <v>927</v>
      </c>
      <c r="H1097" s="74" t="s">
        <v>770</v>
      </c>
      <c r="I1097" s="446"/>
      <c r="J1097" s="446"/>
      <c r="K1097" s="437"/>
      <c r="L1097" s="446"/>
      <c r="M1097" s="65">
        <v>160000000</v>
      </c>
      <c r="N1097" s="66" t="s">
        <v>63</v>
      </c>
      <c r="O1097" s="66" t="s">
        <v>26</v>
      </c>
      <c r="P1097" s="85" t="str">
        <f>IF(AND('331-CT'!$E$7=TH!H1097,OR(N1097="331",O1097="331")),"x","")</f>
        <v/>
      </c>
      <c r="Q1097" s="85" t="str">
        <f>IF(AND(B1097='111'!$L$11,OR($N1097=$Q$7,$O1097=$Q$7)),"x","")</f>
        <v/>
      </c>
      <c r="R1097" s="85" t="str">
        <f>IF(AND($N1097=$Q$7,$B1097&lt;'111'!$L$11),"x","")</f>
        <v/>
      </c>
      <c r="S1097" s="85" t="str">
        <f>IF(AND($O1097=$Q$7,$B1097&lt;'111'!$L$11),"x","")</f>
        <v/>
      </c>
      <c r="T1097" s="85" t="str">
        <f>IF(ISERROR(FIND('112'!$M$9,G1097,1)),"",IF((AND(FIND('112'!$M$9,G1097,1)&gt;=1,B1097='112'!$K$9,OR($N1097='112'!$I$6,$O1097='112'!$I$6))),"x",""))</f>
        <v>x</v>
      </c>
      <c r="U1097" s="85" t="str">
        <f>IF(ISERROR(FIND('112'!$M$9,G1097,1)),"",IF((AND(LEFT(G1097,2)=LEFT('112'!$M$9,2),B1097&lt;'112'!$K$9,$N1097='112'!$I$6)),"x",""))</f>
        <v/>
      </c>
      <c r="V1097" s="85" t="str">
        <f>IF(ISERROR(FIND('112'!$M$9,G1097,1)),"",IF((AND(RIGHT(G1097,2)=RIGHT('112'!$M$9,2),B1097&lt;'112'!$K$9,$O1097='112'!$I$6)),"x",""))</f>
        <v/>
      </c>
      <c r="W1097" s="85" t="str">
        <f>IF(AND('341-CT'!$H$9=H1097,OR(LEFT(N1097,3)=$W$7,LEFT(O1097,3)=$W$7)),"x","")</f>
        <v/>
      </c>
      <c r="X1097" s="85" t="str">
        <f>IF(OR(TH!N1097=TH!$X$7,O1097=TH!$X$7),"x","")</f>
        <v/>
      </c>
      <c r="Y1097" s="85" t="str">
        <f>IF(AND(OR(N1097="131",O1097="131"),H1097='131-CT'!$H$9),"x","")</f>
        <v/>
      </c>
      <c r="Z1097" s="85"/>
      <c r="AA1097" s="85" t="str">
        <f>IF(AND(MONTH(E1097)='IN-NX'!$J$5,'IN-NX'!$D$7=D1097),"x","")</f>
        <v/>
      </c>
      <c r="AB1097" s="85" t="str">
        <f>IF(AND(OR(LEFT(TH!N1097,2)="15",LEFT(TH!O1097,2)="15"),'152-CT'!$J$8=TH!F1097),"x","")</f>
        <v/>
      </c>
      <c r="AC1097" s="85" t="str">
        <f>IF(AND(OR(LEFT(TH!N1097,2)="15",LEFT(TH!O1097,2)="15"),TK!$E$7=TH!F1097),"x","")</f>
        <v/>
      </c>
      <c r="AD1097" s="85" t="str">
        <f>IF(AND(N1097="1521",MONTH(C1097)='BK-NL'!$M$11),"x","")</f>
        <v/>
      </c>
    </row>
    <row r="1098" spans="1:32" ht="15.75" hidden="1" customHeight="1">
      <c r="A1098" s="342" t="str">
        <f>IF(B1098&lt;&gt;"",IF(AND(B1098='IN-TC'!$S$4,OR(TH!N1098="1111",TH!O1098="1111")),TH!D1098,""),"")</f>
        <v/>
      </c>
      <c r="B1098" s="63">
        <f t="shared" si="149"/>
        <v>6</v>
      </c>
      <c r="C1098" s="64">
        <v>42542</v>
      </c>
      <c r="D1098" s="64" t="s">
        <v>1575</v>
      </c>
      <c r="E1098" s="64">
        <v>42542</v>
      </c>
      <c r="F1098" s="74" t="s">
        <v>1154</v>
      </c>
      <c r="G1098" s="67" t="s">
        <v>927</v>
      </c>
      <c r="H1098" s="74" t="s">
        <v>770</v>
      </c>
      <c r="I1098" s="446"/>
      <c r="J1098" s="446"/>
      <c r="K1098" s="437"/>
      <c r="L1098" s="446"/>
      <c r="M1098" s="65">
        <v>1700000000</v>
      </c>
      <c r="N1098" s="66" t="s">
        <v>63</v>
      </c>
      <c r="O1098" s="66" t="s">
        <v>26</v>
      </c>
      <c r="P1098" s="85" t="str">
        <f>IF(AND('331-CT'!$E$7=TH!H1098,OR(N1098="331",O1098="331")),"x","")</f>
        <v/>
      </c>
      <c r="Q1098" s="85" t="str">
        <f>IF(AND(B1098='111'!$L$11,OR($N1098=$Q$7,$O1098=$Q$7)),"x","")</f>
        <v/>
      </c>
      <c r="R1098" s="85" t="str">
        <f>IF(AND($N1098=$Q$7,$B1098&lt;'111'!$L$11),"x","")</f>
        <v/>
      </c>
      <c r="S1098" s="85" t="str">
        <f>IF(AND($O1098=$Q$7,$B1098&lt;'111'!$L$11),"x","")</f>
        <v/>
      </c>
      <c r="T1098" s="85" t="str">
        <f>IF(ISERROR(FIND('112'!$M$9,G1098,1)),"",IF((AND(FIND('112'!$M$9,G1098,1)&gt;=1,B1098='112'!$K$9,OR($N1098='112'!$I$6,$O1098='112'!$I$6))),"x",""))</f>
        <v>x</v>
      </c>
      <c r="U1098" s="85" t="str">
        <f>IF(ISERROR(FIND('112'!$M$9,G1098,1)),"",IF((AND(LEFT(G1098,2)=LEFT('112'!$M$9,2),B1098&lt;'112'!$K$9,$N1098='112'!$I$6)),"x",""))</f>
        <v/>
      </c>
      <c r="V1098" s="85" t="str">
        <f>IF(ISERROR(FIND('112'!$M$9,G1098,1)),"",IF((AND(RIGHT(G1098,2)=RIGHT('112'!$M$9,2),B1098&lt;'112'!$K$9,$O1098='112'!$I$6)),"x",""))</f>
        <v/>
      </c>
      <c r="W1098" s="85" t="str">
        <f>IF(AND('341-CT'!$H$9=H1098,OR(LEFT(N1098,3)=$W$7,LEFT(O1098,3)=$W$7)),"x","")</f>
        <v/>
      </c>
      <c r="X1098" s="85" t="str">
        <f>IF(OR(TH!N1098=TH!$X$7,O1098=TH!$X$7),"x","")</f>
        <v/>
      </c>
      <c r="Y1098" s="85" t="str">
        <f>IF(AND(OR(N1098="131",O1098="131"),H1098='131-CT'!$H$9),"x","")</f>
        <v/>
      </c>
      <c r="Z1098" s="85"/>
      <c r="AA1098" s="85" t="str">
        <f>IF(AND(MONTH(E1098)='IN-NX'!$J$5,'IN-NX'!$D$7=D1098),"x","")</f>
        <v/>
      </c>
      <c r="AB1098" s="85" t="str">
        <f>IF(AND(OR(LEFT(TH!N1098,2)="15",LEFT(TH!O1098,2)="15"),'152-CT'!$J$8=TH!F1098),"x","")</f>
        <v/>
      </c>
      <c r="AC1098" s="85" t="str">
        <f>IF(AND(OR(LEFT(TH!N1098,2)="15",LEFT(TH!O1098,2)="15"),TK!$E$7=TH!F1098),"x","")</f>
        <v/>
      </c>
      <c r="AD1098" s="85" t="str">
        <f>IF(AND(N1098="1521",MONTH(C1098)='BK-NL'!$M$11),"x","")</f>
        <v/>
      </c>
    </row>
    <row r="1099" spans="1:32" ht="15.75" hidden="1" customHeight="1">
      <c r="A1099" s="342" t="str">
        <f>IF(B1099&lt;&gt;"",IF(AND(B1099='IN-TC'!$S$4,OR(TH!N1099="1111",TH!O1099="1111")),TH!D1099,""),"")</f>
        <v/>
      </c>
      <c r="B1099" s="63">
        <f t="shared" si="149"/>
        <v>6</v>
      </c>
      <c r="C1099" s="64">
        <v>42544</v>
      </c>
      <c r="D1099" s="64" t="s">
        <v>1576</v>
      </c>
      <c r="E1099" s="64">
        <v>42544</v>
      </c>
      <c r="F1099" s="74" t="s">
        <v>1154</v>
      </c>
      <c r="G1099" s="67" t="s">
        <v>926</v>
      </c>
      <c r="H1099" s="74" t="s">
        <v>770</v>
      </c>
      <c r="I1099" s="446"/>
      <c r="J1099" s="446"/>
      <c r="K1099" s="437"/>
      <c r="L1099" s="446"/>
      <c r="M1099" s="65">
        <v>1960000000</v>
      </c>
      <c r="N1099" s="66" t="s">
        <v>63</v>
      </c>
      <c r="O1099" s="66" t="s">
        <v>26</v>
      </c>
      <c r="P1099" s="85" t="str">
        <f>IF(AND('331-CT'!$E$7=TH!H1099,OR(N1099="331",O1099="331")),"x","")</f>
        <v/>
      </c>
      <c r="Q1099" s="85" t="str">
        <f>IF(AND(B1099='111'!$L$11,OR($N1099=$Q$7,$O1099=$Q$7)),"x","")</f>
        <v/>
      </c>
      <c r="R1099" s="85" t="str">
        <f>IF(AND($N1099=$Q$7,$B1099&lt;'111'!$L$11),"x","")</f>
        <v/>
      </c>
      <c r="S1099" s="85" t="str">
        <f>IF(AND($O1099=$Q$7,$B1099&lt;'111'!$L$11),"x","")</f>
        <v/>
      </c>
      <c r="T1099" s="85" t="str">
        <f>IF(ISERROR(FIND('112'!$M$9,G1099,1)),"",IF((AND(FIND('112'!$M$9,G1099,1)&gt;=1,B1099='112'!$K$9,OR($N1099='112'!$I$6,$O1099='112'!$I$6))),"x",""))</f>
        <v/>
      </c>
      <c r="U1099" s="85" t="str">
        <f>IF(ISERROR(FIND('112'!$M$9,G1099,1)),"",IF((AND(LEFT(G1099,2)=LEFT('112'!$M$9,2),B1099&lt;'112'!$K$9,$N1099='112'!$I$6)),"x",""))</f>
        <v/>
      </c>
      <c r="V1099" s="85" t="str">
        <f>IF(ISERROR(FIND('112'!$M$9,G1099,1)),"",IF((AND(RIGHT(G1099,2)=RIGHT('112'!$M$9,2),B1099&lt;'112'!$K$9,$O1099='112'!$I$6)),"x",""))</f>
        <v/>
      </c>
      <c r="W1099" s="85" t="str">
        <f>IF(AND('341-CT'!$H$9=H1099,OR(LEFT(N1099,3)=$W$7,LEFT(O1099,3)=$W$7)),"x","")</f>
        <v/>
      </c>
      <c r="X1099" s="85" t="str">
        <f>IF(OR(TH!N1099=TH!$X$7,O1099=TH!$X$7),"x","")</f>
        <v/>
      </c>
      <c r="Y1099" s="85" t="str">
        <f>IF(AND(OR(N1099="131",O1099="131"),H1099='131-CT'!$H$9),"x","")</f>
        <v/>
      </c>
      <c r="Z1099" s="85"/>
      <c r="AA1099" s="85" t="str">
        <f>IF(AND(MONTH(E1099)='IN-NX'!$J$5,'IN-NX'!$D$7=D1099),"x","")</f>
        <v/>
      </c>
      <c r="AB1099" s="85" t="str">
        <f>IF(AND(OR(LEFT(TH!N1099,2)="15",LEFT(TH!O1099,2)="15"),'152-CT'!$J$8=TH!F1099),"x","")</f>
        <v/>
      </c>
      <c r="AC1099" s="85" t="str">
        <f>IF(AND(OR(LEFT(TH!N1099,2)="15",LEFT(TH!O1099,2)="15"),TK!$E$7=TH!F1099),"x","")</f>
        <v/>
      </c>
      <c r="AD1099" s="85" t="str">
        <f>IF(AND(N1099="1521",MONTH(C1099)='BK-NL'!$M$11),"x","")</f>
        <v/>
      </c>
    </row>
    <row r="1100" spans="1:32" ht="15.75" hidden="1" customHeight="1">
      <c r="A1100" s="342" t="str">
        <f>IF(B1100&lt;&gt;"",IF(AND(B1100='IN-TC'!$S$4,OR(TH!N1100="1111",TH!O1100="1111")),TH!D1100,""),"")</f>
        <v/>
      </c>
      <c r="B1100" s="63">
        <f t="shared" si="149"/>
        <v>6</v>
      </c>
      <c r="C1100" s="64">
        <v>42545</v>
      </c>
      <c r="D1100" s="64" t="s">
        <v>1577</v>
      </c>
      <c r="E1100" s="64">
        <v>42545</v>
      </c>
      <c r="F1100" s="74" t="s">
        <v>1154</v>
      </c>
      <c r="G1100" s="67" t="s">
        <v>1578</v>
      </c>
      <c r="H1100" s="74" t="s">
        <v>770</v>
      </c>
      <c r="I1100" s="446"/>
      <c r="J1100" s="446"/>
      <c r="K1100" s="437"/>
      <c r="L1100" s="446"/>
      <c r="M1100" s="65">
        <v>3348750000</v>
      </c>
      <c r="N1100" s="66" t="s">
        <v>63</v>
      </c>
      <c r="O1100" s="66" t="s">
        <v>26</v>
      </c>
      <c r="P1100" s="85" t="str">
        <f>IF(AND('331-CT'!$E$7=TH!H1100,OR(N1100="331",O1100="331")),"x","")</f>
        <v/>
      </c>
      <c r="Q1100" s="85" t="str">
        <f>IF(AND(B1100='111'!$L$11,OR($N1100=$Q$7,$O1100=$Q$7)),"x","")</f>
        <v/>
      </c>
      <c r="R1100" s="85" t="str">
        <f>IF(AND($N1100=$Q$7,$B1100&lt;'111'!$L$11),"x","")</f>
        <v/>
      </c>
      <c r="S1100" s="85" t="str">
        <f>IF(AND($O1100=$Q$7,$B1100&lt;'111'!$L$11),"x","")</f>
        <v/>
      </c>
      <c r="T1100" s="85" t="str">
        <f>IF(ISERROR(FIND('112'!$M$9,G1100,1)),"",IF((AND(FIND('112'!$M$9,G1100,1)&gt;=1,B1100='112'!$K$9,OR($N1100='112'!$I$6,$O1100='112'!$I$6))),"x",""))</f>
        <v/>
      </c>
      <c r="U1100" s="85" t="str">
        <f>IF(ISERROR(FIND('112'!$M$9,G1100,1)),"",IF((AND(LEFT(G1100,2)=LEFT('112'!$M$9,2),B1100&lt;'112'!$K$9,$N1100='112'!$I$6)),"x",""))</f>
        <v/>
      </c>
      <c r="V1100" s="85" t="str">
        <f>IF(ISERROR(FIND('112'!$M$9,G1100,1)),"",IF((AND(RIGHT(G1100,2)=RIGHT('112'!$M$9,2),B1100&lt;'112'!$K$9,$O1100='112'!$I$6)),"x",""))</f>
        <v/>
      </c>
      <c r="W1100" s="85" t="str">
        <f>IF(AND('341-CT'!$H$9=H1100,OR(LEFT(N1100,3)=$W$7,LEFT(O1100,3)=$W$7)),"x","")</f>
        <v/>
      </c>
      <c r="X1100" s="85" t="str">
        <f>IF(OR(TH!N1100=TH!$X$7,O1100=TH!$X$7),"x","")</f>
        <v/>
      </c>
      <c r="Y1100" s="85" t="str">
        <f>IF(AND(OR(N1100="131",O1100="131"),H1100='131-CT'!$H$9),"x","")</f>
        <v/>
      </c>
      <c r="Z1100" s="85"/>
      <c r="AA1100" s="85" t="str">
        <f>IF(AND(MONTH(E1100)='IN-NX'!$J$5,'IN-NX'!$D$7=D1100),"x","")</f>
        <v/>
      </c>
      <c r="AB1100" s="85" t="str">
        <f>IF(AND(OR(LEFT(TH!N1100,2)="15",LEFT(TH!O1100,2)="15"),'152-CT'!$J$8=TH!F1100),"x","")</f>
        <v/>
      </c>
      <c r="AC1100" s="85" t="str">
        <f>IF(AND(OR(LEFT(TH!N1100,2)="15",LEFT(TH!O1100,2)="15"),TK!$E$7=TH!F1100),"x","")</f>
        <v/>
      </c>
      <c r="AD1100" s="85" t="str">
        <f>IF(AND(N1100="1521",MONTH(C1100)='BK-NL'!$M$11),"x","")</f>
        <v/>
      </c>
    </row>
    <row r="1101" spans="1:32" ht="15.75" hidden="1" customHeight="1">
      <c r="A1101" s="342" t="str">
        <f>IF(B1101&lt;&gt;"",IF(AND(B1101='IN-TC'!$S$4,OR(TH!N1101="1111",TH!O1101="1111")),TH!D1101,""),"")</f>
        <v/>
      </c>
      <c r="B1101" s="63">
        <f t="shared" si="149"/>
        <v>6</v>
      </c>
      <c r="C1101" s="64">
        <v>42522</v>
      </c>
      <c r="D1101" s="64" t="s">
        <v>876</v>
      </c>
      <c r="E1101" s="64">
        <v>42479</v>
      </c>
      <c r="F1101" s="74" t="s">
        <v>1722</v>
      </c>
      <c r="G1101" s="994" t="s">
        <v>1579</v>
      </c>
      <c r="H1101" s="74" t="s">
        <v>839</v>
      </c>
      <c r="I1101" s="446"/>
      <c r="J1101" s="446"/>
      <c r="K1101" s="437"/>
      <c r="L1101" s="446"/>
      <c r="M1101" s="65">
        <v>400000</v>
      </c>
      <c r="N1101" s="66" t="s">
        <v>101</v>
      </c>
      <c r="O1101" s="66" t="s">
        <v>63</v>
      </c>
      <c r="P1101" s="85" t="str">
        <f>IF(AND('331-CT'!$E$7=TH!H1101,OR(N1101="331",O1101="331")),"x","")</f>
        <v/>
      </c>
      <c r="Q1101" s="85" t="str">
        <f>IF(AND(B1101='111'!$L$11,OR($N1101=$Q$7,$O1101=$Q$7)),"x","")</f>
        <v/>
      </c>
      <c r="R1101" s="85" t="str">
        <f>IF(AND($N1101=$Q$7,$B1101&lt;'111'!$L$11),"x","")</f>
        <v/>
      </c>
      <c r="S1101" s="85" t="str">
        <f>IF(AND($O1101=$Q$7,$B1101&lt;'111'!$L$11),"x","")</f>
        <v/>
      </c>
      <c r="T1101" s="85" t="str">
        <f>IF(ISERROR(FIND('112'!$M$9,G1101,1)),"",IF((AND(FIND('112'!$M$9,G1101,1)&gt;=1,B1101='112'!$K$9,OR($N1101='112'!$I$6,$O1101='112'!$I$6))),"x",""))</f>
        <v/>
      </c>
      <c r="U1101" s="85" t="str">
        <f>IF(ISERROR(FIND('112'!$M$9,G1101,1)),"",IF((AND(LEFT(G1101,2)=LEFT('112'!$M$9,2),B1101&lt;'112'!$K$9,$N1101='112'!$I$6)),"x",""))</f>
        <v/>
      </c>
      <c r="V1101" s="85" t="str">
        <f>IF(ISERROR(FIND('112'!$M$9,G1101,1)),"",IF((AND(RIGHT(G1101,2)=RIGHT('112'!$M$9,2),B1101&lt;'112'!$K$9,$O1101='112'!$I$6)),"x",""))</f>
        <v/>
      </c>
      <c r="W1101" s="85" t="str">
        <f>IF(AND('341-CT'!$H$9=H1101,OR(LEFT(N1101,3)=$W$7,LEFT(O1101,3)=$W$7)),"x","")</f>
        <v/>
      </c>
      <c r="X1101" s="85" t="str">
        <f>IF(OR(TH!N1101=TH!$X$7,O1101=TH!$X$7),"x","")</f>
        <v/>
      </c>
      <c r="Y1101" s="85" t="str">
        <f>IF(AND(OR(N1101="131",O1101="131"),H1101='131-CT'!$H$9),"x","")</f>
        <v/>
      </c>
      <c r="Z1101" s="85"/>
      <c r="AA1101" s="85" t="str">
        <f>IF(AND(MONTH(E1101)='IN-NX'!$J$5,'IN-NX'!$D$7=D1101),"x","")</f>
        <v/>
      </c>
      <c r="AB1101" s="85" t="str">
        <f>IF(AND(OR(LEFT(TH!N1101,2)="15",LEFT(TH!O1101,2)="15"),'152-CT'!$J$8=TH!F1101),"x","")</f>
        <v/>
      </c>
      <c r="AC1101" s="85" t="str">
        <f>IF(AND(OR(LEFT(TH!N1101,2)="15",LEFT(TH!O1101,2)="15"),TK!$E$7=TH!F1101),"x","")</f>
        <v/>
      </c>
      <c r="AD1101" s="85" t="str">
        <f>IF(AND(N1101="1521",MONTH(C1101)='BK-NL'!$M$11),"x","")</f>
        <v/>
      </c>
      <c r="AF1101" s="333">
        <v>1</v>
      </c>
    </row>
    <row r="1102" spans="1:32" ht="15.75" hidden="1" customHeight="1">
      <c r="A1102" s="342" t="str">
        <f>IF(B1102&lt;&gt;"",IF(AND(B1102='IN-TC'!$S$4,OR(TH!N1102="1111",TH!O1102="1111")),TH!D1102,""),"")</f>
        <v/>
      </c>
      <c r="B1102" s="63">
        <f t="shared" si="149"/>
        <v>6</v>
      </c>
      <c r="C1102" s="64">
        <v>42522</v>
      </c>
      <c r="D1102" s="64" t="s">
        <v>876</v>
      </c>
      <c r="E1102" s="64">
        <v>42479</v>
      </c>
      <c r="F1102" s="74" t="s">
        <v>1548</v>
      </c>
      <c r="G1102" s="994" t="s">
        <v>1579</v>
      </c>
      <c r="H1102" s="74" t="s">
        <v>839</v>
      </c>
      <c r="I1102" s="446"/>
      <c r="J1102" s="446"/>
      <c r="K1102" s="437"/>
      <c r="L1102" s="446"/>
      <c r="M1102" s="65">
        <v>20000</v>
      </c>
      <c r="N1102" s="66" t="s">
        <v>9</v>
      </c>
      <c r="O1102" s="66" t="s">
        <v>63</v>
      </c>
      <c r="P1102" s="85" t="str">
        <f>IF(AND('331-CT'!$E$7=TH!H1102,OR(N1102="331",O1102="331")),"x","")</f>
        <v/>
      </c>
      <c r="Q1102" s="85" t="str">
        <f>IF(AND(B1102='111'!$L$11,OR($N1102=$Q$7,$O1102=$Q$7)),"x","")</f>
        <v/>
      </c>
      <c r="R1102" s="85" t="str">
        <f>IF(AND($N1102=$Q$7,$B1102&lt;'111'!$L$11),"x","")</f>
        <v/>
      </c>
      <c r="S1102" s="85" t="str">
        <f>IF(AND($O1102=$Q$7,$B1102&lt;'111'!$L$11),"x","")</f>
        <v/>
      </c>
      <c r="T1102" s="85" t="str">
        <f>IF(ISERROR(FIND('112'!$M$9,G1102,1)),"",IF((AND(FIND('112'!$M$9,G1102,1)&gt;=1,B1102='112'!$K$9,OR($N1102='112'!$I$6,$O1102='112'!$I$6))),"x",""))</f>
        <v/>
      </c>
      <c r="U1102" s="85" t="str">
        <f>IF(ISERROR(FIND('112'!$M$9,G1102,1)),"",IF((AND(LEFT(G1102,2)=LEFT('112'!$M$9,2),B1102&lt;'112'!$K$9,$N1102='112'!$I$6)),"x",""))</f>
        <v/>
      </c>
      <c r="V1102" s="85" t="str">
        <f>IF(ISERROR(FIND('112'!$M$9,G1102,1)),"",IF((AND(RIGHT(G1102,2)=RIGHT('112'!$M$9,2),B1102&lt;'112'!$K$9,$O1102='112'!$I$6)),"x",""))</f>
        <v/>
      </c>
      <c r="W1102" s="85" t="str">
        <f>IF(AND('341-CT'!$H$9=H1102,OR(LEFT(N1102,3)=$W$7,LEFT(O1102,3)=$W$7)),"x","")</f>
        <v/>
      </c>
      <c r="X1102" s="85" t="str">
        <f>IF(OR(TH!N1102=TH!$X$7,O1102=TH!$X$7),"x","")</f>
        <v/>
      </c>
      <c r="Y1102" s="85" t="str">
        <f>IF(AND(OR(N1102="131",O1102="131"),H1102='131-CT'!$H$9),"x","")</f>
        <v/>
      </c>
      <c r="Z1102" s="85"/>
      <c r="AA1102" s="85" t="str">
        <f>IF(AND(MONTH(E1102)='IN-NX'!$J$5,'IN-NX'!$D$7=D1102),"x","")</f>
        <v/>
      </c>
      <c r="AB1102" s="85" t="str">
        <f>IF(AND(OR(LEFT(TH!N1102,2)="15",LEFT(TH!O1102,2)="15"),'152-CT'!$J$8=TH!F1102),"x","")</f>
        <v/>
      </c>
      <c r="AC1102" s="85" t="str">
        <f>IF(AND(OR(LEFT(TH!N1102,2)="15",LEFT(TH!O1102,2)="15"),TK!$E$7=TH!F1102),"x","")</f>
        <v/>
      </c>
      <c r="AD1102" s="85" t="str">
        <f>IF(AND(N1102="1521",MONTH(C1102)='BK-NL'!$M$11),"x","")</f>
        <v/>
      </c>
    </row>
    <row r="1103" spans="1:32" ht="15.75" hidden="1" customHeight="1">
      <c r="A1103" s="342" t="str">
        <f>IF(B1103&lt;&gt;"",IF(AND(B1103='IN-TC'!$S$4,OR(TH!N1103="1111",TH!O1103="1111")),TH!D1103,""),"")</f>
        <v/>
      </c>
      <c r="B1103" s="63">
        <f t="shared" si="149"/>
        <v>6</v>
      </c>
      <c r="C1103" s="64">
        <v>42522</v>
      </c>
      <c r="D1103" s="64" t="s">
        <v>877</v>
      </c>
      <c r="E1103" s="64">
        <v>42521</v>
      </c>
      <c r="F1103" s="74" t="s">
        <v>1580</v>
      </c>
      <c r="G1103" s="994" t="s">
        <v>1582</v>
      </c>
      <c r="H1103" s="74" t="s">
        <v>810</v>
      </c>
      <c r="I1103" s="446"/>
      <c r="J1103" s="446"/>
      <c r="K1103" s="437"/>
      <c r="L1103" s="446"/>
      <c r="M1103" s="65">
        <v>46000</v>
      </c>
      <c r="N1103" s="66" t="s">
        <v>101</v>
      </c>
      <c r="O1103" s="66" t="s">
        <v>63</v>
      </c>
      <c r="P1103" s="85" t="str">
        <f>IF(AND('331-CT'!$E$7=TH!H1103,OR(N1103="331",O1103="331")),"x","")</f>
        <v/>
      </c>
      <c r="Q1103" s="85" t="str">
        <f>IF(AND(B1103='111'!$L$11,OR($N1103=$Q$7,$O1103=$Q$7)),"x","")</f>
        <v/>
      </c>
      <c r="R1103" s="85" t="str">
        <f>IF(AND($N1103=$Q$7,$B1103&lt;'111'!$L$11),"x","")</f>
        <v/>
      </c>
      <c r="S1103" s="85" t="str">
        <f>IF(AND($O1103=$Q$7,$B1103&lt;'111'!$L$11),"x","")</f>
        <v/>
      </c>
      <c r="T1103" s="85" t="str">
        <f>IF(ISERROR(FIND('112'!$M$9,G1103,1)),"",IF((AND(FIND('112'!$M$9,G1103,1)&gt;=1,B1103='112'!$K$9,OR($N1103='112'!$I$6,$O1103='112'!$I$6))),"x",""))</f>
        <v/>
      </c>
      <c r="U1103" s="85" t="str">
        <f>IF(ISERROR(FIND('112'!$M$9,G1103,1)),"",IF((AND(LEFT(G1103,2)=LEFT('112'!$M$9,2),B1103&lt;'112'!$K$9,$N1103='112'!$I$6)),"x",""))</f>
        <v/>
      </c>
      <c r="V1103" s="85" t="str">
        <f>IF(ISERROR(FIND('112'!$M$9,G1103,1)),"",IF((AND(RIGHT(G1103,2)=RIGHT('112'!$M$9,2),B1103&lt;'112'!$K$9,$O1103='112'!$I$6)),"x",""))</f>
        <v/>
      </c>
      <c r="W1103" s="85" t="str">
        <f>IF(AND('341-CT'!$H$9=H1103,OR(LEFT(N1103,3)=$W$7,LEFT(O1103,3)=$W$7)),"x","")</f>
        <v/>
      </c>
      <c r="X1103" s="85" t="str">
        <f>IF(OR(TH!N1103=TH!$X$7,O1103=TH!$X$7),"x","")</f>
        <v/>
      </c>
      <c r="Y1103" s="85" t="str">
        <f>IF(AND(OR(N1103="131",O1103="131"),H1103='131-CT'!$H$9),"x","")</f>
        <v/>
      </c>
      <c r="Z1103" s="85"/>
      <c r="AA1103" s="85" t="str">
        <f>IF(AND(MONTH(E1103)='IN-NX'!$J$5,'IN-NX'!$D$7=D1103),"x","")</f>
        <v/>
      </c>
      <c r="AB1103" s="85" t="str">
        <f>IF(AND(OR(LEFT(TH!N1103,2)="15",LEFT(TH!O1103,2)="15"),'152-CT'!$J$8=TH!F1103),"x","")</f>
        <v/>
      </c>
      <c r="AC1103" s="85" t="str">
        <f>IF(AND(OR(LEFT(TH!N1103,2)="15",LEFT(TH!O1103,2)="15"),TK!$E$7=TH!F1103),"x","")</f>
        <v/>
      </c>
      <c r="AD1103" s="85" t="str">
        <f>IF(AND(N1103="1521",MONTH(C1103)='BK-NL'!$M$11),"x","")</f>
        <v/>
      </c>
      <c r="AF1103" s="333">
        <v>1</v>
      </c>
    </row>
    <row r="1104" spans="1:32" ht="15.75" hidden="1" customHeight="1">
      <c r="A1104" s="342" t="str">
        <f>IF(B1104&lt;&gt;"",IF(AND(B1104='IN-TC'!$S$4,OR(TH!N1104="1111",TH!O1104="1111")),TH!D1104,""),"")</f>
        <v/>
      </c>
      <c r="B1104" s="63">
        <f t="shared" si="149"/>
        <v>6</v>
      </c>
      <c r="C1104" s="64">
        <v>42522</v>
      </c>
      <c r="D1104" s="64" t="s">
        <v>877</v>
      </c>
      <c r="E1104" s="64">
        <v>42521</v>
      </c>
      <c r="F1104" s="74" t="s">
        <v>1581</v>
      </c>
      <c r="G1104" s="994" t="s">
        <v>1582</v>
      </c>
      <c r="H1104" s="74" t="s">
        <v>810</v>
      </c>
      <c r="I1104" s="446"/>
      <c r="J1104" s="446"/>
      <c r="K1104" s="437"/>
      <c r="L1104" s="446"/>
      <c r="M1104" s="65">
        <v>4600</v>
      </c>
      <c r="N1104" s="66" t="s">
        <v>9</v>
      </c>
      <c r="O1104" s="66" t="s">
        <v>63</v>
      </c>
      <c r="P1104" s="85" t="str">
        <f>IF(AND('331-CT'!$E$7=TH!H1104,OR(N1104="331",O1104="331")),"x","")</f>
        <v/>
      </c>
      <c r="Q1104" s="85" t="str">
        <f>IF(AND(B1104='111'!$L$11,OR($N1104=$Q$7,$O1104=$Q$7)),"x","")</f>
        <v/>
      </c>
      <c r="R1104" s="85" t="str">
        <f>IF(AND($N1104=$Q$7,$B1104&lt;'111'!$L$11),"x","")</f>
        <v/>
      </c>
      <c r="S1104" s="85" t="str">
        <f>IF(AND($O1104=$Q$7,$B1104&lt;'111'!$L$11),"x","")</f>
        <v/>
      </c>
      <c r="T1104" s="85" t="str">
        <f>IF(ISERROR(FIND('112'!$M$9,G1104,1)),"",IF((AND(FIND('112'!$M$9,G1104,1)&gt;=1,B1104='112'!$K$9,OR($N1104='112'!$I$6,$O1104='112'!$I$6))),"x",""))</f>
        <v/>
      </c>
      <c r="U1104" s="85" t="str">
        <f>IF(ISERROR(FIND('112'!$M$9,G1104,1)),"",IF((AND(LEFT(G1104,2)=LEFT('112'!$M$9,2),B1104&lt;'112'!$K$9,$N1104='112'!$I$6)),"x",""))</f>
        <v/>
      </c>
      <c r="V1104" s="85" t="str">
        <f>IF(ISERROR(FIND('112'!$M$9,G1104,1)),"",IF((AND(RIGHT(G1104,2)=RIGHT('112'!$M$9,2),B1104&lt;'112'!$K$9,$O1104='112'!$I$6)),"x",""))</f>
        <v/>
      </c>
      <c r="W1104" s="85" t="str">
        <f>IF(AND('341-CT'!$H$9=H1104,OR(LEFT(N1104,3)=$W$7,LEFT(O1104,3)=$W$7)),"x","")</f>
        <v/>
      </c>
      <c r="X1104" s="85" t="str">
        <f>IF(OR(TH!N1104=TH!$X$7,O1104=TH!$X$7),"x","")</f>
        <v/>
      </c>
      <c r="Y1104" s="85" t="str">
        <f>IF(AND(OR(N1104="131",O1104="131"),H1104='131-CT'!$H$9),"x","")</f>
        <v/>
      </c>
      <c r="Z1104" s="85"/>
      <c r="AA1104" s="85" t="str">
        <f>IF(AND(MONTH(E1104)='IN-NX'!$J$5,'IN-NX'!$D$7=D1104),"x","")</f>
        <v/>
      </c>
      <c r="AB1104" s="85" t="str">
        <f>IF(AND(OR(LEFT(TH!N1104,2)="15",LEFT(TH!O1104,2)="15"),'152-CT'!$J$8=TH!F1104),"x","")</f>
        <v/>
      </c>
      <c r="AC1104" s="85" t="str">
        <f>IF(AND(OR(LEFT(TH!N1104,2)="15",LEFT(TH!O1104,2)="15"),TK!$E$7=TH!F1104),"x","")</f>
        <v/>
      </c>
      <c r="AD1104" s="85" t="str">
        <f>IF(AND(N1104="1521",MONTH(C1104)='BK-NL'!$M$11),"x","")</f>
        <v/>
      </c>
    </row>
    <row r="1105" spans="1:32" ht="15.75" hidden="1" customHeight="1">
      <c r="A1105" s="342" t="str">
        <f>IF(B1105&lt;&gt;"",IF(AND(B1105='IN-TC'!$S$4,OR(TH!N1105="1111",TH!O1105="1111")),TH!D1105,""),"")</f>
        <v/>
      </c>
      <c r="B1105" s="63">
        <f t="shared" si="149"/>
        <v>6</v>
      </c>
      <c r="C1105" s="64">
        <v>42523</v>
      </c>
      <c r="D1105" s="64" t="s">
        <v>878</v>
      </c>
      <c r="E1105" s="64">
        <v>42523</v>
      </c>
      <c r="F1105" s="74" t="s">
        <v>1115</v>
      </c>
      <c r="G1105" s="67" t="s">
        <v>927</v>
      </c>
      <c r="H1105" s="74" t="s">
        <v>770</v>
      </c>
      <c r="I1105" s="446"/>
      <c r="J1105" s="446"/>
      <c r="K1105" s="437"/>
      <c r="L1105" s="446"/>
      <c r="M1105" s="65">
        <v>35000000</v>
      </c>
      <c r="N1105" s="66" t="s">
        <v>26</v>
      </c>
      <c r="O1105" s="66" t="s">
        <v>63</v>
      </c>
      <c r="P1105" s="85" t="str">
        <f>IF(AND('331-CT'!$E$7=TH!H1105,OR(N1105="331",O1105="331")),"x","")</f>
        <v/>
      </c>
      <c r="Q1105" s="85" t="str">
        <f>IF(AND(B1105='111'!$L$11,OR($N1105=$Q$7,$O1105=$Q$7)),"x","")</f>
        <v/>
      </c>
      <c r="R1105" s="85" t="str">
        <f>IF(AND($N1105=$Q$7,$B1105&lt;'111'!$L$11),"x","")</f>
        <v/>
      </c>
      <c r="S1105" s="85" t="str">
        <f>IF(AND($O1105=$Q$7,$B1105&lt;'111'!$L$11),"x","")</f>
        <v/>
      </c>
      <c r="T1105" s="85" t="str">
        <f>IF(ISERROR(FIND('112'!$M$9,G1105,1)),"",IF((AND(FIND('112'!$M$9,G1105,1)&gt;=1,B1105='112'!$K$9,OR($N1105='112'!$I$6,$O1105='112'!$I$6))),"x",""))</f>
        <v>x</v>
      </c>
      <c r="U1105" s="85" t="str">
        <f>IF(ISERROR(FIND('112'!$M$9,G1105,1)),"",IF((AND(LEFT(G1105,2)=LEFT('112'!$M$9,2),B1105&lt;'112'!$K$9,$N1105='112'!$I$6)),"x",""))</f>
        <v/>
      </c>
      <c r="V1105" s="85" t="str">
        <f>IF(ISERROR(FIND('112'!$M$9,G1105,1)),"",IF((AND(RIGHT(G1105,2)=RIGHT('112'!$M$9,2),B1105&lt;'112'!$K$9,$O1105='112'!$I$6)),"x",""))</f>
        <v/>
      </c>
      <c r="W1105" s="85" t="str">
        <f>IF(AND('341-CT'!$H$9=H1105,OR(LEFT(N1105,3)=$W$7,LEFT(O1105,3)=$W$7)),"x","")</f>
        <v/>
      </c>
      <c r="X1105" s="85" t="str">
        <f>IF(OR(TH!N1105=TH!$X$7,O1105=TH!$X$7),"x","")</f>
        <v/>
      </c>
      <c r="Y1105" s="85" t="str">
        <f>IF(AND(OR(N1105="131",O1105="131"),H1105='131-CT'!$H$9),"x","")</f>
        <v/>
      </c>
      <c r="Z1105" s="85"/>
      <c r="AA1105" s="85" t="str">
        <f>IF(AND(MONTH(E1105)='IN-NX'!$J$5,'IN-NX'!$D$7=D1105),"x","")</f>
        <v/>
      </c>
      <c r="AB1105" s="85" t="str">
        <f>IF(AND(OR(LEFT(TH!N1105,2)="15",LEFT(TH!O1105,2)="15"),'152-CT'!$J$8=TH!F1105),"x","")</f>
        <v/>
      </c>
      <c r="AC1105" s="85" t="str">
        <f>IF(AND(OR(LEFT(TH!N1105,2)="15",LEFT(TH!O1105,2)="15"),TK!$E$7=TH!F1105),"x","")</f>
        <v/>
      </c>
      <c r="AD1105" s="85" t="str">
        <f>IF(AND(N1105="1521",MONTH(C1105)='BK-NL'!$M$11),"x","")</f>
        <v/>
      </c>
    </row>
    <row r="1106" spans="1:32" ht="15.75" hidden="1" customHeight="1">
      <c r="A1106" s="342" t="str">
        <f>IF(B1106&lt;&gt;"",IF(AND(B1106='IN-TC'!$S$4,OR(TH!N1106="1111",TH!O1106="1111")),TH!D1106,""),"")</f>
        <v/>
      </c>
      <c r="B1106" s="63">
        <f t="shared" si="149"/>
        <v>6</v>
      </c>
      <c r="C1106" s="64">
        <v>42524</v>
      </c>
      <c r="D1106" s="64" t="s">
        <v>879</v>
      </c>
      <c r="E1106" s="64">
        <v>42524</v>
      </c>
      <c r="F1106" s="74" t="s">
        <v>1122</v>
      </c>
      <c r="G1106" s="994" t="s">
        <v>1583</v>
      </c>
      <c r="H1106" s="74" t="s">
        <v>816</v>
      </c>
      <c r="I1106" s="446"/>
      <c r="J1106" s="446"/>
      <c r="K1106" s="437"/>
      <c r="L1106" s="446"/>
      <c r="M1106" s="65">
        <v>675818</v>
      </c>
      <c r="N1106" s="66" t="s">
        <v>101</v>
      </c>
      <c r="O1106" s="66" t="s">
        <v>63</v>
      </c>
      <c r="P1106" s="85" t="str">
        <f>IF(AND('331-CT'!$E$7=TH!H1106,OR(N1106="331",O1106="331")),"x","")</f>
        <v/>
      </c>
      <c r="Q1106" s="85" t="str">
        <f>IF(AND(B1106='111'!$L$11,OR($N1106=$Q$7,$O1106=$Q$7)),"x","")</f>
        <v/>
      </c>
      <c r="R1106" s="85" t="str">
        <f>IF(AND($N1106=$Q$7,$B1106&lt;'111'!$L$11),"x","")</f>
        <v/>
      </c>
      <c r="S1106" s="85" t="str">
        <f>IF(AND($O1106=$Q$7,$B1106&lt;'111'!$L$11),"x","")</f>
        <v/>
      </c>
      <c r="T1106" s="85" t="str">
        <f>IF(ISERROR(FIND('112'!$M$9,G1106,1)),"",IF((AND(FIND('112'!$M$9,G1106,1)&gt;=1,B1106='112'!$K$9,OR($N1106='112'!$I$6,$O1106='112'!$I$6))),"x",""))</f>
        <v/>
      </c>
      <c r="U1106" s="85" t="str">
        <f>IF(ISERROR(FIND('112'!$M$9,G1106,1)),"",IF((AND(LEFT(G1106,2)=LEFT('112'!$M$9,2),B1106&lt;'112'!$K$9,$N1106='112'!$I$6)),"x",""))</f>
        <v/>
      </c>
      <c r="V1106" s="85" t="str">
        <f>IF(ISERROR(FIND('112'!$M$9,G1106,1)),"",IF((AND(RIGHT(G1106,2)=RIGHT('112'!$M$9,2),B1106&lt;'112'!$K$9,$O1106='112'!$I$6)),"x",""))</f>
        <v/>
      </c>
      <c r="W1106" s="85" t="str">
        <f>IF(AND('341-CT'!$H$9=H1106,OR(LEFT(N1106,3)=$W$7,LEFT(O1106,3)=$W$7)),"x","")</f>
        <v/>
      </c>
      <c r="X1106" s="85" t="str">
        <f>IF(OR(TH!N1106=TH!$X$7,O1106=TH!$X$7),"x","")</f>
        <v/>
      </c>
      <c r="Y1106" s="85" t="str">
        <f>IF(AND(OR(N1106="131",O1106="131"),H1106='131-CT'!$H$9),"x","")</f>
        <v/>
      </c>
      <c r="Z1106" s="85"/>
      <c r="AA1106" s="85" t="str">
        <f>IF(AND(MONTH(E1106)='IN-NX'!$J$5,'IN-NX'!$D$7=D1106),"x","")</f>
        <v/>
      </c>
      <c r="AB1106" s="85" t="str">
        <f>IF(AND(OR(LEFT(TH!N1106,2)="15",LEFT(TH!O1106,2)="15"),'152-CT'!$J$8=TH!F1106),"x","")</f>
        <v/>
      </c>
      <c r="AC1106" s="85" t="str">
        <f>IF(AND(OR(LEFT(TH!N1106,2)="15",LEFT(TH!O1106,2)="15"),TK!$E$7=TH!F1106),"x","")</f>
        <v/>
      </c>
      <c r="AD1106" s="85" t="str">
        <f>IF(AND(N1106="1521",MONTH(C1106)='BK-NL'!$M$11),"x","")</f>
        <v/>
      </c>
      <c r="AF1106" s="333">
        <v>1</v>
      </c>
    </row>
    <row r="1107" spans="1:32" ht="15.75" hidden="1" customHeight="1">
      <c r="A1107" s="342" t="str">
        <f>IF(B1107&lt;&gt;"",IF(AND(B1107='IN-TC'!$S$4,OR(TH!N1107="1111",TH!O1107="1111")),TH!D1107,""),"")</f>
        <v/>
      </c>
      <c r="B1107" s="63">
        <f t="shared" si="149"/>
        <v>6</v>
      </c>
      <c r="C1107" s="64">
        <v>42524</v>
      </c>
      <c r="D1107" s="64" t="s">
        <v>879</v>
      </c>
      <c r="E1107" s="64">
        <v>42524</v>
      </c>
      <c r="F1107" s="74" t="s">
        <v>1353</v>
      </c>
      <c r="G1107" s="994" t="s">
        <v>1583</v>
      </c>
      <c r="H1107" s="74" t="s">
        <v>816</v>
      </c>
      <c r="I1107" s="446"/>
      <c r="J1107" s="446"/>
      <c r="K1107" s="437"/>
      <c r="L1107" s="446"/>
      <c r="M1107" s="65">
        <v>67582</v>
      </c>
      <c r="N1107" s="66" t="s">
        <v>9</v>
      </c>
      <c r="O1107" s="66" t="s">
        <v>63</v>
      </c>
      <c r="P1107" s="85" t="str">
        <f>IF(AND('331-CT'!$E$7=TH!H1107,OR(N1107="331",O1107="331")),"x","")</f>
        <v/>
      </c>
      <c r="Q1107" s="85" t="str">
        <f>IF(AND(B1107='111'!$L$11,OR($N1107=$Q$7,$O1107=$Q$7)),"x","")</f>
        <v/>
      </c>
      <c r="R1107" s="85" t="str">
        <f>IF(AND($N1107=$Q$7,$B1107&lt;'111'!$L$11),"x","")</f>
        <v/>
      </c>
      <c r="S1107" s="85" t="str">
        <f>IF(AND($O1107=$Q$7,$B1107&lt;'111'!$L$11),"x","")</f>
        <v/>
      </c>
      <c r="T1107" s="85" t="str">
        <f>IF(ISERROR(FIND('112'!$M$9,G1107,1)),"",IF((AND(FIND('112'!$M$9,G1107,1)&gt;=1,B1107='112'!$K$9,OR($N1107='112'!$I$6,$O1107='112'!$I$6))),"x",""))</f>
        <v/>
      </c>
      <c r="U1107" s="85" t="str">
        <f>IF(ISERROR(FIND('112'!$M$9,G1107,1)),"",IF((AND(LEFT(G1107,2)=LEFT('112'!$M$9,2),B1107&lt;'112'!$K$9,$N1107='112'!$I$6)),"x",""))</f>
        <v/>
      </c>
      <c r="V1107" s="85" t="str">
        <f>IF(ISERROR(FIND('112'!$M$9,G1107,1)),"",IF((AND(RIGHT(G1107,2)=RIGHT('112'!$M$9,2),B1107&lt;'112'!$K$9,$O1107='112'!$I$6)),"x",""))</f>
        <v/>
      </c>
      <c r="W1107" s="85" t="str">
        <f>IF(AND('341-CT'!$H$9=H1107,OR(LEFT(N1107,3)=$W$7,LEFT(O1107,3)=$W$7)),"x","")</f>
        <v/>
      </c>
      <c r="X1107" s="85" t="str">
        <f>IF(OR(TH!N1107=TH!$X$7,O1107=TH!$X$7),"x","")</f>
        <v/>
      </c>
      <c r="Y1107" s="85" t="str">
        <f>IF(AND(OR(N1107="131",O1107="131"),H1107='131-CT'!$H$9),"x","")</f>
        <v/>
      </c>
      <c r="Z1107" s="85"/>
      <c r="AA1107" s="85" t="str">
        <f>IF(AND(MONTH(E1107)='IN-NX'!$J$5,'IN-NX'!$D$7=D1107),"x","")</f>
        <v/>
      </c>
      <c r="AB1107" s="85" t="str">
        <f>IF(AND(OR(LEFT(TH!N1107,2)="15",LEFT(TH!O1107,2)="15"),'152-CT'!$J$8=TH!F1107),"x","")</f>
        <v/>
      </c>
      <c r="AC1107" s="85" t="str">
        <f>IF(AND(OR(LEFT(TH!N1107,2)="15",LEFT(TH!O1107,2)="15"),TK!$E$7=TH!F1107),"x","")</f>
        <v/>
      </c>
      <c r="AD1107" s="85" t="str">
        <f>IF(AND(N1107="1521",MONTH(C1107)='BK-NL'!$M$11),"x","")</f>
        <v/>
      </c>
    </row>
    <row r="1108" spans="1:32" ht="15.75" hidden="1" customHeight="1">
      <c r="A1108" s="342" t="str">
        <f>IF(B1108&lt;&gt;"",IF(AND(B1108='IN-TC'!$S$4,OR(TH!N1108="1111",TH!O1108="1111")),TH!D1108,""),"")</f>
        <v/>
      </c>
      <c r="B1108" s="63">
        <f t="shared" si="149"/>
        <v>6</v>
      </c>
      <c r="C1108" s="64">
        <v>42525</v>
      </c>
      <c r="D1108" s="64" t="s">
        <v>880</v>
      </c>
      <c r="E1108" s="64">
        <v>42525</v>
      </c>
      <c r="F1108" s="74" t="s">
        <v>1584</v>
      </c>
      <c r="G1108" s="994" t="s">
        <v>1585</v>
      </c>
      <c r="H1108" s="74" t="s">
        <v>1040</v>
      </c>
      <c r="I1108" s="446"/>
      <c r="J1108" s="446"/>
      <c r="K1108" s="437"/>
      <c r="L1108" s="446"/>
      <c r="M1108" s="65">
        <v>155000</v>
      </c>
      <c r="N1108" s="66" t="s">
        <v>101</v>
      </c>
      <c r="O1108" s="66" t="s">
        <v>63</v>
      </c>
      <c r="P1108" s="85" t="str">
        <f>IF(AND('331-CT'!$E$7=TH!H1108,OR(N1108="331",O1108="331")),"x","")</f>
        <v/>
      </c>
      <c r="Q1108" s="85" t="str">
        <f>IF(AND(B1108='111'!$L$11,OR($N1108=$Q$7,$O1108=$Q$7)),"x","")</f>
        <v/>
      </c>
      <c r="R1108" s="85" t="str">
        <f>IF(AND($N1108=$Q$7,$B1108&lt;'111'!$L$11),"x","")</f>
        <v/>
      </c>
      <c r="S1108" s="85" t="str">
        <f>IF(AND($O1108=$Q$7,$B1108&lt;'111'!$L$11),"x","")</f>
        <v/>
      </c>
      <c r="T1108" s="85" t="str">
        <f>IF(ISERROR(FIND('112'!$M$9,G1108,1)),"",IF((AND(FIND('112'!$M$9,G1108,1)&gt;=1,B1108='112'!$K$9,OR($N1108='112'!$I$6,$O1108='112'!$I$6))),"x",""))</f>
        <v/>
      </c>
      <c r="U1108" s="85" t="str">
        <f>IF(ISERROR(FIND('112'!$M$9,G1108,1)),"",IF((AND(LEFT(G1108,2)=LEFT('112'!$M$9,2),B1108&lt;'112'!$K$9,$N1108='112'!$I$6)),"x",""))</f>
        <v/>
      </c>
      <c r="V1108" s="85" t="str">
        <f>IF(ISERROR(FIND('112'!$M$9,G1108,1)),"",IF((AND(RIGHT(G1108,2)=RIGHT('112'!$M$9,2),B1108&lt;'112'!$K$9,$O1108='112'!$I$6)),"x",""))</f>
        <v/>
      </c>
      <c r="W1108" s="85" t="str">
        <f>IF(AND('341-CT'!$H$9=H1108,OR(LEFT(N1108,3)=$W$7,LEFT(O1108,3)=$W$7)),"x","")</f>
        <v/>
      </c>
      <c r="X1108" s="85" t="str">
        <f>IF(OR(TH!N1108=TH!$X$7,O1108=TH!$X$7),"x","")</f>
        <v/>
      </c>
      <c r="Y1108" s="85" t="str">
        <f>IF(AND(OR(N1108="131",O1108="131"),H1108='131-CT'!$H$9),"x","")</f>
        <v/>
      </c>
      <c r="Z1108" s="85"/>
      <c r="AA1108" s="85" t="str">
        <f>IF(AND(MONTH(E1108)='IN-NX'!$J$5,'IN-NX'!$D$7=D1108),"x","")</f>
        <v/>
      </c>
      <c r="AB1108" s="85" t="str">
        <f>IF(AND(OR(LEFT(TH!N1108,2)="15",LEFT(TH!O1108,2)="15"),'152-CT'!$J$8=TH!F1108),"x","")</f>
        <v/>
      </c>
      <c r="AC1108" s="85" t="str">
        <f>IF(AND(OR(LEFT(TH!N1108,2)="15",LEFT(TH!O1108,2)="15"),TK!$E$7=TH!F1108),"x","")</f>
        <v/>
      </c>
      <c r="AD1108" s="85" t="str">
        <f>IF(AND(N1108="1521",MONTH(C1108)='BK-NL'!$M$11),"x","")</f>
        <v/>
      </c>
    </row>
    <row r="1109" spans="1:32" ht="15.75" hidden="1" customHeight="1">
      <c r="A1109" s="342" t="str">
        <f>IF(B1109&lt;&gt;"",IF(AND(B1109='IN-TC'!$S$4,OR(TH!N1109="1111",TH!O1109="1111")),TH!D1109,""),"")</f>
        <v/>
      </c>
      <c r="B1109" s="63">
        <f t="shared" si="149"/>
        <v>6</v>
      </c>
      <c r="C1109" s="64">
        <v>42525</v>
      </c>
      <c r="D1109" s="64" t="s">
        <v>881</v>
      </c>
      <c r="E1109" s="64">
        <v>42525</v>
      </c>
      <c r="F1109" s="74" t="s">
        <v>778</v>
      </c>
      <c r="G1109" s="994" t="s">
        <v>1586</v>
      </c>
      <c r="H1109" s="74" t="s">
        <v>816</v>
      </c>
      <c r="I1109" s="446"/>
      <c r="J1109" s="446"/>
      <c r="K1109" s="437"/>
      <c r="L1109" s="446"/>
      <c r="M1109" s="65">
        <v>565000</v>
      </c>
      <c r="N1109" s="66" t="s">
        <v>101</v>
      </c>
      <c r="O1109" s="66" t="s">
        <v>63</v>
      </c>
      <c r="P1109" s="85" t="str">
        <f>IF(AND('331-CT'!$E$7=TH!H1109,OR(N1109="331",O1109="331")),"x","")</f>
        <v/>
      </c>
      <c r="Q1109" s="85" t="str">
        <f>IF(AND(B1109='111'!$L$11,OR($N1109=$Q$7,$O1109=$Q$7)),"x","")</f>
        <v/>
      </c>
      <c r="R1109" s="85" t="str">
        <f>IF(AND($N1109=$Q$7,$B1109&lt;'111'!$L$11),"x","")</f>
        <v/>
      </c>
      <c r="S1109" s="85" t="str">
        <f>IF(AND($O1109=$Q$7,$B1109&lt;'111'!$L$11),"x","")</f>
        <v/>
      </c>
      <c r="T1109" s="85" t="str">
        <f>IF(ISERROR(FIND('112'!$M$9,G1109,1)),"",IF((AND(FIND('112'!$M$9,G1109,1)&gt;=1,B1109='112'!$K$9,OR($N1109='112'!$I$6,$O1109='112'!$I$6))),"x",""))</f>
        <v/>
      </c>
      <c r="U1109" s="85" t="str">
        <f>IF(ISERROR(FIND('112'!$M$9,G1109,1)),"",IF((AND(LEFT(G1109,2)=LEFT('112'!$M$9,2),B1109&lt;'112'!$K$9,$N1109='112'!$I$6)),"x",""))</f>
        <v/>
      </c>
      <c r="V1109" s="85" t="str">
        <f>IF(ISERROR(FIND('112'!$M$9,G1109,1)),"",IF((AND(RIGHT(G1109,2)=RIGHT('112'!$M$9,2),B1109&lt;'112'!$K$9,$O1109='112'!$I$6)),"x",""))</f>
        <v/>
      </c>
      <c r="W1109" s="85" t="str">
        <f>IF(AND('341-CT'!$H$9=H1109,OR(LEFT(N1109,3)=$W$7,LEFT(O1109,3)=$W$7)),"x","")</f>
        <v/>
      </c>
      <c r="X1109" s="85" t="str">
        <f>IF(OR(TH!N1109=TH!$X$7,O1109=TH!$X$7),"x","")</f>
        <v/>
      </c>
      <c r="Y1109" s="85" t="str">
        <f>IF(AND(OR(N1109="131",O1109="131"),H1109='131-CT'!$H$9),"x","")</f>
        <v/>
      </c>
      <c r="Z1109" s="85"/>
      <c r="AA1109" s="85" t="str">
        <f>IF(AND(MONTH(E1109)='IN-NX'!$J$5,'IN-NX'!$D$7=D1109),"x","")</f>
        <v/>
      </c>
      <c r="AB1109" s="85" t="str">
        <f>IF(AND(OR(LEFT(TH!N1109,2)="15",LEFT(TH!O1109,2)="15"),'152-CT'!$J$8=TH!F1109),"x","")</f>
        <v/>
      </c>
      <c r="AC1109" s="85" t="str">
        <f>IF(AND(OR(LEFT(TH!N1109,2)="15",LEFT(TH!O1109,2)="15"),TK!$E$7=TH!F1109),"x","")</f>
        <v/>
      </c>
      <c r="AD1109" s="85" t="str">
        <f>IF(AND(N1109="1521",MONTH(C1109)='BK-NL'!$M$11),"x","")</f>
        <v/>
      </c>
      <c r="AF1109" s="333">
        <v>1</v>
      </c>
    </row>
    <row r="1110" spans="1:32" ht="15.75" hidden="1" customHeight="1">
      <c r="A1110" s="342" t="str">
        <f>IF(B1110&lt;&gt;"",IF(AND(B1110='IN-TC'!$S$4,OR(TH!N1110="1111",TH!O1110="1111")),TH!D1110,""),"")</f>
        <v/>
      </c>
      <c r="B1110" s="63">
        <f t="shared" si="149"/>
        <v>6</v>
      </c>
      <c r="C1110" s="64">
        <v>42525</v>
      </c>
      <c r="D1110" s="64" t="s">
        <v>881</v>
      </c>
      <c r="E1110" s="64">
        <v>42525</v>
      </c>
      <c r="F1110" s="74" t="s">
        <v>779</v>
      </c>
      <c r="G1110" s="994" t="s">
        <v>1586</v>
      </c>
      <c r="H1110" s="74" t="s">
        <v>816</v>
      </c>
      <c r="I1110" s="446"/>
      <c r="J1110" s="446"/>
      <c r="K1110" s="437"/>
      <c r="L1110" s="446"/>
      <c r="M1110" s="65">
        <v>56500</v>
      </c>
      <c r="N1110" s="66" t="s">
        <v>9</v>
      </c>
      <c r="O1110" s="66" t="s">
        <v>63</v>
      </c>
      <c r="P1110" s="85" t="str">
        <f>IF(AND('331-CT'!$E$7=TH!H1110,OR(N1110="331",O1110="331")),"x","")</f>
        <v/>
      </c>
      <c r="Q1110" s="85" t="str">
        <f>IF(AND(B1110='111'!$L$11,OR($N1110=$Q$7,$O1110=$Q$7)),"x","")</f>
        <v/>
      </c>
      <c r="R1110" s="85" t="str">
        <f>IF(AND($N1110=$Q$7,$B1110&lt;'111'!$L$11),"x","")</f>
        <v/>
      </c>
      <c r="S1110" s="85" t="str">
        <f>IF(AND($O1110=$Q$7,$B1110&lt;'111'!$L$11),"x","")</f>
        <v/>
      </c>
      <c r="T1110" s="85" t="str">
        <f>IF(ISERROR(FIND('112'!$M$9,G1110,1)),"",IF((AND(FIND('112'!$M$9,G1110,1)&gt;=1,B1110='112'!$K$9,OR($N1110='112'!$I$6,$O1110='112'!$I$6))),"x",""))</f>
        <v/>
      </c>
      <c r="U1110" s="85" t="str">
        <f>IF(ISERROR(FIND('112'!$M$9,G1110,1)),"",IF((AND(LEFT(G1110,2)=LEFT('112'!$M$9,2),B1110&lt;'112'!$K$9,$N1110='112'!$I$6)),"x",""))</f>
        <v/>
      </c>
      <c r="V1110" s="85" t="str">
        <f>IF(ISERROR(FIND('112'!$M$9,G1110,1)),"",IF((AND(RIGHT(G1110,2)=RIGHT('112'!$M$9,2),B1110&lt;'112'!$K$9,$O1110='112'!$I$6)),"x",""))</f>
        <v/>
      </c>
      <c r="W1110" s="85" t="str">
        <f>IF(AND('341-CT'!$H$9=H1110,OR(LEFT(N1110,3)=$W$7,LEFT(O1110,3)=$W$7)),"x","")</f>
        <v/>
      </c>
      <c r="X1110" s="85" t="str">
        <f>IF(OR(TH!N1110=TH!$X$7,O1110=TH!$X$7),"x","")</f>
        <v/>
      </c>
      <c r="Y1110" s="85" t="str">
        <f>IF(AND(OR(N1110="131",O1110="131"),H1110='131-CT'!$H$9),"x","")</f>
        <v/>
      </c>
      <c r="Z1110" s="85"/>
      <c r="AA1110" s="85" t="str">
        <f>IF(AND(MONTH(E1110)='IN-NX'!$J$5,'IN-NX'!$D$7=D1110),"x","")</f>
        <v/>
      </c>
      <c r="AB1110" s="85" t="str">
        <f>IF(AND(OR(LEFT(TH!N1110,2)="15",LEFT(TH!O1110,2)="15"),'152-CT'!$J$8=TH!F1110),"x","")</f>
        <v/>
      </c>
      <c r="AC1110" s="85" t="str">
        <f>IF(AND(OR(LEFT(TH!N1110,2)="15",LEFT(TH!O1110,2)="15"),TK!$E$7=TH!F1110),"x","")</f>
        <v/>
      </c>
      <c r="AD1110" s="85" t="str">
        <f>IF(AND(N1110="1521",MONTH(C1110)='BK-NL'!$M$11),"x","")</f>
        <v/>
      </c>
    </row>
    <row r="1111" spans="1:32" ht="15.75" hidden="1" customHeight="1">
      <c r="A1111" s="342" t="str">
        <f>IF(B1111&lt;&gt;"",IF(AND(B1111='IN-TC'!$S$4,OR(TH!N1111="1111",TH!O1111="1111")),TH!D1111,""),"")</f>
        <v/>
      </c>
      <c r="B1111" s="63">
        <f t="shared" si="149"/>
        <v>6</v>
      </c>
      <c r="C1111" s="64">
        <v>42527</v>
      </c>
      <c r="D1111" s="64" t="s">
        <v>883</v>
      </c>
      <c r="E1111" s="64">
        <v>42527</v>
      </c>
      <c r="F1111" s="74" t="s">
        <v>1588</v>
      </c>
      <c r="G1111" s="994" t="s">
        <v>1587</v>
      </c>
      <c r="H1111" s="74" t="s">
        <v>854</v>
      </c>
      <c r="I1111" s="446"/>
      <c r="J1111" s="446"/>
      <c r="K1111" s="437"/>
      <c r="L1111" s="446"/>
      <c r="M1111" s="65">
        <v>1965005</v>
      </c>
      <c r="N1111" s="66" t="s">
        <v>101</v>
      </c>
      <c r="O1111" s="66" t="s">
        <v>63</v>
      </c>
      <c r="P1111" s="85" t="str">
        <f>IF(AND('331-CT'!$E$7=TH!H1111,OR(N1111="331",O1111="331")),"x","")</f>
        <v/>
      </c>
      <c r="Q1111" s="85" t="str">
        <f>IF(AND(B1111='111'!$L$11,OR($N1111=$Q$7,$O1111=$Q$7)),"x","")</f>
        <v/>
      </c>
      <c r="R1111" s="85" t="str">
        <f>IF(AND($N1111=$Q$7,$B1111&lt;'111'!$L$11),"x","")</f>
        <v/>
      </c>
      <c r="S1111" s="85" t="str">
        <f>IF(AND($O1111=$Q$7,$B1111&lt;'111'!$L$11),"x","")</f>
        <v/>
      </c>
      <c r="T1111" s="85" t="str">
        <f>IF(ISERROR(FIND('112'!$M$9,G1111,1)),"",IF((AND(FIND('112'!$M$9,G1111,1)&gt;=1,B1111='112'!$K$9,OR($N1111='112'!$I$6,$O1111='112'!$I$6))),"x",""))</f>
        <v/>
      </c>
      <c r="U1111" s="85" t="str">
        <f>IF(ISERROR(FIND('112'!$M$9,G1111,1)),"",IF((AND(LEFT(G1111,2)=LEFT('112'!$M$9,2),B1111&lt;'112'!$K$9,$N1111='112'!$I$6)),"x",""))</f>
        <v/>
      </c>
      <c r="V1111" s="85" t="str">
        <f>IF(ISERROR(FIND('112'!$M$9,G1111,1)),"",IF((AND(RIGHT(G1111,2)=RIGHT('112'!$M$9,2),B1111&lt;'112'!$K$9,$O1111='112'!$I$6)),"x",""))</f>
        <v/>
      </c>
      <c r="W1111" s="85" t="str">
        <f>IF(AND('341-CT'!$H$9=H1111,OR(LEFT(N1111,3)=$W$7,LEFT(O1111,3)=$W$7)),"x","")</f>
        <v/>
      </c>
      <c r="X1111" s="85" t="str">
        <f>IF(OR(TH!N1111=TH!$X$7,O1111=TH!$X$7),"x","")</f>
        <v/>
      </c>
      <c r="Y1111" s="85" t="str">
        <f>IF(AND(OR(N1111="131",O1111="131"),H1111='131-CT'!$H$9),"x","")</f>
        <v/>
      </c>
      <c r="Z1111" s="85"/>
      <c r="AA1111" s="85" t="str">
        <f>IF(AND(MONTH(E1111)='IN-NX'!$J$5,'IN-NX'!$D$7=D1111),"x","")</f>
        <v/>
      </c>
      <c r="AB1111" s="85" t="str">
        <f>IF(AND(OR(LEFT(TH!N1111,2)="15",LEFT(TH!O1111,2)="15"),'152-CT'!$J$8=TH!F1111),"x","")</f>
        <v/>
      </c>
      <c r="AC1111" s="85" t="str">
        <f>IF(AND(OR(LEFT(TH!N1111,2)="15",LEFT(TH!O1111,2)="15"),TK!$E$7=TH!F1111),"x","")</f>
        <v/>
      </c>
      <c r="AD1111" s="85" t="str">
        <f>IF(AND(N1111="1521",MONTH(C1111)='BK-NL'!$M$11),"x","")</f>
        <v/>
      </c>
      <c r="AF1111" s="333">
        <v>1</v>
      </c>
    </row>
    <row r="1112" spans="1:32" ht="15.75" hidden="1" customHeight="1">
      <c r="A1112" s="342" t="str">
        <f>IF(B1112&lt;&gt;"",IF(AND(B1112='IN-TC'!$S$4,OR(TH!N1112="1111",TH!O1112="1111")),TH!D1112,""),"")</f>
        <v/>
      </c>
      <c r="B1112" s="63">
        <f t="shared" si="149"/>
        <v>6</v>
      </c>
      <c r="C1112" s="64">
        <v>42527</v>
      </c>
      <c r="D1112" s="64" t="s">
        <v>883</v>
      </c>
      <c r="E1112" s="64">
        <v>42527</v>
      </c>
      <c r="F1112" s="74" t="s">
        <v>1589</v>
      </c>
      <c r="G1112" s="994" t="s">
        <v>1587</v>
      </c>
      <c r="H1112" s="74" t="s">
        <v>854</v>
      </c>
      <c r="I1112" s="446"/>
      <c r="J1112" s="446"/>
      <c r="K1112" s="437"/>
      <c r="L1112" s="446"/>
      <c r="M1112" s="65">
        <v>196501</v>
      </c>
      <c r="N1112" s="66" t="s">
        <v>9</v>
      </c>
      <c r="O1112" s="66" t="s">
        <v>63</v>
      </c>
      <c r="P1112" s="85" t="str">
        <f>IF(AND('331-CT'!$E$7=TH!H1112,OR(N1112="331",O1112="331")),"x","")</f>
        <v/>
      </c>
      <c r="Q1112" s="85" t="str">
        <f>IF(AND(B1112='111'!$L$11,OR($N1112=$Q$7,$O1112=$Q$7)),"x","")</f>
        <v/>
      </c>
      <c r="R1112" s="85" t="str">
        <f>IF(AND($N1112=$Q$7,$B1112&lt;'111'!$L$11),"x","")</f>
        <v/>
      </c>
      <c r="S1112" s="85" t="str">
        <f>IF(AND($O1112=$Q$7,$B1112&lt;'111'!$L$11),"x","")</f>
        <v/>
      </c>
      <c r="T1112" s="85" t="str">
        <f>IF(ISERROR(FIND('112'!$M$9,G1112,1)),"",IF((AND(FIND('112'!$M$9,G1112,1)&gt;=1,B1112='112'!$K$9,OR($N1112='112'!$I$6,$O1112='112'!$I$6))),"x",""))</f>
        <v/>
      </c>
      <c r="U1112" s="85" t="str">
        <f>IF(ISERROR(FIND('112'!$M$9,G1112,1)),"",IF((AND(LEFT(G1112,2)=LEFT('112'!$M$9,2),B1112&lt;'112'!$K$9,$N1112='112'!$I$6)),"x",""))</f>
        <v/>
      </c>
      <c r="V1112" s="85" t="str">
        <f>IF(ISERROR(FIND('112'!$M$9,G1112,1)),"",IF((AND(RIGHT(G1112,2)=RIGHT('112'!$M$9,2),B1112&lt;'112'!$K$9,$O1112='112'!$I$6)),"x",""))</f>
        <v/>
      </c>
      <c r="W1112" s="85" t="str">
        <f>IF(AND('341-CT'!$H$9=H1112,OR(LEFT(N1112,3)=$W$7,LEFT(O1112,3)=$W$7)),"x","")</f>
        <v/>
      </c>
      <c r="X1112" s="85" t="str">
        <f>IF(OR(TH!N1112=TH!$X$7,O1112=TH!$X$7),"x","")</f>
        <v/>
      </c>
      <c r="Y1112" s="85" t="str">
        <f>IF(AND(OR(N1112="131",O1112="131"),H1112='131-CT'!$H$9),"x","")</f>
        <v/>
      </c>
      <c r="Z1112" s="85"/>
      <c r="AA1112" s="85" t="str">
        <f>IF(AND(MONTH(E1112)='IN-NX'!$J$5,'IN-NX'!$D$7=D1112),"x","")</f>
        <v/>
      </c>
      <c r="AB1112" s="85" t="str">
        <f>IF(AND(OR(LEFT(TH!N1112,2)="15",LEFT(TH!O1112,2)="15"),'152-CT'!$J$8=TH!F1112),"x","")</f>
        <v/>
      </c>
      <c r="AC1112" s="85" t="str">
        <f>IF(AND(OR(LEFT(TH!N1112,2)="15",LEFT(TH!O1112,2)="15"),TK!$E$7=TH!F1112),"x","")</f>
        <v/>
      </c>
      <c r="AD1112" s="85" t="str">
        <f>IF(AND(N1112="1521",MONTH(C1112)='BK-NL'!$M$11),"x","")</f>
        <v/>
      </c>
    </row>
    <row r="1113" spans="1:32" ht="15.75" hidden="1" customHeight="1">
      <c r="A1113" s="342" t="str">
        <f>IF(B1113&lt;&gt;"",IF(AND(B1113='IN-TC'!$S$4,OR(TH!N1113="1111",TH!O1113="1111")),TH!D1113,""),"")</f>
        <v/>
      </c>
      <c r="B1113" s="63">
        <f t="shared" si="149"/>
        <v>6</v>
      </c>
      <c r="C1113" s="64">
        <v>42527</v>
      </c>
      <c r="D1113" s="64" t="s">
        <v>884</v>
      </c>
      <c r="E1113" s="64">
        <v>42527</v>
      </c>
      <c r="F1113" s="74" t="s">
        <v>641</v>
      </c>
      <c r="G1113" s="994" t="s">
        <v>1590</v>
      </c>
      <c r="H1113" s="74" t="s">
        <v>839</v>
      </c>
      <c r="I1113" s="446"/>
      <c r="J1113" s="446"/>
      <c r="K1113" s="437"/>
      <c r="L1113" s="446"/>
      <c r="M1113" s="65">
        <v>1440000</v>
      </c>
      <c r="N1113" s="66" t="s">
        <v>101</v>
      </c>
      <c r="O1113" s="66" t="s">
        <v>63</v>
      </c>
      <c r="P1113" s="85" t="str">
        <f>IF(AND('331-CT'!$E$7=TH!H1113,OR(N1113="331",O1113="331")),"x","")</f>
        <v/>
      </c>
      <c r="Q1113" s="85" t="str">
        <f>IF(AND(B1113='111'!$L$11,OR($N1113=$Q$7,$O1113=$Q$7)),"x","")</f>
        <v/>
      </c>
      <c r="R1113" s="85" t="str">
        <f>IF(AND($N1113=$Q$7,$B1113&lt;'111'!$L$11),"x","")</f>
        <v/>
      </c>
      <c r="S1113" s="85" t="str">
        <f>IF(AND($O1113=$Q$7,$B1113&lt;'111'!$L$11),"x","")</f>
        <v/>
      </c>
      <c r="T1113" s="85" t="str">
        <f>IF(ISERROR(FIND('112'!$M$9,G1113,1)),"",IF((AND(FIND('112'!$M$9,G1113,1)&gt;=1,B1113='112'!$K$9,OR($N1113='112'!$I$6,$O1113='112'!$I$6))),"x",""))</f>
        <v/>
      </c>
      <c r="U1113" s="85" t="str">
        <f>IF(ISERROR(FIND('112'!$M$9,G1113,1)),"",IF((AND(LEFT(G1113,2)=LEFT('112'!$M$9,2),B1113&lt;'112'!$K$9,$N1113='112'!$I$6)),"x",""))</f>
        <v/>
      </c>
      <c r="V1113" s="85" t="str">
        <f>IF(ISERROR(FIND('112'!$M$9,G1113,1)),"",IF((AND(RIGHT(G1113,2)=RIGHT('112'!$M$9,2),B1113&lt;'112'!$K$9,$O1113='112'!$I$6)),"x",""))</f>
        <v/>
      </c>
      <c r="W1113" s="85" t="str">
        <f>IF(AND('341-CT'!$H$9=H1113,OR(LEFT(N1113,3)=$W$7,LEFT(O1113,3)=$W$7)),"x","")</f>
        <v/>
      </c>
      <c r="X1113" s="85" t="str">
        <f>IF(OR(TH!N1113=TH!$X$7,O1113=TH!$X$7),"x","")</f>
        <v/>
      </c>
      <c r="Y1113" s="85" t="str">
        <f>IF(AND(OR(N1113="131",O1113="131"),H1113='131-CT'!$H$9),"x","")</f>
        <v/>
      </c>
      <c r="Z1113" s="85"/>
      <c r="AA1113" s="85" t="str">
        <f>IF(AND(MONTH(E1113)='IN-NX'!$J$5,'IN-NX'!$D$7=D1113),"x","")</f>
        <v/>
      </c>
      <c r="AB1113" s="85" t="str">
        <f>IF(AND(OR(LEFT(TH!N1113,2)="15",LEFT(TH!O1113,2)="15"),'152-CT'!$J$8=TH!F1113),"x","")</f>
        <v/>
      </c>
      <c r="AC1113" s="85" t="str">
        <f>IF(AND(OR(LEFT(TH!N1113,2)="15",LEFT(TH!O1113,2)="15"),TK!$E$7=TH!F1113),"x","")</f>
        <v/>
      </c>
      <c r="AD1113" s="85" t="str">
        <f>IF(AND(N1113="1521",MONTH(C1113)='BK-NL'!$M$11),"x","")</f>
        <v/>
      </c>
      <c r="AF1113" s="333">
        <v>1</v>
      </c>
    </row>
    <row r="1114" spans="1:32" ht="15.75" hidden="1" customHeight="1">
      <c r="A1114" s="342" t="str">
        <f>IF(B1114&lt;&gt;"",IF(AND(B1114='IN-TC'!$S$4,OR(TH!N1114="1111",TH!O1114="1111")),TH!D1114,""),"")</f>
        <v/>
      </c>
      <c r="B1114" s="63">
        <f t="shared" si="149"/>
        <v>6</v>
      </c>
      <c r="C1114" s="64">
        <v>42527</v>
      </c>
      <c r="D1114" s="64" t="s">
        <v>884</v>
      </c>
      <c r="E1114" s="64">
        <v>42527</v>
      </c>
      <c r="F1114" s="74" t="s">
        <v>1548</v>
      </c>
      <c r="G1114" s="994" t="s">
        <v>1590</v>
      </c>
      <c r="H1114" s="74" t="s">
        <v>839</v>
      </c>
      <c r="I1114" s="446"/>
      <c r="J1114" s="446"/>
      <c r="K1114" s="437"/>
      <c r="L1114" s="446"/>
      <c r="M1114" s="65">
        <v>72000</v>
      </c>
      <c r="N1114" s="66" t="s">
        <v>9</v>
      </c>
      <c r="O1114" s="66" t="s">
        <v>63</v>
      </c>
      <c r="P1114" s="85" t="str">
        <f>IF(AND('331-CT'!$E$7=TH!H1114,OR(N1114="331",O1114="331")),"x","")</f>
        <v/>
      </c>
      <c r="Q1114" s="85" t="str">
        <f>IF(AND(B1114='111'!$L$11,OR($N1114=$Q$7,$O1114=$Q$7)),"x","")</f>
        <v/>
      </c>
      <c r="R1114" s="85" t="str">
        <f>IF(AND($N1114=$Q$7,$B1114&lt;'111'!$L$11),"x","")</f>
        <v/>
      </c>
      <c r="S1114" s="85" t="str">
        <f>IF(AND($O1114=$Q$7,$B1114&lt;'111'!$L$11),"x","")</f>
        <v/>
      </c>
      <c r="T1114" s="85" t="str">
        <f>IF(ISERROR(FIND('112'!$M$9,G1114,1)),"",IF((AND(FIND('112'!$M$9,G1114,1)&gt;=1,B1114='112'!$K$9,OR($N1114='112'!$I$6,$O1114='112'!$I$6))),"x",""))</f>
        <v/>
      </c>
      <c r="U1114" s="85" t="str">
        <f>IF(ISERROR(FIND('112'!$M$9,G1114,1)),"",IF((AND(LEFT(G1114,2)=LEFT('112'!$M$9,2),B1114&lt;'112'!$K$9,$N1114='112'!$I$6)),"x",""))</f>
        <v/>
      </c>
      <c r="V1114" s="85" t="str">
        <f>IF(ISERROR(FIND('112'!$M$9,G1114,1)),"",IF((AND(RIGHT(G1114,2)=RIGHT('112'!$M$9,2),B1114&lt;'112'!$K$9,$O1114='112'!$I$6)),"x",""))</f>
        <v/>
      </c>
      <c r="W1114" s="85" t="str">
        <f>IF(AND('341-CT'!$H$9=H1114,OR(LEFT(N1114,3)=$W$7,LEFT(O1114,3)=$W$7)),"x","")</f>
        <v/>
      </c>
      <c r="X1114" s="85" t="str">
        <f>IF(OR(TH!N1114=TH!$X$7,O1114=TH!$X$7),"x","")</f>
        <v/>
      </c>
      <c r="Y1114" s="85" t="str">
        <f>IF(AND(OR(N1114="131",O1114="131"),H1114='131-CT'!$H$9),"x","")</f>
        <v/>
      </c>
      <c r="Z1114" s="85"/>
      <c r="AA1114" s="85" t="str">
        <f>IF(AND(MONTH(E1114)='IN-NX'!$J$5,'IN-NX'!$D$7=D1114),"x","")</f>
        <v/>
      </c>
      <c r="AB1114" s="85" t="str">
        <f>IF(AND(OR(LEFT(TH!N1114,2)="15",LEFT(TH!O1114,2)="15"),'152-CT'!$J$8=TH!F1114),"x","")</f>
        <v/>
      </c>
      <c r="AC1114" s="85" t="str">
        <f>IF(AND(OR(LEFT(TH!N1114,2)="15",LEFT(TH!O1114,2)="15"),TK!$E$7=TH!F1114),"x","")</f>
        <v/>
      </c>
      <c r="AD1114" s="85" t="str">
        <f>IF(AND(N1114="1521",MONTH(C1114)='BK-NL'!$M$11),"x","")</f>
        <v/>
      </c>
    </row>
    <row r="1115" spans="1:32" ht="15.75" hidden="1" customHeight="1">
      <c r="A1115" s="342" t="str">
        <f>IF(B1115&lt;&gt;"",IF(AND(B1115='IN-TC'!$S$4,OR(TH!N1115="1111",TH!O1115="1111")),TH!D1115,""),"")</f>
        <v/>
      </c>
      <c r="B1115" s="63">
        <f t="shared" si="149"/>
        <v>6</v>
      </c>
      <c r="C1115" s="64">
        <v>42529</v>
      </c>
      <c r="D1115" s="64" t="s">
        <v>885</v>
      </c>
      <c r="E1115" s="64">
        <v>42529</v>
      </c>
      <c r="F1115" s="74" t="s">
        <v>1115</v>
      </c>
      <c r="G1115" s="67" t="s">
        <v>927</v>
      </c>
      <c r="H1115" s="74" t="s">
        <v>770</v>
      </c>
      <c r="I1115" s="446"/>
      <c r="J1115" s="446"/>
      <c r="K1115" s="437"/>
      <c r="L1115" s="446"/>
      <c r="M1115" s="65">
        <v>300000000</v>
      </c>
      <c r="N1115" s="323" t="s">
        <v>26</v>
      </c>
      <c r="O1115" s="66">
        <v>1111</v>
      </c>
      <c r="P1115" s="85" t="str">
        <f>IF(AND('331-CT'!$E$7=TH!H1115,OR(N1115="331",O1115="331")),"x","")</f>
        <v/>
      </c>
      <c r="Q1115" s="85" t="str">
        <f>IF(AND(B1115='111'!$L$11,OR($N1115=$Q$7,$O1115=$Q$7)),"x","")</f>
        <v/>
      </c>
      <c r="R1115" s="85" t="str">
        <f>IF(AND($N1115=$Q$7,$B1115&lt;'111'!$L$11),"x","")</f>
        <v/>
      </c>
      <c r="S1115" s="85" t="str">
        <f>IF(AND($O1115=$Q$7,$B1115&lt;'111'!$L$11),"x","")</f>
        <v/>
      </c>
      <c r="T1115" s="85" t="str">
        <f>IF(ISERROR(FIND('112'!$M$9,G1115,1)),"",IF((AND(FIND('112'!$M$9,G1115,1)&gt;=1,B1115='112'!$K$9,OR($N1115='112'!$I$6,$O1115='112'!$I$6))),"x",""))</f>
        <v>x</v>
      </c>
      <c r="U1115" s="85" t="str">
        <f>IF(ISERROR(FIND('112'!$M$9,G1115,1)),"",IF((AND(LEFT(G1115,2)=LEFT('112'!$M$9,2),B1115&lt;'112'!$K$9,$N1115='112'!$I$6)),"x",""))</f>
        <v/>
      </c>
      <c r="V1115" s="85" t="str">
        <f>IF(ISERROR(FIND('112'!$M$9,G1115,1)),"",IF((AND(RIGHT(G1115,2)=RIGHT('112'!$M$9,2),B1115&lt;'112'!$K$9,$O1115='112'!$I$6)),"x",""))</f>
        <v/>
      </c>
      <c r="W1115" s="85" t="str">
        <f>IF(AND('341-CT'!$H$9=H1115,OR(LEFT(N1115,3)=$W$7,LEFT(O1115,3)=$W$7)),"x","")</f>
        <v/>
      </c>
      <c r="X1115" s="85" t="str">
        <f>IF(OR(TH!N1115=TH!$X$7,O1115=TH!$X$7),"x","")</f>
        <v/>
      </c>
      <c r="Y1115" s="85" t="str">
        <f>IF(AND(OR(N1115="131",O1115="131"),H1115='131-CT'!$H$9),"x","")</f>
        <v/>
      </c>
      <c r="Z1115" s="85"/>
      <c r="AA1115" s="85" t="str">
        <f>IF(AND(MONTH(E1115)='IN-NX'!$J$5,'IN-NX'!$D$7=D1115),"x","")</f>
        <v/>
      </c>
      <c r="AB1115" s="85" t="str">
        <f>IF(AND(OR(LEFT(TH!N1115,2)="15",LEFT(TH!O1115,2)="15"),'152-CT'!$J$8=TH!F1115),"x","")</f>
        <v/>
      </c>
      <c r="AC1115" s="85" t="str">
        <f>IF(AND(OR(LEFT(TH!N1115,2)="15",LEFT(TH!O1115,2)="15"),TK!$E$7=TH!F1115),"x","")</f>
        <v/>
      </c>
      <c r="AD1115" s="85" t="str">
        <f>IF(AND(N1115="1521",MONTH(C1115)='BK-NL'!$M$11),"x","")</f>
        <v/>
      </c>
    </row>
    <row r="1116" spans="1:32" ht="15.75" hidden="1" customHeight="1">
      <c r="A1116" s="342" t="str">
        <f>IF(B1116&lt;&gt;"",IF(AND(B1116='IN-TC'!$S$4,OR(TH!N1116="1111",TH!O1116="1111")),TH!D1116,""),"")</f>
        <v/>
      </c>
      <c r="B1116" s="63">
        <f t="shared" si="149"/>
        <v>6</v>
      </c>
      <c r="C1116" s="64">
        <v>42529</v>
      </c>
      <c r="D1116" s="64" t="s">
        <v>886</v>
      </c>
      <c r="E1116" s="64">
        <v>42529</v>
      </c>
      <c r="F1116" s="74" t="s">
        <v>1115</v>
      </c>
      <c r="G1116" s="67" t="s">
        <v>927</v>
      </c>
      <c r="H1116" s="74" t="s">
        <v>770</v>
      </c>
      <c r="I1116" s="446"/>
      <c r="J1116" s="446"/>
      <c r="K1116" s="437"/>
      <c r="L1116" s="446"/>
      <c r="M1116" s="65">
        <v>1560000000</v>
      </c>
      <c r="N1116" s="323" t="s">
        <v>26</v>
      </c>
      <c r="O1116" s="66">
        <v>1111</v>
      </c>
      <c r="P1116" s="85" t="str">
        <f>IF(AND('331-CT'!$E$7=TH!H1116,OR(N1116="331",O1116="331")),"x","")</f>
        <v/>
      </c>
      <c r="Q1116" s="85" t="str">
        <f>IF(AND(B1116='111'!$L$11,OR($N1116=$Q$7,$O1116=$Q$7)),"x","")</f>
        <v/>
      </c>
      <c r="R1116" s="85" t="str">
        <f>IF(AND($N1116=$Q$7,$B1116&lt;'111'!$L$11),"x","")</f>
        <v/>
      </c>
      <c r="S1116" s="85" t="str">
        <f>IF(AND($O1116=$Q$7,$B1116&lt;'111'!$L$11),"x","")</f>
        <v/>
      </c>
      <c r="T1116" s="85" t="str">
        <f>IF(ISERROR(FIND('112'!$M$9,G1116,1)),"",IF((AND(FIND('112'!$M$9,G1116,1)&gt;=1,B1116='112'!$K$9,OR($N1116='112'!$I$6,$O1116='112'!$I$6))),"x",""))</f>
        <v>x</v>
      </c>
      <c r="U1116" s="85" t="str">
        <f>IF(ISERROR(FIND('112'!$M$9,G1116,1)),"",IF((AND(LEFT(G1116,2)=LEFT('112'!$M$9,2),B1116&lt;'112'!$K$9,$N1116='112'!$I$6)),"x",""))</f>
        <v/>
      </c>
      <c r="V1116" s="85" t="str">
        <f>IF(ISERROR(FIND('112'!$M$9,G1116,1)),"",IF((AND(RIGHT(G1116,2)=RIGHT('112'!$M$9,2),B1116&lt;'112'!$K$9,$O1116='112'!$I$6)),"x",""))</f>
        <v/>
      </c>
      <c r="W1116" s="85" t="str">
        <f>IF(AND('341-CT'!$H$9=H1116,OR(LEFT(N1116,3)=$W$7,LEFT(O1116,3)=$W$7)),"x","")</f>
        <v/>
      </c>
      <c r="X1116" s="85" t="str">
        <f>IF(OR(TH!N1116=TH!$X$7,O1116=TH!$X$7),"x","")</f>
        <v/>
      </c>
      <c r="Y1116" s="85" t="str">
        <f>IF(AND(OR(N1116="131",O1116="131"),H1116='131-CT'!$H$9),"x","")</f>
        <v/>
      </c>
      <c r="Z1116" s="85"/>
      <c r="AA1116" s="85" t="str">
        <f>IF(AND(MONTH(E1116)='IN-NX'!$J$5,'IN-NX'!$D$7=D1116),"x","")</f>
        <v/>
      </c>
      <c r="AB1116" s="85" t="str">
        <f>IF(AND(OR(LEFT(TH!N1116,2)="15",LEFT(TH!O1116,2)="15"),'152-CT'!$J$8=TH!F1116),"x","")</f>
        <v/>
      </c>
      <c r="AC1116" s="85" t="str">
        <f>IF(AND(OR(LEFT(TH!N1116,2)="15",LEFT(TH!O1116,2)="15"),TK!$E$7=TH!F1116),"x","")</f>
        <v/>
      </c>
      <c r="AD1116" s="85" t="str">
        <f>IF(AND(N1116="1521",MONTH(C1116)='BK-NL'!$M$11),"x","")</f>
        <v/>
      </c>
    </row>
    <row r="1117" spans="1:32" ht="15.75" hidden="1" customHeight="1">
      <c r="A1117" s="342" t="str">
        <f>IF(B1117&lt;&gt;"",IF(AND(B1117='IN-TC'!$S$4,OR(TH!N1117="1111",TH!O1117="1111")),TH!D1117,""),"")</f>
        <v/>
      </c>
      <c r="B1117" s="63">
        <f t="shared" si="149"/>
        <v>6</v>
      </c>
      <c r="C1117" s="64">
        <v>42530</v>
      </c>
      <c r="D1117" s="320" t="s">
        <v>887</v>
      </c>
      <c r="E1117" s="320">
        <v>42530</v>
      </c>
      <c r="F1117" s="74" t="s">
        <v>1023</v>
      </c>
      <c r="G1117" s="994" t="s">
        <v>1591</v>
      </c>
      <c r="H1117" s="74" t="s">
        <v>816</v>
      </c>
      <c r="I1117" s="446"/>
      <c r="J1117" s="446"/>
      <c r="K1117" s="437"/>
      <c r="L1117" s="446"/>
      <c r="M1117" s="65">
        <v>1927273</v>
      </c>
      <c r="N1117" s="66" t="s">
        <v>101</v>
      </c>
      <c r="O1117" s="66" t="s">
        <v>63</v>
      </c>
      <c r="P1117" s="85" t="str">
        <f>IF(AND('331-CT'!$E$7=TH!H1117,OR(N1117="331",O1117="331")),"x","")</f>
        <v/>
      </c>
      <c r="Q1117" s="85" t="str">
        <f>IF(AND(B1117='111'!$L$11,OR($N1117=$Q$7,$O1117=$Q$7)),"x","")</f>
        <v/>
      </c>
      <c r="R1117" s="85" t="str">
        <f>IF(AND($N1117=$Q$7,$B1117&lt;'111'!$L$11),"x","")</f>
        <v/>
      </c>
      <c r="S1117" s="85" t="str">
        <f>IF(AND($O1117=$Q$7,$B1117&lt;'111'!$L$11),"x","")</f>
        <v/>
      </c>
      <c r="T1117" s="85" t="str">
        <f>IF(ISERROR(FIND('112'!$M$9,G1117,1)),"",IF((AND(FIND('112'!$M$9,G1117,1)&gt;=1,B1117='112'!$K$9,OR($N1117='112'!$I$6,$O1117='112'!$I$6))),"x",""))</f>
        <v/>
      </c>
      <c r="U1117" s="85" t="str">
        <f>IF(ISERROR(FIND('112'!$M$9,G1117,1)),"",IF((AND(LEFT(G1117,2)=LEFT('112'!$M$9,2),B1117&lt;'112'!$K$9,$N1117='112'!$I$6)),"x",""))</f>
        <v/>
      </c>
      <c r="V1117" s="85" t="str">
        <f>IF(ISERROR(FIND('112'!$M$9,G1117,1)),"",IF((AND(RIGHT(G1117,2)=RIGHT('112'!$M$9,2),B1117&lt;'112'!$K$9,$O1117='112'!$I$6)),"x",""))</f>
        <v/>
      </c>
      <c r="W1117" s="85" t="str">
        <f>IF(AND('341-CT'!$H$9=H1117,OR(LEFT(N1117,3)=$W$7,LEFT(O1117,3)=$W$7)),"x","")</f>
        <v/>
      </c>
      <c r="X1117" s="85" t="str">
        <f>IF(OR(TH!N1117=TH!$X$7,O1117=TH!$X$7),"x","")</f>
        <v/>
      </c>
      <c r="Y1117" s="85" t="str">
        <f>IF(AND(OR(N1117="131",O1117="131"),H1117='131-CT'!$H$9),"x","")</f>
        <v/>
      </c>
      <c r="Z1117" s="85"/>
      <c r="AA1117" s="85" t="str">
        <f>IF(AND(MONTH(E1117)='IN-NX'!$J$5,'IN-NX'!$D$7=D1117),"x","")</f>
        <v/>
      </c>
      <c r="AB1117" s="85" t="str">
        <f>IF(AND(OR(LEFT(TH!N1117,2)="15",LEFT(TH!O1117,2)="15"),'152-CT'!$J$8=TH!F1117),"x","")</f>
        <v/>
      </c>
      <c r="AC1117" s="85" t="str">
        <f>IF(AND(OR(LEFT(TH!N1117,2)="15",LEFT(TH!O1117,2)="15"),TK!$E$7=TH!F1117),"x","")</f>
        <v/>
      </c>
      <c r="AD1117" s="85" t="str">
        <f>IF(AND(N1117="1521",MONTH(C1117)='BK-NL'!$M$11),"x","")</f>
        <v/>
      </c>
      <c r="AF1117" s="333">
        <v>1</v>
      </c>
    </row>
    <row r="1118" spans="1:32" ht="15.75" hidden="1" customHeight="1">
      <c r="A1118" s="342" t="str">
        <f>IF(B1118&lt;&gt;"",IF(AND(B1118='IN-TC'!$S$4,OR(TH!N1118="1111",TH!O1118="1111")),TH!D1118,""),"")</f>
        <v/>
      </c>
      <c r="B1118" s="63">
        <f t="shared" si="149"/>
        <v>6</v>
      </c>
      <c r="C1118" s="64">
        <v>42530</v>
      </c>
      <c r="D1118" s="320" t="s">
        <v>887</v>
      </c>
      <c r="E1118" s="320">
        <v>42530</v>
      </c>
      <c r="F1118" s="74" t="s">
        <v>1024</v>
      </c>
      <c r="G1118" s="994" t="s">
        <v>1591</v>
      </c>
      <c r="H1118" s="74" t="s">
        <v>816</v>
      </c>
      <c r="I1118" s="446"/>
      <c r="J1118" s="446"/>
      <c r="K1118" s="437"/>
      <c r="L1118" s="446"/>
      <c r="M1118" s="65">
        <v>192727</v>
      </c>
      <c r="N1118" s="66" t="s">
        <v>9</v>
      </c>
      <c r="O1118" s="66" t="s">
        <v>63</v>
      </c>
      <c r="P1118" s="85" t="str">
        <f>IF(AND('331-CT'!$E$7=TH!H1118,OR(N1118="331",O1118="331")),"x","")</f>
        <v/>
      </c>
      <c r="Q1118" s="85" t="str">
        <f>IF(AND(B1118='111'!$L$11,OR($N1118=$Q$7,$O1118=$Q$7)),"x","")</f>
        <v/>
      </c>
      <c r="R1118" s="85" t="str">
        <f>IF(AND($N1118=$Q$7,$B1118&lt;'111'!$L$11),"x","")</f>
        <v/>
      </c>
      <c r="S1118" s="85" t="str">
        <f>IF(AND($O1118=$Q$7,$B1118&lt;'111'!$L$11),"x","")</f>
        <v/>
      </c>
      <c r="T1118" s="85" t="str">
        <f>IF(ISERROR(FIND('112'!$M$9,G1118,1)),"",IF((AND(FIND('112'!$M$9,G1118,1)&gt;=1,B1118='112'!$K$9,OR($N1118='112'!$I$6,$O1118='112'!$I$6))),"x",""))</f>
        <v/>
      </c>
      <c r="U1118" s="85" t="str">
        <f>IF(ISERROR(FIND('112'!$M$9,G1118,1)),"",IF((AND(LEFT(G1118,2)=LEFT('112'!$M$9,2),B1118&lt;'112'!$K$9,$N1118='112'!$I$6)),"x",""))</f>
        <v/>
      </c>
      <c r="V1118" s="85" t="str">
        <f>IF(ISERROR(FIND('112'!$M$9,G1118,1)),"",IF((AND(RIGHT(G1118,2)=RIGHT('112'!$M$9,2),B1118&lt;'112'!$K$9,$O1118='112'!$I$6)),"x",""))</f>
        <v/>
      </c>
      <c r="W1118" s="85" t="str">
        <f>IF(AND('341-CT'!$H$9=H1118,OR(LEFT(N1118,3)=$W$7,LEFT(O1118,3)=$W$7)),"x","")</f>
        <v/>
      </c>
      <c r="X1118" s="85" t="str">
        <f>IF(OR(TH!N1118=TH!$X$7,O1118=TH!$X$7),"x","")</f>
        <v/>
      </c>
      <c r="Y1118" s="85" t="str">
        <f>IF(AND(OR(N1118="131",O1118="131"),H1118='131-CT'!$H$9),"x","")</f>
        <v/>
      </c>
      <c r="Z1118" s="85"/>
      <c r="AA1118" s="85" t="str">
        <f>IF(AND(MONTH(E1118)='IN-NX'!$J$5,'IN-NX'!$D$7=D1118),"x","")</f>
        <v/>
      </c>
      <c r="AB1118" s="85" t="str">
        <f>IF(AND(OR(LEFT(TH!N1118,2)="15",LEFT(TH!O1118,2)="15"),'152-CT'!$J$8=TH!F1118),"x","")</f>
        <v/>
      </c>
      <c r="AC1118" s="85" t="str">
        <f>IF(AND(OR(LEFT(TH!N1118,2)="15",LEFT(TH!O1118,2)="15"),TK!$E$7=TH!F1118),"x","")</f>
        <v/>
      </c>
      <c r="AD1118" s="85" t="str">
        <f>IF(AND(N1118="1521",MONTH(C1118)='BK-NL'!$M$11),"x","")</f>
        <v/>
      </c>
    </row>
    <row r="1119" spans="1:32" ht="15.75" hidden="1" customHeight="1">
      <c r="A1119" s="342" t="str">
        <f>IF(B1119&lt;&gt;"",IF(AND(B1119='IN-TC'!$S$4,OR(TH!N1119="1111",TH!O1119="1111")),TH!D1119,""),"")</f>
        <v/>
      </c>
      <c r="B1119" s="63">
        <f t="shared" si="149"/>
        <v>6</v>
      </c>
      <c r="C1119" s="64">
        <v>42534</v>
      </c>
      <c r="D1119" s="64" t="s">
        <v>888</v>
      </c>
      <c r="E1119" s="64">
        <v>42534</v>
      </c>
      <c r="F1119" s="74" t="s">
        <v>1115</v>
      </c>
      <c r="G1119" s="67" t="s">
        <v>927</v>
      </c>
      <c r="H1119" s="74" t="s">
        <v>770</v>
      </c>
      <c r="I1119" s="446"/>
      <c r="J1119" s="446"/>
      <c r="K1119" s="437"/>
      <c r="L1119" s="446"/>
      <c r="M1119" s="65">
        <v>32000000</v>
      </c>
      <c r="N1119" s="66" t="s">
        <v>26</v>
      </c>
      <c r="O1119" s="66" t="s">
        <v>63</v>
      </c>
      <c r="P1119" s="85" t="str">
        <f>IF(AND('331-CT'!$E$7=TH!H1119,OR(N1119="331",O1119="331")),"x","")</f>
        <v/>
      </c>
      <c r="Q1119" s="85" t="str">
        <f>IF(AND(B1119='111'!$L$11,OR($N1119=$Q$7,$O1119=$Q$7)),"x","")</f>
        <v/>
      </c>
      <c r="R1119" s="85" t="str">
        <f>IF(AND($N1119=$Q$7,$B1119&lt;'111'!$L$11),"x","")</f>
        <v/>
      </c>
      <c r="S1119" s="85" t="str">
        <f>IF(AND($O1119=$Q$7,$B1119&lt;'111'!$L$11),"x","")</f>
        <v/>
      </c>
      <c r="T1119" s="85" t="str">
        <f>IF(ISERROR(FIND('112'!$M$9,G1119,1)),"",IF((AND(FIND('112'!$M$9,G1119,1)&gt;=1,B1119='112'!$K$9,OR($N1119='112'!$I$6,$O1119='112'!$I$6))),"x",""))</f>
        <v>x</v>
      </c>
      <c r="U1119" s="85" t="str">
        <f>IF(ISERROR(FIND('112'!$M$9,G1119,1)),"",IF((AND(LEFT(G1119,2)=LEFT('112'!$M$9,2),B1119&lt;'112'!$K$9,$N1119='112'!$I$6)),"x",""))</f>
        <v/>
      </c>
      <c r="V1119" s="85" t="str">
        <f>IF(ISERROR(FIND('112'!$M$9,G1119,1)),"",IF((AND(RIGHT(G1119,2)=RIGHT('112'!$M$9,2),B1119&lt;'112'!$K$9,$O1119='112'!$I$6)),"x",""))</f>
        <v/>
      </c>
      <c r="W1119" s="85" t="str">
        <f>IF(AND('341-CT'!$H$9=H1119,OR(LEFT(N1119,3)=$W$7,LEFT(O1119,3)=$W$7)),"x","")</f>
        <v/>
      </c>
      <c r="X1119" s="85" t="str">
        <f>IF(OR(TH!N1119=TH!$X$7,O1119=TH!$X$7),"x","")</f>
        <v/>
      </c>
      <c r="Y1119" s="85" t="str">
        <f>IF(AND(OR(N1119="131",O1119="131"),H1119='131-CT'!$H$9),"x","")</f>
        <v/>
      </c>
      <c r="Z1119" s="85"/>
      <c r="AA1119" s="85" t="str">
        <f>IF(AND(MONTH(E1119)='IN-NX'!$J$5,'IN-NX'!$D$7=D1119),"x","")</f>
        <v/>
      </c>
      <c r="AB1119" s="85" t="str">
        <f>IF(AND(OR(LEFT(TH!N1119,2)="15",LEFT(TH!O1119,2)="15"),'152-CT'!$J$8=TH!F1119),"x","")</f>
        <v/>
      </c>
      <c r="AC1119" s="85" t="str">
        <f>IF(AND(OR(LEFT(TH!N1119,2)="15",LEFT(TH!O1119,2)="15"),TK!$E$7=TH!F1119),"x","")</f>
        <v/>
      </c>
      <c r="AD1119" s="85" t="str">
        <f>IF(AND(N1119="1521",MONTH(C1119)='BK-NL'!$M$11),"x","")</f>
        <v/>
      </c>
    </row>
    <row r="1120" spans="1:32" ht="15.75" hidden="1" customHeight="1">
      <c r="A1120" s="342" t="str">
        <f>IF(B1120&lt;&gt;"",IF(AND(B1120='IN-TC'!$S$4,OR(TH!N1120="1111",TH!O1120="1111")),TH!D1120,""),"")</f>
        <v/>
      </c>
      <c r="B1120" s="63">
        <f t="shared" si="149"/>
        <v>6</v>
      </c>
      <c r="C1120" s="64">
        <v>42535</v>
      </c>
      <c r="D1120" s="64" t="s">
        <v>889</v>
      </c>
      <c r="E1120" s="64">
        <v>42535</v>
      </c>
      <c r="F1120" s="74" t="s">
        <v>783</v>
      </c>
      <c r="G1120" s="994" t="s">
        <v>1592</v>
      </c>
      <c r="H1120" s="74" t="s">
        <v>816</v>
      </c>
      <c r="I1120" s="446"/>
      <c r="J1120" s="446"/>
      <c r="K1120" s="437"/>
      <c r="L1120" s="446"/>
      <c r="M1120" s="65">
        <v>900000</v>
      </c>
      <c r="N1120" s="66" t="s">
        <v>101</v>
      </c>
      <c r="O1120" s="66" t="s">
        <v>63</v>
      </c>
      <c r="P1120" s="85" t="str">
        <f>IF(AND('331-CT'!$E$7=TH!H1120,OR(N1120="331",O1120="331")),"x","")</f>
        <v/>
      </c>
      <c r="Q1120" s="85" t="str">
        <f>IF(AND(B1120='111'!$L$11,OR($N1120=$Q$7,$O1120=$Q$7)),"x","")</f>
        <v/>
      </c>
      <c r="R1120" s="85" t="str">
        <f>IF(AND($N1120=$Q$7,$B1120&lt;'111'!$L$11),"x","")</f>
        <v/>
      </c>
      <c r="S1120" s="85" t="str">
        <f>IF(AND($O1120=$Q$7,$B1120&lt;'111'!$L$11),"x","")</f>
        <v/>
      </c>
      <c r="T1120" s="85" t="str">
        <f>IF(ISERROR(FIND('112'!$M$9,G1120,1)),"",IF((AND(FIND('112'!$M$9,G1120,1)&gt;=1,B1120='112'!$K$9,OR($N1120='112'!$I$6,$O1120='112'!$I$6))),"x",""))</f>
        <v/>
      </c>
      <c r="U1120" s="85" t="str">
        <f>IF(ISERROR(FIND('112'!$M$9,G1120,1)),"",IF((AND(LEFT(G1120,2)=LEFT('112'!$M$9,2),B1120&lt;'112'!$K$9,$N1120='112'!$I$6)),"x",""))</f>
        <v/>
      </c>
      <c r="V1120" s="85" t="str">
        <f>IF(ISERROR(FIND('112'!$M$9,G1120,1)),"",IF((AND(RIGHT(G1120,2)=RIGHT('112'!$M$9,2),B1120&lt;'112'!$K$9,$O1120='112'!$I$6)),"x",""))</f>
        <v/>
      </c>
      <c r="W1120" s="85" t="str">
        <f>IF(AND('341-CT'!$H$9=H1120,OR(LEFT(N1120,3)=$W$7,LEFT(O1120,3)=$W$7)),"x","")</f>
        <v/>
      </c>
      <c r="X1120" s="85" t="str">
        <f>IF(OR(TH!N1120=TH!$X$7,O1120=TH!$X$7),"x","")</f>
        <v/>
      </c>
      <c r="Y1120" s="85" t="str">
        <f>IF(AND(OR(N1120="131",O1120="131"),H1120='131-CT'!$H$9),"x","")</f>
        <v/>
      </c>
      <c r="Z1120" s="85"/>
      <c r="AA1120" s="85" t="str">
        <f>IF(AND(MONTH(E1120)='IN-NX'!$J$5,'IN-NX'!$D$7=D1120),"x","")</f>
        <v/>
      </c>
      <c r="AB1120" s="85" t="str">
        <f>IF(AND(OR(LEFT(TH!N1120,2)="15",LEFT(TH!O1120,2)="15"),'152-CT'!$J$8=TH!F1120),"x","")</f>
        <v/>
      </c>
      <c r="AC1120" s="85" t="str">
        <f>IF(AND(OR(LEFT(TH!N1120,2)="15",LEFT(TH!O1120,2)="15"),TK!$E$7=TH!F1120),"x","")</f>
        <v/>
      </c>
      <c r="AD1120" s="85" t="str">
        <f>IF(AND(N1120="1521",MONTH(C1120)='BK-NL'!$M$11),"x","")</f>
        <v/>
      </c>
      <c r="AF1120" s="333">
        <v>1</v>
      </c>
    </row>
    <row r="1121" spans="1:32" ht="15.75" hidden="1" customHeight="1">
      <c r="A1121" s="342" t="str">
        <f>IF(B1121&lt;&gt;"",IF(AND(B1121='IN-TC'!$S$4,OR(TH!N1121="1111",TH!O1121="1111")),TH!D1121,""),"")</f>
        <v/>
      </c>
      <c r="B1121" s="63">
        <f t="shared" si="149"/>
        <v>6</v>
      </c>
      <c r="C1121" s="64">
        <v>42535</v>
      </c>
      <c r="D1121" s="64" t="s">
        <v>889</v>
      </c>
      <c r="E1121" s="64">
        <v>42535</v>
      </c>
      <c r="F1121" s="74" t="s">
        <v>784</v>
      </c>
      <c r="G1121" s="994" t="s">
        <v>1592</v>
      </c>
      <c r="H1121" s="74" t="s">
        <v>816</v>
      </c>
      <c r="I1121" s="446"/>
      <c r="J1121" s="446"/>
      <c r="K1121" s="437"/>
      <c r="L1121" s="446"/>
      <c r="M1121" s="65">
        <v>90000</v>
      </c>
      <c r="N1121" s="66" t="s">
        <v>9</v>
      </c>
      <c r="O1121" s="66" t="s">
        <v>63</v>
      </c>
      <c r="P1121" s="85" t="str">
        <f>IF(AND('331-CT'!$E$7=TH!H1121,OR(N1121="331",O1121="331")),"x","")</f>
        <v/>
      </c>
      <c r="Q1121" s="85" t="str">
        <f>IF(AND(B1121='111'!$L$11,OR($N1121=$Q$7,$O1121=$Q$7)),"x","")</f>
        <v/>
      </c>
      <c r="R1121" s="85" t="str">
        <f>IF(AND($N1121=$Q$7,$B1121&lt;'111'!$L$11),"x","")</f>
        <v/>
      </c>
      <c r="S1121" s="85" t="str">
        <f>IF(AND($O1121=$Q$7,$B1121&lt;'111'!$L$11),"x","")</f>
        <v/>
      </c>
      <c r="T1121" s="85" t="str">
        <f>IF(ISERROR(FIND('112'!$M$9,G1121,1)),"",IF((AND(FIND('112'!$M$9,G1121,1)&gt;=1,B1121='112'!$K$9,OR($N1121='112'!$I$6,$O1121='112'!$I$6))),"x",""))</f>
        <v/>
      </c>
      <c r="U1121" s="85" t="str">
        <f>IF(ISERROR(FIND('112'!$M$9,G1121,1)),"",IF((AND(LEFT(G1121,2)=LEFT('112'!$M$9,2),B1121&lt;'112'!$K$9,$N1121='112'!$I$6)),"x",""))</f>
        <v/>
      </c>
      <c r="V1121" s="85" t="str">
        <f>IF(ISERROR(FIND('112'!$M$9,G1121,1)),"",IF((AND(RIGHT(G1121,2)=RIGHT('112'!$M$9,2),B1121&lt;'112'!$K$9,$O1121='112'!$I$6)),"x",""))</f>
        <v/>
      </c>
      <c r="W1121" s="85" t="str">
        <f>IF(AND('341-CT'!$H$9=H1121,OR(LEFT(N1121,3)=$W$7,LEFT(O1121,3)=$W$7)),"x","")</f>
        <v/>
      </c>
      <c r="X1121" s="85" t="str">
        <f>IF(OR(TH!N1121=TH!$X$7,O1121=TH!$X$7),"x","")</f>
        <v/>
      </c>
      <c r="Y1121" s="85" t="str">
        <f>IF(AND(OR(N1121="131",O1121="131"),H1121='131-CT'!$H$9),"x","")</f>
        <v/>
      </c>
      <c r="Z1121" s="85"/>
      <c r="AA1121" s="85" t="str">
        <f>IF(AND(MONTH(E1121)='IN-NX'!$J$5,'IN-NX'!$D$7=D1121),"x","")</f>
        <v/>
      </c>
      <c r="AB1121" s="85" t="str">
        <f>IF(AND(OR(LEFT(TH!N1121,2)="15",LEFT(TH!O1121,2)="15"),'152-CT'!$J$8=TH!F1121),"x","")</f>
        <v/>
      </c>
      <c r="AC1121" s="85" t="str">
        <f>IF(AND(OR(LEFT(TH!N1121,2)="15",LEFT(TH!O1121,2)="15"),TK!$E$7=TH!F1121),"x","")</f>
        <v/>
      </c>
      <c r="AD1121" s="85" t="str">
        <f>IF(AND(N1121="1521",MONTH(C1121)='BK-NL'!$M$11),"x","")</f>
        <v/>
      </c>
    </row>
    <row r="1122" spans="1:32" ht="15.75" hidden="1" customHeight="1">
      <c r="A1122" s="342" t="str">
        <f>IF(B1122&lt;&gt;"",IF(AND(B1122='IN-TC'!$S$4,OR(TH!N1122="1111",TH!O1122="1111")),TH!D1122,""),"")</f>
        <v/>
      </c>
      <c r="B1122" s="63">
        <f t="shared" si="149"/>
        <v>6</v>
      </c>
      <c r="C1122" s="64">
        <v>42536</v>
      </c>
      <c r="D1122" s="64" t="s">
        <v>890</v>
      </c>
      <c r="E1122" s="64">
        <v>42536</v>
      </c>
      <c r="F1122" s="74" t="s">
        <v>1023</v>
      </c>
      <c r="G1122" s="994" t="s">
        <v>1593</v>
      </c>
      <c r="H1122" s="74" t="s">
        <v>816</v>
      </c>
      <c r="I1122" s="446"/>
      <c r="J1122" s="446"/>
      <c r="K1122" s="437"/>
      <c r="L1122" s="446"/>
      <c r="M1122" s="65">
        <v>2011909</v>
      </c>
      <c r="N1122" s="66" t="s">
        <v>101</v>
      </c>
      <c r="O1122" s="66" t="s">
        <v>63</v>
      </c>
      <c r="P1122" s="85" t="str">
        <f>IF(AND('331-CT'!$E$7=TH!H1122,OR(N1122="331",O1122="331")),"x","")</f>
        <v/>
      </c>
      <c r="Q1122" s="85" t="str">
        <f>IF(AND(B1122='111'!$L$11,OR($N1122=$Q$7,$O1122=$Q$7)),"x","")</f>
        <v/>
      </c>
      <c r="R1122" s="85" t="str">
        <f>IF(AND($N1122=$Q$7,$B1122&lt;'111'!$L$11),"x","")</f>
        <v/>
      </c>
      <c r="S1122" s="85" t="str">
        <f>IF(AND($O1122=$Q$7,$B1122&lt;'111'!$L$11),"x","")</f>
        <v/>
      </c>
      <c r="T1122" s="85" t="str">
        <f>IF(ISERROR(FIND('112'!$M$9,G1122,1)),"",IF((AND(FIND('112'!$M$9,G1122,1)&gt;=1,B1122='112'!$K$9,OR($N1122='112'!$I$6,$O1122='112'!$I$6))),"x",""))</f>
        <v/>
      </c>
      <c r="U1122" s="85" t="str">
        <f>IF(ISERROR(FIND('112'!$M$9,G1122,1)),"",IF((AND(LEFT(G1122,2)=LEFT('112'!$M$9,2),B1122&lt;'112'!$K$9,$N1122='112'!$I$6)),"x",""))</f>
        <v/>
      </c>
      <c r="V1122" s="85" t="str">
        <f>IF(ISERROR(FIND('112'!$M$9,G1122,1)),"",IF((AND(RIGHT(G1122,2)=RIGHT('112'!$M$9,2),B1122&lt;'112'!$K$9,$O1122='112'!$I$6)),"x",""))</f>
        <v/>
      </c>
      <c r="W1122" s="85" t="str">
        <f>IF(AND('341-CT'!$H$9=H1122,OR(LEFT(N1122,3)=$W$7,LEFT(O1122,3)=$W$7)),"x","")</f>
        <v/>
      </c>
      <c r="X1122" s="85" t="str">
        <f>IF(OR(TH!N1122=TH!$X$7,O1122=TH!$X$7),"x","")</f>
        <v/>
      </c>
      <c r="Y1122" s="85" t="str">
        <f>IF(AND(OR(N1122="131",O1122="131"),H1122='131-CT'!$H$9),"x","")</f>
        <v/>
      </c>
      <c r="Z1122" s="85"/>
      <c r="AA1122" s="85" t="str">
        <f>IF(AND(MONTH(E1122)='IN-NX'!$J$5,'IN-NX'!$D$7=D1122),"x","")</f>
        <v/>
      </c>
      <c r="AB1122" s="85" t="str">
        <f>IF(AND(OR(LEFT(TH!N1122,2)="15",LEFT(TH!O1122,2)="15"),'152-CT'!$J$8=TH!F1122),"x","")</f>
        <v/>
      </c>
      <c r="AC1122" s="85" t="str">
        <f>IF(AND(OR(LEFT(TH!N1122,2)="15",LEFT(TH!O1122,2)="15"),TK!$E$7=TH!F1122),"x","")</f>
        <v/>
      </c>
      <c r="AD1122" s="85" t="str">
        <f>IF(AND(N1122="1521",MONTH(C1122)='BK-NL'!$M$11),"x","")</f>
        <v/>
      </c>
      <c r="AF1122" s="333">
        <v>1</v>
      </c>
    </row>
    <row r="1123" spans="1:32" ht="15.75" hidden="1" customHeight="1">
      <c r="A1123" s="342" t="str">
        <f>IF(B1123&lt;&gt;"",IF(AND(B1123='IN-TC'!$S$4,OR(TH!N1123="1111",TH!O1123="1111")),TH!D1123,""),"")</f>
        <v/>
      </c>
      <c r="B1123" s="63">
        <f t="shared" si="149"/>
        <v>6</v>
      </c>
      <c r="C1123" s="64">
        <v>42536</v>
      </c>
      <c r="D1123" s="64" t="s">
        <v>890</v>
      </c>
      <c r="E1123" s="64">
        <v>42536</v>
      </c>
      <c r="F1123" s="74" t="s">
        <v>1024</v>
      </c>
      <c r="G1123" s="994" t="s">
        <v>1593</v>
      </c>
      <c r="H1123" s="74" t="s">
        <v>816</v>
      </c>
      <c r="I1123" s="446"/>
      <c r="J1123" s="446"/>
      <c r="K1123" s="437"/>
      <c r="L1123" s="446"/>
      <c r="M1123" s="65">
        <v>201191</v>
      </c>
      <c r="N1123" s="66" t="s">
        <v>9</v>
      </c>
      <c r="O1123" s="66" t="s">
        <v>63</v>
      </c>
      <c r="P1123" s="85" t="str">
        <f>IF(AND('331-CT'!$E$7=TH!H1123,OR(N1123="331",O1123="331")),"x","")</f>
        <v/>
      </c>
      <c r="Q1123" s="85" t="str">
        <f>IF(AND(B1123='111'!$L$11,OR($N1123=$Q$7,$O1123=$Q$7)),"x","")</f>
        <v/>
      </c>
      <c r="R1123" s="85" t="str">
        <f>IF(AND($N1123=$Q$7,$B1123&lt;'111'!$L$11),"x","")</f>
        <v/>
      </c>
      <c r="S1123" s="85" t="str">
        <f>IF(AND($O1123=$Q$7,$B1123&lt;'111'!$L$11),"x","")</f>
        <v/>
      </c>
      <c r="T1123" s="85" t="str">
        <f>IF(ISERROR(FIND('112'!$M$9,G1123,1)),"",IF((AND(FIND('112'!$M$9,G1123,1)&gt;=1,B1123='112'!$K$9,OR($N1123='112'!$I$6,$O1123='112'!$I$6))),"x",""))</f>
        <v/>
      </c>
      <c r="U1123" s="85" t="str">
        <f>IF(ISERROR(FIND('112'!$M$9,G1123,1)),"",IF((AND(LEFT(G1123,2)=LEFT('112'!$M$9,2),B1123&lt;'112'!$K$9,$N1123='112'!$I$6)),"x",""))</f>
        <v/>
      </c>
      <c r="V1123" s="85" t="str">
        <f>IF(ISERROR(FIND('112'!$M$9,G1123,1)),"",IF((AND(RIGHT(G1123,2)=RIGHT('112'!$M$9,2),B1123&lt;'112'!$K$9,$O1123='112'!$I$6)),"x",""))</f>
        <v/>
      </c>
      <c r="W1123" s="85" t="str">
        <f>IF(AND('341-CT'!$H$9=H1123,OR(LEFT(N1123,3)=$W$7,LEFT(O1123,3)=$W$7)),"x","")</f>
        <v/>
      </c>
      <c r="X1123" s="85" t="str">
        <f>IF(OR(TH!N1123=TH!$X$7,O1123=TH!$X$7),"x","")</f>
        <v/>
      </c>
      <c r="Y1123" s="85" t="str">
        <f>IF(AND(OR(N1123="131",O1123="131"),H1123='131-CT'!$H$9),"x","")</f>
        <v/>
      </c>
      <c r="Z1123" s="85"/>
      <c r="AA1123" s="85" t="str">
        <f>IF(AND(MONTH(E1123)='IN-NX'!$J$5,'IN-NX'!$D$7=D1123),"x","")</f>
        <v/>
      </c>
      <c r="AB1123" s="85" t="str">
        <f>IF(AND(OR(LEFT(TH!N1123,2)="15",LEFT(TH!O1123,2)="15"),'152-CT'!$J$8=TH!F1123),"x","")</f>
        <v/>
      </c>
      <c r="AC1123" s="85" t="str">
        <f>IF(AND(OR(LEFT(TH!N1123,2)="15",LEFT(TH!O1123,2)="15"),TK!$E$7=TH!F1123),"x","")</f>
        <v/>
      </c>
      <c r="AD1123" s="85" t="str">
        <f>IF(AND(N1123="1521",MONTH(C1123)='BK-NL'!$M$11),"x","")</f>
        <v/>
      </c>
    </row>
    <row r="1124" spans="1:32" ht="15.75" hidden="1" customHeight="1">
      <c r="A1124" s="342" t="str">
        <f>IF(B1124&lt;&gt;"",IF(AND(B1124='IN-TC'!$S$4,OR(TH!N1124="1111",TH!O1124="1111")),TH!D1124,""),"")</f>
        <v/>
      </c>
      <c r="B1124" s="63">
        <f t="shared" si="149"/>
        <v>6</v>
      </c>
      <c r="C1124" s="64">
        <v>42538</v>
      </c>
      <c r="D1124" s="64" t="s">
        <v>891</v>
      </c>
      <c r="E1124" s="64">
        <v>42538</v>
      </c>
      <c r="F1124" s="74" t="s">
        <v>804</v>
      </c>
      <c r="G1124" s="994" t="s">
        <v>1594</v>
      </c>
      <c r="H1124" s="74" t="s">
        <v>1489</v>
      </c>
      <c r="I1124" s="446"/>
      <c r="J1124" s="446"/>
      <c r="K1124" s="437"/>
      <c r="L1124" s="446"/>
      <c r="M1124" s="65">
        <v>354533</v>
      </c>
      <c r="N1124" s="66" t="s">
        <v>101</v>
      </c>
      <c r="O1124" s="66" t="s">
        <v>63</v>
      </c>
      <c r="P1124" s="85" t="str">
        <f>IF(AND('331-CT'!$E$7=TH!H1124,OR(N1124="331",O1124="331")),"x","")</f>
        <v/>
      </c>
      <c r="Q1124" s="85" t="str">
        <f>IF(AND(B1124='111'!$L$11,OR($N1124=$Q$7,$O1124=$Q$7)),"x","")</f>
        <v/>
      </c>
      <c r="R1124" s="85" t="str">
        <f>IF(AND($N1124=$Q$7,$B1124&lt;'111'!$L$11),"x","")</f>
        <v/>
      </c>
      <c r="S1124" s="85" t="str">
        <f>IF(AND($O1124=$Q$7,$B1124&lt;'111'!$L$11),"x","")</f>
        <v/>
      </c>
      <c r="T1124" s="85" t="str">
        <f>IF(ISERROR(FIND('112'!$M$9,G1124,1)),"",IF((AND(FIND('112'!$M$9,G1124,1)&gt;=1,B1124='112'!$K$9,OR($N1124='112'!$I$6,$O1124='112'!$I$6))),"x",""))</f>
        <v/>
      </c>
      <c r="U1124" s="85" t="str">
        <f>IF(ISERROR(FIND('112'!$M$9,G1124,1)),"",IF((AND(LEFT(G1124,2)=LEFT('112'!$M$9,2),B1124&lt;'112'!$K$9,$N1124='112'!$I$6)),"x",""))</f>
        <v/>
      </c>
      <c r="V1124" s="85" t="str">
        <f>IF(ISERROR(FIND('112'!$M$9,G1124,1)),"",IF((AND(RIGHT(G1124,2)=RIGHT('112'!$M$9,2),B1124&lt;'112'!$K$9,$O1124='112'!$I$6)),"x",""))</f>
        <v/>
      </c>
      <c r="W1124" s="85" t="str">
        <f>IF(AND('341-CT'!$H$9=H1124,OR(LEFT(N1124,3)=$W$7,LEFT(O1124,3)=$W$7)),"x","")</f>
        <v/>
      </c>
      <c r="X1124" s="85" t="str">
        <f>IF(OR(TH!N1124=TH!$X$7,O1124=TH!$X$7),"x","")</f>
        <v/>
      </c>
      <c r="Y1124" s="85" t="str">
        <f>IF(AND(OR(N1124="131",O1124="131"),H1124='131-CT'!$H$9),"x","")</f>
        <v/>
      </c>
      <c r="Z1124" s="85"/>
      <c r="AA1124" s="85" t="str">
        <f>IF(AND(MONTH(E1124)='IN-NX'!$J$5,'IN-NX'!$D$7=D1124),"x","")</f>
        <v/>
      </c>
      <c r="AB1124" s="85" t="str">
        <f>IF(AND(OR(LEFT(TH!N1124,2)="15",LEFT(TH!O1124,2)="15"),'152-CT'!$J$8=TH!F1124),"x","")</f>
        <v/>
      </c>
      <c r="AC1124" s="85" t="str">
        <f>IF(AND(OR(LEFT(TH!N1124,2)="15",LEFT(TH!O1124,2)="15"),TK!$E$7=TH!F1124),"x","")</f>
        <v/>
      </c>
      <c r="AD1124" s="85" t="str">
        <f>IF(AND(N1124="1521",MONTH(C1124)='BK-NL'!$M$11),"x","")</f>
        <v/>
      </c>
      <c r="AF1124" s="333">
        <v>1</v>
      </c>
    </row>
    <row r="1125" spans="1:32" ht="15.75" hidden="1" customHeight="1">
      <c r="A1125" s="342" t="str">
        <f>IF(B1125&lt;&gt;"",IF(AND(B1125='IN-TC'!$S$4,OR(TH!N1125="1111",TH!O1125="1111")),TH!D1125,""),"")</f>
        <v/>
      </c>
      <c r="B1125" s="63">
        <f t="shared" si="149"/>
        <v>6</v>
      </c>
      <c r="C1125" s="64">
        <v>42538</v>
      </c>
      <c r="D1125" s="64" t="s">
        <v>891</v>
      </c>
      <c r="E1125" s="64">
        <v>42538</v>
      </c>
      <c r="F1125" s="74" t="s">
        <v>805</v>
      </c>
      <c r="G1125" s="994" t="s">
        <v>1594</v>
      </c>
      <c r="H1125" s="74" t="s">
        <v>1489</v>
      </c>
      <c r="I1125" s="446"/>
      <c r="J1125" s="446"/>
      <c r="K1125" s="437"/>
      <c r="L1125" s="446"/>
      <c r="M1125" s="65">
        <v>35456</v>
      </c>
      <c r="N1125" s="66" t="s">
        <v>9</v>
      </c>
      <c r="O1125" s="66" t="s">
        <v>63</v>
      </c>
      <c r="P1125" s="85" t="str">
        <f>IF(AND('331-CT'!$E$7=TH!H1125,OR(N1125="331",O1125="331")),"x","")</f>
        <v/>
      </c>
      <c r="Q1125" s="85" t="str">
        <f>IF(AND(B1125='111'!$L$11,OR($N1125=$Q$7,$O1125=$Q$7)),"x","")</f>
        <v/>
      </c>
      <c r="R1125" s="85" t="str">
        <f>IF(AND($N1125=$Q$7,$B1125&lt;'111'!$L$11),"x","")</f>
        <v/>
      </c>
      <c r="S1125" s="85" t="str">
        <f>IF(AND($O1125=$Q$7,$B1125&lt;'111'!$L$11),"x","")</f>
        <v/>
      </c>
      <c r="T1125" s="85" t="str">
        <f>IF(ISERROR(FIND('112'!$M$9,G1125,1)),"",IF((AND(FIND('112'!$M$9,G1125,1)&gt;=1,B1125='112'!$K$9,OR($N1125='112'!$I$6,$O1125='112'!$I$6))),"x",""))</f>
        <v/>
      </c>
      <c r="U1125" s="85" t="str">
        <f>IF(ISERROR(FIND('112'!$M$9,G1125,1)),"",IF((AND(LEFT(G1125,2)=LEFT('112'!$M$9,2),B1125&lt;'112'!$K$9,$N1125='112'!$I$6)),"x",""))</f>
        <v/>
      </c>
      <c r="V1125" s="85" t="str">
        <f>IF(ISERROR(FIND('112'!$M$9,G1125,1)),"",IF((AND(RIGHT(G1125,2)=RIGHT('112'!$M$9,2),B1125&lt;'112'!$K$9,$O1125='112'!$I$6)),"x",""))</f>
        <v/>
      </c>
      <c r="W1125" s="85" t="str">
        <f>IF(AND('341-CT'!$H$9=H1125,OR(LEFT(N1125,3)=$W$7,LEFT(O1125,3)=$W$7)),"x","")</f>
        <v/>
      </c>
      <c r="X1125" s="85" t="str">
        <f>IF(OR(TH!N1125=TH!$X$7,O1125=TH!$X$7),"x","")</f>
        <v/>
      </c>
      <c r="Y1125" s="85" t="str">
        <f>IF(AND(OR(N1125="131",O1125="131"),H1125='131-CT'!$H$9),"x","")</f>
        <v/>
      </c>
      <c r="Z1125" s="85"/>
      <c r="AA1125" s="85" t="str">
        <f>IF(AND(MONTH(E1125)='IN-NX'!$J$5,'IN-NX'!$D$7=D1125),"x","")</f>
        <v/>
      </c>
      <c r="AB1125" s="85" t="str">
        <f>IF(AND(OR(LEFT(TH!N1125,2)="15",LEFT(TH!O1125,2)="15"),'152-CT'!$J$8=TH!F1125),"x","")</f>
        <v/>
      </c>
      <c r="AC1125" s="85" t="str">
        <f>IF(AND(OR(LEFT(TH!N1125,2)="15",LEFT(TH!O1125,2)="15"),TK!$E$7=TH!F1125),"x","")</f>
        <v/>
      </c>
      <c r="AD1125" s="85" t="str">
        <f>IF(AND(N1125="1521",MONTH(C1125)='BK-NL'!$M$11),"x","")</f>
        <v/>
      </c>
    </row>
    <row r="1126" spans="1:32" ht="15.75" hidden="1" customHeight="1">
      <c r="A1126" s="342" t="str">
        <f>IF(B1126&lt;&gt;"",IF(AND(B1126='IN-TC'!$S$4,OR(TH!N1126="1111",TH!O1126="1111")),TH!D1126,""),"")</f>
        <v/>
      </c>
      <c r="B1126" s="63">
        <f t="shared" si="149"/>
        <v>6</v>
      </c>
      <c r="C1126" s="64">
        <v>42541</v>
      </c>
      <c r="D1126" s="64" t="s">
        <v>892</v>
      </c>
      <c r="E1126" s="64">
        <v>42541</v>
      </c>
      <c r="F1126" s="74" t="s">
        <v>1595</v>
      </c>
      <c r="G1126" s="994" t="s">
        <v>1597</v>
      </c>
      <c r="H1126" s="74" t="s">
        <v>1598</v>
      </c>
      <c r="I1126" s="446"/>
      <c r="J1126" s="446"/>
      <c r="K1126" s="437"/>
      <c r="L1126" s="446"/>
      <c r="M1126" s="65">
        <v>2548279</v>
      </c>
      <c r="N1126" s="66" t="s">
        <v>101</v>
      </c>
      <c r="O1126" s="66" t="s">
        <v>63</v>
      </c>
      <c r="P1126" s="85" t="str">
        <f>IF(AND('331-CT'!$E$7=TH!H1126,OR(N1126="331",O1126="331")),"x","")</f>
        <v/>
      </c>
      <c r="Q1126" s="85" t="str">
        <f>IF(AND(B1126='111'!$L$11,OR($N1126=$Q$7,$O1126=$Q$7)),"x","")</f>
        <v/>
      </c>
      <c r="R1126" s="85" t="str">
        <f>IF(AND($N1126=$Q$7,$B1126&lt;'111'!$L$11),"x","")</f>
        <v/>
      </c>
      <c r="S1126" s="85" t="str">
        <f>IF(AND($O1126=$Q$7,$B1126&lt;'111'!$L$11),"x","")</f>
        <v/>
      </c>
      <c r="T1126" s="85" t="str">
        <f>IF(ISERROR(FIND('112'!$M$9,G1126,1)),"",IF((AND(FIND('112'!$M$9,G1126,1)&gt;=1,B1126='112'!$K$9,OR($N1126='112'!$I$6,$O1126='112'!$I$6))),"x",""))</f>
        <v/>
      </c>
      <c r="U1126" s="85" t="str">
        <f>IF(ISERROR(FIND('112'!$M$9,G1126,1)),"",IF((AND(LEFT(G1126,2)=LEFT('112'!$M$9,2),B1126&lt;'112'!$K$9,$N1126='112'!$I$6)),"x",""))</f>
        <v/>
      </c>
      <c r="V1126" s="85" t="str">
        <f>IF(ISERROR(FIND('112'!$M$9,G1126,1)),"",IF((AND(RIGHT(G1126,2)=RIGHT('112'!$M$9,2),B1126&lt;'112'!$K$9,$O1126='112'!$I$6)),"x",""))</f>
        <v/>
      </c>
      <c r="W1126" s="85" t="str">
        <f>IF(AND('341-CT'!$H$9=H1126,OR(LEFT(N1126,3)=$W$7,LEFT(O1126,3)=$W$7)),"x","")</f>
        <v/>
      </c>
      <c r="X1126" s="85" t="str">
        <f>IF(OR(TH!N1126=TH!$X$7,O1126=TH!$X$7),"x","")</f>
        <v/>
      </c>
      <c r="Y1126" s="85" t="str">
        <f>IF(AND(OR(N1126="131",O1126="131"),H1126='131-CT'!$H$9),"x","")</f>
        <v/>
      </c>
      <c r="Z1126" s="85"/>
      <c r="AA1126" s="85" t="str">
        <f>IF(AND(MONTH(E1126)='IN-NX'!$J$5,'IN-NX'!$D$7=D1126),"x","")</f>
        <v/>
      </c>
      <c r="AB1126" s="85" t="str">
        <f>IF(AND(OR(LEFT(TH!N1126,2)="15",LEFT(TH!O1126,2)="15"),'152-CT'!$J$8=TH!F1126),"x","")</f>
        <v/>
      </c>
      <c r="AC1126" s="85" t="str">
        <f>IF(AND(OR(LEFT(TH!N1126,2)="15",LEFT(TH!O1126,2)="15"),TK!$E$7=TH!F1126),"x","")</f>
        <v/>
      </c>
      <c r="AD1126" s="85" t="str">
        <f>IF(AND(N1126="1521",MONTH(C1126)='BK-NL'!$M$11),"x","")</f>
        <v/>
      </c>
      <c r="AF1126" s="333">
        <v>1</v>
      </c>
    </row>
    <row r="1127" spans="1:32" ht="15.75" hidden="1" customHeight="1">
      <c r="A1127" s="342" t="str">
        <f>IF(B1127&lt;&gt;"",IF(AND(B1127='IN-TC'!$S$4,OR(TH!N1127="1111",TH!O1127="1111")),TH!D1127,""),"")</f>
        <v/>
      </c>
      <c r="B1127" s="63">
        <f t="shared" si="149"/>
        <v>6</v>
      </c>
      <c r="C1127" s="64">
        <v>42541</v>
      </c>
      <c r="D1127" s="64" t="s">
        <v>892</v>
      </c>
      <c r="E1127" s="64">
        <v>42541</v>
      </c>
      <c r="F1127" s="74" t="s">
        <v>1596</v>
      </c>
      <c r="G1127" s="994" t="s">
        <v>1597</v>
      </c>
      <c r="H1127" s="74" t="s">
        <v>1598</v>
      </c>
      <c r="I1127" s="446"/>
      <c r="J1127" s="446"/>
      <c r="K1127" s="437"/>
      <c r="L1127" s="446"/>
      <c r="M1127" s="65">
        <v>254828</v>
      </c>
      <c r="N1127" s="66" t="s">
        <v>9</v>
      </c>
      <c r="O1127" s="66" t="s">
        <v>63</v>
      </c>
      <c r="P1127" s="85" t="str">
        <f>IF(AND('331-CT'!$E$7=TH!H1127,OR(N1127="331",O1127="331")),"x","")</f>
        <v/>
      </c>
      <c r="Q1127" s="85" t="str">
        <f>IF(AND(B1127='111'!$L$11,OR($N1127=$Q$7,$O1127=$Q$7)),"x","")</f>
        <v/>
      </c>
      <c r="R1127" s="85" t="str">
        <f>IF(AND($N1127=$Q$7,$B1127&lt;'111'!$L$11),"x","")</f>
        <v/>
      </c>
      <c r="S1127" s="85" t="str">
        <f>IF(AND($O1127=$Q$7,$B1127&lt;'111'!$L$11),"x","")</f>
        <v/>
      </c>
      <c r="T1127" s="85" t="str">
        <f>IF(ISERROR(FIND('112'!$M$9,G1127,1)),"",IF((AND(FIND('112'!$M$9,G1127,1)&gt;=1,B1127='112'!$K$9,OR($N1127='112'!$I$6,$O1127='112'!$I$6))),"x",""))</f>
        <v/>
      </c>
      <c r="U1127" s="85" t="str">
        <f>IF(ISERROR(FIND('112'!$M$9,G1127,1)),"",IF((AND(LEFT(G1127,2)=LEFT('112'!$M$9,2),B1127&lt;'112'!$K$9,$N1127='112'!$I$6)),"x",""))</f>
        <v/>
      </c>
      <c r="V1127" s="85" t="str">
        <f>IF(ISERROR(FIND('112'!$M$9,G1127,1)),"",IF((AND(RIGHT(G1127,2)=RIGHT('112'!$M$9,2),B1127&lt;'112'!$K$9,$O1127='112'!$I$6)),"x",""))</f>
        <v/>
      </c>
      <c r="W1127" s="85" t="str">
        <f>IF(AND('341-CT'!$H$9=H1127,OR(LEFT(N1127,3)=$W$7,LEFT(O1127,3)=$W$7)),"x","")</f>
        <v/>
      </c>
      <c r="X1127" s="85" t="str">
        <f>IF(OR(TH!N1127=TH!$X$7,O1127=TH!$X$7),"x","")</f>
        <v/>
      </c>
      <c r="Y1127" s="85" t="str">
        <f>IF(AND(OR(N1127="131",O1127="131"),H1127='131-CT'!$H$9),"x","")</f>
        <v/>
      </c>
      <c r="Z1127" s="85"/>
      <c r="AA1127" s="85" t="str">
        <f>IF(AND(MONTH(E1127)='IN-NX'!$J$5,'IN-NX'!$D$7=D1127),"x","")</f>
        <v/>
      </c>
      <c r="AB1127" s="85" t="str">
        <f>IF(AND(OR(LEFT(TH!N1127,2)="15",LEFT(TH!O1127,2)="15"),'152-CT'!$J$8=TH!F1127),"x","")</f>
        <v/>
      </c>
      <c r="AC1127" s="85" t="str">
        <f>IF(AND(OR(LEFT(TH!N1127,2)="15",LEFT(TH!O1127,2)="15"),TK!$E$7=TH!F1127),"x","")</f>
        <v/>
      </c>
      <c r="AD1127" s="85" t="str">
        <f>IF(AND(N1127="1521",MONTH(C1127)='BK-NL'!$M$11),"x","")</f>
        <v/>
      </c>
    </row>
    <row r="1128" spans="1:32" ht="15.75" hidden="1" customHeight="1">
      <c r="A1128" s="342" t="str">
        <f>IF(B1128&lt;&gt;"",IF(AND(B1128='IN-TC'!$S$4,OR(TH!N1128="1111",TH!O1128="1111")),TH!D1128,""),"")</f>
        <v/>
      </c>
      <c r="B1128" s="63">
        <f t="shared" si="149"/>
        <v>6</v>
      </c>
      <c r="C1128" s="64">
        <v>42541</v>
      </c>
      <c r="D1128" s="64" t="s">
        <v>893</v>
      </c>
      <c r="E1128" s="64">
        <v>42541</v>
      </c>
      <c r="F1128" s="74" t="s">
        <v>783</v>
      </c>
      <c r="G1128" s="994" t="s">
        <v>1599</v>
      </c>
      <c r="H1128" s="74" t="s">
        <v>816</v>
      </c>
      <c r="I1128" s="446"/>
      <c r="J1128" s="446"/>
      <c r="K1128" s="437"/>
      <c r="L1128" s="446"/>
      <c r="M1128" s="65">
        <v>1469818</v>
      </c>
      <c r="N1128" s="66" t="s">
        <v>101</v>
      </c>
      <c r="O1128" s="66" t="s">
        <v>63</v>
      </c>
      <c r="P1128" s="85" t="str">
        <f>IF(AND('331-CT'!$E$7=TH!H1128,OR(N1128="331",O1128="331")),"x","")</f>
        <v/>
      </c>
      <c r="Q1128" s="85" t="str">
        <f>IF(AND(B1128='111'!$L$11,OR($N1128=$Q$7,$O1128=$Q$7)),"x","")</f>
        <v/>
      </c>
      <c r="R1128" s="85" t="str">
        <f>IF(AND($N1128=$Q$7,$B1128&lt;'111'!$L$11),"x","")</f>
        <v/>
      </c>
      <c r="S1128" s="85" t="str">
        <f>IF(AND($O1128=$Q$7,$B1128&lt;'111'!$L$11),"x","")</f>
        <v/>
      </c>
      <c r="T1128" s="85" t="str">
        <f>IF(ISERROR(FIND('112'!$M$9,G1128,1)),"",IF((AND(FIND('112'!$M$9,G1128,1)&gt;=1,B1128='112'!$K$9,OR($N1128='112'!$I$6,$O1128='112'!$I$6))),"x",""))</f>
        <v/>
      </c>
      <c r="U1128" s="85" t="str">
        <f>IF(ISERROR(FIND('112'!$M$9,G1128,1)),"",IF((AND(LEFT(G1128,2)=LEFT('112'!$M$9,2),B1128&lt;'112'!$K$9,$N1128='112'!$I$6)),"x",""))</f>
        <v/>
      </c>
      <c r="V1128" s="85" t="str">
        <f>IF(ISERROR(FIND('112'!$M$9,G1128,1)),"",IF((AND(RIGHT(G1128,2)=RIGHT('112'!$M$9,2),B1128&lt;'112'!$K$9,$O1128='112'!$I$6)),"x",""))</f>
        <v/>
      </c>
      <c r="W1128" s="85" t="str">
        <f>IF(AND('341-CT'!$H$9=H1128,OR(LEFT(N1128,3)=$W$7,LEFT(O1128,3)=$W$7)),"x","")</f>
        <v/>
      </c>
      <c r="X1128" s="85" t="str">
        <f>IF(OR(TH!N1128=TH!$X$7,O1128=TH!$X$7),"x","")</f>
        <v/>
      </c>
      <c r="Y1128" s="85" t="str">
        <f>IF(AND(OR(N1128="131",O1128="131"),H1128='131-CT'!$H$9),"x","")</f>
        <v/>
      </c>
      <c r="Z1128" s="85"/>
      <c r="AA1128" s="85" t="str">
        <f>IF(AND(MONTH(E1128)='IN-NX'!$J$5,'IN-NX'!$D$7=D1128),"x","")</f>
        <v/>
      </c>
      <c r="AB1128" s="85" t="str">
        <f>IF(AND(OR(LEFT(TH!N1128,2)="15",LEFT(TH!O1128,2)="15"),'152-CT'!$J$8=TH!F1128),"x","")</f>
        <v/>
      </c>
      <c r="AC1128" s="85" t="str">
        <f>IF(AND(OR(LEFT(TH!N1128,2)="15",LEFT(TH!O1128,2)="15"),TK!$E$7=TH!F1128),"x","")</f>
        <v/>
      </c>
      <c r="AD1128" s="85" t="str">
        <f>IF(AND(N1128="1521",MONTH(C1128)='BK-NL'!$M$11),"x","")</f>
        <v/>
      </c>
      <c r="AF1128" s="333">
        <v>1</v>
      </c>
    </row>
    <row r="1129" spans="1:32" ht="15.75" hidden="1" customHeight="1">
      <c r="A1129" s="342" t="str">
        <f>IF(B1129&lt;&gt;"",IF(AND(B1129='IN-TC'!$S$4,OR(TH!N1129="1111",TH!O1129="1111")),TH!D1129,""),"")</f>
        <v/>
      </c>
      <c r="B1129" s="63">
        <f t="shared" si="149"/>
        <v>6</v>
      </c>
      <c r="C1129" s="64">
        <v>42541</v>
      </c>
      <c r="D1129" s="64" t="s">
        <v>893</v>
      </c>
      <c r="E1129" s="64">
        <v>42541</v>
      </c>
      <c r="F1129" s="74" t="s">
        <v>784</v>
      </c>
      <c r="G1129" s="994" t="s">
        <v>1599</v>
      </c>
      <c r="H1129" s="74" t="s">
        <v>816</v>
      </c>
      <c r="I1129" s="446"/>
      <c r="J1129" s="446"/>
      <c r="K1129" s="437"/>
      <c r="L1129" s="446"/>
      <c r="M1129" s="65">
        <v>146982</v>
      </c>
      <c r="N1129" s="66" t="s">
        <v>9</v>
      </c>
      <c r="O1129" s="66" t="s">
        <v>63</v>
      </c>
      <c r="P1129" s="85" t="str">
        <f>IF(AND('331-CT'!$E$7=TH!H1129,OR(N1129="331",O1129="331")),"x","")</f>
        <v/>
      </c>
      <c r="Q1129" s="85" t="str">
        <f>IF(AND(B1129='111'!$L$11,OR($N1129=$Q$7,$O1129=$Q$7)),"x","")</f>
        <v/>
      </c>
      <c r="R1129" s="85" t="str">
        <f>IF(AND($N1129=$Q$7,$B1129&lt;'111'!$L$11),"x","")</f>
        <v/>
      </c>
      <c r="S1129" s="85" t="str">
        <f>IF(AND($O1129=$Q$7,$B1129&lt;'111'!$L$11),"x","")</f>
        <v/>
      </c>
      <c r="T1129" s="85" t="str">
        <f>IF(ISERROR(FIND('112'!$M$9,G1129,1)),"",IF((AND(FIND('112'!$M$9,G1129,1)&gt;=1,B1129='112'!$K$9,OR($N1129='112'!$I$6,$O1129='112'!$I$6))),"x",""))</f>
        <v/>
      </c>
      <c r="U1129" s="85" t="str">
        <f>IF(ISERROR(FIND('112'!$M$9,G1129,1)),"",IF((AND(LEFT(G1129,2)=LEFT('112'!$M$9,2),B1129&lt;'112'!$K$9,$N1129='112'!$I$6)),"x",""))</f>
        <v/>
      </c>
      <c r="V1129" s="85" t="str">
        <f>IF(ISERROR(FIND('112'!$M$9,G1129,1)),"",IF((AND(RIGHT(G1129,2)=RIGHT('112'!$M$9,2),B1129&lt;'112'!$K$9,$O1129='112'!$I$6)),"x",""))</f>
        <v/>
      </c>
      <c r="W1129" s="85" t="str">
        <f>IF(AND('341-CT'!$H$9=H1129,OR(LEFT(N1129,3)=$W$7,LEFT(O1129,3)=$W$7)),"x","")</f>
        <v/>
      </c>
      <c r="X1129" s="85" t="str">
        <f>IF(OR(TH!N1129=TH!$X$7,O1129=TH!$X$7),"x","")</f>
        <v/>
      </c>
      <c r="Y1129" s="85" t="str">
        <f>IF(AND(OR(N1129="131",O1129="131"),H1129='131-CT'!$H$9),"x","")</f>
        <v/>
      </c>
      <c r="Z1129" s="85"/>
      <c r="AA1129" s="85" t="str">
        <f>IF(AND(MONTH(E1129)='IN-NX'!$J$5,'IN-NX'!$D$7=D1129),"x","")</f>
        <v/>
      </c>
      <c r="AB1129" s="85" t="str">
        <f>IF(AND(OR(LEFT(TH!N1129,2)="15",LEFT(TH!O1129,2)="15"),'152-CT'!$J$8=TH!F1129),"x","")</f>
        <v/>
      </c>
      <c r="AC1129" s="85" t="str">
        <f>IF(AND(OR(LEFT(TH!N1129,2)="15",LEFT(TH!O1129,2)="15"),TK!$E$7=TH!F1129),"x","")</f>
        <v/>
      </c>
      <c r="AD1129" s="85" t="str">
        <f>IF(AND(N1129="1521",MONTH(C1129)='BK-NL'!$M$11),"x","")</f>
        <v/>
      </c>
    </row>
    <row r="1130" spans="1:32" ht="15.75" hidden="1" customHeight="1">
      <c r="A1130" s="342" t="str">
        <f>IF(B1130&lt;&gt;"",IF(AND(B1130='IN-TC'!$S$4,OR(TH!N1130="1111",TH!O1130="1111")),TH!D1130,""),"")</f>
        <v/>
      </c>
      <c r="B1130" s="63">
        <f t="shared" si="149"/>
        <v>6</v>
      </c>
      <c r="C1130" s="64">
        <v>42541</v>
      </c>
      <c r="D1130" s="64" t="s">
        <v>894</v>
      </c>
      <c r="E1130" s="64">
        <v>42541</v>
      </c>
      <c r="F1130" s="74" t="s">
        <v>1022</v>
      </c>
      <c r="G1130" s="994" t="s">
        <v>1600</v>
      </c>
      <c r="H1130" s="74" t="s">
        <v>1046</v>
      </c>
      <c r="I1130" s="446"/>
      <c r="J1130" s="446"/>
      <c r="K1130" s="437"/>
      <c r="L1130" s="446"/>
      <c r="M1130" s="65">
        <v>1520000</v>
      </c>
      <c r="N1130" s="66" t="s">
        <v>101</v>
      </c>
      <c r="O1130" s="66" t="s">
        <v>63</v>
      </c>
      <c r="P1130" s="85" t="str">
        <f>IF(AND('331-CT'!$E$7=TH!H1130,OR(N1130="331",O1130="331")),"x","")</f>
        <v/>
      </c>
      <c r="Q1130" s="85" t="str">
        <f>IF(AND(B1130='111'!$L$11,OR($N1130=$Q$7,$O1130=$Q$7)),"x","")</f>
        <v/>
      </c>
      <c r="R1130" s="85" t="str">
        <f>IF(AND($N1130=$Q$7,$B1130&lt;'111'!$L$11),"x","")</f>
        <v/>
      </c>
      <c r="S1130" s="85" t="str">
        <f>IF(AND($O1130=$Q$7,$B1130&lt;'111'!$L$11),"x","")</f>
        <v/>
      </c>
      <c r="T1130" s="85" t="str">
        <f>IF(ISERROR(FIND('112'!$M$9,G1130,1)),"",IF((AND(FIND('112'!$M$9,G1130,1)&gt;=1,B1130='112'!$K$9,OR($N1130='112'!$I$6,$O1130='112'!$I$6))),"x",""))</f>
        <v/>
      </c>
      <c r="U1130" s="85" t="str">
        <f>IF(ISERROR(FIND('112'!$M$9,G1130,1)),"",IF((AND(LEFT(G1130,2)=LEFT('112'!$M$9,2),B1130&lt;'112'!$K$9,$N1130='112'!$I$6)),"x",""))</f>
        <v/>
      </c>
      <c r="V1130" s="85" t="str">
        <f>IF(ISERROR(FIND('112'!$M$9,G1130,1)),"",IF((AND(RIGHT(G1130,2)=RIGHT('112'!$M$9,2),B1130&lt;'112'!$K$9,$O1130='112'!$I$6)),"x",""))</f>
        <v/>
      </c>
      <c r="W1130" s="85" t="str">
        <f>IF(AND('341-CT'!$H$9=H1130,OR(LEFT(N1130,3)=$W$7,LEFT(O1130,3)=$W$7)),"x","")</f>
        <v/>
      </c>
      <c r="X1130" s="85" t="str">
        <f>IF(OR(TH!N1130=TH!$X$7,O1130=TH!$X$7),"x","")</f>
        <v/>
      </c>
      <c r="Y1130" s="85" t="str">
        <f>IF(AND(OR(N1130="131",O1130="131"),H1130='131-CT'!$H$9),"x","")</f>
        <v/>
      </c>
      <c r="Z1130" s="85"/>
      <c r="AA1130" s="85" t="str">
        <f>IF(AND(MONTH(E1130)='IN-NX'!$J$5,'IN-NX'!$D$7=D1130),"x","")</f>
        <v/>
      </c>
      <c r="AB1130" s="85" t="str">
        <f>IF(AND(OR(LEFT(TH!N1130,2)="15",LEFT(TH!O1130,2)="15"),'152-CT'!$J$8=TH!F1130),"x","")</f>
        <v/>
      </c>
      <c r="AC1130" s="85" t="str">
        <f>IF(AND(OR(LEFT(TH!N1130,2)="15",LEFT(TH!O1130,2)="15"),TK!$E$7=TH!F1130),"x","")</f>
        <v/>
      </c>
      <c r="AD1130" s="85" t="str">
        <f>IF(AND(N1130="1521",MONTH(C1130)='BK-NL'!$M$11),"x","")</f>
        <v/>
      </c>
    </row>
    <row r="1131" spans="1:32" s="1199" customFormat="1" ht="15.75" hidden="1" customHeight="1">
      <c r="A1131" s="342" t="str">
        <f>IF(B1131&lt;&gt;"",IF(AND(B1131='IN-TC'!$S$4,OR(TH!N1131="1111",TH!O1131="1111")),TH!D1131,""),"")</f>
        <v/>
      </c>
      <c r="B1131" s="63">
        <f t="shared" si="149"/>
        <v>6</v>
      </c>
      <c r="C1131" s="1192">
        <v>42542</v>
      </c>
      <c r="D1131" s="1192" t="s">
        <v>895</v>
      </c>
      <c r="E1131" s="1192">
        <v>42542</v>
      </c>
      <c r="F1131" s="74" t="s">
        <v>1601</v>
      </c>
      <c r="G1131" s="1193"/>
      <c r="H1131" s="1194" t="s">
        <v>1602</v>
      </c>
      <c r="I1131" s="1195"/>
      <c r="J1131" s="1195"/>
      <c r="K1131" s="1196"/>
      <c r="L1131" s="1195"/>
      <c r="M1131" s="1197">
        <v>4898300</v>
      </c>
      <c r="N1131" s="1198" t="s">
        <v>1603</v>
      </c>
      <c r="O1131" s="1198" t="s">
        <v>63</v>
      </c>
      <c r="P1131" s="85" t="str">
        <f>IF(AND('331-CT'!$E$7=TH!H1131,OR(N1131="331",O1131="331")),"x","")</f>
        <v/>
      </c>
      <c r="Q1131" s="85" t="str">
        <f>IF(AND(B1131='111'!$L$11,OR($N1131=$Q$7,$O1131=$Q$7)),"x","")</f>
        <v/>
      </c>
      <c r="R1131" s="85" t="str">
        <f>IF(AND($N1131=$Q$7,$B1131&lt;'111'!$L$11),"x","")</f>
        <v/>
      </c>
      <c r="S1131" s="85" t="str">
        <f>IF(AND($O1131=$Q$7,$B1131&lt;'111'!$L$11),"x","")</f>
        <v/>
      </c>
      <c r="T1131" s="85" t="str">
        <f>IF(ISERROR(FIND('112'!$M$9,G1131,1)),"",IF((AND(FIND('112'!$M$9,G1131,1)&gt;=1,B1131='112'!$K$9,OR($N1131='112'!$I$6,$O1131='112'!$I$6))),"x",""))</f>
        <v/>
      </c>
      <c r="U1131" s="85" t="str">
        <f>IF(ISERROR(FIND('112'!$M$9,G1131,1)),"",IF((AND(LEFT(G1131,2)=LEFT('112'!$M$9,2),B1131&lt;'112'!$K$9,$N1131='112'!$I$6)),"x",""))</f>
        <v/>
      </c>
      <c r="V1131" s="85" t="str">
        <f>IF(ISERROR(FIND('112'!$M$9,G1131,1)),"",IF((AND(RIGHT(G1131,2)=RIGHT('112'!$M$9,2),B1131&lt;'112'!$K$9,$O1131='112'!$I$6)),"x",""))</f>
        <v/>
      </c>
      <c r="W1131" s="85" t="str">
        <f>IF(AND('341-CT'!$H$9=H1131,OR(LEFT(N1131,3)=$W$7,LEFT(O1131,3)=$W$7)),"x","")</f>
        <v/>
      </c>
      <c r="X1131" s="85" t="str">
        <f>IF(OR(TH!N1131=TH!$X$7,O1131=TH!$X$7),"x","")</f>
        <v/>
      </c>
      <c r="Y1131" s="85" t="str">
        <f>IF(AND(OR(N1131="131",O1131="131"),H1131='131-CT'!$H$9),"x","")</f>
        <v/>
      </c>
      <c r="Z1131" s="85"/>
      <c r="AA1131" s="85" t="str">
        <f>IF(AND(MONTH(E1131)='IN-NX'!$J$5,'IN-NX'!$D$7=D1131),"x","")</f>
        <v/>
      </c>
      <c r="AB1131" s="85" t="str">
        <f>IF(AND(OR(LEFT(TH!N1131,2)="15",LEFT(TH!O1131,2)="15"),'152-CT'!$J$8=TH!F1131),"x","")</f>
        <v/>
      </c>
      <c r="AC1131" s="85" t="str">
        <f>IF(AND(OR(LEFT(TH!N1131,2)="15",LEFT(TH!O1131,2)="15"),TK!$E$7=TH!F1131),"x","")</f>
        <v/>
      </c>
      <c r="AD1131" s="1198" t="str">
        <f>IF(AND(N1131="1521",MONTH(C1131)='BK-NL'!$M$11),"x","")</f>
        <v/>
      </c>
    </row>
    <row r="1132" spans="1:32" s="357" customFormat="1" ht="15.75" hidden="1" customHeight="1">
      <c r="A1132" s="342" t="str">
        <f>IF(B1132&lt;&gt;"",IF(AND(B1132='IN-TC'!$S$4,OR(TH!N1132="1111",TH!O1132="1111")),TH!D1132,""),"")</f>
        <v/>
      </c>
      <c r="B1132" s="63">
        <f t="shared" ref="B1132" si="150">IF(C1132&lt;&gt;"",MONTH(C1132),"")</f>
        <v>6</v>
      </c>
      <c r="C1132" s="64">
        <v>42542</v>
      </c>
      <c r="D1132" s="64" t="s">
        <v>896</v>
      </c>
      <c r="E1132" s="64">
        <v>42542</v>
      </c>
      <c r="F1132" s="74" t="s">
        <v>1208</v>
      </c>
      <c r="G1132" s="67"/>
      <c r="H1132" s="74" t="s">
        <v>1723</v>
      </c>
      <c r="I1132" s="446"/>
      <c r="J1132" s="446"/>
      <c r="K1132" s="437"/>
      <c r="L1132" s="446"/>
      <c r="M1132" s="65">
        <v>22000</v>
      </c>
      <c r="N1132" s="66" t="s">
        <v>101</v>
      </c>
      <c r="O1132" s="66" t="s">
        <v>63</v>
      </c>
      <c r="P1132" s="85" t="str">
        <f>IF(AND('331-CT'!$E$7=TH!H1132,OR(N1132="331",O1132="331")),"x","")</f>
        <v/>
      </c>
      <c r="Q1132" s="85" t="str">
        <f>IF(AND(B1132='111'!$L$11,OR($N1132=$Q$7,$O1132=$Q$7)),"x","")</f>
        <v/>
      </c>
      <c r="R1132" s="85" t="str">
        <f>IF(AND($N1132=$Q$7,$B1132&lt;'111'!$L$11),"x","")</f>
        <v/>
      </c>
      <c r="S1132" s="85" t="str">
        <f>IF(AND($O1132=$Q$7,$B1132&lt;'111'!$L$11),"x","")</f>
        <v/>
      </c>
      <c r="T1132" s="85" t="str">
        <f>IF(ISERROR(FIND('112'!$M$9,G1132,1)),"",IF((AND(FIND('112'!$M$9,G1132,1)&gt;=1,B1132='112'!$K$9,OR($N1132='112'!$I$6,$O1132='112'!$I$6))),"x",""))</f>
        <v/>
      </c>
      <c r="U1132" s="85" t="str">
        <f>IF(ISERROR(FIND('112'!$M$9,G1132,1)),"",IF((AND(LEFT(G1132,2)=LEFT('112'!$M$9,2),B1132&lt;'112'!$K$9,$N1132='112'!$I$6)),"x",""))</f>
        <v/>
      </c>
      <c r="V1132" s="85" t="str">
        <f>IF(ISERROR(FIND('112'!$M$9,G1132,1)),"",IF((AND(RIGHT(G1132,2)=RIGHT('112'!$M$9,2),B1132&lt;'112'!$K$9,$O1132='112'!$I$6)),"x",""))</f>
        <v/>
      </c>
      <c r="W1132" s="85" t="str">
        <f>IF(AND('341-CT'!$H$9=H1132,OR(LEFT(N1132,3)=$W$7,LEFT(O1132,3)=$W$7)),"x","")</f>
        <v/>
      </c>
      <c r="X1132" s="85" t="str">
        <f>IF(OR(TH!N1132=TH!$X$7,O1132=TH!$X$7),"x","")</f>
        <v/>
      </c>
      <c r="Y1132" s="85" t="str">
        <f>IF(AND(OR(N1132="131",O1132="131"),H1132='131-CT'!$H$9),"x","")</f>
        <v/>
      </c>
      <c r="Z1132" s="85"/>
      <c r="AA1132" s="85" t="str">
        <f>IF(AND(MONTH(E1132)='IN-NX'!$J$5,'IN-NX'!$D$7=D1132),"x","")</f>
        <v/>
      </c>
      <c r="AB1132" s="85" t="str">
        <f>IF(AND(OR(LEFT(TH!N1132,2)="15",LEFT(TH!O1132,2)="15"),'152-CT'!$J$8=TH!F1132),"x","")</f>
        <v/>
      </c>
      <c r="AC1132" s="85" t="str">
        <f>IF(AND(OR(LEFT(TH!N1132,2)="15",LEFT(TH!O1132,2)="15"),TK!$E$7=TH!F1132),"x","")</f>
        <v/>
      </c>
      <c r="AD1132" s="1198"/>
      <c r="AE1132" s="1199"/>
    </row>
    <row r="1133" spans="1:32" ht="15.75" hidden="1" customHeight="1">
      <c r="A1133" s="342" t="str">
        <f>IF(B1133&lt;&gt;"",IF(AND(B1133='IN-TC'!$S$4,OR(TH!N1133="1111",TH!O1133="1111")),TH!D1133,""),"")</f>
        <v/>
      </c>
      <c r="B1133" s="63">
        <f t="shared" si="149"/>
        <v>6</v>
      </c>
      <c r="C1133" s="64">
        <v>42543</v>
      </c>
      <c r="D1133" s="64" t="s">
        <v>897</v>
      </c>
      <c r="E1133" s="64">
        <v>42543</v>
      </c>
      <c r="F1133" s="74" t="s">
        <v>1604</v>
      </c>
      <c r="G1133" s="994" t="s">
        <v>1605</v>
      </c>
      <c r="H1133" s="74" t="s">
        <v>1606</v>
      </c>
      <c r="I1133" s="446"/>
      <c r="J1133" s="446"/>
      <c r="K1133" s="437"/>
      <c r="L1133" s="446"/>
      <c r="M1133" s="65">
        <v>107563</v>
      </c>
      <c r="N1133" s="66" t="s">
        <v>594</v>
      </c>
      <c r="O1133" s="66" t="s">
        <v>63</v>
      </c>
      <c r="P1133" s="85" t="str">
        <f>IF(AND('331-CT'!$E$7=TH!H1133,OR(N1133="331",O1133="331")),"x","")</f>
        <v/>
      </c>
      <c r="Q1133" s="85" t="str">
        <f>IF(AND(B1133='111'!$L$11,OR($N1133=$Q$7,$O1133=$Q$7)),"x","")</f>
        <v/>
      </c>
      <c r="R1133" s="85" t="str">
        <f>IF(AND($N1133=$Q$7,$B1133&lt;'111'!$L$11),"x","")</f>
        <v/>
      </c>
      <c r="S1133" s="85" t="str">
        <f>IF(AND($O1133=$Q$7,$B1133&lt;'111'!$L$11),"x","")</f>
        <v/>
      </c>
      <c r="T1133" s="85" t="str">
        <f>IF(ISERROR(FIND('112'!$M$9,G1133,1)),"",IF((AND(FIND('112'!$M$9,G1133,1)&gt;=1,B1133='112'!$K$9,OR($N1133='112'!$I$6,$O1133='112'!$I$6))),"x",""))</f>
        <v/>
      </c>
      <c r="U1133" s="85" t="str">
        <f>IF(ISERROR(FIND('112'!$M$9,G1133,1)),"",IF((AND(LEFT(G1133,2)=LEFT('112'!$M$9,2),B1133&lt;'112'!$K$9,$N1133='112'!$I$6)),"x",""))</f>
        <v/>
      </c>
      <c r="V1133" s="85" t="str">
        <f>IF(ISERROR(FIND('112'!$M$9,G1133,1)),"",IF((AND(RIGHT(G1133,2)=RIGHT('112'!$M$9,2),B1133&lt;'112'!$K$9,$O1133='112'!$I$6)),"x",""))</f>
        <v/>
      </c>
      <c r="W1133" s="85" t="str">
        <f>IF(AND('341-CT'!$H$9=H1133,OR(LEFT(N1133,3)=$W$7,LEFT(O1133,3)=$W$7)),"x","")</f>
        <v/>
      </c>
      <c r="X1133" s="85" t="str">
        <f>IF(OR(TH!N1133=TH!$X$7,O1133=TH!$X$7),"x","")</f>
        <v/>
      </c>
      <c r="Y1133" s="85" t="str">
        <f>IF(AND(OR(N1133="131",O1133="131"),H1133='131-CT'!$H$9),"x","")</f>
        <v/>
      </c>
      <c r="Z1133" s="85"/>
      <c r="AA1133" s="85" t="str">
        <f>IF(AND(MONTH(E1133)='IN-NX'!$J$5,'IN-NX'!$D$7=D1133),"x","")</f>
        <v/>
      </c>
      <c r="AB1133" s="85" t="str">
        <f>IF(AND(OR(LEFT(TH!N1133,2)="15",LEFT(TH!O1133,2)="15"),'152-CT'!$J$8=TH!F1133),"x","")</f>
        <v/>
      </c>
      <c r="AC1133" s="85" t="str">
        <f>IF(AND(OR(LEFT(TH!N1133,2)="15",LEFT(TH!O1133,2)="15"),TK!$E$7=TH!F1133),"x","")</f>
        <v/>
      </c>
      <c r="AD1133" s="85" t="str">
        <f>IF(AND(N1133="1521",MONTH(C1133)='BK-NL'!$M$11),"x","")</f>
        <v/>
      </c>
      <c r="AF1133" s="333">
        <v>1</v>
      </c>
    </row>
    <row r="1134" spans="1:32" ht="15.75" hidden="1" customHeight="1">
      <c r="A1134" s="342" t="str">
        <f>IF(B1134&lt;&gt;"",IF(AND(B1134='IN-TC'!$S$4,OR(TH!N1134="1111",TH!O1134="1111")),TH!D1134,""),"")</f>
        <v/>
      </c>
      <c r="B1134" s="63">
        <f t="shared" si="149"/>
        <v>6</v>
      </c>
      <c r="C1134" s="64">
        <v>42543</v>
      </c>
      <c r="D1134" s="64" t="s">
        <v>897</v>
      </c>
      <c r="E1134" s="64">
        <v>42543</v>
      </c>
      <c r="F1134" s="74" t="s">
        <v>1607</v>
      </c>
      <c r="G1134" s="994" t="s">
        <v>1605</v>
      </c>
      <c r="H1134" s="74" t="s">
        <v>1606</v>
      </c>
      <c r="I1134" s="446"/>
      <c r="J1134" s="446"/>
      <c r="K1134" s="437"/>
      <c r="L1134" s="446"/>
      <c r="M1134" s="65">
        <v>10756</v>
      </c>
      <c r="N1134" s="66" t="s">
        <v>9</v>
      </c>
      <c r="O1134" s="66" t="s">
        <v>63</v>
      </c>
      <c r="P1134" s="85" t="str">
        <f>IF(AND('331-CT'!$E$7=TH!H1134,OR(N1134="331",O1134="331")),"x","")</f>
        <v/>
      </c>
      <c r="Q1134" s="85" t="str">
        <f>IF(AND(B1134='111'!$L$11,OR($N1134=$Q$7,$O1134=$Q$7)),"x","")</f>
        <v/>
      </c>
      <c r="R1134" s="85" t="str">
        <f>IF(AND($N1134=$Q$7,$B1134&lt;'111'!$L$11),"x","")</f>
        <v/>
      </c>
      <c r="S1134" s="85" t="str">
        <f>IF(AND($O1134=$Q$7,$B1134&lt;'111'!$L$11),"x","")</f>
        <v/>
      </c>
      <c r="T1134" s="85" t="str">
        <f>IF(ISERROR(FIND('112'!$M$9,G1134,1)),"",IF((AND(FIND('112'!$M$9,G1134,1)&gt;=1,B1134='112'!$K$9,OR($N1134='112'!$I$6,$O1134='112'!$I$6))),"x",""))</f>
        <v/>
      </c>
      <c r="U1134" s="85" t="str">
        <f>IF(ISERROR(FIND('112'!$M$9,G1134,1)),"",IF((AND(LEFT(G1134,2)=LEFT('112'!$M$9,2),B1134&lt;'112'!$K$9,$N1134='112'!$I$6)),"x",""))</f>
        <v/>
      </c>
      <c r="V1134" s="85" t="str">
        <f>IF(ISERROR(FIND('112'!$M$9,G1134,1)),"",IF((AND(RIGHT(G1134,2)=RIGHT('112'!$M$9,2),B1134&lt;'112'!$K$9,$O1134='112'!$I$6)),"x",""))</f>
        <v/>
      </c>
      <c r="W1134" s="85" t="str">
        <f>IF(AND('341-CT'!$H$9=H1134,OR(LEFT(N1134,3)=$W$7,LEFT(O1134,3)=$W$7)),"x","")</f>
        <v/>
      </c>
      <c r="X1134" s="85" t="str">
        <f>IF(OR(TH!N1134=TH!$X$7,O1134=TH!$X$7),"x","")</f>
        <v/>
      </c>
      <c r="Y1134" s="85" t="str">
        <f>IF(AND(OR(N1134="131",O1134="131"),H1134='131-CT'!$H$9),"x","")</f>
        <v/>
      </c>
      <c r="Z1134" s="85"/>
      <c r="AA1134" s="85" t="str">
        <f>IF(AND(MONTH(E1134)='IN-NX'!$J$5,'IN-NX'!$D$7=D1134),"x","")</f>
        <v/>
      </c>
      <c r="AB1134" s="85" t="str">
        <f>IF(AND(OR(LEFT(TH!N1134,2)="15",LEFT(TH!O1134,2)="15"),'152-CT'!$J$8=TH!F1134),"x","")</f>
        <v/>
      </c>
      <c r="AC1134" s="85" t="str">
        <f>IF(AND(OR(LEFT(TH!N1134,2)="15",LEFT(TH!O1134,2)="15"),TK!$E$7=TH!F1134),"x","")</f>
        <v/>
      </c>
      <c r="AD1134" s="85" t="str">
        <f>IF(AND(N1134="1521",MONTH(C1134)='BK-NL'!$M$11),"x","")</f>
        <v/>
      </c>
    </row>
    <row r="1135" spans="1:32" ht="15.75" hidden="1" customHeight="1">
      <c r="A1135" s="342" t="str">
        <f>IF(B1135&lt;&gt;"",IF(AND(B1135='IN-TC'!$S$4,OR(TH!N1135="1111",TH!O1135="1111")),TH!D1135,""),"")</f>
        <v/>
      </c>
      <c r="B1135" s="63">
        <f t="shared" si="149"/>
        <v>6</v>
      </c>
      <c r="C1135" s="64">
        <v>42544</v>
      </c>
      <c r="D1135" s="320" t="s">
        <v>899</v>
      </c>
      <c r="E1135" s="320">
        <v>42544</v>
      </c>
      <c r="F1135" s="74" t="s">
        <v>783</v>
      </c>
      <c r="G1135" s="994" t="s">
        <v>1608</v>
      </c>
      <c r="H1135" s="74" t="s">
        <v>816</v>
      </c>
      <c r="I1135" s="446"/>
      <c r="J1135" s="446"/>
      <c r="K1135" s="437"/>
      <c r="L1135" s="446"/>
      <c r="M1135" s="65">
        <v>858327</v>
      </c>
      <c r="N1135" s="66" t="s">
        <v>101</v>
      </c>
      <c r="O1135" s="66" t="s">
        <v>63</v>
      </c>
      <c r="P1135" s="85" t="str">
        <f>IF(AND('331-CT'!$E$7=TH!H1135,OR(N1135="331",O1135="331")),"x","")</f>
        <v/>
      </c>
      <c r="Q1135" s="85" t="str">
        <f>IF(AND(B1135='111'!$L$11,OR($N1135=$Q$7,$O1135=$Q$7)),"x","")</f>
        <v/>
      </c>
      <c r="R1135" s="85" t="str">
        <f>IF(AND($N1135=$Q$7,$B1135&lt;'111'!$L$11),"x","")</f>
        <v/>
      </c>
      <c r="S1135" s="85" t="str">
        <f>IF(AND($O1135=$Q$7,$B1135&lt;'111'!$L$11),"x","")</f>
        <v/>
      </c>
      <c r="T1135" s="85" t="str">
        <f>IF(ISERROR(FIND('112'!$M$9,G1135,1)),"",IF((AND(FIND('112'!$M$9,G1135,1)&gt;=1,B1135='112'!$K$9,OR($N1135='112'!$I$6,$O1135='112'!$I$6))),"x",""))</f>
        <v/>
      </c>
      <c r="U1135" s="85" t="str">
        <f>IF(ISERROR(FIND('112'!$M$9,G1135,1)),"",IF((AND(LEFT(G1135,2)=LEFT('112'!$M$9,2),B1135&lt;'112'!$K$9,$N1135='112'!$I$6)),"x",""))</f>
        <v/>
      </c>
      <c r="V1135" s="85" t="str">
        <f>IF(ISERROR(FIND('112'!$M$9,G1135,1)),"",IF((AND(RIGHT(G1135,2)=RIGHT('112'!$M$9,2),B1135&lt;'112'!$K$9,$O1135='112'!$I$6)),"x",""))</f>
        <v/>
      </c>
      <c r="W1135" s="85" t="str">
        <f>IF(AND('341-CT'!$H$9=H1135,OR(LEFT(N1135,3)=$W$7,LEFT(O1135,3)=$W$7)),"x","")</f>
        <v/>
      </c>
      <c r="X1135" s="85" t="str">
        <f>IF(OR(TH!N1135=TH!$X$7,O1135=TH!$X$7),"x","")</f>
        <v/>
      </c>
      <c r="Y1135" s="85" t="str">
        <f>IF(AND(OR(N1135="131",O1135="131"),H1135='131-CT'!$H$9),"x","")</f>
        <v/>
      </c>
      <c r="Z1135" s="85"/>
      <c r="AA1135" s="85" t="str">
        <f>IF(AND(MONTH(E1135)='IN-NX'!$J$5,'IN-NX'!$D$7=D1135),"x","")</f>
        <v/>
      </c>
      <c r="AB1135" s="85" t="str">
        <f>IF(AND(OR(LEFT(TH!N1135,2)="15",LEFT(TH!O1135,2)="15"),'152-CT'!$J$8=TH!F1135),"x","")</f>
        <v/>
      </c>
      <c r="AC1135" s="85" t="str">
        <f>IF(AND(OR(LEFT(TH!N1135,2)="15",LEFT(TH!O1135,2)="15"),TK!$E$7=TH!F1135),"x","")</f>
        <v/>
      </c>
      <c r="AD1135" s="85" t="str">
        <f>IF(AND(N1135="1521",MONTH(C1135)='BK-NL'!$M$11),"x","")</f>
        <v/>
      </c>
      <c r="AF1135" s="333">
        <v>1</v>
      </c>
    </row>
    <row r="1136" spans="1:32" ht="15.75" hidden="1" customHeight="1">
      <c r="A1136" s="342" t="str">
        <f>IF(B1136&lt;&gt;"",IF(AND(B1136='IN-TC'!$S$4,OR(TH!N1136="1111",TH!O1136="1111")),TH!D1136,""),"")</f>
        <v/>
      </c>
      <c r="B1136" s="63">
        <f t="shared" si="149"/>
        <v>6</v>
      </c>
      <c r="C1136" s="64">
        <v>42544</v>
      </c>
      <c r="D1136" s="320" t="s">
        <v>899</v>
      </c>
      <c r="E1136" s="320">
        <v>42544</v>
      </c>
      <c r="F1136" s="74" t="s">
        <v>784</v>
      </c>
      <c r="G1136" s="994" t="s">
        <v>1608</v>
      </c>
      <c r="H1136" s="74" t="s">
        <v>816</v>
      </c>
      <c r="I1136" s="446"/>
      <c r="J1136" s="446"/>
      <c r="K1136" s="437"/>
      <c r="L1136" s="446"/>
      <c r="M1136" s="65">
        <v>85833</v>
      </c>
      <c r="N1136" s="66" t="s">
        <v>9</v>
      </c>
      <c r="O1136" s="66" t="s">
        <v>63</v>
      </c>
      <c r="P1136" s="85" t="str">
        <f>IF(AND('331-CT'!$E$7=TH!H1136,OR(N1136="331",O1136="331")),"x","")</f>
        <v/>
      </c>
      <c r="Q1136" s="85" t="str">
        <f>IF(AND(B1136='111'!$L$11,OR($N1136=$Q$7,$O1136=$Q$7)),"x","")</f>
        <v/>
      </c>
      <c r="R1136" s="85" t="str">
        <f>IF(AND($N1136=$Q$7,$B1136&lt;'111'!$L$11),"x","")</f>
        <v/>
      </c>
      <c r="S1136" s="85" t="str">
        <f>IF(AND($O1136=$Q$7,$B1136&lt;'111'!$L$11),"x","")</f>
        <v/>
      </c>
      <c r="T1136" s="85" t="str">
        <f>IF(ISERROR(FIND('112'!$M$9,G1136,1)),"",IF((AND(FIND('112'!$M$9,G1136,1)&gt;=1,B1136='112'!$K$9,OR($N1136='112'!$I$6,$O1136='112'!$I$6))),"x",""))</f>
        <v/>
      </c>
      <c r="U1136" s="85" t="str">
        <f>IF(ISERROR(FIND('112'!$M$9,G1136,1)),"",IF((AND(LEFT(G1136,2)=LEFT('112'!$M$9,2),B1136&lt;'112'!$K$9,$N1136='112'!$I$6)),"x",""))</f>
        <v/>
      </c>
      <c r="V1136" s="85" t="str">
        <f>IF(ISERROR(FIND('112'!$M$9,G1136,1)),"",IF((AND(RIGHT(G1136,2)=RIGHT('112'!$M$9,2),B1136&lt;'112'!$K$9,$O1136='112'!$I$6)),"x",""))</f>
        <v/>
      </c>
      <c r="W1136" s="85" t="str">
        <f>IF(AND('341-CT'!$H$9=H1136,OR(LEFT(N1136,3)=$W$7,LEFT(O1136,3)=$W$7)),"x","")</f>
        <v/>
      </c>
      <c r="X1136" s="85" t="str">
        <f>IF(OR(TH!N1136=TH!$X$7,O1136=TH!$X$7),"x","")</f>
        <v/>
      </c>
      <c r="Y1136" s="85" t="str">
        <f>IF(AND(OR(N1136="131",O1136="131"),H1136='131-CT'!$H$9),"x","")</f>
        <v/>
      </c>
      <c r="Z1136" s="85"/>
      <c r="AA1136" s="85" t="str">
        <f>IF(AND(MONTH(E1136)='IN-NX'!$J$5,'IN-NX'!$D$7=D1136),"x","")</f>
        <v/>
      </c>
      <c r="AB1136" s="85" t="str">
        <f>IF(AND(OR(LEFT(TH!N1136,2)="15",LEFT(TH!O1136,2)="15"),'152-CT'!$J$8=TH!F1136),"x","")</f>
        <v/>
      </c>
      <c r="AC1136" s="85" t="str">
        <f>IF(AND(OR(LEFT(TH!N1136,2)="15",LEFT(TH!O1136,2)="15"),TK!$E$7=TH!F1136),"x","")</f>
        <v/>
      </c>
      <c r="AD1136" s="85" t="str">
        <f>IF(AND(N1136="1521",MONTH(C1136)='BK-NL'!$M$11),"x","")</f>
        <v/>
      </c>
    </row>
    <row r="1137" spans="1:32" ht="15.75" hidden="1" customHeight="1">
      <c r="A1137" s="342" t="str">
        <f>IF(B1137&lt;&gt;"",IF(AND(B1137='IN-TC'!$S$4,OR(TH!N1137="1111",TH!O1137="1111")),TH!D1137,""),"")</f>
        <v/>
      </c>
      <c r="B1137" s="63">
        <f t="shared" si="149"/>
        <v>6</v>
      </c>
      <c r="C1137" s="64">
        <v>42544</v>
      </c>
      <c r="D1137" s="64" t="s">
        <v>900</v>
      </c>
      <c r="E1137" s="64">
        <v>42544</v>
      </c>
      <c r="F1137" s="74" t="s">
        <v>1619</v>
      </c>
      <c r="G1137" s="994" t="s">
        <v>1621</v>
      </c>
      <c r="H1137" s="74" t="s">
        <v>1606</v>
      </c>
      <c r="I1137" s="446"/>
      <c r="J1137" s="446"/>
      <c r="K1137" s="437"/>
      <c r="L1137" s="446"/>
      <c r="M1137" s="65">
        <v>51927</v>
      </c>
      <c r="N1137" s="66" t="s">
        <v>594</v>
      </c>
      <c r="O1137" s="66" t="s">
        <v>63</v>
      </c>
      <c r="P1137" s="85" t="str">
        <f>IF(AND('331-CT'!$E$7=TH!H1137,OR(N1137="331",O1137="331")),"x","")</f>
        <v/>
      </c>
      <c r="Q1137" s="85" t="str">
        <f>IF(AND(B1137='111'!$L$11,OR($N1137=$Q$7,$O1137=$Q$7)),"x","")</f>
        <v/>
      </c>
      <c r="R1137" s="85" t="str">
        <f>IF(AND($N1137=$Q$7,$B1137&lt;'111'!$L$11),"x","")</f>
        <v/>
      </c>
      <c r="S1137" s="85" t="str">
        <f>IF(AND($O1137=$Q$7,$B1137&lt;'111'!$L$11),"x","")</f>
        <v/>
      </c>
      <c r="T1137" s="85" t="str">
        <f>IF(ISERROR(FIND('112'!$M$9,G1137,1)),"",IF((AND(FIND('112'!$M$9,G1137,1)&gt;=1,B1137='112'!$K$9,OR($N1137='112'!$I$6,$O1137='112'!$I$6))),"x",""))</f>
        <v/>
      </c>
      <c r="U1137" s="85" t="str">
        <f>IF(ISERROR(FIND('112'!$M$9,G1137,1)),"",IF((AND(LEFT(G1137,2)=LEFT('112'!$M$9,2),B1137&lt;'112'!$K$9,$N1137='112'!$I$6)),"x",""))</f>
        <v/>
      </c>
      <c r="V1137" s="85" t="str">
        <f>IF(ISERROR(FIND('112'!$M$9,G1137,1)),"",IF((AND(RIGHT(G1137,2)=RIGHT('112'!$M$9,2),B1137&lt;'112'!$K$9,$O1137='112'!$I$6)),"x",""))</f>
        <v/>
      </c>
      <c r="W1137" s="85" t="str">
        <f>IF(AND('341-CT'!$H$9=H1137,OR(LEFT(N1137,3)=$W$7,LEFT(O1137,3)=$W$7)),"x","")</f>
        <v/>
      </c>
      <c r="X1137" s="85" t="str">
        <f>IF(OR(TH!N1137=TH!$X$7,O1137=TH!$X$7),"x","")</f>
        <v/>
      </c>
      <c r="Y1137" s="85" t="str">
        <f>IF(AND(OR(N1137="131",O1137="131"),H1137='131-CT'!$H$9),"x","")</f>
        <v/>
      </c>
      <c r="Z1137" s="85"/>
      <c r="AA1137" s="85" t="str">
        <f>IF(AND(MONTH(E1137)='IN-NX'!$J$5,'IN-NX'!$D$7=D1137),"x","")</f>
        <v/>
      </c>
      <c r="AB1137" s="85" t="str">
        <f>IF(AND(OR(LEFT(TH!N1137,2)="15",LEFT(TH!O1137,2)="15"),'152-CT'!$J$8=TH!F1137),"x","")</f>
        <v/>
      </c>
      <c r="AC1137" s="85" t="str">
        <f>IF(AND(OR(LEFT(TH!N1137,2)="15",LEFT(TH!O1137,2)="15"),TK!$E$7=TH!F1137),"x","")</f>
        <v/>
      </c>
      <c r="AD1137" s="85" t="str">
        <f>IF(AND(N1137="1521",MONTH(C1137)='BK-NL'!$M$11),"x","")</f>
        <v/>
      </c>
      <c r="AF1137" s="333">
        <v>1</v>
      </c>
    </row>
    <row r="1138" spans="1:32" ht="15.75" hidden="1" customHeight="1">
      <c r="A1138" s="342" t="str">
        <f>IF(B1138&lt;&gt;"",IF(AND(B1138='IN-TC'!$S$4,OR(TH!N1138="1111",TH!O1138="1111")),TH!D1138,""),"")</f>
        <v/>
      </c>
      <c r="B1138" s="63">
        <f t="shared" si="149"/>
        <v>6</v>
      </c>
      <c r="C1138" s="64">
        <v>42544</v>
      </c>
      <c r="D1138" s="64" t="s">
        <v>900</v>
      </c>
      <c r="E1138" s="64">
        <v>42544</v>
      </c>
      <c r="F1138" s="74" t="s">
        <v>1620</v>
      </c>
      <c r="G1138" s="994" t="s">
        <v>1621</v>
      </c>
      <c r="H1138" s="74" t="s">
        <v>1606</v>
      </c>
      <c r="I1138" s="446"/>
      <c r="J1138" s="446"/>
      <c r="K1138" s="437"/>
      <c r="L1138" s="446"/>
      <c r="M1138" s="65">
        <v>5193</v>
      </c>
      <c r="N1138" s="66" t="s">
        <v>9</v>
      </c>
      <c r="O1138" s="66" t="s">
        <v>63</v>
      </c>
      <c r="P1138" s="85" t="str">
        <f>IF(AND('331-CT'!$E$7=TH!H1138,OR(N1138="331",O1138="331")),"x","")</f>
        <v/>
      </c>
      <c r="Q1138" s="85" t="str">
        <f>IF(AND(B1138='111'!$L$11,OR($N1138=$Q$7,$O1138=$Q$7)),"x","")</f>
        <v/>
      </c>
      <c r="R1138" s="85" t="str">
        <f>IF(AND($N1138=$Q$7,$B1138&lt;'111'!$L$11),"x","")</f>
        <v/>
      </c>
      <c r="S1138" s="85" t="str">
        <f>IF(AND($O1138=$Q$7,$B1138&lt;'111'!$L$11),"x","")</f>
        <v/>
      </c>
      <c r="T1138" s="85" t="str">
        <f>IF(ISERROR(FIND('112'!$M$9,G1138,1)),"",IF((AND(FIND('112'!$M$9,G1138,1)&gt;=1,B1138='112'!$K$9,OR($N1138='112'!$I$6,$O1138='112'!$I$6))),"x",""))</f>
        <v/>
      </c>
      <c r="U1138" s="85" t="str">
        <f>IF(ISERROR(FIND('112'!$M$9,G1138,1)),"",IF((AND(LEFT(G1138,2)=LEFT('112'!$M$9,2),B1138&lt;'112'!$K$9,$N1138='112'!$I$6)),"x",""))</f>
        <v/>
      </c>
      <c r="V1138" s="85" t="str">
        <f>IF(ISERROR(FIND('112'!$M$9,G1138,1)),"",IF((AND(RIGHT(G1138,2)=RIGHT('112'!$M$9,2),B1138&lt;'112'!$K$9,$O1138='112'!$I$6)),"x",""))</f>
        <v/>
      </c>
      <c r="W1138" s="85" t="str">
        <f>IF(AND('341-CT'!$H$9=H1138,OR(LEFT(N1138,3)=$W$7,LEFT(O1138,3)=$W$7)),"x","")</f>
        <v/>
      </c>
      <c r="X1138" s="85" t="str">
        <f>IF(OR(TH!N1138=TH!$X$7,O1138=TH!$X$7),"x","")</f>
        <v/>
      </c>
      <c r="Y1138" s="85" t="str">
        <f>IF(AND(OR(N1138="131",O1138="131"),H1138='131-CT'!$H$9),"x","")</f>
        <v/>
      </c>
      <c r="Z1138" s="85"/>
      <c r="AA1138" s="85" t="str">
        <f>IF(AND(MONTH(E1138)='IN-NX'!$J$5,'IN-NX'!$D$7=D1138),"x","")</f>
        <v/>
      </c>
      <c r="AB1138" s="85" t="str">
        <f>IF(AND(OR(LEFT(TH!N1138,2)="15",LEFT(TH!O1138,2)="15"),'152-CT'!$J$8=TH!F1138),"x","")</f>
        <v/>
      </c>
      <c r="AC1138" s="85" t="str">
        <f>IF(AND(OR(LEFT(TH!N1138,2)="15",LEFT(TH!O1138,2)="15"),TK!$E$7=TH!F1138),"x","")</f>
        <v/>
      </c>
      <c r="AD1138" s="85" t="str">
        <f>IF(AND(N1138="1521",MONTH(C1138)='BK-NL'!$M$11),"x","")</f>
        <v/>
      </c>
    </row>
    <row r="1139" spans="1:32" ht="15.75" hidden="1" customHeight="1">
      <c r="A1139" s="342" t="str">
        <f>IF(B1139&lt;&gt;"",IF(AND(B1139='IN-TC'!$S$4,OR(TH!N1139="1111",TH!O1139="1111")),TH!D1139,""),"")</f>
        <v/>
      </c>
      <c r="B1139" s="63">
        <f t="shared" si="149"/>
        <v>6</v>
      </c>
      <c r="C1139" s="64">
        <v>42544</v>
      </c>
      <c r="D1139" s="64" t="s">
        <v>901</v>
      </c>
      <c r="E1139" s="64">
        <v>42544</v>
      </c>
      <c r="F1139" s="74" t="s">
        <v>1622</v>
      </c>
      <c r="G1139" s="994" t="s">
        <v>1624</v>
      </c>
      <c r="H1139" s="74" t="s">
        <v>1625</v>
      </c>
      <c r="I1139" s="446"/>
      <c r="J1139" s="446"/>
      <c r="K1139" s="437"/>
      <c r="L1139" s="446"/>
      <c r="M1139" s="65">
        <v>800000</v>
      </c>
      <c r="N1139" s="66" t="s">
        <v>594</v>
      </c>
      <c r="O1139" s="66" t="s">
        <v>63</v>
      </c>
      <c r="P1139" s="85" t="str">
        <f>IF(AND('331-CT'!$E$7=TH!H1139,OR(N1139="331",O1139="331")),"x","")</f>
        <v/>
      </c>
      <c r="Q1139" s="85" t="str">
        <f>IF(AND(B1139='111'!$L$11,OR($N1139=$Q$7,$O1139=$Q$7)),"x","")</f>
        <v/>
      </c>
      <c r="R1139" s="85" t="str">
        <f>IF(AND($N1139=$Q$7,$B1139&lt;'111'!$L$11),"x","")</f>
        <v/>
      </c>
      <c r="S1139" s="85" t="str">
        <f>IF(AND($O1139=$Q$7,$B1139&lt;'111'!$L$11),"x","")</f>
        <v/>
      </c>
      <c r="T1139" s="85" t="str">
        <f>IF(ISERROR(FIND('112'!$M$9,G1139,1)),"",IF((AND(FIND('112'!$M$9,G1139,1)&gt;=1,B1139='112'!$K$9,OR($N1139='112'!$I$6,$O1139='112'!$I$6))),"x",""))</f>
        <v/>
      </c>
      <c r="U1139" s="85" t="str">
        <f>IF(ISERROR(FIND('112'!$M$9,G1139,1)),"",IF((AND(LEFT(G1139,2)=LEFT('112'!$M$9,2),B1139&lt;'112'!$K$9,$N1139='112'!$I$6)),"x",""))</f>
        <v/>
      </c>
      <c r="V1139" s="85" t="str">
        <f>IF(ISERROR(FIND('112'!$M$9,G1139,1)),"",IF((AND(RIGHT(G1139,2)=RIGHT('112'!$M$9,2),B1139&lt;'112'!$K$9,$O1139='112'!$I$6)),"x",""))</f>
        <v/>
      </c>
      <c r="W1139" s="85" t="str">
        <f>IF(AND('341-CT'!$H$9=H1139,OR(LEFT(N1139,3)=$W$7,LEFT(O1139,3)=$W$7)),"x","")</f>
        <v/>
      </c>
      <c r="X1139" s="85" t="str">
        <f>IF(OR(TH!N1139=TH!$X$7,O1139=TH!$X$7),"x","")</f>
        <v/>
      </c>
      <c r="Y1139" s="85" t="str">
        <f>IF(AND(OR(N1139="131",O1139="131"),H1139='131-CT'!$H$9),"x","")</f>
        <v/>
      </c>
      <c r="Z1139" s="85"/>
      <c r="AA1139" s="85" t="str">
        <f>IF(AND(MONTH(E1139)='IN-NX'!$J$5,'IN-NX'!$D$7=D1139),"x","")</f>
        <v/>
      </c>
      <c r="AB1139" s="85" t="str">
        <f>IF(AND(OR(LEFT(TH!N1139,2)="15",LEFT(TH!O1139,2)="15"),'152-CT'!$J$8=TH!F1139),"x","")</f>
        <v/>
      </c>
      <c r="AC1139" s="85" t="str">
        <f>IF(AND(OR(LEFT(TH!N1139,2)="15",LEFT(TH!O1139,2)="15"),TK!$E$7=TH!F1139),"x","")</f>
        <v/>
      </c>
      <c r="AD1139" s="85" t="str">
        <f>IF(AND(N1139="1521",MONTH(C1139)='BK-NL'!$M$11),"x","")</f>
        <v/>
      </c>
      <c r="AF1139" s="333">
        <v>1</v>
      </c>
    </row>
    <row r="1140" spans="1:32" ht="15.75" hidden="1" customHeight="1">
      <c r="A1140" s="342" t="str">
        <f>IF(B1140&lt;&gt;"",IF(AND(B1140='IN-TC'!$S$4,OR(TH!N1140="1111",TH!O1140="1111")),TH!D1140,""),"")</f>
        <v/>
      </c>
      <c r="B1140" s="63">
        <f t="shared" si="149"/>
        <v>6</v>
      </c>
      <c r="C1140" s="64">
        <v>42544</v>
      </c>
      <c r="D1140" s="64" t="s">
        <v>901</v>
      </c>
      <c r="E1140" s="64">
        <v>42544</v>
      </c>
      <c r="F1140" s="74" t="s">
        <v>1623</v>
      </c>
      <c r="G1140" s="994" t="s">
        <v>1624</v>
      </c>
      <c r="H1140" s="74" t="s">
        <v>1625</v>
      </c>
      <c r="I1140" s="446"/>
      <c r="J1140" s="446"/>
      <c r="K1140" s="437"/>
      <c r="L1140" s="446"/>
      <c r="M1140" s="65">
        <v>80000</v>
      </c>
      <c r="N1140" s="66" t="s">
        <v>9</v>
      </c>
      <c r="O1140" s="66" t="s">
        <v>63</v>
      </c>
      <c r="P1140" s="85" t="str">
        <f>IF(AND('331-CT'!$E$7=TH!H1140,OR(N1140="331",O1140="331")),"x","")</f>
        <v/>
      </c>
      <c r="Q1140" s="85" t="str">
        <f>IF(AND(B1140='111'!$L$11,OR($N1140=$Q$7,$O1140=$Q$7)),"x","")</f>
        <v/>
      </c>
      <c r="R1140" s="85" t="str">
        <f>IF(AND($N1140=$Q$7,$B1140&lt;'111'!$L$11),"x","")</f>
        <v/>
      </c>
      <c r="S1140" s="85" t="str">
        <f>IF(AND($O1140=$Q$7,$B1140&lt;'111'!$L$11),"x","")</f>
        <v/>
      </c>
      <c r="T1140" s="85" t="str">
        <f>IF(ISERROR(FIND('112'!$M$9,G1140,1)),"",IF((AND(FIND('112'!$M$9,G1140,1)&gt;=1,B1140='112'!$K$9,OR($N1140='112'!$I$6,$O1140='112'!$I$6))),"x",""))</f>
        <v/>
      </c>
      <c r="U1140" s="85" t="str">
        <f>IF(ISERROR(FIND('112'!$M$9,G1140,1)),"",IF((AND(LEFT(G1140,2)=LEFT('112'!$M$9,2),B1140&lt;'112'!$K$9,$N1140='112'!$I$6)),"x",""))</f>
        <v/>
      </c>
      <c r="V1140" s="85" t="str">
        <f>IF(ISERROR(FIND('112'!$M$9,G1140,1)),"",IF((AND(RIGHT(G1140,2)=RIGHT('112'!$M$9,2),B1140&lt;'112'!$K$9,$O1140='112'!$I$6)),"x",""))</f>
        <v/>
      </c>
      <c r="W1140" s="85" t="str">
        <f>IF(AND('341-CT'!$H$9=H1140,OR(LEFT(N1140,3)=$W$7,LEFT(O1140,3)=$W$7)),"x","")</f>
        <v/>
      </c>
      <c r="X1140" s="85" t="str">
        <f>IF(OR(TH!N1140=TH!$X$7,O1140=TH!$X$7),"x","")</f>
        <v/>
      </c>
      <c r="Y1140" s="85" t="str">
        <f>IF(AND(OR(N1140="131",O1140="131"),H1140='131-CT'!$H$9),"x","")</f>
        <v/>
      </c>
      <c r="Z1140" s="85"/>
      <c r="AA1140" s="85" t="str">
        <f>IF(AND(MONTH(E1140)='IN-NX'!$J$5,'IN-NX'!$D$7=D1140),"x","")</f>
        <v/>
      </c>
      <c r="AB1140" s="85" t="str">
        <f>IF(AND(OR(LEFT(TH!N1140,2)="15",LEFT(TH!O1140,2)="15"),'152-CT'!$J$8=TH!F1140),"x","")</f>
        <v/>
      </c>
      <c r="AC1140" s="85" t="str">
        <f>IF(AND(OR(LEFT(TH!N1140,2)="15",LEFT(TH!O1140,2)="15"),TK!$E$7=TH!F1140),"x","")</f>
        <v/>
      </c>
      <c r="AD1140" s="85" t="str">
        <f>IF(AND(N1140="1521",MONTH(C1140)='BK-NL'!$M$11),"x","")</f>
        <v/>
      </c>
    </row>
    <row r="1141" spans="1:32" ht="15.75" hidden="1" customHeight="1">
      <c r="A1141" s="342" t="str">
        <f>IF(B1141&lt;&gt;"",IF(AND(B1141='IN-TC'!$S$4,OR(TH!N1141="1111",TH!O1141="1111")),TH!D1141,""),"")</f>
        <v/>
      </c>
      <c r="B1141" s="63">
        <f t="shared" si="149"/>
        <v>6</v>
      </c>
      <c r="C1141" s="64">
        <v>42548</v>
      </c>
      <c r="D1141" s="64" t="s">
        <v>902</v>
      </c>
      <c r="E1141" s="64">
        <v>42548</v>
      </c>
      <c r="F1141" s="74" t="s">
        <v>1115</v>
      </c>
      <c r="G1141" s="67" t="s">
        <v>927</v>
      </c>
      <c r="H1141" s="74" t="s">
        <v>770</v>
      </c>
      <c r="I1141" s="446"/>
      <c r="J1141" s="446"/>
      <c r="K1141" s="437"/>
      <c r="L1141" s="446"/>
      <c r="M1141" s="65">
        <v>1170000000</v>
      </c>
      <c r="N1141" s="66" t="s">
        <v>26</v>
      </c>
      <c r="O1141" s="66" t="s">
        <v>63</v>
      </c>
      <c r="P1141" s="85" t="str">
        <f>IF(AND('331-CT'!$E$7=TH!H1141,OR(N1141="331",O1141="331")),"x","")</f>
        <v/>
      </c>
      <c r="Q1141" s="85" t="str">
        <f>IF(AND(B1141='111'!$L$11,OR($N1141=$Q$7,$O1141=$Q$7)),"x","")</f>
        <v/>
      </c>
      <c r="R1141" s="85" t="str">
        <f>IF(AND($N1141=$Q$7,$B1141&lt;'111'!$L$11),"x","")</f>
        <v/>
      </c>
      <c r="S1141" s="85" t="str">
        <f>IF(AND($O1141=$Q$7,$B1141&lt;'111'!$L$11),"x","")</f>
        <v/>
      </c>
      <c r="T1141" s="85" t="str">
        <f>IF(ISERROR(FIND('112'!$M$9,G1141,1)),"",IF((AND(FIND('112'!$M$9,G1141,1)&gt;=1,B1141='112'!$K$9,OR($N1141='112'!$I$6,$O1141='112'!$I$6))),"x",""))</f>
        <v>x</v>
      </c>
      <c r="U1141" s="85" t="str">
        <f>IF(ISERROR(FIND('112'!$M$9,G1141,1)),"",IF((AND(LEFT(G1141,2)=LEFT('112'!$M$9,2),B1141&lt;'112'!$K$9,$N1141='112'!$I$6)),"x",""))</f>
        <v/>
      </c>
      <c r="V1141" s="85" t="str">
        <f>IF(ISERROR(FIND('112'!$M$9,G1141,1)),"",IF((AND(RIGHT(G1141,2)=RIGHT('112'!$M$9,2),B1141&lt;'112'!$K$9,$O1141='112'!$I$6)),"x",""))</f>
        <v/>
      </c>
      <c r="W1141" s="85" t="str">
        <f>IF(AND('341-CT'!$H$9=H1141,OR(LEFT(N1141,3)=$W$7,LEFT(O1141,3)=$W$7)),"x","")</f>
        <v/>
      </c>
      <c r="X1141" s="85" t="str">
        <f>IF(OR(TH!N1141=TH!$X$7,O1141=TH!$X$7),"x","")</f>
        <v/>
      </c>
      <c r="Y1141" s="85" t="str">
        <f>IF(AND(OR(N1141="131",O1141="131"),H1141='131-CT'!$H$9),"x","")</f>
        <v/>
      </c>
      <c r="Z1141" s="85"/>
      <c r="AA1141" s="85" t="str">
        <f>IF(AND(MONTH(E1141)='IN-NX'!$J$5,'IN-NX'!$D$7=D1141),"x","")</f>
        <v/>
      </c>
      <c r="AB1141" s="85" t="str">
        <f>IF(AND(OR(LEFT(TH!N1141,2)="15",LEFT(TH!O1141,2)="15"),'152-CT'!$J$8=TH!F1141),"x","")</f>
        <v/>
      </c>
      <c r="AC1141" s="85" t="str">
        <f>IF(AND(OR(LEFT(TH!N1141,2)="15",LEFT(TH!O1141,2)="15"),TK!$E$7=TH!F1141),"x","")</f>
        <v/>
      </c>
      <c r="AD1141" s="85" t="str">
        <f>IF(AND(N1141="1521",MONTH(C1141)='BK-NL'!$M$11),"x","")</f>
        <v/>
      </c>
    </row>
    <row r="1142" spans="1:32" ht="15.75" hidden="1" customHeight="1">
      <c r="A1142" s="342" t="str">
        <f>IF(B1142&lt;&gt;"",IF(AND(B1142='IN-TC'!$S$4,OR(TH!N1142="1111",TH!O1142="1111")),TH!D1142,""),"")</f>
        <v/>
      </c>
      <c r="B1142" s="63">
        <f t="shared" si="149"/>
        <v>6</v>
      </c>
      <c r="C1142" s="64">
        <v>42548</v>
      </c>
      <c r="D1142" s="64" t="s">
        <v>903</v>
      </c>
      <c r="E1142" s="64">
        <v>42548</v>
      </c>
      <c r="F1142" s="74" t="s">
        <v>1023</v>
      </c>
      <c r="G1142" s="994" t="s">
        <v>1626</v>
      </c>
      <c r="H1142" s="74" t="s">
        <v>816</v>
      </c>
      <c r="I1142" s="446"/>
      <c r="J1142" s="446"/>
      <c r="K1142" s="437"/>
      <c r="L1142" s="446"/>
      <c r="M1142" s="65">
        <v>1225009</v>
      </c>
      <c r="N1142" s="66" t="s">
        <v>101</v>
      </c>
      <c r="O1142" s="66" t="s">
        <v>63</v>
      </c>
      <c r="P1142" s="85" t="str">
        <f>IF(AND('331-CT'!$E$7=TH!H1142,OR(N1142="331",O1142="331")),"x","")</f>
        <v/>
      </c>
      <c r="Q1142" s="85" t="str">
        <f>IF(AND(B1142='111'!$L$11,OR($N1142=$Q$7,$O1142=$Q$7)),"x","")</f>
        <v/>
      </c>
      <c r="R1142" s="85" t="str">
        <f>IF(AND($N1142=$Q$7,$B1142&lt;'111'!$L$11),"x","")</f>
        <v/>
      </c>
      <c r="S1142" s="85" t="str">
        <f>IF(AND($O1142=$Q$7,$B1142&lt;'111'!$L$11),"x","")</f>
        <v/>
      </c>
      <c r="T1142" s="85" t="str">
        <f>IF(ISERROR(FIND('112'!$M$9,G1142,1)),"",IF((AND(FIND('112'!$M$9,G1142,1)&gt;=1,B1142='112'!$K$9,OR($N1142='112'!$I$6,$O1142='112'!$I$6))),"x",""))</f>
        <v/>
      </c>
      <c r="U1142" s="85" t="str">
        <f>IF(ISERROR(FIND('112'!$M$9,G1142,1)),"",IF((AND(LEFT(G1142,2)=LEFT('112'!$M$9,2),B1142&lt;'112'!$K$9,$N1142='112'!$I$6)),"x",""))</f>
        <v/>
      </c>
      <c r="V1142" s="85" t="str">
        <f>IF(ISERROR(FIND('112'!$M$9,G1142,1)),"",IF((AND(RIGHT(G1142,2)=RIGHT('112'!$M$9,2),B1142&lt;'112'!$K$9,$O1142='112'!$I$6)),"x",""))</f>
        <v/>
      </c>
      <c r="W1142" s="85" t="str">
        <f>IF(AND('341-CT'!$H$9=H1142,OR(LEFT(N1142,3)=$W$7,LEFT(O1142,3)=$W$7)),"x","")</f>
        <v/>
      </c>
      <c r="X1142" s="85" t="str">
        <f>IF(OR(TH!N1142=TH!$X$7,O1142=TH!$X$7),"x","")</f>
        <v/>
      </c>
      <c r="Y1142" s="85" t="str">
        <f>IF(AND(OR(N1142="131",O1142="131"),H1142='131-CT'!$H$9),"x","")</f>
        <v/>
      </c>
      <c r="Z1142" s="85"/>
      <c r="AA1142" s="85" t="str">
        <f>IF(AND(MONTH(E1142)='IN-NX'!$J$5,'IN-NX'!$D$7=D1142),"x","")</f>
        <v/>
      </c>
      <c r="AB1142" s="85" t="str">
        <f>IF(AND(OR(LEFT(TH!N1142,2)="15",LEFT(TH!O1142,2)="15"),'152-CT'!$J$8=TH!F1142),"x","")</f>
        <v/>
      </c>
      <c r="AC1142" s="85" t="str">
        <f>IF(AND(OR(LEFT(TH!N1142,2)="15",LEFT(TH!O1142,2)="15"),TK!$E$7=TH!F1142),"x","")</f>
        <v/>
      </c>
      <c r="AD1142" s="85" t="str">
        <f>IF(AND(N1142="1521",MONTH(C1142)='BK-NL'!$M$11),"x","")</f>
        <v/>
      </c>
      <c r="AF1142" s="333">
        <v>1</v>
      </c>
    </row>
    <row r="1143" spans="1:32" ht="15.75" hidden="1" customHeight="1">
      <c r="A1143" s="342" t="str">
        <f>IF(B1143&lt;&gt;"",IF(AND(B1143='IN-TC'!$S$4,OR(TH!N1143="1111",TH!O1143="1111")),TH!D1143,""),"")</f>
        <v/>
      </c>
      <c r="B1143" s="63">
        <f t="shared" si="149"/>
        <v>6</v>
      </c>
      <c r="C1143" s="64">
        <v>42548</v>
      </c>
      <c r="D1143" s="64" t="s">
        <v>903</v>
      </c>
      <c r="E1143" s="64">
        <v>42548</v>
      </c>
      <c r="F1143" s="74" t="s">
        <v>1024</v>
      </c>
      <c r="G1143" s="994" t="s">
        <v>1626</v>
      </c>
      <c r="H1143" s="74" t="s">
        <v>816</v>
      </c>
      <c r="I1143" s="446"/>
      <c r="J1143" s="446"/>
      <c r="K1143" s="437"/>
      <c r="L1143" s="446"/>
      <c r="M1143" s="65">
        <v>122501</v>
      </c>
      <c r="N1143" s="66" t="s">
        <v>9</v>
      </c>
      <c r="O1143" s="66" t="s">
        <v>63</v>
      </c>
      <c r="P1143" s="85" t="str">
        <f>IF(AND('331-CT'!$E$7=TH!H1143,OR(N1143="331",O1143="331")),"x","")</f>
        <v/>
      </c>
      <c r="Q1143" s="85" t="str">
        <f>IF(AND(B1143='111'!$L$11,OR($N1143=$Q$7,$O1143=$Q$7)),"x","")</f>
        <v/>
      </c>
      <c r="R1143" s="85" t="str">
        <f>IF(AND($N1143=$Q$7,$B1143&lt;'111'!$L$11),"x","")</f>
        <v/>
      </c>
      <c r="S1143" s="85" t="str">
        <f>IF(AND($O1143=$Q$7,$B1143&lt;'111'!$L$11),"x","")</f>
        <v/>
      </c>
      <c r="T1143" s="85" t="str">
        <f>IF(ISERROR(FIND('112'!$M$9,G1143,1)),"",IF((AND(FIND('112'!$M$9,G1143,1)&gt;=1,B1143='112'!$K$9,OR($N1143='112'!$I$6,$O1143='112'!$I$6))),"x",""))</f>
        <v/>
      </c>
      <c r="U1143" s="85" t="str">
        <f>IF(ISERROR(FIND('112'!$M$9,G1143,1)),"",IF((AND(LEFT(G1143,2)=LEFT('112'!$M$9,2),B1143&lt;'112'!$K$9,$N1143='112'!$I$6)),"x",""))</f>
        <v/>
      </c>
      <c r="V1143" s="85" t="str">
        <f>IF(ISERROR(FIND('112'!$M$9,G1143,1)),"",IF((AND(RIGHT(G1143,2)=RIGHT('112'!$M$9,2),B1143&lt;'112'!$K$9,$O1143='112'!$I$6)),"x",""))</f>
        <v/>
      </c>
      <c r="W1143" s="85" t="str">
        <f>IF(AND('341-CT'!$H$9=H1143,OR(LEFT(N1143,3)=$W$7,LEFT(O1143,3)=$W$7)),"x","")</f>
        <v/>
      </c>
      <c r="X1143" s="85" t="str">
        <f>IF(OR(TH!N1143=TH!$X$7,O1143=TH!$X$7),"x","")</f>
        <v/>
      </c>
      <c r="Y1143" s="85" t="str">
        <f>IF(AND(OR(N1143="131",O1143="131"),H1143='131-CT'!$H$9),"x","")</f>
        <v/>
      </c>
      <c r="Z1143" s="85"/>
      <c r="AA1143" s="85" t="str">
        <f>IF(AND(MONTH(E1143)='IN-NX'!$J$5,'IN-NX'!$D$7=D1143),"x","")</f>
        <v/>
      </c>
      <c r="AB1143" s="85" t="str">
        <f>IF(AND(OR(LEFT(TH!N1143,2)="15",LEFT(TH!O1143,2)="15"),'152-CT'!$J$8=TH!F1143),"x","")</f>
        <v/>
      </c>
      <c r="AC1143" s="85" t="str">
        <f>IF(AND(OR(LEFT(TH!N1143,2)="15",LEFT(TH!O1143,2)="15"),TK!$E$7=TH!F1143),"x","")</f>
        <v/>
      </c>
      <c r="AD1143" s="85" t="str">
        <f>IF(AND(N1143="1521",MONTH(C1143)='BK-NL'!$M$11),"x","")</f>
        <v/>
      </c>
    </row>
    <row r="1144" spans="1:32" ht="15.75" hidden="1" customHeight="1">
      <c r="A1144" s="342" t="str">
        <f>IF(B1144&lt;&gt;"",IF(AND(B1144='IN-TC'!$S$4,OR(TH!N1144="1111",TH!O1144="1111")),TH!D1144,""),"")</f>
        <v/>
      </c>
      <c r="B1144" s="63">
        <f t="shared" si="149"/>
        <v>6</v>
      </c>
      <c r="C1144" s="64">
        <v>42548</v>
      </c>
      <c r="D1144" s="64" t="s">
        <v>904</v>
      </c>
      <c r="E1144" s="64">
        <v>42548</v>
      </c>
      <c r="F1144" s="74" t="s">
        <v>1627</v>
      </c>
      <c r="G1144" s="994" t="s">
        <v>1629</v>
      </c>
      <c r="H1144" s="74" t="s">
        <v>1630</v>
      </c>
      <c r="I1144" s="446"/>
      <c r="J1144" s="446"/>
      <c r="K1144" s="437"/>
      <c r="L1144" s="446"/>
      <c r="M1144" s="1200">
        <v>16200000</v>
      </c>
      <c r="N1144" s="66" t="s">
        <v>101</v>
      </c>
      <c r="O1144" s="66" t="s">
        <v>63</v>
      </c>
      <c r="P1144" s="85" t="str">
        <f>IF(AND('331-CT'!$E$7=TH!H1144,OR(N1144="331",O1144="331")),"x","")</f>
        <v/>
      </c>
      <c r="Q1144" s="85" t="str">
        <f>IF(AND(B1144='111'!$L$11,OR($N1144=$Q$7,$O1144=$Q$7)),"x","")</f>
        <v/>
      </c>
      <c r="R1144" s="85" t="str">
        <f>IF(AND($N1144=$Q$7,$B1144&lt;'111'!$L$11),"x","")</f>
        <v/>
      </c>
      <c r="S1144" s="85" t="str">
        <f>IF(AND($O1144=$Q$7,$B1144&lt;'111'!$L$11),"x","")</f>
        <v/>
      </c>
      <c r="T1144" s="85" t="str">
        <f>IF(ISERROR(FIND('112'!$M$9,G1144,1)),"",IF((AND(FIND('112'!$M$9,G1144,1)&gt;=1,B1144='112'!$K$9,OR($N1144='112'!$I$6,$O1144='112'!$I$6))),"x",""))</f>
        <v/>
      </c>
      <c r="U1144" s="85" t="str">
        <f>IF(ISERROR(FIND('112'!$M$9,G1144,1)),"",IF((AND(LEFT(G1144,2)=LEFT('112'!$M$9,2),B1144&lt;'112'!$K$9,$N1144='112'!$I$6)),"x",""))</f>
        <v/>
      </c>
      <c r="V1144" s="85" t="str">
        <f>IF(ISERROR(FIND('112'!$M$9,G1144,1)),"",IF((AND(RIGHT(G1144,2)=RIGHT('112'!$M$9,2),B1144&lt;'112'!$K$9,$O1144='112'!$I$6)),"x",""))</f>
        <v/>
      </c>
      <c r="W1144" s="85" t="str">
        <f>IF(AND('341-CT'!$H$9=H1144,OR(LEFT(N1144,3)=$W$7,LEFT(O1144,3)=$W$7)),"x","")</f>
        <v/>
      </c>
      <c r="X1144" s="85" t="str">
        <f>IF(OR(TH!N1144=TH!$X$7,O1144=TH!$X$7),"x","")</f>
        <v/>
      </c>
      <c r="Y1144" s="85" t="str">
        <f>IF(AND(OR(N1144="131",O1144="131"),H1144='131-CT'!$H$9),"x","")</f>
        <v/>
      </c>
      <c r="Z1144" s="85"/>
      <c r="AA1144" s="85" t="str">
        <f>IF(AND(MONTH(E1144)='IN-NX'!$J$5,'IN-NX'!$D$7=D1144),"x","")</f>
        <v/>
      </c>
      <c r="AB1144" s="85" t="str">
        <f>IF(AND(OR(LEFT(TH!N1144,2)="15",LEFT(TH!O1144,2)="15"),'152-CT'!$J$8=TH!F1144),"x","")</f>
        <v/>
      </c>
      <c r="AC1144" s="85" t="str">
        <f>IF(AND(OR(LEFT(TH!N1144,2)="15",LEFT(TH!O1144,2)="15"),TK!$E$7=TH!F1144),"x","")</f>
        <v/>
      </c>
      <c r="AD1144" s="85" t="str">
        <f>IF(AND(N1144="1521",MONTH(C1144)='BK-NL'!$M$11),"x","")</f>
        <v/>
      </c>
      <c r="AF1144" s="333">
        <v>1</v>
      </c>
    </row>
    <row r="1145" spans="1:32" ht="15.75" hidden="1" customHeight="1">
      <c r="A1145" s="342" t="str">
        <f>IF(B1145&lt;&gt;"",IF(AND(B1145='IN-TC'!$S$4,OR(TH!N1145="1111",TH!O1145="1111")),TH!D1145,""),"")</f>
        <v/>
      </c>
      <c r="B1145" s="63">
        <f t="shared" si="149"/>
        <v>6</v>
      </c>
      <c r="C1145" s="64">
        <v>42548</v>
      </c>
      <c r="D1145" s="64" t="s">
        <v>904</v>
      </c>
      <c r="E1145" s="64">
        <v>42548</v>
      </c>
      <c r="F1145" s="74" t="s">
        <v>1628</v>
      </c>
      <c r="G1145" s="994" t="s">
        <v>1629</v>
      </c>
      <c r="H1145" s="74" t="s">
        <v>1630</v>
      </c>
      <c r="I1145" s="446"/>
      <c r="J1145" s="446"/>
      <c r="K1145" s="437"/>
      <c r="L1145" s="446"/>
      <c r="M1145" s="1200">
        <v>1620000</v>
      </c>
      <c r="N1145" s="66" t="s">
        <v>9</v>
      </c>
      <c r="O1145" s="66" t="s">
        <v>63</v>
      </c>
      <c r="P1145" s="85" t="str">
        <f>IF(AND('331-CT'!$E$7=TH!H1145,OR(N1145="331",O1145="331")),"x","")</f>
        <v/>
      </c>
      <c r="Q1145" s="85" t="str">
        <f>IF(AND(B1145='111'!$L$11,OR($N1145=$Q$7,$O1145=$Q$7)),"x","")</f>
        <v/>
      </c>
      <c r="R1145" s="85" t="str">
        <f>IF(AND($N1145=$Q$7,$B1145&lt;'111'!$L$11),"x","")</f>
        <v/>
      </c>
      <c r="S1145" s="85" t="str">
        <f>IF(AND($O1145=$Q$7,$B1145&lt;'111'!$L$11),"x","")</f>
        <v/>
      </c>
      <c r="T1145" s="85" t="str">
        <f>IF(ISERROR(FIND('112'!$M$9,G1145,1)),"",IF((AND(FIND('112'!$M$9,G1145,1)&gt;=1,B1145='112'!$K$9,OR($N1145='112'!$I$6,$O1145='112'!$I$6))),"x",""))</f>
        <v/>
      </c>
      <c r="U1145" s="85" t="str">
        <f>IF(ISERROR(FIND('112'!$M$9,G1145,1)),"",IF((AND(LEFT(G1145,2)=LEFT('112'!$M$9,2),B1145&lt;'112'!$K$9,$N1145='112'!$I$6)),"x",""))</f>
        <v/>
      </c>
      <c r="V1145" s="85" t="str">
        <f>IF(ISERROR(FIND('112'!$M$9,G1145,1)),"",IF((AND(RIGHT(G1145,2)=RIGHT('112'!$M$9,2),B1145&lt;'112'!$K$9,$O1145='112'!$I$6)),"x",""))</f>
        <v/>
      </c>
      <c r="W1145" s="85" t="str">
        <f>IF(AND('341-CT'!$H$9=H1145,OR(LEFT(N1145,3)=$W$7,LEFT(O1145,3)=$W$7)),"x","")</f>
        <v/>
      </c>
      <c r="X1145" s="85" t="str">
        <f>IF(OR(TH!N1145=TH!$X$7,O1145=TH!$X$7),"x","")</f>
        <v/>
      </c>
      <c r="Y1145" s="85" t="str">
        <f>IF(AND(OR(N1145="131",O1145="131"),H1145='131-CT'!$H$9),"x","")</f>
        <v/>
      </c>
      <c r="Z1145" s="85"/>
      <c r="AA1145" s="85" t="str">
        <f>IF(AND(MONTH(E1145)='IN-NX'!$J$5,'IN-NX'!$D$7=D1145),"x","")</f>
        <v/>
      </c>
      <c r="AB1145" s="85" t="str">
        <f>IF(AND(OR(LEFT(TH!N1145,2)="15",LEFT(TH!O1145,2)="15"),'152-CT'!$J$8=TH!F1145),"x","")</f>
        <v/>
      </c>
      <c r="AC1145" s="85" t="str">
        <f>IF(AND(OR(LEFT(TH!N1145,2)="15",LEFT(TH!O1145,2)="15"),TK!$E$7=TH!F1145),"x","")</f>
        <v/>
      </c>
      <c r="AD1145" s="85" t="str">
        <f>IF(AND(N1145="1521",MONTH(C1145)='BK-NL'!$M$11),"x","")</f>
        <v/>
      </c>
    </row>
    <row r="1146" spans="1:32" ht="15.75" hidden="1" customHeight="1">
      <c r="A1146" s="342" t="str">
        <f>IF(B1146&lt;&gt;"",IF(AND(B1146='IN-TC'!$S$4,OR(TH!N1146="1111",TH!O1146="1111")),TH!D1146,""),"")</f>
        <v/>
      </c>
      <c r="B1146" s="63">
        <f t="shared" si="149"/>
        <v>6</v>
      </c>
      <c r="C1146" s="64">
        <v>42548</v>
      </c>
      <c r="D1146" s="64" t="s">
        <v>905</v>
      </c>
      <c r="E1146" s="64">
        <v>42548</v>
      </c>
      <c r="F1146" s="74" t="s">
        <v>1633</v>
      </c>
      <c r="G1146" s="994" t="s">
        <v>1635</v>
      </c>
      <c r="H1146" s="74" t="s">
        <v>847</v>
      </c>
      <c r="I1146" s="446"/>
      <c r="J1146" s="446"/>
      <c r="K1146" s="437"/>
      <c r="L1146" s="446"/>
      <c r="M1146" s="1200">
        <v>16050000</v>
      </c>
      <c r="N1146" s="66" t="s">
        <v>101</v>
      </c>
      <c r="O1146" s="66" t="s">
        <v>63</v>
      </c>
      <c r="P1146" s="85" t="str">
        <f>IF(AND('331-CT'!$E$7=TH!H1146,OR(N1146="331",O1146="331")),"x","")</f>
        <v/>
      </c>
      <c r="Q1146" s="85" t="str">
        <f>IF(AND(B1146='111'!$L$11,OR($N1146=$Q$7,$O1146=$Q$7)),"x","")</f>
        <v/>
      </c>
      <c r="R1146" s="85" t="str">
        <f>IF(AND($N1146=$Q$7,$B1146&lt;'111'!$L$11),"x","")</f>
        <v/>
      </c>
      <c r="S1146" s="85" t="str">
        <f>IF(AND($O1146=$Q$7,$B1146&lt;'111'!$L$11),"x","")</f>
        <v/>
      </c>
      <c r="T1146" s="85" t="str">
        <f>IF(ISERROR(FIND('112'!$M$9,G1146,1)),"",IF((AND(FIND('112'!$M$9,G1146,1)&gt;=1,B1146='112'!$K$9,OR($N1146='112'!$I$6,$O1146='112'!$I$6))),"x",""))</f>
        <v/>
      </c>
      <c r="U1146" s="85" t="str">
        <f>IF(ISERROR(FIND('112'!$M$9,G1146,1)),"",IF((AND(LEFT(G1146,2)=LEFT('112'!$M$9,2),B1146&lt;'112'!$K$9,$N1146='112'!$I$6)),"x",""))</f>
        <v/>
      </c>
      <c r="V1146" s="85" t="str">
        <f>IF(ISERROR(FIND('112'!$M$9,G1146,1)),"",IF((AND(RIGHT(G1146,2)=RIGHT('112'!$M$9,2),B1146&lt;'112'!$K$9,$O1146='112'!$I$6)),"x",""))</f>
        <v/>
      </c>
      <c r="W1146" s="85" t="str">
        <f>IF(AND('341-CT'!$H$9=H1146,OR(LEFT(N1146,3)=$W$7,LEFT(O1146,3)=$W$7)),"x","")</f>
        <v/>
      </c>
      <c r="X1146" s="85" t="str">
        <f>IF(OR(TH!N1146=TH!$X$7,O1146=TH!$X$7),"x","")</f>
        <v/>
      </c>
      <c r="Y1146" s="85" t="str">
        <f>IF(AND(OR(N1146="131",O1146="131"),H1146='131-CT'!$H$9),"x","")</f>
        <v/>
      </c>
      <c r="Z1146" s="85"/>
      <c r="AA1146" s="85" t="str">
        <f>IF(AND(MONTH(E1146)='IN-NX'!$J$5,'IN-NX'!$D$7=D1146),"x","")</f>
        <v/>
      </c>
      <c r="AB1146" s="85" t="str">
        <f>IF(AND(OR(LEFT(TH!N1146,2)="15",LEFT(TH!O1146,2)="15"),'152-CT'!$J$8=TH!F1146),"x","")</f>
        <v/>
      </c>
      <c r="AC1146" s="85" t="str">
        <f>IF(AND(OR(LEFT(TH!N1146,2)="15",LEFT(TH!O1146,2)="15"),TK!$E$7=TH!F1146),"x","")</f>
        <v/>
      </c>
      <c r="AD1146" s="85"/>
      <c r="AF1146" s="333">
        <v>1</v>
      </c>
    </row>
    <row r="1147" spans="1:32" ht="15.75" hidden="1" customHeight="1">
      <c r="A1147" s="342" t="str">
        <f>IF(B1147&lt;&gt;"",IF(AND(B1147='IN-TC'!$S$4,OR(TH!N1147="1111",TH!O1147="1111")),TH!D1147,""),"")</f>
        <v/>
      </c>
      <c r="B1147" s="63">
        <f t="shared" si="149"/>
        <v>6</v>
      </c>
      <c r="C1147" s="64">
        <v>42548</v>
      </c>
      <c r="D1147" s="64" t="s">
        <v>905</v>
      </c>
      <c r="E1147" s="64">
        <v>42548</v>
      </c>
      <c r="F1147" s="74" t="s">
        <v>1634</v>
      </c>
      <c r="G1147" s="994" t="s">
        <v>1635</v>
      </c>
      <c r="H1147" s="74" t="s">
        <v>847</v>
      </c>
      <c r="I1147" s="446"/>
      <c r="J1147" s="446"/>
      <c r="K1147" s="437"/>
      <c r="L1147" s="446"/>
      <c r="M1147" s="1200">
        <v>1605000</v>
      </c>
      <c r="N1147" s="66" t="s">
        <v>9</v>
      </c>
      <c r="O1147" s="66" t="s">
        <v>63</v>
      </c>
      <c r="P1147" s="85" t="str">
        <f>IF(AND('331-CT'!$E$7=TH!H1147,OR(N1147="331",O1147="331")),"x","")</f>
        <v/>
      </c>
      <c r="Q1147" s="85" t="str">
        <f>IF(AND(B1147='111'!$L$11,OR($N1147=$Q$7,$O1147=$Q$7)),"x","")</f>
        <v/>
      </c>
      <c r="R1147" s="85" t="str">
        <f>IF(AND($N1147=$Q$7,$B1147&lt;'111'!$L$11),"x","")</f>
        <v/>
      </c>
      <c r="S1147" s="85" t="str">
        <f>IF(AND($O1147=$Q$7,$B1147&lt;'111'!$L$11),"x","")</f>
        <v/>
      </c>
      <c r="T1147" s="85" t="str">
        <f>IF(ISERROR(FIND('112'!$M$9,G1147,1)),"",IF((AND(FIND('112'!$M$9,G1147,1)&gt;=1,B1147='112'!$K$9,OR($N1147='112'!$I$6,$O1147='112'!$I$6))),"x",""))</f>
        <v/>
      </c>
      <c r="U1147" s="85" t="str">
        <f>IF(ISERROR(FIND('112'!$M$9,G1147,1)),"",IF((AND(LEFT(G1147,2)=LEFT('112'!$M$9,2),B1147&lt;'112'!$K$9,$N1147='112'!$I$6)),"x",""))</f>
        <v/>
      </c>
      <c r="V1147" s="85" t="str">
        <f>IF(ISERROR(FIND('112'!$M$9,G1147,1)),"",IF((AND(RIGHT(G1147,2)=RIGHT('112'!$M$9,2),B1147&lt;'112'!$K$9,$O1147='112'!$I$6)),"x",""))</f>
        <v/>
      </c>
      <c r="W1147" s="85" t="str">
        <f>IF(AND('341-CT'!$H$9=H1147,OR(LEFT(N1147,3)=$W$7,LEFT(O1147,3)=$W$7)),"x","")</f>
        <v/>
      </c>
      <c r="X1147" s="85" t="str">
        <f>IF(OR(TH!N1147=TH!$X$7,O1147=TH!$X$7),"x","")</f>
        <v/>
      </c>
      <c r="Y1147" s="85" t="str">
        <f>IF(AND(OR(N1147="131",O1147="131"),H1147='131-CT'!$H$9),"x","")</f>
        <v/>
      </c>
      <c r="Z1147" s="85"/>
      <c r="AA1147" s="85" t="str">
        <f>IF(AND(MONTH(E1147)='IN-NX'!$J$5,'IN-NX'!$D$7=D1147),"x","")</f>
        <v/>
      </c>
      <c r="AB1147" s="85" t="str">
        <f>IF(AND(OR(LEFT(TH!N1147,2)="15",LEFT(TH!O1147,2)="15"),'152-CT'!$J$8=TH!F1147),"x","")</f>
        <v/>
      </c>
      <c r="AC1147" s="85" t="str">
        <f>IF(AND(OR(LEFT(TH!N1147,2)="15",LEFT(TH!O1147,2)="15"),TK!$E$7=TH!F1147),"x","")</f>
        <v/>
      </c>
      <c r="AD1147" s="85"/>
    </row>
    <row r="1148" spans="1:32" ht="15.75" hidden="1" customHeight="1">
      <c r="A1148" s="342" t="str">
        <f>IF(B1148&lt;&gt;"",IF(AND(B1148='IN-TC'!$S$4,OR(TH!N1148="1111",TH!O1148="1111")),TH!D1148,""),"")</f>
        <v/>
      </c>
      <c r="B1148" s="63">
        <f t="shared" si="149"/>
        <v>6</v>
      </c>
      <c r="C1148" s="64">
        <v>42549</v>
      </c>
      <c r="D1148" s="64" t="s">
        <v>906</v>
      </c>
      <c r="E1148" s="64">
        <v>42549</v>
      </c>
      <c r="F1148" s="74" t="s">
        <v>1631</v>
      </c>
      <c r="G1148" s="994" t="s">
        <v>1331</v>
      </c>
      <c r="H1148" s="74" t="s">
        <v>1630</v>
      </c>
      <c r="I1148" s="446"/>
      <c r="J1148" s="446"/>
      <c r="K1148" s="437"/>
      <c r="L1148" s="446"/>
      <c r="M1148" s="65">
        <v>3450000</v>
      </c>
      <c r="N1148" s="66" t="s">
        <v>101</v>
      </c>
      <c r="O1148" s="66" t="s">
        <v>63</v>
      </c>
      <c r="P1148" s="85" t="str">
        <f>IF(AND('331-CT'!$E$7=TH!H1148,OR(N1148="331",O1148="331")),"x","")</f>
        <v/>
      </c>
      <c r="Q1148" s="85" t="str">
        <f>IF(AND(B1148='111'!$L$11,OR($N1148=$Q$7,$O1148=$Q$7)),"x","")</f>
        <v/>
      </c>
      <c r="R1148" s="85" t="str">
        <f>IF(AND($N1148=$Q$7,$B1148&lt;'111'!$L$11),"x","")</f>
        <v/>
      </c>
      <c r="S1148" s="85" t="str">
        <f>IF(AND($O1148=$Q$7,$B1148&lt;'111'!$L$11),"x","")</f>
        <v/>
      </c>
      <c r="T1148" s="85" t="str">
        <f>IF(ISERROR(FIND('112'!$M$9,G1148,1)),"",IF((AND(FIND('112'!$M$9,G1148,1)&gt;=1,B1148='112'!$K$9,OR($N1148='112'!$I$6,$O1148='112'!$I$6))),"x",""))</f>
        <v/>
      </c>
      <c r="U1148" s="85" t="str">
        <f>IF(ISERROR(FIND('112'!$M$9,G1148,1)),"",IF((AND(LEFT(G1148,2)=LEFT('112'!$M$9,2),B1148&lt;'112'!$K$9,$N1148='112'!$I$6)),"x",""))</f>
        <v/>
      </c>
      <c r="V1148" s="85" t="str">
        <f>IF(ISERROR(FIND('112'!$M$9,G1148,1)),"",IF((AND(RIGHT(G1148,2)=RIGHT('112'!$M$9,2),B1148&lt;'112'!$K$9,$O1148='112'!$I$6)),"x",""))</f>
        <v/>
      </c>
      <c r="W1148" s="85" t="str">
        <f>IF(AND('341-CT'!$H$9=H1148,OR(LEFT(N1148,3)=$W$7,LEFT(O1148,3)=$W$7)),"x","")</f>
        <v/>
      </c>
      <c r="X1148" s="85" t="str">
        <f>IF(OR(TH!N1148=TH!$X$7,O1148=TH!$X$7),"x","")</f>
        <v/>
      </c>
      <c r="Y1148" s="85" t="str">
        <f>IF(AND(OR(N1148="131",O1148="131"),H1148='131-CT'!$H$9),"x","")</f>
        <v/>
      </c>
      <c r="Z1148" s="85"/>
      <c r="AA1148" s="85" t="str">
        <f>IF(AND(MONTH(E1148)='IN-NX'!$J$5,'IN-NX'!$D$7=D1148),"x","")</f>
        <v/>
      </c>
      <c r="AB1148" s="85" t="str">
        <f>IF(AND(OR(LEFT(TH!N1148,2)="15",LEFT(TH!O1148,2)="15"),'152-CT'!$J$8=TH!F1148),"x","")</f>
        <v/>
      </c>
      <c r="AC1148" s="85" t="str">
        <f>IF(AND(OR(LEFT(TH!N1148,2)="15",LEFT(TH!O1148,2)="15"),TK!$E$7=TH!F1148),"x","")</f>
        <v/>
      </c>
      <c r="AD1148" s="85" t="str">
        <f>IF(AND(N1148="1521",MONTH(C1148)='BK-NL'!$M$11),"x","")</f>
        <v/>
      </c>
      <c r="AF1148" s="333">
        <v>1</v>
      </c>
    </row>
    <row r="1149" spans="1:32" ht="15.75" hidden="1" customHeight="1">
      <c r="A1149" s="342" t="str">
        <f>IF(B1149&lt;&gt;"",IF(AND(B1149='IN-TC'!$S$4,OR(TH!N1149="1111",TH!O1149="1111")),TH!D1149,""),"")</f>
        <v/>
      </c>
      <c r="B1149" s="63">
        <f t="shared" si="149"/>
        <v>6</v>
      </c>
      <c r="C1149" s="64">
        <v>42549</v>
      </c>
      <c r="D1149" s="64" t="s">
        <v>906</v>
      </c>
      <c r="E1149" s="64">
        <v>42549</v>
      </c>
      <c r="F1149" s="74" t="s">
        <v>1632</v>
      </c>
      <c r="G1149" s="994" t="s">
        <v>1331</v>
      </c>
      <c r="H1149" s="74" t="s">
        <v>1630</v>
      </c>
      <c r="I1149" s="446"/>
      <c r="J1149" s="446"/>
      <c r="K1149" s="437"/>
      <c r="L1149" s="446"/>
      <c r="M1149" s="65">
        <v>345000</v>
      </c>
      <c r="N1149" s="66" t="s">
        <v>9</v>
      </c>
      <c r="O1149" s="66" t="s">
        <v>63</v>
      </c>
      <c r="P1149" s="85" t="str">
        <f>IF(AND('331-CT'!$E$7=TH!H1149,OR(N1149="331",O1149="331")),"x","")</f>
        <v/>
      </c>
      <c r="Q1149" s="85" t="str">
        <f>IF(AND(B1149='111'!$L$11,OR($N1149=$Q$7,$O1149=$Q$7)),"x","")</f>
        <v/>
      </c>
      <c r="R1149" s="85" t="str">
        <f>IF(AND($N1149=$Q$7,$B1149&lt;'111'!$L$11),"x","")</f>
        <v/>
      </c>
      <c r="S1149" s="85" t="str">
        <f>IF(AND($O1149=$Q$7,$B1149&lt;'111'!$L$11),"x","")</f>
        <v/>
      </c>
      <c r="T1149" s="85" t="str">
        <f>IF(ISERROR(FIND('112'!$M$9,G1149,1)),"",IF((AND(FIND('112'!$M$9,G1149,1)&gt;=1,B1149='112'!$K$9,OR($N1149='112'!$I$6,$O1149='112'!$I$6))),"x",""))</f>
        <v/>
      </c>
      <c r="U1149" s="85" t="str">
        <f>IF(ISERROR(FIND('112'!$M$9,G1149,1)),"",IF((AND(LEFT(G1149,2)=LEFT('112'!$M$9,2),B1149&lt;'112'!$K$9,$N1149='112'!$I$6)),"x",""))</f>
        <v/>
      </c>
      <c r="V1149" s="85" t="str">
        <f>IF(ISERROR(FIND('112'!$M$9,G1149,1)),"",IF((AND(RIGHT(G1149,2)=RIGHT('112'!$M$9,2),B1149&lt;'112'!$K$9,$O1149='112'!$I$6)),"x",""))</f>
        <v/>
      </c>
      <c r="W1149" s="85" t="str">
        <f>IF(AND('341-CT'!$H$9=H1149,OR(LEFT(N1149,3)=$W$7,LEFT(O1149,3)=$W$7)),"x","")</f>
        <v/>
      </c>
      <c r="X1149" s="85" t="str">
        <f>IF(OR(TH!N1149=TH!$X$7,O1149=TH!$X$7),"x","")</f>
        <v/>
      </c>
      <c r="Y1149" s="85" t="str">
        <f>IF(AND(OR(N1149="131",O1149="131"),H1149='131-CT'!$H$9),"x","")</f>
        <v/>
      </c>
      <c r="Z1149" s="85"/>
      <c r="AA1149" s="85" t="str">
        <f>IF(AND(MONTH(E1149)='IN-NX'!$J$5,'IN-NX'!$D$7=D1149),"x","")</f>
        <v/>
      </c>
      <c r="AB1149" s="85" t="str">
        <f>IF(AND(OR(LEFT(TH!N1149,2)="15",LEFT(TH!O1149,2)="15"),'152-CT'!$J$8=TH!F1149),"x","")</f>
        <v/>
      </c>
      <c r="AC1149" s="85" t="str">
        <f>IF(AND(OR(LEFT(TH!N1149,2)="15",LEFT(TH!O1149,2)="15"),TK!$E$7=TH!F1149),"x","")</f>
        <v/>
      </c>
      <c r="AD1149" s="85" t="str">
        <f>IF(AND(N1149="1521",MONTH(C1149)='BK-NL'!$M$11),"x","")</f>
        <v/>
      </c>
    </row>
    <row r="1150" spans="1:32" ht="15.75" hidden="1" customHeight="1">
      <c r="A1150" s="342" t="str">
        <f>IF(B1150&lt;&gt;"",IF(AND(B1150='IN-TC'!$S$4,OR(TH!N1150="1111",TH!O1150="1111")),TH!D1150,""),"")</f>
        <v/>
      </c>
      <c r="B1150" s="63">
        <f t="shared" si="149"/>
        <v>6</v>
      </c>
      <c r="C1150" s="64">
        <v>42551</v>
      </c>
      <c r="D1150" s="64" t="s">
        <v>907</v>
      </c>
      <c r="E1150" s="64">
        <v>42551</v>
      </c>
      <c r="F1150" s="74" t="s">
        <v>1115</v>
      </c>
      <c r="G1150" s="67" t="s">
        <v>1578</v>
      </c>
      <c r="H1150" s="74" t="s">
        <v>770</v>
      </c>
      <c r="I1150" s="446"/>
      <c r="J1150" s="446"/>
      <c r="K1150" s="437"/>
      <c r="L1150" s="446"/>
      <c r="M1150" s="65">
        <v>1000000000</v>
      </c>
      <c r="N1150" s="66" t="s">
        <v>26</v>
      </c>
      <c r="O1150" s="66" t="s">
        <v>63</v>
      </c>
      <c r="P1150" s="85" t="str">
        <f>IF(AND('331-CT'!$E$7=TH!H1150,OR(N1150="331",O1150="331")),"x","")</f>
        <v/>
      </c>
      <c r="Q1150" s="85" t="str">
        <f>IF(AND(B1150='111'!$L$11,OR($N1150=$Q$7,$O1150=$Q$7)),"x","")</f>
        <v/>
      </c>
      <c r="R1150" s="85" t="str">
        <f>IF(AND($N1150=$Q$7,$B1150&lt;'111'!$L$11),"x","")</f>
        <v/>
      </c>
      <c r="S1150" s="85" t="str">
        <f>IF(AND($O1150=$Q$7,$B1150&lt;'111'!$L$11),"x","")</f>
        <v/>
      </c>
      <c r="T1150" s="85" t="str">
        <f>IF(ISERROR(FIND('112'!$M$9,G1150,1)),"",IF((AND(FIND('112'!$M$9,G1150,1)&gt;=1,B1150='112'!$K$9,OR($N1150='112'!$I$6,$O1150='112'!$I$6))),"x",""))</f>
        <v/>
      </c>
      <c r="U1150" s="85" t="str">
        <f>IF(ISERROR(FIND('112'!$M$9,G1150,1)),"",IF((AND(LEFT(G1150,2)=LEFT('112'!$M$9,2),B1150&lt;'112'!$K$9,$N1150='112'!$I$6)),"x",""))</f>
        <v/>
      </c>
      <c r="V1150" s="85" t="str">
        <f>IF(ISERROR(FIND('112'!$M$9,G1150,1)),"",IF((AND(RIGHT(G1150,2)=RIGHT('112'!$M$9,2),B1150&lt;'112'!$K$9,$O1150='112'!$I$6)),"x",""))</f>
        <v/>
      </c>
      <c r="W1150" s="85" t="str">
        <f>IF(AND('341-CT'!$H$9=H1150,OR(LEFT(N1150,3)=$W$7,LEFT(O1150,3)=$W$7)),"x","")</f>
        <v/>
      </c>
      <c r="X1150" s="85" t="str">
        <f>IF(OR(TH!N1150=TH!$X$7,O1150=TH!$X$7),"x","")</f>
        <v/>
      </c>
      <c r="Y1150" s="85" t="str">
        <f>IF(AND(OR(N1150="131",O1150="131"),H1150='131-CT'!$H$9),"x","")</f>
        <v/>
      </c>
      <c r="Z1150" s="85"/>
      <c r="AA1150" s="85" t="str">
        <f>IF(AND(MONTH(E1150)='IN-NX'!$J$5,'IN-NX'!$D$7=D1150),"x","")</f>
        <v/>
      </c>
      <c r="AB1150" s="85" t="str">
        <f>IF(AND(OR(LEFT(TH!N1150,2)="15",LEFT(TH!O1150,2)="15"),'152-CT'!$J$8=TH!F1150),"x","")</f>
        <v/>
      </c>
      <c r="AC1150" s="85" t="str">
        <f>IF(AND(OR(LEFT(TH!N1150,2)="15",LEFT(TH!O1150,2)="15"),TK!$E$7=TH!F1150),"x","")</f>
        <v/>
      </c>
      <c r="AD1150" s="85" t="str">
        <f>IF(AND(N1150="1521",MONTH(C1150)='BK-NL'!$M$11),"x","")</f>
        <v/>
      </c>
    </row>
    <row r="1151" spans="1:32" ht="15.75" hidden="1" customHeight="1">
      <c r="A1151" s="342" t="str">
        <f>IF(B1151&lt;&gt;"",IF(AND(B1151='IN-TC'!$S$4,OR(TH!N1151="1111",TH!O1151="1111")),TH!D1151,""),"")</f>
        <v/>
      </c>
      <c r="B1151" s="63">
        <f t="shared" si="149"/>
        <v>6</v>
      </c>
      <c r="C1151" s="64">
        <v>42551</v>
      </c>
      <c r="D1151" s="64" t="s">
        <v>908</v>
      </c>
      <c r="E1151" s="64">
        <v>42551</v>
      </c>
      <c r="F1151" s="74" t="s">
        <v>1636</v>
      </c>
      <c r="G1151" s="994" t="s">
        <v>1637</v>
      </c>
      <c r="H1151" s="74" t="s">
        <v>1450</v>
      </c>
      <c r="I1151" s="446"/>
      <c r="J1151" s="446"/>
      <c r="K1151" s="437"/>
      <c r="L1151" s="446"/>
      <c r="M1151" s="65">
        <v>1413000</v>
      </c>
      <c r="N1151" s="66" t="s">
        <v>101</v>
      </c>
      <c r="O1151" s="66" t="s">
        <v>63</v>
      </c>
      <c r="P1151" s="85" t="str">
        <f>IF(AND('331-CT'!$E$7=TH!H1151,OR(N1151="331",O1151="331")),"x","")</f>
        <v/>
      </c>
      <c r="Q1151" s="85" t="str">
        <f>IF(AND(B1151='111'!$L$11,OR($N1151=$Q$7,$O1151=$Q$7)),"x","")</f>
        <v/>
      </c>
      <c r="R1151" s="85" t="str">
        <f>IF(AND($N1151=$Q$7,$B1151&lt;'111'!$L$11),"x","")</f>
        <v/>
      </c>
      <c r="S1151" s="85" t="str">
        <f>IF(AND($O1151=$Q$7,$B1151&lt;'111'!$L$11),"x","")</f>
        <v/>
      </c>
      <c r="T1151" s="85" t="str">
        <f>IF(ISERROR(FIND('112'!$M$9,G1151,1)),"",IF((AND(FIND('112'!$M$9,G1151,1)&gt;=1,B1151='112'!$K$9,OR($N1151='112'!$I$6,$O1151='112'!$I$6))),"x",""))</f>
        <v/>
      </c>
      <c r="U1151" s="85" t="str">
        <f>IF(ISERROR(FIND('112'!$M$9,G1151,1)),"",IF((AND(LEFT(G1151,2)=LEFT('112'!$M$9,2),B1151&lt;'112'!$K$9,$N1151='112'!$I$6)),"x",""))</f>
        <v/>
      </c>
      <c r="V1151" s="85" t="str">
        <f>IF(ISERROR(FIND('112'!$M$9,G1151,1)),"",IF((AND(RIGHT(G1151,2)=RIGHT('112'!$M$9,2),B1151&lt;'112'!$K$9,$O1151='112'!$I$6)),"x",""))</f>
        <v/>
      </c>
      <c r="W1151" s="85" t="str">
        <f>IF(AND('341-CT'!$H$9=H1151,OR(LEFT(N1151,3)=$W$7,LEFT(O1151,3)=$W$7)),"x","")</f>
        <v/>
      </c>
      <c r="X1151" s="85" t="str">
        <f>IF(OR(TH!N1151=TH!$X$7,O1151=TH!$X$7),"x","")</f>
        <v/>
      </c>
      <c r="Y1151" s="85" t="str">
        <f>IF(AND(OR(N1151="131",O1151="131"),H1151='131-CT'!$H$9),"x","")</f>
        <v/>
      </c>
      <c r="Z1151" s="85"/>
      <c r="AA1151" s="85" t="str">
        <f>IF(AND(MONTH(E1151)='IN-NX'!$J$5,'IN-NX'!$D$7=D1151),"x","")</f>
        <v/>
      </c>
      <c r="AB1151" s="85" t="str">
        <f>IF(AND(OR(LEFT(TH!N1151,2)="15",LEFT(TH!O1151,2)="15"),'152-CT'!$J$8=TH!F1151),"x","")</f>
        <v/>
      </c>
      <c r="AC1151" s="85" t="str">
        <f>IF(AND(OR(LEFT(TH!N1151,2)="15",LEFT(TH!O1151,2)="15"),TK!$E$7=TH!F1151),"x","")</f>
        <v/>
      </c>
      <c r="AD1151" s="85" t="str">
        <f>IF(AND(N1151="1521",MONTH(C1151)='BK-NL'!$M$11),"x","")</f>
        <v/>
      </c>
      <c r="AF1151" s="333">
        <v>1</v>
      </c>
    </row>
    <row r="1152" spans="1:32" ht="15.75" hidden="1" customHeight="1">
      <c r="A1152" s="342" t="str">
        <f>IF(B1152&lt;&gt;"",IF(AND(B1152='IN-TC'!$S$4,OR(TH!N1152="1111",TH!O1152="1111")),TH!D1152,""),"")</f>
        <v/>
      </c>
      <c r="B1152" s="63">
        <f t="shared" si="149"/>
        <v>6</v>
      </c>
      <c r="C1152" s="64">
        <v>42551</v>
      </c>
      <c r="D1152" s="64" t="s">
        <v>908</v>
      </c>
      <c r="E1152" s="64">
        <v>42551</v>
      </c>
      <c r="F1152" s="74" t="s">
        <v>1638</v>
      </c>
      <c r="G1152" s="994" t="s">
        <v>1637</v>
      </c>
      <c r="H1152" s="74" t="s">
        <v>1450</v>
      </c>
      <c r="I1152" s="446"/>
      <c r="J1152" s="446"/>
      <c r="K1152" s="437"/>
      <c r="L1152" s="446"/>
      <c r="M1152" s="65">
        <v>141300</v>
      </c>
      <c r="N1152" s="66" t="s">
        <v>9</v>
      </c>
      <c r="O1152" s="66" t="s">
        <v>63</v>
      </c>
      <c r="P1152" s="85" t="str">
        <f>IF(AND('331-CT'!$E$7=TH!H1152,OR(N1152="331",O1152="331")),"x","")</f>
        <v/>
      </c>
      <c r="Q1152" s="85" t="str">
        <f>IF(AND(B1152='111'!$L$11,OR($N1152=$Q$7,$O1152=$Q$7)),"x","")</f>
        <v/>
      </c>
      <c r="R1152" s="85" t="str">
        <f>IF(AND($N1152=$Q$7,$B1152&lt;'111'!$L$11),"x","")</f>
        <v/>
      </c>
      <c r="S1152" s="85" t="str">
        <f>IF(AND($O1152=$Q$7,$B1152&lt;'111'!$L$11),"x","")</f>
        <v/>
      </c>
      <c r="T1152" s="85" t="str">
        <f>IF(ISERROR(FIND('112'!$M$9,G1152,1)),"",IF((AND(FIND('112'!$M$9,G1152,1)&gt;=1,B1152='112'!$K$9,OR($N1152='112'!$I$6,$O1152='112'!$I$6))),"x",""))</f>
        <v/>
      </c>
      <c r="U1152" s="85" t="str">
        <f>IF(ISERROR(FIND('112'!$M$9,G1152,1)),"",IF((AND(LEFT(G1152,2)=LEFT('112'!$M$9,2),B1152&lt;'112'!$K$9,$N1152='112'!$I$6)),"x",""))</f>
        <v/>
      </c>
      <c r="V1152" s="85" t="str">
        <f>IF(ISERROR(FIND('112'!$M$9,G1152,1)),"",IF((AND(RIGHT(G1152,2)=RIGHT('112'!$M$9,2),B1152&lt;'112'!$K$9,$O1152='112'!$I$6)),"x",""))</f>
        <v/>
      </c>
      <c r="W1152" s="85" t="str">
        <f>IF(AND('341-CT'!$H$9=H1152,OR(LEFT(N1152,3)=$W$7,LEFT(O1152,3)=$W$7)),"x","")</f>
        <v/>
      </c>
      <c r="X1152" s="85" t="str">
        <f>IF(OR(TH!N1152=TH!$X$7,O1152=TH!$X$7),"x","")</f>
        <v/>
      </c>
      <c r="Y1152" s="85" t="str">
        <f>IF(AND(OR(N1152="131",O1152="131"),H1152='131-CT'!$H$9),"x","")</f>
        <v/>
      </c>
      <c r="Z1152" s="85"/>
      <c r="AA1152" s="85" t="str">
        <f>IF(AND(MONTH(E1152)='IN-NX'!$J$5,'IN-NX'!$D$7=D1152),"x","")</f>
        <v/>
      </c>
      <c r="AB1152" s="85" t="str">
        <f>IF(AND(OR(LEFT(TH!N1152,2)="15",LEFT(TH!O1152,2)="15"),'152-CT'!$J$8=TH!F1152),"x","")</f>
        <v/>
      </c>
      <c r="AC1152" s="85" t="str">
        <f>IF(AND(OR(LEFT(TH!N1152,2)="15",LEFT(TH!O1152,2)="15"),TK!$E$7=TH!F1152),"x","")</f>
        <v/>
      </c>
      <c r="AD1152" s="85" t="str">
        <f>IF(AND(N1152="1521",MONTH(C1152)='BK-NL'!$M$11),"x","")</f>
        <v/>
      </c>
    </row>
    <row r="1153" spans="1:32" ht="15.75" hidden="1" customHeight="1">
      <c r="A1153" s="342" t="str">
        <f>IF(B1153&lt;&gt;"",IF(AND(B1153='IN-TC'!$S$4,OR(TH!N1153="1111",TH!O1153="1111")),TH!D1153,""),"")</f>
        <v/>
      </c>
      <c r="B1153" s="63">
        <f t="shared" si="149"/>
        <v>6</v>
      </c>
      <c r="C1153" s="64">
        <v>42551</v>
      </c>
      <c r="D1153" s="64" t="s">
        <v>909</v>
      </c>
      <c r="E1153" s="64">
        <v>42551</v>
      </c>
      <c r="F1153" s="74" t="s">
        <v>1504</v>
      </c>
      <c r="G1153" s="994"/>
      <c r="H1153" s="74" t="s">
        <v>1372</v>
      </c>
      <c r="I1153" s="446"/>
      <c r="J1153" s="446"/>
      <c r="K1153" s="437"/>
      <c r="L1153" s="446"/>
      <c r="M1153" s="65">
        <v>1133636</v>
      </c>
      <c r="N1153" s="323" t="s">
        <v>101</v>
      </c>
      <c r="O1153" s="66" t="s">
        <v>63</v>
      </c>
      <c r="P1153" s="85" t="str">
        <f>IF(AND('331-CT'!$E$7=TH!H1153,OR(N1153="331",O1153="331")),"x","")</f>
        <v/>
      </c>
      <c r="Q1153" s="85" t="str">
        <f>IF(AND(B1153='111'!$L$11,OR($N1153=$Q$7,$O1153=$Q$7)),"x","")</f>
        <v/>
      </c>
      <c r="R1153" s="85" t="str">
        <f>IF(AND($N1153=$Q$7,$B1153&lt;'111'!$L$11),"x","")</f>
        <v/>
      </c>
      <c r="S1153" s="85" t="str">
        <f>IF(AND($O1153=$Q$7,$B1153&lt;'111'!$L$11),"x","")</f>
        <v/>
      </c>
      <c r="T1153" s="85" t="str">
        <f>IF(ISERROR(FIND('112'!$M$9,G1153,1)),"",IF((AND(FIND('112'!$M$9,G1153,1)&gt;=1,B1153='112'!$K$9,OR($N1153='112'!$I$6,$O1153='112'!$I$6))),"x",""))</f>
        <v/>
      </c>
      <c r="U1153" s="85" t="str">
        <f>IF(ISERROR(FIND('112'!$M$9,G1153,1)),"",IF((AND(LEFT(G1153,2)=LEFT('112'!$M$9,2),B1153&lt;'112'!$K$9,$N1153='112'!$I$6)),"x",""))</f>
        <v/>
      </c>
      <c r="V1153" s="85" t="str">
        <f>IF(ISERROR(FIND('112'!$M$9,G1153,1)),"",IF((AND(RIGHT(G1153,2)=RIGHT('112'!$M$9,2),B1153&lt;'112'!$K$9,$O1153='112'!$I$6)),"x",""))</f>
        <v/>
      </c>
      <c r="W1153" s="85" t="str">
        <f>IF(AND('341-CT'!$H$9=H1153,OR(LEFT(N1153,3)=$W$7,LEFT(O1153,3)=$W$7)),"x","")</f>
        <v/>
      </c>
      <c r="X1153" s="85" t="str">
        <f>IF(OR(TH!N1153=TH!$X$7,O1153=TH!$X$7),"x","")</f>
        <v/>
      </c>
      <c r="Y1153" s="85" t="str">
        <f>IF(AND(OR(N1153="131",O1153="131"),H1153='131-CT'!$H$9),"x","")</f>
        <v/>
      </c>
      <c r="Z1153" s="85"/>
      <c r="AA1153" s="85" t="str">
        <f>IF(AND(MONTH(E1153)='IN-NX'!$J$5,'IN-NX'!$D$7=D1153),"x","")</f>
        <v/>
      </c>
      <c r="AB1153" s="85" t="str">
        <f>IF(AND(OR(LEFT(TH!N1153,2)="15",LEFT(TH!O1153,2)="15"),'152-CT'!$J$8=TH!F1153),"x","")</f>
        <v/>
      </c>
      <c r="AC1153" s="85" t="str">
        <f>IF(AND(OR(LEFT(TH!N1153,2)="15",LEFT(TH!O1153,2)="15"),TK!$E$7=TH!F1153),"x","")</f>
        <v/>
      </c>
      <c r="AD1153" s="85" t="str">
        <f>IF(AND(N1153="1521",MONTH(C1153)='BK-NL'!$M$11),"x","")</f>
        <v/>
      </c>
      <c r="AF1153" s="333">
        <v>1</v>
      </c>
    </row>
    <row r="1154" spans="1:32" ht="15.75" hidden="1" customHeight="1">
      <c r="A1154" s="342" t="str">
        <f>IF(B1154&lt;&gt;"",IF(AND(B1154='IN-TC'!$S$4,OR(TH!N1154="1111",TH!O1154="1111")),TH!D1154,""),"")</f>
        <v/>
      </c>
      <c r="B1154" s="63">
        <f t="shared" si="149"/>
        <v>6</v>
      </c>
      <c r="C1154" s="64">
        <v>42551</v>
      </c>
      <c r="D1154" s="64" t="s">
        <v>909</v>
      </c>
      <c r="E1154" s="64">
        <v>42551</v>
      </c>
      <c r="F1154" s="74" t="s">
        <v>1505</v>
      </c>
      <c r="G1154" s="994"/>
      <c r="H1154" s="74" t="s">
        <v>1372</v>
      </c>
      <c r="I1154" s="446"/>
      <c r="J1154" s="446"/>
      <c r="K1154" s="437"/>
      <c r="L1154" s="446"/>
      <c r="M1154" s="65">
        <v>113364</v>
      </c>
      <c r="N1154" s="323" t="s">
        <v>9</v>
      </c>
      <c r="O1154" s="66" t="s">
        <v>63</v>
      </c>
      <c r="P1154" s="85" t="str">
        <f>IF(AND('331-CT'!$E$7=TH!H1154,OR(N1154="331",O1154="331")),"x","")</f>
        <v/>
      </c>
      <c r="Q1154" s="85" t="str">
        <f>IF(AND(B1154='111'!$L$11,OR($N1154=$Q$7,$O1154=$Q$7)),"x","")</f>
        <v/>
      </c>
      <c r="R1154" s="85" t="str">
        <f>IF(AND($N1154=$Q$7,$B1154&lt;'111'!$L$11),"x","")</f>
        <v/>
      </c>
      <c r="S1154" s="85" t="str">
        <f>IF(AND($O1154=$Q$7,$B1154&lt;'111'!$L$11),"x","")</f>
        <v/>
      </c>
      <c r="T1154" s="85" t="str">
        <f>IF(ISERROR(FIND('112'!$M$9,G1154,1)),"",IF((AND(FIND('112'!$M$9,G1154,1)&gt;=1,B1154='112'!$K$9,OR($N1154='112'!$I$6,$O1154='112'!$I$6))),"x",""))</f>
        <v/>
      </c>
      <c r="U1154" s="85" t="str">
        <f>IF(ISERROR(FIND('112'!$M$9,G1154,1)),"",IF((AND(LEFT(G1154,2)=LEFT('112'!$M$9,2),B1154&lt;'112'!$K$9,$N1154='112'!$I$6)),"x",""))</f>
        <v/>
      </c>
      <c r="V1154" s="85" t="str">
        <f>IF(ISERROR(FIND('112'!$M$9,G1154,1)),"",IF((AND(RIGHT(G1154,2)=RIGHT('112'!$M$9,2),B1154&lt;'112'!$K$9,$O1154='112'!$I$6)),"x",""))</f>
        <v/>
      </c>
      <c r="W1154" s="85" t="str">
        <f>IF(AND('341-CT'!$H$9=H1154,OR(LEFT(N1154,3)=$W$7,LEFT(O1154,3)=$W$7)),"x","")</f>
        <v/>
      </c>
      <c r="X1154" s="85" t="str">
        <f>IF(OR(TH!N1154=TH!$X$7,O1154=TH!$X$7),"x","")</f>
        <v/>
      </c>
      <c r="Y1154" s="85" t="str">
        <f>IF(AND(OR(N1154="131",O1154="131"),H1154='131-CT'!$H$9),"x","")</f>
        <v/>
      </c>
      <c r="Z1154" s="85"/>
      <c r="AA1154" s="85" t="str">
        <f>IF(AND(MONTH(E1154)='IN-NX'!$J$5,'IN-NX'!$D$7=D1154),"x","")</f>
        <v/>
      </c>
      <c r="AB1154" s="85" t="str">
        <f>IF(AND(OR(LEFT(TH!N1154,2)="15",LEFT(TH!O1154,2)="15"),'152-CT'!$J$8=TH!F1154),"x","")</f>
        <v/>
      </c>
      <c r="AC1154" s="85" t="str">
        <f>IF(AND(OR(LEFT(TH!N1154,2)="15",LEFT(TH!O1154,2)="15"),TK!$E$7=TH!F1154),"x","")</f>
        <v/>
      </c>
      <c r="AD1154" s="85" t="str">
        <f>IF(AND(N1154="1521",MONTH(C1154)='BK-NL'!$M$11),"x","")</f>
        <v/>
      </c>
    </row>
    <row r="1155" spans="1:32" ht="15.75" hidden="1" customHeight="1">
      <c r="A1155" s="342" t="str">
        <f>IF(B1155&lt;&gt;"",IF(AND(B1155='IN-TC'!$S$4,OR(TH!N1155="1111",TH!O1155="1111")),TH!D1155,""),"")</f>
        <v/>
      </c>
      <c r="B1155" s="63">
        <f t="shared" ref="B1155" si="151">IF(C1155&lt;&gt;"",MONTH(C1155),"")</f>
        <v>6</v>
      </c>
      <c r="C1155" s="64">
        <v>42551</v>
      </c>
      <c r="D1155" s="64" t="s">
        <v>910</v>
      </c>
      <c r="E1155" s="64">
        <v>42551</v>
      </c>
      <c r="F1155" s="74" t="s">
        <v>1730</v>
      </c>
      <c r="G1155" s="994" t="s">
        <v>1731</v>
      </c>
      <c r="H1155" s="74" t="s">
        <v>1732</v>
      </c>
      <c r="I1155" s="446"/>
      <c r="J1155" s="446"/>
      <c r="K1155" s="437"/>
      <c r="L1155" s="446"/>
      <c r="M1155" s="65">
        <v>1000000</v>
      </c>
      <c r="N1155" s="323" t="s">
        <v>101</v>
      </c>
      <c r="O1155" s="66" t="s">
        <v>63</v>
      </c>
      <c r="P1155" s="85" t="str">
        <f>IF(AND('331-CT'!$E$7=TH!H1155,OR(N1155="331",O1155="331")),"x","")</f>
        <v/>
      </c>
      <c r="Q1155" s="85" t="str">
        <f>IF(AND(B1155='111'!$L$11,OR($N1155=$Q$7,$O1155=$Q$7)),"x","")</f>
        <v/>
      </c>
      <c r="R1155" s="85" t="str">
        <f>IF(AND($N1155=$Q$7,$B1155&lt;'111'!$L$11),"x","")</f>
        <v/>
      </c>
      <c r="S1155" s="85" t="str">
        <f>IF(AND($O1155=$Q$7,$B1155&lt;'111'!$L$11),"x","")</f>
        <v/>
      </c>
      <c r="T1155" s="85" t="str">
        <f>IF(ISERROR(FIND('112'!$M$9,G1155,1)),"",IF((AND(FIND('112'!$M$9,G1155,1)&gt;=1,B1155='112'!$K$9,OR($N1155='112'!$I$6,$O1155='112'!$I$6))),"x",""))</f>
        <v/>
      </c>
      <c r="U1155" s="85" t="str">
        <f>IF(ISERROR(FIND('112'!$M$9,G1155,1)),"",IF((AND(LEFT(G1155,2)=LEFT('112'!$M$9,2),B1155&lt;'112'!$K$9,$N1155='112'!$I$6)),"x",""))</f>
        <v/>
      </c>
      <c r="V1155" s="85" t="str">
        <f>IF(ISERROR(FIND('112'!$M$9,G1155,1)),"",IF((AND(RIGHT(G1155,2)=RIGHT('112'!$M$9,2),B1155&lt;'112'!$K$9,$O1155='112'!$I$6)),"x",""))</f>
        <v/>
      </c>
      <c r="W1155" s="85" t="str">
        <f>IF(AND('341-CT'!$H$9=H1155,OR(LEFT(N1155,3)=$W$7,LEFT(O1155,3)=$W$7)),"x","")</f>
        <v/>
      </c>
      <c r="X1155" s="85" t="str">
        <f>IF(OR(TH!N1155=TH!$X$7,O1155=TH!$X$7),"x","")</f>
        <v/>
      </c>
      <c r="Y1155" s="85" t="str">
        <f>IF(AND(OR(N1155="131",O1155="131"),H1155='131-CT'!$H$9),"x","")</f>
        <v/>
      </c>
      <c r="Z1155" s="85"/>
      <c r="AA1155" s="85" t="str">
        <f>IF(AND(MONTH(E1155)='IN-NX'!$J$5,'IN-NX'!$D$7=D1155),"x","")</f>
        <v/>
      </c>
      <c r="AB1155" s="85" t="str">
        <f>IF(AND(OR(LEFT(TH!N1155,2)="15",LEFT(TH!O1155,2)="15"),'152-CT'!$J$8=TH!F1155),"x","")</f>
        <v/>
      </c>
      <c r="AC1155" s="85" t="str">
        <f>IF(AND(OR(LEFT(TH!N1155,2)="15",LEFT(TH!O1155,2)="15"),TK!$E$7=TH!F1155),"x","")</f>
        <v/>
      </c>
      <c r="AD1155" s="85" t="str">
        <f>IF(AND(N1155="1521",MONTH(C1155)='BK-NL'!$M$11),"x","")</f>
        <v/>
      </c>
    </row>
    <row r="1156" spans="1:32" s="1202" customFormat="1" ht="15.75" hidden="1" customHeight="1">
      <c r="A1156" s="342" t="str">
        <f>IF(B1156&lt;&gt;"",IF(AND(B1156='IN-TC'!$S$4,OR(TH!N1156="1111",TH!O1156="1111")),TH!D1156,""),"")</f>
        <v/>
      </c>
      <c r="B1156" s="63">
        <f t="shared" si="149"/>
        <v>6</v>
      </c>
      <c r="C1156" s="1192">
        <v>42551</v>
      </c>
      <c r="D1156" s="1201" t="s">
        <v>912</v>
      </c>
      <c r="E1156" s="1201">
        <v>42551</v>
      </c>
      <c r="F1156" s="74" t="s">
        <v>1639</v>
      </c>
      <c r="G1156" s="1193"/>
      <c r="H1156" s="1194" t="s">
        <v>857</v>
      </c>
      <c r="I1156" s="1195"/>
      <c r="J1156" s="1195"/>
      <c r="K1156" s="1196"/>
      <c r="L1156" s="1195"/>
      <c r="M1156" s="1197"/>
      <c r="N1156" s="1198" t="s">
        <v>595</v>
      </c>
      <c r="O1156" s="1198" t="s">
        <v>63</v>
      </c>
      <c r="P1156" s="85" t="str">
        <f>IF(AND('331-CT'!$E$7=TH!H1156,OR(N1156="331",O1156="331")),"x","")</f>
        <v/>
      </c>
      <c r="Q1156" s="85" t="str">
        <f>IF(AND(B1156='111'!$L$11,OR($N1156=$Q$7,$O1156=$Q$7)),"x","")</f>
        <v/>
      </c>
      <c r="R1156" s="85" t="str">
        <f>IF(AND($N1156=$Q$7,$B1156&lt;'111'!$L$11),"x","")</f>
        <v/>
      </c>
      <c r="S1156" s="85" t="str">
        <f>IF(AND($O1156=$Q$7,$B1156&lt;'111'!$L$11),"x","")</f>
        <v/>
      </c>
      <c r="T1156" s="85" t="str">
        <f>IF(ISERROR(FIND('112'!$M$9,G1156,1)),"",IF((AND(FIND('112'!$M$9,G1156,1)&gt;=1,B1156='112'!$K$9,OR($N1156='112'!$I$6,$O1156='112'!$I$6))),"x",""))</f>
        <v/>
      </c>
      <c r="U1156" s="85" t="str">
        <f>IF(ISERROR(FIND('112'!$M$9,G1156,1)),"",IF((AND(LEFT(G1156,2)=LEFT('112'!$M$9,2),B1156&lt;'112'!$K$9,$N1156='112'!$I$6)),"x",""))</f>
        <v/>
      </c>
      <c r="V1156" s="85" t="str">
        <f>IF(ISERROR(FIND('112'!$M$9,G1156,1)),"",IF((AND(RIGHT(G1156,2)=RIGHT('112'!$M$9,2),B1156&lt;'112'!$K$9,$O1156='112'!$I$6)),"x",""))</f>
        <v/>
      </c>
      <c r="W1156" s="85" t="str">
        <f>IF(AND('341-CT'!$H$9=H1156,OR(LEFT(N1156,3)=$W$7,LEFT(O1156,3)=$W$7)),"x","")</f>
        <v/>
      </c>
      <c r="X1156" s="85" t="str">
        <f>IF(OR(TH!N1156=TH!$X$7,O1156=TH!$X$7),"x","")</f>
        <v/>
      </c>
      <c r="Y1156" s="85" t="str">
        <f>IF(AND(OR(N1156="131",O1156="131"),H1156='131-CT'!$H$9),"x","")</f>
        <v/>
      </c>
      <c r="Z1156" s="85"/>
      <c r="AA1156" s="85" t="str">
        <f>IF(AND(MONTH(E1156)='IN-NX'!$J$5,'IN-NX'!$D$7=D1156),"x","")</f>
        <v/>
      </c>
      <c r="AB1156" s="85" t="str">
        <f>IF(AND(OR(LEFT(TH!N1156,2)="15",LEFT(TH!O1156,2)="15"),'152-CT'!$J$8=TH!F1156),"x","")</f>
        <v/>
      </c>
      <c r="AC1156" s="85" t="str">
        <f>IF(AND(OR(LEFT(TH!N1156,2)="15",LEFT(TH!O1156,2)="15"),TK!$E$7=TH!F1156),"x","")</f>
        <v/>
      </c>
      <c r="AD1156" s="1186" t="str">
        <f>IF(AND(N1156="1521",MONTH(C1156)='BK-NL'!$M$11),"x","")</f>
        <v/>
      </c>
    </row>
    <row r="1157" spans="1:32" ht="15.75" hidden="1" customHeight="1">
      <c r="A1157" s="342" t="str">
        <f>IF(B1157&lt;&gt;"",IF(AND(B1157='IN-TC'!$S$4,OR(TH!N1157="1111",TH!O1157="1111")),TH!D1157,""),"")</f>
        <v/>
      </c>
      <c r="B1157" s="63">
        <f t="shared" si="149"/>
        <v>6</v>
      </c>
      <c r="C1157" s="64">
        <v>42551</v>
      </c>
      <c r="D1157" s="64" t="s">
        <v>585</v>
      </c>
      <c r="E1157" s="64">
        <v>42530</v>
      </c>
      <c r="F1157" s="74" t="s">
        <v>1519</v>
      </c>
      <c r="G1157" s="994" t="s">
        <v>1609</v>
      </c>
      <c r="H1157" s="74" t="s">
        <v>1517</v>
      </c>
      <c r="I1157" s="446"/>
      <c r="J1157" s="446"/>
      <c r="K1157" s="437"/>
      <c r="L1157" s="446"/>
      <c r="M1157" s="65">
        <v>9399600</v>
      </c>
      <c r="N1157" s="66" t="s">
        <v>594</v>
      </c>
      <c r="O1157" s="66" t="s">
        <v>8</v>
      </c>
      <c r="P1157" s="85" t="str">
        <f>IF(AND('331-CT'!$E$7=TH!H1157,OR(N1157="331",O1157="331")),"x","")</f>
        <v/>
      </c>
      <c r="Q1157" s="85" t="str">
        <f>IF(AND(B1157='111'!$L$11,OR($N1157=$Q$7,$O1157=$Q$7)),"x","")</f>
        <v/>
      </c>
      <c r="R1157" s="85" t="str">
        <f>IF(AND($N1157=$Q$7,$B1157&lt;'111'!$L$11),"x","")</f>
        <v/>
      </c>
      <c r="S1157" s="85" t="str">
        <f>IF(AND($O1157=$Q$7,$B1157&lt;'111'!$L$11),"x","")</f>
        <v/>
      </c>
      <c r="T1157" s="85" t="str">
        <f>IF(ISERROR(FIND('112'!$M$9,G1157,1)),"",IF((AND(FIND('112'!$M$9,G1157,1)&gt;=1,B1157='112'!$K$9,OR($N1157='112'!$I$6,$O1157='112'!$I$6))),"x",""))</f>
        <v/>
      </c>
      <c r="U1157" s="85" t="str">
        <f>IF(ISERROR(FIND('112'!$M$9,G1157,1)),"",IF((AND(LEFT(G1157,2)=LEFT('112'!$M$9,2),B1157&lt;'112'!$K$9,$N1157='112'!$I$6)),"x",""))</f>
        <v/>
      </c>
      <c r="V1157" s="85" t="str">
        <f>IF(ISERROR(FIND('112'!$M$9,G1157,1)),"",IF((AND(RIGHT(G1157,2)=RIGHT('112'!$M$9,2),B1157&lt;'112'!$K$9,$O1157='112'!$I$6)),"x",""))</f>
        <v/>
      </c>
      <c r="W1157" s="85" t="str">
        <f>IF(AND('341-CT'!$H$9=H1157,OR(LEFT(N1157,3)=$W$7,LEFT(O1157,3)=$W$7)),"x","")</f>
        <v/>
      </c>
      <c r="X1157" s="85" t="str">
        <f>IF(OR(TH!N1157=TH!$X$7,O1157=TH!$X$7),"x","")</f>
        <v/>
      </c>
      <c r="Y1157" s="85" t="str">
        <f>IF(AND(OR(N1157="131",O1157="131"),H1157='131-CT'!$H$9),"x","")</f>
        <v/>
      </c>
      <c r="Z1157" s="85"/>
      <c r="AA1157" s="85" t="str">
        <f>IF(AND(MONTH(E1157)='IN-NX'!$J$5,'IN-NX'!$D$7=D1157),"x","")</f>
        <v/>
      </c>
      <c r="AB1157" s="85" t="str">
        <f>IF(AND(OR(LEFT(TH!N1157,2)="15",LEFT(TH!O1157,2)="15"),'152-CT'!$J$8=TH!F1157),"x","")</f>
        <v/>
      </c>
      <c r="AC1157" s="85" t="str">
        <f>IF(AND(OR(LEFT(TH!N1157,2)="15",LEFT(TH!O1157,2)="15"),TK!$E$7=TH!F1157),"x","")</f>
        <v/>
      </c>
      <c r="AD1157" s="85" t="str">
        <f>IF(AND(N1157="1521",MONTH(C1157)='BK-NL'!$M$11),"x","")</f>
        <v/>
      </c>
    </row>
    <row r="1158" spans="1:32" ht="15.75" hidden="1" customHeight="1">
      <c r="A1158" s="342" t="str">
        <f>IF(B1158&lt;&gt;"",IF(AND(B1158='IN-TC'!$S$4,OR(TH!N1158="1111",TH!O1158="1111")),TH!D1158,""),"")</f>
        <v/>
      </c>
      <c r="B1158" s="63">
        <f t="shared" ref="B1158:B1231" si="152">IF(C1158&lt;&gt;"",MONTH(C1158),"")</f>
        <v>6</v>
      </c>
      <c r="C1158" s="64">
        <v>42551</v>
      </c>
      <c r="D1158" s="64" t="s">
        <v>585</v>
      </c>
      <c r="E1158" s="64">
        <v>42530</v>
      </c>
      <c r="F1158" s="74" t="s">
        <v>1610</v>
      </c>
      <c r="G1158" s="994" t="s">
        <v>1612</v>
      </c>
      <c r="H1158" s="74" t="s">
        <v>1517</v>
      </c>
      <c r="I1158" s="446"/>
      <c r="J1158" s="446"/>
      <c r="K1158" s="437"/>
      <c r="L1158" s="446"/>
      <c r="M1158" s="65">
        <v>7855380</v>
      </c>
      <c r="N1158" s="66" t="s">
        <v>594</v>
      </c>
      <c r="O1158" s="66" t="s">
        <v>8</v>
      </c>
      <c r="P1158" s="85" t="str">
        <f>IF(AND('331-CT'!$E$7=TH!H1158,OR(N1158="331",O1158="331")),"x","")</f>
        <v/>
      </c>
      <c r="Q1158" s="85" t="str">
        <f>IF(AND(B1158='111'!$L$11,OR($N1158=$Q$7,$O1158=$Q$7)),"x","")</f>
        <v/>
      </c>
      <c r="R1158" s="85" t="str">
        <f>IF(AND($N1158=$Q$7,$B1158&lt;'111'!$L$11),"x","")</f>
        <v/>
      </c>
      <c r="S1158" s="85" t="str">
        <f>IF(AND($O1158=$Q$7,$B1158&lt;'111'!$L$11),"x","")</f>
        <v/>
      </c>
      <c r="T1158" s="85" t="str">
        <f>IF(ISERROR(FIND('112'!$M$9,G1158,1)),"",IF((AND(FIND('112'!$M$9,G1158,1)&gt;=1,B1158='112'!$K$9,OR($N1158='112'!$I$6,$O1158='112'!$I$6))),"x",""))</f>
        <v/>
      </c>
      <c r="U1158" s="85" t="str">
        <f>IF(ISERROR(FIND('112'!$M$9,G1158,1)),"",IF((AND(LEFT(G1158,2)=LEFT('112'!$M$9,2),B1158&lt;'112'!$K$9,$N1158='112'!$I$6)),"x",""))</f>
        <v/>
      </c>
      <c r="V1158" s="85" t="str">
        <f>IF(ISERROR(FIND('112'!$M$9,G1158,1)),"",IF((AND(RIGHT(G1158,2)=RIGHT('112'!$M$9,2),B1158&lt;'112'!$K$9,$O1158='112'!$I$6)),"x",""))</f>
        <v/>
      </c>
      <c r="W1158" s="85" t="str">
        <f>IF(AND('341-CT'!$H$9=H1158,OR(LEFT(N1158,3)=$W$7,LEFT(O1158,3)=$W$7)),"x","")</f>
        <v/>
      </c>
      <c r="X1158" s="85" t="str">
        <f>IF(OR(TH!N1158=TH!$X$7,O1158=TH!$X$7),"x","")</f>
        <v/>
      </c>
      <c r="Y1158" s="85" t="str">
        <f>IF(AND(OR(N1158="131",O1158="131"),H1158='131-CT'!$H$9),"x","")</f>
        <v/>
      </c>
      <c r="Z1158" s="85"/>
      <c r="AA1158" s="85" t="str">
        <f>IF(AND(MONTH(E1158)='IN-NX'!$J$5,'IN-NX'!$D$7=D1158),"x","")</f>
        <v/>
      </c>
      <c r="AB1158" s="85" t="str">
        <f>IF(AND(OR(LEFT(TH!N1158,2)="15",LEFT(TH!O1158,2)="15"),'152-CT'!$J$8=TH!F1158),"x","")</f>
        <v/>
      </c>
      <c r="AC1158" s="85" t="str">
        <f>IF(AND(OR(LEFT(TH!N1158,2)="15",LEFT(TH!O1158,2)="15"),TK!$E$7=TH!F1158),"x","")</f>
        <v/>
      </c>
      <c r="AD1158" s="85" t="str">
        <f>IF(AND(N1158="1521",MONTH(C1158)='BK-NL'!$M$11),"x","")</f>
        <v/>
      </c>
      <c r="AF1158" s="333">
        <v>1</v>
      </c>
    </row>
    <row r="1159" spans="1:32" ht="15.75" hidden="1" customHeight="1">
      <c r="A1159" s="342" t="str">
        <f>IF(B1159&lt;&gt;"",IF(AND(B1159='IN-TC'!$S$4,OR(TH!N1159="1111",TH!O1159="1111")),TH!D1159,""),"")</f>
        <v/>
      </c>
      <c r="B1159" s="63">
        <f t="shared" si="152"/>
        <v>6</v>
      </c>
      <c r="C1159" s="64">
        <v>42551</v>
      </c>
      <c r="D1159" s="64" t="s">
        <v>585</v>
      </c>
      <c r="E1159" s="64">
        <v>42530</v>
      </c>
      <c r="F1159" s="74" t="s">
        <v>1611</v>
      </c>
      <c r="G1159" s="994" t="s">
        <v>1612</v>
      </c>
      <c r="H1159" s="74" t="s">
        <v>1517</v>
      </c>
      <c r="I1159" s="446"/>
      <c r="J1159" s="446"/>
      <c r="K1159" s="437"/>
      <c r="L1159" s="446"/>
      <c r="M1159" s="65">
        <v>785538</v>
      </c>
      <c r="N1159" s="66" t="s">
        <v>9</v>
      </c>
      <c r="O1159" s="66" t="s">
        <v>8</v>
      </c>
      <c r="P1159" s="85" t="str">
        <f>IF(AND('331-CT'!$E$7=TH!H1159,OR(N1159="331",O1159="331")),"x","")</f>
        <v/>
      </c>
      <c r="Q1159" s="85" t="str">
        <f>IF(AND(B1159='111'!$L$11,OR($N1159=$Q$7,$O1159=$Q$7)),"x","")</f>
        <v/>
      </c>
      <c r="R1159" s="85" t="str">
        <f>IF(AND($N1159=$Q$7,$B1159&lt;'111'!$L$11),"x","")</f>
        <v/>
      </c>
      <c r="S1159" s="85" t="str">
        <f>IF(AND($O1159=$Q$7,$B1159&lt;'111'!$L$11),"x","")</f>
        <v/>
      </c>
      <c r="T1159" s="85" t="str">
        <f>IF(ISERROR(FIND('112'!$M$9,G1159,1)),"",IF((AND(FIND('112'!$M$9,G1159,1)&gt;=1,B1159='112'!$K$9,OR($N1159='112'!$I$6,$O1159='112'!$I$6))),"x",""))</f>
        <v/>
      </c>
      <c r="U1159" s="85" t="str">
        <f>IF(ISERROR(FIND('112'!$M$9,G1159,1)),"",IF((AND(LEFT(G1159,2)=LEFT('112'!$M$9,2),B1159&lt;'112'!$K$9,$N1159='112'!$I$6)),"x",""))</f>
        <v/>
      </c>
      <c r="V1159" s="85" t="str">
        <f>IF(ISERROR(FIND('112'!$M$9,G1159,1)),"",IF((AND(RIGHT(G1159,2)=RIGHT('112'!$M$9,2),B1159&lt;'112'!$K$9,$O1159='112'!$I$6)),"x",""))</f>
        <v/>
      </c>
      <c r="W1159" s="85" t="str">
        <f>IF(AND('341-CT'!$H$9=H1159,OR(LEFT(N1159,3)=$W$7,LEFT(O1159,3)=$W$7)),"x","")</f>
        <v/>
      </c>
      <c r="X1159" s="85" t="str">
        <f>IF(OR(TH!N1159=TH!$X$7,O1159=TH!$X$7),"x","")</f>
        <v/>
      </c>
      <c r="Y1159" s="85" t="str">
        <f>IF(AND(OR(N1159="131",O1159="131"),H1159='131-CT'!$H$9),"x","")</f>
        <v/>
      </c>
      <c r="Z1159" s="85"/>
      <c r="AA1159" s="85" t="str">
        <f>IF(AND(MONTH(E1159)='IN-NX'!$J$5,'IN-NX'!$D$7=D1159),"x","")</f>
        <v/>
      </c>
      <c r="AB1159" s="85" t="str">
        <f>IF(AND(OR(LEFT(TH!N1159,2)="15",LEFT(TH!O1159,2)="15"),'152-CT'!$J$8=TH!F1159),"x","")</f>
        <v/>
      </c>
      <c r="AC1159" s="85" t="str">
        <f>IF(AND(OR(LEFT(TH!N1159,2)="15",LEFT(TH!O1159,2)="15"),TK!$E$7=TH!F1159),"x","")</f>
        <v/>
      </c>
      <c r="AD1159" s="85" t="str">
        <f>IF(AND(N1159="1521",MONTH(C1159)='BK-NL'!$M$11),"x","")</f>
        <v/>
      </c>
    </row>
    <row r="1160" spans="1:32" ht="15.75" hidden="1" customHeight="1">
      <c r="A1160" s="342" t="str">
        <f>IF(B1160&lt;&gt;"",IF(AND(B1160='IN-TC'!$S$4,OR(TH!N1160="1111",TH!O1160="1111")),TH!D1160,""),"")</f>
        <v/>
      </c>
      <c r="B1160" s="63">
        <f t="shared" si="152"/>
        <v>6</v>
      </c>
      <c r="C1160" s="64">
        <v>42551</v>
      </c>
      <c r="D1160" s="64" t="s">
        <v>585</v>
      </c>
      <c r="E1160" s="64">
        <v>42536</v>
      </c>
      <c r="F1160" s="74" t="s">
        <v>1613</v>
      </c>
      <c r="G1160" s="994" t="s">
        <v>1615</v>
      </c>
      <c r="H1160" s="74" t="s">
        <v>1517</v>
      </c>
      <c r="I1160" s="446"/>
      <c r="J1160" s="446"/>
      <c r="K1160" s="437"/>
      <c r="L1160" s="446"/>
      <c r="M1160" s="65">
        <v>8519160</v>
      </c>
      <c r="N1160" s="66" t="s">
        <v>594</v>
      </c>
      <c r="O1160" s="66" t="s">
        <v>8</v>
      </c>
      <c r="P1160" s="85" t="str">
        <f>IF(AND('331-CT'!$E$7=TH!H1160,OR(N1160="331",O1160="331")),"x","")</f>
        <v/>
      </c>
      <c r="Q1160" s="85" t="str">
        <f>IF(AND(B1160='111'!$L$11,OR($N1160=$Q$7,$O1160=$Q$7)),"x","")</f>
        <v/>
      </c>
      <c r="R1160" s="85" t="str">
        <f>IF(AND($N1160=$Q$7,$B1160&lt;'111'!$L$11),"x","")</f>
        <v/>
      </c>
      <c r="S1160" s="85" t="str">
        <f>IF(AND($O1160=$Q$7,$B1160&lt;'111'!$L$11),"x","")</f>
        <v/>
      </c>
      <c r="T1160" s="85" t="str">
        <f>IF(ISERROR(FIND('112'!$M$9,G1160,1)),"",IF((AND(FIND('112'!$M$9,G1160,1)&gt;=1,B1160='112'!$K$9,OR($N1160='112'!$I$6,$O1160='112'!$I$6))),"x",""))</f>
        <v/>
      </c>
      <c r="U1160" s="85" t="str">
        <f>IF(ISERROR(FIND('112'!$M$9,G1160,1)),"",IF((AND(LEFT(G1160,2)=LEFT('112'!$M$9,2),B1160&lt;'112'!$K$9,$N1160='112'!$I$6)),"x",""))</f>
        <v/>
      </c>
      <c r="V1160" s="85" t="str">
        <f>IF(ISERROR(FIND('112'!$M$9,G1160,1)),"",IF((AND(RIGHT(G1160,2)=RIGHT('112'!$M$9,2),B1160&lt;'112'!$K$9,$O1160='112'!$I$6)),"x",""))</f>
        <v/>
      </c>
      <c r="W1160" s="85" t="str">
        <f>IF(AND('341-CT'!$H$9=H1160,OR(LEFT(N1160,3)=$W$7,LEFT(O1160,3)=$W$7)),"x","")</f>
        <v/>
      </c>
      <c r="X1160" s="85" t="str">
        <f>IF(OR(TH!N1160=TH!$X$7,O1160=TH!$X$7),"x","")</f>
        <v/>
      </c>
      <c r="Y1160" s="85" t="str">
        <f>IF(AND(OR(N1160="131",O1160="131"),H1160='131-CT'!$H$9),"x","")</f>
        <v/>
      </c>
      <c r="Z1160" s="85"/>
      <c r="AA1160" s="85" t="str">
        <f>IF(AND(MONTH(E1160)='IN-NX'!$J$5,'IN-NX'!$D$7=D1160),"x","")</f>
        <v/>
      </c>
      <c r="AB1160" s="85" t="str">
        <f>IF(AND(OR(LEFT(TH!N1160,2)="15",LEFT(TH!O1160,2)="15"),'152-CT'!$J$8=TH!F1160),"x","")</f>
        <v/>
      </c>
      <c r="AC1160" s="85" t="str">
        <f>IF(AND(OR(LEFT(TH!N1160,2)="15",LEFT(TH!O1160,2)="15"),TK!$E$7=TH!F1160),"x","")</f>
        <v/>
      </c>
      <c r="AD1160" s="85" t="str">
        <f>IF(AND(N1160="1521",MONTH(C1160)='BK-NL'!$M$11),"x","")</f>
        <v/>
      </c>
      <c r="AF1160" s="333">
        <v>1</v>
      </c>
    </row>
    <row r="1161" spans="1:32" ht="15.75" hidden="1" customHeight="1">
      <c r="A1161" s="342" t="str">
        <f>IF(B1161&lt;&gt;"",IF(AND(B1161='IN-TC'!$S$4,OR(TH!N1161="1111",TH!O1161="1111")),TH!D1161,""),"")</f>
        <v/>
      </c>
      <c r="B1161" s="63">
        <f t="shared" si="152"/>
        <v>6</v>
      </c>
      <c r="C1161" s="64">
        <v>42551</v>
      </c>
      <c r="D1161" s="64" t="s">
        <v>585</v>
      </c>
      <c r="E1161" s="64">
        <v>42536</v>
      </c>
      <c r="F1161" s="74" t="s">
        <v>1614</v>
      </c>
      <c r="G1161" s="994" t="s">
        <v>1615</v>
      </c>
      <c r="H1161" s="74" t="s">
        <v>1517</v>
      </c>
      <c r="I1161" s="446"/>
      <c r="J1161" s="446"/>
      <c r="K1161" s="437"/>
      <c r="L1161" s="446"/>
      <c r="M1161" s="65">
        <v>851916</v>
      </c>
      <c r="N1161" s="66" t="s">
        <v>9</v>
      </c>
      <c r="O1161" s="66" t="s">
        <v>8</v>
      </c>
      <c r="P1161" s="85" t="str">
        <f>IF(AND('331-CT'!$E$7=TH!H1161,OR(N1161="331",O1161="331")),"x","")</f>
        <v/>
      </c>
      <c r="Q1161" s="85" t="str">
        <f>IF(AND(B1161='111'!$L$11,OR($N1161=$Q$7,$O1161=$Q$7)),"x","")</f>
        <v/>
      </c>
      <c r="R1161" s="85" t="str">
        <f>IF(AND($N1161=$Q$7,$B1161&lt;'111'!$L$11),"x","")</f>
        <v/>
      </c>
      <c r="S1161" s="85" t="str">
        <f>IF(AND($O1161=$Q$7,$B1161&lt;'111'!$L$11),"x","")</f>
        <v/>
      </c>
      <c r="T1161" s="85" t="str">
        <f>IF(ISERROR(FIND('112'!$M$9,G1161,1)),"",IF((AND(FIND('112'!$M$9,G1161,1)&gt;=1,B1161='112'!$K$9,OR($N1161='112'!$I$6,$O1161='112'!$I$6))),"x",""))</f>
        <v/>
      </c>
      <c r="U1161" s="85" t="str">
        <f>IF(ISERROR(FIND('112'!$M$9,G1161,1)),"",IF((AND(LEFT(G1161,2)=LEFT('112'!$M$9,2),B1161&lt;'112'!$K$9,$N1161='112'!$I$6)),"x",""))</f>
        <v/>
      </c>
      <c r="V1161" s="85" t="str">
        <f>IF(ISERROR(FIND('112'!$M$9,G1161,1)),"",IF((AND(RIGHT(G1161,2)=RIGHT('112'!$M$9,2),B1161&lt;'112'!$K$9,$O1161='112'!$I$6)),"x",""))</f>
        <v/>
      </c>
      <c r="W1161" s="85" t="str">
        <f>IF(AND('341-CT'!$H$9=H1161,OR(LEFT(N1161,3)=$W$7,LEFT(O1161,3)=$W$7)),"x","")</f>
        <v/>
      </c>
      <c r="X1161" s="85" t="str">
        <f>IF(OR(TH!N1161=TH!$X$7,O1161=TH!$X$7),"x","")</f>
        <v/>
      </c>
      <c r="Y1161" s="85" t="str">
        <f>IF(AND(OR(N1161="131",O1161="131"),H1161='131-CT'!$H$9),"x","")</f>
        <v/>
      </c>
      <c r="Z1161" s="85"/>
      <c r="AA1161" s="85" t="str">
        <f>IF(AND(MONTH(E1161)='IN-NX'!$J$5,'IN-NX'!$D$7=D1161),"x","")</f>
        <v/>
      </c>
      <c r="AB1161" s="85" t="str">
        <f>IF(AND(OR(LEFT(TH!N1161,2)="15",LEFT(TH!O1161,2)="15"),'152-CT'!$J$8=TH!F1161),"x","")</f>
        <v/>
      </c>
      <c r="AC1161" s="85" t="str">
        <f>IF(AND(OR(LEFT(TH!N1161,2)="15",LEFT(TH!O1161,2)="15"),TK!$E$7=TH!F1161),"x","")</f>
        <v/>
      </c>
      <c r="AD1161" s="85" t="str">
        <f>IF(AND(N1161="1521",MONTH(C1161)='BK-NL'!$M$11),"x","")</f>
        <v/>
      </c>
    </row>
    <row r="1162" spans="1:32" ht="15.75" hidden="1" customHeight="1">
      <c r="A1162" s="342" t="str">
        <f>IF(B1162&lt;&gt;"",IF(AND(B1162='IN-TC'!$S$4,OR(TH!N1162="1111",TH!O1162="1111")),TH!D1162,""),"")</f>
        <v/>
      </c>
      <c r="B1162" s="63">
        <f t="shared" si="152"/>
        <v>6</v>
      </c>
      <c r="C1162" s="64">
        <v>42551</v>
      </c>
      <c r="D1162" s="64" t="s">
        <v>585</v>
      </c>
      <c r="E1162" s="64">
        <v>42536</v>
      </c>
      <c r="F1162" s="74" t="s">
        <v>1519</v>
      </c>
      <c r="G1162" s="994" t="s">
        <v>1616</v>
      </c>
      <c r="H1162" s="74" t="s">
        <v>1517</v>
      </c>
      <c r="I1162" s="446"/>
      <c r="J1162" s="446"/>
      <c r="K1162" s="437"/>
      <c r="L1162" s="446"/>
      <c r="M1162" s="65">
        <v>20124000</v>
      </c>
      <c r="N1162" s="66" t="s">
        <v>594</v>
      </c>
      <c r="O1162" s="66" t="s">
        <v>8</v>
      </c>
      <c r="P1162" s="85" t="str">
        <f>IF(AND('331-CT'!$E$7=TH!H1162,OR(N1162="331",O1162="331")),"x","")</f>
        <v/>
      </c>
      <c r="Q1162" s="85" t="str">
        <f>IF(AND(B1162='111'!$L$11,OR($N1162=$Q$7,$O1162=$Q$7)),"x","")</f>
        <v/>
      </c>
      <c r="R1162" s="85" t="str">
        <f>IF(AND($N1162=$Q$7,$B1162&lt;'111'!$L$11),"x","")</f>
        <v/>
      </c>
      <c r="S1162" s="85" t="str">
        <f>IF(AND($O1162=$Q$7,$B1162&lt;'111'!$L$11),"x","")</f>
        <v/>
      </c>
      <c r="T1162" s="85" t="str">
        <f>IF(ISERROR(FIND('112'!$M$9,G1162,1)),"",IF((AND(FIND('112'!$M$9,G1162,1)&gt;=1,B1162='112'!$K$9,OR($N1162='112'!$I$6,$O1162='112'!$I$6))),"x",""))</f>
        <v/>
      </c>
      <c r="U1162" s="85" t="str">
        <f>IF(ISERROR(FIND('112'!$M$9,G1162,1)),"",IF((AND(LEFT(G1162,2)=LEFT('112'!$M$9,2),B1162&lt;'112'!$K$9,$N1162='112'!$I$6)),"x",""))</f>
        <v/>
      </c>
      <c r="V1162" s="85" t="str">
        <f>IF(ISERROR(FIND('112'!$M$9,G1162,1)),"",IF((AND(RIGHT(G1162,2)=RIGHT('112'!$M$9,2),B1162&lt;'112'!$K$9,$O1162='112'!$I$6)),"x",""))</f>
        <v/>
      </c>
      <c r="W1162" s="85" t="str">
        <f>IF(AND('341-CT'!$H$9=H1162,OR(LEFT(N1162,3)=$W$7,LEFT(O1162,3)=$W$7)),"x","")</f>
        <v/>
      </c>
      <c r="X1162" s="85" t="str">
        <f>IF(OR(TH!N1162=TH!$X$7,O1162=TH!$X$7),"x","")</f>
        <v/>
      </c>
      <c r="Y1162" s="85" t="str">
        <f>IF(AND(OR(N1162="131",O1162="131"),H1162='131-CT'!$H$9),"x","")</f>
        <v/>
      </c>
      <c r="Z1162" s="85"/>
      <c r="AA1162" s="85" t="str">
        <f>IF(AND(MONTH(E1162)='IN-NX'!$J$5,'IN-NX'!$D$7=D1162),"x","")</f>
        <v/>
      </c>
      <c r="AB1162" s="85" t="str">
        <f>IF(AND(OR(LEFT(TH!N1162,2)="15",LEFT(TH!O1162,2)="15"),'152-CT'!$J$8=TH!F1162),"x","")</f>
        <v/>
      </c>
      <c r="AC1162" s="85" t="str">
        <f>IF(AND(OR(LEFT(TH!N1162,2)="15",LEFT(TH!O1162,2)="15"),TK!$E$7=TH!F1162),"x","")</f>
        <v/>
      </c>
      <c r="AD1162" s="85" t="str">
        <f>IF(AND(N1162="1521",MONTH(C1162)='BK-NL'!$M$11),"x","")</f>
        <v/>
      </c>
    </row>
    <row r="1163" spans="1:32" ht="15.75" hidden="1" customHeight="1">
      <c r="A1163" s="342" t="str">
        <f>IF(B1163&lt;&gt;"",IF(AND(B1163='IN-TC'!$S$4,OR(TH!N1163="1111",TH!O1163="1111")),TH!D1163,""),"")</f>
        <v/>
      </c>
      <c r="B1163" s="63">
        <f t="shared" si="152"/>
        <v>6</v>
      </c>
      <c r="C1163" s="64">
        <v>42551</v>
      </c>
      <c r="D1163" s="64" t="s">
        <v>585</v>
      </c>
      <c r="E1163" s="64">
        <v>42537</v>
      </c>
      <c r="F1163" s="74" t="s">
        <v>1610</v>
      </c>
      <c r="G1163" s="994" t="s">
        <v>1617</v>
      </c>
      <c r="H1163" s="74" t="s">
        <v>1517</v>
      </c>
      <c r="I1163" s="446"/>
      <c r="J1163" s="446"/>
      <c r="K1163" s="437"/>
      <c r="L1163" s="446"/>
      <c r="M1163" s="65">
        <v>7844850</v>
      </c>
      <c r="N1163" s="66" t="s">
        <v>594</v>
      </c>
      <c r="O1163" s="66" t="s">
        <v>8</v>
      </c>
      <c r="P1163" s="85" t="str">
        <f>IF(AND('331-CT'!$E$7=TH!H1163,OR(N1163="331",O1163="331")),"x","")</f>
        <v/>
      </c>
      <c r="Q1163" s="85" t="str">
        <f>IF(AND(B1163='111'!$L$11,OR($N1163=$Q$7,$O1163=$Q$7)),"x","")</f>
        <v/>
      </c>
      <c r="R1163" s="85" t="str">
        <f>IF(AND($N1163=$Q$7,$B1163&lt;'111'!$L$11),"x","")</f>
        <v/>
      </c>
      <c r="S1163" s="85" t="str">
        <f>IF(AND($O1163=$Q$7,$B1163&lt;'111'!$L$11),"x","")</f>
        <v/>
      </c>
      <c r="T1163" s="85" t="str">
        <f>IF(ISERROR(FIND('112'!$M$9,G1163,1)),"",IF((AND(FIND('112'!$M$9,G1163,1)&gt;=1,B1163='112'!$K$9,OR($N1163='112'!$I$6,$O1163='112'!$I$6))),"x",""))</f>
        <v/>
      </c>
      <c r="U1163" s="85" t="str">
        <f>IF(ISERROR(FIND('112'!$M$9,G1163,1)),"",IF((AND(LEFT(G1163,2)=LEFT('112'!$M$9,2),B1163&lt;'112'!$K$9,$N1163='112'!$I$6)),"x",""))</f>
        <v/>
      </c>
      <c r="V1163" s="85" t="str">
        <f>IF(ISERROR(FIND('112'!$M$9,G1163,1)),"",IF((AND(RIGHT(G1163,2)=RIGHT('112'!$M$9,2),B1163&lt;'112'!$K$9,$O1163='112'!$I$6)),"x",""))</f>
        <v/>
      </c>
      <c r="W1163" s="85" t="str">
        <f>IF(AND('341-CT'!$H$9=H1163,OR(LEFT(N1163,3)=$W$7,LEFT(O1163,3)=$W$7)),"x","")</f>
        <v/>
      </c>
      <c r="X1163" s="85" t="str">
        <f>IF(OR(TH!N1163=TH!$X$7,O1163=TH!$X$7),"x","")</f>
        <v/>
      </c>
      <c r="Y1163" s="85" t="str">
        <f>IF(AND(OR(N1163="131",O1163="131"),H1163='131-CT'!$H$9),"x","")</f>
        <v/>
      </c>
      <c r="Z1163" s="85"/>
      <c r="AA1163" s="85" t="str">
        <f>IF(AND(MONTH(E1163)='IN-NX'!$J$5,'IN-NX'!$D$7=D1163),"x","")</f>
        <v/>
      </c>
      <c r="AB1163" s="85" t="str">
        <f>IF(AND(OR(LEFT(TH!N1163,2)="15",LEFT(TH!O1163,2)="15"),'152-CT'!$J$8=TH!F1163),"x","")</f>
        <v/>
      </c>
      <c r="AC1163" s="85" t="str">
        <f>IF(AND(OR(LEFT(TH!N1163,2)="15",LEFT(TH!O1163,2)="15"),TK!$E$7=TH!F1163),"x","")</f>
        <v/>
      </c>
      <c r="AD1163" s="85" t="str">
        <f>IF(AND(N1163="1521",MONTH(C1163)='BK-NL'!$M$11),"x","")</f>
        <v/>
      </c>
      <c r="AF1163" s="333">
        <v>1</v>
      </c>
    </row>
    <row r="1164" spans="1:32" ht="15.75" hidden="1" customHeight="1">
      <c r="A1164" s="342" t="str">
        <f>IF(B1164&lt;&gt;"",IF(AND(B1164='IN-TC'!$S$4,OR(TH!N1164="1111",TH!O1164="1111")),TH!D1164,""),"")</f>
        <v/>
      </c>
      <c r="B1164" s="63">
        <f t="shared" si="152"/>
        <v>6</v>
      </c>
      <c r="C1164" s="64">
        <v>42551</v>
      </c>
      <c r="D1164" s="64" t="s">
        <v>585</v>
      </c>
      <c r="E1164" s="64">
        <v>42537</v>
      </c>
      <c r="F1164" s="74" t="s">
        <v>1611</v>
      </c>
      <c r="G1164" s="994" t="s">
        <v>1617</v>
      </c>
      <c r="H1164" s="74" t="s">
        <v>1517</v>
      </c>
      <c r="I1164" s="446"/>
      <c r="J1164" s="446"/>
      <c r="K1164" s="437"/>
      <c r="L1164" s="446"/>
      <c r="M1164" s="65">
        <v>784485</v>
      </c>
      <c r="N1164" s="66" t="s">
        <v>9</v>
      </c>
      <c r="O1164" s="66" t="s">
        <v>8</v>
      </c>
      <c r="P1164" s="85" t="str">
        <f>IF(AND('331-CT'!$E$7=TH!H1164,OR(N1164="331",O1164="331")),"x","")</f>
        <v/>
      </c>
      <c r="Q1164" s="85" t="str">
        <f>IF(AND(B1164='111'!$L$11,OR($N1164=$Q$7,$O1164=$Q$7)),"x","")</f>
        <v/>
      </c>
      <c r="R1164" s="85" t="str">
        <f>IF(AND($N1164=$Q$7,$B1164&lt;'111'!$L$11),"x","")</f>
        <v/>
      </c>
      <c r="S1164" s="85" t="str">
        <f>IF(AND($O1164=$Q$7,$B1164&lt;'111'!$L$11),"x","")</f>
        <v/>
      </c>
      <c r="T1164" s="85" t="str">
        <f>IF(ISERROR(FIND('112'!$M$9,G1164,1)),"",IF((AND(FIND('112'!$M$9,G1164,1)&gt;=1,B1164='112'!$K$9,OR($N1164='112'!$I$6,$O1164='112'!$I$6))),"x",""))</f>
        <v/>
      </c>
      <c r="U1164" s="85" t="str">
        <f>IF(ISERROR(FIND('112'!$M$9,G1164,1)),"",IF((AND(LEFT(G1164,2)=LEFT('112'!$M$9,2),B1164&lt;'112'!$K$9,$N1164='112'!$I$6)),"x",""))</f>
        <v/>
      </c>
      <c r="V1164" s="85" t="str">
        <f>IF(ISERROR(FIND('112'!$M$9,G1164,1)),"",IF((AND(RIGHT(G1164,2)=RIGHT('112'!$M$9,2),B1164&lt;'112'!$K$9,$O1164='112'!$I$6)),"x",""))</f>
        <v/>
      </c>
      <c r="W1164" s="85" t="str">
        <f>IF(AND('341-CT'!$H$9=H1164,OR(LEFT(N1164,3)=$W$7,LEFT(O1164,3)=$W$7)),"x","")</f>
        <v/>
      </c>
      <c r="X1164" s="85" t="str">
        <f>IF(OR(TH!N1164=TH!$X$7,O1164=TH!$X$7),"x","")</f>
        <v/>
      </c>
      <c r="Y1164" s="85" t="str">
        <f>IF(AND(OR(N1164="131",O1164="131"),H1164='131-CT'!$H$9),"x","")</f>
        <v/>
      </c>
      <c r="Z1164" s="85"/>
      <c r="AA1164" s="85" t="str">
        <f>IF(AND(MONTH(E1164)='IN-NX'!$J$5,'IN-NX'!$D$7=D1164),"x","")</f>
        <v/>
      </c>
      <c r="AB1164" s="85" t="str">
        <f>IF(AND(OR(LEFT(TH!N1164,2)="15",LEFT(TH!O1164,2)="15"),'152-CT'!$J$8=TH!F1164),"x","")</f>
        <v/>
      </c>
      <c r="AC1164" s="85" t="str">
        <f>IF(AND(OR(LEFT(TH!N1164,2)="15",LEFT(TH!O1164,2)="15"),TK!$E$7=TH!F1164),"x","")</f>
        <v/>
      </c>
      <c r="AD1164" s="85" t="str">
        <f>IF(AND(N1164="1521",MONTH(C1164)='BK-NL'!$M$11),"x","")</f>
        <v/>
      </c>
    </row>
    <row r="1165" spans="1:32" ht="15.75" hidden="1" customHeight="1">
      <c r="A1165" s="342" t="str">
        <f>IF(B1165&lt;&gt;"",IF(AND(B1165='IN-TC'!$S$4,OR(TH!N1165="1111",TH!O1165="1111")),TH!D1165,""),"")</f>
        <v/>
      </c>
      <c r="B1165" s="63">
        <f t="shared" si="152"/>
        <v>6</v>
      </c>
      <c r="C1165" s="64">
        <v>42551</v>
      </c>
      <c r="D1165" s="64" t="s">
        <v>585</v>
      </c>
      <c r="E1165" s="64">
        <v>42537</v>
      </c>
      <c r="F1165" s="74" t="s">
        <v>1519</v>
      </c>
      <c r="G1165" s="994" t="s">
        <v>1618</v>
      </c>
      <c r="H1165" s="74" t="s">
        <v>1517</v>
      </c>
      <c r="I1165" s="446"/>
      <c r="J1165" s="446"/>
      <c r="K1165" s="437"/>
      <c r="L1165" s="446"/>
      <c r="M1165" s="65">
        <v>9387000</v>
      </c>
      <c r="N1165" s="66" t="s">
        <v>594</v>
      </c>
      <c r="O1165" s="66" t="s">
        <v>8</v>
      </c>
      <c r="P1165" s="85" t="str">
        <f>IF(AND('331-CT'!$E$7=TH!H1165,OR(N1165="331",O1165="331")),"x","")</f>
        <v/>
      </c>
      <c r="Q1165" s="85" t="str">
        <f>IF(AND(B1165='111'!$L$11,OR($N1165=$Q$7,$O1165=$Q$7)),"x","")</f>
        <v/>
      </c>
      <c r="R1165" s="85" t="str">
        <f>IF(AND($N1165=$Q$7,$B1165&lt;'111'!$L$11),"x","")</f>
        <v/>
      </c>
      <c r="S1165" s="85" t="str">
        <f>IF(AND($O1165=$Q$7,$B1165&lt;'111'!$L$11),"x","")</f>
        <v/>
      </c>
      <c r="T1165" s="85" t="str">
        <f>IF(ISERROR(FIND('112'!$M$9,G1165,1)),"",IF((AND(FIND('112'!$M$9,G1165,1)&gt;=1,B1165='112'!$K$9,OR($N1165='112'!$I$6,$O1165='112'!$I$6))),"x",""))</f>
        <v/>
      </c>
      <c r="U1165" s="85" t="str">
        <f>IF(ISERROR(FIND('112'!$M$9,G1165,1)),"",IF((AND(LEFT(G1165,2)=LEFT('112'!$M$9,2),B1165&lt;'112'!$K$9,$N1165='112'!$I$6)),"x",""))</f>
        <v/>
      </c>
      <c r="V1165" s="85" t="str">
        <f>IF(ISERROR(FIND('112'!$M$9,G1165,1)),"",IF((AND(RIGHT(G1165,2)=RIGHT('112'!$M$9,2),B1165&lt;'112'!$K$9,$O1165='112'!$I$6)),"x",""))</f>
        <v/>
      </c>
      <c r="W1165" s="85" t="str">
        <f>IF(AND('341-CT'!$H$9=H1165,OR(LEFT(N1165,3)=$W$7,LEFT(O1165,3)=$W$7)),"x","")</f>
        <v/>
      </c>
      <c r="X1165" s="85" t="str">
        <f>IF(OR(TH!N1165=TH!$X$7,O1165=TH!$X$7),"x","")</f>
        <v/>
      </c>
      <c r="Y1165" s="85" t="str">
        <f>IF(AND(OR(N1165="131",O1165="131"),H1165='131-CT'!$H$9),"x","")</f>
        <v/>
      </c>
      <c r="Z1165" s="85"/>
      <c r="AA1165" s="85" t="str">
        <f>IF(AND(MONTH(E1165)='IN-NX'!$J$5,'IN-NX'!$D$7=D1165),"x","")</f>
        <v/>
      </c>
      <c r="AB1165" s="85" t="str">
        <f>IF(AND(OR(LEFT(TH!N1165,2)="15",LEFT(TH!O1165,2)="15"),'152-CT'!$J$8=TH!F1165),"x","")</f>
        <v/>
      </c>
      <c r="AC1165" s="85" t="str">
        <f>IF(AND(OR(LEFT(TH!N1165,2)="15",LEFT(TH!O1165,2)="15"),TK!$E$7=TH!F1165),"x","")</f>
        <v/>
      </c>
      <c r="AD1165" s="85" t="str">
        <f>IF(AND(N1165="1521",MONTH(C1165)='BK-NL'!$M$11),"x","")</f>
        <v/>
      </c>
    </row>
    <row r="1166" spans="1:32" ht="15.75" hidden="1" customHeight="1">
      <c r="A1166" s="342" t="str">
        <f>IF(B1166&lt;&gt;"",IF(AND(B1166='IN-TC'!$S$4,OR(TH!N1166="1111",TH!O1166="1111")),TH!D1166,""),"")</f>
        <v/>
      </c>
      <c r="B1166" s="63">
        <f t="shared" si="152"/>
        <v>6</v>
      </c>
      <c r="C1166" s="64">
        <v>42551</v>
      </c>
      <c r="D1166" s="64" t="s">
        <v>585</v>
      </c>
      <c r="E1166" s="64">
        <v>42537</v>
      </c>
      <c r="F1166" s="74" t="s">
        <v>1184</v>
      </c>
      <c r="G1166" s="994" t="s">
        <v>1640</v>
      </c>
      <c r="H1166" s="74" t="s">
        <v>632</v>
      </c>
      <c r="I1166" s="446"/>
      <c r="J1166" s="446"/>
      <c r="K1166" s="437"/>
      <c r="L1166" s="446"/>
      <c r="M1166" s="65">
        <v>5500000</v>
      </c>
      <c r="N1166" s="66" t="s">
        <v>594</v>
      </c>
      <c r="O1166" s="66" t="s">
        <v>8</v>
      </c>
      <c r="P1166" s="85" t="str">
        <f>IF(AND('331-CT'!$E$7=TH!H1166,OR(N1166="331",O1166="331")),"x","")</f>
        <v/>
      </c>
      <c r="Q1166" s="85" t="str">
        <f>IF(AND(B1166='111'!$L$11,OR($N1166=$Q$7,$O1166=$Q$7)),"x","")</f>
        <v/>
      </c>
      <c r="R1166" s="85" t="str">
        <f>IF(AND($N1166=$Q$7,$B1166&lt;'111'!$L$11),"x","")</f>
        <v/>
      </c>
      <c r="S1166" s="85" t="str">
        <f>IF(AND($O1166=$Q$7,$B1166&lt;'111'!$L$11),"x","")</f>
        <v/>
      </c>
      <c r="T1166" s="85" t="str">
        <f>IF(ISERROR(FIND('112'!$M$9,G1166,1)),"",IF((AND(FIND('112'!$M$9,G1166,1)&gt;=1,B1166='112'!$K$9,OR($N1166='112'!$I$6,$O1166='112'!$I$6))),"x",""))</f>
        <v/>
      </c>
      <c r="U1166" s="85" t="str">
        <f>IF(ISERROR(FIND('112'!$M$9,G1166,1)),"",IF((AND(LEFT(G1166,2)=LEFT('112'!$M$9,2),B1166&lt;'112'!$K$9,$N1166='112'!$I$6)),"x",""))</f>
        <v/>
      </c>
      <c r="V1166" s="85" t="str">
        <f>IF(ISERROR(FIND('112'!$M$9,G1166,1)),"",IF((AND(RIGHT(G1166,2)=RIGHT('112'!$M$9,2),B1166&lt;'112'!$K$9,$O1166='112'!$I$6)),"x",""))</f>
        <v/>
      </c>
      <c r="W1166" s="85" t="str">
        <f>IF(AND('341-CT'!$H$9=H1166,OR(LEFT(N1166,3)=$W$7,LEFT(O1166,3)=$W$7)),"x","")</f>
        <v/>
      </c>
      <c r="X1166" s="85" t="str">
        <f>IF(OR(TH!N1166=TH!$X$7,O1166=TH!$X$7),"x","")</f>
        <v/>
      </c>
      <c r="Y1166" s="85" t="str">
        <f>IF(AND(OR(N1166="131",O1166="131"),H1166='131-CT'!$H$9),"x","")</f>
        <v/>
      </c>
      <c r="Z1166" s="85"/>
      <c r="AA1166" s="85" t="str">
        <f>IF(AND(MONTH(E1166)='IN-NX'!$J$5,'IN-NX'!$D$7=D1166),"x","")</f>
        <v/>
      </c>
      <c r="AB1166" s="85" t="str">
        <f>IF(AND(OR(LEFT(TH!N1166,2)="15",LEFT(TH!O1166,2)="15"),'152-CT'!$J$8=TH!F1166),"x","")</f>
        <v/>
      </c>
      <c r="AC1166" s="85" t="str">
        <f>IF(AND(OR(LEFT(TH!N1166,2)="15",LEFT(TH!O1166,2)="15"),TK!$E$7=TH!F1166),"x","")</f>
        <v/>
      </c>
      <c r="AD1166" s="85" t="str">
        <f>IF(AND(N1166="1521",MONTH(C1166)='BK-NL'!$M$11),"x","")</f>
        <v/>
      </c>
    </row>
    <row r="1167" spans="1:32" ht="15.75" hidden="1" customHeight="1">
      <c r="A1167" s="342" t="str">
        <f>IF(B1167&lt;&gt;"",IF(AND(B1167='IN-TC'!$S$4,OR(TH!N1167="1111",TH!O1167="1111")),TH!D1167,""),"")</f>
        <v/>
      </c>
      <c r="B1167" s="63">
        <f t="shared" si="152"/>
        <v>6</v>
      </c>
      <c r="C1167" s="64">
        <v>42551</v>
      </c>
      <c r="D1167" s="64" t="s">
        <v>585</v>
      </c>
      <c r="E1167" s="64">
        <v>42544</v>
      </c>
      <c r="F1167" s="74" t="s">
        <v>641</v>
      </c>
      <c r="G1167" s="994" t="s">
        <v>1641</v>
      </c>
      <c r="H1167" s="74" t="s">
        <v>632</v>
      </c>
      <c r="I1167" s="446"/>
      <c r="J1167" s="446"/>
      <c r="K1167" s="437"/>
      <c r="L1167" s="446"/>
      <c r="M1167" s="65">
        <v>990000</v>
      </c>
      <c r="N1167" s="66" t="s">
        <v>594</v>
      </c>
      <c r="O1167" s="66" t="s">
        <v>8</v>
      </c>
      <c r="P1167" s="85" t="str">
        <f>IF(AND('331-CT'!$E$7=TH!H1167,OR(N1167="331",O1167="331")),"x","")</f>
        <v/>
      </c>
      <c r="Q1167" s="85" t="str">
        <f>IF(AND(B1167='111'!$L$11,OR($N1167=$Q$7,$O1167=$Q$7)),"x","")</f>
        <v/>
      </c>
      <c r="R1167" s="85" t="str">
        <f>IF(AND($N1167=$Q$7,$B1167&lt;'111'!$L$11),"x","")</f>
        <v/>
      </c>
      <c r="S1167" s="85" t="str">
        <f>IF(AND($O1167=$Q$7,$B1167&lt;'111'!$L$11),"x","")</f>
        <v/>
      </c>
      <c r="T1167" s="85" t="str">
        <f>IF(ISERROR(FIND('112'!$M$9,G1167,1)),"",IF((AND(FIND('112'!$M$9,G1167,1)&gt;=1,B1167='112'!$K$9,OR($N1167='112'!$I$6,$O1167='112'!$I$6))),"x",""))</f>
        <v/>
      </c>
      <c r="U1167" s="85" t="str">
        <f>IF(ISERROR(FIND('112'!$M$9,G1167,1)),"",IF((AND(LEFT(G1167,2)=LEFT('112'!$M$9,2),B1167&lt;'112'!$K$9,$N1167='112'!$I$6)),"x",""))</f>
        <v/>
      </c>
      <c r="V1167" s="85" t="str">
        <f>IF(ISERROR(FIND('112'!$M$9,G1167,1)),"",IF((AND(RIGHT(G1167,2)=RIGHT('112'!$M$9,2),B1167&lt;'112'!$K$9,$O1167='112'!$I$6)),"x",""))</f>
        <v/>
      </c>
      <c r="W1167" s="85" t="str">
        <f>IF(AND('341-CT'!$H$9=H1167,OR(LEFT(N1167,3)=$W$7,LEFT(O1167,3)=$W$7)),"x","")</f>
        <v/>
      </c>
      <c r="X1167" s="85" t="str">
        <f>IF(OR(TH!N1167=TH!$X$7,O1167=TH!$X$7),"x","")</f>
        <v/>
      </c>
      <c r="Y1167" s="85" t="str">
        <f>IF(AND(OR(N1167="131",O1167="131"),H1167='131-CT'!$H$9),"x","")</f>
        <v/>
      </c>
      <c r="Z1167" s="85"/>
      <c r="AA1167" s="85" t="str">
        <f>IF(AND(MONTH(E1167)='IN-NX'!$J$5,'IN-NX'!$D$7=D1167),"x","")</f>
        <v/>
      </c>
      <c r="AB1167" s="85" t="str">
        <f>IF(AND(OR(LEFT(TH!N1167,2)="15",LEFT(TH!O1167,2)="15"),'152-CT'!$J$8=TH!F1167),"x","")</f>
        <v/>
      </c>
      <c r="AC1167" s="85" t="str">
        <f>IF(AND(OR(LEFT(TH!N1167,2)="15",LEFT(TH!O1167,2)="15"),TK!$E$7=TH!F1167),"x","")</f>
        <v/>
      </c>
      <c r="AD1167" s="85" t="str">
        <f>IF(AND(N1167="1521",MONTH(C1167)='BK-NL'!$M$11),"x","")</f>
        <v/>
      </c>
    </row>
    <row r="1168" spans="1:32" ht="15.75" hidden="1" customHeight="1">
      <c r="A1168" s="342" t="str">
        <f>IF(B1168&lt;&gt;"",IF(AND(B1168='IN-TC'!$S$4,OR(TH!N1168="1111",TH!O1168="1111")),TH!D1168,""),"")</f>
        <v/>
      </c>
      <c r="B1168" s="63">
        <f t="shared" si="152"/>
        <v>6</v>
      </c>
      <c r="C1168" s="64">
        <v>42551</v>
      </c>
      <c r="D1168" s="64" t="s">
        <v>585</v>
      </c>
      <c r="E1168" s="64">
        <v>42541</v>
      </c>
      <c r="F1168" s="74" t="s">
        <v>1642</v>
      </c>
      <c r="G1168" s="994" t="s">
        <v>1643</v>
      </c>
      <c r="H1168" s="322" t="s">
        <v>1645</v>
      </c>
      <c r="I1168" s="446"/>
      <c r="J1168" s="446"/>
      <c r="K1168" s="437"/>
      <c r="L1168" s="446"/>
      <c r="M1168" s="65">
        <v>18448564</v>
      </c>
      <c r="N1168" s="66" t="s">
        <v>101</v>
      </c>
      <c r="O1168" s="66" t="s">
        <v>8</v>
      </c>
      <c r="P1168" s="85" t="str">
        <f>IF(AND('331-CT'!$E$7=TH!H1168,OR(N1168="331",O1168="331")),"x","")</f>
        <v/>
      </c>
      <c r="Q1168" s="85" t="str">
        <f>IF(AND(B1168='111'!$L$11,OR($N1168=$Q$7,$O1168=$Q$7)),"x","")</f>
        <v/>
      </c>
      <c r="R1168" s="85" t="str">
        <f>IF(AND($N1168=$Q$7,$B1168&lt;'111'!$L$11),"x","")</f>
        <v/>
      </c>
      <c r="S1168" s="85" t="str">
        <f>IF(AND($O1168=$Q$7,$B1168&lt;'111'!$L$11),"x","")</f>
        <v/>
      </c>
      <c r="T1168" s="85" t="str">
        <f>IF(ISERROR(FIND('112'!$M$9,G1168,1)),"",IF((AND(FIND('112'!$M$9,G1168,1)&gt;=1,B1168='112'!$K$9,OR($N1168='112'!$I$6,$O1168='112'!$I$6))),"x",""))</f>
        <v/>
      </c>
      <c r="U1168" s="85" t="str">
        <f>IF(ISERROR(FIND('112'!$M$9,G1168,1)),"",IF((AND(LEFT(G1168,2)=LEFT('112'!$M$9,2),B1168&lt;'112'!$K$9,$N1168='112'!$I$6)),"x",""))</f>
        <v/>
      </c>
      <c r="V1168" s="85" t="str">
        <f>IF(ISERROR(FIND('112'!$M$9,G1168,1)),"",IF((AND(RIGHT(G1168,2)=RIGHT('112'!$M$9,2),B1168&lt;'112'!$K$9,$O1168='112'!$I$6)),"x",""))</f>
        <v/>
      </c>
      <c r="W1168" s="85" t="str">
        <f>IF(AND('341-CT'!$H$9=H1168,OR(LEFT(N1168,3)=$W$7,LEFT(O1168,3)=$W$7)),"x","")</f>
        <v/>
      </c>
      <c r="X1168" s="85" t="str">
        <f>IF(OR(TH!N1168=TH!$X$7,O1168=TH!$X$7),"x","")</f>
        <v/>
      </c>
      <c r="Y1168" s="85" t="str">
        <f>IF(AND(OR(N1168="131",O1168="131"),H1168='131-CT'!$H$9),"x","")</f>
        <v/>
      </c>
      <c r="Z1168" s="85"/>
      <c r="AA1168" s="85" t="str">
        <f>IF(AND(MONTH(E1168)='IN-NX'!$J$5,'IN-NX'!$D$7=D1168),"x","")</f>
        <v/>
      </c>
      <c r="AB1168" s="85" t="str">
        <f>IF(AND(OR(LEFT(TH!N1168,2)="15",LEFT(TH!O1168,2)="15"),'152-CT'!$J$8=TH!F1168),"x","")</f>
        <v/>
      </c>
      <c r="AC1168" s="85" t="str">
        <f>IF(AND(OR(LEFT(TH!N1168,2)="15",LEFT(TH!O1168,2)="15"),TK!$E$7=TH!F1168),"x","")</f>
        <v/>
      </c>
      <c r="AD1168" s="85" t="str">
        <f>IF(AND(N1168="1521",MONTH(C1168)='BK-NL'!$M$11),"x","")</f>
        <v/>
      </c>
      <c r="AF1168" s="333">
        <v>1</v>
      </c>
    </row>
    <row r="1169" spans="1:32" ht="15.75" hidden="1" customHeight="1">
      <c r="A1169" s="342" t="str">
        <f>IF(B1169&lt;&gt;"",IF(AND(B1169='IN-TC'!$S$4,OR(TH!N1169="1111",TH!O1169="1111")),TH!D1169,""),"")</f>
        <v/>
      </c>
      <c r="B1169" s="63">
        <f t="shared" si="152"/>
        <v>6</v>
      </c>
      <c r="C1169" s="64">
        <v>42551</v>
      </c>
      <c r="D1169" s="64" t="s">
        <v>585</v>
      </c>
      <c r="E1169" s="64">
        <v>42541</v>
      </c>
      <c r="F1169" s="74" t="s">
        <v>1644</v>
      </c>
      <c r="G1169" s="994" t="s">
        <v>1643</v>
      </c>
      <c r="H1169" s="322" t="s">
        <v>1645</v>
      </c>
      <c r="I1169" s="446"/>
      <c r="J1169" s="446"/>
      <c r="K1169" s="437"/>
      <c r="L1169" s="446"/>
      <c r="M1169" s="65">
        <v>1844856</v>
      </c>
      <c r="N1169" s="66" t="s">
        <v>9</v>
      </c>
      <c r="O1169" s="66" t="s">
        <v>8</v>
      </c>
      <c r="P1169" s="85" t="str">
        <f>IF(AND('331-CT'!$E$7=TH!H1169,OR(N1169="331",O1169="331")),"x","")</f>
        <v/>
      </c>
      <c r="Q1169" s="85" t="str">
        <f>IF(AND(B1169='111'!$L$11,OR($N1169=$Q$7,$O1169=$Q$7)),"x","")</f>
        <v/>
      </c>
      <c r="R1169" s="85" t="str">
        <f>IF(AND($N1169=$Q$7,$B1169&lt;'111'!$L$11),"x","")</f>
        <v/>
      </c>
      <c r="S1169" s="85" t="str">
        <f>IF(AND($O1169=$Q$7,$B1169&lt;'111'!$L$11),"x","")</f>
        <v/>
      </c>
      <c r="T1169" s="85" t="str">
        <f>IF(ISERROR(FIND('112'!$M$9,G1169,1)),"",IF((AND(FIND('112'!$M$9,G1169,1)&gt;=1,B1169='112'!$K$9,OR($N1169='112'!$I$6,$O1169='112'!$I$6))),"x",""))</f>
        <v/>
      </c>
      <c r="U1169" s="85" t="str">
        <f>IF(ISERROR(FIND('112'!$M$9,G1169,1)),"",IF((AND(LEFT(G1169,2)=LEFT('112'!$M$9,2),B1169&lt;'112'!$K$9,$N1169='112'!$I$6)),"x",""))</f>
        <v/>
      </c>
      <c r="V1169" s="85" t="str">
        <f>IF(ISERROR(FIND('112'!$M$9,G1169,1)),"",IF((AND(RIGHT(G1169,2)=RIGHT('112'!$M$9,2),B1169&lt;'112'!$K$9,$O1169='112'!$I$6)),"x",""))</f>
        <v/>
      </c>
      <c r="W1169" s="85" t="str">
        <f>IF(AND('341-CT'!$H$9=H1169,OR(LEFT(N1169,3)=$W$7,LEFT(O1169,3)=$W$7)),"x","")</f>
        <v/>
      </c>
      <c r="X1169" s="85" t="str">
        <f>IF(OR(TH!N1169=TH!$X$7,O1169=TH!$X$7),"x","")</f>
        <v/>
      </c>
      <c r="Y1169" s="85" t="str">
        <f>IF(AND(OR(N1169="131",O1169="131"),H1169='131-CT'!$H$9),"x","")</f>
        <v/>
      </c>
      <c r="Z1169" s="85"/>
      <c r="AA1169" s="85" t="str">
        <f>IF(AND(MONTH(E1169)='IN-NX'!$J$5,'IN-NX'!$D$7=D1169),"x","")</f>
        <v/>
      </c>
      <c r="AB1169" s="85" t="str">
        <f>IF(AND(OR(LEFT(TH!N1169,2)="15",LEFT(TH!O1169,2)="15"),'152-CT'!$J$8=TH!F1169),"x","")</f>
        <v/>
      </c>
      <c r="AC1169" s="85" t="str">
        <f>IF(AND(OR(LEFT(TH!N1169,2)="15",LEFT(TH!O1169,2)="15"),TK!$E$7=TH!F1169),"x","")</f>
        <v/>
      </c>
      <c r="AD1169" s="85" t="str">
        <f>IF(AND(N1169="1521",MONTH(C1169)='BK-NL'!$M$11),"x","")</f>
        <v/>
      </c>
    </row>
    <row r="1170" spans="1:32" ht="15.75" hidden="1" customHeight="1">
      <c r="A1170" s="342" t="str">
        <f>IF(B1170&lt;&gt;"",IF(AND(B1170='IN-TC'!$S$4,OR(TH!N1170="1111",TH!O1170="1111")),TH!D1170,""),"")</f>
        <v/>
      </c>
      <c r="B1170" s="63">
        <f t="shared" si="152"/>
        <v>6</v>
      </c>
      <c r="C1170" s="64">
        <v>42551</v>
      </c>
      <c r="D1170" s="64" t="s">
        <v>585</v>
      </c>
      <c r="E1170" s="64">
        <v>42527</v>
      </c>
      <c r="F1170" s="74" t="s">
        <v>1687</v>
      </c>
      <c r="G1170" s="994" t="s">
        <v>1727</v>
      </c>
      <c r="H1170" s="74" t="s">
        <v>635</v>
      </c>
      <c r="I1170" s="446"/>
      <c r="J1170" s="446"/>
      <c r="K1170" s="437"/>
      <c r="L1170" s="446"/>
      <c r="M1170" s="65">
        <v>33334900</v>
      </c>
      <c r="N1170" s="66" t="s">
        <v>283</v>
      </c>
      <c r="O1170" s="66" t="s">
        <v>8</v>
      </c>
      <c r="P1170" s="85" t="str">
        <f>IF(AND('331-CT'!$E$7=TH!H1170,OR(N1170="331",O1170="331")),"x","")</f>
        <v/>
      </c>
      <c r="Q1170" s="85" t="str">
        <f>IF(AND(B1170='111'!$L$11,OR($N1170=$Q$7,$O1170=$Q$7)),"x","")</f>
        <v/>
      </c>
      <c r="R1170" s="85" t="str">
        <f>IF(AND($N1170=$Q$7,$B1170&lt;'111'!$L$11),"x","")</f>
        <v/>
      </c>
      <c r="S1170" s="85" t="str">
        <f>IF(AND($O1170=$Q$7,$B1170&lt;'111'!$L$11),"x","")</f>
        <v/>
      </c>
      <c r="T1170" s="85" t="str">
        <f>IF(ISERROR(FIND('112'!$M$9,G1170,1)),"",IF((AND(FIND('112'!$M$9,G1170,1)&gt;=1,B1170='112'!$K$9,OR($N1170='112'!$I$6,$O1170='112'!$I$6))),"x",""))</f>
        <v/>
      </c>
      <c r="U1170" s="85" t="str">
        <f>IF(ISERROR(FIND('112'!$M$9,G1170,1)),"",IF((AND(LEFT(G1170,2)=LEFT('112'!$M$9,2),B1170&lt;'112'!$K$9,$N1170='112'!$I$6)),"x",""))</f>
        <v/>
      </c>
      <c r="V1170" s="85" t="str">
        <f>IF(ISERROR(FIND('112'!$M$9,G1170,1)),"",IF((AND(RIGHT(G1170,2)=RIGHT('112'!$M$9,2),B1170&lt;'112'!$K$9,$O1170='112'!$I$6)),"x",""))</f>
        <v/>
      </c>
      <c r="W1170" s="85" t="str">
        <f>IF(AND('341-CT'!$H$9=H1170,OR(LEFT(N1170,3)=$W$7,LEFT(O1170,3)=$W$7)),"x","")</f>
        <v/>
      </c>
      <c r="X1170" s="85" t="str">
        <f>IF(OR(TH!N1170=TH!$X$7,O1170=TH!$X$7),"x","")</f>
        <v/>
      </c>
      <c r="Y1170" s="85" t="str">
        <f>IF(AND(OR(N1170="131",O1170="131"),H1170='131-CT'!$H$9),"x","")</f>
        <v/>
      </c>
      <c r="Z1170" s="85"/>
      <c r="AA1170" s="85" t="str">
        <f>IF(AND(MONTH(E1170)='IN-NX'!$J$5,'IN-NX'!$D$7=D1170),"x","")</f>
        <v/>
      </c>
      <c r="AB1170" s="85" t="str">
        <f>IF(AND(OR(LEFT(TH!N1170,2)="15",LEFT(TH!O1170,2)="15"),'152-CT'!$J$8=TH!F1170),"x","")</f>
        <v/>
      </c>
      <c r="AC1170" s="85" t="str">
        <f>IF(AND(OR(LEFT(TH!N1170,2)="15",LEFT(TH!O1170,2)="15"),TK!$E$7=TH!F1170),"x","")</f>
        <v/>
      </c>
      <c r="AD1170" s="85"/>
      <c r="AF1170" s="333">
        <v>1</v>
      </c>
    </row>
    <row r="1171" spans="1:32" ht="15.75" hidden="1" customHeight="1">
      <c r="A1171" s="342" t="str">
        <f>IF(B1171&lt;&gt;"",IF(AND(B1171='IN-TC'!$S$4,OR(TH!N1171="1111",TH!O1171="1111")),TH!D1171,""),"")</f>
        <v/>
      </c>
      <c r="B1171" s="63">
        <f t="shared" si="152"/>
        <v>6</v>
      </c>
      <c r="C1171" s="64">
        <v>42551</v>
      </c>
      <c r="D1171" s="64" t="s">
        <v>585</v>
      </c>
      <c r="E1171" s="64">
        <v>42527</v>
      </c>
      <c r="F1171" s="74" t="s">
        <v>1684</v>
      </c>
      <c r="G1171" s="994" t="s">
        <v>1727</v>
      </c>
      <c r="H1171" s="74" t="s">
        <v>635</v>
      </c>
      <c r="I1171" s="446"/>
      <c r="J1171" s="446"/>
      <c r="K1171" s="437"/>
      <c r="L1171" s="446"/>
      <c r="M1171" s="65">
        <v>3333490</v>
      </c>
      <c r="N1171" s="66" t="s">
        <v>9</v>
      </c>
      <c r="O1171" s="66" t="s">
        <v>8</v>
      </c>
      <c r="P1171" s="85" t="str">
        <f>IF(AND('331-CT'!$E$7=TH!H1171,OR(N1171="331",O1171="331")),"x","")</f>
        <v/>
      </c>
      <c r="Q1171" s="85" t="str">
        <f>IF(AND(B1171='111'!$L$11,OR($N1171=$Q$7,$O1171=$Q$7)),"x","")</f>
        <v/>
      </c>
      <c r="R1171" s="85" t="str">
        <f>IF(AND($N1171=$Q$7,$B1171&lt;'111'!$L$11),"x","")</f>
        <v/>
      </c>
      <c r="S1171" s="85" t="str">
        <f>IF(AND($O1171=$Q$7,$B1171&lt;'111'!$L$11),"x","")</f>
        <v/>
      </c>
      <c r="T1171" s="85" t="str">
        <f>IF(ISERROR(FIND('112'!$M$9,G1171,1)),"",IF((AND(FIND('112'!$M$9,G1171,1)&gt;=1,B1171='112'!$K$9,OR($N1171='112'!$I$6,$O1171='112'!$I$6))),"x",""))</f>
        <v/>
      </c>
      <c r="U1171" s="85" t="str">
        <f>IF(ISERROR(FIND('112'!$M$9,G1171,1)),"",IF((AND(LEFT(G1171,2)=LEFT('112'!$M$9,2),B1171&lt;'112'!$K$9,$N1171='112'!$I$6)),"x",""))</f>
        <v/>
      </c>
      <c r="V1171" s="85" t="str">
        <f>IF(ISERROR(FIND('112'!$M$9,G1171,1)),"",IF((AND(RIGHT(G1171,2)=RIGHT('112'!$M$9,2),B1171&lt;'112'!$K$9,$O1171='112'!$I$6)),"x",""))</f>
        <v/>
      </c>
      <c r="W1171" s="85" t="str">
        <f>IF(AND('341-CT'!$H$9=H1171,OR(LEFT(N1171,3)=$W$7,LEFT(O1171,3)=$W$7)),"x","")</f>
        <v/>
      </c>
      <c r="X1171" s="85" t="str">
        <f>IF(OR(TH!N1171=TH!$X$7,O1171=TH!$X$7),"x","")</f>
        <v/>
      </c>
      <c r="Y1171" s="85" t="str">
        <f>IF(AND(OR(N1171="131",O1171="131"),H1171='131-CT'!$H$9),"x","")</f>
        <v/>
      </c>
      <c r="Z1171" s="85"/>
      <c r="AA1171" s="85" t="str">
        <f>IF(AND(MONTH(E1171)='IN-NX'!$J$5,'IN-NX'!$D$7=D1171),"x","")</f>
        <v/>
      </c>
      <c r="AB1171" s="85" t="str">
        <f>IF(AND(OR(LEFT(TH!N1171,2)="15",LEFT(TH!O1171,2)="15"),'152-CT'!$J$8=TH!F1171),"x","")</f>
        <v/>
      </c>
      <c r="AC1171" s="85" t="str">
        <f>IF(AND(OR(LEFT(TH!N1171,2)="15",LEFT(TH!O1171,2)="15"),TK!$E$7=TH!F1171),"x","")</f>
        <v/>
      </c>
      <c r="AD1171" s="85"/>
    </row>
    <row r="1172" spans="1:32" ht="15.75" hidden="1" customHeight="1">
      <c r="A1172" s="342" t="str">
        <f>IF(B1172&lt;&gt;"",IF(AND(B1172='IN-TC'!$S$4,OR(TH!N1172="1111",TH!O1172="1111")),TH!D1172,""),"")</f>
        <v/>
      </c>
      <c r="B1172" s="63">
        <f t="shared" si="152"/>
        <v>6</v>
      </c>
      <c r="C1172" s="64">
        <v>42551</v>
      </c>
      <c r="D1172" s="64" t="s">
        <v>585</v>
      </c>
      <c r="E1172" s="64">
        <v>42537</v>
      </c>
      <c r="F1172" s="74" t="s">
        <v>1688</v>
      </c>
      <c r="G1172" s="994" t="s">
        <v>1728</v>
      </c>
      <c r="H1172" s="74" t="s">
        <v>635</v>
      </c>
      <c r="I1172" s="446"/>
      <c r="J1172" s="446"/>
      <c r="K1172" s="437"/>
      <c r="L1172" s="446"/>
      <c r="M1172" s="65">
        <v>26409100</v>
      </c>
      <c r="N1172" s="66" t="s">
        <v>283</v>
      </c>
      <c r="O1172" s="66" t="s">
        <v>8</v>
      </c>
      <c r="P1172" s="85" t="str">
        <f>IF(AND('331-CT'!$E$7=TH!H1172,OR(N1172="331",O1172="331")),"x","")</f>
        <v/>
      </c>
      <c r="Q1172" s="85" t="str">
        <f>IF(AND(B1172='111'!$L$11,OR($N1172=$Q$7,$O1172=$Q$7)),"x","")</f>
        <v/>
      </c>
      <c r="R1172" s="85" t="str">
        <f>IF(AND($N1172=$Q$7,$B1172&lt;'111'!$L$11),"x","")</f>
        <v/>
      </c>
      <c r="S1172" s="85" t="str">
        <f>IF(AND($O1172=$Q$7,$B1172&lt;'111'!$L$11),"x","")</f>
        <v/>
      </c>
      <c r="T1172" s="85" t="str">
        <f>IF(ISERROR(FIND('112'!$M$9,G1172,1)),"",IF((AND(FIND('112'!$M$9,G1172,1)&gt;=1,B1172='112'!$K$9,OR($N1172='112'!$I$6,$O1172='112'!$I$6))),"x",""))</f>
        <v/>
      </c>
      <c r="U1172" s="85" t="str">
        <f>IF(ISERROR(FIND('112'!$M$9,G1172,1)),"",IF((AND(LEFT(G1172,2)=LEFT('112'!$M$9,2),B1172&lt;'112'!$K$9,$N1172='112'!$I$6)),"x",""))</f>
        <v/>
      </c>
      <c r="V1172" s="85" t="str">
        <f>IF(ISERROR(FIND('112'!$M$9,G1172,1)),"",IF((AND(RIGHT(G1172,2)=RIGHT('112'!$M$9,2),B1172&lt;'112'!$K$9,$O1172='112'!$I$6)),"x",""))</f>
        <v/>
      </c>
      <c r="W1172" s="85" t="str">
        <f>IF(AND('341-CT'!$H$9=H1172,OR(LEFT(N1172,3)=$W$7,LEFT(O1172,3)=$W$7)),"x","")</f>
        <v/>
      </c>
      <c r="X1172" s="85" t="str">
        <f>IF(OR(TH!N1172=TH!$X$7,O1172=TH!$X$7),"x","")</f>
        <v/>
      </c>
      <c r="Y1172" s="85" t="str">
        <f>IF(AND(OR(N1172="131",O1172="131"),H1172='131-CT'!$H$9),"x","")</f>
        <v/>
      </c>
      <c r="Z1172" s="85"/>
      <c r="AA1172" s="85" t="str">
        <f>IF(AND(MONTH(E1172)='IN-NX'!$J$5,'IN-NX'!$D$7=D1172),"x","")</f>
        <v/>
      </c>
      <c r="AB1172" s="85" t="str">
        <f>IF(AND(OR(LEFT(TH!N1172,2)="15",LEFT(TH!O1172,2)="15"),'152-CT'!$J$8=TH!F1172),"x","")</f>
        <v/>
      </c>
      <c r="AC1172" s="85" t="str">
        <f>IF(AND(OR(LEFT(TH!N1172,2)="15",LEFT(TH!O1172,2)="15"),TK!$E$7=TH!F1172),"x","")</f>
        <v/>
      </c>
      <c r="AD1172" s="85"/>
      <c r="AF1172" s="333">
        <v>1</v>
      </c>
    </row>
    <row r="1173" spans="1:32" ht="15.75" hidden="1" customHeight="1">
      <c r="A1173" s="342" t="str">
        <f>IF(B1173&lt;&gt;"",IF(AND(B1173='IN-TC'!$S$4,OR(TH!N1173="1111",TH!O1173="1111")),TH!D1173,""),"")</f>
        <v/>
      </c>
      <c r="B1173" s="63">
        <f t="shared" si="152"/>
        <v>6</v>
      </c>
      <c r="C1173" s="64">
        <v>42551</v>
      </c>
      <c r="D1173" s="64" t="s">
        <v>585</v>
      </c>
      <c r="E1173" s="64">
        <v>42537</v>
      </c>
      <c r="F1173" s="74" t="s">
        <v>1685</v>
      </c>
      <c r="G1173" s="994" t="s">
        <v>1728</v>
      </c>
      <c r="H1173" s="74" t="s">
        <v>635</v>
      </c>
      <c r="I1173" s="446"/>
      <c r="J1173" s="446"/>
      <c r="K1173" s="437"/>
      <c r="L1173" s="446"/>
      <c r="M1173" s="65">
        <v>2640910</v>
      </c>
      <c r="N1173" s="66" t="s">
        <v>9</v>
      </c>
      <c r="O1173" s="66" t="s">
        <v>8</v>
      </c>
      <c r="P1173" s="85" t="str">
        <f>IF(AND('331-CT'!$E$7=TH!H1173,OR(N1173="331",O1173="331")),"x","")</f>
        <v/>
      </c>
      <c r="Q1173" s="85" t="str">
        <f>IF(AND(B1173='111'!$L$11,OR($N1173=$Q$7,$O1173=$Q$7)),"x","")</f>
        <v/>
      </c>
      <c r="R1173" s="85" t="str">
        <f>IF(AND($N1173=$Q$7,$B1173&lt;'111'!$L$11),"x","")</f>
        <v/>
      </c>
      <c r="S1173" s="85" t="str">
        <f>IF(AND($O1173=$Q$7,$B1173&lt;'111'!$L$11),"x","")</f>
        <v/>
      </c>
      <c r="T1173" s="85" t="str">
        <f>IF(ISERROR(FIND('112'!$M$9,G1173,1)),"",IF((AND(FIND('112'!$M$9,G1173,1)&gt;=1,B1173='112'!$K$9,OR($N1173='112'!$I$6,$O1173='112'!$I$6))),"x",""))</f>
        <v/>
      </c>
      <c r="U1173" s="85" t="str">
        <f>IF(ISERROR(FIND('112'!$M$9,G1173,1)),"",IF((AND(LEFT(G1173,2)=LEFT('112'!$M$9,2),B1173&lt;'112'!$K$9,$N1173='112'!$I$6)),"x",""))</f>
        <v/>
      </c>
      <c r="V1173" s="85" t="str">
        <f>IF(ISERROR(FIND('112'!$M$9,G1173,1)),"",IF((AND(RIGHT(G1173,2)=RIGHT('112'!$M$9,2),B1173&lt;'112'!$K$9,$O1173='112'!$I$6)),"x",""))</f>
        <v/>
      </c>
      <c r="W1173" s="85" t="str">
        <f>IF(AND('341-CT'!$H$9=H1173,OR(LEFT(N1173,3)=$W$7,LEFT(O1173,3)=$W$7)),"x","")</f>
        <v/>
      </c>
      <c r="X1173" s="85" t="str">
        <f>IF(OR(TH!N1173=TH!$X$7,O1173=TH!$X$7),"x","")</f>
        <v/>
      </c>
      <c r="Y1173" s="85" t="str">
        <f>IF(AND(OR(N1173="131",O1173="131"),H1173='131-CT'!$H$9),"x","")</f>
        <v/>
      </c>
      <c r="Z1173" s="85"/>
      <c r="AA1173" s="85" t="str">
        <f>IF(AND(MONTH(E1173)='IN-NX'!$J$5,'IN-NX'!$D$7=D1173),"x","")</f>
        <v/>
      </c>
      <c r="AB1173" s="85" t="str">
        <f>IF(AND(OR(LEFT(TH!N1173,2)="15",LEFT(TH!O1173,2)="15"),'152-CT'!$J$8=TH!F1173),"x","")</f>
        <v/>
      </c>
      <c r="AC1173" s="85" t="str">
        <f>IF(AND(OR(LEFT(TH!N1173,2)="15",LEFT(TH!O1173,2)="15"),TK!$E$7=TH!F1173),"x","")</f>
        <v/>
      </c>
      <c r="AD1173" s="85"/>
    </row>
    <row r="1174" spans="1:32" ht="15.75" hidden="1" customHeight="1">
      <c r="A1174" s="342" t="str">
        <f>IF(B1174&lt;&gt;"",IF(AND(B1174='IN-TC'!$S$4,OR(TH!N1174="1111",TH!O1174="1111")),TH!D1174,""),"")</f>
        <v/>
      </c>
      <c r="B1174" s="63">
        <f t="shared" si="152"/>
        <v>6</v>
      </c>
      <c r="C1174" s="64">
        <v>42551</v>
      </c>
      <c r="D1174" s="64" t="s">
        <v>585</v>
      </c>
      <c r="E1174" s="64">
        <v>42547</v>
      </c>
      <c r="F1174" s="74" t="s">
        <v>1689</v>
      </c>
      <c r="G1174" s="994" t="s">
        <v>1729</v>
      </c>
      <c r="H1174" s="74" t="s">
        <v>635</v>
      </c>
      <c r="I1174" s="446"/>
      <c r="J1174" s="446"/>
      <c r="K1174" s="437"/>
      <c r="L1174" s="446"/>
      <c r="M1174" s="65">
        <v>25426100</v>
      </c>
      <c r="N1174" s="66" t="s">
        <v>283</v>
      </c>
      <c r="O1174" s="66" t="s">
        <v>8</v>
      </c>
      <c r="P1174" s="85" t="str">
        <f>IF(AND('331-CT'!$E$7=TH!H1174,OR(N1174="331",O1174="331")),"x","")</f>
        <v/>
      </c>
      <c r="Q1174" s="85" t="str">
        <f>IF(AND(B1174='111'!$L$11,OR($N1174=$Q$7,$O1174=$Q$7)),"x","")</f>
        <v/>
      </c>
      <c r="R1174" s="85" t="str">
        <f>IF(AND($N1174=$Q$7,$B1174&lt;'111'!$L$11),"x","")</f>
        <v/>
      </c>
      <c r="S1174" s="85" t="str">
        <f>IF(AND($O1174=$Q$7,$B1174&lt;'111'!$L$11),"x","")</f>
        <v/>
      </c>
      <c r="T1174" s="85" t="str">
        <f>IF(ISERROR(FIND('112'!$M$9,G1174,1)),"",IF((AND(FIND('112'!$M$9,G1174,1)&gt;=1,B1174='112'!$K$9,OR($N1174='112'!$I$6,$O1174='112'!$I$6))),"x",""))</f>
        <v/>
      </c>
      <c r="U1174" s="85" t="str">
        <f>IF(ISERROR(FIND('112'!$M$9,G1174,1)),"",IF((AND(LEFT(G1174,2)=LEFT('112'!$M$9,2),B1174&lt;'112'!$K$9,$N1174='112'!$I$6)),"x",""))</f>
        <v/>
      </c>
      <c r="V1174" s="85" t="str">
        <f>IF(ISERROR(FIND('112'!$M$9,G1174,1)),"",IF((AND(RIGHT(G1174,2)=RIGHT('112'!$M$9,2),B1174&lt;'112'!$K$9,$O1174='112'!$I$6)),"x",""))</f>
        <v/>
      </c>
      <c r="W1174" s="85" t="str">
        <f>IF(AND('341-CT'!$H$9=H1174,OR(LEFT(N1174,3)=$W$7,LEFT(O1174,3)=$W$7)),"x","")</f>
        <v/>
      </c>
      <c r="X1174" s="85" t="str">
        <f>IF(OR(TH!N1174=TH!$X$7,O1174=TH!$X$7),"x","")</f>
        <v/>
      </c>
      <c r="Y1174" s="85" t="str">
        <f>IF(AND(OR(N1174="131",O1174="131"),H1174='131-CT'!$H$9),"x","")</f>
        <v/>
      </c>
      <c r="Z1174" s="85"/>
      <c r="AA1174" s="85" t="str">
        <f>IF(AND(MONTH(E1174)='IN-NX'!$J$5,'IN-NX'!$D$7=D1174),"x","")</f>
        <v/>
      </c>
      <c r="AB1174" s="85" t="str">
        <f>IF(AND(OR(LEFT(TH!N1174,2)="15",LEFT(TH!O1174,2)="15"),'152-CT'!$J$8=TH!F1174),"x","")</f>
        <v/>
      </c>
      <c r="AC1174" s="85" t="str">
        <f>IF(AND(OR(LEFT(TH!N1174,2)="15",LEFT(TH!O1174,2)="15"),TK!$E$7=TH!F1174),"x","")</f>
        <v/>
      </c>
      <c r="AD1174" s="85"/>
      <c r="AF1174" s="333">
        <v>1</v>
      </c>
    </row>
    <row r="1175" spans="1:32" ht="15.75" hidden="1" customHeight="1">
      <c r="A1175" s="342" t="str">
        <f>IF(B1175&lt;&gt;"",IF(AND(B1175='IN-TC'!$S$4,OR(TH!N1175="1111",TH!O1175="1111")),TH!D1175,""),"")</f>
        <v/>
      </c>
      <c r="B1175" s="63">
        <f t="shared" si="152"/>
        <v>6</v>
      </c>
      <c r="C1175" s="64">
        <v>42551</v>
      </c>
      <c r="D1175" s="64" t="s">
        <v>585</v>
      </c>
      <c r="E1175" s="64">
        <v>42547</v>
      </c>
      <c r="F1175" s="74" t="s">
        <v>1686</v>
      </c>
      <c r="G1175" s="994" t="s">
        <v>1729</v>
      </c>
      <c r="H1175" s="74" t="s">
        <v>635</v>
      </c>
      <c r="I1175" s="446"/>
      <c r="J1175" s="446"/>
      <c r="K1175" s="437"/>
      <c r="L1175" s="446"/>
      <c r="M1175" s="65">
        <v>2542610</v>
      </c>
      <c r="N1175" s="66" t="s">
        <v>9</v>
      </c>
      <c r="O1175" s="66" t="s">
        <v>8</v>
      </c>
      <c r="P1175" s="85" t="str">
        <f>IF(AND('331-CT'!$E$7=TH!H1175,OR(N1175="331",O1175="331")),"x","")</f>
        <v/>
      </c>
      <c r="Q1175" s="85" t="str">
        <f>IF(AND(B1175='111'!$L$11,OR($N1175=$Q$7,$O1175=$Q$7)),"x","")</f>
        <v/>
      </c>
      <c r="R1175" s="85" t="str">
        <f>IF(AND($N1175=$Q$7,$B1175&lt;'111'!$L$11),"x","")</f>
        <v/>
      </c>
      <c r="S1175" s="85" t="str">
        <f>IF(AND($O1175=$Q$7,$B1175&lt;'111'!$L$11),"x","")</f>
        <v/>
      </c>
      <c r="T1175" s="85" t="str">
        <f>IF(ISERROR(FIND('112'!$M$9,G1175,1)),"",IF((AND(FIND('112'!$M$9,G1175,1)&gt;=1,B1175='112'!$K$9,OR($N1175='112'!$I$6,$O1175='112'!$I$6))),"x",""))</f>
        <v/>
      </c>
      <c r="U1175" s="85" t="str">
        <f>IF(ISERROR(FIND('112'!$M$9,G1175,1)),"",IF((AND(LEFT(G1175,2)=LEFT('112'!$M$9,2),B1175&lt;'112'!$K$9,$N1175='112'!$I$6)),"x",""))</f>
        <v/>
      </c>
      <c r="V1175" s="85" t="str">
        <f>IF(ISERROR(FIND('112'!$M$9,G1175,1)),"",IF((AND(RIGHT(G1175,2)=RIGHT('112'!$M$9,2),B1175&lt;'112'!$K$9,$O1175='112'!$I$6)),"x",""))</f>
        <v/>
      </c>
      <c r="W1175" s="85" t="str">
        <f>IF(AND('341-CT'!$H$9=H1175,OR(LEFT(N1175,3)=$W$7,LEFT(O1175,3)=$W$7)),"x","")</f>
        <v/>
      </c>
      <c r="X1175" s="85" t="str">
        <f>IF(OR(TH!N1175=TH!$X$7,O1175=TH!$X$7),"x","")</f>
        <v/>
      </c>
      <c r="Y1175" s="85" t="str">
        <f>IF(AND(OR(N1175="131",O1175="131"),H1175='131-CT'!$H$9),"x","")</f>
        <v/>
      </c>
      <c r="Z1175" s="85"/>
      <c r="AA1175" s="85" t="str">
        <f>IF(AND(MONTH(E1175)='IN-NX'!$J$5,'IN-NX'!$D$7=D1175),"x","")</f>
        <v/>
      </c>
      <c r="AB1175" s="85" t="str">
        <f>IF(AND(OR(LEFT(TH!N1175,2)="15",LEFT(TH!O1175,2)="15"),'152-CT'!$J$8=TH!F1175),"x","")</f>
        <v/>
      </c>
      <c r="AC1175" s="85" t="str">
        <f>IF(AND(OR(LEFT(TH!N1175,2)="15",LEFT(TH!O1175,2)="15"),TK!$E$7=TH!F1175),"x","")</f>
        <v/>
      </c>
      <c r="AD1175" s="85"/>
    </row>
    <row r="1176" spans="1:32" ht="15.75" hidden="1" customHeight="1">
      <c r="A1176" s="342" t="str">
        <f>IF(B1176&lt;&gt;"",IF(AND(B1176='IN-TC'!$S$4,OR(TH!N1176="1111",TH!O1176="1111")),TH!D1176,""),"")</f>
        <v/>
      </c>
      <c r="B1176" s="63">
        <f t="shared" ref="B1176:B1177" si="153">IF(C1176&lt;&gt;"",MONTH(C1176),"")</f>
        <v>6</v>
      </c>
      <c r="C1176" s="64">
        <v>42551</v>
      </c>
      <c r="D1176" s="64" t="s">
        <v>585</v>
      </c>
      <c r="E1176" s="64">
        <v>42549</v>
      </c>
      <c r="F1176" s="74" t="s">
        <v>1719</v>
      </c>
      <c r="G1176" s="994" t="s">
        <v>1720</v>
      </c>
      <c r="H1176" s="74" t="s">
        <v>632</v>
      </c>
      <c r="I1176" s="446"/>
      <c r="J1176" s="446"/>
      <c r="K1176" s="437"/>
      <c r="L1176" s="446"/>
      <c r="M1176" s="65">
        <v>9785000</v>
      </c>
      <c r="N1176" s="66" t="s">
        <v>594</v>
      </c>
      <c r="O1176" s="66" t="s">
        <v>8</v>
      </c>
      <c r="P1176" s="85" t="str">
        <f>IF(AND('331-CT'!$E$7=TH!H1176,OR(N1176="331",O1176="331")),"x","")</f>
        <v/>
      </c>
      <c r="Q1176" s="85" t="str">
        <f>IF(AND(B1176='111'!$L$11,OR($N1176=$Q$7,$O1176=$Q$7)),"x","")</f>
        <v/>
      </c>
      <c r="R1176" s="85" t="str">
        <f>IF(AND($N1176=$Q$7,$B1176&lt;'111'!$L$11),"x","")</f>
        <v/>
      </c>
      <c r="S1176" s="85" t="str">
        <f>IF(AND($O1176=$Q$7,$B1176&lt;'111'!$L$11),"x","")</f>
        <v/>
      </c>
      <c r="T1176" s="85" t="str">
        <f>IF(ISERROR(FIND('112'!$M$9,G1176,1)),"",IF((AND(FIND('112'!$M$9,G1176,1)&gt;=1,B1176='112'!$K$9,OR($N1176='112'!$I$6,$O1176='112'!$I$6))),"x",""))</f>
        <v/>
      </c>
      <c r="U1176" s="85" t="str">
        <f>IF(ISERROR(FIND('112'!$M$9,G1176,1)),"",IF((AND(LEFT(G1176,2)=LEFT('112'!$M$9,2),B1176&lt;'112'!$K$9,$N1176='112'!$I$6)),"x",""))</f>
        <v/>
      </c>
      <c r="V1176" s="85" t="str">
        <f>IF(ISERROR(FIND('112'!$M$9,G1176,1)),"",IF((AND(RIGHT(G1176,2)=RIGHT('112'!$M$9,2),B1176&lt;'112'!$K$9,$O1176='112'!$I$6)),"x",""))</f>
        <v/>
      </c>
      <c r="W1176" s="85" t="str">
        <f>IF(AND('341-CT'!$H$9=H1176,OR(LEFT(N1176,3)=$W$7,LEFT(O1176,3)=$W$7)),"x","")</f>
        <v/>
      </c>
      <c r="X1176" s="85" t="str">
        <f>IF(OR(TH!N1176=TH!$X$7,O1176=TH!$X$7),"x","")</f>
        <v/>
      </c>
      <c r="Y1176" s="85" t="str">
        <f>IF(AND(OR(N1176="131",O1176="131"),H1176='131-CT'!$H$9),"x","")</f>
        <v/>
      </c>
      <c r="Z1176" s="85"/>
      <c r="AA1176" s="85" t="str">
        <f>IF(AND(MONTH(E1176)='IN-NX'!$J$5,'IN-NX'!$D$7=D1176),"x","")</f>
        <v/>
      </c>
      <c r="AB1176" s="85" t="str">
        <f>IF(AND(OR(LEFT(TH!N1176,2)="15",LEFT(TH!O1176,2)="15"),'152-CT'!$J$8=TH!F1176),"x","")</f>
        <v/>
      </c>
      <c r="AC1176" s="85" t="str">
        <f>IF(AND(OR(LEFT(TH!N1176,2)="15",LEFT(TH!O1176,2)="15"),TK!$E$7=TH!F1176),"x","")</f>
        <v/>
      </c>
      <c r="AD1176" s="85"/>
    </row>
    <row r="1177" spans="1:32" ht="15.75" hidden="1" customHeight="1">
      <c r="A1177" s="342" t="str">
        <f>IF(B1177&lt;&gt;"",IF(AND(B1177='IN-TC'!$S$4,OR(TH!N1177="1111",TH!O1177="1111")),TH!D1177,""),"")</f>
        <v/>
      </c>
      <c r="B1177" s="63">
        <f t="shared" si="153"/>
        <v>6</v>
      </c>
      <c r="C1177" s="64">
        <v>42551</v>
      </c>
      <c r="D1177" s="64" t="s">
        <v>585</v>
      </c>
      <c r="E1177" s="64">
        <v>42550</v>
      </c>
      <c r="F1177" s="74" t="s">
        <v>641</v>
      </c>
      <c r="G1177" s="994" t="s">
        <v>1721</v>
      </c>
      <c r="H1177" s="74" t="s">
        <v>632</v>
      </c>
      <c r="I1177" s="446"/>
      <c r="J1177" s="446"/>
      <c r="K1177" s="437"/>
      <c r="L1177" s="446"/>
      <c r="M1177" s="65">
        <v>600000</v>
      </c>
      <c r="N1177" s="66" t="s">
        <v>594</v>
      </c>
      <c r="O1177" s="66" t="s">
        <v>8</v>
      </c>
      <c r="P1177" s="85" t="str">
        <f>IF(AND('331-CT'!$E$7=TH!H1177,OR(N1177="331",O1177="331")),"x","")</f>
        <v/>
      </c>
      <c r="Q1177" s="85" t="str">
        <f>IF(AND(B1177='111'!$L$11,OR($N1177=$Q$7,$O1177=$Q$7)),"x","")</f>
        <v/>
      </c>
      <c r="R1177" s="85" t="str">
        <f>IF(AND($N1177=$Q$7,$B1177&lt;'111'!$L$11),"x","")</f>
        <v/>
      </c>
      <c r="S1177" s="85" t="str">
        <f>IF(AND($O1177=$Q$7,$B1177&lt;'111'!$L$11),"x","")</f>
        <v/>
      </c>
      <c r="T1177" s="85" t="str">
        <f>IF(ISERROR(FIND('112'!$M$9,G1177,1)),"",IF((AND(FIND('112'!$M$9,G1177,1)&gt;=1,B1177='112'!$K$9,OR($N1177='112'!$I$6,$O1177='112'!$I$6))),"x",""))</f>
        <v/>
      </c>
      <c r="U1177" s="85" t="str">
        <f>IF(ISERROR(FIND('112'!$M$9,G1177,1)),"",IF((AND(LEFT(G1177,2)=LEFT('112'!$M$9,2),B1177&lt;'112'!$K$9,$N1177='112'!$I$6)),"x",""))</f>
        <v/>
      </c>
      <c r="V1177" s="85" t="str">
        <f>IF(ISERROR(FIND('112'!$M$9,G1177,1)),"",IF((AND(RIGHT(G1177,2)=RIGHT('112'!$M$9,2),B1177&lt;'112'!$K$9,$O1177='112'!$I$6)),"x",""))</f>
        <v/>
      </c>
      <c r="W1177" s="85" t="str">
        <f>IF(AND('341-CT'!$H$9=H1177,OR(LEFT(N1177,3)=$W$7,LEFT(O1177,3)=$W$7)),"x","")</f>
        <v/>
      </c>
      <c r="X1177" s="85" t="str">
        <f>IF(OR(TH!N1177=TH!$X$7,O1177=TH!$X$7),"x","")</f>
        <v/>
      </c>
      <c r="Y1177" s="85" t="str">
        <f>IF(AND(OR(N1177="131",O1177="131"),H1177='131-CT'!$H$9),"x","")</f>
        <v/>
      </c>
      <c r="Z1177" s="85"/>
      <c r="AA1177" s="85" t="str">
        <f>IF(AND(MONTH(E1177)='IN-NX'!$J$5,'IN-NX'!$D$7=D1177),"x","")</f>
        <v/>
      </c>
      <c r="AB1177" s="85" t="str">
        <f>IF(AND(OR(LEFT(TH!N1177,2)="15",LEFT(TH!O1177,2)="15"),'152-CT'!$J$8=TH!F1177),"x","")</f>
        <v/>
      </c>
      <c r="AC1177" s="85" t="str">
        <f>IF(AND(OR(LEFT(TH!N1177,2)="15",LEFT(TH!O1177,2)="15"),TK!$E$7=TH!F1177),"x","")</f>
        <v/>
      </c>
      <c r="AD1177" s="85"/>
    </row>
    <row r="1178" spans="1:32" ht="15.75" hidden="1" customHeight="1">
      <c r="A1178" s="342" t="str">
        <f>IF(B1178&lt;&gt;"",IF(AND(B1178='IN-TC'!$S$4,OR(TH!N1178="1111",TH!O1178="1111")),TH!D1178,""),"")</f>
        <v/>
      </c>
      <c r="B1178" s="63">
        <f t="shared" si="152"/>
        <v>6</v>
      </c>
      <c r="C1178" s="64">
        <v>42530</v>
      </c>
      <c r="D1178" s="64" t="s">
        <v>680</v>
      </c>
      <c r="E1178" s="64">
        <v>42530</v>
      </c>
      <c r="F1178" s="74" t="s">
        <v>391</v>
      </c>
      <c r="G1178" s="994" t="s">
        <v>1647</v>
      </c>
      <c r="H1178" s="74" t="s">
        <v>626</v>
      </c>
      <c r="I1178" s="446">
        <v>312</v>
      </c>
      <c r="J1178" s="446">
        <v>13500</v>
      </c>
      <c r="K1178" s="437"/>
      <c r="L1178" s="446"/>
      <c r="M1178" s="65">
        <f t="shared" ref="M1178:M1185" si="154">ROUND(I1178*J1178,0)</f>
        <v>4212000</v>
      </c>
      <c r="N1178" s="66" t="s">
        <v>277</v>
      </c>
      <c r="O1178" s="66" t="s">
        <v>8</v>
      </c>
      <c r="P1178" s="85" t="str">
        <f>IF(AND('331-CT'!$E$7=TH!H1178,OR(N1178="331",O1178="331")),"x","")</f>
        <v/>
      </c>
      <c r="Q1178" s="85" t="str">
        <f>IF(AND(B1178='111'!$L$11,OR($N1178=$Q$7,$O1178=$Q$7)),"x","")</f>
        <v/>
      </c>
      <c r="R1178" s="85" t="str">
        <f>IF(AND($N1178=$Q$7,$B1178&lt;'111'!$L$11),"x","")</f>
        <v/>
      </c>
      <c r="S1178" s="85" t="str">
        <f>IF(AND($O1178=$Q$7,$B1178&lt;'111'!$L$11),"x","")</f>
        <v/>
      </c>
      <c r="T1178" s="85" t="str">
        <f>IF(ISERROR(FIND('112'!$M$9,G1178,1)),"",IF((AND(FIND('112'!$M$9,G1178,1)&gt;=1,B1178='112'!$K$9,OR($N1178='112'!$I$6,$O1178='112'!$I$6))),"x",""))</f>
        <v/>
      </c>
      <c r="U1178" s="85" t="str">
        <f>IF(ISERROR(FIND('112'!$M$9,G1178,1)),"",IF((AND(LEFT(G1178,2)=LEFT('112'!$M$9,2),B1178&lt;'112'!$K$9,$N1178='112'!$I$6)),"x",""))</f>
        <v/>
      </c>
      <c r="V1178" s="85" t="str">
        <f>IF(ISERROR(FIND('112'!$M$9,G1178,1)),"",IF((AND(RIGHT(G1178,2)=RIGHT('112'!$M$9,2),B1178&lt;'112'!$K$9,$O1178='112'!$I$6)),"x",""))</f>
        <v/>
      </c>
      <c r="W1178" s="85" t="str">
        <f>IF(AND('341-CT'!$H$9=H1178,OR(LEFT(N1178,3)=$W$7,LEFT(O1178,3)=$W$7)),"x","")</f>
        <v/>
      </c>
      <c r="X1178" s="85" t="str">
        <f>IF(OR(TH!N1178=TH!$X$7,O1178=TH!$X$7),"x","")</f>
        <v/>
      </c>
      <c r="Y1178" s="85" t="str">
        <f>IF(AND(OR(N1178="131",O1178="131"),H1178='131-CT'!$H$9),"x","")</f>
        <v/>
      </c>
      <c r="Z1178" s="85"/>
      <c r="AA1178" s="85" t="str">
        <f>IF(AND(MONTH(E1178)='IN-NX'!$J$5,'IN-NX'!$D$7=D1178),"x","")</f>
        <v/>
      </c>
      <c r="AB1178" s="85" t="str">
        <f>IF(AND(OR(LEFT(TH!N1178,2)="15",LEFT(TH!O1178,2)="15"),'152-CT'!$J$8=TH!F1178),"x","")</f>
        <v/>
      </c>
      <c r="AC1178" s="85" t="str">
        <f>IF(AND(OR(LEFT(TH!N1178,2)="15",LEFT(TH!O1178,2)="15"),TK!$E$7=TH!F1178),"x","")</f>
        <v/>
      </c>
      <c r="AD1178" s="85" t="str">
        <f>IF(AND(N1178="1521",MONTH(C1178)='BK-NL'!$M$11),"x","")</f>
        <v/>
      </c>
      <c r="AF1178" s="333">
        <v>1</v>
      </c>
    </row>
    <row r="1179" spans="1:32" ht="15.75" hidden="1" customHeight="1">
      <c r="A1179" s="342" t="str">
        <f>IF(B1179&lt;&gt;"",IF(AND(B1179='IN-TC'!$S$4,OR(TH!N1179="1111",TH!O1179="1111")),TH!D1179,""),"")</f>
        <v/>
      </c>
      <c r="B1179" s="63">
        <f t="shared" si="152"/>
        <v>6</v>
      </c>
      <c r="C1179" s="64">
        <v>42530</v>
      </c>
      <c r="D1179" s="64" t="s">
        <v>680</v>
      </c>
      <c r="E1179" s="64">
        <v>42530</v>
      </c>
      <c r="F1179" s="74" t="s">
        <v>395</v>
      </c>
      <c r="G1179" s="994" t="s">
        <v>1647</v>
      </c>
      <c r="H1179" s="74" t="s">
        <v>626</v>
      </c>
      <c r="I1179" s="446">
        <v>600</v>
      </c>
      <c r="J1179" s="446">
        <v>18000</v>
      </c>
      <c r="K1179" s="437"/>
      <c r="L1179" s="446"/>
      <c r="M1179" s="65">
        <f t="shared" si="154"/>
        <v>10800000</v>
      </c>
      <c r="N1179" s="66" t="s">
        <v>277</v>
      </c>
      <c r="O1179" s="66" t="s">
        <v>8</v>
      </c>
      <c r="P1179" s="85" t="str">
        <f>IF(AND('331-CT'!$E$7=TH!H1179,OR(N1179="331",O1179="331")),"x","")</f>
        <v/>
      </c>
      <c r="Q1179" s="85" t="str">
        <f>IF(AND(B1179='111'!$L$11,OR($N1179=$Q$7,$O1179=$Q$7)),"x","")</f>
        <v/>
      </c>
      <c r="R1179" s="85" t="str">
        <f>IF(AND($N1179=$Q$7,$B1179&lt;'111'!$L$11),"x","")</f>
        <v/>
      </c>
      <c r="S1179" s="85" t="str">
        <f>IF(AND($O1179=$Q$7,$B1179&lt;'111'!$L$11),"x","")</f>
        <v/>
      </c>
      <c r="T1179" s="85" t="str">
        <f>IF(ISERROR(FIND('112'!$M$9,G1179,1)),"",IF((AND(FIND('112'!$M$9,G1179,1)&gt;=1,B1179='112'!$K$9,OR($N1179='112'!$I$6,$O1179='112'!$I$6))),"x",""))</f>
        <v/>
      </c>
      <c r="U1179" s="85" t="str">
        <f>IF(ISERROR(FIND('112'!$M$9,G1179,1)),"",IF((AND(LEFT(G1179,2)=LEFT('112'!$M$9,2),B1179&lt;'112'!$K$9,$N1179='112'!$I$6)),"x",""))</f>
        <v/>
      </c>
      <c r="V1179" s="85" t="str">
        <f>IF(ISERROR(FIND('112'!$M$9,G1179,1)),"",IF((AND(RIGHT(G1179,2)=RIGHT('112'!$M$9,2),B1179&lt;'112'!$K$9,$O1179='112'!$I$6)),"x",""))</f>
        <v/>
      </c>
      <c r="W1179" s="85" t="str">
        <f>IF(AND('341-CT'!$H$9=H1179,OR(LEFT(N1179,3)=$W$7,LEFT(O1179,3)=$W$7)),"x","")</f>
        <v/>
      </c>
      <c r="X1179" s="85" t="str">
        <f>IF(OR(TH!N1179=TH!$X$7,O1179=TH!$X$7),"x","")</f>
        <v/>
      </c>
      <c r="Y1179" s="85" t="str">
        <f>IF(AND(OR(N1179="131",O1179="131"),H1179='131-CT'!$H$9),"x","")</f>
        <v/>
      </c>
      <c r="Z1179" s="85"/>
      <c r="AA1179" s="85" t="str">
        <f>IF(AND(MONTH(E1179)='IN-NX'!$J$5,'IN-NX'!$D$7=D1179),"x","")</f>
        <v/>
      </c>
      <c r="AB1179" s="85" t="str">
        <f>IF(AND(OR(LEFT(TH!N1179,2)="15",LEFT(TH!O1179,2)="15"),'152-CT'!$J$8=TH!F1179),"x","")</f>
        <v/>
      </c>
      <c r="AC1179" s="85" t="str">
        <f>IF(AND(OR(LEFT(TH!N1179,2)="15",LEFT(TH!O1179,2)="15"),TK!$E$7=TH!F1179),"x","")</f>
        <v/>
      </c>
      <c r="AD1179" s="85" t="str">
        <f>IF(AND(N1179="1521",MONTH(C1179)='BK-NL'!$M$11),"x","")</f>
        <v/>
      </c>
      <c r="AF1179" s="333">
        <v>1</v>
      </c>
    </row>
    <row r="1180" spans="1:32" ht="15.75" hidden="1" customHeight="1">
      <c r="A1180" s="342" t="str">
        <f>IF(B1180&lt;&gt;"",IF(AND(B1180='IN-TC'!$S$4,OR(TH!N1180="1111",TH!O1180="1111")),TH!D1180,""),"")</f>
        <v/>
      </c>
      <c r="B1180" s="63">
        <f t="shared" si="152"/>
        <v>6</v>
      </c>
      <c r="C1180" s="64">
        <v>42530</v>
      </c>
      <c r="D1180" s="64" t="s">
        <v>680</v>
      </c>
      <c r="E1180" s="64">
        <v>42530</v>
      </c>
      <c r="F1180" s="74" t="s">
        <v>1646</v>
      </c>
      <c r="G1180" s="994" t="s">
        <v>1647</v>
      </c>
      <c r="H1180" s="74" t="s">
        <v>626</v>
      </c>
      <c r="I1180" s="446">
        <v>600</v>
      </c>
      <c r="J1180" s="446">
        <v>2400</v>
      </c>
      <c r="K1180" s="437"/>
      <c r="L1180" s="446"/>
      <c r="M1180" s="65">
        <f t="shared" si="154"/>
        <v>1440000</v>
      </c>
      <c r="N1180" s="66" t="s">
        <v>277</v>
      </c>
      <c r="O1180" s="66" t="s">
        <v>8</v>
      </c>
      <c r="P1180" s="85" t="str">
        <f>IF(AND('331-CT'!$E$7=TH!H1180,OR(N1180="331",O1180="331")),"x","")</f>
        <v/>
      </c>
      <c r="Q1180" s="85" t="str">
        <f>IF(AND(B1180='111'!$L$11,OR($N1180=$Q$7,$O1180=$Q$7)),"x","")</f>
        <v/>
      </c>
      <c r="R1180" s="85" t="str">
        <f>IF(AND($N1180=$Q$7,$B1180&lt;'111'!$L$11),"x","")</f>
        <v/>
      </c>
      <c r="S1180" s="85" t="str">
        <f>IF(AND($O1180=$Q$7,$B1180&lt;'111'!$L$11),"x","")</f>
        <v/>
      </c>
      <c r="T1180" s="85" t="str">
        <f>IF(ISERROR(FIND('112'!$M$9,G1180,1)),"",IF((AND(FIND('112'!$M$9,G1180,1)&gt;=1,B1180='112'!$K$9,OR($N1180='112'!$I$6,$O1180='112'!$I$6))),"x",""))</f>
        <v/>
      </c>
      <c r="U1180" s="85" t="str">
        <f>IF(ISERROR(FIND('112'!$M$9,G1180,1)),"",IF((AND(LEFT(G1180,2)=LEFT('112'!$M$9,2),B1180&lt;'112'!$K$9,$N1180='112'!$I$6)),"x",""))</f>
        <v/>
      </c>
      <c r="V1180" s="85" t="str">
        <f>IF(ISERROR(FIND('112'!$M$9,G1180,1)),"",IF((AND(RIGHT(G1180,2)=RIGHT('112'!$M$9,2),B1180&lt;'112'!$K$9,$O1180='112'!$I$6)),"x",""))</f>
        <v/>
      </c>
      <c r="W1180" s="85" t="str">
        <f>IF(AND('341-CT'!$H$9=H1180,OR(LEFT(N1180,3)=$W$7,LEFT(O1180,3)=$W$7)),"x","")</f>
        <v/>
      </c>
      <c r="X1180" s="85" t="str">
        <f>IF(OR(TH!N1180=TH!$X$7,O1180=TH!$X$7),"x","")</f>
        <v/>
      </c>
      <c r="Y1180" s="85" t="str">
        <f>IF(AND(OR(N1180="131",O1180="131"),H1180='131-CT'!$H$9),"x","")</f>
        <v/>
      </c>
      <c r="Z1180" s="85"/>
      <c r="AA1180" s="85" t="str">
        <f>IF(AND(MONTH(E1180)='IN-NX'!$J$5,'IN-NX'!$D$7=D1180),"x","")</f>
        <v/>
      </c>
      <c r="AB1180" s="85" t="str">
        <f>IF(AND(OR(LEFT(TH!N1180,2)="15",LEFT(TH!O1180,2)="15"),'152-CT'!$J$8=TH!F1180),"x","")</f>
        <v/>
      </c>
      <c r="AC1180" s="85" t="str">
        <f>IF(AND(OR(LEFT(TH!N1180,2)="15",LEFT(TH!O1180,2)="15"),TK!$E$7=TH!F1180),"x","")</f>
        <v/>
      </c>
      <c r="AD1180" s="85" t="str">
        <f>IF(AND(N1180="1521",MONTH(C1180)='BK-NL'!$M$11),"x","")</f>
        <v/>
      </c>
      <c r="AF1180" s="333">
        <v>1</v>
      </c>
    </row>
    <row r="1181" spans="1:32" ht="15.75" hidden="1" customHeight="1">
      <c r="A1181" s="342" t="str">
        <f>IF(B1181&lt;&gt;"",IF(AND(B1181='IN-TC'!$S$4,OR(TH!N1181="1111",TH!O1181="1111")),TH!D1181,""),"")</f>
        <v/>
      </c>
      <c r="B1181" s="63">
        <f t="shared" si="152"/>
        <v>6</v>
      </c>
      <c r="C1181" s="64">
        <v>42530</v>
      </c>
      <c r="D1181" s="64" t="s">
        <v>680</v>
      </c>
      <c r="E1181" s="64">
        <v>42530</v>
      </c>
      <c r="F1181" s="74" t="s">
        <v>655</v>
      </c>
      <c r="G1181" s="994" t="s">
        <v>1647</v>
      </c>
      <c r="H1181" s="74" t="s">
        <v>626</v>
      </c>
      <c r="I1181" s="446"/>
      <c r="J1181" s="446"/>
      <c r="K1181" s="437"/>
      <c r="L1181" s="446"/>
      <c r="M1181" s="65">
        <v>1645200</v>
      </c>
      <c r="N1181" s="66" t="s">
        <v>9</v>
      </c>
      <c r="O1181" s="66" t="s">
        <v>8</v>
      </c>
      <c r="P1181" s="85" t="str">
        <f>IF(AND('331-CT'!$E$7=TH!H1181,OR(N1181="331",O1181="331")),"x","")</f>
        <v/>
      </c>
      <c r="Q1181" s="85" t="str">
        <f>IF(AND(B1181='111'!$L$11,OR($N1181=$Q$7,$O1181=$Q$7)),"x","")</f>
        <v/>
      </c>
      <c r="R1181" s="85" t="str">
        <f>IF(AND($N1181=$Q$7,$B1181&lt;'111'!$L$11),"x","")</f>
        <v/>
      </c>
      <c r="S1181" s="85" t="str">
        <f>IF(AND($O1181=$Q$7,$B1181&lt;'111'!$L$11),"x","")</f>
        <v/>
      </c>
      <c r="T1181" s="85" t="str">
        <f>IF(ISERROR(FIND('112'!$M$9,G1181,1)),"",IF((AND(FIND('112'!$M$9,G1181,1)&gt;=1,B1181='112'!$K$9,OR($N1181='112'!$I$6,$O1181='112'!$I$6))),"x",""))</f>
        <v/>
      </c>
      <c r="U1181" s="85" t="str">
        <f>IF(ISERROR(FIND('112'!$M$9,G1181,1)),"",IF((AND(LEFT(G1181,2)=LEFT('112'!$M$9,2),B1181&lt;'112'!$K$9,$N1181='112'!$I$6)),"x",""))</f>
        <v/>
      </c>
      <c r="V1181" s="85" t="str">
        <f>IF(ISERROR(FIND('112'!$M$9,G1181,1)),"",IF((AND(RIGHT(G1181,2)=RIGHT('112'!$M$9,2),B1181&lt;'112'!$K$9,$O1181='112'!$I$6)),"x",""))</f>
        <v/>
      </c>
      <c r="W1181" s="85" t="str">
        <f>IF(AND('341-CT'!$H$9=H1181,OR(LEFT(N1181,3)=$W$7,LEFT(O1181,3)=$W$7)),"x","")</f>
        <v/>
      </c>
      <c r="X1181" s="85" t="str">
        <f>IF(OR(TH!N1181=TH!$X$7,O1181=TH!$X$7),"x","")</f>
        <v/>
      </c>
      <c r="Y1181" s="85" t="str">
        <f>IF(AND(OR(N1181="131",O1181="131"),H1181='131-CT'!$H$9),"x","")</f>
        <v/>
      </c>
      <c r="Z1181" s="85"/>
      <c r="AA1181" s="85" t="str">
        <f>IF(AND(MONTH(E1181)='IN-NX'!$J$5,'IN-NX'!$D$7=D1181),"x","")</f>
        <v/>
      </c>
      <c r="AB1181" s="85" t="str">
        <f>IF(AND(OR(LEFT(TH!N1181,2)="15",LEFT(TH!O1181,2)="15"),'152-CT'!$J$8=TH!F1181),"x","")</f>
        <v/>
      </c>
      <c r="AC1181" s="85" t="str">
        <f>IF(AND(OR(LEFT(TH!N1181,2)="15",LEFT(TH!O1181,2)="15"),TK!$E$7=TH!F1181),"x","")</f>
        <v/>
      </c>
      <c r="AD1181" s="85" t="str">
        <f>IF(AND(N1181="1521",MONTH(C1181)='BK-NL'!$M$11),"x","")</f>
        <v/>
      </c>
    </row>
    <row r="1182" spans="1:32" ht="15.75" hidden="1" customHeight="1">
      <c r="A1182" s="342" t="str">
        <f>IF(B1182&lt;&gt;"",IF(AND(B1182='IN-TC'!$S$4,OR(TH!N1182="1111",TH!O1182="1111")),TH!D1182,""),"")</f>
        <v/>
      </c>
      <c r="B1182" s="63">
        <f t="shared" si="152"/>
        <v>6</v>
      </c>
      <c r="C1182" s="64">
        <v>42535</v>
      </c>
      <c r="D1182" s="64" t="s">
        <v>681</v>
      </c>
      <c r="E1182" s="64">
        <v>42535</v>
      </c>
      <c r="F1182" s="74" t="s">
        <v>354</v>
      </c>
      <c r="G1182" s="994" t="s">
        <v>1648</v>
      </c>
      <c r="H1182" s="7" t="s">
        <v>625</v>
      </c>
      <c r="I1182" s="446">
        <v>2000</v>
      </c>
      <c r="J1182" s="446">
        <v>3200</v>
      </c>
      <c r="K1182" s="437"/>
      <c r="L1182" s="446"/>
      <c r="M1182" s="65">
        <f t="shared" si="154"/>
        <v>6400000</v>
      </c>
      <c r="N1182" s="66" t="s">
        <v>277</v>
      </c>
      <c r="O1182" s="66" t="s">
        <v>8</v>
      </c>
      <c r="P1182" s="85" t="str">
        <f>IF(AND('331-CT'!$E$7=TH!H1182,OR(N1182="331",O1182="331")),"x","")</f>
        <v>x</v>
      </c>
      <c r="Q1182" s="85" t="str">
        <f>IF(AND(B1182='111'!$L$11,OR($N1182=$Q$7,$O1182=$Q$7)),"x","")</f>
        <v/>
      </c>
      <c r="R1182" s="85" t="str">
        <f>IF(AND($N1182=$Q$7,$B1182&lt;'111'!$L$11),"x","")</f>
        <v/>
      </c>
      <c r="S1182" s="85" t="str">
        <f>IF(AND($O1182=$Q$7,$B1182&lt;'111'!$L$11),"x","")</f>
        <v/>
      </c>
      <c r="T1182" s="85" t="str">
        <f>IF(ISERROR(FIND('112'!$M$9,G1182,1)),"",IF((AND(FIND('112'!$M$9,G1182,1)&gt;=1,B1182='112'!$K$9,OR($N1182='112'!$I$6,$O1182='112'!$I$6))),"x",""))</f>
        <v/>
      </c>
      <c r="U1182" s="85" t="str">
        <f>IF(ISERROR(FIND('112'!$M$9,G1182,1)),"",IF((AND(LEFT(G1182,2)=LEFT('112'!$M$9,2),B1182&lt;'112'!$K$9,$N1182='112'!$I$6)),"x",""))</f>
        <v/>
      </c>
      <c r="V1182" s="85" t="str">
        <f>IF(ISERROR(FIND('112'!$M$9,G1182,1)),"",IF((AND(RIGHT(G1182,2)=RIGHT('112'!$M$9,2),B1182&lt;'112'!$K$9,$O1182='112'!$I$6)),"x",""))</f>
        <v/>
      </c>
      <c r="W1182" s="85" t="str">
        <f>IF(AND('341-CT'!$H$9=H1182,OR(LEFT(N1182,3)=$W$7,LEFT(O1182,3)=$W$7)),"x","")</f>
        <v/>
      </c>
      <c r="X1182" s="85" t="str">
        <f>IF(OR(TH!N1182=TH!$X$7,O1182=TH!$X$7),"x","")</f>
        <v/>
      </c>
      <c r="Y1182" s="85" t="str">
        <f>IF(AND(OR(N1182="131",O1182="131"),H1182='131-CT'!$H$9),"x","")</f>
        <v/>
      </c>
      <c r="Z1182" s="85"/>
      <c r="AA1182" s="85" t="str">
        <f>IF(AND(MONTH(E1182)='IN-NX'!$J$5,'IN-NX'!$D$7=D1182),"x","")</f>
        <v/>
      </c>
      <c r="AB1182" s="85" t="str">
        <f>IF(AND(OR(LEFT(TH!N1182,2)="15",LEFT(TH!O1182,2)="15"),'152-CT'!$J$8=TH!F1182),"x","")</f>
        <v/>
      </c>
      <c r="AC1182" s="85" t="str">
        <f>IF(AND(OR(LEFT(TH!N1182,2)="15",LEFT(TH!O1182,2)="15"),TK!$E$7=TH!F1182),"x","")</f>
        <v/>
      </c>
      <c r="AD1182" s="85" t="str">
        <f>IF(AND(N1182="1521",MONTH(C1182)='BK-NL'!$M$11),"x","")</f>
        <v/>
      </c>
      <c r="AF1182" s="333">
        <v>1</v>
      </c>
    </row>
    <row r="1183" spans="1:32" ht="15.75" hidden="1" customHeight="1">
      <c r="A1183" s="342" t="str">
        <f>IF(B1183&lt;&gt;"",IF(AND(B1183='IN-TC'!$S$4,OR(TH!N1183="1111",TH!O1183="1111")),TH!D1183,""),"")</f>
        <v/>
      </c>
      <c r="B1183" s="63">
        <f t="shared" ref="B1183:B1184" si="155">IF(C1183&lt;&gt;"",MONTH(C1183),"")</f>
        <v>6</v>
      </c>
      <c r="C1183" s="64">
        <v>42548</v>
      </c>
      <c r="D1183" s="64" t="s">
        <v>682</v>
      </c>
      <c r="E1183" s="64">
        <v>42548</v>
      </c>
      <c r="F1183" s="74" t="s">
        <v>656</v>
      </c>
      <c r="G1183" s="994" t="s">
        <v>1680</v>
      </c>
      <c r="H1183" s="74" t="s">
        <v>1681</v>
      </c>
      <c r="I1183" s="446">
        <v>2268</v>
      </c>
      <c r="J1183" s="446">
        <v>11500</v>
      </c>
      <c r="K1183" s="437"/>
      <c r="L1183" s="446"/>
      <c r="M1183" s="65">
        <f t="shared" ref="M1183" si="156">ROUND(I1183*J1183,0)</f>
        <v>26082000</v>
      </c>
      <c r="N1183" s="66" t="s">
        <v>277</v>
      </c>
      <c r="O1183" s="66" t="s">
        <v>8</v>
      </c>
      <c r="P1183" s="85" t="str">
        <f>IF(AND('331-CT'!$E$7=TH!H1183,OR(N1183="331",O1183="331")),"x","")</f>
        <v/>
      </c>
      <c r="Q1183" s="85" t="str">
        <f>IF(AND(B1183='111'!$L$11,OR($N1183=$Q$7,$O1183=$Q$7)),"x","")</f>
        <v/>
      </c>
      <c r="R1183" s="85" t="str">
        <f>IF(AND($N1183=$Q$7,$B1183&lt;'111'!$L$11),"x","")</f>
        <v/>
      </c>
      <c r="S1183" s="85" t="str">
        <f>IF(AND($O1183=$Q$7,$B1183&lt;'111'!$L$11),"x","")</f>
        <v/>
      </c>
      <c r="T1183" s="85" t="str">
        <f>IF(ISERROR(FIND('112'!$M$9,G1183,1)),"",IF((AND(FIND('112'!$M$9,G1183,1)&gt;=1,B1183='112'!$K$9,OR($N1183='112'!$I$6,$O1183='112'!$I$6))),"x",""))</f>
        <v/>
      </c>
      <c r="U1183" s="85" t="str">
        <f>IF(ISERROR(FIND('112'!$M$9,G1183,1)),"",IF((AND(LEFT(G1183,2)=LEFT('112'!$M$9,2),B1183&lt;'112'!$K$9,$N1183='112'!$I$6)),"x",""))</f>
        <v/>
      </c>
      <c r="V1183" s="85" t="str">
        <f>IF(ISERROR(FIND('112'!$M$9,G1183,1)),"",IF((AND(RIGHT(G1183,2)=RIGHT('112'!$M$9,2),B1183&lt;'112'!$K$9,$O1183='112'!$I$6)),"x",""))</f>
        <v/>
      </c>
      <c r="W1183" s="85" t="str">
        <f>IF(AND('341-CT'!$H$9=H1183,OR(LEFT(N1183,3)=$W$7,LEFT(O1183,3)=$W$7)),"x","")</f>
        <v/>
      </c>
      <c r="X1183" s="85" t="str">
        <f>IF(OR(TH!N1183=TH!$X$7,O1183=TH!$X$7),"x","")</f>
        <v/>
      </c>
      <c r="Y1183" s="85" t="str">
        <f>IF(AND(OR(N1183="131",O1183="131"),H1183='131-CT'!$H$9),"x","")</f>
        <v/>
      </c>
      <c r="Z1183" s="85"/>
      <c r="AA1183" s="85" t="str">
        <f>IF(AND(MONTH(E1183)='IN-NX'!$J$5,'IN-NX'!$D$7=D1183),"x","")</f>
        <v/>
      </c>
      <c r="AB1183" s="85" t="str">
        <f>IF(AND(OR(LEFT(TH!N1183,2)="15",LEFT(TH!O1183,2)="15"),'152-CT'!$J$8=TH!F1183),"x","")</f>
        <v/>
      </c>
      <c r="AC1183" s="85" t="str">
        <f>IF(AND(OR(LEFT(TH!N1183,2)="15",LEFT(TH!O1183,2)="15"),TK!$E$7=TH!F1183),"x","")</f>
        <v/>
      </c>
      <c r="AD1183" s="85" t="str">
        <f>IF(AND(N1183="1521",MONTH(C1183)='BK-NL'!$M$11),"x","")</f>
        <v/>
      </c>
      <c r="AF1183" s="333">
        <v>1</v>
      </c>
    </row>
    <row r="1184" spans="1:32" ht="15.75" hidden="1" customHeight="1">
      <c r="A1184" s="342" t="str">
        <f>IF(B1184&lt;&gt;"",IF(AND(B1184='IN-TC'!$S$4,OR(TH!N1184="1111",TH!O1184="1111")),TH!D1184,""),"")</f>
        <v/>
      </c>
      <c r="B1184" s="63">
        <f t="shared" si="155"/>
        <v>6</v>
      </c>
      <c r="C1184" s="64">
        <v>42548</v>
      </c>
      <c r="D1184" s="64" t="s">
        <v>682</v>
      </c>
      <c r="E1184" s="64">
        <v>42548</v>
      </c>
      <c r="F1184" s="74" t="s">
        <v>657</v>
      </c>
      <c r="G1184" s="994" t="s">
        <v>1680</v>
      </c>
      <c r="H1184" s="74" t="s">
        <v>1681</v>
      </c>
      <c r="I1184" s="446"/>
      <c r="J1184" s="446"/>
      <c r="K1184" s="437"/>
      <c r="L1184" s="446"/>
      <c r="M1184" s="65">
        <v>2608200</v>
      </c>
      <c r="N1184" s="66" t="s">
        <v>9</v>
      </c>
      <c r="O1184" s="66" t="s">
        <v>8</v>
      </c>
      <c r="P1184" s="85" t="str">
        <f>IF(AND('331-CT'!$E$7=TH!H1184,OR(N1184="331",O1184="331")),"x","")</f>
        <v/>
      </c>
      <c r="Q1184" s="85" t="str">
        <f>IF(AND(B1184='111'!$L$11,OR($N1184=$Q$7,$O1184=$Q$7)),"x","")</f>
        <v/>
      </c>
      <c r="R1184" s="85" t="str">
        <f>IF(AND($N1184=$Q$7,$B1184&lt;'111'!$L$11),"x","")</f>
        <v/>
      </c>
      <c r="S1184" s="85" t="str">
        <f>IF(AND($O1184=$Q$7,$B1184&lt;'111'!$L$11),"x","")</f>
        <v/>
      </c>
      <c r="T1184" s="85" t="str">
        <f>IF(ISERROR(FIND('112'!$M$9,G1184,1)),"",IF((AND(FIND('112'!$M$9,G1184,1)&gt;=1,B1184='112'!$K$9,OR($N1184='112'!$I$6,$O1184='112'!$I$6))),"x",""))</f>
        <v/>
      </c>
      <c r="U1184" s="85" t="str">
        <f>IF(ISERROR(FIND('112'!$M$9,G1184,1)),"",IF((AND(LEFT(G1184,2)=LEFT('112'!$M$9,2),B1184&lt;'112'!$K$9,$N1184='112'!$I$6)),"x",""))</f>
        <v/>
      </c>
      <c r="V1184" s="85" t="str">
        <f>IF(ISERROR(FIND('112'!$M$9,G1184,1)),"",IF((AND(RIGHT(G1184,2)=RIGHT('112'!$M$9,2),B1184&lt;'112'!$K$9,$O1184='112'!$I$6)),"x",""))</f>
        <v/>
      </c>
      <c r="W1184" s="85" t="str">
        <f>IF(AND('341-CT'!$H$9=H1184,OR(LEFT(N1184,3)=$W$7,LEFT(O1184,3)=$W$7)),"x","")</f>
        <v/>
      </c>
      <c r="X1184" s="85" t="str">
        <f>IF(OR(TH!N1184=TH!$X$7,O1184=TH!$X$7),"x","")</f>
        <v/>
      </c>
      <c r="Y1184" s="85" t="str">
        <f>IF(AND(OR(N1184="131",O1184="131"),H1184='131-CT'!$H$9),"x","")</f>
        <v/>
      </c>
      <c r="Z1184" s="85"/>
      <c r="AA1184" s="85" t="str">
        <f>IF(AND(MONTH(E1184)='IN-NX'!$J$5,'IN-NX'!$D$7=D1184),"x","")</f>
        <v/>
      </c>
      <c r="AB1184" s="85" t="str">
        <f>IF(AND(OR(LEFT(TH!N1184,2)="15",LEFT(TH!O1184,2)="15"),'152-CT'!$J$8=TH!F1184),"x","")</f>
        <v/>
      </c>
      <c r="AC1184" s="85" t="str">
        <f>IF(AND(OR(LEFT(TH!N1184,2)="15",LEFT(TH!O1184,2)="15"),TK!$E$7=TH!F1184),"x","")</f>
        <v/>
      </c>
      <c r="AD1184" s="85" t="str">
        <f>IF(AND(N1184="1521",MONTH(C1184)='BK-NL'!$M$11),"x","")</f>
        <v/>
      </c>
    </row>
    <row r="1185" spans="1:32" ht="15.75" hidden="1" customHeight="1">
      <c r="A1185" s="342" t="str">
        <f>IF(B1185&lt;&gt;"",IF(AND(B1185='IN-TC'!$S$4,OR(TH!N1185="1111",TH!O1185="1111")),TH!D1185,""),"")</f>
        <v/>
      </c>
      <c r="B1185" s="63">
        <f t="shared" si="152"/>
        <v>6</v>
      </c>
      <c r="C1185" s="64">
        <v>42551</v>
      </c>
      <c r="D1185" s="64" t="s">
        <v>683</v>
      </c>
      <c r="E1185" s="64">
        <v>42551</v>
      </c>
      <c r="F1185" s="74" t="s">
        <v>1649</v>
      </c>
      <c r="G1185" s="994" t="s">
        <v>1650</v>
      </c>
      <c r="H1185" s="74" t="s">
        <v>626</v>
      </c>
      <c r="I1185" s="446">
        <v>600</v>
      </c>
      <c r="J1185" s="446">
        <v>18200</v>
      </c>
      <c r="K1185" s="437"/>
      <c r="L1185" s="446"/>
      <c r="M1185" s="65">
        <f t="shared" si="154"/>
        <v>10920000</v>
      </c>
      <c r="N1185" s="66" t="s">
        <v>277</v>
      </c>
      <c r="O1185" s="66" t="s">
        <v>8</v>
      </c>
      <c r="P1185" s="85" t="str">
        <f>IF(AND('331-CT'!$E$7=TH!H1185,OR(N1185="331",O1185="331")),"x","")</f>
        <v/>
      </c>
      <c r="Q1185" s="85" t="str">
        <f>IF(AND(B1185='111'!$L$11,OR($N1185=$Q$7,$O1185=$Q$7)),"x","")</f>
        <v/>
      </c>
      <c r="R1185" s="85" t="str">
        <f>IF(AND($N1185=$Q$7,$B1185&lt;'111'!$L$11),"x","")</f>
        <v/>
      </c>
      <c r="S1185" s="85" t="str">
        <f>IF(AND($O1185=$Q$7,$B1185&lt;'111'!$L$11),"x","")</f>
        <v/>
      </c>
      <c r="T1185" s="85" t="str">
        <f>IF(ISERROR(FIND('112'!$M$9,G1185,1)),"",IF((AND(FIND('112'!$M$9,G1185,1)&gt;=1,B1185='112'!$K$9,OR($N1185='112'!$I$6,$O1185='112'!$I$6))),"x",""))</f>
        <v/>
      </c>
      <c r="U1185" s="85" t="str">
        <f>IF(ISERROR(FIND('112'!$M$9,G1185,1)),"",IF((AND(LEFT(G1185,2)=LEFT('112'!$M$9,2),B1185&lt;'112'!$K$9,$N1185='112'!$I$6)),"x",""))</f>
        <v/>
      </c>
      <c r="V1185" s="85" t="str">
        <f>IF(ISERROR(FIND('112'!$M$9,G1185,1)),"",IF((AND(RIGHT(G1185,2)=RIGHT('112'!$M$9,2),B1185&lt;'112'!$K$9,$O1185='112'!$I$6)),"x",""))</f>
        <v/>
      </c>
      <c r="W1185" s="85" t="str">
        <f>IF(AND('341-CT'!$H$9=H1185,OR(LEFT(N1185,3)=$W$7,LEFT(O1185,3)=$W$7)),"x","")</f>
        <v/>
      </c>
      <c r="X1185" s="85" t="str">
        <f>IF(OR(TH!N1185=TH!$X$7,O1185=TH!$X$7),"x","")</f>
        <v/>
      </c>
      <c r="Y1185" s="85" t="str">
        <f>IF(AND(OR(N1185="131",O1185="131"),H1185='131-CT'!$H$9),"x","")</f>
        <v/>
      </c>
      <c r="Z1185" s="85"/>
      <c r="AA1185" s="85" t="str">
        <f>IF(AND(MONTH(E1185)='IN-NX'!$J$5,'IN-NX'!$D$7=D1185),"x","")</f>
        <v/>
      </c>
      <c r="AB1185" s="85" t="str">
        <f>IF(AND(OR(LEFT(TH!N1185,2)="15",LEFT(TH!O1185,2)="15"),'152-CT'!$J$8=TH!F1185),"x","")</f>
        <v/>
      </c>
      <c r="AC1185" s="85" t="str">
        <f>IF(AND(OR(LEFT(TH!N1185,2)="15",LEFT(TH!O1185,2)="15"),TK!$E$7=TH!F1185),"x","")</f>
        <v/>
      </c>
      <c r="AD1185" s="85" t="str">
        <f>IF(AND(N1185="1521",MONTH(C1185)='BK-NL'!$M$11),"x","")</f>
        <v/>
      </c>
      <c r="AF1185" s="333">
        <v>1</v>
      </c>
    </row>
    <row r="1186" spans="1:32" ht="15.75" hidden="1" customHeight="1">
      <c r="A1186" s="342" t="str">
        <f>IF(B1186&lt;&gt;"",IF(AND(B1186='IN-TC'!$S$4,OR(TH!N1186="1111",TH!O1186="1111")),TH!D1186,""),"")</f>
        <v/>
      </c>
      <c r="B1186" s="63">
        <f t="shared" si="152"/>
        <v>6</v>
      </c>
      <c r="C1186" s="64">
        <v>42551</v>
      </c>
      <c r="D1186" s="64" t="s">
        <v>683</v>
      </c>
      <c r="E1186" s="64">
        <v>42551</v>
      </c>
      <c r="F1186" s="74" t="s">
        <v>655</v>
      </c>
      <c r="G1186" s="994" t="s">
        <v>1650</v>
      </c>
      <c r="H1186" s="74" t="s">
        <v>626</v>
      </c>
      <c r="I1186" s="446"/>
      <c r="J1186" s="446"/>
      <c r="K1186" s="437"/>
      <c r="L1186" s="446"/>
      <c r="M1186" s="65">
        <v>1092000</v>
      </c>
      <c r="N1186" s="66" t="s">
        <v>9</v>
      </c>
      <c r="O1186" s="66" t="s">
        <v>8</v>
      </c>
      <c r="P1186" s="85" t="str">
        <f>IF(AND('331-CT'!$E$7=TH!H1186,OR(N1186="331",O1186="331")),"x","")</f>
        <v/>
      </c>
      <c r="Q1186" s="85" t="str">
        <f>IF(AND(B1186='111'!$L$11,OR($N1186=$Q$7,$O1186=$Q$7)),"x","")</f>
        <v/>
      </c>
      <c r="R1186" s="85" t="str">
        <f>IF(AND($N1186=$Q$7,$B1186&lt;'111'!$L$11),"x","")</f>
        <v/>
      </c>
      <c r="S1186" s="85" t="str">
        <f>IF(AND($O1186=$Q$7,$B1186&lt;'111'!$L$11),"x","")</f>
        <v/>
      </c>
      <c r="T1186" s="85" t="str">
        <f>IF(ISERROR(FIND('112'!$M$9,G1186,1)),"",IF((AND(FIND('112'!$M$9,G1186,1)&gt;=1,B1186='112'!$K$9,OR($N1186='112'!$I$6,$O1186='112'!$I$6))),"x",""))</f>
        <v/>
      </c>
      <c r="U1186" s="85" t="str">
        <f>IF(ISERROR(FIND('112'!$M$9,G1186,1)),"",IF((AND(LEFT(G1186,2)=LEFT('112'!$M$9,2),B1186&lt;'112'!$K$9,$N1186='112'!$I$6)),"x",""))</f>
        <v/>
      </c>
      <c r="V1186" s="85" t="str">
        <f>IF(ISERROR(FIND('112'!$M$9,G1186,1)),"",IF((AND(RIGHT(G1186,2)=RIGHT('112'!$M$9,2),B1186&lt;'112'!$K$9,$O1186='112'!$I$6)),"x",""))</f>
        <v/>
      </c>
      <c r="W1186" s="85" t="str">
        <f>IF(AND('341-CT'!$H$9=H1186,OR(LEFT(N1186,3)=$W$7,LEFT(O1186,3)=$W$7)),"x","")</f>
        <v/>
      </c>
      <c r="X1186" s="85" t="str">
        <f>IF(OR(TH!N1186=TH!$X$7,O1186=TH!$X$7),"x","")</f>
        <v/>
      </c>
      <c r="Y1186" s="85" t="str">
        <f>IF(AND(OR(N1186="131",O1186="131"),H1186='131-CT'!$H$9),"x","")</f>
        <v/>
      </c>
      <c r="Z1186" s="85"/>
      <c r="AA1186" s="85" t="str">
        <f>IF(AND(MONTH(E1186)='IN-NX'!$J$5,'IN-NX'!$D$7=D1186),"x","")</f>
        <v/>
      </c>
      <c r="AB1186" s="85" t="str">
        <f>IF(AND(OR(LEFT(TH!N1186,2)="15",LEFT(TH!O1186,2)="15"),'152-CT'!$J$8=TH!F1186),"x","")</f>
        <v/>
      </c>
      <c r="AC1186" s="85" t="str">
        <f>IF(AND(OR(LEFT(TH!N1186,2)="15",LEFT(TH!O1186,2)="15"),TK!$E$7=TH!F1186),"x","")</f>
        <v/>
      </c>
      <c r="AD1186" s="85" t="str">
        <f>IF(AND(N1186="1521",MONTH(C1186)='BK-NL'!$M$11),"x","")</f>
        <v/>
      </c>
    </row>
    <row r="1187" spans="1:32" ht="15.75" customHeight="1">
      <c r="A1187" s="342" t="str">
        <f>IF(B1187&lt;&gt;"",IF(AND(B1187='IN-TC'!$S$4,OR(TH!N1187="1111",TH!O1187="1111")),TH!D1187,""),"")</f>
        <v/>
      </c>
      <c r="B1187" s="63">
        <f t="shared" si="152"/>
        <v>6</v>
      </c>
      <c r="C1187" s="64">
        <v>42523</v>
      </c>
      <c r="D1187" s="64" t="s">
        <v>708</v>
      </c>
      <c r="E1187" s="64">
        <f>C1187</f>
        <v>42523</v>
      </c>
      <c r="F1187" s="74" t="s">
        <v>1651</v>
      </c>
      <c r="G1187" s="67" t="s">
        <v>927</v>
      </c>
      <c r="H1187" s="74" t="s">
        <v>635</v>
      </c>
      <c r="I1187" s="446"/>
      <c r="J1187" s="446"/>
      <c r="K1187" s="437"/>
      <c r="L1187" s="446"/>
      <c r="M1187" s="65">
        <v>35415270</v>
      </c>
      <c r="N1187" s="66" t="s">
        <v>8</v>
      </c>
      <c r="O1187" s="66" t="s">
        <v>26</v>
      </c>
      <c r="P1187" s="85" t="str">
        <f>IF(AND('331-CT'!$E$7=TH!H1187,OR(N1187="331",O1187="331")),"x","")</f>
        <v/>
      </c>
      <c r="Q1187" s="85" t="str">
        <f>IF(AND(B1187='111'!$L$11,OR($N1187=$Q$7,$O1187=$Q$7)),"x","")</f>
        <v/>
      </c>
      <c r="R1187" s="85" t="str">
        <f>IF(AND($N1187=$Q$7,$B1187&lt;'111'!$L$11),"x","")</f>
        <v/>
      </c>
      <c r="S1187" s="85" t="str">
        <f>IF(AND($O1187=$Q$7,$B1187&lt;'111'!$L$11),"x","")</f>
        <v/>
      </c>
      <c r="T1187" s="85" t="str">
        <f>IF(ISERROR(FIND('112'!$M$9,G1187,1)),"",IF((AND(FIND('112'!$M$9,G1187,1)&gt;=1,B1187='112'!$K$9,OR($N1187='112'!$I$6,$O1187='112'!$I$6))),"x",""))</f>
        <v>x</v>
      </c>
      <c r="U1187" s="85" t="str">
        <f>IF(ISERROR(FIND('112'!$M$9,G1187,1)),"",IF((AND(LEFT(G1187,2)=LEFT('112'!$M$9,2),B1187&lt;'112'!$K$9,$N1187='112'!$I$6)),"x",""))</f>
        <v/>
      </c>
      <c r="V1187" s="85" t="str">
        <f>IF(ISERROR(FIND('112'!$M$9,G1187,1)),"",IF((AND(RIGHT(G1187,2)=RIGHT('112'!$M$9,2),B1187&lt;'112'!$K$9,$O1187='112'!$I$6)),"x",""))</f>
        <v/>
      </c>
      <c r="W1187" s="85" t="str">
        <f>IF(AND('341-CT'!$H$9=H1187,OR(LEFT(N1187,3)=$W$7,LEFT(O1187,3)=$W$7)),"x","")</f>
        <v/>
      </c>
      <c r="X1187" s="85" t="str">
        <f>IF(OR(TH!N1187=TH!$X$7,O1187=TH!$X$7),"x","")</f>
        <v/>
      </c>
      <c r="Y1187" s="85" t="str">
        <f>IF(AND(OR(N1187="131",O1187="131"),H1187='131-CT'!$H$9),"x","")</f>
        <v/>
      </c>
      <c r="Z1187" s="85"/>
      <c r="AA1187" s="85" t="str">
        <f>IF(AND(MONTH(E1187)='IN-NX'!$J$5,'IN-NX'!$D$7=D1187),"x","")</f>
        <v/>
      </c>
      <c r="AB1187" s="85" t="str">
        <f>IF(AND(OR(LEFT(TH!N1187,2)="15",LEFT(TH!O1187,2)="15"),'152-CT'!$J$8=TH!F1187),"x","")</f>
        <v/>
      </c>
      <c r="AC1187" s="85" t="str">
        <f>IF(AND(OR(LEFT(TH!N1187,2)="15",LEFT(TH!O1187,2)="15"),TK!$E$7=TH!F1187),"x","")</f>
        <v/>
      </c>
      <c r="AD1187" s="85" t="str">
        <f>IF(AND(N1187="1521",MONTH(C1187)='BK-NL'!$M$11),"x","")</f>
        <v/>
      </c>
    </row>
    <row r="1188" spans="1:32" ht="15.75" hidden="1" customHeight="1">
      <c r="A1188" s="342" t="str">
        <f>IF(B1188&lt;&gt;"",IF(AND(B1188='IN-TC'!$S$4,OR(TH!N1188="1111",TH!O1188="1111")),TH!D1188,""),"")</f>
        <v/>
      </c>
      <c r="B1188" s="63">
        <f t="shared" si="152"/>
        <v>6</v>
      </c>
      <c r="C1188" s="64">
        <v>42523</v>
      </c>
      <c r="D1188" s="64" t="s">
        <v>708</v>
      </c>
      <c r="E1188" s="64">
        <f t="shared" ref="E1188:E1200" si="157">C1188</f>
        <v>42523</v>
      </c>
      <c r="F1188" s="74" t="s">
        <v>1184</v>
      </c>
      <c r="G1188" s="67" t="s">
        <v>927</v>
      </c>
      <c r="H1188" s="74" t="s">
        <v>635</v>
      </c>
      <c r="I1188" s="446"/>
      <c r="J1188" s="446"/>
      <c r="K1188" s="437"/>
      <c r="L1188" s="446"/>
      <c r="M1188" s="65">
        <v>45000</v>
      </c>
      <c r="N1188" s="66" t="s">
        <v>101</v>
      </c>
      <c r="O1188" s="66" t="s">
        <v>26</v>
      </c>
      <c r="P1188" s="85" t="str">
        <f>IF(AND('331-CT'!$E$7=TH!H1188,OR(N1188="331",O1188="331")),"x","")</f>
        <v/>
      </c>
      <c r="Q1188" s="85" t="str">
        <f>IF(AND(B1188='111'!$L$11,OR($N1188=$Q$7,$O1188=$Q$7)),"x","")</f>
        <v/>
      </c>
      <c r="R1188" s="85" t="str">
        <f>IF(AND($N1188=$Q$7,$B1188&lt;'111'!$L$11),"x","")</f>
        <v/>
      </c>
      <c r="S1188" s="85" t="str">
        <f>IF(AND($O1188=$Q$7,$B1188&lt;'111'!$L$11),"x","")</f>
        <v/>
      </c>
      <c r="T1188" s="85" t="str">
        <f>IF(ISERROR(FIND('112'!$M$9,G1188,1)),"",IF((AND(FIND('112'!$M$9,G1188,1)&gt;=1,B1188='112'!$K$9,OR($N1188='112'!$I$6,$O1188='112'!$I$6))),"x",""))</f>
        <v>x</v>
      </c>
      <c r="U1188" s="85" t="str">
        <f>IF(ISERROR(FIND('112'!$M$9,G1188,1)),"",IF((AND(LEFT(G1188,2)=LEFT('112'!$M$9,2),B1188&lt;'112'!$K$9,$N1188='112'!$I$6)),"x",""))</f>
        <v/>
      </c>
      <c r="V1188" s="85" t="str">
        <f>IF(ISERROR(FIND('112'!$M$9,G1188,1)),"",IF((AND(RIGHT(G1188,2)=RIGHT('112'!$M$9,2),B1188&lt;'112'!$K$9,$O1188='112'!$I$6)),"x",""))</f>
        <v/>
      </c>
      <c r="W1188" s="85" t="str">
        <f>IF(AND('341-CT'!$H$9=H1188,OR(LEFT(N1188,3)=$W$7,LEFT(O1188,3)=$W$7)),"x","")</f>
        <v/>
      </c>
      <c r="X1188" s="85" t="str">
        <f>IF(OR(TH!N1188=TH!$X$7,O1188=TH!$X$7),"x","")</f>
        <v/>
      </c>
      <c r="Y1188" s="85" t="str">
        <f>IF(AND(OR(N1188="131",O1188="131"),H1188='131-CT'!$H$9),"x","")</f>
        <v/>
      </c>
      <c r="Z1188" s="85"/>
      <c r="AA1188" s="85" t="str">
        <f>IF(AND(MONTH(E1188)='IN-NX'!$J$5,'IN-NX'!$D$7=D1188),"x","")</f>
        <v/>
      </c>
      <c r="AB1188" s="85" t="str">
        <f>IF(AND(OR(LEFT(TH!N1188,2)="15",LEFT(TH!O1188,2)="15"),'152-CT'!$J$8=TH!F1188),"x","")</f>
        <v/>
      </c>
      <c r="AC1188" s="85" t="str">
        <f>IF(AND(OR(LEFT(TH!N1188,2)="15",LEFT(TH!O1188,2)="15"),TK!$E$7=TH!F1188),"x","")</f>
        <v/>
      </c>
      <c r="AD1188" s="85" t="str">
        <f>IF(AND(N1188="1521",MONTH(C1188)='BK-NL'!$M$11),"x","")</f>
        <v/>
      </c>
      <c r="AF1188" s="333">
        <v>1</v>
      </c>
    </row>
    <row r="1189" spans="1:32" ht="15.75" hidden="1" customHeight="1">
      <c r="A1189" s="342" t="str">
        <f>IF(B1189&lt;&gt;"",IF(AND(B1189='IN-TC'!$S$4,OR(TH!N1189="1111",TH!O1189="1111")),TH!D1189,""),"")</f>
        <v/>
      </c>
      <c r="B1189" s="63">
        <f t="shared" si="152"/>
        <v>6</v>
      </c>
      <c r="C1189" s="64">
        <v>42523</v>
      </c>
      <c r="D1189" s="64" t="s">
        <v>708</v>
      </c>
      <c r="E1189" s="64">
        <f t="shared" si="157"/>
        <v>42523</v>
      </c>
      <c r="F1189" s="74" t="s">
        <v>1652</v>
      </c>
      <c r="G1189" s="67" t="s">
        <v>927</v>
      </c>
      <c r="H1189" s="74" t="s">
        <v>635</v>
      </c>
      <c r="I1189" s="446"/>
      <c r="J1189" s="446"/>
      <c r="K1189" s="437"/>
      <c r="L1189" s="446"/>
      <c r="M1189" s="65">
        <v>4500</v>
      </c>
      <c r="N1189" s="66" t="s">
        <v>9</v>
      </c>
      <c r="O1189" s="66" t="s">
        <v>26</v>
      </c>
      <c r="P1189" s="85" t="str">
        <f>IF(AND('331-CT'!$E$7=TH!H1189,OR(N1189="331",O1189="331")),"x","")</f>
        <v/>
      </c>
      <c r="Q1189" s="85" t="str">
        <f>IF(AND(B1189='111'!$L$11,OR($N1189=$Q$7,$O1189=$Q$7)),"x","")</f>
        <v/>
      </c>
      <c r="R1189" s="85" t="str">
        <f>IF(AND($N1189=$Q$7,$B1189&lt;'111'!$L$11),"x","")</f>
        <v/>
      </c>
      <c r="S1189" s="85" t="str">
        <f>IF(AND($O1189=$Q$7,$B1189&lt;'111'!$L$11),"x","")</f>
        <v/>
      </c>
      <c r="T1189" s="85" t="str">
        <f>IF(ISERROR(FIND('112'!$M$9,G1189,1)),"",IF((AND(FIND('112'!$M$9,G1189,1)&gt;=1,B1189='112'!$K$9,OR($N1189='112'!$I$6,$O1189='112'!$I$6))),"x",""))</f>
        <v>x</v>
      </c>
      <c r="U1189" s="85" t="str">
        <f>IF(ISERROR(FIND('112'!$M$9,G1189,1)),"",IF((AND(LEFT(G1189,2)=LEFT('112'!$M$9,2),B1189&lt;'112'!$K$9,$N1189='112'!$I$6)),"x",""))</f>
        <v/>
      </c>
      <c r="V1189" s="85" t="str">
        <f>IF(ISERROR(FIND('112'!$M$9,G1189,1)),"",IF((AND(RIGHT(G1189,2)=RIGHT('112'!$M$9,2),B1189&lt;'112'!$K$9,$O1189='112'!$I$6)),"x",""))</f>
        <v/>
      </c>
      <c r="W1189" s="85" t="str">
        <f>IF(AND('341-CT'!$H$9=H1189,OR(LEFT(N1189,3)=$W$7,LEFT(O1189,3)=$W$7)),"x","")</f>
        <v/>
      </c>
      <c r="X1189" s="85" t="str">
        <f>IF(OR(TH!N1189=TH!$X$7,O1189=TH!$X$7),"x","")</f>
        <v/>
      </c>
      <c r="Y1189" s="85" t="str">
        <f>IF(AND(OR(N1189="131",O1189="131"),H1189='131-CT'!$H$9),"x","")</f>
        <v/>
      </c>
      <c r="Z1189" s="85"/>
      <c r="AA1189" s="85" t="str">
        <f>IF(AND(MONTH(E1189)='IN-NX'!$J$5,'IN-NX'!$D$7=D1189),"x","")</f>
        <v/>
      </c>
      <c r="AB1189" s="85" t="str">
        <f>IF(AND(OR(LEFT(TH!N1189,2)="15",LEFT(TH!O1189,2)="15"),'152-CT'!$J$8=TH!F1189),"x","")</f>
        <v/>
      </c>
      <c r="AC1189" s="85" t="str">
        <f>IF(AND(OR(LEFT(TH!N1189,2)="15",LEFT(TH!O1189,2)="15"),TK!$E$7=TH!F1189),"x","")</f>
        <v/>
      </c>
      <c r="AD1189" s="85" t="str">
        <f>IF(AND(N1189="1521",MONTH(C1189)='BK-NL'!$M$11),"x","")</f>
        <v/>
      </c>
    </row>
    <row r="1190" spans="1:32" ht="15.75" hidden="1" customHeight="1">
      <c r="A1190" s="342" t="str">
        <f>IF(B1190&lt;&gt;"",IF(AND(B1190='IN-TC'!$S$4,OR(TH!N1190="1111",TH!O1190="1111")),TH!D1190,""),"")</f>
        <v/>
      </c>
      <c r="B1190" s="63">
        <f t="shared" si="152"/>
        <v>6</v>
      </c>
      <c r="C1190" s="64">
        <v>42523</v>
      </c>
      <c r="D1190" s="64" t="s">
        <v>708</v>
      </c>
      <c r="E1190" s="64">
        <f t="shared" si="157"/>
        <v>42523</v>
      </c>
      <c r="F1190" s="74" t="s">
        <v>1653</v>
      </c>
      <c r="G1190" s="67" t="s">
        <v>927</v>
      </c>
      <c r="H1190" s="74"/>
      <c r="I1190" s="446"/>
      <c r="J1190" s="446"/>
      <c r="K1190" s="437"/>
      <c r="L1190" s="446"/>
      <c r="M1190" s="65">
        <v>112450</v>
      </c>
      <c r="N1190" s="66" t="s">
        <v>101</v>
      </c>
      <c r="O1190" s="66" t="s">
        <v>26</v>
      </c>
      <c r="P1190" s="85" t="str">
        <f>IF(AND('331-CT'!$E$7=TH!H1190,OR(N1190="331",O1190="331")),"x","")</f>
        <v/>
      </c>
      <c r="Q1190" s="85" t="str">
        <f>IF(AND(B1190='111'!$L$11,OR($N1190=$Q$7,$O1190=$Q$7)),"x","")</f>
        <v/>
      </c>
      <c r="R1190" s="85" t="str">
        <f>IF(AND($N1190=$Q$7,$B1190&lt;'111'!$L$11),"x","")</f>
        <v/>
      </c>
      <c r="S1190" s="85" t="str">
        <f>IF(AND($O1190=$Q$7,$B1190&lt;'111'!$L$11),"x","")</f>
        <v/>
      </c>
      <c r="T1190" s="85" t="str">
        <f>IF(ISERROR(FIND('112'!$M$9,G1190,1)),"",IF((AND(FIND('112'!$M$9,G1190,1)&gt;=1,B1190='112'!$K$9,OR($N1190='112'!$I$6,$O1190='112'!$I$6))),"x",""))</f>
        <v>x</v>
      </c>
      <c r="U1190" s="85" t="str">
        <f>IF(ISERROR(FIND('112'!$M$9,G1190,1)),"",IF((AND(LEFT(G1190,2)=LEFT('112'!$M$9,2),B1190&lt;'112'!$K$9,$N1190='112'!$I$6)),"x",""))</f>
        <v/>
      </c>
      <c r="V1190" s="85" t="str">
        <f>IF(ISERROR(FIND('112'!$M$9,G1190,1)),"",IF((AND(RIGHT(G1190,2)=RIGHT('112'!$M$9,2),B1190&lt;'112'!$K$9,$O1190='112'!$I$6)),"x",""))</f>
        <v/>
      </c>
      <c r="W1190" s="85" t="str">
        <f>IF(AND('341-CT'!$H$9=H1190,OR(LEFT(N1190,3)=$W$7,LEFT(O1190,3)=$W$7)),"x","")</f>
        <v/>
      </c>
      <c r="X1190" s="85" t="str">
        <f>IF(OR(TH!N1190=TH!$X$7,O1190=TH!$X$7),"x","")</f>
        <v/>
      </c>
      <c r="Y1190" s="85" t="str">
        <f>IF(AND(OR(N1190="131",O1190="131"),H1190='131-CT'!$H$9),"x","")</f>
        <v/>
      </c>
      <c r="Z1190" s="85"/>
      <c r="AA1190" s="85" t="str">
        <f>IF(AND(MONTH(E1190)='IN-NX'!$J$5,'IN-NX'!$D$7=D1190),"x","")</f>
        <v/>
      </c>
      <c r="AB1190" s="85" t="str">
        <f>IF(AND(OR(LEFT(TH!N1190,2)="15",LEFT(TH!O1190,2)="15"),'152-CT'!$J$8=TH!F1190),"x","")</f>
        <v/>
      </c>
      <c r="AC1190" s="85" t="str">
        <f>IF(AND(OR(LEFT(TH!N1190,2)="15",LEFT(TH!O1190,2)="15"),TK!$E$7=TH!F1190),"x","")</f>
        <v/>
      </c>
      <c r="AD1190" s="85" t="str">
        <f>IF(AND(N1190="1521",MONTH(C1190)='BK-NL'!$M$11),"x","")</f>
        <v/>
      </c>
      <c r="AF1190" s="333">
        <v>1</v>
      </c>
    </row>
    <row r="1191" spans="1:32" ht="15.75" hidden="1" customHeight="1">
      <c r="A1191" s="342" t="str">
        <f>IF(B1191&lt;&gt;"",IF(AND(B1191='IN-TC'!$S$4,OR(TH!N1191="1111",TH!O1191="1111")),TH!D1191,""),"")</f>
        <v/>
      </c>
      <c r="B1191" s="63">
        <f t="shared" si="152"/>
        <v>6</v>
      </c>
      <c r="C1191" s="64">
        <v>42523</v>
      </c>
      <c r="D1191" s="64" t="s">
        <v>708</v>
      </c>
      <c r="E1191" s="64">
        <f t="shared" si="157"/>
        <v>42523</v>
      </c>
      <c r="F1191" s="74" t="s">
        <v>1654</v>
      </c>
      <c r="G1191" s="67" t="s">
        <v>927</v>
      </c>
      <c r="H1191" s="74"/>
      <c r="I1191" s="446"/>
      <c r="J1191" s="446"/>
      <c r="K1191" s="437"/>
      <c r="L1191" s="446"/>
      <c r="M1191" s="65">
        <v>11245</v>
      </c>
      <c r="N1191" s="66" t="s">
        <v>9</v>
      </c>
      <c r="O1191" s="66" t="s">
        <v>26</v>
      </c>
      <c r="P1191" s="85" t="str">
        <f>IF(AND('331-CT'!$E$7=TH!H1191,OR(N1191="331",O1191="331")),"x","")</f>
        <v/>
      </c>
      <c r="Q1191" s="85" t="str">
        <f>IF(AND(B1191='111'!$L$11,OR($N1191=$Q$7,$O1191=$Q$7)),"x","")</f>
        <v/>
      </c>
      <c r="R1191" s="85" t="str">
        <f>IF(AND($N1191=$Q$7,$B1191&lt;'111'!$L$11),"x","")</f>
        <v/>
      </c>
      <c r="S1191" s="85" t="str">
        <f>IF(AND($O1191=$Q$7,$B1191&lt;'111'!$L$11),"x","")</f>
        <v/>
      </c>
      <c r="T1191" s="85" t="str">
        <f>IF(ISERROR(FIND('112'!$M$9,G1191,1)),"",IF((AND(FIND('112'!$M$9,G1191,1)&gt;=1,B1191='112'!$K$9,OR($N1191='112'!$I$6,$O1191='112'!$I$6))),"x",""))</f>
        <v>x</v>
      </c>
      <c r="U1191" s="85" t="str">
        <f>IF(ISERROR(FIND('112'!$M$9,G1191,1)),"",IF((AND(LEFT(G1191,2)=LEFT('112'!$M$9,2),B1191&lt;'112'!$K$9,$N1191='112'!$I$6)),"x",""))</f>
        <v/>
      </c>
      <c r="V1191" s="85" t="str">
        <f>IF(ISERROR(FIND('112'!$M$9,G1191,1)),"",IF((AND(RIGHT(G1191,2)=RIGHT('112'!$M$9,2),B1191&lt;'112'!$K$9,$O1191='112'!$I$6)),"x",""))</f>
        <v/>
      </c>
      <c r="W1191" s="85" t="str">
        <f>IF(AND('341-CT'!$H$9=H1191,OR(LEFT(N1191,3)=$W$7,LEFT(O1191,3)=$W$7)),"x","")</f>
        <v/>
      </c>
      <c r="X1191" s="85" t="str">
        <f>IF(OR(TH!N1191=TH!$X$7,O1191=TH!$X$7),"x","")</f>
        <v/>
      </c>
      <c r="Y1191" s="85" t="str">
        <f>IF(AND(OR(N1191="131",O1191="131"),H1191='131-CT'!$H$9),"x","")</f>
        <v/>
      </c>
      <c r="Z1191" s="85"/>
      <c r="AA1191" s="85" t="str">
        <f>IF(AND(MONTH(E1191)='IN-NX'!$J$5,'IN-NX'!$D$7=D1191),"x","")</f>
        <v/>
      </c>
      <c r="AB1191" s="85" t="str">
        <f>IF(AND(OR(LEFT(TH!N1191,2)="15",LEFT(TH!O1191,2)="15"),'152-CT'!$J$8=TH!F1191),"x","")</f>
        <v/>
      </c>
      <c r="AC1191" s="85" t="str">
        <f>IF(AND(OR(LEFT(TH!N1191,2)="15",LEFT(TH!O1191,2)="15"),TK!$E$7=TH!F1191),"x","")</f>
        <v/>
      </c>
      <c r="AD1191" s="85"/>
    </row>
    <row r="1192" spans="1:32" ht="15.75" hidden="1" customHeight="1">
      <c r="A1192" s="342" t="str">
        <f>IF(B1192&lt;&gt;"",IF(AND(B1192='IN-TC'!$S$4,OR(TH!N1192="1111",TH!O1192="1111")),TH!D1192,""),"")</f>
        <v/>
      </c>
      <c r="B1192" s="63">
        <f t="shared" si="152"/>
        <v>6</v>
      </c>
      <c r="C1192" s="64">
        <v>42527</v>
      </c>
      <c r="D1192" s="64" t="s">
        <v>708</v>
      </c>
      <c r="E1192" s="64">
        <f t="shared" si="157"/>
        <v>42527</v>
      </c>
      <c r="F1192" s="74" t="s">
        <v>1655</v>
      </c>
      <c r="G1192" s="67" t="s">
        <v>927</v>
      </c>
      <c r="H1192" s="74"/>
      <c r="I1192" s="446"/>
      <c r="J1192" s="446"/>
      <c r="K1192" s="437"/>
      <c r="L1192" s="446"/>
      <c r="M1192" s="65">
        <v>20000</v>
      </c>
      <c r="N1192" s="66" t="s">
        <v>101</v>
      </c>
      <c r="O1192" s="66" t="s">
        <v>26</v>
      </c>
      <c r="P1192" s="85" t="str">
        <f>IF(AND('331-CT'!$E$7=TH!H1192,OR(N1192="331",O1192="331")),"x","")</f>
        <v/>
      </c>
      <c r="Q1192" s="85" t="str">
        <f>IF(AND(B1192='111'!$L$11,OR($N1192=$Q$7,$O1192=$Q$7)),"x","")</f>
        <v/>
      </c>
      <c r="R1192" s="85" t="str">
        <f>IF(AND($N1192=$Q$7,$B1192&lt;'111'!$L$11),"x","")</f>
        <v/>
      </c>
      <c r="S1192" s="85" t="str">
        <f>IF(AND($O1192=$Q$7,$B1192&lt;'111'!$L$11),"x","")</f>
        <v/>
      </c>
      <c r="T1192" s="85" t="str">
        <f>IF(ISERROR(FIND('112'!$M$9,G1192,1)),"",IF((AND(FIND('112'!$M$9,G1192,1)&gt;=1,B1192='112'!$K$9,OR($N1192='112'!$I$6,$O1192='112'!$I$6))),"x",""))</f>
        <v>x</v>
      </c>
      <c r="U1192" s="85" t="str">
        <f>IF(ISERROR(FIND('112'!$M$9,G1192,1)),"",IF((AND(LEFT(G1192,2)=LEFT('112'!$M$9,2),B1192&lt;'112'!$K$9,$N1192='112'!$I$6)),"x",""))</f>
        <v/>
      </c>
      <c r="V1192" s="85" t="str">
        <f>IF(ISERROR(FIND('112'!$M$9,G1192,1)),"",IF((AND(RIGHT(G1192,2)=RIGHT('112'!$M$9,2),B1192&lt;'112'!$K$9,$O1192='112'!$I$6)),"x",""))</f>
        <v/>
      </c>
      <c r="W1192" s="85" t="str">
        <f>IF(AND('341-CT'!$H$9=H1192,OR(LEFT(N1192,3)=$W$7,LEFT(O1192,3)=$W$7)),"x","")</f>
        <v/>
      </c>
      <c r="X1192" s="85" t="str">
        <f>IF(OR(TH!N1192=TH!$X$7,O1192=TH!$X$7),"x","")</f>
        <v/>
      </c>
      <c r="Y1192" s="85" t="str">
        <f>IF(AND(OR(N1192="131",O1192="131"),H1192='131-CT'!$H$9),"x","")</f>
        <v/>
      </c>
      <c r="Z1192" s="85"/>
      <c r="AA1192" s="85" t="str">
        <f>IF(AND(MONTH(E1192)='IN-NX'!$J$5,'IN-NX'!$D$7=D1192),"x","")</f>
        <v/>
      </c>
      <c r="AB1192" s="85" t="str">
        <f>IF(AND(OR(LEFT(TH!N1192,2)="15",LEFT(TH!O1192,2)="15"),'152-CT'!$J$8=TH!F1192),"x","")</f>
        <v/>
      </c>
      <c r="AC1192" s="85" t="str">
        <f>IF(AND(OR(LEFT(TH!N1192,2)="15",LEFT(TH!O1192,2)="15"),TK!$E$7=TH!F1192),"x","")</f>
        <v/>
      </c>
      <c r="AD1192" s="85"/>
    </row>
    <row r="1193" spans="1:32" ht="15.75" hidden="1" customHeight="1">
      <c r="A1193" s="342" t="str">
        <f>IF(B1193&lt;&gt;"",IF(AND(B1193='IN-TC'!$S$4,OR(TH!N1193="1111",TH!O1193="1111")),TH!D1193,""),"")</f>
        <v/>
      </c>
      <c r="B1193" s="63">
        <f t="shared" si="152"/>
        <v>6</v>
      </c>
      <c r="C1193" s="64">
        <v>42527</v>
      </c>
      <c r="D1193" s="64" t="s">
        <v>708</v>
      </c>
      <c r="E1193" s="64">
        <f t="shared" si="157"/>
        <v>42527</v>
      </c>
      <c r="F1193" s="74" t="s">
        <v>1184</v>
      </c>
      <c r="G1193" s="67" t="s">
        <v>927</v>
      </c>
      <c r="H1193" s="74"/>
      <c r="I1193" s="446"/>
      <c r="J1193" s="446"/>
      <c r="K1193" s="437"/>
      <c r="L1193" s="446"/>
      <c r="M1193" s="65">
        <v>20000</v>
      </c>
      <c r="N1193" s="66" t="s">
        <v>101</v>
      </c>
      <c r="O1193" s="66" t="s">
        <v>26</v>
      </c>
      <c r="P1193" s="85" t="str">
        <f>IF(AND('331-CT'!$E$7=TH!H1193,OR(N1193="331",O1193="331")),"x","")</f>
        <v/>
      </c>
      <c r="Q1193" s="85" t="str">
        <f>IF(AND(B1193='111'!$L$11,OR($N1193=$Q$7,$O1193=$Q$7)),"x","")</f>
        <v/>
      </c>
      <c r="R1193" s="85" t="str">
        <f>IF(AND($N1193=$Q$7,$B1193&lt;'111'!$L$11),"x","")</f>
        <v/>
      </c>
      <c r="S1193" s="85" t="str">
        <f>IF(AND($O1193=$Q$7,$B1193&lt;'111'!$L$11),"x","")</f>
        <v/>
      </c>
      <c r="T1193" s="85" t="str">
        <f>IF(ISERROR(FIND('112'!$M$9,G1193,1)),"",IF((AND(FIND('112'!$M$9,G1193,1)&gt;=1,B1193='112'!$K$9,OR($N1193='112'!$I$6,$O1193='112'!$I$6))),"x",""))</f>
        <v>x</v>
      </c>
      <c r="U1193" s="85" t="str">
        <f>IF(ISERROR(FIND('112'!$M$9,G1193,1)),"",IF((AND(LEFT(G1193,2)=LEFT('112'!$M$9,2),B1193&lt;'112'!$K$9,$N1193='112'!$I$6)),"x",""))</f>
        <v/>
      </c>
      <c r="V1193" s="85" t="str">
        <f>IF(ISERROR(FIND('112'!$M$9,G1193,1)),"",IF((AND(RIGHT(G1193,2)=RIGHT('112'!$M$9,2),B1193&lt;'112'!$K$9,$O1193='112'!$I$6)),"x",""))</f>
        <v/>
      </c>
      <c r="W1193" s="85" t="str">
        <f>IF(AND('341-CT'!$H$9=H1193,OR(LEFT(N1193,3)=$W$7,LEFT(O1193,3)=$W$7)),"x","")</f>
        <v/>
      </c>
      <c r="X1193" s="85" t="str">
        <f>IF(OR(TH!N1193=TH!$X$7,O1193=TH!$X$7),"x","")</f>
        <v/>
      </c>
      <c r="Y1193" s="85" t="str">
        <f>IF(AND(OR(N1193="131",O1193="131"),H1193='131-CT'!$H$9),"x","")</f>
        <v/>
      </c>
      <c r="Z1193" s="85"/>
      <c r="AA1193" s="85" t="str">
        <f>IF(AND(MONTH(E1193)='IN-NX'!$J$5,'IN-NX'!$D$7=D1193),"x","")</f>
        <v/>
      </c>
      <c r="AB1193" s="85" t="str">
        <f>IF(AND(OR(LEFT(TH!N1193,2)="15",LEFT(TH!O1193,2)="15"),'152-CT'!$J$8=TH!F1193),"x","")</f>
        <v/>
      </c>
      <c r="AC1193" s="85" t="str">
        <f>IF(AND(OR(LEFT(TH!N1193,2)="15",LEFT(TH!O1193,2)="15"),TK!$E$7=TH!F1193),"x","")</f>
        <v/>
      </c>
      <c r="AD1193" s="85"/>
      <c r="AF1193" s="333">
        <v>1</v>
      </c>
    </row>
    <row r="1194" spans="1:32" ht="15.75" hidden="1" customHeight="1">
      <c r="A1194" s="342" t="str">
        <f>IF(B1194&lt;&gt;"",IF(AND(B1194='IN-TC'!$S$4,OR(TH!N1194="1111",TH!O1194="1111")),TH!D1194,""),"")</f>
        <v/>
      </c>
      <c r="B1194" s="63">
        <f t="shared" si="152"/>
        <v>6</v>
      </c>
      <c r="C1194" s="64">
        <v>42527</v>
      </c>
      <c r="D1194" s="64" t="s">
        <v>708</v>
      </c>
      <c r="E1194" s="64">
        <f t="shared" si="157"/>
        <v>42527</v>
      </c>
      <c r="F1194" s="74" t="s">
        <v>1652</v>
      </c>
      <c r="G1194" s="67" t="s">
        <v>927</v>
      </c>
      <c r="H1194" s="74"/>
      <c r="I1194" s="446"/>
      <c r="J1194" s="446"/>
      <c r="K1194" s="437"/>
      <c r="L1194" s="446"/>
      <c r="M1194" s="65">
        <v>2000</v>
      </c>
      <c r="N1194" s="66" t="s">
        <v>9</v>
      </c>
      <c r="O1194" s="66" t="s">
        <v>26</v>
      </c>
      <c r="P1194" s="85" t="str">
        <f>IF(AND('331-CT'!$E$7=TH!H1194,OR(N1194="331",O1194="331")),"x","")</f>
        <v/>
      </c>
      <c r="Q1194" s="85" t="str">
        <f>IF(AND(B1194='111'!$L$11,OR($N1194=$Q$7,$O1194=$Q$7)),"x","")</f>
        <v/>
      </c>
      <c r="R1194" s="85" t="str">
        <f>IF(AND($N1194=$Q$7,$B1194&lt;'111'!$L$11),"x","")</f>
        <v/>
      </c>
      <c r="S1194" s="85" t="str">
        <f>IF(AND($O1194=$Q$7,$B1194&lt;'111'!$L$11),"x","")</f>
        <v/>
      </c>
      <c r="T1194" s="85" t="str">
        <f>IF(ISERROR(FIND('112'!$M$9,G1194,1)),"",IF((AND(FIND('112'!$M$9,G1194,1)&gt;=1,B1194='112'!$K$9,OR($N1194='112'!$I$6,$O1194='112'!$I$6))),"x",""))</f>
        <v>x</v>
      </c>
      <c r="U1194" s="85" t="str">
        <f>IF(ISERROR(FIND('112'!$M$9,G1194,1)),"",IF((AND(LEFT(G1194,2)=LEFT('112'!$M$9,2),B1194&lt;'112'!$K$9,$N1194='112'!$I$6)),"x",""))</f>
        <v/>
      </c>
      <c r="V1194" s="85" t="str">
        <f>IF(ISERROR(FIND('112'!$M$9,G1194,1)),"",IF((AND(RIGHT(G1194,2)=RIGHT('112'!$M$9,2),B1194&lt;'112'!$K$9,$O1194='112'!$I$6)),"x",""))</f>
        <v/>
      </c>
      <c r="W1194" s="85" t="str">
        <f>IF(AND('341-CT'!$H$9=H1194,OR(LEFT(N1194,3)=$W$7,LEFT(O1194,3)=$W$7)),"x","")</f>
        <v/>
      </c>
      <c r="X1194" s="85" t="str">
        <f>IF(OR(TH!N1194=TH!$X$7,O1194=TH!$X$7),"x","")</f>
        <v/>
      </c>
      <c r="Y1194" s="85" t="str">
        <f>IF(AND(OR(N1194="131",O1194="131"),H1194='131-CT'!$H$9),"x","")</f>
        <v/>
      </c>
      <c r="Z1194" s="85"/>
      <c r="AA1194" s="85" t="str">
        <f>IF(AND(MONTH(E1194)='IN-NX'!$J$5,'IN-NX'!$D$7=D1194),"x","")</f>
        <v/>
      </c>
      <c r="AB1194" s="85" t="str">
        <f>IF(AND(OR(LEFT(TH!N1194,2)="15",LEFT(TH!O1194,2)="15"),'152-CT'!$J$8=TH!F1194),"x","")</f>
        <v/>
      </c>
      <c r="AC1194" s="85" t="str">
        <f>IF(AND(OR(LEFT(TH!N1194,2)="15",LEFT(TH!O1194,2)="15"),TK!$E$7=TH!F1194),"x","")</f>
        <v/>
      </c>
      <c r="AD1194" s="85"/>
    </row>
    <row r="1195" spans="1:32" ht="15.75" hidden="1" customHeight="1">
      <c r="A1195" s="342" t="str">
        <f>IF(B1195&lt;&gt;"",IF(AND(B1195='IN-TC'!$S$4,OR(TH!N1195="1111",TH!O1195="1111")),TH!D1195,""),"")</f>
        <v/>
      </c>
      <c r="B1195" s="63">
        <f t="shared" si="152"/>
        <v>6</v>
      </c>
      <c r="C1195" s="64">
        <v>42527</v>
      </c>
      <c r="D1195" s="64" t="s">
        <v>708</v>
      </c>
      <c r="E1195" s="64">
        <f t="shared" si="157"/>
        <v>42527</v>
      </c>
      <c r="F1195" s="74" t="s">
        <v>1655</v>
      </c>
      <c r="G1195" s="67" t="s">
        <v>927</v>
      </c>
      <c r="H1195" s="74"/>
      <c r="I1195" s="446"/>
      <c r="J1195" s="446"/>
      <c r="K1195" s="437"/>
      <c r="L1195" s="446"/>
      <c r="M1195" s="65">
        <v>40000</v>
      </c>
      <c r="N1195" s="66" t="s">
        <v>101</v>
      </c>
      <c r="O1195" s="66" t="s">
        <v>26</v>
      </c>
      <c r="P1195" s="85" t="str">
        <f>IF(AND('331-CT'!$E$7=TH!H1195,OR(N1195="331",O1195="331")),"x","")</f>
        <v/>
      </c>
      <c r="Q1195" s="85" t="str">
        <f>IF(AND(B1195='111'!$L$11,OR($N1195=$Q$7,$O1195=$Q$7)),"x","")</f>
        <v/>
      </c>
      <c r="R1195" s="85" t="str">
        <f>IF(AND($N1195=$Q$7,$B1195&lt;'111'!$L$11),"x","")</f>
        <v/>
      </c>
      <c r="S1195" s="85" t="str">
        <f>IF(AND($O1195=$Q$7,$B1195&lt;'111'!$L$11),"x","")</f>
        <v/>
      </c>
      <c r="T1195" s="85" t="str">
        <f>IF(ISERROR(FIND('112'!$M$9,G1195,1)),"",IF((AND(FIND('112'!$M$9,G1195,1)&gt;=1,B1195='112'!$K$9,OR($N1195='112'!$I$6,$O1195='112'!$I$6))),"x",""))</f>
        <v>x</v>
      </c>
      <c r="U1195" s="85" t="str">
        <f>IF(ISERROR(FIND('112'!$M$9,G1195,1)),"",IF((AND(LEFT(G1195,2)=LEFT('112'!$M$9,2),B1195&lt;'112'!$K$9,$N1195='112'!$I$6)),"x",""))</f>
        <v/>
      </c>
      <c r="V1195" s="85" t="str">
        <f>IF(ISERROR(FIND('112'!$M$9,G1195,1)),"",IF((AND(RIGHT(G1195,2)=RIGHT('112'!$M$9,2),B1195&lt;'112'!$K$9,$O1195='112'!$I$6)),"x",""))</f>
        <v/>
      </c>
      <c r="W1195" s="85" t="str">
        <f>IF(AND('341-CT'!$H$9=H1195,OR(LEFT(N1195,3)=$W$7,LEFT(O1195,3)=$W$7)),"x","")</f>
        <v/>
      </c>
      <c r="X1195" s="85" t="str">
        <f>IF(OR(TH!N1195=TH!$X$7,O1195=TH!$X$7),"x","")</f>
        <v/>
      </c>
      <c r="Y1195" s="85" t="str">
        <f>IF(AND(OR(N1195="131",O1195="131"),H1195='131-CT'!$H$9),"x","")</f>
        <v/>
      </c>
      <c r="Z1195" s="85"/>
      <c r="AA1195" s="85" t="str">
        <f>IF(AND(MONTH(E1195)='IN-NX'!$J$5,'IN-NX'!$D$7=D1195),"x","")</f>
        <v/>
      </c>
      <c r="AB1195" s="85" t="str">
        <f>IF(AND(OR(LEFT(TH!N1195,2)="15",LEFT(TH!O1195,2)="15"),'152-CT'!$J$8=TH!F1195),"x","")</f>
        <v/>
      </c>
      <c r="AC1195" s="85" t="str">
        <f>IF(AND(OR(LEFT(TH!N1195,2)="15",LEFT(TH!O1195,2)="15"),TK!$E$7=TH!F1195),"x","")</f>
        <v/>
      </c>
      <c r="AD1195" s="85"/>
    </row>
    <row r="1196" spans="1:32" ht="15.75" hidden="1" customHeight="1">
      <c r="A1196" s="342" t="str">
        <f>IF(B1196&lt;&gt;"",IF(AND(B1196='IN-TC'!$S$4,OR(TH!N1196="1111",TH!O1196="1111")),TH!D1196,""),"")</f>
        <v/>
      </c>
      <c r="B1196" s="63">
        <f t="shared" si="152"/>
        <v>6</v>
      </c>
      <c r="C1196" s="64">
        <v>42527</v>
      </c>
      <c r="D1196" s="64" t="s">
        <v>708</v>
      </c>
      <c r="E1196" s="64">
        <f t="shared" si="157"/>
        <v>42527</v>
      </c>
      <c r="F1196" s="74" t="s">
        <v>1184</v>
      </c>
      <c r="G1196" s="67" t="s">
        <v>927</v>
      </c>
      <c r="H1196" s="74"/>
      <c r="I1196" s="446"/>
      <c r="J1196" s="446"/>
      <c r="K1196" s="437"/>
      <c r="L1196" s="446"/>
      <c r="M1196" s="65">
        <v>20000</v>
      </c>
      <c r="N1196" s="66" t="s">
        <v>101</v>
      </c>
      <c r="O1196" s="66" t="s">
        <v>26</v>
      </c>
      <c r="P1196" s="85" t="str">
        <f>IF(AND('331-CT'!$E$7=TH!H1196,OR(N1196="331",O1196="331")),"x","")</f>
        <v/>
      </c>
      <c r="Q1196" s="85" t="str">
        <f>IF(AND(B1196='111'!$L$11,OR($N1196=$Q$7,$O1196=$Q$7)),"x","")</f>
        <v/>
      </c>
      <c r="R1196" s="85" t="str">
        <f>IF(AND($N1196=$Q$7,$B1196&lt;'111'!$L$11),"x","")</f>
        <v/>
      </c>
      <c r="S1196" s="85" t="str">
        <f>IF(AND($O1196=$Q$7,$B1196&lt;'111'!$L$11),"x","")</f>
        <v/>
      </c>
      <c r="T1196" s="85" t="str">
        <f>IF(ISERROR(FIND('112'!$M$9,G1196,1)),"",IF((AND(FIND('112'!$M$9,G1196,1)&gt;=1,B1196='112'!$K$9,OR($N1196='112'!$I$6,$O1196='112'!$I$6))),"x",""))</f>
        <v>x</v>
      </c>
      <c r="U1196" s="85" t="str">
        <f>IF(ISERROR(FIND('112'!$M$9,G1196,1)),"",IF((AND(LEFT(G1196,2)=LEFT('112'!$M$9,2),B1196&lt;'112'!$K$9,$N1196='112'!$I$6)),"x",""))</f>
        <v/>
      </c>
      <c r="V1196" s="85" t="str">
        <f>IF(ISERROR(FIND('112'!$M$9,G1196,1)),"",IF((AND(RIGHT(G1196,2)=RIGHT('112'!$M$9,2),B1196&lt;'112'!$K$9,$O1196='112'!$I$6)),"x",""))</f>
        <v/>
      </c>
      <c r="W1196" s="85" t="str">
        <f>IF(AND('341-CT'!$H$9=H1196,OR(LEFT(N1196,3)=$W$7,LEFT(O1196,3)=$W$7)),"x","")</f>
        <v/>
      </c>
      <c r="X1196" s="85" t="str">
        <f>IF(OR(TH!N1196=TH!$X$7,O1196=TH!$X$7),"x","")</f>
        <v/>
      </c>
      <c r="Y1196" s="85" t="str">
        <f>IF(AND(OR(N1196="131",O1196="131"),H1196='131-CT'!$H$9),"x","")</f>
        <v/>
      </c>
      <c r="Z1196" s="85"/>
      <c r="AA1196" s="85" t="str">
        <f>IF(AND(MONTH(E1196)='IN-NX'!$J$5,'IN-NX'!$D$7=D1196),"x","")</f>
        <v/>
      </c>
      <c r="AB1196" s="85" t="str">
        <f>IF(AND(OR(LEFT(TH!N1196,2)="15",LEFT(TH!O1196,2)="15"),'152-CT'!$J$8=TH!F1196),"x","")</f>
        <v/>
      </c>
      <c r="AC1196" s="85" t="str">
        <f>IF(AND(OR(LEFT(TH!N1196,2)="15",LEFT(TH!O1196,2)="15"),TK!$E$7=TH!F1196),"x","")</f>
        <v/>
      </c>
      <c r="AD1196" s="85"/>
      <c r="AF1196" s="333">
        <v>1</v>
      </c>
    </row>
    <row r="1197" spans="1:32" ht="15.75" hidden="1" customHeight="1">
      <c r="A1197" s="342" t="str">
        <f>IF(B1197&lt;&gt;"",IF(AND(B1197='IN-TC'!$S$4,OR(TH!N1197="1111",TH!O1197="1111")),TH!D1197,""),"")</f>
        <v/>
      </c>
      <c r="B1197" s="63">
        <f t="shared" si="152"/>
        <v>6</v>
      </c>
      <c r="C1197" s="64">
        <v>42527</v>
      </c>
      <c r="D1197" s="64" t="s">
        <v>708</v>
      </c>
      <c r="E1197" s="64">
        <f t="shared" si="157"/>
        <v>42527</v>
      </c>
      <c r="F1197" s="74" t="s">
        <v>1652</v>
      </c>
      <c r="G1197" s="67" t="s">
        <v>927</v>
      </c>
      <c r="H1197" s="74"/>
      <c r="I1197" s="446"/>
      <c r="J1197" s="446"/>
      <c r="K1197" s="437"/>
      <c r="L1197" s="446"/>
      <c r="M1197" s="65">
        <v>2000</v>
      </c>
      <c r="N1197" s="66" t="s">
        <v>9</v>
      </c>
      <c r="O1197" s="66" t="s">
        <v>26</v>
      </c>
      <c r="P1197" s="85" t="str">
        <f>IF(AND('331-CT'!$E$7=TH!H1197,OR(N1197="331",O1197="331")),"x","")</f>
        <v/>
      </c>
      <c r="Q1197" s="85" t="str">
        <f>IF(AND(B1197='111'!$L$11,OR($N1197=$Q$7,$O1197=$Q$7)),"x","")</f>
        <v/>
      </c>
      <c r="R1197" s="85" t="str">
        <f>IF(AND($N1197=$Q$7,$B1197&lt;'111'!$L$11),"x","")</f>
        <v/>
      </c>
      <c r="S1197" s="85" t="str">
        <f>IF(AND($O1197=$Q$7,$B1197&lt;'111'!$L$11),"x","")</f>
        <v/>
      </c>
      <c r="T1197" s="85" t="str">
        <f>IF(ISERROR(FIND('112'!$M$9,G1197,1)),"",IF((AND(FIND('112'!$M$9,G1197,1)&gt;=1,B1197='112'!$K$9,OR($N1197='112'!$I$6,$O1197='112'!$I$6))),"x",""))</f>
        <v>x</v>
      </c>
      <c r="U1197" s="85" t="str">
        <f>IF(ISERROR(FIND('112'!$M$9,G1197,1)),"",IF((AND(LEFT(G1197,2)=LEFT('112'!$M$9,2),B1197&lt;'112'!$K$9,$N1197='112'!$I$6)),"x",""))</f>
        <v/>
      </c>
      <c r="V1197" s="85" t="str">
        <f>IF(ISERROR(FIND('112'!$M$9,G1197,1)),"",IF((AND(RIGHT(G1197,2)=RIGHT('112'!$M$9,2),B1197&lt;'112'!$K$9,$O1197='112'!$I$6)),"x",""))</f>
        <v/>
      </c>
      <c r="W1197" s="85" t="str">
        <f>IF(AND('341-CT'!$H$9=H1197,OR(LEFT(N1197,3)=$W$7,LEFT(O1197,3)=$W$7)),"x","")</f>
        <v/>
      </c>
      <c r="X1197" s="85" t="str">
        <f>IF(OR(TH!N1197=TH!$X$7,O1197=TH!$X$7),"x","")</f>
        <v/>
      </c>
      <c r="Y1197" s="85" t="str">
        <f>IF(AND(OR(N1197="131",O1197="131"),H1197='131-CT'!$H$9),"x","")</f>
        <v/>
      </c>
      <c r="Z1197" s="85"/>
      <c r="AA1197" s="85" t="str">
        <f>IF(AND(MONTH(E1197)='IN-NX'!$J$5,'IN-NX'!$D$7=D1197),"x","")</f>
        <v/>
      </c>
      <c r="AB1197" s="85" t="str">
        <f>IF(AND(OR(LEFT(TH!N1197,2)="15",LEFT(TH!O1197,2)="15"),'152-CT'!$J$8=TH!F1197),"x","")</f>
        <v/>
      </c>
      <c r="AC1197" s="85" t="str">
        <f>IF(AND(OR(LEFT(TH!N1197,2)="15",LEFT(TH!O1197,2)="15"),TK!$E$7=TH!F1197),"x","")</f>
        <v/>
      </c>
      <c r="AD1197" s="85"/>
    </row>
    <row r="1198" spans="1:32" ht="15.75" hidden="1" customHeight="1">
      <c r="A1198" s="342" t="str">
        <f>IF(B1198&lt;&gt;"",IF(AND(B1198='IN-TC'!$S$4,OR(TH!N1198="1111",TH!O1198="1111")),TH!D1198,""),"")</f>
        <v/>
      </c>
      <c r="B1198" s="63">
        <f t="shared" si="152"/>
        <v>6</v>
      </c>
      <c r="C1198" s="64">
        <v>42527</v>
      </c>
      <c r="D1198" s="64" t="s">
        <v>708</v>
      </c>
      <c r="E1198" s="64">
        <f t="shared" si="157"/>
        <v>42527</v>
      </c>
      <c r="F1198" s="74" t="s">
        <v>1655</v>
      </c>
      <c r="G1198" s="67" t="s">
        <v>927</v>
      </c>
      <c r="H1198" s="74"/>
      <c r="I1198" s="446"/>
      <c r="J1198" s="446"/>
      <c r="K1198" s="437"/>
      <c r="L1198" s="446"/>
      <c r="M1198" s="65">
        <v>300000</v>
      </c>
      <c r="N1198" s="66" t="s">
        <v>101</v>
      </c>
      <c r="O1198" s="66" t="s">
        <v>26</v>
      </c>
      <c r="P1198" s="85" t="str">
        <f>IF(AND('331-CT'!$E$7=TH!H1198,OR(N1198="331",O1198="331")),"x","")</f>
        <v/>
      </c>
      <c r="Q1198" s="85" t="str">
        <f>IF(AND(B1198='111'!$L$11,OR($N1198=$Q$7,$O1198=$Q$7)),"x","")</f>
        <v/>
      </c>
      <c r="R1198" s="85" t="str">
        <f>IF(AND($N1198=$Q$7,$B1198&lt;'111'!$L$11),"x","")</f>
        <v/>
      </c>
      <c r="S1198" s="85" t="str">
        <f>IF(AND($O1198=$Q$7,$B1198&lt;'111'!$L$11),"x","")</f>
        <v/>
      </c>
      <c r="T1198" s="85" t="str">
        <f>IF(ISERROR(FIND('112'!$M$9,G1198,1)),"",IF((AND(FIND('112'!$M$9,G1198,1)&gt;=1,B1198='112'!$K$9,OR($N1198='112'!$I$6,$O1198='112'!$I$6))),"x",""))</f>
        <v>x</v>
      </c>
      <c r="U1198" s="85" t="str">
        <f>IF(ISERROR(FIND('112'!$M$9,G1198,1)),"",IF((AND(LEFT(G1198,2)=LEFT('112'!$M$9,2),B1198&lt;'112'!$K$9,$N1198='112'!$I$6)),"x",""))</f>
        <v/>
      </c>
      <c r="V1198" s="85" t="str">
        <f>IF(ISERROR(FIND('112'!$M$9,G1198,1)),"",IF((AND(RIGHT(G1198,2)=RIGHT('112'!$M$9,2),B1198&lt;'112'!$K$9,$O1198='112'!$I$6)),"x",""))</f>
        <v/>
      </c>
      <c r="W1198" s="85" t="str">
        <f>IF(AND('341-CT'!$H$9=H1198,OR(LEFT(N1198,3)=$W$7,LEFT(O1198,3)=$W$7)),"x","")</f>
        <v/>
      </c>
      <c r="X1198" s="85" t="str">
        <f>IF(OR(TH!N1198=TH!$X$7,O1198=TH!$X$7),"x","")</f>
        <v/>
      </c>
      <c r="Y1198" s="85" t="str">
        <f>IF(AND(OR(N1198="131",O1198="131"),H1198='131-CT'!$H$9),"x","")</f>
        <v/>
      </c>
      <c r="Z1198" s="85"/>
      <c r="AA1198" s="85" t="str">
        <f>IF(AND(MONTH(E1198)='IN-NX'!$J$5,'IN-NX'!$D$7=D1198),"x","")</f>
        <v/>
      </c>
      <c r="AB1198" s="85" t="str">
        <f>IF(AND(OR(LEFT(TH!N1198,2)="15",LEFT(TH!O1198,2)="15"),'152-CT'!$J$8=TH!F1198),"x","")</f>
        <v/>
      </c>
      <c r="AC1198" s="85" t="str">
        <f>IF(AND(OR(LEFT(TH!N1198,2)="15",LEFT(TH!O1198,2)="15"),TK!$E$7=TH!F1198),"x","")</f>
        <v/>
      </c>
      <c r="AD1198" s="85"/>
    </row>
    <row r="1199" spans="1:32" ht="15.75" hidden="1" customHeight="1">
      <c r="A1199" s="342" t="str">
        <f>IF(B1199&lt;&gt;"",IF(AND(B1199='IN-TC'!$S$4,OR(TH!N1199="1111",TH!O1199="1111")),TH!D1199,""),"")</f>
        <v/>
      </c>
      <c r="B1199" s="63">
        <f t="shared" si="152"/>
        <v>6</v>
      </c>
      <c r="C1199" s="64">
        <v>42527</v>
      </c>
      <c r="D1199" s="64" t="s">
        <v>708</v>
      </c>
      <c r="E1199" s="64">
        <f t="shared" si="157"/>
        <v>42527</v>
      </c>
      <c r="F1199" s="74" t="s">
        <v>1184</v>
      </c>
      <c r="G1199" s="67" t="s">
        <v>927</v>
      </c>
      <c r="H1199" s="74"/>
      <c r="I1199" s="446"/>
      <c r="J1199" s="446"/>
      <c r="K1199" s="437"/>
      <c r="L1199" s="446"/>
      <c r="M1199" s="65">
        <v>20000</v>
      </c>
      <c r="N1199" s="66" t="s">
        <v>101</v>
      </c>
      <c r="O1199" s="66" t="s">
        <v>26</v>
      </c>
      <c r="P1199" s="85" t="str">
        <f>IF(AND('331-CT'!$E$7=TH!H1199,OR(N1199="331",O1199="331")),"x","")</f>
        <v/>
      </c>
      <c r="Q1199" s="85" t="str">
        <f>IF(AND(B1199='111'!$L$11,OR($N1199=$Q$7,$O1199=$Q$7)),"x","")</f>
        <v/>
      </c>
      <c r="R1199" s="85" t="str">
        <f>IF(AND($N1199=$Q$7,$B1199&lt;'111'!$L$11),"x","")</f>
        <v/>
      </c>
      <c r="S1199" s="85" t="str">
        <f>IF(AND($O1199=$Q$7,$B1199&lt;'111'!$L$11),"x","")</f>
        <v/>
      </c>
      <c r="T1199" s="85" t="str">
        <f>IF(ISERROR(FIND('112'!$M$9,G1199,1)),"",IF((AND(FIND('112'!$M$9,G1199,1)&gt;=1,B1199='112'!$K$9,OR($N1199='112'!$I$6,$O1199='112'!$I$6))),"x",""))</f>
        <v>x</v>
      </c>
      <c r="U1199" s="85" t="str">
        <f>IF(ISERROR(FIND('112'!$M$9,G1199,1)),"",IF((AND(LEFT(G1199,2)=LEFT('112'!$M$9,2),B1199&lt;'112'!$K$9,$N1199='112'!$I$6)),"x",""))</f>
        <v/>
      </c>
      <c r="V1199" s="85" t="str">
        <f>IF(ISERROR(FIND('112'!$M$9,G1199,1)),"",IF((AND(RIGHT(G1199,2)=RIGHT('112'!$M$9,2),B1199&lt;'112'!$K$9,$O1199='112'!$I$6)),"x",""))</f>
        <v/>
      </c>
      <c r="W1199" s="85" t="str">
        <f>IF(AND('341-CT'!$H$9=H1199,OR(LEFT(N1199,3)=$W$7,LEFT(O1199,3)=$W$7)),"x","")</f>
        <v/>
      </c>
      <c r="X1199" s="85" t="str">
        <f>IF(OR(TH!N1199=TH!$X$7,O1199=TH!$X$7),"x","")</f>
        <v/>
      </c>
      <c r="Y1199" s="85" t="str">
        <f>IF(AND(OR(N1199="131",O1199="131"),H1199='131-CT'!$H$9),"x","")</f>
        <v/>
      </c>
      <c r="Z1199" s="85"/>
      <c r="AA1199" s="85" t="str">
        <f>IF(AND(MONTH(E1199)='IN-NX'!$J$5,'IN-NX'!$D$7=D1199),"x","")</f>
        <v/>
      </c>
      <c r="AB1199" s="85" t="str">
        <f>IF(AND(OR(LEFT(TH!N1199,2)="15",LEFT(TH!O1199,2)="15"),'152-CT'!$J$8=TH!F1199),"x","")</f>
        <v/>
      </c>
      <c r="AC1199" s="85" t="str">
        <f>IF(AND(OR(LEFT(TH!N1199,2)="15",LEFT(TH!O1199,2)="15"),TK!$E$7=TH!F1199),"x","")</f>
        <v/>
      </c>
      <c r="AD1199" s="85"/>
      <c r="AF1199" s="333">
        <v>1</v>
      </c>
    </row>
    <row r="1200" spans="1:32" ht="15.75" hidden="1" customHeight="1">
      <c r="A1200" s="342" t="str">
        <f>IF(B1200&lt;&gt;"",IF(AND(B1200='IN-TC'!$S$4,OR(TH!N1200="1111",TH!O1200="1111")),TH!D1200,""),"")</f>
        <v/>
      </c>
      <c r="B1200" s="63">
        <f t="shared" si="152"/>
        <v>6</v>
      </c>
      <c r="C1200" s="64">
        <v>42527</v>
      </c>
      <c r="D1200" s="64" t="s">
        <v>708</v>
      </c>
      <c r="E1200" s="64">
        <f t="shared" si="157"/>
        <v>42527</v>
      </c>
      <c r="F1200" s="74" t="s">
        <v>1652</v>
      </c>
      <c r="G1200" s="67" t="s">
        <v>927</v>
      </c>
      <c r="H1200" s="74"/>
      <c r="I1200" s="446"/>
      <c r="J1200" s="446"/>
      <c r="K1200" s="437"/>
      <c r="L1200" s="446"/>
      <c r="M1200" s="65">
        <v>2000</v>
      </c>
      <c r="N1200" s="66" t="s">
        <v>9</v>
      </c>
      <c r="O1200" s="66" t="s">
        <v>26</v>
      </c>
      <c r="P1200" s="85" t="str">
        <f>IF(AND('331-CT'!$E$7=TH!H1200,OR(N1200="331",O1200="331")),"x","")</f>
        <v/>
      </c>
      <c r="Q1200" s="85" t="str">
        <f>IF(AND(B1200='111'!$L$11,OR($N1200=$Q$7,$O1200=$Q$7)),"x","")</f>
        <v/>
      </c>
      <c r="R1200" s="85" t="str">
        <f>IF(AND($N1200=$Q$7,$B1200&lt;'111'!$L$11),"x","")</f>
        <v/>
      </c>
      <c r="S1200" s="85" t="str">
        <f>IF(AND($O1200=$Q$7,$B1200&lt;'111'!$L$11),"x","")</f>
        <v/>
      </c>
      <c r="T1200" s="85" t="str">
        <f>IF(ISERROR(FIND('112'!$M$9,G1200,1)),"",IF((AND(FIND('112'!$M$9,G1200,1)&gt;=1,B1200='112'!$K$9,OR($N1200='112'!$I$6,$O1200='112'!$I$6))),"x",""))</f>
        <v>x</v>
      </c>
      <c r="U1200" s="85" t="str">
        <f>IF(ISERROR(FIND('112'!$M$9,G1200,1)),"",IF((AND(LEFT(G1200,2)=LEFT('112'!$M$9,2),B1200&lt;'112'!$K$9,$N1200='112'!$I$6)),"x",""))</f>
        <v/>
      </c>
      <c r="V1200" s="85" t="str">
        <f>IF(ISERROR(FIND('112'!$M$9,G1200,1)),"",IF((AND(RIGHT(G1200,2)=RIGHT('112'!$M$9,2),B1200&lt;'112'!$K$9,$O1200='112'!$I$6)),"x",""))</f>
        <v/>
      </c>
      <c r="W1200" s="85" t="str">
        <f>IF(AND('341-CT'!$H$9=H1200,OR(LEFT(N1200,3)=$W$7,LEFT(O1200,3)=$W$7)),"x","")</f>
        <v/>
      </c>
      <c r="X1200" s="85" t="str">
        <f>IF(OR(TH!N1200=TH!$X$7,O1200=TH!$X$7),"x","")</f>
        <v/>
      </c>
      <c r="Y1200" s="85" t="str">
        <f>IF(AND(OR(N1200="131",O1200="131"),H1200='131-CT'!$H$9),"x","")</f>
        <v/>
      </c>
      <c r="Z1200" s="85"/>
      <c r="AA1200" s="85" t="str">
        <f>IF(AND(MONTH(E1200)='IN-NX'!$J$5,'IN-NX'!$D$7=D1200),"x","")</f>
        <v/>
      </c>
      <c r="AB1200" s="85" t="str">
        <f>IF(AND(OR(LEFT(TH!N1200,2)="15",LEFT(TH!O1200,2)="15"),'152-CT'!$J$8=TH!F1200),"x","")</f>
        <v/>
      </c>
      <c r="AC1200" s="85" t="str">
        <f>IF(AND(OR(LEFT(TH!N1200,2)="15",LEFT(TH!O1200,2)="15"),TK!$E$7=TH!F1200),"x","")</f>
        <v/>
      </c>
      <c r="AD1200" s="85"/>
    </row>
    <row r="1201" spans="1:32" ht="15.75" hidden="1" customHeight="1">
      <c r="A1201" s="342" t="str">
        <f>IF(B1201&lt;&gt;"",IF(AND(B1201='IN-TC'!$S$4,OR(TH!N1201="1111",TH!O1201="1111")),TH!D1201,""),"")</f>
        <v/>
      </c>
      <c r="B1201" s="63">
        <f t="shared" si="152"/>
        <v>6</v>
      </c>
      <c r="C1201" s="64">
        <v>42527</v>
      </c>
      <c r="D1201" s="64" t="s">
        <v>708</v>
      </c>
      <c r="E1201" s="64">
        <f t="shared" ref="E1201:E1217" si="158">C1201</f>
        <v>42527</v>
      </c>
      <c r="F1201" s="74" t="s">
        <v>1057</v>
      </c>
      <c r="G1201" s="67" t="s">
        <v>927</v>
      </c>
      <c r="H1201" s="74" t="s">
        <v>719</v>
      </c>
      <c r="I1201" s="446"/>
      <c r="J1201" s="446"/>
      <c r="K1201" s="437"/>
      <c r="L1201" s="446"/>
      <c r="M1201" s="65">
        <v>2893355</v>
      </c>
      <c r="N1201" s="66" t="s">
        <v>99</v>
      </c>
      <c r="O1201" s="66" t="s">
        <v>26</v>
      </c>
      <c r="P1201" s="85" t="str">
        <f>IF(AND('331-CT'!$E$7=TH!H1201,OR(N1201="331",O1201="331")),"x","")</f>
        <v/>
      </c>
      <c r="Q1201" s="85" t="str">
        <f>IF(AND(B1201='111'!$L$11,OR($N1201=$Q$7,$O1201=$Q$7)),"x","")</f>
        <v/>
      </c>
      <c r="R1201" s="85" t="str">
        <f>IF(AND($N1201=$Q$7,$B1201&lt;'111'!$L$11),"x","")</f>
        <v/>
      </c>
      <c r="S1201" s="85" t="str">
        <f>IF(AND($O1201=$Q$7,$B1201&lt;'111'!$L$11),"x","")</f>
        <v/>
      </c>
      <c r="T1201" s="85" t="str">
        <f>IF(ISERROR(FIND('112'!$M$9,G1201,1)),"",IF((AND(FIND('112'!$M$9,G1201,1)&gt;=1,B1201='112'!$K$9,OR($N1201='112'!$I$6,$O1201='112'!$I$6))),"x",""))</f>
        <v>x</v>
      </c>
      <c r="U1201" s="85" t="str">
        <f>IF(ISERROR(FIND('112'!$M$9,G1201,1)),"",IF((AND(LEFT(G1201,2)=LEFT('112'!$M$9,2),B1201&lt;'112'!$K$9,$N1201='112'!$I$6)),"x",""))</f>
        <v/>
      </c>
      <c r="V1201" s="85" t="str">
        <f>IF(ISERROR(FIND('112'!$M$9,G1201,1)),"",IF((AND(RIGHT(G1201,2)=RIGHT('112'!$M$9,2),B1201&lt;'112'!$K$9,$O1201='112'!$I$6)),"x",""))</f>
        <v/>
      </c>
      <c r="W1201" s="85" t="str">
        <f>IF(AND('341-CT'!$H$9=H1201,OR(LEFT(N1201,3)=$W$7,LEFT(O1201,3)=$W$7)),"x","")</f>
        <v/>
      </c>
      <c r="X1201" s="85" t="str">
        <f>IF(OR(TH!N1201=TH!$X$7,O1201=TH!$X$7),"x","")</f>
        <v/>
      </c>
      <c r="Y1201" s="85" t="str">
        <f>IF(AND(OR(N1201="131",O1201="131"),H1201='131-CT'!$H$9),"x","")</f>
        <v/>
      </c>
      <c r="Z1201" s="85"/>
      <c r="AA1201" s="85" t="str">
        <f>IF(AND(MONTH(E1201)='IN-NX'!$J$5,'IN-NX'!$D$7=D1201),"x","")</f>
        <v/>
      </c>
      <c r="AB1201" s="85" t="str">
        <f>IF(AND(OR(LEFT(TH!N1201,2)="15",LEFT(TH!O1201,2)="15"),'152-CT'!$J$8=TH!F1201),"x","")</f>
        <v/>
      </c>
      <c r="AC1201" s="85" t="str">
        <f>IF(AND(OR(LEFT(TH!N1201,2)="15",LEFT(TH!O1201,2)="15"),TK!$E$7=TH!F1201),"x","")</f>
        <v/>
      </c>
      <c r="AD1201" s="85"/>
    </row>
    <row r="1202" spans="1:32" ht="15.75" hidden="1" customHeight="1">
      <c r="A1202" s="342" t="str">
        <f>IF(B1202&lt;&gt;"",IF(AND(B1202='IN-TC'!$S$4,OR(TH!N1202="1111",TH!O1202="1111")),TH!D1202,""),"")</f>
        <v/>
      </c>
      <c r="B1202" s="63">
        <f t="shared" si="152"/>
        <v>6</v>
      </c>
      <c r="C1202" s="64">
        <v>42527</v>
      </c>
      <c r="D1202" s="64" t="s">
        <v>708</v>
      </c>
      <c r="E1202" s="64">
        <f t="shared" si="158"/>
        <v>42527</v>
      </c>
      <c r="F1202" s="74" t="s">
        <v>1058</v>
      </c>
      <c r="G1202" s="67" t="s">
        <v>927</v>
      </c>
      <c r="H1202" s="74" t="s">
        <v>720</v>
      </c>
      <c r="I1202" s="446"/>
      <c r="J1202" s="446"/>
      <c r="K1202" s="437"/>
      <c r="L1202" s="446"/>
      <c r="M1202" s="65">
        <v>1781595</v>
      </c>
      <c r="N1202" s="66" t="s">
        <v>99</v>
      </c>
      <c r="O1202" s="66" t="s">
        <v>26</v>
      </c>
      <c r="P1202" s="85" t="str">
        <f>IF(AND('331-CT'!$E$7=TH!H1202,OR(N1202="331",O1202="331")),"x","")</f>
        <v/>
      </c>
      <c r="Q1202" s="85" t="str">
        <f>IF(AND(B1202='111'!$L$11,OR($N1202=$Q$7,$O1202=$Q$7)),"x","")</f>
        <v/>
      </c>
      <c r="R1202" s="85" t="str">
        <f>IF(AND($N1202=$Q$7,$B1202&lt;'111'!$L$11),"x","")</f>
        <v/>
      </c>
      <c r="S1202" s="85" t="str">
        <f>IF(AND($O1202=$Q$7,$B1202&lt;'111'!$L$11),"x","")</f>
        <v/>
      </c>
      <c r="T1202" s="85" t="str">
        <f>IF(ISERROR(FIND('112'!$M$9,G1202,1)),"",IF((AND(FIND('112'!$M$9,G1202,1)&gt;=1,B1202='112'!$K$9,OR($N1202='112'!$I$6,$O1202='112'!$I$6))),"x",""))</f>
        <v>x</v>
      </c>
      <c r="U1202" s="85" t="str">
        <f>IF(ISERROR(FIND('112'!$M$9,G1202,1)),"",IF((AND(LEFT(G1202,2)=LEFT('112'!$M$9,2),B1202&lt;'112'!$K$9,$N1202='112'!$I$6)),"x",""))</f>
        <v/>
      </c>
      <c r="V1202" s="85" t="str">
        <f>IF(ISERROR(FIND('112'!$M$9,G1202,1)),"",IF((AND(RIGHT(G1202,2)=RIGHT('112'!$M$9,2),B1202&lt;'112'!$K$9,$O1202='112'!$I$6)),"x",""))</f>
        <v/>
      </c>
      <c r="W1202" s="85" t="str">
        <f>IF(AND('341-CT'!$H$9=H1202,OR(LEFT(N1202,3)=$W$7,LEFT(O1202,3)=$W$7)),"x","")</f>
        <v/>
      </c>
      <c r="X1202" s="85" t="str">
        <f>IF(OR(TH!N1202=TH!$X$7,O1202=TH!$X$7),"x","")</f>
        <v/>
      </c>
      <c r="Y1202" s="85" t="str">
        <f>IF(AND(OR(N1202="131",O1202="131"),H1202='131-CT'!$H$9),"x","")</f>
        <v/>
      </c>
      <c r="Z1202" s="85"/>
      <c r="AA1202" s="85" t="str">
        <f>IF(AND(MONTH(E1202)='IN-NX'!$J$5,'IN-NX'!$D$7=D1202),"x","")</f>
        <v/>
      </c>
      <c r="AB1202" s="85" t="str">
        <f>IF(AND(OR(LEFT(TH!N1202,2)="15",LEFT(TH!O1202,2)="15"),'152-CT'!$J$8=TH!F1202),"x","")</f>
        <v/>
      </c>
      <c r="AC1202" s="85" t="str">
        <f>IF(AND(OR(LEFT(TH!N1202,2)="15",LEFT(TH!O1202,2)="15"),TK!$E$7=TH!F1202),"x","")</f>
        <v/>
      </c>
      <c r="AD1202" s="85"/>
    </row>
    <row r="1203" spans="1:32" ht="15.75" hidden="1" customHeight="1">
      <c r="A1203" s="342" t="str">
        <f>IF(B1203&lt;&gt;"",IF(AND(B1203='IN-TC'!$S$4,OR(TH!N1203="1111",TH!O1203="1111")),TH!D1203,""),"")</f>
        <v/>
      </c>
      <c r="B1203" s="63">
        <f t="shared" si="152"/>
        <v>6</v>
      </c>
      <c r="C1203" s="64">
        <v>42528</v>
      </c>
      <c r="D1203" s="64" t="s">
        <v>705</v>
      </c>
      <c r="E1203" s="64">
        <f t="shared" si="158"/>
        <v>42528</v>
      </c>
      <c r="F1203" s="74" t="s">
        <v>1200</v>
      </c>
      <c r="G1203" s="67" t="s">
        <v>927</v>
      </c>
      <c r="H1203" s="74" t="s">
        <v>1571</v>
      </c>
      <c r="I1203" s="446"/>
      <c r="J1203" s="446"/>
      <c r="K1203" s="437"/>
      <c r="L1203" s="446"/>
      <c r="M1203" s="65">
        <v>1697436000</v>
      </c>
      <c r="N1203" s="66" t="s">
        <v>26</v>
      </c>
      <c r="O1203" s="66" t="s">
        <v>591</v>
      </c>
      <c r="P1203" s="85" t="str">
        <f>IF(AND('331-CT'!$E$7=TH!H1203,OR(N1203="331",O1203="331")),"x","")</f>
        <v/>
      </c>
      <c r="Q1203" s="85" t="str">
        <f>IF(AND(B1203='111'!$L$11,OR($N1203=$Q$7,$O1203=$Q$7)),"x","")</f>
        <v/>
      </c>
      <c r="R1203" s="85" t="str">
        <f>IF(AND($N1203=$Q$7,$B1203&lt;'111'!$L$11),"x","")</f>
        <v/>
      </c>
      <c r="S1203" s="85" t="str">
        <f>IF(AND($O1203=$Q$7,$B1203&lt;'111'!$L$11),"x","")</f>
        <v/>
      </c>
      <c r="T1203" s="85" t="str">
        <f>IF(ISERROR(FIND('112'!$M$9,G1203,1)),"",IF((AND(FIND('112'!$M$9,G1203,1)&gt;=1,B1203='112'!$K$9,OR($N1203='112'!$I$6,$O1203='112'!$I$6))),"x",""))</f>
        <v>x</v>
      </c>
      <c r="U1203" s="85" t="str">
        <f>IF(ISERROR(FIND('112'!$M$9,G1203,1)),"",IF((AND(LEFT(G1203,2)=LEFT('112'!$M$9,2),B1203&lt;'112'!$K$9,$N1203='112'!$I$6)),"x",""))</f>
        <v/>
      </c>
      <c r="V1203" s="85" t="str">
        <f>IF(ISERROR(FIND('112'!$M$9,G1203,1)),"",IF((AND(RIGHT(G1203,2)=RIGHT('112'!$M$9,2),B1203&lt;'112'!$K$9,$O1203='112'!$I$6)),"x",""))</f>
        <v/>
      </c>
      <c r="W1203" s="85" t="str">
        <f>IF(AND('341-CT'!$H$9=H1203,OR(LEFT(N1203,3)=$W$7,LEFT(O1203,3)=$W$7)),"x","")</f>
        <v/>
      </c>
      <c r="X1203" s="85" t="str">
        <f>IF(OR(TH!N1203=TH!$X$7,O1203=TH!$X$7),"x","")</f>
        <v/>
      </c>
      <c r="Y1203" s="85" t="str">
        <f>IF(AND(OR(N1203="131",O1203="131"),H1203='131-CT'!$H$9),"x","")</f>
        <v/>
      </c>
      <c r="Z1203" s="85"/>
      <c r="AA1203" s="85" t="str">
        <f>IF(AND(MONTH(E1203)='IN-NX'!$J$5,'IN-NX'!$D$7=D1203),"x","")</f>
        <v/>
      </c>
      <c r="AB1203" s="85" t="str">
        <f>IF(AND(OR(LEFT(TH!N1203,2)="15",LEFT(TH!O1203,2)="15"),'152-CT'!$J$8=TH!F1203),"x","")</f>
        <v/>
      </c>
      <c r="AC1203" s="85" t="str">
        <f>IF(AND(OR(LEFT(TH!N1203,2)="15",LEFT(TH!O1203,2)="15"),TK!$E$7=TH!F1203),"x","")</f>
        <v/>
      </c>
      <c r="AD1203" s="85"/>
    </row>
    <row r="1204" spans="1:32" ht="15.75" hidden="1" customHeight="1">
      <c r="A1204" s="342" t="str">
        <f>IF(B1204&lt;&gt;"",IF(AND(B1204='IN-TC'!$S$4,OR(TH!N1204="1111",TH!O1204="1111")),TH!D1204,""),"")</f>
        <v/>
      </c>
      <c r="B1204" s="63">
        <f t="shared" si="152"/>
        <v>6</v>
      </c>
      <c r="C1204" s="64">
        <v>42528</v>
      </c>
      <c r="D1204" s="64" t="s">
        <v>708</v>
      </c>
      <c r="E1204" s="64">
        <f t="shared" si="158"/>
        <v>42528</v>
      </c>
      <c r="F1204" s="74" t="s">
        <v>1210</v>
      </c>
      <c r="G1204" s="67" t="s">
        <v>928</v>
      </c>
      <c r="H1204" s="74"/>
      <c r="I1204" s="446"/>
      <c r="J1204" s="446"/>
      <c r="K1204" s="437"/>
      <c r="L1204" s="446"/>
      <c r="M1204" s="65">
        <v>1690000000</v>
      </c>
      <c r="N1204" s="66" t="s">
        <v>26</v>
      </c>
      <c r="O1204" s="66" t="s">
        <v>26</v>
      </c>
      <c r="P1204" s="85" t="str">
        <f>IF(AND('331-CT'!$E$7=TH!H1204,OR(N1204="331",O1204="331")),"x","")</f>
        <v/>
      </c>
      <c r="Q1204" s="85" t="str">
        <f>IF(AND(B1204='111'!$L$11,OR($N1204=$Q$7,$O1204=$Q$7)),"x","")</f>
        <v/>
      </c>
      <c r="R1204" s="85" t="str">
        <f>IF(AND($N1204=$Q$7,$B1204&lt;'111'!$L$11),"x","")</f>
        <v/>
      </c>
      <c r="S1204" s="85" t="str">
        <f>IF(AND($O1204=$Q$7,$B1204&lt;'111'!$L$11),"x","")</f>
        <v/>
      </c>
      <c r="T1204" s="85" t="str">
        <f>IF(ISERROR(FIND('112'!$M$9,G1204,1)),"",IF((AND(FIND('112'!$M$9,G1204,1)&gt;=1,B1204='112'!$K$9,OR($N1204='112'!$I$6,$O1204='112'!$I$6))),"x",""))</f>
        <v>x</v>
      </c>
      <c r="U1204" s="85" t="str">
        <f>IF(ISERROR(FIND('112'!$M$9,G1204,1)),"",IF((AND(LEFT(G1204,2)=LEFT('112'!$M$9,2),B1204&lt;'112'!$K$9,$N1204='112'!$I$6)),"x",""))</f>
        <v/>
      </c>
      <c r="V1204" s="85" t="str">
        <f>IF(ISERROR(FIND('112'!$M$9,G1204,1)),"",IF((AND(RIGHT(G1204,2)=RIGHT('112'!$M$9,2),B1204&lt;'112'!$K$9,$O1204='112'!$I$6)),"x",""))</f>
        <v/>
      </c>
      <c r="W1204" s="85" t="str">
        <f>IF(AND('341-CT'!$H$9=H1204,OR(LEFT(N1204,3)=$W$7,LEFT(O1204,3)=$W$7)),"x","")</f>
        <v/>
      </c>
      <c r="X1204" s="85" t="str">
        <f>IF(OR(TH!N1204=TH!$X$7,O1204=TH!$X$7),"x","")</f>
        <v/>
      </c>
      <c r="Y1204" s="85" t="str">
        <f>IF(AND(OR(N1204="131",O1204="131"),H1204='131-CT'!$H$9),"x","")</f>
        <v/>
      </c>
      <c r="Z1204" s="85"/>
      <c r="AA1204" s="85" t="str">
        <f>IF(AND(MONTH(E1204)='IN-NX'!$J$5,'IN-NX'!$D$7=D1204),"x","")</f>
        <v/>
      </c>
      <c r="AB1204" s="85" t="str">
        <f>IF(AND(OR(LEFT(TH!N1204,2)="15",LEFT(TH!O1204,2)="15"),'152-CT'!$J$8=TH!F1204),"x","")</f>
        <v/>
      </c>
      <c r="AC1204" s="85" t="str">
        <f>IF(AND(OR(LEFT(TH!N1204,2)="15",LEFT(TH!O1204,2)="15"),TK!$E$7=TH!F1204),"x","")</f>
        <v/>
      </c>
      <c r="AD1204" s="85"/>
    </row>
    <row r="1205" spans="1:32" ht="15.75" hidden="1" customHeight="1">
      <c r="A1205" s="342" t="str">
        <f>IF(B1205&lt;&gt;"",IF(AND(B1205='IN-TC'!$S$4,OR(TH!N1205="1111",TH!O1205="1111")),TH!D1205,""),"")</f>
        <v/>
      </c>
      <c r="B1205" s="63">
        <f t="shared" si="152"/>
        <v>6</v>
      </c>
      <c r="C1205" s="64">
        <v>42529</v>
      </c>
      <c r="D1205" s="64" t="s">
        <v>708</v>
      </c>
      <c r="E1205" s="64">
        <f t="shared" si="158"/>
        <v>42529</v>
      </c>
      <c r="F1205" s="74" t="s">
        <v>1059</v>
      </c>
      <c r="G1205" s="67" t="s">
        <v>927</v>
      </c>
      <c r="H1205" s="74" t="s">
        <v>721</v>
      </c>
      <c r="I1205" s="446"/>
      <c r="J1205" s="446"/>
      <c r="K1205" s="437"/>
      <c r="L1205" s="446"/>
      <c r="M1205" s="65">
        <v>2491565</v>
      </c>
      <c r="N1205" s="66" t="s">
        <v>99</v>
      </c>
      <c r="O1205" s="66" t="s">
        <v>26</v>
      </c>
      <c r="P1205" s="85" t="str">
        <f>IF(AND('331-CT'!$E$7=TH!H1205,OR(N1205="331",O1205="331")),"x","")</f>
        <v/>
      </c>
      <c r="Q1205" s="85" t="str">
        <f>IF(AND(B1205='111'!$L$11,OR($N1205=$Q$7,$O1205=$Q$7)),"x","")</f>
        <v/>
      </c>
      <c r="R1205" s="85" t="str">
        <f>IF(AND($N1205=$Q$7,$B1205&lt;'111'!$L$11),"x","")</f>
        <v/>
      </c>
      <c r="S1205" s="85" t="str">
        <f>IF(AND($O1205=$Q$7,$B1205&lt;'111'!$L$11),"x","")</f>
        <v/>
      </c>
      <c r="T1205" s="85" t="str">
        <f>IF(ISERROR(FIND('112'!$M$9,G1205,1)),"",IF((AND(FIND('112'!$M$9,G1205,1)&gt;=1,B1205='112'!$K$9,OR($N1205='112'!$I$6,$O1205='112'!$I$6))),"x",""))</f>
        <v>x</v>
      </c>
      <c r="U1205" s="85" t="str">
        <f>IF(ISERROR(FIND('112'!$M$9,G1205,1)),"",IF((AND(LEFT(G1205,2)=LEFT('112'!$M$9,2),B1205&lt;'112'!$K$9,$N1205='112'!$I$6)),"x",""))</f>
        <v/>
      </c>
      <c r="V1205" s="85" t="str">
        <f>IF(ISERROR(FIND('112'!$M$9,G1205,1)),"",IF((AND(RIGHT(G1205,2)=RIGHT('112'!$M$9,2),B1205&lt;'112'!$K$9,$O1205='112'!$I$6)),"x",""))</f>
        <v/>
      </c>
      <c r="W1205" s="85" t="str">
        <f>IF(AND('341-CT'!$H$9=H1205,OR(LEFT(N1205,3)=$W$7,LEFT(O1205,3)=$W$7)),"x","")</f>
        <v/>
      </c>
      <c r="X1205" s="85" t="str">
        <f>IF(OR(TH!N1205=TH!$X$7,O1205=TH!$X$7),"x","")</f>
        <v/>
      </c>
      <c r="Y1205" s="85" t="str">
        <f>IF(AND(OR(N1205="131",O1205="131"),H1205='131-CT'!$H$9),"x","")</f>
        <v/>
      </c>
      <c r="Z1205" s="85"/>
      <c r="AA1205" s="85" t="str">
        <f>IF(AND(MONTH(E1205)='IN-NX'!$J$5,'IN-NX'!$D$7=D1205),"x","")</f>
        <v/>
      </c>
      <c r="AB1205" s="85" t="str">
        <f>IF(AND(OR(LEFT(TH!N1205,2)="15",LEFT(TH!O1205,2)="15"),'152-CT'!$J$8=TH!F1205),"x","")</f>
        <v/>
      </c>
      <c r="AC1205" s="85" t="str">
        <f>IF(AND(OR(LEFT(TH!N1205,2)="15",LEFT(TH!O1205,2)="15"),TK!$E$7=TH!F1205),"x","")</f>
        <v/>
      </c>
      <c r="AD1205" s="85"/>
    </row>
    <row r="1206" spans="1:32" ht="15.75" hidden="1" customHeight="1">
      <c r="A1206" s="342" t="str">
        <f>IF(B1206&lt;&gt;"",IF(AND(B1206='IN-TC'!$S$4,OR(TH!N1206="1111",TH!O1206="1111")),TH!D1206,""),"")</f>
        <v/>
      </c>
      <c r="B1206" s="63">
        <f t="shared" si="152"/>
        <v>6</v>
      </c>
      <c r="C1206" s="64">
        <v>42529</v>
      </c>
      <c r="D1206" s="64" t="s">
        <v>708</v>
      </c>
      <c r="E1206" s="64">
        <f t="shared" si="158"/>
        <v>42529</v>
      </c>
      <c r="F1206" s="74" t="s">
        <v>1056</v>
      </c>
      <c r="G1206" s="67" t="s">
        <v>927</v>
      </c>
      <c r="H1206" s="74" t="s">
        <v>726</v>
      </c>
      <c r="I1206" s="446"/>
      <c r="J1206" s="446"/>
      <c r="K1206" s="437"/>
      <c r="L1206" s="446"/>
      <c r="M1206" s="65">
        <v>1206098</v>
      </c>
      <c r="N1206" s="66" t="s">
        <v>99</v>
      </c>
      <c r="O1206" s="66" t="s">
        <v>26</v>
      </c>
      <c r="P1206" s="85" t="str">
        <f>IF(AND('331-CT'!$E$7=TH!H1206,OR(N1206="331",O1206="331")),"x","")</f>
        <v/>
      </c>
      <c r="Q1206" s="85" t="str">
        <f>IF(AND(B1206='111'!$L$11,OR($N1206=$Q$7,$O1206=$Q$7)),"x","")</f>
        <v/>
      </c>
      <c r="R1206" s="85" t="str">
        <f>IF(AND($N1206=$Q$7,$B1206&lt;'111'!$L$11),"x","")</f>
        <v/>
      </c>
      <c r="S1206" s="85" t="str">
        <f>IF(AND($O1206=$Q$7,$B1206&lt;'111'!$L$11),"x","")</f>
        <v/>
      </c>
      <c r="T1206" s="85" t="str">
        <f>IF(ISERROR(FIND('112'!$M$9,G1206,1)),"",IF((AND(FIND('112'!$M$9,G1206,1)&gt;=1,B1206='112'!$K$9,OR($N1206='112'!$I$6,$O1206='112'!$I$6))),"x",""))</f>
        <v>x</v>
      </c>
      <c r="U1206" s="85" t="str">
        <f>IF(ISERROR(FIND('112'!$M$9,G1206,1)),"",IF((AND(LEFT(G1206,2)=LEFT('112'!$M$9,2),B1206&lt;'112'!$K$9,$N1206='112'!$I$6)),"x",""))</f>
        <v/>
      </c>
      <c r="V1206" s="85" t="str">
        <f>IF(ISERROR(FIND('112'!$M$9,G1206,1)),"",IF((AND(RIGHT(G1206,2)=RIGHT('112'!$M$9,2),B1206&lt;'112'!$K$9,$O1206='112'!$I$6)),"x",""))</f>
        <v/>
      </c>
      <c r="W1206" s="85" t="str">
        <f>IF(AND('341-CT'!$H$9=H1206,OR(LEFT(N1206,3)=$W$7,LEFT(O1206,3)=$W$7)),"x","")</f>
        <v/>
      </c>
      <c r="X1206" s="85" t="str">
        <f>IF(OR(TH!N1206=TH!$X$7,O1206=TH!$X$7),"x","")</f>
        <v/>
      </c>
      <c r="Y1206" s="85" t="str">
        <f>IF(AND(OR(N1206="131",O1206="131"),H1206='131-CT'!$H$9),"x","")</f>
        <v/>
      </c>
      <c r="Z1206" s="85"/>
      <c r="AA1206" s="85" t="str">
        <f>IF(AND(MONTH(E1206)='IN-NX'!$J$5,'IN-NX'!$D$7=D1206),"x","")</f>
        <v/>
      </c>
      <c r="AB1206" s="85" t="str">
        <f>IF(AND(OR(LEFT(TH!N1206,2)="15",LEFT(TH!O1206,2)="15"),'152-CT'!$J$8=TH!F1206),"x","")</f>
        <v/>
      </c>
      <c r="AC1206" s="85" t="str">
        <f>IF(AND(OR(LEFT(TH!N1206,2)="15",LEFT(TH!O1206,2)="15"),TK!$E$7=TH!F1206),"x","")</f>
        <v/>
      </c>
      <c r="AD1206" s="85"/>
    </row>
    <row r="1207" spans="1:32" ht="15.75" hidden="1" customHeight="1">
      <c r="A1207" s="342" t="str">
        <f>IF(B1207&lt;&gt;"",IF(AND(B1207='IN-TC'!$S$4,OR(TH!N1207="1111",TH!O1207="1111")),TH!D1207,""),"")</f>
        <v/>
      </c>
      <c r="B1207" s="63">
        <f t="shared" si="152"/>
        <v>6</v>
      </c>
      <c r="C1207" s="64">
        <v>42529</v>
      </c>
      <c r="D1207" s="64" t="s">
        <v>708</v>
      </c>
      <c r="E1207" s="64">
        <f t="shared" si="158"/>
        <v>42529</v>
      </c>
      <c r="F1207" s="74" t="s">
        <v>1210</v>
      </c>
      <c r="G1207" s="67" t="s">
        <v>928</v>
      </c>
      <c r="H1207" s="74"/>
      <c r="I1207" s="446"/>
      <c r="J1207" s="446"/>
      <c r="K1207" s="437"/>
      <c r="L1207" s="446"/>
      <c r="M1207" s="65">
        <v>1560000000</v>
      </c>
      <c r="N1207" s="66" t="s">
        <v>26</v>
      </c>
      <c r="O1207" s="66" t="s">
        <v>26</v>
      </c>
      <c r="P1207" s="85" t="str">
        <f>IF(AND('331-CT'!$E$7=TH!H1207,OR(N1207="331",O1207="331")),"x","")</f>
        <v/>
      </c>
      <c r="Q1207" s="85" t="str">
        <f>IF(AND(B1207='111'!$L$11,OR($N1207=$Q$7,$O1207=$Q$7)),"x","")</f>
        <v/>
      </c>
      <c r="R1207" s="85" t="str">
        <f>IF(AND($N1207=$Q$7,$B1207&lt;'111'!$L$11),"x","")</f>
        <v/>
      </c>
      <c r="S1207" s="85" t="str">
        <f>IF(AND($O1207=$Q$7,$B1207&lt;'111'!$L$11),"x","")</f>
        <v/>
      </c>
      <c r="T1207" s="85" t="str">
        <f>IF(ISERROR(FIND('112'!$M$9,G1207,1)),"",IF((AND(FIND('112'!$M$9,G1207,1)&gt;=1,B1207='112'!$K$9,OR($N1207='112'!$I$6,$O1207='112'!$I$6))),"x",""))</f>
        <v>x</v>
      </c>
      <c r="U1207" s="85" t="str">
        <f>IF(ISERROR(FIND('112'!$M$9,G1207,1)),"",IF((AND(LEFT(G1207,2)=LEFT('112'!$M$9,2),B1207&lt;'112'!$K$9,$N1207='112'!$I$6)),"x",""))</f>
        <v/>
      </c>
      <c r="V1207" s="85" t="str">
        <f>IF(ISERROR(FIND('112'!$M$9,G1207,1)),"",IF((AND(RIGHT(G1207,2)=RIGHT('112'!$M$9,2),B1207&lt;'112'!$K$9,$O1207='112'!$I$6)),"x",""))</f>
        <v/>
      </c>
      <c r="W1207" s="85" t="str">
        <f>IF(AND('341-CT'!$H$9=H1207,OR(LEFT(N1207,3)=$W$7,LEFT(O1207,3)=$W$7)),"x","")</f>
        <v/>
      </c>
      <c r="X1207" s="85" t="str">
        <f>IF(OR(TH!N1207=TH!$X$7,O1207=TH!$X$7),"x","")</f>
        <v/>
      </c>
      <c r="Y1207" s="85" t="str">
        <f>IF(AND(OR(N1207="131",O1207="131"),H1207='131-CT'!$H$9),"x","")</f>
        <v/>
      </c>
      <c r="Z1207" s="85"/>
      <c r="AA1207" s="85" t="str">
        <f>IF(AND(MONTH(E1207)='IN-NX'!$J$5,'IN-NX'!$D$7=D1207),"x","")</f>
        <v/>
      </c>
      <c r="AB1207" s="85" t="str">
        <f>IF(AND(OR(LEFT(TH!N1207,2)="15",LEFT(TH!O1207,2)="15"),'152-CT'!$J$8=TH!F1207),"x","")</f>
        <v/>
      </c>
      <c r="AC1207" s="85" t="str">
        <f>IF(AND(OR(LEFT(TH!N1207,2)="15",LEFT(TH!O1207,2)="15"),TK!$E$7=TH!F1207),"x","")</f>
        <v/>
      </c>
      <c r="AD1207" s="85"/>
    </row>
    <row r="1208" spans="1:32" ht="15.75" hidden="1" customHeight="1">
      <c r="A1208" s="342" t="str">
        <f>IF(B1208&lt;&gt;"",IF(AND(B1208='IN-TC'!$S$4,OR(TH!N1208="1111",TH!O1208="1111")),TH!D1208,""),"")</f>
        <v/>
      </c>
      <c r="B1208" s="63">
        <f t="shared" si="152"/>
        <v>6</v>
      </c>
      <c r="C1208" s="64">
        <v>42529</v>
      </c>
      <c r="D1208" s="64" t="s">
        <v>708</v>
      </c>
      <c r="E1208" s="64">
        <f t="shared" si="158"/>
        <v>42529</v>
      </c>
      <c r="F1208" s="74" t="s">
        <v>1563</v>
      </c>
      <c r="G1208" s="67" t="s">
        <v>927</v>
      </c>
      <c r="H1208" s="74"/>
      <c r="I1208" s="446"/>
      <c r="J1208" s="446"/>
      <c r="K1208" s="437"/>
      <c r="L1208" s="446"/>
      <c r="M1208" s="65">
        <v>466702</v>
      </c>
      <c r="N1208" s="66" t="s">
        <v>101</v>
      </c>
      <c r="O1208" s="66" t="s">
        <v>26</v>
      </c>
      <c r="P1208" s="85" t="str">
        <f>IF(AND('331-CT'!$E$7=TH!H1208,OR(N1208="331",O1208="331")),"x","")</f>
        <v/>
      </c>
      <c r="Q1208" s="85" t="str">
        <f>IF(AND(B1208='111'!$L$11,OR($N1208=$Q$7,$O1208=$Q$7)),"x","")</f>
        <v/>
      </c>
      <c r="R1208" s="85" t="str">
        <f>IF(AND($N1208=$Q$7,$B1208&lt;'111'!$L$11),"x","")</f>
        <v/>
      </c>
      <c r="S1208" s="85" t="str">
        <f>IF(AND($O1208=$Q$7,$B1208&lt;'111'!$L$11),"x","")</f>
        <v/>
      </c>
      <c r="T1208" s="85" t="str">
        <f>IF(ISERROR(FIND('112'!$M$9,G1208,1)),"",IF((AND(FIND('112'!$M$9,G1208,1)&gt;=1,B1208='112'!$K$9,OR($N1208='112'!$I$6,$O1208='112'!$I$6))),"x",""))</f>
        <v>x</v>
      </c>
      <c r="U1208" s="85" t="str">
        <f>IF(ISERROR(FIND('112'!$M$9,G1208,1)),"",IF((AND(LEFT(G1208,2)=LEFT('112'!$M$9,2),B1208&lt;'112'!$K$9,$N1208='112'!$I$6)),"x",""))</f>
        <v/>
      </c>
      <c r="V1208" s="85" t="str">
        <f>IF(ISERROR(FIND('112'!$M$9,G1208,1)),"",IF((AND(RIGHT(G1208,2)=RIGHT('112'!$M$9,2),B1208&lt;'112'!$K$9,$O1208='112'!$I$6)),"x",""))</f>
        <v/>
      </c>
      <c r="W1208" s="85" t="str">
        <f>IF(AND('341-CT'!$H$9=H1208,OR(LEFT(N1208,3)=$W$7,LEFT(O1208,3)=$W$7)),"x","")</f>
        <v/>
      </c>
      <c r="X1208" s="85" t="str">
        <f>IF(OR(TH!N1208=TH!$X$7,O1208=TH!$X$7),"x","")</f>
        <v/>
      </c>
      <c r="Y1208" s="85" t="str">
        <f>IF(AND(OR(N1208="131",O1208="131"),H1208='131-CT'!$H$9),"x","")</f>
        <v/>
      </c>
      <c r="Z1208" s="85"/>
      <c r="AA1208" s="85" t="str">
        <f>IF(AND(MONTH(E1208)='IN-NX'!$J$5,'IN-NX'!$D$7=D1208),"x","")</f>
        <v/>
      </c>
      <c r="AB1208" s="85" t="str">
        <f>IF(AND(OR(LEFT(TH!N1208,2)="15",LEFT(TH!O1208,2)="15"),'152-CT'!$J$8=TH!F1208),"x","")</f>
        <v/>
      </c>
      <c r="AC1208" s="85" t="str">
        <f>IF(AND(OR(LEFT(TH!N1208,2)="15",LEFT(TH!O1208,2)="15"),TK!$E$7=TH!F1208),"x","")</f>
        <v/>
      </c>
      <c r="AD1208" s="85"/>
      <c r="AF1208" s="333">
        <v>1</v>
      </c>
    </row>
    <row r="1209" spans="1:32" ht="15.75" hidden="1" customHeight="1">
      <c r="A1209" s="342" t="str">
        <f>IF(B1209&lt;&gt;"",IF(AND(B1209='IN-TC'!$S$4,OR(TH!N1209="1111",TH!O1209="1111")),TH!D1209,""),"")</f>
        <v/>
      </c>
      <c r="B1209" s="63">
        <f t="shared" si="152"/>
        <v>6</v>
      </c>
      <c r="C1209" s="64">
        <v>42529</v>
      </c>
      <c r="D1209" s="64" t="s">
        <v>708</v>
      </c>
      <c r="E1209" s="64">
        <f t="shared" si="158"/>
        <v>42529</v>
      </c>
      <c r="F1209" s="74" t="s">
        <v>1564</v>
      </c>
      <c r="G1209" s="67" t="s">
        <v>927</v>
      </c>
      <c r="H1209" s="74"/>
      <c r="I1209" s="446"/>
      <c r="J1209" s="446"/>
      <c r="K1209" s="437"/>
      <c r="L1209" s="446"/>
      <c r="M1209" s="65">
        <v>46670</v>
      </c>
      <c r="N1209" s="66" t="s">
        <v>9</v>
      </c>
      <c r="O1209" s="66" t="s">
        <v>26</v>
      </c>
      <c r="P1209" s="85" t="str">
        <f>IF(AND('331-CT'!$E$7=TH!H1209,OR(N1209="331",O1209="331")),"x","")</f>
        <v/>
      </c>
      <c r="Q1209" s="85" t="str">
        <f>IF(AND(B1209='111'!$L$11,OR($N1209=$Q$7,$O1209=$Q$7)),"x","")</f>
        <v/>
      </c>
      <c r="R1209" s="85" t="str">
        <f>IF(AND($N1209=$Q$7,$B1209&lt;'111'!$L$11),"x","")</f>
        <v/>
      </c>
      <c r="S1209" s="85" t="str">
        <f>IF(AND($O1209=$Q$7,$B1209&lt;'111'!$L$11),"x","")</f>
        <v/>
      </c>
      <c r="T1209" s="85" t="str">
        <f>IF(ISERROR(FIND('112'!$M$9,G1209,1)),"",IF((AND(FIND('112'!$M$9,G1209,1)&gt;=1,B1209='112'!$K$9,OR($N1209='112'!$I$6,$O1209='112'!$I$6))),"x",""))</f>
        <v>x</v>
      </c>
      <c r="U1209" s="85" t="str">
        <f>IF(ISERROR(FIND('112'!$M$9,G1209,1)),"",IF((AND(LEFT(G1209,2)=LEFT('112'!$M$9,2),B1209&lt;'112'!$K$9,$N1209='112'!$I$6)),"x",""))</f>
        <v/>
      </c>
      <c r="V1209" s="85" t="str">
        <f>IF(ISERROR(FIND('112'!$M$9,G1209,1)),"",IF((AND(RIGHT(G1209,2)=RIGHT('112'!$M$9,2),B1209&lt;'112'!$K$9,$O1209='112'!$I$6)),"x",""))</f>
        <v/>
      </c>
      <c r="W1209" s="85" t="str">
        <f>IF(AND('341-CT'!$H$9=H1209,OR(LEFT(N1209,3)=$W$7,LEFT(O1209,3)=$W$7)),"x","")</f>
        <v/>
      </c>
      <c r="X1209" s="85" t="str">
        <f>IF(OR(TH!N1209=TH!$X$7,O1209=TH!$X$7),"x","")</f>
        <v/>
      </c>
      <c r="Y1209" s="85" t="str">
        <f>IF(AND(OR(N1209="131",O1209="131"),H1209='131-CT'!$H$9),"x","")</f>
        <v/>
      </c>
      <c r="Z1209" s="85"/>
      <c r="AA1209" s="85" t="str">
        <f>IF(AND(MONTH(E1209)='IN-NX'!$J$5,'IN-NX'!$D$7=D1209),"x","")</f>
        <v/>
      </c>
      <c r="AB1209" s="85" t="str">
        <f>IF(AND(OR(LEFT(TH!N1209,2)="15",LEFT(TH!O1209,2)="15"),'152-CT'!$J$8=TH!F1209),"x","")</f>
        <v/>
      </c>
      <c r="AC1209" s="85" t="str">
        <f>IF(AND(OR(LEFT(TH!N1209,2)="15",LEFT(TH!O1209,2)="15"),TK!$E$7=TH!F1209),"x","")</f>
        <v/>
      </c>
      <c r="AD1209" s="85"/>
    </row>
    <row r="1210" spans="1:32" ht="15.75" hidden="1" customHeight="1">
      <c r="A1210" s="342" t="str">
        <f>IF(B1210&lt;&gt;"",IF(AND(B1210='IN-TC'!$S$4,OR(TH!N1210="1111",TH!O1210="1111")),TH!D1210,""),"")</f>
        <v/>
      </c>
      <c r="B1210" s="63">
        <f t="shared" si="152"/>
        <v>6</v>
      </c>
      <c r="C1210" s="64">
        <v>42531</v>
      </c>
      <c r="D1210" s="64" t="s">
        <v>708</v>
      </c>
      <c r="E1210" s="64">
        <f t="shared" si="158"/>
        <v>42531</v>
      </c>
      <c r="F1210" s="74" t="s">
        <v>1072</v>
      </c>
      <c r="G1210" s="67" t="s">
        <v>927</v>
      </c>
      <c r="H1210" s="74"/>
      <c r="I1210" s="446"/>
      <c r="J1210" s="446"/>
      <c r="K1210" s="437"/>
      <c r="L1210" s="446"/>
      <c r="M1210" s="65">
        <v>1401257</v>
      </c>
      <c r="N1210" s="66" t="s">
        <v>101</v>
      </c>
      <c r="O1210" s="66" t="s">
        <v>26</v>
      </c>
      <c r="P1210" s="85" t="str">
        <f>IF(AND('331-CT'!$E$7=TH!H1210,OR(N1210="331",O1210="331")),"x","")</f>
        <v/>
      </c>
      <c r="Q1210" s="85" t="str">
        <f>IF(AND(B1210='111'!$L$11,OR($N1210=$Q$7,$O1210=$Q$7)),"x","")</f>
        <v/>
      </c>
      <c r="R1210" s="85" t="str">
        <f>IF(AND($N1210=$Q$7,$B1210&lt;'111'!$L$11),"x","")</f>
        <v/>
      </c>
      <c r="S1210" s="85" t="str">
        <f>IF(AND($O1210=$Q$7,$B1210&lt;'111'!$L$11),"x","")</f>
        <v/>
      </c>
      <c r="T1210" s="85" t="str">
        <f>IF(ISERROR(FIND('112'!$M$9,G1210,1)),"",IF((AND(FIND('112'!$M$9,G1210,1)&gt;=1,B1210='112'!$K$9,OR($N1210='112'!$I$6,$O1210='112'!$I$6))),"x",""))</f>
        <v>x</v>
      </c>
      <c r="U1210" s="85" t="str">
        <f>IF(ISERROR(FIND('112'!$M$9,G1210,1)),"",IF((AND(LEFT(G1210,2)=LEFT('112'!$M$9,2),B1210&lt;'112'!$K$9,$N1210='112'!$I$6)),"x",""))</f>
        <v/>
      </c>
      <c r="V1210" s="85" t="str">
        <f>IF(ISERROR(FIND('112'!$M$9,G1210,1)),"",IF((AND(RIGHT(G1210,2)=RIGHT('112'!$M$9,2),B1210&lt;'112'!$K$9,$O1210='112'!$I$6)),"x",""))</f>
        <v/>
      </c>
      <c r="W1210" s="85" t="str">
        <f>IF(AND('341-CT'!$H$9=H1210,OR(LEFT(N1210,3)=$W$7,LEFT(O1210,3)=$W$7)),"x","")</f>
        <v/>
      </c>
      <c r="X1210" s="85" t="str">
        <f>IF(OR(TH!N1210=TH!$X$7,O1210=TH!$X$7),"x","")</f>
        <v/>
      </c>
      <c r="Y1210" s="85" t="str">
        <f>IF(AND(OR(N1210="131",O1210="131"),H1210='131-CT'!$H$9),"x","")</f>
        <v/>
      </c>
      <c r="Z1210" s="85"/>
      <c r="AA1210" s="85" t="str">
        <f>IF(AND(MONTH(E1210)='IN-NX'!$J$5,'IN-NX'!$D$7=D1210),"x","")</f>
        <v/>
      </c>
      <c r="AB1210" s="85" t="str">
        <f>IF(AND(OR(LEFT(TH!N1210,2)="15",LEFT(TH!O1210,2)="15"),'152-CT'!$J$8=TH!F1210),"x","")</f>
        <v/>
      </c>
      <c r="AC1210" s="85" t="str">
        <f>IF(AND(OR(LEFT(TH!N1210,2)="15",LEFT(TH!O1210,2)="15"),TK!$E$7=TH!F1210),"x","")</f>
        <v/>
      </c>
      <c r="AD1210" s="85"/>
      <c r="AF1210" s="333">
        <v>1</v>
      </c>
    </row>
    <row r="1211" spans="1:32" ht="15.75" hidden="1" customHeight="1">
      <c r="A1211" s="342" t="str">
        <f>IF(B1211&lt;&gt;"",IF(AND(B1211='IN-TC'!$S$4,OR(TH!N1211="1111",TH!O1211="1111")),TH!D1211,""),"")</f>
        <v/>
      </c>
      <c r="B1211" s="63">
        <f t="shared" si="152"/>
        <v>6</v>
      </c>
      <c r="C1211" s="64">
        <v>42531</v>
      </c>
      <c r="D1211" s="64" t="s">
        <v>708</v>
      </c>
      <c r="E1211" s="64">
        <f t="shared" si="158"/>
        <v>42531</v>
      </c>
      <c r="F1211" s="74" t="s">
        <v>1073</v>
      </c>
      <c r="G1211" s="67" t="s">
        <v>927</v>
      </c>
      <c r="H1211" s="74"/>
      <c r="I1211" s="446"/>
      <c r="J1211" s="446"/>
      <c r="K1211" s="437"/>
      <c r="L1211" s="446"/>
      <c r="M1211" s="65">
        <v>140126</v>
      </c>
      <c r="N1211" s="66" t="s">
        <v>9</v>
      </c>
      <c r="O1211" s="66" t="s">
        <v>26</v>
      </c>
      <c r="P1211" s="85" t="str">
        <f>IF(AND('331-CT'!$E$7=TH!H1211,OR(N1211="331",O1211="331")),"x","")</f>
        <v/>
      </c>
      <c r="Q1211" s="85" t="str">
        <f>IF(AND(B1211='111'!$L$11,OR($N1211=$Q$7,$O1211=$Q$7)),"x","")</f>
        <v/>
      </c>
      <c r="R1211" s="85" t="str">
        <f>IF(AND($N1211=$Q$7,$B1211&lt;'111'!$L$11),"x","")</f>
        <v/>
      </c>
      <c r="S1211" s="85" t="str">
        <f>IF(AND($O1211=$Q$7,$B1211&lt;'111'!$L$11),"x","")</f>
        <v/>
      </c>
      <c r="T1211" s="85" t="str">
        <f>IF(ISERROR(FIND('112'!$M$9,G1211,1)),"",IF((AND(FIND('112'!$M$9,G1211,1)&gt;=1,B1211='112'!$K$9,OR($N1211='112'!$I$6,$O1211='112'!$I$6))),"x",""))</f>
        <v>x</v>
      </c>
      <c r="U1211" s="85" t="str">
        <f>IF(ISERROR(FIND('112'!$M$9,G1211,1)),"",IF((AND(LEFT(G1211,2)=LEFT('112'!$M$9,2),B1211&lt;'112'!$K$9,$N1211='112'!$I$6)),"x",""))</f>
        <v/>
      </c>
      <c r="V1211" s="85" t="str">
        <f>IF(ISERROR(FIND('112'!$M$9,G1211,1)),"",IF((AND(RIGHT(G1211,2)=RIGHT('112'!$M$9,2),B1211&lt;'112'!$K$9,$O1211='112'!$I$6)),"x",""))</f>
        <v/>
      </c>
      <c r="W1211" s="85" t="str">
        <f>IF(AND('341-CT'!$H$9=H1211,OR(LEFT(N1211,3)=$W$7,LEFT(O1211,3)=$W$7)),"x","")</f>
        <v/>
      </c>
      <c r="X1211" s="85" t="str">
        <f>IF(OR(TH!N1211=TH!$X$7,O1211=TH!$X$7),"x","")</f>
        <v/>
      </c>
      <c r="Y1211" s="85" t="str">
        <f>IF(AND(OR(N1211="131",O1211="131"),H1211='131-CT'!$H$9),"x","")</f>
        <v/>
      </c>
      <c r="Z1211" s="85"/>
      <c r="AA1211" s="85" t="str">
        <f>IF(AND(MONTH(E1211)='IN-NX'!$J$5,'IN-NX'!$D$7=D1211),"x","")</f>
        <v/>
      </c>
      <c r="AB1211" s="85" t="str">
        <f>IF(AND(OR(LEFT(TH!N1211,2)="15",LEFT(TH!O1211,2)="15"),'152-CT'!$J$8=TH!F1211),"x","")</f>
        <v/>
      </c>
      <c r="AC1211" s="85" t="str">
        <f>IF(AND(OR(LEFT(TH!N1211,2)="15",LEFT(TH!O1211,2)="15"),TK!$E$7=TH!F1211),"x","")</f>
        <v/>
      </c>
      <c r="AD1211" s="85"/>
    </row>
    <row r="1212" spans="1:32" ht="15.75" customHeight="1">
      <c r="A1212" s="342" t="str">
        <f>IF(B1212&lt;&gt;"",IF(AND(B1212='IN-TC'!$S$4,OR(TH!N1212="1111",TH!O1212="1111")),TH!D1212,""),"")</f>
        <v/>
      </c>
      <c r="B1212" s="63">
        <f t="shared" si="152"/>
        <v>6</v>
      </c>
      <c r="C1212" s="64">
        <v>42534</v>
      </c>
      <c r="D1212" s="64" t="s">
        <v>708</v>
      </c>
      <c r="E1212" s="64">
        <f t="shared" si="158"/>
        <v>42534</v>
      </c>
      <c r="F1212" s="74" t="s">
        <v>1656</v>
      </c>
      <c r="G1212" s="67" t="s">
        <v>927</v>
      </c>
      <c r="H1212" s="74" t="s">
        <v>635</v>
      </c>
      <c r="I1212" s="446"/>
      <c r="J1212" s="446"/>
      <c r="K1212" s="437"/>
      <c r="L1212" s="446"/>
      <c r="M1212" s="65">
        <v>31328330</v>
      </c>
      <c r="N1212" s="66" t="s">
        <v>8</v>
      </c>
      <c r="O1212" s="66" t="s">
        <v>26</v>
      </c>
      <c r="P1212" s="85" t="str">
        <f>IF(AND('331-CT'!$E$7=TH!H1212,OR(N1212="331",O1212="331")),"x","")</f>
        <v/>
      </c>
      <c r="Q1212" s="85" t="str">
        <f>IF(AND(B1212='111'!$L$11,OR($N1212=$Q$7,$O1212=$Q$7)),"x","")</f>
        <v/>
      </c>
      <c r="R1212" s="85" t="str">
        <f>IF(AND($N1212=$Q$7,$B1212&lt;'111'!$L$11),"x","")</f>
        <v/>
      </c>
      <c r="S1212" s="85" t="str">
        <f>IF(AND($O1212=$Q$7,$B1212&lt;'111'!$L$11),"x","")</f>
        <v/>
      </c>
      <c r="T1212" s="85" t="str">
        <f>IF(ISERROR(FIND('112'!$M$9,G1212,1)),"",IF((AND(FIND('112'!$M$9,G1212,1)&gt;=1,B1212='112'!$K$9,OR($N1212='112'!$I$6,$O1212='112'!$I$6))),"x",""))</f>
        <v>x</v>
      </c>
      <c r="U1212" s="85" t="str">
        <f>IF(ISERROR(FIND('112'!$M$9,G1212,1)),"",IF((AND(LEFT(G1212,2)=LEFT('112'!$M$9,2),B1212&lt;'112'!$K$9,$N1212='112'!$I$6)),"x",""))</f>
        <v/>
      </c>
      <c r="V1212" s="85" t="str">
        <f>IF(ISERROR(FIND('112'!$M$9,G1212,1)),"",IF((AND(RIGHT(G1212,2)=RIGHT('112'!$M$9,2),B1212&lt;'112'!$K$9,$O1212='112'!$I$6)),"x",""))</f>
        <v/>
      </c>
      <c r="W1212" s="85" t="str">
        <f>IF(AND('341-CT'!$H$9=H1212,OR(LEFT(N1212,3)=$W$7,LEFT(O1212,3)=$W$7)),"x","")</f>
        <v/>
      </c>
      <c r="X1212" s="85" t="str">
        <f>IF(OR(TH!N1212=TH!$X$7,O1212=TH!$X$7),"x","")</f>
        <v/>
      </c>
      <c r="Y1212" s="85" t="str">
        <f>IF(AND(OR(N1212="131",O1212="131"),H1212='131-CT'!$H$9),"x","")</f>
        <v/>
      </c>
      <c r="Z1212" s="85"/>
      <c r="AA1212" s="85" t="str">
        <f>IF(AND(MONTH(E1212)='IN-NX'!$J$5,'IN-NX'!$D$7=D1212),"x","")</f>
        <v/>
      </c>
      <c r="AB1212" s="85" t="str">
        <f>IF(AND(OR(LEFT(TH!N1212,2)="15",LEFT(TH!O1212,2)="15"),'152-CT'!$J$8=TH!F1212),"x","")</f>
        <v/>
      </c>
      <c r="AC1212" s="85" t="str">
        <f>IF(AND(OR(LEFT(TH!N1212,2)="15",LEFT(TH!O1212,2)="15"),TK!$E$7=TH!F1212),"x","")</f>
        <v/>
      </c>
      <c r="AD1212" s="85"/>
    </row>
    <row r="1213" spans="1:32" ht="15.75" hidden="1" customHeight="1">
      <c r="A1213" s="342" t="str">
        <f>IF(B1213&lt;&gt;"",IF(AND(B1213='IN-TC'!$S$4,OR(TH!N1213="1111",TH!O1213="1111")),TH!D1213,""),"")</f>
        <v/>
      </c>
      <c r="B1213" s="63">
        <f t="shared" si="152"/>
        <v>6</v>
      </c>
      <c r="C1213" s="64">
        <v>42534</v>
      </c>
      <c r="D1213" s="64" t="s">
        <v>708</v>
      </c>
      <c r="E1213" s="64">
        <f t="shared" si="158"/>
        <v>42534</v>
      </c>
      <c r="F1213" s="74" t="s">
        <v>1184</v>
      </c>
      <c r="G1213" s="67" t="s">
        <v>927</v>
      </c>
      <c r="H1213" s="74"/>
      <c r="I1213" s="446"/>
      <c r="J1213" s="446"/>
      <c r="K1213" s="437"/>
      <c r="L1213" s="446"/>
      <c r="M1213" s="65">
        <v>45000</v>
      </c>
      <c r="N1213" s="66" t="s">
        <v>101</v>
      </c>
      <c r="O1213" s="66" t="s">
        <v>26</v>
      </c>
      <c r="P1213" s="85" t="str">
        <f>IF(AND('331-CT'!$E$7=TH!H1213,OR(N1213="331",O1213="331")),"x","")</f>
        <v/>
      </c>
      <c r="Q1213" s="85" t="str">
        <f>IF(AND(B1213='111'!$L$11,OR($N1213=$Q$7,$O1213=$Q$7)),"x","")</f>
        <v/>
      </c>
      <c r="R1213" s="85" t="str">
        <f>IF(AND($N1213=$Q$7,$B1213&lt;'111'!$L$11),"x","")</f>
        <v/>
      </c>
      <c r="S1213" s="85" t="str">
        <f>IF(AND($O1213=$Q$7,$B1213&lt;'111'!$L$11),"x","")</f>
        <v/>
      </c>
      <c r="T1213" s="85" t="str">
        <f>IF(ISERROR(FIND('112'!$M$9,G1213,1)),"",IF((AND(FIND('112'!$M$9,G1213,1)&gt;=1,B1213='112'!$K$9,OR($N1213='112'!$I$6,$O1213='112'!$I$6))),"x",""))</f>
        <v>x</v>
      </c>
      <c r="U1213" s="85" t="str">
        <f>IF(ISERROR(FIND('112'!$M$9,G1213,1)),"",IF((AND(LEFT(G1213,2)=LEFT('112'!$M$9,2),B1213&lt;'112'!$K$9,$N1213='112'!$I$6)),"x",""))</f>
        <v/>
      </c>
      <c r="V1213" s="85" t="str">
        <f>IF(ISERROR(FIND('112'!$M$9,G1213,1)),"",IF((AND(RIGHT(G1213,2)=RIGHT('112'!$M$9,2),B1213&lt;'112'!$K$9,$O1213='112'!$I$6)),"x",""))</f>
        <v/>
      </c>
      <c r="W1213" s="85" t="str">
        <f>IF(AND('341-CT'!$H$9=H1213,OR(LEFT(N1213,3)=$W$7,LEFT(O1213,3)=$W$7)),"x","")</f>
        <v/>
      </c>
      <c r="X1213" s="85" t="str">
        <f>IF(OR(TH!N1213=TH!$X$7,O1213=TH!$X$7),"x","")</f>
        <v/>
      </c>
      <c r="Y1213" s="85" t="str">
        <f>IF(AND(OR(N1213="131",O1213="131"),H1213='131-CT'!$H$9),"x","")</f>
        <v/>
      </c>
      <c r="Z1213" s="85"/>
      <c r="AA1213" s="85" t="str">
        <f>IF(AND(MONTH(E1213)='IN-NX'!$J$5,'IN-NX'!$D$7=D1213),"x","")</f>
        <v/>
      </c>
      <c r="AB1213" s="85" t="str">
        <f>IF(AND(OR(LEFT(TH!N1213,2)="15",LEFT(TH!O1213,2)="15"),'152-CT'!$J$8=TH!F1213),"x","")</f>
        <v/>
      </c>
      <c r="AC1213" s="85" t="str">
        <f>IF(AND(OR(LEFT(TH!N1213,2)="15",LEFT(TH!O1213,2)="15"),TK!$E$7=TH!F1213),"x","")</f>
        <v/>
      </c>
      <c r="AD1213" s="85"/>
      <c r="AF1213" s="333">
        <v>1</v>
      </c>
    </row>
    <row r="1214" spans="1:32" ht="15.75" hidden="1" customHeight="1">
      <c r="A1214" s="342" t="str">
        <f>IF(B1214&lt;&gt;"",IF(AND(B1214='IN-TC'!$S$4,OR(TH!N1214="1111",TH!O1214="1111")),TH!D1214,""),"")</f>
        <v/>
      </c>
      <c r="B1214" s="63">
        <f t="shared" si="152"/>
        <v>6</v>
      </c>
      <c r="C1214" s="64">
        <v>42534</v>
      </c>
      <c r="D1214" s="64" t="s">
        <v>708</v>
      </c>
      <c r="E1214" s="64">
        <f t="shared" si="158"/>
        <v>42534</v>
      </c>
      <c r="F1214" s="74" t="s">
        <v>1652</v>
      </c>
      <c r="G1214" s="67" t="s">
        <v>927</v>
      </c>
      <c r="H1214" s="74"/>
      <c r="I1214" s="446"/>
      <c r="J1214" s="446"/>
      <c r="K1214" s="437"/>
      <c r="L1214" s="446"/>
      <c r="M1214" s="65">
        <v>4500</v>
      </c>
      <c r="N1214" s="66" t="s">
        <v>9</v>
      </c>
      <c r="O1214" s="66" t="s">
        <v>26</v>
      </c>
      <c r="P1214" s="85" t="str">
        <f>IF(AND('331-CT'!$E$7=TH!H1214,OR(N1214="331",O1214="331")),"x","")</f>
        <v/>
      </c>
      <c r="Q1214" s="85" t="str">
        <f>IF(AND(B1214='111'!$L$11,OR($N1214=$Q$7,$O1214=$Q$7)),"x","")</f>
        <v/>
      </c>
      <c r="R1214" s="85" t="str">
        <f>IF(AND($N1214=$Q$7,$B1214&lt;'111'!$L$11),"x","")</f>
        <v/>
      </c>
      <c r="S1214" s="85" t="str">
        <f>IF(AND($O1214=$Q$7,$B1214&lt;'111'!$L$11),"x","")</f>
        <v/>
      </c>
      <c r="T1214" s="85" t="str">
        <f>IF(ISERROR(FIND('112'!$M$9,G1214,1)),"",IF((AND(FIND('112'!$M$9,G1214,1)&gt;=1,B1214='112'!$K$9,OR($N1214='112'!$I$6,$O1214='112'!$I$6))),"x",""))</f>
        <v>x</v>
      </c>
      <c r="U1214" s="85" t="str">
        <f>IF(ISERROR(FIND('112'!$M$9,G1214,1)),"",IF((AND(LEFT(G1214,2)=LEFT('112'!$M$9,2),B1214&lt;'112'!$K$9,$N1214='112'!$I$6)),"x",""))</f>
        <v/>
      </c>
      <c r="V1214" s="85" t="str">
        <f>IF(ISERROR(FIND('112'!$M$9,G1214,1)),"",IF((AND(RIGHT(G1214,2)=RIGHT('112'!$M$9,2),B1214&lt;'112'!$K$9,$O1214='112'!$I$6)),"x",""))</f>
        <v/>
      </c>
      <c r="W1214" s="85" t="str">
        <f>IF(AND('341-CT'!$H$9=H1214,OR(LEFT(N1214,3)=$W$7,LEFT(O1214,3)=$W$7)),"x","")</f>
        <v/>
      </c>
      <c r="X1214" s="85" t="str">
        <f>IF(OR(TH!N1214=TH!$X$7,O1214=TH!$X$7),"x","")</f>
        <v/>
      </c>
      <c r="Y1214" s="85" t="str">
        <f>IF(AND(OR(N1214="131",O1214="131"),H1214='131-CT'!$H$9),"x","")</f>
        <v/>
      </c>
      <c r="Z1214" s="85"/>
      <c r="AA1214" s="85" t="str">
        <f>IF(AND(MONTH(E1214)='IN-NX'!$J$5,'IN-NX'!$D$7=D1214),"x","")</f>
        <v/>
      </c>
      <c r="AB1214" s="85" t="str">
        <f>IF(AND(OR(LEFT(TH!N1214,2)="15",LEFT(TH!O1214,2)="15"),'152-CT'!$J$8=TH!F1214),"x","")</f>
        <v/>
      </c>
      <c r="AC1214" s="85" t="str">
        <f>IF(AND(OR(LEFT(TH!N1214,2)="15",LEFT(TH!O1214,2)="15"),TK!$E$7=TH!F1214),"x","")</f>
        <v/>
      </c>
      <c r="AD1214" s="85"/>
    </row>
    <row r="1215" spans="1:32" ht="15.75" hidden="1" customHeight="1">
      <c r="A1215" s="342" t="str">
        <f>IF(B1215&lt;&gt;"",IF(AND(B1215='IN-TC'!$S$4,OR(TH!N1215="1111",TH!O1215="1111")),TH!D1215,""),"")</f>
        <v/>
      </c>
      <c r="B1215" s="63">
        <f t="shared" si="152"/>
        <v>6</v>
      </c>
      <c r="C1215" s="64">
        <v>42536</v>
      </c>
      <c r="D1215" s="64" t="s">
        <v>705</v>
      </c>
      <c r="E1215" s="64">
        <f t="shared" si="158"/>
        <v>42536</v>
      </c>
      <c r="F1215" s="74" t="s">
        <v>1457</v>
      </c>
      <c r="G1215" s="67" t="s">
        <v>927</v>
      </c>
      <c r="H1215" s="74"/>
      <c r="I1215" s="446"/>
      <c r="J1215" s="446"/>
      <c r="K1215" s="437">
        <v>30000</v>
      </c>
      <c r="L1215" s="446">
        <v>22310</v>
      </c>
      <c r="M1215" s="65">
        <v>669300000</v>
      </c>
      <c r="N1215" s="66" t="s">
        <v>26</v>
      </c>
      <c r="O1215" s="66" t="s">
        <v>267</v>
      </c>
      <c r="P1215" s="85" t="str">
        <f>IF(AND('331-CT'!$E$7=TH!H1215,OR(N1215="331",O1215="331")),"x","")</f>
        <v/>
      </c>
      <c r="Q1215" s="85" t="str">
        <f>IF(AND(B1215='111'!$L$11,OR($N1215=$Q$7,$O1215=$Q$7)),"x","")</f>
        <v/>
      </c>
      <c r="R1215" s="85" t="str">
        <f>IF(AND($N1215=$Q$7,$B1215&lt;'111'!$L$11),"x","")</f>
        <v/>
      </c>
      <c r="S1215" s="85" t="str">
        <f>IF(AND($O1215=$Q$7,$B1215&lt;'111'!$L$11),"x","")</f>
        <v/>
      </c>
      <c r="T1215" s="85" t="str">
        <f>IF(ISERROR(FIND('112'!$M$9,G1215,1)),"",IF((AND(FIND('112'!$M$9,G1215,1)&gt;=1,B1215='112'!$K$9,OR($N1215='112'!$I$6,$O1215='112'!$I$6))),"x",""))</f>
        <v>x</v>
      </c>
      <c r="U1215" s="85" t="str">
        <f>IF(ISERROR(FIND('112'!$M$9,G1215,1)),"",IF((AND(LEFT(G1215,2)=LEFT('112'!$M$9,2),B1215&lt;'112'!$K$9,$N1215='112'!$I$6)),"x",""))</f>
        <v/>
      </c>
      <c r="V1215" s="85" t="str">
        <f>IF(ISERROR(FIND('112'!$M$9,G1215,1)),"",IF((AND(RIGHT(G1215,2)=RIGHT('112'!$M$9,2),B1215&lt;'112'!$K$9,$O1215='112'!$I$6)),"x",""))</f>
        <v/>
      </c>
      <c r="W1215" s="85" t="str">
        <f>IF(AND('341-CT'!$H$9=H1215,OR(LEFT(N1215,3)=$W$7,LEFT(O1215,3)=$W$7)),"x","")</f>
        <v/>
      </c>
      <c r="X1215" s="85" t="str">
        <f>IF(OR(TH!N1215=TH!$X$7,O1215=TH!$X$7),"x","")</f>
        <v/>
      </c>
      <c r="Y1215" s="85" t="str">
        <f>IF(AND(OR(N1215="131",O1215="131"),H1215='131-CT'!$H$9),"x","")</f>
        <v/>
      </c>
      <c r="Z1215" s="85"/>
      <c r="AA1215" s="85" t="str">
        <f>IF(AND(MONTH(E1215)='IN-NX'!$J$5,'IN-NX'!$D$7=D1215),"x","")</f>
        <v/>
      </c>
      <c r="AB1215" s="85" t="str">
        <f>IF(AND(OR(LEFT(TH!N1215,2)="15",LEFT(TH!O1215,2)="15"),'152-CT'!$J$8=TH!F1215),"x","")</f>
        <v/>
      </c>
      <c r="AC1215" s="85" t="str">
        <f>IF(AND(OR(LEFT(TH!N1215,2)="15",LEFT(TH!O1215,2)="15"),TK!$E$7=TH!F1215),"x","")</f>
        <v/>
      </c>
      <c r="AD1215" s="85"/>
    </row>
    <row r="1216" spans="1:32" ht="15.75" hidden="1" customHeight="1">
      <c r="A1216" s="342" t="str">
        <f>IF(B1216&lt;&gt;"",IF(AND(B1216='IN-TC'!$S$4,OR(TH!N1216="1111",TH!O1216="1111")),TH!D1216,""),"")</f>
        <v/>
      </c>
      <c r="B1216" s="63">
        <f t="shared" si="152"/>
        <v>6</v>
      </c>
      <c r="C1216" s="64">
        <v>42536</v>
      </c>
      <c r="D1216" s="64" t="s">
        <v>708</v>
      </c>
      <c r="E1216" s="64">
        <f t="shared" si="158"/>
        <v>42536</v>
      </c>
      <c r="F1216" s="74" t="s">
        <v>1657</v>
      </c>
      <c r="G1216" s="67" t="s">
        <v>927</v>
      </c>
      <c r="H1216" s="74"/>
      <c r="I1216" s="446"/>
      <c r="J1216" s="446"/>
      <c r="K1216" s="437"/>
      <c r="L1216" s="446"/>
      <c r="M1216" s="65">
        <v>50000</v>
      </c>
      <c r="N1216" s="66" t="s">
        <v>101</v>
      </c>
      <c r="O1216" s="66" t="s">
        <v>26</v>
      </c>
      <c r="P1216" s="85" t="str">
        <f>IF(AND('331-CT'!$E$7=TH!H1216,OR(N1216="331",O1216="331")),"x","")</f>
        <v/>
      </c>
      <c r="Q1216" s="85" t="str">
        <f>IF(AND(B1216='111'!$L$11,OR($N1216=$Q$7,$O1216=$Q$7)),"x","")</f>
        <v/>
      </c>
      <c r="R1216" s="85" t="str">
        <f>IF(AND($N1216=$Q$7,$B1216&lt;'111'!$L$11),"x","")</f>
        <v/>
      </c>
      <c r="S1216" s="85" t="str">
        <f>IF(AND($O1216=$Q$7,$B1216&lt;'111'!$L$11),"x","")</f>
        <v/>
      </c>
      <c r="T1216" s="85" t="str">
        <f>IF(ISERROR(FIND('112'!$M$9,G1216,1)),"",IF((AND(FIND('112'!$M$9,G1216,1)&gt;=1,B1216='112'!$K$9,OR($N1216='112'!$I$6,$O1216='112'!$I$6))),"x",""))</f>
        <v>x</v>
      </c>
      <c r="U1216" s="85" t="str">
        <f>IF(ISERROR(FIND('112'!$M$9,G1216,1)),"",IF((AND(LEFT(G1216,2)=LEFT('112'!$M$9,2),B1216&lt;'112'!$K$9,$N1216='112'!$I$6)),"x",""))</f>
        <v/>
      </c>
      <c r="V1216" s="85" t="str">
        <f>IF(ISERROR(FIND('112'!$M$9,G1216,1)),"",IF((AND(RIGHT(G1216,2)=RIGHT('112'!$M$9,2),B1216&lt;'112'!$K$9,$O1216='112'!$I$6)),"x",""))</f>
        <v/>
      </c>
      <c r="W1216" s="85" t="str">
        <f>IF(AND('341-CT'!$H$9=H1216,OR(LEFT(N1216,3)=$W$7,LEFT(O1216,3)=$W$7)),"x","")</f>
        <v/>
      </c>
      <c r="X1216" s="85" t="str">
        <f>IF(OR(TH!N1216=TH!$X$7,O1216=TH!$X$7),"x","")</f>
        <v/>
      </c>
      <c r="Y1216" s="85" t="str">
        <f>IF(AND(OR(N1216="131",O1216="131"),H1216='131-CT'!$H$9),"x","")</f>
        <v/>
      </c>
      <c r="Z1216" s="85"/>
      <c r="AA1216" s="85" t="str">
        <f>IF(AND(MONTH(E1216)='IN-NX'!$J$5,'IN-NX'!$D$7=D1216),"x","")</f>
        <v/>
      </c>
      <c r="AB1216" s="85" t="str">
        <f>IF(AND(OR(LEFT(TH!N1216,2)="15",LEFT(TH!O1216,2)="15"),'152-CT'!$J$8=TH!F1216),"x","")</f>
        <v/>
      </c>
      <c r="AC1216" s="85" t="str">
        <f>IF(AND(OR(LEFT(TH!N1216,2)="15",LEFT(TH!O1216,2)="15"),TK!$E$7=TH!F1216),"x","")</f>
        <v/>
      </c>
      <c r="AD1216" s="85"/>
      <c r="AF1216" s="333">
        <v>1</v>
      </c>
    </row>
    <row r="1217" spans="1:32" ht="15.75" hidden="1" customHeight="1">
      <c r="A1217" s="342" t="str">
        <f>IF(B1217&lt;&gt;"",IF(AND(B1217='IN-TC'!$S$4,OR(TH!N1217="1111",TH!O1217="1111")),TH!D1217,""),"")</f>
        <v/>
      </c>
      <c r="B1217" s="63">
        <f t="shared" si="152"/>
        <v>6</v>
      </c>
      <c r="C1217" s="64">
        <v>42536</v>
      </c>
      <c r="D1217" s="64" t="s">
        <v>708</v>
      </c>
      <c r="E1217" s="64">
        <f t="shared" si="158"/>
        <v>42536</v>
      </c>
      <c r="F1217" s="74" t="s">
        <v>1213</v>
      </c>
      <c r="G1217" s="67" t="s">
        <v>927</v>
      </c>
      <c r="H1217" s="74"/>
      <c r="I1217" s="446"/>
      <c r="J1217" s="446"/>
      <c r="K1217" s="437"/>
      <c r="L1217" s="446"/>
      <c r="M1217" s="65">
        <v>5000</v>
      </c>
      <c r="N1217" s="66" t="s">
        <v>9</v>
      </c>
      <c r="O1217" s="66" t="s">
        <v>26</v>
      </c>
      <c r="P1217" s="85" t="str">
        <f>IF(AND('331-CT'!$E$7=TH!H1217,OR(N1217="331",O1217="331")),"x","")</f>
        <v/>
      </c>
      <c r="Q1217" s="85" t="str">
        <f>IF(AND(B1217='111'!$L$11,OR($N1217=$Q$7,$O1217=$Q$7)),"x","")</f>
        <v/>
      </c>
      <c r="R1217" s="85" t="str">
        <f>IF(AND($N1217=$Q$7,$B1217&lt;'111'!$L$11),"x","")</f>
        <v/>
      </c>
      <c r="S1217" s="85" t="str">
        <f>IF(AND($O1217=$Q$7,$B1217&lt;'111'!$L$11),"x","")</f>
        <v/>
      </c>
      <c r="T1217" s="85" t="str">
        <f>IF(ISERROR(FIND('112'!$M$9,G1217,1)),"",IF((AND(FIND('112'!$M$9,G1217,1)&gt;=1,B1217='112'!$K$9,OR($N1217='112'!$I$6,$O1217='112'!$I$6))),"x",""))</f>
        <v>x</v>
      </c>
      <c r="U1217" s="85" t="str">
        <f>IF(ISERROR(FIND('112'!$M$9,G1217,1)),"",IF((AND(LEFT(G1217,2)=LEFT('112'!$M$9,2),B1217&lt;'112'!$K$9,$N1217='112'!$I$6)),"x",""))</f>
        <v/>
      </c>
      <c r="V1217" s="85" t="str">
        <f>IF(ISERROR(FIND('112'!$M$9,G1217,1)),"",IF((AND(RIGHT(G1217,2)=RIGHT('112'!$M$9,2),B1217&lt;'112'!$K$9,$O1217='112'!$I$6)),"x",""))</f>
        <v/>
      </c>
      <c r="W1217" s="85" t="str">
        <f>IF(AND('341-CT'!$H$9=H1217,OR(LEFT(N1217,3)=$W$7,LEFT(O1217,3)=$W$7)),"x","")</f>
        <v/>
      </c>
      <c r="X1217" s="85" t="str">
        <f>IF(OR(TH!N1217=TH!$X$7,O1217=TH!$X$7),"x","")</f>
        <v/>
      </c>
      <c r="Y1217" s="85" t="str">
        <f>IF(AND(OR(N1217="131",O1217="131"),H1217='131-CT'!$H$9),"x","")</f>
        <v/>
      </c>
      <c r="Z1217" s="85"/>
      <c r="AA1217" s="85" t="str">
        <f>IF(AND(MONTH(E1217)='IN-NX'!$J$5,'IN-NX'!$D$7=D1217),"x","")</f>
        <v/>
      </c>
      <c r="AB1217" s="85" t="str">
        <f>IF(AND(OR(LEFT(TH!N1217,2)="15",LEFT(TH!O1217,2)="15"),'152-CT'!$J$8=TH!F1217),"x","")</f>
        <v/>
      </c>
      <c r="AC1217" s="85" t="str">
        <f>IF(AND(OR(LEFT(TH!N1217,2)="15",LEFT(TH!O1217,2)="15"),TK!$E$7=TH!F1217),"x","")</f>
        <v/>
      </c>
      <c r="AD1217" s="85"/>
    </row>
    <row r="1218" spans="1:32" s="1199" customFormat="1" ht="15.75" hidden="1" customHeight="1">
      <c r="A1218" s="1179" t="str">
        <f>IF(B1218&lt;&gt;"",IF(AND(B1218='IN-TC'!$S$4,OR(TH!N1218="1111",TH!O1218="1111")),TH!D1218,""),"")</f>
        <v/>
      </c>
      <c r="B1218" s="1215">
        <f t="shared" si="152"/>
        <v>6</v>
      </c>
      <c r="C1218" s="1192">
        <v>42537</v>
      </c>
      <c r="D1218" s="1192" t="s">
        <v>708</v>
      </c>
      <c r="E1218" s="1192">
        <f t="shared" ref="E1218:E1221" si="159">C1218</f>
        <v>42537</v>
      </c>
      <c r="F1218" s="1194" t="s">
        <v>1222</v>
      </c>
      <c r="G1218" s="1193" t="s">
        <v>927</v>
      </c>
      <c r="H1218" s="1194"/>
      <c r="I1218" s="1195"/>
      <c r="J1218" s="1195"/>
      <c r="K1218" s="1196"/>
      <c r="L1218" s="1195"/>
      <c r="M1218" s="1203">
        <v>90000000</v>
      </c>
      <c r="N1218" s="1198" t="s">
        <v>596</v>
      </c>
      <c r="O1218" s="1198" t="s">
        <v>26</v>
      </c>
      <c r="P1218" s="85" t="str">
        <f>IF(AND('331-CT'!$E$7=TH!H1218,OR(N1218="331",O1218="331")),"x","")</f>
        <v/>
      </c>
      <c r="Q1218" s="85" t="str">
        <f>IF(AND(B1218='111'!$L$11,OR($N1218=$Q$7,$O1218=$Q$7)),"x","")</f>
        <v/>
      </c>
      <c r="R1218" s="85" t="str">
        <f>IF(AND($N1218=$Q$7,$B1218&lt;'111'!$L$11),"x","")</f>
        <v/>
      </c>
      <c r="S1218" s="85" t="str">
        <f>IF(AND($O1218=$Q$7,$B1218&lt;'111'!$L$11),"x","")</f>
        <v/>
      </c>
      <c r="T1218" s="85" t="str">
        <f>IF(ISERROR(FIND('112'!$M$9,G1218,1)),"",IF((AND(FIND('112'!$M$9,G1218,1)&gt;=1,B1218='112'!$K$9,OR($N1218='112'!$I$6,$O1218='112'!$I$6))),"x",""))</f>
        <v>x</v>
      </c>
      <c r="U1218" s="85" t="str">
        <f>IF(ISERROR(FIND('112'!$M$9,G1218,1)),"",IF((AND(LEFT(G1218,2)=LEFT('112'!$M$9,2),B1218&lt;'112'!$K$9,$N1218='112'!$I$6)),"x",""))</f>
        <v/>
      </c>
      <c r="V1218" s="85" t="str">
        <f>IF(ISERROR(FIND('112'!$M$9,G1218,1)),"",IF((AND(RIGHT(G1218,2)=RIGHT('112'!$M$9,2),B1218&lt;'112'!$K$9,$O1218='112'!$I$6)),"x",""))</f>
        <v/>
      </c>
      <c r="W1218" s="85" t="str">
        <f>IF(AND('341-CT'!$H$9=H1218,OR(LEFT(N1218,3)=$W$7,LEFT(O1218,3)=$W$7)),"x","")</f>
        <v/>
      </c>
      <c r="X1218" s="85" t="str">
        <f>IF(OR(TH!N1218=TH!$X$7,O1218=TH!$X$7),"x","")</f>
        <v/>
      </c>
      <c r="Y1218" s="85" t="str">
        <f>IF(AND(OR(N1218="131",O1218="131"),H1218='131-CT'!$H$9),"x","")</f>
        <v/>
      </c>
      <c r="Z1218" s="85"/>
      <c r="AA1218" s="85" t="str">
        <f>IF(AND(MONTH(E1218)='IN-NX'!$J$5,'IN-NX'!$D$7=D1218),"x","")</f>
        <v/>
      </c>
      <c r="AB1218" s="85" t="str">
        <f>IF(AND(OR(LEFT(TH!N1218,2)="15",LEFT(TH!O1218,2)="15"),'152-CT'!$J$8=TH!F1218),"x","")</f>
        <v/>
      </c>
      <c r="AC1218" s="85" t="str">
        <f>IF(AND(OR(LEFT(TH!N1218,2)="15",LEFT(TH!O1218,2)="15"),TK!$E$7=TH!F1218),"x","")</f>
        <v/>
      </c>
      <c r="AD1218" s="1198"/>
    </row>
    <row r="1219" spans="1:32" ht="15.75" hidden="1" customHeight="1">
      <c r="A1219" s="342" t="str">
        <f>IF(B1219&lt;&gt;"",IF(AND(B1219='IN-TC'!$S$4,OR(TH!N1219="1111",TH!O1219="1111")),TH!D1219,""),"")</f>
        <v/>
      </c>
      <c r="B1219" s="63">
        <f t="shared" si="152"/>
        <v>6</v>
      </c>
      <c r="C1219" s="64">
        <v>42537</v>
      </c>
      <c r="D1219" s="64" t="s">
        <v>708</v>
      </c>
      <c r="E1219" s="64">
        <f t="shared" si="159"/>
        <v>42537</v>
      </c>
      <c r="F1219" s="74" t="s">
        <v>1184</v>
      </c>
      <c r="G1219" s="67" t="s">
        <v>927</v>
      </c>
      <c r="H1219" s="74"/>
      <c r="I1219" s="446"/>
      <c r="J1219" s="446"/>
      <c r="K1219" s="437"/>
      <c r="L1219" s="446"/>
      <c r="M1219" s="65">
        <v>45000</v>
      </c>
      <c r="N1219" s="66" t="s">
        <v>101</v>
      </c>
      <c r="O1219" s="66" t="s">
        <v>26</v>
      </c>
      <c r="P1219" s="85" t="str">
        <f>IF(AND('331-CT'!$E$7=TH!H1219,OR(N1219="331",O1219="331")),"x","")</f>
        <v/>
      </c>
      <c r="Q1219" s="85" t="str">
        <f>IF(AND(B1219='111'!$L$11,OR($N1219=$Q$7,$O1219=$Q$7)),"x","")</f>
        <v/>
      </c>
      <c r="R1219" s="85" t="str">
        <f>IF(AND($N1219=$Q$7,$B1219&lt;'111'!$L$11),"x","")</f>
        <v/>
      </c>
      <c r="S1219" s="85" t="str">
        <f>IF(AND($O1219=$Q$7,$B1219&lt;'111'!$L$11),"x","")</f>
        <v/>
      </c>
      <c r="T1219" s="85" t="str">
        <f>IF(ISERROR(FIND('112'!$M$9,G1219,1)),"",IF((AND(FIND('112'!$M$9,G1219,1)&gt;=1,B1219='112'!$K$9,OR($N1219='112'!$I$6,$O1219='112'!$I$6))),"x",""))</f>
        <v>x</v>
      </c>
      <c r="U1219" s="85" t="str">
        <f>IF(ISERROR(FIND('112'!$M$9,G1219,1)),"",IF((AND(LEFT(G1219,2)=LEFT('112'!$M$9,2),B1219&lt;'112'!$K$9,$N1219='112'!$I$6)),"x",""))</f>
        <v/>
      </c>
      <c r="V1219" s="85" t="str">
        <f>IF(ISERROR(FIND('112'!$M$9,G1219,1)),"",IF((AND(RIGHT(G1219,2)=RIGHT('112'!$M$9,2),B1219&lt;'112'!$K$9,$O1219='112'!$I$6)),"x",""))</f>
        <v/>
      </c>
      <c r="W1219" s="85" t="str">
        <f>IF(AND('341-CT'!$H$9=H1219,OR(LEFT(N1219,3)=$W$7,LEFT(O1219,3)=$W$7)),"x","")</f>
        <v/>
      </c>
      <c r="X1219" s="85" t="str">
        <f>IF(OR(TH!N1219=TH!$X$7,O1219=TH!$X$7),"x","")</f>
        <v/>
      </c>
      <c r="Y1219" s="85" t="str">
        <f>IF(AND(OR(N1219="131",O1219="131"),H1219='131-CT'!$H$9),"x","")</f>
        <v/>
      </c>
      <c r="Z1219" s="85"/>
      <c r="AA1219" s="85" t="str">
        <f>IF(AND(MONTH(E1219)='IN-NX'!$J$5,'IN-NX'!$D$7=D1219),"x","")</f>
        <v/>
      </c>
      <c r="AB1219" s="85" t="str">
        <f>IF(AND(OR(LEFT(TH!N1219,2)="15",LEFT(TH!O1219,2)="15"),'152-CT'!$J$8=TH!F1219),"x","")</f>
        <v/>
      </c>
      <c r="AC1219" s="85" t="str">
        <f>IF(AND(OR(LEFT(TH!N1219,2)="15",LEFT(TH!O1219,2)="15"),TK!$E$7=TH!F1219),"x","")</f>
        <v/>
      </c>
      <c r="AD1219" s="85"/>
      <c r="AF1219" s="333">
        <v>1</v>
      </c>
    </row>
    <row r="1220" spans="1:32" ht="15.75" hidden="1" customHeight="1">
      <c r="A1220" s="342" t="str">
        <f>IF(B1220&lt;&gt;"",IF(AND(B1220='IN-TC'!$S$4,OR(TH!N1220="1111",TH!O1220="1111")),TH!D1220,""),"")</f>
        <v/>
      </c>
      <c r="B1220" s="63">
        <f t="shared" si="152"/>
        <v>6</v>
      </c>
      <c r="C1220" s="64">
        <v>42537</v>
      </c>
      <c r="D1220" s="64" t="s">
        <v>708</v>
      </c>
      <c r="E1220" s="64">
        <f t="shared" si="159"/>
        <v>42537</v>
      </c>
      <c r="F1220" s="74" t="s">
        <v>1658</v>
      </c>
      <c r="G1220" s="67" t="s">
        <v>927</v>
      </c>
      <c r="H1220" s="74"/>
      <c r="I1220" s="446"/>
      <c r="J1220" s="446"/>
      <c r="K1220" s="437"/>
      <c r="L1220" s="446"/>
      <c r="M1220" s="65">
        <v>4500</v>
      </c>
      <c r="N1220" s="66" t="s">
        <v>9</v>
      </c>
      <c r="O1220" s="66" t="s">
        <v>26</v>
      </c>
      <c r="P1220" s="85" t="str">
        <f>IF(AND('331-CT'!$E$7=TH!H1220,OR(N1220="331",O1220="331")),"x","")</f>
        <v/>
      </c>
      <c r="Q1220" s="85" t="str">
        <f>IF(AND(B1220='111'!$L$11,OR($N1220=$Q$7,$O1220=$Q$7)),"x","")</f>
        <v/>
      </c>
      <c r="R1220" s="85" t="str">
        <f>IF(AND($N1220=$Q$7,$B1220&lt;'111'!$L$11),"x","")</f>
        <v/>
      </c>
      <c r="S1220" s="85" t="str">
        <f>IF(AND($O1220=$Q$7,$B1220&lt;'111'!$L$11),"x","")</f>
        <v/>
      </c>
      <c r="T1220" s="85" t="str">
        <f>IF(ISERROR(FIND('112'!$M$9,G1220,1)),"",IF((AND(FIND('112'!$M$9,G1220,1)&gt;=1,B1220='112'!$K$9,OR($N1220='112'!$I$6,$O1220='112'!$I$6))),"x",""))</f>
        <v>x</v>
      </c>
      <c r="U1220" s="85" t="str">
        <f>IF(ISERROR(FIND('112'!$M$9,G1220,1)),"",IF((AND(LEFT(G1220,2)=LEFT('112'!$M$9,2),B1220&lt;'112'!$K$9,$N1220='112'!$I$6)),"x",""))</f>
        <v/>
      </c>
      <c r="V1220" s="85" t="str">
        <f>IF(ISERROR(FIND('112'!$M$9,G1220,1)),"",IF((AND(RIGHT(G1220,2)=RIGHT('112'!$M$9,2),B1220&lt;'112'!$K$9,$O1220='112'!$I$6)),"x",""))</f>
        <v/>
      </c>
      <c r="W1220" s="85" t="str">
        <f>IF(AND('341-CT'!$H$9=H1220,OR(LEFT(N1220,3)=$W$7,LEFT(O1220,3)=$W$7)),"x","")</f>
        <v/>
      </c>
      <c r="X1220" s="85" t="str">
        <f>IF(OR(TH!N1220=TH!$X$7,O1220=TH!$X$7),"x","")</f>
        <v/>
      </c>
      <c r="Y1220" s="85" t="str">
        <f>IF(AND(OR(N1220="131",O1220="131"),H1220='131-CT'!$H$9),"x","")</f>
        <v/>
      </c>
      <c r="Z1220" s="85"/>
      <c r="AA1220" s="85" t="str">
        <f>IF(AND(MONTH(E1220)='IN-NX'!$J$5,'IN-NX'!$D$7=D1220),"x","")</f>
        <v/>
      </c>
      <c r="AB1220" s="85" t="str">
        <f>IF(AND(OR(LEFT(TH!N1220,2)="15",LEFT(TH!O1220,2)="15"),'152-CT'!$J$8=TH!F1220),"x","")</f>
        <v/>
      </c>
      <c r="AC1220" s="85" t="str">
        <f>IF(AND(OR(LEFT(TH!N1220,2)="15",LEFT(TH!O1220,2)="15"),TK!$E$7=TH!F1220),"x","")</f>
        <v/>
      </c>
      <c r="AD1220" s="85"/>
    </row>
    <row r="1221" spans="1:32" ht="15.75" customHeight="1">
      <c r="A1221" s="342" t="str">
        <f>IF(B1221&lt;&gt;"",IF(AND(B1221='IN-TC'!$S$4,OR(TH!N1221="1111",TH!O1221="1111")),TH!D1221,""),"")</f>
        <v/>
      </c>
      <c r="B1221" s="63">
        <f t="shared" si="152"/>
        <v>6</v>
      </c>
      <c r="C1221" s="64">
        <v>42537</v>
      </c>
      <c r="D1221" s="64" t="s">
        <v>708</v>
      </c>
      <c r="E1221" s="64">
        <f t="shared" si="159"/>
        <v>42537</v>
      </c>
      <c r="F1221" s="74" t="s">
        <v>1659</v>
      </c>
      <c r="G1221" s="67" t="s">
        <v>927</v>
      </c>
      <c r="H1221" s="322" t="s">
        <v>1147</v>
      </c>
      <c r="I1221" s="446"/>
      <c r="J1221" s="446"/>
      <c r="K1221" s="437"/>
      <c r="L1221" s="446"/>
      <c r="M1221" s="65">
        <v>16269120</v>
      </c>
      <c r="N1221" s="66" t="s">
        <v>8</v>
      </c>
      <c r="O1221" s="66" t="s">
        <v>26</v>
      </c>
      <c r="P1221" s="85" t="str">
        <f>IF(AND('331-CT'!$E$7=TH!H1221,OR(N1221="331",O1221="331")),"x","")</f>
        <v/>
      </c>
      <c r="Q1221" s="85" t="str">
        <f>IF(AND(B1221='111'!$L$11,OR($N1221=$Q$7,$O1221=$Q$7)),"x","")</f>
        <v/>
      </c>
      <c r="R1221" s="85" t="str">
        <f>IF(AND($N1221=$Q$7,$B1221&lt;'111'!$L$11),"x","")</f>
        <v/>
      </c>
      <c r="S1221" s="85" t="str">
        <f>IF(AND($O1221=$Q$7,$B1221&lt;'111'!$L$11),"x","")</f>
        <v/>
      </c>
      <c r="T1221" s="85" t="str">
        <f>IF(ISERROR(FIND('112'!$M$9,G1221,1)),"",IF((AND(FIND('112'!$M$9,G1221,1)&gt;=1,B1221='112'!$K$9,OR($N1221='112'!$I$6,$O1221='112'!$I$6))),"x",""))</f>
        <v>x</v>
      </c>
      <c r="U1221" s="85" t="str">
        <f>IF(ISERROR(FIND('112'!$M$9,G1221,1)),"",IF((AND(LEFT(G1221,2)=LEFT('112'!$M$9,2),B1221&lt;'112'!$K$9,$N1221='112'!$I$6)),"x",""))</f>
        <v/>
      </c>
      <c r="V1221" s="85" t="str">
        <f>IF(ISERROR(FIND('112'!$M$9,G1221,1)),"",IF((AND(RIGHT(G1221,2)=RIGHT('112'!$M$9,2),B1221&lt;'112'!$K$9,$O1221='112'!$I$6)),"x",""))</f>
        <v/>
      </c>
      <c r="W1221" s="85" t="str">
        <f>IF(AND('341-CT'!$H$9=H1221,OR(LEFT(N1221,3)=$W$7,LEFT(O1221,3)=$W$7)),"x","")</f>
        <v/>
      </c>
      <c r="X1221" s="85" t="str">
        <f>IF(OR(TH!N1221=TH!$X$7,O1221=TH!$X$7),"x","")</f>
        <v/>
      </c>
      <c r="Y1221" s="85" t="str">
        <f>IF(AND(OR(N1221="131",O1221="131"),H1221='131-CT'!$H$9),"x","")</f>
        <v/>
      </c>
      <c r="Z1221" s="85"/>
      <c r="AA1221" s="85" t="str">
        <f>IF(AND(MONTH(E1221)='IN-NX'!$J$5,'IN-NX'!$D$7=D1221),"x","")</f>
        <v/>
      </c>
      <c r="AB1221" s="85" t="str">
        <f>IF(AND(OR(LEFT(TH!N1221,2)="15",LEFT(TH!O1221,2)="15"),'152-CT'!$J$8=TH!F1221),"x","")</f>
        <v/>
      </c>
      <c r="AC1221" s="85" t="str">
        <f>IF(AND(OR(LEFT(TH!N1221,2)="15",LEFT(TH!O1221,2)="15"),TK!$E$7=TH!F1221),"x","")</f>
        <v/>
      </c>
      <c r="AD1221" s="85"/>
    </row>
    <row r="1222" spans="1:32" ht="15.75" hidden="1" customHeight="1">
      <c r="A1222" s="342" t="str">
        <f>IF(B1222&lt;&gt;"",IF(AND(B1222='IN-TC'!$S$4,OR(TH!N1222="1111",TH!O1222="1111")),TH!D1222,""),"")</f>
        <v/>
      </c>
      <c r="B1222" s="63">
        <f t="shared" si="152"/>
        <v>6</v>
      </c>
      <c r="C1222" s="64">
        <v>42537</v>
      </c>
      <c r="D1222" s="64" t="s">
        <v>708</v>
      </c>
      <c r="E1222" s="64">
        <f t="shared" ref="E1222:E1223" si="160">C1222</f>
        <v>42537</v>
      </c>
      <c r="F1222" s="74" t="s">
        <v>1184</v>
      </c>
      <c r="G1222" s="67" t="s">
        <v>927</v>
      </c>
      <c r="H1222" s="74"/>
      <c r="I1222" s="446"/>
      <c r="J1222" s="446"/>
      <c r="K1222" s="437"/>
      <c r="L1222" s="446"/>
      <c r="M1222" s="65">
        <v>25000</v>
      </c>
      <c r="N1222" s="66" t="s">
        <v>101</v>
      </c>
      <c r="O1222" s="66" t="s">
        <v>26</v>
      </c>
      <c r="P1222" s="85" t="str">
        <f>IF(AND('331-CT'!$E$7=TH!H1222,OR(N1222="331",O1222="331")),"x","")</f>
        <v/>
      </c>
      <c r="Q1222" s="85" t="str">
        <f>IF(AND(B1222='111'!$L$11,OR($N1222=$Q$7,$O1222=$Q$7)),"x","")</f>
        <v/>
      </c>
      <c r="R1222" s="85" t="str">
        <f>IF(AND($N1222=$Q$7,$B1222&lt;'111'!$L$11),"x","")</f>
        <v/>
      </c>
      <c r="S1222" s="85" t="str">
        <f>IF(AND($O1222=$Q$7,$B1222&lt;'111'!$L$11),"x","")</f>
        <v/>
      </c>
      <c r="T1222" s="85" t="str">
        <f>IF(ISERROR(FIND('112'!$M$9,G1222,1)),"",IF((AND(FIND('112'!$M$9,G1222,1)&gt;=1,B1222='112'!$K$9,OR($N1222='112'!$I$6,$O1222='112'!$I$6))),"x",""))</f>
        <v>x</v>
      </c>
      <c r="U1222" s="85" t="str">
        <f>IF(ISERROR(FIND('112'!$M$9,G1222,1)),"",IF((AND(LEFT(G1222,2)=LEFT('112'!$M$9,2),B1222&lt;'112'!$K$9,$N1222='112'!$I$6)),"x",""))</f>
        <v/>
      </c>
      <c r="V1222" s="85" t="str">
        <f>IF(ISERROR(FIND('112'!$M$9,G1222,1)),"",IF((AND(RIGHT(G1222,2)=RIGHT('112'!$M$9,2),B1222&lt;'112'!$K$9,$O1222='112'!$I$6)),"x",""))</f>
        <v/>
      </c>
      <c r="W1222" s="85" t="str">
        <f>IF(AND('341-CT'!$H$9=H1222,OR(LEFT(N1222,3)=$W$7,LEFT(O1222,3)=$W$7)),"x","")</f>
        <v/>
      </c>
      <c r="X1222" s="85" t="str">
        <f>IF(OR(TH!N1222=TH!$X$7,O1222=TH!$X$7),"x","")</f>
        <v/>
      </c>
      <c r="Y1222" s="85" t="str">
        <f>IF(AND(OR(N1222="131",O1222="131"),H1222='131-CT'!$H$9),"x","")</f>
        <v/>
      </c>
      <c r="Z1222" s="85"/>
      <c r="AA1222" s="85" t="str">
        <f>IF(AND(MONTH(E1222)='IN-NX'!$J$5,'IN-NX'!$D$7=D1222),"x","")</f>
        <v/>
      </c>
      <c r="AB1222" s="85" t="str">
        <f>IF(AND(OR(LEFT(TH!N1222,2)="15",LEFT(TH!O1222,2)="15"),'152-CT'!$J$8=TH!F1222),"x","")</f>
        <v/>
      </c>
      <c r="AC1222" s="85" t="str">
        <f>IF(AND(OR(LEFT(TH!N1222,2)="15",LEFT(TH!O1222,2)="15"),TK!$E$7=TH!F1222),"x","")</f>
        <v/>
      </c>
      <c r="AD1222" s="85"/>
      <c r="AF1222" s="333">
        <v>1</v>
      </c>
    </row>
    <row r="1223" spans="1:32" ht="15.75" hidden="1" customHeight="1">
      <c r="A1223" s="342" t="str">
        <f>IF(B1223&lt;&gt;"",IF(AND(B1223='IN-TC'!$S$4,OR(TH!N1223="1111",TH!O1223="1111")),TH!D1223,""),"")</f>
        <v/>
      </c>
      <c r="B1223" s="63">
        <f t="shared" si="152"/>
        <v>6</v>
      </c>
      <c r="C1223" s="64">
        <v>42537</v>
      </c>
      <c r="D1223" s="64" t="s">
        <v>708</v>
      </c>
      <c r="E1223" s="64">
        <f t="shared" si="160"/>
        <v>42537</v>
      </c>
      <c r="F1223" s="74" t="s">
        <v>1652</v>
      </c>
      <c r="G1223" s="67" t="s">
        <v>927</v>
      </c>
      <c r="H1223" s="74"/>
      <c r="I1223" s="446"/>
      <c r="J1223" s="446"/>
      <c r="K1223" s="437"/>
      <c r="L1223" s="446"/>
      <c r="M1223" s="65">
        <v>2500</v>
      </c>
      <c r="N1223" s="66" t="s">
        <v>9</v>
      </c>
      <c r="O1223" s="66" t="s">
        <v>26</v>
      </c>
      <c r="P1223" s="85" t="str">
        <f>IF(AND('331-CT'!$E$7=TH!H1223,OR(N1223="331",O1223="331")),"x","")</f>
        <v/>
      </c>
      <c r="Q1223" s="85" t="str">
        <f>IF(AND(B1223='111'!$L$11,OR($N1223=$Q$7,$O1223=$Q$7)),"x","")</f>
        <v/>
      </c>
      <c r="R1223" s="85" t="str">
        <f>IF(AND($N1223=$Q$7,$B1223&lt;'111'!$L$11),"x","")</f>
        <v/>
      </c>
      <c r="S1223" s="85" t="str">
        <f>IF(AND($O1223=$Q$7,$B1223&lt;'111'!$L$11),"x","")</f>
        <v/>
      </c>
      <c r="T1223" s="85" t="str">
        <f>IF(ISERROR(FIND('112'!$M$9,G1223,1)),"",IF((AND(FIND('112'!$M$9,G1223,1)&gt;=1,B1223='112'!$K$9,OR($N1223='112'!$I$6,$O1223='112'!$I$6))),"x",""))</f>
        <v>x</v>
      </c>
      <c r="U1223" s="85" t="str">
        <f>IF(ISERROR(FIND('112'!$M$9,G1223,1)),"",IF((AND(LEFT(G1223,2)=LEFT('112'!$M$9,2),B1223&lt;'112'!$K$9,$N1223='112'!$I$6)),"x",""))</f>
        <v/>
      </c>
      <c r="V1223" s="85" t="str">
        <f>IF(ISERROR(FIND('112'!$M$9,G1223,1)),"",IF((AND(RIGHT(G1223,2)=RIGHT('112'!$M$9,2),B1223&lt;'112'!$K$9,$O1223='112'!$I$6)),"x",""))</f>
        <v/>
      </c>
      <c r="W1223" s="85" t="str">
        <f>IF(AND('341-CT'!$H$9=H1223,OR(LEFT(N1223,3)=$W$7,LEFT(O1223,3)=$W$7)),"x","")</f>
        <v/>
      </c>
      <c r="X1223" s="85" t="str">
        <f>IF(OR(TH!N1223=TH!$X$7,O1223=TH!$X$7),"x","")</f>
        <v/>
      </c>
      <c r="Y1223" s="85" t="str">
        <f>IF(AND(OR(N1223="131",O1223="131"),H1223='131-CT'!$H$9),"x","")</f>
        <v/>
      </c>
      <c r="Z1223" s="85"/>
      <c r="AA1223" s="85" t="str">
        <f>IF(AND(MONTH(E1223)='IN-NX'!$J$5,'IN-NX'!$D$7=D1223),"x","")</f>
        <v/>
      </c>
      <c r="AB1223" s="85" t="str">
        <f>IF(AND(OR(LEFT(TH!N1223,2)="15",LEFT(TH!O1223,2)="15"),'152-CT'!$J$8=TH!F1223),"x","")</f>
        <v/>
      </c>
      <c r="AC1223" s="85" t="str">
        <f>IF(AND(OR(LEFT(TH!N1223,2)="15",LEFT(TH!O1223,2)="15"),TK!$E$7=TH!F1223),"x","")</f>
        <v/>
      </c>
      <c r="AD1223" s="85"/>
    </row>
    <row r="1224" spans="1:32" ht="15.75" customHeight="1">
      <c r="A1224" s="342" t="str">
        <f>IF(B1224&lt;&gt;"",IF(AND(B1224='IN-TC'!$S$4,OR(TH!N1224="1111",TH!O1224="1111")),TH!D1224,""),"")</f>
        <v/>
      </c>
      <c r="B1224" s="63">
        <f t="shared" si="152"/>
        <v>6</v>
      </c>
      <c r="C1224" s="64">
        <v>42537</v>
      </c>
      <c r="D1224" s="64" t="s">
        <v>708</v>
      </c>
      <c r="E1224" s="64">
        <f t="shared" ref="E1224:E1231" si="161">C1224</f>
        <v>42537</v>
      </c>
      <c r="F1224" s="74" t="s">
        <v>1660</v>
      </c>
      <c r="G1224" s="67" t="s">
        <v>927</v>
      </c>
      <c r="H1224" s="7" t="s">
        <v>632</v>
      </c>
      <c r="I1224" s="446"/>
      <c r="J1224" s="446"/>
      <c r="K1224" s="437"/>
      <c r="L1224" s="446"/>
      <c r="M1224" s="65">
        <v>990000</v>
      </c>
      <c r="N1224" s="66" t="s">
        <v>8</v>
      </c>
      <c r="O1224" s="66" t="s">
        <v>26</v>
      </c>
      <c r="P1224" s="85" t="str">
        <f>IF(AND('331-CT'!$E$7=TH!H1224,OR(N1224="331",O1224="331")),"x","")</f>
        <v/>
      </c>
      <c r="Q1224" s="85" t="str">
        <f>IF(AND(B1224='111'!$L$11,OR($N1224=$Q$7,$O1224=$Q$7)),"x","")</f>
        <v/>
      </c>
      <c r="R1224" s="85" t="str">
        <f>IF(AND($N1224=$Q$7,$B1224&lt;'111'!$L$11),"x","")</f>
        <v/>
      </c>
      <c r="S1224" s="85" t="str">
        <f>IF(AND($O1224=$Q$7,$B1224&lt;'111'!$L$11),"x","")</f>
        <v/>
      </c>
      <c r="T1224" s="85" t="str">
        <f>IF(ISERROR(FIND('112'!$M$9,G1224,1)),"",IF((AND(FIND('112'!$M$9,G1224,1)&gt;=1,B1224='112'!$K$9,OR($N1224='112'!$I$6,$O1224='112'!$I$6))),"x",""))</f>
        <v>x</v>
      </c>
      <c r="U1224" s="85" t="str">
        <f>IF(ISERROR(FIND('112'!$M$9,G1224,1)),"",IF((AND(LEFT(G1224,2)=LEFT('112'!$M$9,2),B1224&lt;'112'!$K$9,$N1224='112'!$I$6)),"x",""))</f>
        <v/>
      </c>
      <c r="V1224" s="85" t="str">
        <f>IF(ISERROR(FIND('112'!$M$9,G1224,1)),"",IF((AND(RIGHT(G1224,2)=RIGHT('112'!$M$9,2),B1224&lt;'112'!$K$9,$O1224='112'!$I$6)),"x",""))</f>
        <v/>
      </c>
      <c r="W1224" s="85" t="str">
        <f>IF(AND('341-CT'!$H$9=H1224,OR(LEFT(N1224,3)=$W$7,LEFT(O1224,3)=$W$7)),"x","")</f>
        <v/>
      </c>
      <c r="X1224" s="85" t="str">
        <f>IF(OR(TH!N1224=TH!$X$7,O1224=TH!$X$7),"x","")</f>
        <v/>
      </c>
      <c r="Y1224" s="85" t="str">
        <f>IF(AND(OR(N1224="131",O1224="131"),H1224='131-CT'!$H$9),"x","")</f>
        <v/>
      </c>
      <c r="Z1224" s="85"/>
      <c r="AA1224" s="85" t="str">
        <f>IF(AND(MONTH(E1224)='IN-NX'!$J$5,'IN-NX'!$D$7=D1224),"x","")</f>
        <v/>
      </c>
      <c r="AB1224" s="85" t="str">
        <f>IF(AND(OR(LEFT(TH!N1224,2)="15",LEFT(TH!O1224,2)="15"),'152-CT'!$J$8=TH!F1224),"x","")</f>
        <v/>
      </c>
      <c r="AC1224" s="85" t="str">
        <f>IF(AND(OR(LEFT(TH!N1224,2)="15",LEFT(TH!O1224,2)="15"),TK!$E$7=TH!F1224),"x","")</f>
        <v/>
      </c>
      <c r="AD1224" s="85"/>
    </row>
    <row r="1225" spans="1:32" ht="15.75" hidden="1" customHeight="1">
      <c r="A1225" s="342" t="str">
        <f>IF(B1225&lt;&gt;"",IF(AND(B1225='IN-TC'!$S$4,OR(TH!N1225="1111",TH!O1225="1111")),TH!D1225,""),"")</f>
        <v/>
      </c>
      <c r="B1225" s="63">
        <f t="shared" si="152"/>
        <v>6</v>
      </c>
      <c r="C1225" s="64">
        <v>42537</v>
      </c>
      <c r="D1225" s="64" t="s">
        <v>708</v>
      </c>
      <c r="E1225" s="64">
        <f t="shared" si="161"/>
        <v>42537</v>
      </c>
      <c r="F1225" s="74" t="s">
        <v>1184</v>
      </c>
      <c r="G1225" s="67" t="s">
        <v>927</v>
      </c>
      <c r="H1225" s="74"/>
      <c r="I1225" s="446"/>
      <c r="J1225" s="446"/>
      <c r="K1225" s="437"/>
      <c r="L1225" s="446"/>
      <c r="M1225" s="65">
        <v>20000</v>
      </c>
      <c r="N1225" s="66" t="s">
        <v>101</v>
      </c>
      <c r="O1225" s="66" t="s">
        <v>26</v>
      </c>
      <c r="P1225" s="85" t="str">
        <f>IF(AND('331-CT'!$E$7=TH!H1225,OR(N1225="331",O1225="331")),"x","")</f>
        <v/>
      </c>
      <c r="Q1225" s="85" t="str">
        <f>IF(AND(B1225='111'!$L$11,OR($N1225=$Q$7,$O1225=$Q$7)),"x","")</f>
        <v/>
      </c>
      <c r="R1225" s="85" t="str">
        <f>IF(AND($N1225=$Q$7,$B1225&lt;'111'!$L$11),"x","")</f>
        <v/>
      </c>
      <c r="S1225" s="85" t="str">
        <f>IF(AND($O1225=$Q$7,$B1225&lt;'111'!$L$11),"x","")</f>
        <v/>
      </c>
      <c r="T1225" s="85" t="str">
        <f>IF(ISERROR(FIND('112'!$M$9,G1225,1)),"",IF((AND(FIND('112'!$M$9,G1225,1)&gt;=1,B1225='112'!$K$9,OR($N1225='112'!$I$6,$O1225='112'!$I$6))),"x",""))</f>
        <v>x</v>
      </c>
      <c r="U1225" s="85" t="str">
        <f>IF(ISERROR(FIND('112'!$M$9,G1225,1)),"",IF((AND(LEFT(G1225,2)=LEFT('112'!$M$9,2),B1225&lt;'112'!$K$9,$N1225='112'!$I$6)),"x",""))</f>
        <v/>
      </c>
      <c r="V1225" s="85" t="str">
        <f>IF(ISERROR(FIND('112'!$M$9,G1225,1)),"",IF((AND(RIGHT(G1225,2)=RIGHT('112'!$M$9,2),B1225&lt;'112'!$K$9,$O1225='112'!$I$6)),"x",""))</f>
        <v/>
      </c>
      <c r="W1225" s="85" t="str">
        <f>IF(AND('341-CT'!$H$9=H1225,OR(LEFT(N1225,3)=$W$7,LEFT(O1225,3)=$W$7)),"x","")</f>
        <v/>
      </c>
      <c r="X1225" s="85" t="str">
        <f>IF(OR(TH!N1225=TH!$X$7,O1225=TH!$X$7),"x","")</f>
        <v/>
      </c>
      <c r="Y1225" s="85" t="str">
        <f>IF(AND(OR(N1225="131",O1225="131"),H1225='131-CT'!$H$9),"x","")</f>
        <v/>
      </c>
      <c r="Z1225" s="85"/>
      <c r="AA1225" s="85" t="str">
        <f>IF(AND(MONTH(E1225)='IN-NX'!$J$5,'IN-NX'!$D$7=D1225),"x","")</f>
        <v/>
      </c>
      <c r="AB1225" s="85" t="str">
        <f>IF(AND(OR(LEFT(TH!N1225,2)="15",LEFT(TH!O1225,2)="15"),'152-CT'!$J$8=TH!F1225),"x","")</f>
        <v/>
      </c>
      <c r="AC1225" s="85" t="str">
        <f>IF(AND(OR(LEFT(TH!N1225,2)="15",LEFT(TH!O1225,2)="15"),TK!$E$7=TH!F1225),"x","")</f>
        <v/>
      </c>
      <c r="AD1225" s="85"/>
      <c r="AF1225" s="333">
        <v>1</v>
      </c>
    </row>
    <row r="1226" spans="1:32" ht="15.75" hidden="1" customHeight="1">
      <c r="A1226" s="342" t="str">
        <f>IF(B1226&lt;&gt;"",IF(AND(B1226='IN-TC'!$S$4,OR(TH!N1226="1111",TH!O1226="1111")),TH!D1226,""),"")</f>
        <v/>
      </c>
      <c r="B1226" s="63">
        <f t="shared" si="152"/>
        <v>6</v>
      </c>
      <c r="C1226" s="64">
        <v>42537</v>
      </c>
      <c r="D1226" s="64" t="s">
        <v>708</v>
      </c>
      <c r="E1226" s="64">
        <f t="shared" si="161"/>
        <v>42537</v>
      </c>
      <c r="F1226" s="74" t="s">
        <v>1652</v>
      </c>
      <c r="G1226" s="67" t="s">
        <v>927</v>
      </c>
      <c r="H1226" s="74"/>
      <c r="I1226" s="446"/>
      <c r="J1226" s="446"/>
      <c r="K1226" s="437"/>
      <c r="L1226" s="446"/>
      <c r="M1226" s="65">
        <v>2000</v>
      </c>
      <c r="N1226" s="66" t="s">
        <v>9</v>
      </c>
      <c r="O1226" s="66" t="s">
        <v>26</v>
      </c>
      <c r="P1226" s="85" t="str">
        <f>IF(AND('331-CT'!$E$7=TH!H1226,OR(N1226="331",O1226="331")),"x","")</f>
        <v/>
      </c>
      <c r="Q1226" s="85" t="str">
        <f>IF(AND(B1226='111'!$L$11,OR($N1226=$Q$7,$O1226=$Q$7)),"x","")</f>
        <v/>
      </c>
      <c r="R1226" s="85" t="str">
        <f>IF(AND($N1226=$Q$7,$B1226&lt;'111'!$L$11),"x","")</f>
        <v/>
      </c>
      <c r="S1226" s="85" t="str">
        <f>IF(AND($O1226=$Q$7,$B1226&lt;'111'!$L$11),"x","")</f>
        <v/>
      </c>
      <c r="T1226" s="85" t="str">
        <f>IF(ISERROR(FIND('112'!$M$9,G1226,1)),"",IF((AND(FIND('112'!$M$9,G1226,1)&gt;=1,B1226='112'!$K$9,OR($N1226='112'!$I$6,$O1226='112'!$I$6))),"x",""))</f>
        <v>x</v>
      </c>
      <c r="U1226" s="85" t="str">
        <f>IF(ISERROR(FIND('112'!$M$9,G1226,1)),"",IF((AND(LEFT(G1226,2)=LEFT('112'!$M$9,2),B1226&lt;'112'!$K$9,$N1226='112'!$I$6)),"x",""))</f>
        <v/>
      </c>
      <c r="V1226" s="85" t="str">
        <f>IF(ISERROR(FIND('112'!$M$9,G1226,1)),"",IF((AND(RIGHT(G1226,2)=RIGHT('112'!$M$9,2),B1226&lt;'112'!$K$9,$O1226='112'!$I$6)),"x",""))</f>
        <v/>
      </c>
      <c r="W1226" s="85" t="str">
        <f>IF(AND('341-CT'!$H$9=H1226,OR(LEFT(N1226,3)=$W$7,LEFT(O1226,3)=$W$7)),"x","")</f>
        <v/>
      </c>
      <c r="X1226" s="85" t="str">
        <f>IF(OR(TH!N1226=TH!$X$7,O1226=TH!$X$7),"x","")</f>
        <v/>
      </c>
      <c r="Y1226" s="85" t="str">
        <f>IF(AND(OR(N1226="131",O1226="131"),H1226='131-CT'!$H$9),"x","")</f>
        <v/>
      </c>
      <c r="Z1226" s="85"/>
      <c r="AA1226" s="85" t="str">
        <f>IF(AND(MONTH(E1226)='IN-NX'!$J$5,'IN-NX'!$D$7=D1226),"x","")</f>
        <v/>
      </c>
      <c r="AB1226" s="85" t="str">
        <f>IF(AND(OR(LEFT(TH!N1226,2)="15",LEFT(TH!O1226,2)="15"),'152-CT'!$J$8=TH!F1226),"x","")</f>
        <v/>
      </c>
      <c r="AC1226" s="85" t="str">
        <f>IF(AND(OR(LEFT(TH!N1226,2)="15",LEFT(TH!O1226,2)="15"),TK!$E$7=TH!F1226),"x","")</f>
        <v/>
      </c>
      <c r="AD1226" s="85"/>
    </row>
    <row r="1227" spans="1:32" ht="15.75" customHeight="1">
      <c r="A1227" s="342" t="str">
        <f>IF(B1227&lt;&gt;"",IF(AND(B1227='IN-TC'!$S$4,OR(TH!N1227="1111",TH!O1227="1111")),TH!D1227,""),"")</f>
        <v/>
      </c>
      <c r="B1227" s="63">
        <f t="shared" si="152"/>
        <v>6</v>
      </c>
      <c r="C1227" s="64">
        <v>42537</v>
      </c>
      <c r="D1227" s="64" t="s">
        <v>708</v>
      </c>
      <c r="E1227" s="64">
        <f t="shared" si="161"/>
        <v>42537</v>
      </c>
      <c r="F1227" s="74" t="s">
        <v>1660</v>
      </c>
      <c r="G1227" s="67" t="s">
        <v>927</v>
      </c>
      <c r="H1227" s="7" t="s">
        <v>632</v>
      </c>
      <c r="I1227" s="446"/>
      <c r="J1227" s="446"/>
      <c r="K1227" s="437"/>
      <c r="L1227" s="446"/>
      <c r="M1227" s="65">
        <v>5500000</v>
      </c>
      <c r="N1227" s="66" t="s">
        <v>8</v>
      </c>
      <c r="O1227" s="66" t="s">
        <v>26</v>
      </c>
      <c r="P1227" s="85" t="str">
        <f>IF(AND('331-CT'!$E$7=TH!H1227,OR(N1227="331",O1227="331")),"x","")</f>
        <v/>
      </c>
      <c r="Q1227" s="85" t="str">
        <f>IF(AND(B1227='111'!$L$11,OR($N1227=$Q$7,$O1227=$Q$7)),"x","")</f>
        <v/>
      </c>
      <c r="R1227" s="85" t="str">
        <f>IF(AND($N1227=$Q$7,$B1227&lt;'111'!$L$11),"x","")</f>
        <v/>
      </c>
      <c r="S1227" s="85" t="str">
        <f>IF(AND($O1227=$Q$7,$B1227&lt;'111'!$L$11),"x","")</f>
        <v/>
      </c>
      <c r="T1227" s="85" t="str">
        <f>IF(ISERROR(FIND('112'!$M$9,G1227,1)),"",IF((AND(FIND('112'!$M$9,G1227,1)&gt;=1,B1227='112'!$K$9,OR($N1227='112'!$I$6,$O1227='112'!$I$6))),"x",""))</f>
        <v>x</v>
      </c>
      <c r="U1227" s="85" t="str">
        <f>IF(ISERROR(FIND('112'!$M$9,G1227,1)),"",IF((AND(LEFT(G1227,2)=LEFT('112'!$M$9,2),B1227&lt;'112'!$K$9,$N1227='112'!$I$6)),"x",""))</f>
        <v/>
      </c>
      <c r="V1227" s="85" t="str">
        <f>IF(ISERROR(FIND('112'!$M$9,G1227,1)),"",IF((AND(RIGHT(G1227,2)=RIGHT('112'!$M$9,2),B1227&lt;'112'!$K$9,$O1227='112'!$I$6)),"x",""))</f>
        <v/>
      </c>
      <c r="W1227" s="85" t="str">
        <f>IF(AND('341-CT'!$H$9=H1227,OR(LEFT(N1227,3)=$W$7,LEFT(O1227,3)=$W$7)),"x","")</f>
        <v/>
      </c>
      <c r="X1227" s="85" t="str">
        <f>IF(OR(TH!N1227=TH!$X$7,O1227=TH!$X$7),"x","")</f>
        <v/>
      </c>
      <c r="Y1227" s="85" t="str">
        <f>IF(AND(OR(N1227="131",O1227="131"),H1227='131-CT'!$H$9),"x","")</f>
        <v/>
      </c>
      <c r="Z1227" s="85"/>
      <c r="AA1227" s="85" t="str">
        <f>IF(AND(MONTH(E1227)='IN-NX'!$J$5,'IN-NX'!$D$7=D1227),"x","")</f>
        <v/>
      </c>
      <c r="AB1227" s="85" t="str">
        <f>IF(AND(OR(LEFT(TH!N1227,2)="15",LEFT(TH!O1227,2)="15"),'152-CT'!$J$8=TH!F1227),"x","")</f>
        <v/>
      </c>
      <c r="AC1227" s="85" t="str">
        <f>IF(AND(OR(LEFT(TH!N1227,2)="15",LEFT(TH!O1227,2)="15"),TK!$E$7=TH!F1227),"x","")</f>
        <v/>
      </c>
      <c r="AD1227" s="85"/>
    </row>
    <row r="1228" spans="1:32" ht="15.75" hidden="1" customHeight="1">
      <c r="A1228" s="342" t="str">
        <f>IF(B1228&lt;&gt;"",IF(AND(B1228='IN-TC'!$S$4,OR(TH!N1228="1111",TH!O1228="1111")),TH!D1228,""),"")</f>
        <v/>
      </c>
      <c r="B1228" s="63">
        <f t="shared" si="152"/>
        <v>6</v>
      </c>
      <c r="C1228" s="64">
        <v>42537</v>
      </c>
      <c r="D1228" s="64" t="s">
        <v>708</v>
      </c>
      <c r="E1228" s="64">
        <f t="shared" si="161"/>
        <v>42537</v>
      </c>
      <c r="F1228" s="74" t="s">
        <v>1184</v>
      </c>
      <c r="G1228" s="67" t="s">
        <v>927</v>
      </c>
      <c r="H1228" s="74"/>
      <c r="I1228" s="446"/>
      <c r="J1228" s="446"/>
      <c r="K1228" s="437"/>
      <c r="L1228" s="446"/>
      <c r="M1228" s="65">
        <v>20000</v>
      </c>
      <c r="N1228" s="66" t="s">
        <v>101</v>
      </c>
      <c r="O1228" s="66" t="s">
        <v>26</v>
      </c>
      <c r="P1228" s="85" t="str">
        <f>IF(AND('331-CT'!$E$7=TH!H1228,OR(N1228="331",O1228="331")),"x","")</f>
        <v/>
      </c>
      <c r="Q1228" s="85" t="str">
        <f>IF(AND(B1228='111'!$L$11,OR($N1228=$Q$7,$O1228=$Q$7)),"x","")</f>
        <v/>
      </c>
      <c r="R1228" s="85" t="str">
        <f>IF(AND($N1228=$Q$7,$B1228&lt;'111'!$L$11),"x","")</f>
        <v/>
      </c>
      <c r="S1228" s="85" t="str">
        <f>IF(AND($O1228=$Q$7,$B1228&lt;'111'!$L$11),"x","")</f>
        <v/>
      </c>
      <c r="T1228" s="85" t="str">
        <f>IF(ISERROR(FIND('112'!$M$9,G1228,1)),"",IF((AND(FIND('112'!$M$9,G1228,1)&gt;=1,B1228='112'!$K$9,OR($N1228='112'!$I$6,$O1228='112'!$I$6))),"x",""))</f>
        <v>x</v>
      </c>
      <c r="U1228" s="85" t="str">
        <f>IF(ISERROR(FIND('112'!$M$9,G1228,1)),"",IF((AND(LEFT(G1228,2)=LEFT('112'!$M$9,2),B1228&lt;'112'!$K$9,$N1228='112'!$I$6)),"x",""))</f>
        <v/>
      </c>
      <c r="V1228" s="85" t="str">
        <f>IF(ISERROR(FIND('112'!$M$9,G1228,1)),"",IF((AND(RIGHT(G1228,2)=RIGHT('112'!$M$9,2),B1228&lt;'112'!$K$9,$O1228='112'!$I$6)),"x",""))</f>
        <v/>
      </c>
      <c r="W1228" s="85" t="str">
        <f>IF(AND('341-CT'!$H$9=H1228,OR(LEFT(N1228,3)=$W$7,LEFT(O1228,3)=$W$7)),"x","")</f>
        <v/>
      </c>
      <c r="X1228" s="85" t="str">
        <f>IF(OR(TH!N1228=TH!$X$7,O1228=TH!$X$7),"x","")</f>
        <v/>
      </c>
      <c r="Y1228" s="85" t="str">
        <f>IF(AND(OR(N1228="131",O1228="131"),H1228='131-CT'!$H$9),"x","")</f>
        <v/>
      </c>
      <c r="Z1228" s="85"/>
      <c r="AA1228" s="85" t="str">
        <f>IF(AND(MONTH(E1228)='IN-NX'!$J$5,'IN-NX'!$D$7=D1228),"x","")</f>
        <v/>
      </c>
      <c r="AB1228" s="85" t="str">
        <f>IF(AND(OR(LEFT(TH!N1228,2)="15",LEFT(TH!O1228,2)="15"),'152-CT'!$J$8=TH!F1228),"x","")</f>
        <v/>
      </c>
      <c r="AC1228" s="85" t="str">
        <f>IF(AND(OR(LEFT(TH!N1228,2)="15",LEFT(TH!O1228,2)="15"),TK!$E$7=TH!F1228),"x","")</f>
        <v/>
      </c>
      <c r="AD1228" s="85"/>
      <c r="AF1228" s="333">
        <v>1</v>
      </c>
    </row>
    <row r="1229" spans="1:32" ht="15.75" hidden="1" customHeight="1">
      <c r="A1229" s="342" t="str">
        <f>IF(B1229&lt;&gt;"",IF(AND(B1229='IN-TC'!$S$4,OR(TH!N1229="1111",TH!O1229="1111")),TH!D1229,""),"")</f>
        <v/>
      </c>
      <c r="B1229" s="63">
        <f t="shared" si="152"/>
        <v>6</v>
      </c>
      <c r="C1229" s="64">
        <v>42537</v>
      </c>
      <c r="D1229" s="64" t="s">
        <v>708</v>
      </c>
      <c r="E1229" s="64">
        <f t="shared" si="161"/>
        <v>42537</v>
      </c>
      <c r="F1229" s="74" t="s">
        <v>1652</v>
      </c>
      <c r="G1229" s="67" t="s">
        <v>927</v>
      </c>
      <c r="H1229" s="74"/>
      <c r="I1229" s="446"/>
      <c r="J1229" s="446"/>
      <c r="K1229" s="437"/>
      <c r="L1229" s="446"/>
      <c r="M1229" s="65">
        <v>2000</v>
      </c>
      <c r="N1229" s="66" t="s">
        <v>9</v>
      </c>
      <c r="O1229" s="66" t="s">
        <v>26</v>
      </c>
      <c r="P1229" s="85" t="str">
        <f>IF(AND('331-CT'!$E$7=TH!H1229,OR(N1229="331",O1229="331")),"x","")</f>
        <v/>
      </c>
      <c r="Q1229" s="85" t="str">
        <f>IF(AND(B1229='111'!$L$11,OR($N1229=$Q$7,$O1229=$Q$7)),"x","")</f>
        <v/>
      </c>
      <c r="R1229" s="85" t="str">
        <f>IF(AND($N1229=$Q$7,$B1229&lt;'111'!$L$11),"x","")</f>
        <v/>
      </c>
      <c r="S1229" s="85" t="str">
        <f>IF(AND($O1229=$Q$7,$B1229&lt;'111'!$L$11),"x","")</f>
        <v/>
      </c>
      <c r="T1229" s="85" t="str">
        <f>IF(ISERROR(FIND('112'!$M$9,G1229,1)),"",IF((AND(FIND('112'!$M$9,G1229,1)&gt;=1,B1229='112'!$K$9,OR($N1229='112'!$I$6,$O1229='112'!$I$6))),"x",""))</f>
        <v>x</v>
      </c>
      <c r="U1229" s="85" t="str">
        <f>IF(ISERROR(FIND('112'!$M$9,G1229,1)),"",IF((AND(LEFT(G1229,2)=LEFT('112'!$M$9,2),B1229&lt;'112'!$K$9,$N1229='112'!$I$6)),"x",""))</f>
        <v/>
      </c>
      <c r="V1229" s="85" t="str">
        <f>IF(ISERROR(FIND('112'!$M$9,G1229,1)),"",IF((AND(RIGHT(G1229,2)=RIGHT('112'!$M$9,2),B1229&lt;'112'!$K$9,$O1229='112'!$I$6)),"x",""))</f>
        <v/>
      </c>
      <c r="W1229" s="85" t="str">
        <f>IF(AND('341-CT'!$H$9=H1229,OR(LEFT(N1229,3)=$W$7,LEFT(O1229,3)=$W$7)),"x","")</f>
        <v/>
      </c>
      <c r="X1229" s="85" t="str">
        <f>IF(OR(TH!N1229=TH!$X$7,O1229=TH!$X$7),"x","")</f>
        <v/>
      </c>
      <c r="Y1229" s="85" t="str">
        <f>IF(AND(OR(N1229="131",O1229="131"),H1229='131-CT'!$H$9),"x","")</f>
        <v/>
      </c>
      <c r="Z1229" s="85"/>
      <c r="AA1229" s="85" t="str">
        <f>IF(AND(MONTH(E1229)='IN-NX'!$J$5,'IN-NX'!$D$7=D1229),"x","")</f>
        <v/>
      </c>
      <c r="AB1229" s="85" t="str">
        <f>IF(AND(OR(LEFT(TH!N1229,2)="15",LEFT(TH!O1229,2)="15"),'152-CT'!$J$8=TH!F1229),"x","")</f>
        <v/>
      </c>
      <c r="AC1229" s="85" t="str">
        <f>IF(AND(OR(LEFT(TH!N1229,2)="15",LEFT(TH!O1229,2)="15"),TK!$E$7=TH!F1229),"x","")</f>
        <v/>
      </c>
      <c r="AD1229" s="85"/>
    </row>
    <row r="1230" spans="1:32" ht="15.75" customHeight="1">
      <c r="A1230" s="342" t="str">
        <f>IF(B1230&lt;&gt;"",IF(AND(B1230='IN-TC'!$S$4,OR(TH!N1230="1111",TH!O1230="1111")),TH!D1230,""),"")</f>
        <v/>
      </c>
      <c r="B1230" s="63">
        <f t="shared" si="152"/>
        <v>6</v>
      </c>
      <c r="C1230" s="64">
        <v>42537</v>
      </c>
      <c r="D1230" s="64" t="s">
        <v>708</v>
      </c>
      <c r="E1230" s="64">
        <f t="shared" si="161"/>
        <v>42537</v>
      </c>
      <c r="F1230" s="74" t="s">
        <v>1661</v>
      </c>
      <c r="G1230" s="67" t="s">
        <v>927</v>
      </c>
      <c r="H1230" s="7" t="s">
        <v>625</v>
      </c>
      <c r="I1230" s="446"/>
      <c r="J1230" s="446"/>
      <c r="K1230" s="437"/>
      <c r="L1230" s="446"/>
      <c r="M1230" s="65">
        <v>6400000</v>
      </c>
      <c r="N1230" s="66" t="s">
        <v>8</v>
      </c>
      <c r="O1230" s="66" t="s">
        <v>26</v>
      </c>
      <c r="P1230" s="85" t="str">
        <f>IF(AND('331-CT'!$E$7=TH!H1230,OR(N1230="331",O1230="331")),"x","")</f>
        <v>x</v>
      </c>
      <c r="Q1230" s="85" t="str">
        <f>IF(AND(B1230='111'!$L$11,OR($N1230=$Q$7,$O1230=$Q$7)),"x","")</f>
        <v/>
      </c>
      <c r="R1230" s="85" t="str">
        <f>IF(AND($N1230=$Q$7,$B1230&lt;'111'!$L$11),"x","")</f>
        <v/>
      </c>
      <c r="S1230" s="85" t="str">
        <f>IF(AND($O1230=$Q$7,$B1230&lt;'111'!$L$11),"x","")</f>
        <v/>
      </c>
      <c r="T1230" s="85" t="str">
        <f>IF(ISERROR(FIND('112'!$M$9,G1230,1)),"",IF((AND(FIND('112'!$M$9,G1230,1)&gt;=1,B1230='112'!$K$9,OR($N1230='112'!$I$6,$O1230='112'!$I$6))),"x",""))</f>
        <v>x</v>
      </c>
      <c r="U1230" s="85" t="str">
        <f>IF(ISERROR(FIND('112'!$M$9,G1230,1)),"",IF((AND(LEFT(G1230,2)=LEFT('112'!$M$9,2),B1230&lt;'112'!$K$9,$N1230='112'!$I$6)),"x",""))</f>
        <v/>
      </c>
      <c r="V1230" s="85" t="str">
        <f>IF(ISERROR(FIND('112'!$M$9,G1230,1)),"",IF((AND(RIGHT(G1230,2)=RIGHT('112'!$M$9,2),B1230&lt;'112'!$K$9,$O1230='112'!$I$6)),"x",""))</f>
        <v/>
      </c>
      <c r="W1230" s="85" t="str">
        <f>IF(AND('341-CT'!$H$9=H1230,OR(LEFT(N1230,3)=$W$7,LEFT(O1230,3)=$W$7)),"x","")</f>
        <v/>
      </c>
      <c r="X1230" s="85" t="str">
        <f>IF(OR(TH!N1230=TH!$X$7,O1230=TH!$X$7),"x","")</f>
        <v/>
      </c>
      <c r="Y1230" s="85" t="str">
        <f>IF(AND(OR(N1230="131",O1230="131"),H1230='131-CT'!$H$9),"x","")</f>
        <v/>
      </c>
      <c r="Z1230" s="85"/>
      <c r="AA1230" s="85" t="str">
        <f>IF(AND(MONTH(E1230)='IN-NX'!$J$5,'IN-NX'!$D$7=D1230),"x","")</f>
        <v/>
      </c>
      <c r="AB1230" s="85" t="str">
        <f>IF(AND(OR(LEFT(TH!N1230,2)="15",LEFT(TH!O1230,2)="15"),'152-CT'!$J$8=TH!F1230),"x","")</f>
        <v/>
      </c>
      <c r="AC1230" s="85" t="str">
        <f>IF(AND(OR(LEFT(TH!N1230,2)="15",LEFT(TH!O1230,2)="15"),TK!$E$7=TH!F1230),"x","")</f>
        <v/>
      </c>
      <c r="AD1230" s="85"/>
    </row>
    <row r="1231" spans="1:32" ht="15.75" hidden="1" customHeight="1">
      <c r="A1231" s="342" t="str">
        <f>IF(B1231&lt;&gt;"",IF(AND(B1231='IN-TC'!$S$4,OR(TH!N1231="1111",TH!O1231="1111")),TH!D1231,""),"")</f>
        <v/>
      </c>
      <c r="B1231" s="63">
        <f t="shared" si="152"/>
        <v>6</v>
      </c>
      <c r="C1231" s="64">
        <v>42537</v>
      </c>
      <c r="D1231" s="64" t="s">
        <v>708</v>
      </c>
      <c r="E1231" s="64">
        <f t="shared" si="161"/>
        <v>42537</v>
      </c>
      <c r="F1231" s="74" t="s">
        <v>1184</v>
      </c>
      <c r="G1231" s="67" t="s">
        <v>927</v>
      </c>
      <c r="H1231" s="74"/>
      <c r="I1231" s="446"/>
      <c r="J1231" s="446"/>
      <c r="K1231" s="437"/>
      <c r="L1231" s="446"/>
      <c r="M1231" s="1200">
        <v>20000</v>
      </c>
      <c r="N1231" s="66" t="s">
        <v>101</v>
      </c>
      <c r="O1231" s="66" t="s">
        <v>26</v>
      </c>
      <c r="P1231" s="85" t="str">
        <f>IF(AND('331-CT'!$E$7=TH!H1231,OR(N1231="331",O1231="331")),"x","")</f>
        <v/>
      </c>
      <c r="Q1231" s="85" t="str">
        <f>IF(AND(B1231='111'!$L$11,OR($N1231=$Q$7,$O1231=$Q$7)),"x","")</f>
        <v/>
      </c>
      <c r="R1231" s="85" t="str">
        <f>IF(AND($N1231=$Q$7,$B1231&lt;'111'!$L$11),"x","")</f>
        <v/>
      </c>
      <c r="S1231" s="85" t="str">
        <f>IF(AND($O1231=$Q$7,$B1231&lt;'111'!$L$11),"x","")</f>
        <v/>
      </c>
      <c r="T1231" s="85" t="str">
        <f>IF(ISERROR(FIND('112'!$M$9,G1231,1)),"",IF((AND(FIND('112'!$M$9,G1231,1)&gt;=1,B1231='112'!$K$9,OR($N1231='112'!$I$6,$O1231='112'!$I$6))),"x",""))</f>
        <v>x</v>
      </c>
      <c r="U1231" s="85" t="str">
        <f>IF(ISERROR(FIND('112'!$M$9,G1231,1)),"",IF((AND(LEFT(G1231,2)=LEFT('112'!$M$9,2),B1231&lt;'112'!$K$9,$N1231='112'!$I$6)),"x",""))</f>
        <v/>
      </c>
      <c r="V1231" s="85" t="str">
        <f>IF(ISERROR(FIND('112'!$M$9,G1231,1)),"",IF((AND(RIGHT(G1231,2)=RIGHT('112'!$M$9,2),B1231&lt;'112'!$K$9,$O1231='112'!$I$6)),"x",""))</f>
        <v/>
      </c>
      <c r="W1231" s="85" t="str">
        <f>IF(AND('341-CT'!$H$9=H1231,OR(LEFT(N1231,3)=$W$7,LEFT(O1231,3)=$W$7)),"x","")</f>
        <v/>
      </c>
      <c r="X1231" s="85" t="str">
        <f>IF(OR(TH!N1231=TH!$X$7,O1231=TH!$X$7),"x","")</f>
        <v/>
      </c>
      <c r="Y1231" s="85" t="str">
        <f>IF(AND(OR(N1231="131",O1231="131"),H1231='131-CT'!$H$9),"x","")</f>
        <v/>
      </c>
      <c r="Z1231" s="85"/>
      <c r="AA1231" s="85" t="str">
        <f>IF(AND(MONTH(E1231)='IN-NX'!$J$5,'IN-NX'!$D$7=D1231),"x","")</f>
        <v/>
      </c>
      <c r="AB1231" s="85" t="str">
        <f>IF(AND(OR(LEFT(TH!N1231,2)="15",LEFT(TH!O1231,2)="15"),'152-CT'!$J$8=TH!F1231),"x","")</f>
        <v/>
      </c>
      <c r="AC1231" s="85" t="str">
        <f>IF(AND(OR(LEFT(TH!N1231,2)="15",LEFT(TH!O1231,2)="15"),TK!$E$7=TH!F1231),"x","")</f>
        <v/>
      </c>
      <c r="AD1231" s="85"/>
      <c r="AF1231" s="333">
        <v>1</v>
      </c>
    </row>
    <row r="1232" spans="1:32" ht="15.75" hidden="1" customHeight="1">
      <c r="A1232" s="342" t="str">
        <f>IF(B1232&lt;&gt;"",IF(AND(B1232='IN-TC'!$S$4,OR(TH!N1232="1111",TH!O1232="1111")),TH!D1232,""),"")</f>
        <v/>
      </c>
      <c r="B1232" s="63">
        <f t="shared" ref="B1232:B1285" si="162">IF(C1232&lt;&gt;"",MONTH(C1232),"")</f>
        <v>6</v>
      </c>
      <c r="C1232" s="64">
        <v>42537</v>
      </c>
      <c r="D1232" s="64" t="s">
        <v>708</v>
      </c>
      <c r="E1232" s="64">
        <f t="shared" ref="E1232" si="163">C1232</f>
        <v>42537</v>
      </c>
      <c r="F1232" s="74" t="s">
        <v>1652</v>
      </c>
      <c r="G1232" s="67" t="s">
        <v>927</v>
      </c>
      <c r="H1232" s="74"/>
      <c r="I1232" s="446"/>
      <c r="J1232" s="446"/>
      <c r="K1232" s="437"/>
      <c r="L1232" s="446"/>
      <c r="M1232" s="65">
        <v>2000</v>
      </c>
      <c r="N1232" s="66" t="s">
        <v>9</v>
      </c>
      <c r="O1232" s="66" t="s">
        <v>26</v>
      </c>
      <c r="P1232" s="85" t="str">
        <f>IF(AND('331-CT'!$E$7=TH!H1232,OR(N1232="331",O1232="331")),"x","")</f>
        <v/>
      </c>
      <c r="Q1232" s="85" t="str">
        <f>IF(AND(B1232='111'!$L$11,OR($N1232=$Q$7,$O1232=$Q$7)),"x","")</f>
        <v/>
      </c>
      <c r="R1232" s="85" t="str">
        <f>IF(AND($N1232=$Q$7,$B1232&lt;'111'!$L$11),"x","")</f>
        <v/>
      </c>
      <c r="S1232" s="85" t="str">
        <f>IF(AND($O1232=$Q$7,$B1232&lt;'111'!$L$11),"x","")</f>
        <v/>
      </c>
      <c r="T1232" s="85" t="str">
        <f>IF(ISERROR(FIND('112'!$M$9,G1232,1)),"",IF((AND(FIND('112'!$M$9,G1232,1)&gt;=1,B1232='112'!$K$9,OR($N1232='112'!$I$6,$O1232='112'!$I$6))),"x",""))</f>
        <v>x</v>
      </c>
      <c r="U1232" s="85" t="str">
        <f>IF(ISERROR(FIND('112'!$M$9,G1232,1)),"",IF((AND(LEFT(G1232,2)=LEFT('112'!$M$9,2),B1232&lt;'112'!$K$9,$N1232='112'!$I$6)),"x",""))</f>
        <v/>
      </c>
      <c r="V1232" s="85" t="str">
        <f>IF(ISERROR(FIND('112'!$M$9,G1232,1)),"",IF((AND(RIGHT(G1232,2)=RIGHT('112'!$M$9,2),B1232&lt;'112'!$K$9,$O1232='112'!$I$6)),"x",""))</f>
        <v/>
      </c>
      <c r="W1232" s="85" t="str">
        <f>IF(AND('341-CT'!$H$9=H1232,OR(LEFT(N1232,3)=$W$7,LEFT(O1232,3)=$W$7)),"x","")</f>
        <v/>
      </c>
      <c r="X1232" s="85" t="str">
        <f>IF(OR(TH!N1232=TH!$X$7,O1232=TH!$X$7),"x","")</f>
        <v/>
      </c>
      <c r="Y1232" s="85" t="str">
        <f>IF(AND(OR(N1232="131",O1232="131"),H1232='131-CT'!$H$9),"x","")</f>
        <v/>
      </c>
      <c r="Z1232" s="85"/>
      <c r="AA1232" s="85" t="str">
        <f>IF(AND(MONTH(E1232)='IN-NX'!$J$5,'IN-NX'!$D$7=D1232),"x","")</f>
        <v/>
      </c>
      <c r="AB1232" s="85" t="str">
        <f>IF(AND(OR(LEFT(TH!N1232,2)="15",LEFT(TH!O1232,2)="15"),'152-CT'!$J$8=TH!F1232),"x","")</f>
        <v/>
      </c>
      <c r="AC1232" s="85" t="str">
        <f>IF(AND(OR(LEFT(TH!N1232,2)="15",LEFT(TH!O1232,2)="15"),TK!$E$7=TH!F1232),"x","")</f>
        <v/>
      </c>
      <c r="AD1232" s="85"/>
    </row>
    <row r="1233" spans="1:32" ht="15.75" customHeight="1">
      <c r="A1233" s="342" t="str">
        <f>IF(B1233&lt;&gt;"",IF(AND(B1233='IN-TC'!$S$4,OR(TH!N1233="1111",TH!O1233="1111")),TH!D1233,""),"")</f>
        <v/>
      </c>
      <c r="B1233" s="63">
        <f t="shared" si="162"/>
        <v>6</v>
      </c>
      <c r="C1233" s="64">
        <v>42537</v>
      </c>
      <c r="D1233" s="64" t="s">
        <v>708</v>
      </c>
      <c r="E1233" s="64">
        <f t="shared" ref="E1233:E1265" si="164">C1233</f>
        <v>42537</v>
      </c>
      <c r="F1233" s="74" t="s">
        <v>1662</v>
      </c>
      <c r="G1233" s="67" t="s">
        <v>927</v>
      </c>
      <c r="H1233" s="74" t="s">
        <v>1446</v>
      </c>
      <c r="I1233" s="446"/>
      <c r="J1233" s="446"/>
      <c r="K1233" s="437"/>
      <c r="L1233" s="446"/>
      <c r="M1233" s="65">
        <v>7920000</v>
      </c>
      <c r="N1233" s="66" t="s">
        <v>8</v>
      </c>
      <c r="O1233" s="66" t="s">
        <v>26</v>
      </c>
      <c r="P1233" s="85" t="str">
        <f>IF(AND('331-CT'!$E$7=TH!H1233,OR(N1233="331",O1233="331")),"x","")</f>
        <v/>
      </c>
      <c r="Q1233" s="85" t="str">
        <f>IF(AND(B1233='111'!$L$11,OR($N1233=$Q$7,$O1233=$Q$7)),"x","")</f>
        <v/>
      </c>
      <c r="R1233" s="85" t="str">
        <f>IF(AND($N1233=$Q$7,$B1233&lt;'111'!$L$11),"x","")</f>
        <v/>
      </c>
      <c r="S1233" s="85" t="str">
        <f>IF(AND($O1233=$Q$7,$B1233&lt;'111'!$L$11),"x","")</f>
        <v/>
      </c>
      <c r="T1233" s="85" t="str">
        <f>IF(ISERROR(FIND('112'!$M$9,G1233,1)),"",IF((AND(FIND('112'!$M$9,G1233,1)&gt;=1,B1233='112'!$K$9,OR($N1233='112'!$I$6,$O1233='112'!$I$6))),"x",""))</f>
        <v>x</v>
      </c>
      <c r="U1233" s="85" t="str">
        <f>IF(ISERROR(FIND('112'!$M$9,G1233,1)),"",IF((AND(LEFT(G1233,2)=LEFT('112'!$M$9,2),B1233&lt;'112'!$K$9,$N1233='112'!$I$6)),"x",""))</f>
        <v/>
      </c>
      <c r="V1233" s="85" t="str">
        <f>IF(ISERROR(FIND('112'!$M$9,G1233,1)),"",IF((AND(RIGHT(G1233,2)=RIGHT('112'!$M$9,2),B1233&lt;'112'!$K$9,$O1233='112'!$I$6)),"x",""))</f>
        <v/>
      </c>
      <c r="W1233" s="85" t="str">
        <f>IF(AND('341-CT'!$H$9=H1233,OR(LEFT(N1233,3)=$W$7,LEFT(O1233,3)=$W$7)),"x","")</f>
        <v/>
      </c>
      <c r="X1233" s="85" t="str">
        <f>IF(OR(TH!N1233=TH!$X$7,O1233=TH!$X$7),"x","")</f>
        <v/>
      </c>
      <c r="Y1233" s="85" t="str">
        <f>IF(AND(OR(N1233="131",O1233="131"),H1233='131-CT'!$H$9),"x","")</f>
        <v/>
      </c>
      <c r="Z1233" s="85"/>
      <c r="AA1233" s="85" t="str">
        <f>IF(AND(MONTH(E1233)='IN-NX'!$J$5,'IN-NX'!$D$7=D1233),"x","")</f>
        <v/>
      </c>
      <c r="AB1233" s="85" t="str">
        <f>IF(AND(OR(LEFT(TH!N1233,2)="15",LEFT(TH!O1233,2)="15"),'152-CT'!$J$8=TH!F1233),"x","")</f>
        <v/>
      </c>
      <c r="AC1233" s="85" t="str">
        <f>IF(AND(OR(LEFT(TH!N1233,2)="15",LEFT(TH!O1233,2)="15"),TK!$E$7=TH!F1233),"x","")</f>
        <v/>
      </c>
      <c r="AD1233" s="85"/>
    </row>
    <row r="1234" spans="1:32" ht="15.75" hidden="1" customHeight="1">
      <c r="A1234" s="342" t="str">
        <f>IF(B1234&lt;&gt;"",IF(AND(B1234='IN-TC'!$S$4,OR(TH!N1234="1111",TH!O1234="1111")),TH!D1234,""),"")</f>
        <v/>
      </c>
      <c r="B1234" s="63">
        <f t="shared" si="162"/>
        <v>6</v>
      </c>
      <c r="C1234" s="64">
        <v>42537</v>
      </c>
      <c r="D1234" s="64" t="s">
        <v>708</v>
      </c>
      <c r="E1234" s="64">
        <f t="shared" si="164"/>
        <v>42537</v>
      </c>
      <c r="F1234" s="74" t="s">
        <v>1184</v>
      </c>
      <c r="G1234" s="67" t="s">
        <v>927</v>
      </c>
      <c r="H1234" s="74"/>
      <c r="I1234" s="446"/>
      <c r="J1234" s="446"/>
      <c r="K1234" s="437"/>
      <c r="L1234" s="446"/>
      <c r="M1234" s="65">
        <v>20000</v>
      </c>
      <c r="N1234" s="66" t="s">
        <v>101</v>
      </c>
      <c r="O1234" s="66" t="s">
        <v>26</v>
      </c>
      <c r="P1234" s="85" t="str">
        <f>IF(AND('331-CT'!$E$7=TH!H1234,OR(N1234="331",O1234="331")),"x","")</f>
        <v/>
      </c>
      <c r="Q1234" s="85" t="str">
        <f>IF(AND(B1234='111'!$L$11,OR($N1234=$Q$7,$O1234=$Q$7)),"x","")</f>
        <v/>
      </c>
      <c r="R1234" s="85" t="str">
        <f>IF(AND($N1234=$Q$7,$B1234&lt;'111'!$L$11),"x","")</f>
        <v/>
      </c>
      <c r="S1234" s="85" t="str">
        <f>IF(AND($O1234=$Q$7,$B1234&lt;'111'!$L$11),"x","")</f>
        <v/>
      </c>
      <c r="T1234" s="85" t="str">
        <f>IF(ISERROR(FIND('112'!$M$9,G1234,1)),"",IF((AND(FIND('112'!$M$9,G1234,1)&gt;=1,B1234='112'!$K$9,OR($N1234='112'!$I$6,$O1234='112'!$I$6))),"x",""))</f>
        <v>x</v>
      </c>
      <c r="U1234" s="85" t="str">
        <f>IF(ISERROR(FIND('112'!$M$9,G1234,1)),"",IF((AND(LEFT(G1234,2)=LEFT('112'!$M$9,2),B1234&lt;'112'!$K$9,$N1234='112'!$I$6)),"x",""))</f>
        <v/>
      </c>
      <c r="V1234" s="85" t="str">
        <f>IF(ISERROR(FIND('112'!$M$9,G1234,1)),"",IF((AND(RIGHT(G1234,2)=RIGHT('112'!$M$9,2),B1234&lt;'112'!$K$9,$O1234='112'!$I$6)),"x",""))</f>
        <v/>
      </c>
      <c r="W1234" s="85" t="str">
        <f>IF(AND('341-CT'!$H$9=H1234,OR(LEFT(N1234,3)=$W$7,LEFT(O1234,3)=$W$7)),"x","")</f>
        <v/>
      </c>
      <c r="X1234" s="85" t="str">
        <f>IF(OR(TH!N1234=TH!$X$7,O1234=TH!$X$7),"x","")</f>
        <v/>
      </c>
      <c r="Y1234" s="85" t="str">
        <f>IF(AND(OR(N1234="131",O1234="131"),H1234='131-CT'!$H$9),"x","")</f>
        <v/>
      </c>
      <c r="Z1234" s="85"/>
      <c r="AA1234" s="85" t="str">
        <f>IF(AND(MONTH(E1234)='IN-NX'!$J$5,'IN-NX'!$D$7=D1234),"x","")</f>
        <v/>
      </c>
      <c r="AB1234" s="85" t="str">
        <f>IF(AND(OR(LEFT(TH!N1234,2)="15",LEFT(TH!O1234,2)="15"),'152-CT'!$J$8=TH!F1234),"x","")</f>
        <v/>
      </c>
      <c r="AC1234" s="85" t="str">
        <f>IF(AND(OR(LEFT(TH!N1234,2)="15",LEFT(TH!O1234,2)="15"),TK!$E$7=TH!F1234),"x","")</f>
        <v/>
      </c>
      <c r="AD1234" s="85"/>
      <c r="AF1234" s="333">
        <v>1</v>
      </c>
    </row>
    <row r="1235" spans="1:32" ht="15.75" hidden="1" customHeight="1">
      <c r="A1235" s="342" t="str">
        <f>IF(B1235&lt;&gt;"",IF(AND(B1235='IN-TC'!$S$4,OR(TH!N1235="1111",TH!O1235="1111")),TH!D1235,""),"")</f>
        <v/>
      </c>
      <c r="B1235" s="63">
        <f t="shared" si="162"/>
        <v>6</v>
      </c>
      <c r="C1235" s="64">
        <v>42537</v>
      </c>
      <c r="D1235" s="64" t="s">
        <v>708</v>
      </c>
      <c r="E1235" s="64">
        <f t="shared" si="164"/>
        <v>42537</v>
      </c>
      <c r="F1235" s="74" t="s">
        <v>1652</v>
      </c>
      <c r="G1235" s="67" t="s">
        <v>927</v>
      </c>
      <c r="H1235" s="74"/>
      <c r="I1235" s="446"/>
      <c r="J1235" s="446"/>
      <c r="K1235" s="437"/>
      <c r="L1235" s="446"/>
      <c r="M1235" s="65">
        <v>2000</v>
      </c>
      <c r="N1235" s="66" t="s">
        <v>9</v>
      </c>
      <c r="O1235" s="66" t="s">
        <v>26</v>
      </c>
      <c r="P1235" s="85" t="str">
        <f>IF(AND('331-CT'!$E$7=TH!H1235,OR(N1235="331",O1235="331")),"x","")</f>
        <v/>
      </c>
      <c r="Q1235" s="85" t="str">
        <f>IF(AND(B1235='111'!$L$11,OR($N1235=$Q$7,$O1235=$Q$7)),"x","")</f>
        <v/>
      </c>
      <c r="R1235" s="85" t="str">
        <f>IF(AND($N1235=$Q$7,$B1235&lt;'111'!$L$11),"x","")</f>
        <v/>
      </c>
      <c r="S1235" s="85" t="str">
        <f>IF(AND($O1235=$Q$7,$B1235&lt;'111'!$L$11),"x","")</f>
        <v/>
      </c>
      <c r="T1235" s="85" t="str">
        <f>IF(ISERROR(FIND('112'!$M$9,G1235,1)),"",IF((AND(FIND('112'!$M$9,G1235,1)&gt;=1,B1235='112'!$K$9,OR($N1235='112'!$I$6,$O1235='112'!$I$6))),"x",""))</f>
        <v>x</v>
      </c>
      <c r="U1235" s="85" t="str">
        <f>IF(ISERROR(FIND('112'!$M$9,G1235,1)),"",IF((AND(LEFT(G1235,2)=LEFT('112'!$M$9,2),B1235&lt;'112'!$K$9,$N1235='112'!$I$6)),"x",""))</f>
        <v/>
      </c>
      <c r="V1235" s="85" t="str">
        <f>IF(ISERROR(FIND('112'!$M$9,G1235,1)),"",IF((AND(RIGHT(G1235,2)=RIGHT('112'!$M$9,2),B1235&lt;'112'!$K$9,$O1235='112'!$I$6)),"x",""))</f>
        <v/>
      </c>
      <c r="W1235" s="85" t="str">
        <f>IF(AND('341-CT'!$H$9=H1235,OR(LEFT(N1235,3)=$W$7,LEFT(O1235,3)=$W$7)),"x","")</f>
        <v/>
      </c>
      <c r="X1235" s="85" t="str">
        <f>IF(OR(TH!N1235=TH!$X$7,O1235=TH!$X$7),"x","")</f>
        <v/>
      </c>
      <c r="Y1235" s="85" t="str">
        <f>IF(AND(OR(N1235="131",O1235="131"),H1235='131-CT'!$H$9),"x","")</f>
        <v/>
      </c>
      <c r="Z1235" s="85"/>
      <c r="AA1235" s="85" t="str">
        <f>IF(AND(MONTH(E1235)='IN-NX'!$J$5,'IN-NX'!$D$7=D1235),"x","")</f>
        <v/>
      </c>
      <c r="AB1235" s="85" t="str">
        <f>IF(AND(OR(LEFT(TH!N1235,2)="15",LEFT(TH!O1235,2)="15"),'152-CT'!$J$8=TH!F1235),"x","")</f>
        <v/>
      </c>
      <c r="AC1235" s="85" t="str">
        <f>IF(AND(OR(LEFT(TH!N1235,2)="15",LEFT(TH!O1235,2)="15"),TK!$E$7=TH!F1235),"x","")</f>
        <v/>
      </c>
      <c r="AD1235" s="85"/>
    </row>
    <row r="1236" spans="1:32" ht="15.75" customHeight="1">
      <c r="A1236" s="342" t="str">
        <f>IF(B1236&lt;&gt;"",IF(AND(B1236='IN-TC'!$S$4,OR(TH!N1236="1111",TH!O1236="1111")),TH!D1236,""),"")</f>
        <v/>
      </c>
      <c r="B1236" s="63">
        <f t="shared" si="162"/>
        <v>6</v>
      </c>
      <c r="C1236" s="64">
        <v>42537</v>
      </c>
      <c r="D1236" s="64" t="s">
        <v>708</v>
      </c>
      <c r="E1236" s="64">
        <f t="shared" si="164"/>
        <v>42537</v>
      </c>
      <c r="F1236" s="74" t="s">
        <v>1659</v>
      </c>
      <c r="G1236" s="67" t="s">
        <v>927</v>
      </c>
      <c r="H1236" s="7" t="s">
        <v>634</v>
      </c>
      <c r="I1236" s="446"/>
      <c r="J1236" s="446"/>
      <c r="K1236" s="437"/>
      <c r="L1236" s="446"/>
      <c r="M1236" s="65">
        <v>40000000</v>
      </c>
      <c r="N1236" s="66" t="s">
        <v>8</v>
      </c>
      <c r="O1236" s="66" t="s">
        <v>26</v>
      </c>
      <c r="P1236" s="85" t="str">
        <f>IF(AND('331-CT'!$E$7=TH!H1236,OR(N1236="331",O1236="331")),"x","")</f>
        <v/>
      </c>
      <c r="Q1236" s="85" t="str">
        <f>IF(AND(B1236='111'!$L$11,OR($N1236=$Q$7,$O1236=$Q$7)),"x","")</f>
        <v/>
      </c>
      <c r="R1236" s="85" t="str">
        <f>IF(AND($N1236=$Q$7,$B1236&lt;'111'!$L$11),"x","")</f>
        <v/>
      </c>
      <c r="S1236" s="85" t="str">
        <f>IF(AND($O1236=$Q$7,$B1236&lt;'111'!$L$11),"x","")</f>
        <v/>
      </c>
      <c r="T1236" s="85" t="str">
        <f>IF(ISERROR(FIND('112'!$M$9,G1236,1)),"",IF((AND(FIND('112'!$M$9,G1236,1)&gt;=1,B1236='112'!$K$9,OR($N1236='112'!$I$6,$O1236='112'!$I$6))),"x",""))</f>
        <v>x</v>
      </c>
      <c r="U1236" s="85" t="str">
        <f>IF(ISERROR(FIND('112'!$M$9,G1236,1)),"",IF((AND(LEFT(G1236,2)=LEFT('112'!$M$9,2),B1236&lt;'112'!$K$9,$N1236='112'!$I$6)),"x",""))</f>
        <v/>
      </c>
      <c r="V1236" s="85" t="str">
        <f>IF(ISERROR(FIND('112'!$M$9,G1236,1)),"",IF((AND(RIGHT(G1236,2)=RIGHT('112'!$M$9,2),B1236&lt;'112'!$K$9,$O1236='112'!$I$6)),"x",""))</f>
        <v/>
      </c>
      <c r="W1236" s="85" t="str">
        <f>IF(AND('341-CT'!$H$9=H1236,OR(LEFT(N1236,3)=$W$7,LEFT(O1236,3)=$W$7)),"x","")</f>
        <v/>
      </c>
      <c r="X1236" s="85" t="str">
        <f>IF(OR(TH!N1236=TH!$X$7,O1236=TH!$X$7),"x","")</f>
        <v/>
      </c>
      <c r="Y1236" s="85" t="str">
        <f>IF(AND(OR(N1236="131",O1236="131"),H1236='131-CT'!$H$9),"x","")</f>
        <v/>
      </c>
      <c r="Z1236" s="85"/>
      <c r="AA1236" s="85" t="str">
        <f>IF(AND(MONTH(E1236)='IN-NX'!$J$5,'IN-NX'!$D$7=D1236),"x","")</f>
        <v/>
      </c>
      <c r="AB1236" s="85" t="str">
        <f>IF(AND(OR(LEFT(TH!N1236,2)="15",LEFT(TH!O1236,2)="15"),'152-CT'!$J$8=TH!F1236),"x","")</f>
        <v/>
      </c>
      <c r="AC1236" s="85" t="str">
        <f>IF(AND(OR(LEFT(TH!N1236,2)="15",LEFT(TH!O1236,2)="15"),TK!$E$7=TH!F1236),"x","")</f>
        <v/>
      </c>
      <c r="AD1236" s="85"/>
    </row>
    <row r="1237" spans="1:32" ht="15.75" hidden="1" customHeight="1">
      <c r="A1237" s="342" t="str">
        <f>IF(B1237&lt;&gt;"",IF(AND(B1237='IN-TC'!$S$4,OR(TH!N1237="1111",TH!O1237="1111")),TH!D1237,""),"")</f>
        <v/>
      </c>
      <c r="B1237" s="63">
        <f t="shared" si="162"/>
        <v>6</v>
      </c>
      <c r="C1237" s="64">
        <v>42537</v>
      </c>
      <c r="D1237" s="64" t="s">
        <v>708</v>
      </c>
      <c r="E1237" s="64">
        <f t="shared" si="164"/>
        <v>42537</v>
      </c>
      <c r="F1237" s="74" t="s">
        <v>1184</v>
      </c>
      <c r="G1237" s="67" t="s">
        <v>927</v>
      </c>
      <c r="H1237" s="74"/>
      <c r="I1237" s="446"/>
      <c r="J1237" s="446"/>
      <c r="K1237" s="437"/>
      <c r="L1237" s="446"/>
      <c r="M1237" s="65">
        <v>20000</v>
      </c>
      <c r="N1237" s="66" t="s">
        <v>101</v>
      </c>
      <c r="O1237" s="66" t="s">
        <v>26</v>
      </c>
      <c r="P1237" s="85" t="str">
        <f>IF(AND('331-CT'!$E$7=TH!H1237,OR(N1237="331",O1237="331")),"x","")</f>
        <v/>
      </c>
      <c r="Q1237" s="85" t="str">
        <f>IF(AND(B1237='111'!$L$11,OR($N1237=$Q$7,$O1237=$Q$7)),"x","")</f>
        <v/>
      </c>
      <c r="R1237" s="85" t="str">
        <f>IF(AND($N1237=$Q$7,$B1237&lt;'111'!$L$11),"x","")</f>
        <v/>
      </c>
      <c r="S1237" s="85" t="str">
        <f>IF(AND($O1237=$Q$7,$B1237&lt;'111'!$L$11),"x","")</f>
        <v/>
      </c>
      <c r="T1237" s="85" t="str">
        <f>IF(ISERROR(FIND('112'!$M$9,G1237,1)),"",IF((AND(FIND('112'!$M$9,G1237,1)&gt;=1,B1237='112'!$K$9,OR($N1237='112'!$I$6,$O1237='112'!$I$6))),"x",""))</f>
        <v>x</v>
      </c>
      <c r="U1237" s="85" t="str">
        <f>IF(ISERROR(FIND('112'!$M$9,G1237,1)),"",IF((AND(LEFT(G1237,2)=LEFT('112'!$M$9,2),B1237&lt;'112'!$K$9,$N1237='112'!$I$6)),"x",""))</f>
        <v/>
      </c>
      <c r="V1237" s="85" t="str">
        <f>IF(ISERROR(FIND('112'!$M$9,G1237,1)),"",IF((AND(RIGHT(G1237,2)=RIGHT('112'!$M$9,2),B1237&lt;'112'!$K$9,$O1237='112'!$I$6)),"x",""))</f>
        <v/>
      </c>
      <c r="W1237" s="85" t="str">
        <f>IF(AND('341-CT'!$H$9=H1237,OR(LEFT(N1237,3)=$W$7,LEFT(O1237,3)=$W$7)),"x","")</f>
        <v/>
      </c>
      <c r="X1237" s="85" t="str">
        <f>IF(OR(TH!N1237=TH!$X$7,O1237=TH!$X$7),"x","")</f>
        <v/>
      </c>
      <c r="Y1237" s="85" t="str">
        <f>IF(AND(OR(N1237="131",O1237="131"),H1237='131-CT'!$H$9),"x","")</f>
        <v/>
      </c>
      <c r="Z1237" s="85"/>
      <c r="AA1237" s="85" t="str">
        <f>IF(AND(MONTH(E1237)='IN-NX'!$J$5,'IN-NX'!$D$7=D1237),"x","")</f>
        <v/>
      </c>
      <c r="AB1237" s="85" t="str">
        <f>IF(AND(OR(LEFT(TH!N1237,2)="15",LEFT(TH!O1237,2)="15"),'152-CT'!$J$8=TH!F1237),"x","")</f>
        <v/>
      </c>
      <c r="AC1237" s="85" t="str">
        <f>IF(AND(OR(LEFT(TH!N1237,2)="15",LEFT(TH!O1237,2)="15"),TK!$E$7=TH!F1237),"x","")</f>
        <v/>
      </c>
      <c r="AD1237" s="85"/>
      <c r="AF1237" s="333">
        <v>1</v>
      </c>
    </row>
    <row r="1238" spans="1:32" ht="15.75" hidden="1" customHeight="1">
      <c r="A1238" s="342" t="str">
        <f>IF(B1238&lt;&gt;"",IF(AND(B1238='IN-TC'!$S$4,OR(TH!N1238="1111",TH!O1238="1111")),TH!D1238,""),"")</f>
        <v/>
      </c>
      <c r="B1238" s="63">
        <f t="shared" si="162"/>
        <v>6</v>
      </c>
      <c r="C1238" s="64">
        <v>42537</v>
      </c>
      <c r="D1238" s="64" t="s">
        <v>708</v>
      </c>
      <c r="E1238" s="64">
        <f t="shared" si="164"/>
        <v>42537</v>
      </c>
      <c r="F1238" s="74" t="s">
        <v>1652</v>
      </c>
      <c r="G1238" s="67" t="s">
        <v>927</v>
      </c>
      <c r="H1238" s="74"/>
      <c r="I1238" s="446"/>
      <c r="J1238" s="446"/>
      <c r="K1238" s="437"/>
      <c r="L1238" s="446"/>
      <c r="M1238" s="65">
        <v>2000</v>
      </c>
      <c r="N1238" s="66" t="s">
        <v>9</v>
      </c>
      <c r="O1238" s="66" t="s">
        <v>26</v>
      </c>
      <c r="P1238" s="85" t="str">
        <f>IF(AND('331-CT'!$E$7=TH!H1238,OR(N1238="331",O1238="331")),"x","")</f>
        <v/>
      </c>
      <c r="Q1238" s="85" t="str">
        <f>IF(AND(B1238='111'!$L$11,OR($N1238=$Q$7,$O1238=$Q$7)),"x","")</f>
        <v/>
      </c>
      <c r="R1238" s="85" t="str">
        <f>IF(AND($N1238=$Q$7,$B1238&lt;'111'!$L$11),"x","")</f>
        <v/>
      </c>
      <c r="S1238" s="85" t="str">
        <f>IF(AND($O1238=$Q$7,$B1238&lt;'111'!$L$11),"x","")</f>
        <v/>
      </c>
      <c r="T1238" s="85" t="str">
        <f>IF(ISERROR(FIND('112'!$M$9,G1238,1)),"",IF((AND(FIND('112'!$M$9,G1238,1)&gt;=1,B1238='112'!$K$9,OR($N1238='112'!$I$6,$O1238='112'!$I$6))),"x",""))</f>
        <v>x</v>
      </c>
      <c r="U1238" s="85" t="str">
        <f>IF(ISERROR(FIND('112'!$M$9,G1238,1)),"",IF((AND(LEFT(G1238,2)=LEFT('112'!$M$9,2),B1238&lt;'112'!$K$9,$N1238='112'!$I$6)),"x",""))</f>
        <v/>
      </c>
      <c r="V1238" s="85" t="str">
        <f>IF(ISERROR(FIND('112'!$M$9,G1238,1)),"",IF((AND(RIGHT(G1238,2)=RIGHT('112'!$M$9,2),B1238&lt;'112'!$K$9,$O1238='112'!$I$6)),"x",""))</f>
        <v/>
      </c>
      <c r="W1238" s="85" t="str">
        <f>IF(AND('341-CT'!$H$9=H1238,OR(LEFT(N1238,3)=$W$7,LEFT(O1238,3)=$W$7)),"x","")</f>
        <v/>
      </c>
      <c r="X1238" s="85" t="str">
        <f>IF(OR(TH!N1238=TH!$X$7,O1238=TH!$X$7),"x","")</f>
        <v/>
      </c>
      <c r="Y1238" s="85" t="str">
        <f>IF(AND(OR(N1238="131",O1238="131"),H1238='131-CT'!$H$9),"x","")</f>
        <v/>
      </c>
      <c r="Z1238" s="85"/>
      <c r="AA1238" s="85" t="str">
        <f>IF(AND(MONTH(E1238)='IN-NX'!$J$5,'IN-NX'!$D$7=D1238),"x","")</f>
        <v/>
      </c>
      <c r="AB1238" s="85" t="str">
        <f>IF(AND(OR(LEFT(TH!N1238,2)="15",LEFT(TH!O1238,2)="15"),'152-CT'!$J$8=TH!F1238),"x","")</f>
        <v/>
      </c>
      <c r="AC1238" s="85" t="str">
        <f>IF(AND(OR(LEFT(TH!N1238,2)="15",LEFT(TH!O1238,2)="15"),TK!$E$7=TH!F1238),"x","")</f>
        <v/>
      </c>
      <c r="AD1238" s="85"/>
    </row>
    <row r="1239" spans="1:32" s="356" customFormat="1" ht="15.75" hidden="1" customHeight="1">
      <c r="A1239" s="342" t="str">
        <f>IF(B1239&lt;&gt;"",IF(AND(B1239='IN-TC'!$S$4,OR(TH!N1239="1111",TH!O1239="1111")),TH!D1239,""),"")</f>
        <v/>
      </c>
      <c r="B1239" s="63">
        <f t="shared" si="162"/>
        <v>6</v>
      </c>
      <c r="C1239" s="95">
        <v>42538</v>
      </c>
      <c r="D1239" s="95" t="s">
        <v>708</v>
      </c>
      <c r="E1239" s="95">
        <f t="shared" si="164"/>
        <v>42538</v>
      </c>
      <c r="F1239" s="74" t="s">
        <v>1074</v>
      </c>
      <c r="G1239" s="96" t="s">
        <v>927</v>
      </c>
      <c r="H1239" s="74" t="s">
        <v>1571</v>
      </c>
      <c r="I1239" s="452"/>
      <c r="J1239" s="452"/>
      <c r="K1239" s="443"/>
      <c r="L1239" s="452"/>
      <c r="M1239" s="98">
        <v>1651820</v>
      </c>
      <c r="N1239" s="86" t="s">
        <v>99</v>
      </c>
      <c r="O1239" s="86" t="s">
        <v>26</v>
      </c>
      <c r="P1239" s="85" t="str">
        <f>IF(AND('331-CT'!$E$7=TH!H1239,OR(N1239="331",O1239="331")),"x","")</f>
        <v/>
      </c>
      <c r="Q1239" s="85" t="str">
        <f>IF(AND(B1239='111'!$L$11,OR($N1239=$Q$7,$O1239=$Q$7)),"x","")</f>
        <v/>
      </c>
      <c r="R1239" s="85" t="str">
        <f>IF(AND($N1239=$Q$7,$B1239&lt;'111'!$L$11),"x","")</f>
        <v/>
      </c>
      <c r="S1239" s="85" t="str">
        <f>IF(AND($O1239=$Q$7,$B1239&lt;'111'!$L$11),"x","")</f>
        <v/>
      </c>
      <c r="T1239" s="85" t="str">
        <f>IF(ISERROR(FIND('112'!$M$9,G1239,1)),"",IF((AND(FIND('112'!$M$9,G1239,1)&gt;=1,B1239='112'!$K$9,OR($N1239='112'!$I$6,$O1239='112'!$I$6))),"x",""))</f>
        <v>x</v>
      </c>
      <c r="U1239" s="85" t="str">
        <f>IF(ISERROR(FIND('112'!$M$9,G1239,1)),"",IF((AND(LEFT(G1239,2)=LEFT('112'!$M$9,2),B1239&lt;'112'!$K$9,$N1239='112'!$I$6)),"x",""))</f>
        <v/>
      </c>
      <c r="V1239" s="85" t="str">
        <f>IF(ISERROR(FIND('112'!$M$9,G1239,1)),"",IF((AND(RIGHT(G1239,2)=RIGHT('112'!$M$9,2),B1239&lt;'112'!$K$9,$O1239='112'!$I$6)),"x",""))</f>
        <v/>
      </c>
      <c r="W1239" s="85" t="str">
        <f>IF(AND('341-CT'!$H$9=H1239,OR(LEFT(N1239,3)=$W$7,LEFT(O1239,3)=$W$7)),"x","")</f>
        <v/>
      </c>
      <c r="X1239" s="85" t="str">
        <f>IF(OR(TH!N1239=TH!$X$7,O1239=TH!$X$7),"x","")</f>
        <v/>
      </c>
      <c r="Y1239" s="85" t="str">
        <f>IF(AND(OR(N1239="131",O1239="131"),H1239='131-CT'!$H$9),"x","")</f>
        <v/>
      </c>
      <c r="Z1239" s="85"/>
      <c r="AA1239" s="85" t="str">
        <f>IF(AND(MONTH(E1239)='IN-NX'!$J$5,'IN-NX'!$D$7=D1239),"x","")</f>
        <v/>
      </c>
      <c r="AB1239" s="85" t="str">
        <f>IF(AND(OR(LEFT(TH!N1239,2)="15",LEFT(TH!O1239,2)="15"),'152-CT'!$J$8=TH!F1239),"x","")</f>
        <v/>
      </c>
      <c r="AC1239" s="85" t="str">
        <f>IF(AND(OR(LEFT(TH!N1239,2)="15",LEFT(TH!O1239,2)="15"),TK!$E$7=TH!F1239),"x","")</f>
        <v/>
      </c>
      <c r="AD1239" s="86"/>
    </row>
    <row r="1240" spans="1:32" ht="15.75" hidden="1" customHeight="1">
      <c r="A1240" s="342" t="str">
        <f>IF(B1240&lt;&gt;"",IF(AND(B1240='IN-TC'!$S$4,OR(TH!N1240="1111",TH!O1240="1111")),TH!D1240,""),"")</f>
        <v/>
      </c>
      <c r="B1240" s="63">
        <f t="shared" si="162"/>
        <v>6</v>
      </c>
      <c r="C1240" s="64">
        <v>42538</v>
      </c>
      <c r="D1240" s="64" t="s">
        <v>708</v>
      </c>
      <c r="E1240" s="64">
        <f t="shared" si="164"/>
        <v>42538</v>
      </c>
      <c r="F1240" s="74" t="s">
        <v>1457</v>
      </c>
      <c r="G1240" s="67" t="s">
        <v>927</v>
      </c>
      <c r="H1240" s="74"/>
      <c r="I1240" s="446"/>
      <c r="J1240" s="446"/>
      <c r="K1240" s="437">
        <v>76050</v>
      </c>
      <c r="L1240" s="446">
        <v>22320</v>
      </c>
      <c r="M1240" s="65">
        <v>1697436000</v>
      </c>
      <c r="N1240" s="66" t="s">
        <v>26</v>
      </c>
      <c r="O1240" s="66" t="s">
        <v>267</v>
      </c>
      <c r="P1240" s="85" t="str">
        <f>IF(AND('331-CT'!$E$7=TH!H1240,OR(N1240="331",O1240="331")),"x","")</f>
        <v/>
      </c>
      <c r="Q1240" s="85" t="str">
        <f>IF(AND(B1240='111'!$L$11,OR($N1240=$Q$7,$O1240=$Q$7)),"x","")</f>
        <v/>
      </c>
      <c r="R1240" s="85" t="str">
        <f>IF(AND($N1240=$Q$7,$B1240&lt;'111'!$L$11),"x","")</f>
        <v/>
      </c>
      <c r="S1240" s="85" t="str">
        <f>IF(AND($O1240=$Q$7,$B1240&lt;'111'!$L$11),"x","")</f>
        <v/>
      </c>
      <c r="T1240" s="85" t="str">
        <f>IF(ISERROR(FIND('112'!$M$9,G1240,1)),"",IF((AND(FIND('112'!$M$9,G1240,1)&gt;=1,B1240='112'!$K$9,OR($N1240='112'!$I$6,$O1240='112'!$I$6))),"x",""))</f>
        <v>x</v>
      </c>
      <c r="U1240" s="85" t="str">
        <f>IF(ISERROR(FIND('112'!$M$9,G1240,1)),"",IF((AND(LEFT(G1240,2)=LEFT('112'!$M$9,2),B1240&lt;'112'!$K$9,$N1240='112'!$I$6)),"x",""))</f>
        <v/>
      </c>
      <c r="V1240" s="85" t="str">
        <f>IF(ISERROR(FIND('112'!$M$9,G1240,1)),"",IF((AND(RIGHT(G1240,2)=RIGHT('112'!$M$9,2),B1240&lt;'112'!$K$9,$O1240='112'!$I$6)),"x",""))</f>
        <v/>
      </c>
      <c r="W1240" s="85" t="str">
        <f>IF(AND('341-CT'!$H$9=H1240,OR(LEFT(N1240,3)=$W$7,LEFT(O1240,3)=$W$7)),"x","")</f>
        <v/>
      </c>
      <c r="X1240" s="85" t="str">
        <f>IF(OR(TH!N1240=TH!$X$7,O1240=TH!$X$7),"x","")</f>
        <v/>
      </c>
      <c r="Y1240" s="85" t="str">
        <f>IF(AND(OR(N1240="131",O1240="131"),H1240='131-CT'!$H$9),"x","")</f>
        <v/>
      </c>
      <c r="Z1240" s="85"/>
      <c r="AA1240" s="85" t="str">
        <f>IF(AND(MONTH(E1240)='IN-NX'!$J$5,'IN-NX'!$D$7=D1240),"x","")</f>
        <v/>
      </c>
      <c r="AB1240" s="85" t="str">
        <f>IF(AND(OR(LEFT(TH!N1240,2)="15",LEFT(TH!O1240,2)="15"),'152-CT'!$J$8=TH!F1240),"x","")</f>
        <v/>
      </c>
      <c r="AC1240" s="85" t="str">
        <f>IF(AND(OR(LEFT(TH!N1240,2)="15",LEFT(TH!O1240,2)="15"),TK!$E$7=TH!F1240),"x","")</f>
        <v/>
      </c>
      <c r="AD1240" s="85"/>
    </row>
    <row r="1241" spans="1:32" s="356" customFormat="1" ht="15.75" customHeight="1">
      <c r="A1241" s="342" t="str">
        <f>IF(B1241&lt;&gt;"",IF(AND(B1241='IN-TC'!$S$4,OR(TH!N1241="1111",TH!O1241="1111")),TH!D1241,""),"")</f>
        <v/>
      </c>
      <c r="B1241" s="63">
        <f t="shared" si="162"/>
        <v>6</v>
      </c>
      <c r="C1241" s="95">
        <v>42538</v>
      </c>
      <c r="D1241" s="95" t="s">
        <v>705</v>
      </c>
      <c r="E1241" s="95">
        <f t="shared" si="164"/>
        <v>42538</v>
      </c>
      <c r="F1241" s="74" t="s">
        <v>1206</v>
      </c>
      <c r="G1241" s="96" t="s">
        <v>927</v>
      </c>
      <c r="H1241" s="97" t="s">
        <v>1571</v>
      </c>
      <c r="I1241" s="452"/>
      <c r="J1241" s="452"/>
      <c r="K1241" s="437">
        <v>76050</v>
      </c>
      <c r="L1241" s="446">
        <v>22320</v>
      </c>
      <c r="M1241" s="98">
        <v>1697436000</v>
      </c>
      <c r="N1241" s="86" t="s">
        <v>8</v>
      </c>
      <c r="O1241" s="86" t="s">
        <v>26</v>
      </c>
      <c r="P1241" s="85" t="str">
        <f>IF(AND('331-CT'!$E$7=TH!H1241,OR(N1241="331",O1241="331")),"x","")</f>
        <v/>
      </c>
      <c r="Q1241" s="85" t="str">
        <f>IF(AND(B1241='111'!$L$11,OR($N1241=$Q$7,$O1241=$Q$7)),"x","")</f>
        <v/>
      </c>
      <c r="R1241" s="85" t="str">
        <f>IF(AND($N1241=$Q$7,$B1241&lt;'111'!$L$11),"x","")</f>
        <v/>
      </c>
      <c r="S1241" s="85" t="str">
        <f>IF(AND($O1241=$Q$7,$B1241&lt;'111'!$L$11),"x","")</f>
        <v/>
      </c>
      <c r="T1241" s="85" t="str">
        <f>IF(ISERROR(FIND('112'!$M$9,G1241,1)),"",IF((AND(FIND('112'!$M$9,G1241,1)&gt;=1,B1241='112'!$K$9,OR($N1241='112'!$I$6,$O1241='112'!$I$6))),"x",""))</f>
        <v>x</v>
      </c>
      <c r="U1241" s="85" t="str">
        <f>IF(ISERROR(FIND('112'!$M$9,G1241,1)),"",IF((AND(LEFT(G1241,2)=LEFT('112'!$M$9,2),B1241&lt;'112'!$K$9,$N1241='112'!$I$6)),"x",""))</f>
        <v/>
      </c>
      <c r="V1241" s="85" t="str">
        <f>IF(ISERROR(FIND('112'!$M$9,G1241,1)),"",IF((AND(RIGHT(G1241,2)=RIGHT('112'!$M$9,2),B1241&lt;'112'!$K$9,$O1241='112'!$I$6)),"x",""))</f>
        <v/>
      </c>
      <c r="W1241" s="85" t="str">
        <f>IF(AND('341-CT'!$H$9=H1241,OR(LEFT(N1241,3)=$W$7,LEFT(O1241,3)=$W$7)),"x","")</f>
        <v/>
      </c>
      <c r="X1241" s="85" t="str">
        <f>IF(OR(TH!N1241=TH!$X$7,O1241=TH!$X$7),"x","")</f>
        <v/>
      </c>
      <c r="Y1241" s="85" t="str">
        <f>IF(AND(OR(N1241="131",O1241="131"),H1241='131-CT'!$H$9),"x","")</f>
        <v/>
      </c>
      <c r="Z1241" s="85"/>
      <c r="AA1241" s="85" t="str">
        <f>IF(AND(MONTH(E1241)='IN-NX'!$J$5,'IN-NX'!$D$7=D1241),"x","")</f>
        <v/>
      </c>
      <c r="AB1241" s="85" t="str">
        <f>IF(AND(OR(LEFT(TH!N1241,2)="15",LEFT(TH!O1241,2)="15"),'152-CT'!$J$8=TH!F1241),"x","")</f>
        <v/>
      </c>
      <c r="AC1241" s="85" t="str">
        <f>IF(AND(OR(LEFT(TH!N1241,2)="15",LEFT(TH!O1241,2)="15"),TK!$E$7=TH!F1241),"x","")</f>
        <v/>
      </c>
      <c r="AD1241" s="86"/>
    </row>
    <row r="1242" spans="1:32" ht="15.75" hidden="1" customHeight="1">
      <c r="A1242" s="342" t="str">
        <f>IF(B1242&lt;&gt;"",IF(AND(B1242='IN-TC'!$S$4,OR(TH!N1242="1111",TH!O1242="1111")),TH!D1242,""),"")</f>
        <v/>
      </c>
      <c r="B1242" s="63">
        <f t="shared" si="162"/>
        <v>6</v>
      </c>
      <c r="C1242" s="64">
        <v>42538</v>
      </c>
      <c r="D1242" s="64" t="s">
        <v>708</v>
      </c>
      <c r="E1242" s="64">
        <f t="shared" si="164"/>
        <v>42538</v>
      </c>
      <c r="F1242" s="74" t="s">
        <v>1663</v>
      </c>
      <c r="G1242" s="67" t="s">
        <v>927</v>
      </c>
      <c r="H1242" s="74"/>
      <c r="I1242" s="446"/>
      <c r="J1242" s="446"/>
      <c r="K1242" s="437"/>
      <c r="L1242" s="446"/>
      <c r="M1242" s="65">
        <v>446800</v>
      </c>
      <c r="N1242" s="66" t="s">
        <v>101</v>
      </c>
      <c r="O1242" s="66" t="s">
        <v>26</v>
      </c>
      <c r="P1242" s="85" t="str">
        <f>IF(AND('331-CT'!$E$7=TH!H1242,OR(N1242="331",O1242="331")),"x","")</f>
        <v/>
      </c>
      <c r="Q1242" s="85" t="str">
        <f>IF(AND(B1242='111'!$L$11,OR($N1242=$Q$7,$O1242=$Q$7)),"x","")</f>
        <v/>
      </c>
      <c r="R1242" s="85" t="str">
        <f>IF(AND($N1242=$Q$7,$B1242&lt;'111'!$L$11),"x","")</f>
        <v/>
      </c>
      <c r="S1242" s="85" t="str">
        <f>IF(AND($O1242=$Q$7,$B1242&lt;'111'!$L$11),"x","")</f>
        <v/>
      </c>
      <c r="T1242" s="85" t="str">
        <f>IF(ISERROR(FIND('112'!$M$9,G1242,1)),"",IF((AND(FIND('112'!$M$9,G1242,1)&gt;=1,B1242='112'!$K$9,OR($N1242='112'!$I$6,$O1242='112'!$I$6))),"x",""))</f>
        <v>x</v>
      </c>
      <c r="U1242" s="85" t="str">
        <f>IF(ISERROR(FIND('112'!$M$9,G1242,1)),"",IF((AND(LEFT(G1242,2)=LEFT('112'!$M$9,2),B1242&lt;'112'!$K$9,$N1242='112'!$I$6)),"x",""))</f>
        <v/>
      </c>
      <c r="V1242" s="85" t="str">
        <f>IF(ISERROR(FIND('112'!$M$9,G1242,1)),"",IF((AND(RIGHT(G1242,2)=RIGHT('112'!$M$9,2),B1242&lt;'112'!$K$9,$O1242='112'!$I$6)),"x",""))</f>
        <v/>
      </c>
      <c r="W1242" s="85" t="str">
        <f>IF(AND('341-CT'!$H$9=H1242,OR(LEFT(N1242,3)=$W$7,LEFT(O1242,3)=$W$7)),"x","")</f>
        <v/>
      </c>
      <c r="X1242" s="85" t="str">
        <f>IF(OR(TH!N1242=TH!$X$7,O1242=TH!$X$7),"x","")</f>
        <v/>
      </c>
      <c r="Y1242" s="85" t="str">
        <f>IF(AND(OR(N1242="131",O1242="131"),H1242='131-CT'!$H$9),"x","")</f>
        <v/>
      </c>
      <c r="Z1242" s="85"/>
      <c r="AA1242" s="85" t="str">
        <f>IF(AND(MONTH(E1242)='IN-NX'!$J$5,'IN-NX'!$D$7=D1242),"x","")</f>
        <v/>
      </c>
      <c r="AB1242" s="85" t="str">
        <f>IF(AND(OR(LEFT(TH!N1242,2)="15",LEFT(TH!O1242,2)="15"),'152-CT'!$J$8=TH!F1242),"x","")</f>
        <v/>
      </c>
      <c r="AC1242" s="85" t="str">
        <f>IF(AND(OR(LEFT(TH!N1242,2)="15",LEFT(TH!O1242,2)="15"),TK!$E$7=TH!F1242),"x","")</f>
        <v/>
      </c>
      <c r="AD1242" s="85"/>
      <c r="AF1242" s="333">
        <v>1</v>
      </c>
    </row>
    <row r="1243" spans="1:32" ht="15.75" hidden="1" customHeight="1">
      <c r="A1243" s="342" t="str">
        <f>IF(B1243&lt;&gt;"",IF(AND(B1243='IN-TC'!$S$4,OR(TH!N1243="1111",TH!O1243="1111")),TH!D1243,""),"")</f>
        <v/>
      </c>
      <c r="B1243" s="63">
        <f t="shared" ref="B1243" si="165">IF(C1243&lt;&gt;"",MONTH(C1243),"")</f>
        <v>6</v>
      </c>
      <c r="C1243" s="64">
        <v>42538</v>
      </c>
      <c r="D1243" s="64" t="s">
        <v>708</v>
      </c>
      <c r="E1243" s="64">
        <f t="shared" ref="E1243" si="166">C1243</f>
        <v>42538</v>
      </c>
      <c r="F1243" s="74" t="s">
        <v>1717</v>
      </c>
      <c r="G1243" s="67" t="s">
        <v>927</v>
      </c>
      <c r="H1243" s="74"/>
      <c r="I1243" s="446"/>
      <c r="J1243" s="446"/>
      <c r="K1243" s="437"/>
      <c r="L1243" s="446"/>
      <c r="M1243" s="65">
        <v>44680</v>
      </c>
      <c r="N1243" s="66" t="s">
        <v>9</v>
      </c>
      <c r="O1243" s="66" t="s">
        <v>26</v>
      </c>
      <c r="P1243" s="85" t="str">
        <f>IF(AND('331-CT'!$E$7=TH!H1243,OR(N1243="331",O1243="331")),"x","")</f>
        <v/>
      </c>
      <c r="Q1243" s="85" t="str">
        <f>IF(AND(B1243='111'!$L$11,OR($N1243=$Q$7,$O1243=$Q$7)),"x","")</f>
        <v/>
      </c>
      <c r="R1243" s="85" t="str">
        <f>IF(AND($N1243=$Q$7,$B1243&lt;'111'!$L$11),"x","")</f>
        <v/>
      </c>
      <c r="S1243" s="85" t="str">
        <f>IF(AND($O1243=$Q$7,$B1243&lt;'111'!$L$11),"x","")</f>
        <v/>
      </c>
      <c r="T1243" s="85" t="str">
        <f>IF(ISERROR(FIND('112'!$M$9,G1243,1)),"",IF((AND(FIND('112'!$M$9,G1243,1)&gt;=1,B1243='112'!$K$9,OR($N1243='112'!$I$6,$O1243='112'!$I$6))),"x",""))</f>
        <v>x</v>
      </c>
      <c r="U1243" s="85" t="str">
        <f>IF(ISERROR(FIND('112'!$M$9,G1243,1)),"",IF((AND(LEFT(G1243,2)=LEFT('112'!$M$9,2),B1243&lt;'112'!$K$9,$N1243='112'!$I$6)),"x",""))</f>
        <v/>
      </c>
      <c r="V1243" s="85" t="str">
        <f>IF(ISERROR(FIND('112'!$M$9,G1243,1)),"",IF((AND(RIGHT(G1243,2)=RIGHT('112'!$M$9,2),B1243&lt;'112'!$K$9,$O1243='112'!$I$6)),"x",""))</f>
        <v/>
      </c>
      <c r="W1243" s="85" t="str">
        <f>IF(AND('341-CT'!$H$9=H1243,OR(LEFT(N1243,3)=$W$7,LEFT(O1243,3)=$W$7)),"x","")</f>
        <v/>
      </c>
      <c r="X1243" s="85" t="str">
        <f>IF(OR(TH!N1243=TH!$X$7,O1243=TH!$X$7),"x","")</f>
        <v/>
      </c>
      <c r="Y1243" s="85" t="str">
        <f>IF(AND(OR(N1243="131",O1243="131"),H1243='131-CT'!$H$9),"x","")</f>
        <v/>
      </c>
      <c r="Z1243" s="85"/>
      <c r="AA1243" s="85" t="str">
        <f>IF(AND(MONTH(E1243)='IN-NX'!$J$5,'IN-NX'!$D$7=D1243),"x","")</f>
        <v/>
      </c>
      <c r="AB1243" s="85" t="str">
        <f>IF(AND(OR(LEFT(TH!N1243,2)="15",LEFT(TH!O1243,2)="15"),'152-CT'!$J$8=TH!F1243),"x","")</f>
        <v/>
      </c>
      <c r="AC1243" s="85" t="str">
        <f>IF(AND(OR(LEFT(TH!N1243,2)="15",LEFT(TH!O1243,2)="15"),TK!$E$7=TH!F1243),"x","")</f>
        <v/>
      </c>
      <c r="AD1243" s="85"/>
    </row>
    <row r="1244" spans="1:32" ht="15.75" hidden="1" customHeight="1">
      <c r="A1244" s="342" t="str">
        <f>IF(B1244&lt;&gt;"",IF(AND(B1244='IN-TC'!$S$4,OR(TH!N1244="1111",TH!O1244="1111")),TH!D1244,""),"")</f>
        <v/>
      </c>
      <c r="B1244" s="63">
        <f t="shared" si="162"/>
        <v>6</v>
      </c>
      <c r="C1244" s="64">
        <v>42538</v>
      </c>
      <c r="D1244" s="64" t="s">
        <v>705</v>
      </c>
      <c r="E1244" s="64">
        <f t="shared" si="164"/>
        <v>42538</v>
      </c>
      <c r="F1244" s="74" t="s">
        <v>1457</v>
      </c>
      <c r="G1244" s="67" t="s">
        <v>927</v>
      </c>
      <c r="H1244" s="74"/>
      <c r="I1244" s="446"/>
      <c r="J1244" s="446"/>
      <c r="K1244" s="437">
        <v>96000</v>
      </c>
      <c r="L1244" s="446">
        <v>22300</v>
      </c>
      <c r="M1244" s="65">
        <v>2140800000</v>
      </c>
      <c r="N1244" s="66" t="s">
        <v>26</v>
      </c>
      <c r="O1244" s="66" t="s">
        <v>267</v>
      </c>
      <c r="P1244" s="85" t="str">
        <f>IF(AND('331-CT'!$E$7=TH!H1244,OR(N1244="331",O1244="331")),"x","")</f>
        <v/>
      </c>
      <c r="Q1244" s="85" t="str">
        <f>IF(AND(B1244='111'!$L$11,OR($N1244=$Q$7,$O1244=$Q$7)),"x","")</f>
        <v/>
      </c>
      <c r="R1244" s="85" t="str">
        <f>IF(AND($N1244=$Q$7,$B1244&lt;'111'!$L$11),"x","")</f>
        <v/>
      </c>
      <c r="S1244" s="85" t="str">
        <f>IF(AND($O1244=$Q$7,$B1244&lt;'111'!$L$11),"x","")</f>
        <v/>
      </c>
      <c r="T1244" s="85" t="str">
        <f>IF(ISERROR(FIND('112'!$M$9,G1244,1)),"",IF((AND(FIND('112'!$M$9,G1244,1)&gt;=1,B1244='112'!$K$9,OR($N1244='112'!$I$6,$O1244='112'!$I$6))),"x",""))</f>
        <v>x</v>
      </c>
      <c r="U1244" s="85" t="str">
        <f>IF(ISERROR(FIND('112'!$M$9,G1244,1)),"",IF((AND(LEFT(G1244,2)=LEFT('112'!$M$9,2),B1244&lt;'112'!$K$9,$N1244='112'!$I$6)),"x",""))</f>
        <v/>
      </c>
      <c r="V1244" s="85" t="str">
        <f>IF(ISERROR(FIND('112'!$M$9,G1244,1)),"",IF((AND(RIGHT(G1244,2)=RIGHT('112'!$M$9,2),B1244&lt;'112'!$K$9,$O1244='112'!$I$6)),"x",""))</f>
        <v/>
      </c>
      <c r="W1244" s="85" t="str">
        <f>IF(AND('341-CT'!$H$9=H1244,OR(LEFT(N1244,3)=$W$7,LEFT(O1244,3)=$W$7)),"x","")</f>
        <v/>
      </c>
      <c r="X1244" s="85" t="str">
        <f>IF(OR(TH!N1244=TH!$X$7,O1244=TH!$X$7),"x","")</f>
        <v/>
      </c>
      <c r="Y1244" s="85" t="str">
        <f>IF(AND(OR(N1244="131",O1244="131"),H1244='131-CT'!$H$9),"x","")</f>
        <v/>
      </c>
      <c r="Z1244" s="85"/>
      <c r="AA1244" s="85" t="str">
        <f>IF(AND(MONTH(E1244)='IN-NX'!$J$5,'IN-NX'!$D$7=D1244),"x","")</f>
        <v/>
      </c>
      <c r="AB1244" s="85" t="str">
        <f>IF(AND(OR(LEFT(TH!N1244,2)="15",LEFT(TH!O1244,2)="15"),'152-CT'!$J$8=TH!F1244),"x","")</f>
        <v/>
      </c>
      <c r="AC1244" s="85" t="str">
        <f>IF(AND(OR(LEFT(TH!N1244,2)="15",LEFT(TH!O1244,2)="15"),TK!$E$7=TH!F1244),"x","")</f>
        <v/>
      </c>
      <c r="AD1244" s="85"/>
    </row>
    <row r="1245" spans="1:32" ht="15.75" hidden="1" customHeight="1">
      <c r="A1245" s="342" t="str">
        <f>IF(B1245&lt;&gt;"",IF(AND(B1245='IN-TC'!$S$4,OR(TH!N1245="1111",TH!O1245="1111")),TH!D1245,""),"")</f>
        <v/>
      </c>
      <c r="B1245" s="63">
        <f t="shared" si="162"/>
        <v>6</v>
      </c>
      <c r="C1245" s="64">
        <v>42538</v>
      </c>
      <c r="D1245" s="64" t="s">
        <v>708</v>
      </c>
      <c r="E1245" s="64">
        <f t="shared" si="164"/>
        <v>42538</v>
      </c>
      <c r="F1245" s="74" t="s">
        <v>1462</v>
      </c>
      <c r="G1245" s="67" t="s">
        <v>927</v>
      </c>
      <c r="H1245" s="74" t="s">
        <v>1227</v>
      </c>
      <c r="I1245" s="446"/>
      <c r="J1245" s="446"/>
      <c r="K1245" s="437"/>
      <c r="L1245" s="446"/>
      <c r="M1245" s="65">
        <v>1975000000</v>
      </c>
      <c r="N1245" s="66" t="s">
        <v>72</v>
      </c>
      <c r="O1245" s="66" t="s">
        <v>26</v>
      </c>
      <c r="P1245" s="85" t="str">
        <f>IF(AND('331-CT'!$E$7=TH!H1245,OR(N1245="331",O1245="331")),"x","")</f>
        <v/>
      </c>
      <c r="Q1245" s="85" t="str">
        <f>IF(AND(B1245='111'!$L$11,OR($N1245=$Q$7,$O1245=$Q$7)),"x","")</f>
        <v/>
      </c>
      <c r="R1245" s="85" t="str">
        <f>IF(AND($N1245=$Q$7,$B1245&lt;'111'!$L$11),"x","")</f>
        <v/>
      </c>
      <c r="S1245" s="85" t="str">
        <f>IF(AND($O1245=$Q$7,$B1245&lt;'111'!$L$11),"x","")</f>
        <v/>
      </c>
      <c r="T1245" s="85" t="str">
        <f>IF(ISERROR(FIND('112'!$M$9,G1245,1)),"",IF((AND(FIND('112'!$M$9,G1245,1)&gt;=1,B1245='112'!$K$9,OR($N1245='112'!$I$6,$O1245='112'!$I$6))),"x",""))</f>
        <v>x</v>
      </c>
      <c r="U1245" s="85" t="str">
        <f>IF(ISERROR(FIND('112'!$M$9,G1245,1)),"",IF((AND(LEFT(G1245,2)=LEFT('112'!$M$9,2),B1245&lt;'112'!$K$9,$N1245='112'!$I$6)),"x",""))</f>
        <v/>
      </c>
      <c r="V1245" s="85" t="str">
        <f>IF(ISERROR(FIND('112'!$M$9,G1245,1)),"",IF((AND(RIGHT(G1245,2)=RIGHT('112'!$M$9,2),B1245&lt;'112'!$K$9,$O1245='112'!$I$6)),"x",""))</f>
        <v/>
      </c>
      <c r="W1245" s="85" t="str">
        <f>IF(AND('341-CT'!$H$9=H1245,OR(LEFT(N1245,3)=$W$7,LEFT(O1245,3)=$W$7)),"x","")</f>
        <v/>
      </c>
      <c r="X1245" s="85" t="str">
        <f>IF(OR(TH!N1245=TH!$X$7,O1245=TH!$X$7),"x","")</f>
        <v>x</v>
      </c>
      <c r="Y1245" s="85" t="str">
        <f>IF(AND(OR(N1245="131",O1245="131"),H1245='131-CT'!$H$9),"x","")</f>
        <v/>
      </c>
      <c r="Z1245" s="85"/>
      <c r="AA1245" s="85" t="str">
        <f>IF(AND(MONTH(E1245)='IN-NX'!$J$5,'IN-NX'!$D$7=D1245),"x","")</f>
        <v/>
      </c>
      <c r="AB1245" s="85" t="str">
        <f>IF(AND(OR(LEFT(TH!N1245,2)="15",LEFT(TH!O1245,2)="15"),'152-CT'!$J$8=TH!F1245),"x","")</f>
        <v/>
      </c>
      <c r="AC1245" s="85" t="str">
        <f>IF(AND(OR(LEFT(TH!N1245,2)="15",LEFT(TH!O1245,2)="15"),TK!$E$7=TH!F1245),"x","")</f>
        <v/>
      </c>
      <c r="AD1245" s="85"/>
    </row>
    <row r="1246" spans="1:32" ht="15.75" hidden="1" customHeight="1">
      <c r="A1246" s="342" t="str">
        <f>IF(B1246&lt;&gt;"",IF(AND(B1246='IN-TC'!$S$4,OR(TH!N1246="1111",TH!O1246="1111")),TH!D1246,""),"")</f>
        <v/>
      </c>
      <c r="B1246" s="63">
        <f t="shared" si="162"/>
        <v>6</v>
      </c>
      <c r="C1246" s="64">
        <v>42539</v>
      </c>
      <c r="D1246" s="64" t="s">
        <v>708</v>
      </c>
      <c r="E1246" s="64">
        <f t="shared" si="164"/>
        <v>42539</v>
      </c>
      <c r="F1246" s="74" t="s">
        <v>758</v>
      </c>
      <c r="G1246" s="67" t="s">
        <v>927</v>
      </c>
      <c r="H1246" s="74" t="s">
        <v>731</v>
      </c>
      <c r="I1246" s="446"/>
      <c r="J1246" s="446"/>
      <c r="K1246" s="437"/>
      <c r="L1246" s="446"/>
      <c r="M1246" s="65">
        <v>6886975</v>
      </c>
      <c r="N1246" s="66" t="s">
        <v>99</v>
      </c>
      <c r="O1246" s="66" t="s">
        <v>26</v>
      </c>
      <c r="P1246" s="85" t="str">
        <f>IF(AND('331-CT'!$E$7=TH!H1246,OR(N1246="331",O1246="331")),"x","")</f>
        <v/>
      </c>
      <c r="Q1246" s="85" t="str">
        <f>IF(AND(B1246='111'!$L$11,OR($N1246=$Q$7,$O1246=$Q$7)),"x","")</f>
        <v/>
      </c>
      <c r="R1246" s="85" t="str">
        <f>IF(AND($N1246=$Q$7,$B1246&lt;'111'!$L$11),"x","")</f>
        <v/>
      </c>
      <c r="S1246" s="85" t="str">
        <f>IF(AND($O1246=$Q$7,$B1246&lt;'111'!$L$11),"x","")</f>
        <v/>
      </c>
      <c r="T1246" s="85" t="str">
        <f>IF(ISERROR(FIND('112'!$M$9,G1246,1)),"",IF((AND(FIND('112'!$M$9,G1246,1)&gt;=1,B1246='112'!$K$9,OR($N1246='112'!$I$6,$O1246='112'!$I$6))),"x",""))</f>
        <v>x</v>
      </c>
      <c r="U1246" s="85" t="str">
        <f>IF(ISERROR(FIND('112'!$M$9,G1246,1)),"",IF((AND(LEFT(G1246,2)=LEFT('112'!$M$9,2),B1246&lt;'112'!$K$9,$N1246='112'!$I$6)),"x",""))</f>
        <v/>
      </c>
      <c r="V1246" s="85" t="str">
        <f>IF(ISERROR(FIND('112'!$M$9,G1246,1)),"",IF((AND(RIGHT(G1246,2)=RIGHT('112'!$M$9,2),B1246&lt;'112'!$K$9,$O1246='112'!$I$6)),"x",""))</f>
        <v/>
      </c>
      <c r="W1246" s="85" t="str">
        <f>IF(AND('341-CT'!$H$9=H1246,OR(LEFT(N1246,3)=$W$7,LEFT(O1246,3)=$W$7)),"x","")</f>
        <v/>
      </c>
      <c r="X1246" s="85" t="str">
        <f>IF(OR(TH!N1246=TH!$X$7,O1246=TH!$X$7),"x","")</f>
        <v/>
      </c>
      <c r="Y1246" s="85" t="str">
        <f>IF(AND(OR(N1246="131",O1246="131"),H1246='131-CT'!$H$9),"x","")</f>
        <v/>
      </c>
      <c r="Z1246" s="85"/>
      <c r="AA1246" s="85" t="str">
        <f>IF(AND(MONTH(E1246)='IN-NX'!$J$5,'IN-NX'!$D$7=D1246),"x","")</f>
        <v/>
      </c>
      <c r="AB1246" s="85" t="str">
        <f>IF(AND(OR(LEFT(TH!N1246,2)="15",LEFT(TH!O1246,2)="15"),'152-CT'!$J$8=TH!F1246),"x","")</f>
        <v/>
      </c>
      <c r="AC1246" s="85" t="str">
        <f>IF(AND(OR(LEFT(TH!N1246,2)="15",LEFT(TH!O1246,2)="15"),TK!$E$7=TH!F1246),"x","")</f>
        <v/>
      </c>
      <c r="AD1246" s="85"/>
    </row>
    <row r="1247" spans="1:32" ht="15.75" hidden="1" customHeight="1">
      <c r="A1247" s="342" t="str">
        <f>IF(B1247&lt;&gt;"",IF(AND(B1247='IN-TC'!$S$4,OR(TH!N1247="1111",TH!O1247="1111")),TH!D1247,""),"")</f>
        <v/>
      </c>
      <c r="B1247" s="63">
        <f t="shared" si="162"/>
        <v>6</v>
      </c>
      <c r="C1247" s="64">
        <v>42542</v>
      </c>
      <c r="D1247" s="64" t="s">
        <v>705</v>
      </c>
      <c r="E1247" s="64">
        <f t="shared" si="164"/>
        <v>42542</v>
      </c>
      <c r="F1247" s="74" t="s">
        <v>1457</v>
      </c>
      <c r="G1247" s="67" t="s">
        <v>927</v>
      </c>
      <c r="H1247" s="74"/>
      <c r="I1247" s="446"/>
      <c r="J1247" s="446"/>
      <c r="K1247" s="437"/>
      <c r="L1247" s="446"/>
      <c r="M1247" s="65">
        <v>1739400000</v>
      </c>
      <c r="N1247" s="66" t="s">
        <v>26</v>
      </c>
      <c r="O1247" s="66" t="s">
        <v>267</v>
      </c>
      <c r="P1247" s="85" t="str">
        <f>IF(AND('331-CT'!$E$7=TH!H1247,OR(N1247="331",O1247="331")),"x","")</f>
        <v/>
      </c>
      <c r="Q1247" s="85" t="str">
        <f>IF(AND(B1247='111'!$L$11,OR($N1247=$Q$7,$O1247=$Q$7)),"x","")</f>
        <v/>
      </c>
      <c r="R1247" s="85" t="str">
        <f>IF(AND($N1247=$Q$7,$B1247&lt;'111'!$L$11),"x","")</f>
        <v/>
      </c>
      <c r="S1247" s="85" t="str">
        <f>IF(AND($O1247=$Q$7,$B1247&lt;'111'!$L$11),"x","")</f>
        <v/>
      </c>
      <c r="T1247" s="85" t="str">
        <f>IF(ISERROR(FIND('112'!$M$9,G1247,1)),"",IF((AND(FIND('112'!$M$9,G1247,1)&gt;=1,B1247='112'!$K$9,OR($N1247='112'!$I$6,$O1247='112'!$I$6))),"x",""))</f>
        <v>x</v>
      </c>
      <c r="U1247" s="85" t="str">
        <f>IF(ISERROR(FIND('112'!$M$9,G1247,1)),"",IF((AND(LEFT(G1247,2)=LEFT('112'!$M$9,2),B1247&lt;'112'!$K$9,$N1247='112'!$I$6)),"x",""))</f>
        <v/>
      </c>
      <c r="V1247" s="85" t="str">
        <f>IF(ISERROR(FIND('112'!$M$9,G1247,1)),"",IF((AND(RIGHT(G1247,2)=RIGHT('112'!$M$9,2),B1247&lt;'112'!$K$9,$O1247='112'!$I$6)),"x",""))</f>
        <v/>
      </c>
      <c r="W1247" s="85" t="str">
        <f>IF(AND('341-CT'!$H$9=H1247,OR(LEFT(N1247,3)=$W$7,LEFT(O1247,3)=$W$7)),"x","")</f>
        <v/>
      </c>
      <c r="X1247" s="85" t="str">
        <f>IF(OR(TH!N1247=TH!$X$7,O1247=TH!$X$7),"x","")</f>
        <v/>
      </c>
      <c r="Y1247" s="85" t="str">
        <f>IF(AND(OR(N1247="131",O1247="131"),H1247='131-CT'!$H$9),"x","")</f>
        <v/>
      </c>
      <c r="Z1247" s="85"/>
      <c r="AA1247" s="85" t="str">
        <f>IF(AND(MONTH(E1247)='IN-NX'!$J$5,'IN-NX'!$D$7=D1247),"x","")</f>
        <v/>
      </c>
      <c r="AB1247" s="85" t="str">
        <f>IF(AND(OR(LEFT(TH!N1247,2)="15",LEFT(TH!O1247,2)="15"),'152-CT'!$J$8=TH!F1247),"x","")</f>
        <v/>
      </c>
      <c r="AC1247" s="85" t="str">
        <f>IF(AND(OR(LEFT(TH!N1247,2)="15",LEFT(TH!O1247,2)="15"),TK!$E$7=TH!F1247),"x","")</f>
        <v/>
      </c>
      <c r="AD1247" s="85"/>
    </row>
    <row r="1248" spans="1:32" ht="15.75" customHeight="1">
      <c r="A1248" s="342" t="str">
        <f>IF(B1248&lt;&gt;"",IF(AND(B1248='IN-TC'!$S$4,OR(TH!N1248="1111",TH!O1248="1111")),TH!D1248,""),"")</f>
        <v/>
      </c>
      <c r="B1248" s="63">
        <f t="shared" si="162"/>
        <v>6</v>
      </c>
      <c r="C1248" s="64">
        <v>42543</v>
      </c>
      <c r="D1248" s="64" t="s">
        <v>708</v>
      </c>
      <c r="E1248" s="64">
        <f t="shared" si="164"/>
        <v>42543</v>
      </c>
      <c r="F1248" s="74" t="s">
        <v>1664</v>
      </c>
      <c r="G1248" s="67" t="s">
        <v>927</v>
      </c>
      <c r="H1248" s="74" t="s">
        <v>635</v>
      </c>
      <c r="I1248" s="446"/>
      <c r="J1248" s="446"/>
      <c r="K1248" s="437"/>
      <c r="L1248" s="446"/>
      <c r="M1248" s="65">
        <v>36668390</v>
      </c>
      <c r="N1248" s="66" t="s">
        <v>8</v>
      </c>
      <c r="O1248" s="66" t="s">
        <v>26</v>
      </c>
      <c r="P1248" s="85" t="str">
        <f>IF(AND('331-CT'!$E$7=TH!H1248,OR(N1248="331",O1248="331")),"x","")</f>
        <v/>
      </c>
      <c r="Q1248" s="85" t="str">
        <f>IF(AND(B1248='111'!$L$11,OR($N1248=$Q$7,$O1248=$Q$7)),"x","")</f>
        <v/>
      </c>
      <c r="R1248" s="85" t="str">
        <f>IF(AND($N1248=$Q$7,$B1248&lt;'111'!$L$11),"x","")</f>
        <v/>
      </c>
      <c r="S1248" s="85" t="str">
        <f>IF(AND($O1248=$Q$7,$B1248&lt;'111'!$L$11),"x","")</f>
        <v/>
      </c>
      <c r="T1248" s="85" t="str">
        <f>IF(ISERROR(FIND('112'!$M$9,G1248,1)),"",IF((AND(FIND('112'!$M$9,G1248,1)&gt;=1,B1248='112'!$K$9,OR($N1248='112'!$I$6,$O1248='112'!$I$6))),"x",""))</f>
        <v>x</v>
      </c>
      <c r="U1248" s="85" t="str">
        <f>IF(ISERROR(FIND('112'!$M$9,G1248,1)),"",IF((AND(LEFT(G1248,2)=LEFT('112'!$M$9,2),B1248&lt;'112'!$K$9,$N1248='112'!$I$6)),"x",""))</f>
        <v/>
      </c>
      <c r="V1248" s="85" t="str">
        <f>IF(ISERROR(FIND('112'!$M$9,G1248,1)),"",IF((AND(RIGHT(G1248,2)=RIGHT('112'!$M$9,2),B1248&lt;'112'!$K$9,$O1248='112'!$I$6)),"x",""))</f>
        <v/>
      </c>
      <c r="W1248" s="85" t="str">
        <f>IF(AND('341-CT'!$H$9=H1248,OR(LEFT(N1248,3)=$W$7,LEFT(O1248,3)=$W$7)),"x","")</f>
        <v/>
      </c>
      <c r="X1248" s="85" t="str">
        <f>IF(OR(TH!N1248=TH!$X$7,O1248=TH!$X$7),"x","")</f>
        <v/>
      </c>
      <c r="Y1248" s="85" t="str">
        <f>IF(AND(OR(N1248="131",O1248="131"),H1248='131-CT'!$H$9),"x","")</f>
        <v/>
      </c>
      <c r="Z1248" s="85"/>
      <c r="AA1248" s="85" t="str">
        <f>IF(AND(MONTH(E1248)='IN-NX'!$J$5,'IN-NX'!$D$7=D1248),"x","")</f>
        <v/>
      </c>
      <c r="AB1248" s="85" t="str">
        <f>IF(AND(OR(LEFT(TH!N1248,2)="15",LEFT(TH!O1248,2)="15"),'152-CT'!$J$8=TH!F1248),"x","")</f>
        <v/>
      </c>
      <c r="AC1248" s="85" t="str">
        <f>IF(AND(OR(LEFT(TH!N1248,2)="15",LEFT(TH!O1248,2)="15"),TK!$E$7=TH!F1248),"x","")</f>
        <v/>
      </c>
      <c r="AD1248" s="85"/>
    </row>
    <row r="1249" spans="1:32" ht="15.75" hidden="1" customHeight="1">
      <c r="A1249" s="342" t="str">
        <f>IF(B1249&lt;&gt;"",IF(AND(B1249='IN-TC'!$S$4,OR(TH!N1249="1111",TH!O1249="1111")),TH!D1249,""),"")</f>
        <v/>
      </c>
      <c r="B1249" s="63">
        <f t="shared" si="162"/>
        <v>6</v>
      </c>
      <c r="C1249" s="64">
        <v>42543</v>
      </c>
      <c r="D1249" s="64" t="s">
        <v>708</v>
      </c>
      <c r="E1249" s="64">
        <f t="shared" si="164"/>
        <v>42543</v>
      </c>
      <c r="F1249" s="74" t="s">
        <v>1184</v>
      </c>
      <c r="G1249" s="67" t="s">
        <v>927</v>
      </c>
      <c r="H1249" s="74"/>
      <c r="I1249" s="446"/>
      <c r="J1249" s="446"/>
      <c r="K1249" s="437"/>
      <c r="L1249" s="446"/>
      <c r="M1249" s="65">
        <v>25000</v>
      </c>
      <c r="N1249" s="66" t="s">
        <v>101</v>
      </c>
      <c r="O1249" s="66" t="s">
        <v>26</v>
      </c>
      <c r="P1249" s="85" t="str">
        <f>IF(AND('331-CT'!$E$7=TH!H1249,OR(N1249="331",O1249="331")),"x","")</f>
        <v/>
      </c>
      <c r="Q1249" s="85" t="str">
        <f>IF(AND(B1249='111'!$L$11,OR($N1249=$Q$7,$O1249=$Q$7)),"x","")</f>
        <v/>
      </c>
      <c r="R1249" s="85" t="str">
        <f>IF(AND($N1249=$Q$7,$B1249&lt;'111'!$L$11),"x","")</f>
        <v/>
      </c>
      <c r="S1249" s="85" t="str">
        <f>IF(AND($O1249=$Q$7,$B1249&lt;'111'!$L$11),"x","")</f>
        <v/>
      </c>
      <c r="T1249" s="85" t="str">
        <f>IF(ISERROR(FIND('112'!$M$9,G1249,1)),"",IF((AND(FIND('112'!$M$9,G1249,1)&gt;=1,B1249='112'!$K$9,OR($N1249='112'!$I$6,$O1249='112'!$I$6))),"x",""))</f>
        <v>x</v>
      </c>
      <c r="U1249" s="85" t="str">
        <f>IF(ISERROR(FIND('112'!$M$9,G1249,1)),"",IF((AND(LEFT(G1249,2)=LEFT('112'!$M$9,2),B1249&lt;'112'!$K$9,$N1249='112'!$I$6)),"x",""))</f>
        <v/>
      </c>
      <c r="V1249" s="85" t="str">
        <f>IF(ISERROR(FIND('112'!$M$9,G1249,1)),"",IF((AND(RIGHT(G1249,2)=RIGHT('112'!$M$9,2),B1249&lt;'112'!$K$9,$O1249='112'!$I$6)),"x",""))</f>
        <v/>
      </c>
      <c r="W1249" s="85" t="str">
        <f>IF(AND('341-CT'!$H$9=H1249,OR(LEFT(N1249,3)=$W$7,LEFT(O1249,3)=$W$7)),"x","")</f>
        <v/>
      </c>
      <c r="X1249" s="85" t="str">
        <f>IF(OR(TH!N1249=TH!$X$7,O1249=TH!$X$7),"x","")</f>
        <v/>
      </c>
      <c r="Y1249" s="85" t="str">
        <f>IF(AND(OR(N1249="131",O1249="131"),H1249='131-CT'!$H$9),"x","")</f>
        <v/>
      </c>
      <c r="Z1249" s="85"/>
      <c r="AA1249" s="85" t="str">
        <f>IF(AND(MONTH(E1249)='IN-NX'!$J$5,'IN-NX'!$D$7=D1249),"x","")</f>
        <v/>
      </c>
      <c r="AB1249" s="85" t="str">
        <f>IF(AND(OR(LEFT(TH!N1249,2)="15",LEFT(TH!O1249,2)="15"),'152-CT'!$J$8=TH!F1249),"x","")</f>
        <v/>
      </c>
      <c r="AC1249" s="85" t="str">
        <f>IF(AND(OR(LEFT(TH!N1249,2)="15",LEFT(TH!O1249,2)="15"),TK!$E$7=TH!F1249),"x","")</f>
        <v/>
      </c>
      <c r="AD1249" s="85"/>
      <c r="AF1249" s="333">
        <v>1</v>
      </c>
    </row>
    <row r="1250" spans="1:32" ht="15.75" hidden="1" customHeight="1">
      <c r="A1250" s="342" t="str">
        <f>IF(B1250&lt;&gt;"",IF(AND(B1250='IN-TC'!$S$4,OR(TH!N1250="1111",TH!O1250="1111")),TH!D1250,""),"")</f>
        <v/>
      </c>
      <c r="B1250" s="63">
        <f t="shared" si="162"/>
        <v>6</v>
      </c>
      <c r="C1250" s="64">
        <v>42543</v>
      </c>
      <c r="D1250" s="64" t="s">
        <v>708</v>
      </c>
      <c r="E1250" s="64">
        <f t="shared" si="164"/>
        <v>42543</v>
      </c>
      <c r="F1250" s="74" t="s">
        <v>1652</v>
      </c>
      <c r="G1250" s="67" t="s">
        <v>927</v>
      </c>
      <c r="H1250" s="74"/>
      <c r="I1250" s="446"/>
      <c r="J1250" s="446"/>
      <c r="K1250" s="437"/>
      <c r="L1250" s="446"/>
      <c r="M1250" s="65">
        <v>2500</v>
      </c>
      <c r="N1250" s="66" t="s">
        <v>9</v>
      </c>
      <c r="O1250" s="66" t="s">
        <v>26</v>
      </c>
      <c r="P1250" s="85" t="str">
        <f>IF(AND('331-CT'!$E$7=TH!H1250,OR(N1250="331",O1250="331")),"x","")</f>
        <v/>
      </c>
      <c r="Q1250" s="85" t="str">
        <f>IF(AND(B1250='111'!$L$11,OR($N1250=$Q$7,$O1250=$Q$7)),"x","")</f>
        <v/>
      </c>
      <c r="R1250" s="85" t="str">
        <f>IF(AND($N1250=$Q$7,$B1250&lt;'111'!$L$11),"x","")</f>
        <v/>
      </c>
      <c r="S1250" s="85" t="str">
        <f>IF(AND($O1250=$Q$7,$B1250&lt;'111'!$L$11),"x","")</f>
        <v/>
      </c>
      <c r="T1250" s="85" t="str">
        <f>IF(ISERROR(FIND('112'!$M$9,G1250,1)),"",IF((AND(FIND('112'!$M$9,G1250,1)&gt;=1,B1250='112'!$K$9,OR($N1250='112'!$I$6,$O1250='112'!$I$6))),"x",""))</f>
        <v>x</v>
      </c>
      <c r="U1250" s="85" t="str">
        <f>IF(ISERROR(FIND('112'!$M$9,G1250,1)),"",IF((AND(LEFT(G1250,2)=LEFT('112'!$M$9,2),B1250&lt;'112'!$K$9,$N1250='112'!$I$6)),"x",""))</f>
        <v/>
      </c>
      <c r="V1250" s="85" t="str">
        <f>IF(ISERROR(FIND('112'!$M$9,G1250,1)),"",IF((AND(RIGHT(G1250,2)=RIGHT('112'!$M$9,2),B1250&lt;'112'!$K$9,$O1250='112'!$I$6)),"x",""))</f>
        <v/>
      </c>
      <c r="W1250" s="85" t="str">
        <f>IF(AND('341-CT'!$H$9=H1250,OR(LEFT(N1250,3)=$W$7,LEFT(O1250,3)=$W$7)),"x","")</f>
        <v/>
      </c>
      <c r="X1250" s="85" t="str">
        <f>IF(OR(TH!N1250=TH!$X$7,O1250=TH!$X$7),"x","")</f>
        <v/>
      </c>
      <c r="Y1250" s="85" t="str">
        <f>IF(AND(OR(N1250="131",O1250="131"),H1250='131-CT'!$H$9),"x","")</f>
        <v/>
      </c>
      <c r="Z1250" s="85"/>
      <c r="AA1250" s="85" t="str">
        <f>IF(AND(MONTH(E1250)='IN-NX'!$J$5,'IN-NX'!$D$7=D1250),"x","")</f>
        <v/>
      </c>
      <c r="AB1250" s="85" t="str">
        <f>IF(AND(OR(LEFT(TH!N1250,2)="15",LEFT(TH!O1250,2)="15"),'152-CT'!$J$8=TH!F1250),"x","")</f>
        <v/>
      </c>
      <c r="AC1250" s="85" t="str">
        <f>IF(AND(OR(LEFT(TH!N1250,2)="15",LEFT(TH!O1250,2)="15"),TK!$E$7=TH!F1250),"x","")</f>
        <v/>
      </c>
      <c r="AD1250" s="85"/>
    </row>
    <row r="1251" spans="1:32" ht="15.75" hidden="1" customHeight="1">
      <c r="A1251" s="342" t="str">
        <f>IF(B1251&lt;&gt;"",IF(AND(B1251='IN-TC'!$S$4,OR(TH!N1251="1111",TH!O1251="1111")),TH!D1251,""),"")</f>
        <v/>
      </c>
      <c r="B1251" s="63">
        <f t="shared" si="162"/>
        <v>6</v>
      </c>
      <c r="C1251" s="64">
        <v>42543</v>
      </c>
      <c r="D1251" s="64" t="s">
        <v>708</v>
      </c>
      <c r="E1251" s="64">
        <f t="shared" si="164"/>
        <v>42543</v>
      </c>
      <c r="F1251" s="74" t="s">
        <v>1056</v>
      </c>
      <c r="G1251" s="67" t="s">
        <v>927</v>
      </c>
      <c r="H1251" s="67" t="s">
        <v>1665</v>
      </c>
      <c r="I1251" s="446"/>
      <c r="J1251" s="446"/>
      <c r="K1251" s="437"/>
      <c r="L1251" s="446"/>
      <c r="M1251" s="65">
        <v>621444</v>
      </c>
      <c r="N1251" s="66" t="s">
        <v>99</v>
      </c>
      <c r="O1251" s="66" t="s">
        <v>26</v>
      </c>
      <c r="P1251" s="85" t="str">
        <f>IF(AND('331-CT'!$E$7=TH!H1251,OR(N1251="331",O1251="331")),"x","")</f>
        <v/>
      </c>
      <c r="Q1251" s="85" t="str">
        <f>IF(AND(B1251='111'!$L$11,OR($N1251=$Q$7,$O1251=$Q$7)),"x","")</f>
        <v/>
      </c>
      <c r="R1251" s="85" t="str">
        <f>IF(AND($N1251=$Q$7,$B1251&lt;'111'!$L$11),"x","")</f>
        <v/>
      </c>
      <c r="S1251" s="85" t="str">
        <f>IF(AND($O1251=$Q$7,$B1251&lt;'111'!$L$11),"x","")</f>
        <v/>
      </c>
      <c r="T1251" s="85" t="str">
        <f>IF(ISERROR(FIND('112'!$M$9,G1251,1)),"",IF((AND(FIND('112'!$M$9,G1251,1)&gt;=1,B1251='112'!$K$9,OR($N1251='112'!$I$6,$O1251='112'!$I$6))),"x",""))</f>
        <v>x</v>
      </c>
      <c r="U1251" s="85" t="str">
        <f>IF(ISERROR(FIND('112'!$M$9,G1251,1)),"",IF((AND(LEFT(G1251,2)=LEFT('112'!$M$9,2),B1251&lt;'112'!$K$9,$N1251='112'!$I$6)),"x",""))</f>
        <v/>
      </c>
      <c r="V1251" s="85" t="str">
        <f>IF(ISERROR(FIND('112'!$M$9,G1251,1)),"",IF((AND(RIGHT(G1251,2)=RIGHT('112'!$M$9,2),B1251&lt;'112'!$K$9,$O1251='112'!$I$6)),"x",""))</f>
        <v/>
      </c>
      <c r="W1251" s="85" t="str">
        <f>IF(AND('341-CT'!$H$9=H1251,OR(LEFT(N1251,3)=$W$7,LEFT(O1251,3)=$W$7)),"x","")</f>
        <v/>
      </c>
      <c r="X1251" s="85" t="str">
        <f>IF(OR(TH!N1251=TH!$X$7,O1251=TH!$X$7),"x","")</f>
        <v/>
      </c>
      <c r="Y1251" s="85" t="str">
        <f>IF(AND(OR(N1251="131",O1251="131"),H1251='131-CT'!$H$9),"x","")</f>
        <v/>
      </c>
      <c r="Z1251" s="85"/>
      <c r="AA1251" s="85" t="str">
        <f>IF(AND(MONTH(E1251)='IN-NX'!$J$5,'IN-NX'!$D$7=D1251),"x","")</f>
        <v/>
      </c>
      <c r="AB1251" s="85" t="str">
        <f>IF(AND(OR(LEFT(TH!N1251,2)="15",LEFT(TH!O1251,2)="15"),'152-CT'!$J$8=TH!F1251),"x","")</f>
        <v/>
      </c>
      <c r="AC1251" s="85" t="str">
        <f>IF(AND(OR(LEFT(TH!N1251,2)="15",LEFT(TH!O1251,2)="15"),TK!$E$7=TH!F1251),"x","")</f>
        <v/>
      </c>
      <c r="AD1251" s="85"/>
    </row>
    <row r="1252" spans="1:32" ht="15.75" hidden="1" customHeight="1">
      <c r="A1252" s="342" t="str">
        <f>IF(B1252&lt;&gt;"",IF(AND(B1252='IN-TC'!$S$4,OR(TH!N1252="1111",TH!O1252="1111")),TH!D1252,""),"")</f>
        <v/>
      </c>
      <c r="B1252" s="63">
        <f t="shared" si="162"/>
        <v>6</v>
      </c>
      <c r="C1252" s="64">
        <v>42543</v>
      </c>
      <c r="D1252" s="64" t="s">
        <v>708</v>
      </c>
      <c r="E1252" s="64">
        <f t="shared" si="164"/>
        <v>42543</v>
      </c>
      <c r="F1252" s="74" t="s">
        <v>1057</v>
      </c>
      <c r="G1252" s="67" t="s">
        <v>927</v>
      </c>
      <c r="H1252" s="67" t="s">
        <v>1666</v>
      </c>
      <c r="I1252" s="446"/>
      <c r="J1252" s="446"/>
      <c r="K1252" s="437"/>
      <c r="L1252" s="446"/>
      <c r="M1252" s="65">
        <v>1488071</v>
      </c>
      <c r="N1252" s="66" t="s">
        <v>99</v>
      </c>
      <c r="O1252" s="66" t="s">
        <v>26</v>
      </c>
      <c r="P1252" s="85" t="str">
        <f>IF(AND('331-CT'!$E$7=TH!H1252,OR(N1252="331",O1252="331")),"x","")</f>
        <v/>
      </c>
      <c r="Q1252" s="85" t="str">
        <f>IF(AND(B1252='111'!$L$11,OR($N1252=$Q$7,$O1252=$Q$7)),"x","")</f>
        <v/>
      </c>
      <c r="R1252" s="85" t="str">
        <f>IF(AND($N1252=$Q$7,$B1252&lt;'111'!$L$11),"x","")</f>
        <v/>
      </c>
      <c r="S1252" s="85" t="str">
        <f>IF(AND($O1252=$Q$7,$B1252&lt;'111'!$L$11),"x","")</f>
        <v/>
      </c>
      <c r="T1252" s="85" t="str">
        <f>IF(ISERROR(FIND('112'!$M$9,G1252,1)),"",IF((AND(FIND('112'!$M$9,G1252,1)&gt;=1,B1252='112'!$K$9,OR($N1252='112'!$I$6,$O1252='112'!$I$6))),"x",""))</f>
        <v>x</v>
      </c>
      <c r="U1252" s="85" t="str">
        <f>IF(ISERROR(FIND('112'!$M$9,G1252,1)),"",IF((AND(LEFT(G1252,2)=LEFT('112'!$M$9,2),B1252&lt;'112'!$K$9,$N1252='112'!$I$6)),"x",""))</f>
        <v/>
      </c>
      <c r="V1252" s="85" t="str">
        <f>IF(ISERROR(FIND('112'!$M$9,G1252,1)),"",IF((AND(RIGHT(G1252,2)=RIGHT('112'!$M$9,2),B1252&lt;'112'!$K$9,$O1252='112'!$I$6)),"x",""))</f>
        <v/>
      </c>
      <c r="W1252" s="85" t="str">
        <f>IF(AND('341-CT'!$H$9=H1252,OR(LEFT(N1252,3)=$W$7,LEFT(O1252,3)=$W$7)),"x","")</f>
        <v/>
      </c>
      <c r="X1252" s="85" t="str">
        <f>IF(OR(TH!N1252=TH!$X$7,O1252=TH!$X$7),"x","")</f>
        <v/>
      </c>
      <c r="Y1252" s="85" t="str">
        <f>IF(AND(OR(N1252="131",O1252="131"),H1252='131-CT'!$H$9),"x","")</f>
        <v/>
      </c>
      <c r="Z1252" s="85"/>
      <c r="AA1252" s="85" t="str">
        <f>IF(AND(MONTH(E1252)='IN-NX'!$J$5,'IN-NX'!$D$7=D1252),"x","")</f>
        <v/>
      </c>
      <c r="AB1252" s="85" t="str">
        <f>IF(AND(OR(LEFT(TH!N1252,2)="15",LEFT(TH!O1252,2)="15"),'152-CT'!$J$8=TH!F1252),"x","")</f>
        <v/>
      </c>
      <c r="AC1252" s="85" t="str">
        <f>IF(AND(OR(LEFT(TH!N1252,2)="15",LEFT(TH!O1252,2)="15"),TK!$E$7=TH!F1252),"x","")</f>
        <v/>
      </c>
      <c r="AD1252" s="85"/>
    </row>
    <row r="1253" spans="1:32" ht="15.75" hidden="1" customHeight="1">
      <c r="A1253" s="342" t="str">
        <f>IF(B1253&lt;&gt;"",IF(AND(B1253='IN-TC'!$S$4,OR(TH!N1253="1111",TH!O1253="1111")),TH!D1253,""),"")</f>
        <v/>
      </c>
      <c r="B1253" s="63">
        <f t="shared" si="162"/>
        <v>6</v>
      </c>
      <c r="C1253" s="64">
        <v>42543</v>
      </c>
      <c r="D1253" s="64" t="s">
        <v>708</v>
      </c>
      <c r="E1253" s="64">
        <f t="shared" si="164"/>
        <v>42543</v>
      </c>
      <c r="F1253" s="74" t="s">
        <v>1058</v>
      </c>
      <c r="G1253" s="67" t="s">
        <v>927</v>
      </c>
      <c r="H1253" s="67" t="s">
        <v>1667</v>
      </c>
      <c r="I1253" s="446"/>
      <c r="J1253" s="446"/>
      <c r="K1253" s="437"/>
      <c r="L1253" s="446"/>
      <c r="M1253" s="65">
        <v>916200</v>
      </c>
      <c r="N1253" s="66" t="s">
        <v>99</v>
      </c>
      <c r="O1253" s="66" t="s">
        <v>26</v>
      </c>
      <c r="P1253" s="85" t="str">
        <f>IF(AND('331-CT'!$E$7=TH!H1253,OR(N1253="331",O1253="331")),"x","")</f>
        <v/>
      </c>
      <c r="Q1253" s="85" t="str">
        <f>IF(AND(B1253='111'!$L$11,OR($N1253=$Q$7,$O1253=$Q$7)),"x","")</f>
        <v/>
      </c>
      <c r="R1253" s="85" t="str">
        <f>IF(AND($N1253=$Q$7,$B1253&lt;'111'!$L$11),"x","")</f>
        <v/>
      </c>
      <c r="S1253" s="85" t="str">
        <f>IF(AND($O1253=$Q$7,$B1253&lt;'111'!$L$11),"x","")</f>
        <v/>
      </c>
      <c r="T1253" s="85" t="str">
        <f>IF(ISERROR(FIND('112'!$M$9,G1253,1)),"",IF((AND(FIND('112'!$M$9,G1253,1)&gt;=1,B1253='112'!$K$9,OR($N1253='112'!$I$6,$O1253='112'!$I$6))),"x",""))</f>
        <v>x</v>
      </c>
      <c r="U1253" s="85" t="str">
        <f>IF(ISERROR(FIND('112'!$M$9,G1253,1)),"",IF((AND(LEFT(G1253,2)=LEFT('112'!$M$9,2),B1253&lt;'112'!$K$9,$N1253='112'!$I$6)),"x",""))</f>
        <v/>
      </c>
      <c r="V1253" s="85" t="str">
        <f>IF(ISERROR(FIND('112'!$M$9,G1253,1)),"",IF((AND(RIGHT(G1253,2)=RIGHT('112'!$M$9,2),B1253&lt;'112'!$K$9,$O1253='112'!$I$6)),"x",""))</f>
        <v/>
      </c>
      <c r="W1253" s="85" t="str">
        <f>IF(AND('341-CT'!$H$9=H1253,OR(LEFT(N1253,3)=$W$7,LEFT(O1253,3)=$W$7)),"x","")</f>
        <v/>
      </c>
      <c r="X1253" s="85" t="str">
        <f>IF(OR(TH!N1253=TH!$X$7,O1253=TH!$X$7),"x","")</f>
        <v/>
      </c>
      <c r="Y1253" s="85" t="str">
        <f>IF(AND(OR(N1253="131",O1253="131"),H1253='131-CT'!$H$9),"x","")</f>
        <v/>
      </c>
      <c r="Z1253" s="85"/>
      <c r="AA1253" s="85" t="str">
        <f>IF(AND(MONTH(E1253)='IN-NX'!$J$5,'IN-NX'!$D$7=D1253),"x","")</f>
        <v/>
      </c>
      <c r="AB1253" s="85" t="str">
        <f>IF(AND(OR(LEFT(TH!N1253,2)="15",LEFT(TH!O1253,2)="15"),'152-CT'!$J$8=TH!F1253),"x","")</f>
        <v/>
      </c>
      <c r="AC1253" s="85" t="str">
        <f>IF(AND(OR(LEFT(TH!N1253,2)="15",LEFT(TH!O1253,2)="15"),TK!$E$7=TH!F1253),"x","")</f>
        <v/>
      </c>
      <c r="AD1253" s="85"/>
    </row>
    <row r="1254" spans="1:32" ht="15.75" hidden="1" customHeight="1">
      <c r="A1254" s="342" t="str">
        <f>IF(B1254&lt;&gt;"",IF(AND(B1254='IN-TC'!$S$4,OR(TH!N1254="1111",TH!O1254="1111")),TH!D1254,""),"")</f>
        <v/>
      </c>
      <c r="B1254" s="63">
        <f t="shared" si="162"/>
        <v>6</v>
      </c>
      <c r="C1254" s="64">
        <v>42543</v>
      </c>
      <c r="D1254" s="64" t="s">
        <v>708</v>
      </c>
      <c r="E1254" s="64">
        <f t="shared" si="164"/>
        <v>42543</v>
      </c>
      <c r="F1254" s="74" t="s">
        <v>1059</v>
      </c>
      <c r="G1254" s="67" t="s">
        <v>927</v>
      </c>
      <c r="H1254" s="67" t="s">
        <v>1668</v>
      </c>
      <c r="I1254" s="446"/>
      <c r="J1254" s="446"/>
      <c r="K1254" s="437"/>
      <c r="L1254" s="446"/>
      <c r="M1254" s="65">
        <v>1282635</v>
      </c>
      <c r="N1254" s="66" t="s">
        <v>99</v>
      </c>
      <c r="O1254" s="66" t="s">
        <v>26</v>
      </c>
      <c r="P1254" s="85" t="str">
        <f>IF(AND('331-CT'!$E$7=TH!H1254,OR(N1254="331",O1254="331")),"x","")</f>
        <v/>
      </c>
      <c r="Q1254" s="85" t="str">
        <f>IF(AND(B1254='111'!$L$11,OR($N1254=$Q$7,$O1254=$Q$7)),"x","")</f>
        <v/>
      </c>
      <c r="R1254" s="85" t="str">
        <f>IF(AND($N1254=$Q$7,$B1254&lt;'111'!$L$11),"x","")</f>
        <v/>
      </c>
      <c r="S1254" s="85" t="str">
        <f>IF(AND($O1254=$Q$7,$B1254&lt;'111'!$L$11),"x","")</f>
        <v/>
      </c>
      <c r="T1254" s="85" t="str">
        <f>IF(ISERROR(FIND('112'!$M$9,G1254,1)),"",IF((AND(FIND('112'!$M$9,G1254,1)&gt;=1,B1254='112'!$K$9,OR($N1254='112'!$I$6,$O1254='112'!$I$6))),"x",""))</f>
        <v>x</v>
      </c>
      <c r="U1254" s="85" t="str">
        <f>IF(ISERROR(FIND('112'!$M$9,G1254,1)),"",IF((AND(LEFT(G1254,2)=LEFT('112'!$M$9,2),B1254&lt;'112'!$K$9,$N1254='112'!$I$6)),"x",""))</f>
        <v/>
      </c>
      <c r="V1254" s="85" t="str">
        <f>IF(ISERROR(FIND('112'!$M$9,G1254,1)),"",IF((AND(RIGHT(G1254,2)=RIGHT('112'!$M$9,2),B1254&lt;'112'!$K$9,$O1254='112'!$I$6)),"x",""))</f>
        <v/>
      </c>
      <c r="W1254" s="85" t="str">
        <f>IF(AND('341-CT'!$H$9=H1254,OR(LEFT(N1254,3)=$W$7,LEFT(O1254,3)=$W$7)),"x","")</f>
        <v/>
      </c>
      <c r="X1254" s="85" t="str">
        <f>IF(OR(TH!N1254=TH!$X$7,O1254=TH!$X$7),"x","")</f>
        <v/>
      </c>
      <c r="Y1254" s="85" t="str">
        <f>IF(AND(OR(N1254="131",O1254="131"),H1254='131-CT'!$H$9),"x","")</f>
        <v/>
      </c>
      <c r="Z1254" s="85"/>
      <c r="AA1254" s="85" t="str">
        <f>IF(AND(MONTH(E1254)='IN-NX'!$J$5,'IN-NX'!$D$7=D1254),"x","")</f>
        <v/>
      </c>
      <c r="AB1254" s="85" t="str">
        <f>IF(AND(OR(LEFT(TH!N1254,2)="15",LEFT(TH!O1254,2)="15"),'152-CT'!$J$8=TH!F1254),"x","")</f>
        <v/>
      </c>
      <c r="AC1254" s="85" t="str">
        <f>IF(AND(OR(LEFT(TH!N1254,2)="15",LEFT(TH!O1254,2)="15"),TK!$E$7=TH!F1254),"x","")</f>
        <v/>
      </c>
      <c r="AD1254" s="85"/>
    </row>
    <row r="1255" spans="1:32" ht="15.75" hidden="1" customHeight="1">
      <c r="A1255" s="342" t="str">
        <f>IF(B1255&lt;&gt;"",IF(AND(B1255='IN-TC'!$S$4,OR(TH!N1255="1111",TH!O1255="1111")),TH!D1255,""),"")</f>
        <v/>
      </c>
      <c r="B1255" s="63">
        <f t="shared" si="162"/>
        <v>6</v>
      </c>
      <c r="C1255" s="64">
        <v>42543</v>
      </c>
      <c r="D1255" s="64" t="s">
        <v>705</v>
      </c>
      <c r="E1255" s="64">
        <f t="shared" si="164"/>
        <v>42543</v>
      </c>
      <c r="F1255" s="74" t="s">
        <v>1669</v>
      </c>
      <c r="G1255" s="67" t="s">
        <v>927</v>
      </c>
      <c r="H1255" s="74" t="s">
        <v>1227</v>
      </c>
      <c r="I1255" s="446"/>
      <c r="J1255" s="446"/>
      <c r="K1255" s="437"/>
      <c r="L1255" s="446"/>
      <c r="M1255" s="65">
        <v>7000000</v>
      </c>
      <c r="N1255" s="66" t="s">
        <v>26</v>
      </c>
      <c r="O1255" s="66" t="s">
        <v>72</v>
      </c>
      <c r="P1255" s="85" t="str">
        <f>IF(AND('331-CT'!$E$7=TH!H1255,OR(N1255="331",O1255="331")),"x","")</f>
        <v/>
      </c>
      <c r="Q1255" s="85" t="str">
        <f>IF(AND(B1255='111'!$L$11,OR($N1255=$Q$7,$O1255=$Q$7)),"x","")</f>
        <v/>
      </c>
      <c r="R1255" s="85" t="str">
        <f>IF(AND($N1255=$Q$7,$B1255&lt;'111'!$L$11),"x","")</f>
        <v/>
      </c>
      <c r="S1255" s="85" t="str">
        <f>IF(AND($O1255=$Q$7,$B1255&lt;'111'!$L$11),"x","")</f>
        <v/>
      </c>
      <c r="T1255" s="85" t="str">
        <f>IF(ISERROR(FIND('112'!$M$9,G1255,1)),"",IF((AND(FIND('112'!$M$9,G1255,1)&gt;=1,B1255='112'!$K$9,OR($N1255='112'!$I$6,$O1255='112'!$I$6))),"x",""))</f>
        <v>x</v>
      </c>
      <c r="U1255" s="85" t="str">
        <f>IF(ISERROR(FIND('112'!$M$9,G1255,1)),"",IF((AND(LEFT(G1255,2)=LEFT('112'!$M$9,2),B1255&lt;'112'!$K$9,$N1255='112'!$I$6)),"x",""))</f>
        <v/>
      </c>
      <c r="V1255" s="85" t="str">
        <f>IF(ISERROR(FIND('112'!$M$9,G1255,1)),"",IF((AND(RIGHT(G1255,2)=RIGHT('112'!$M$9,2),B1255&lt;'112'!$K$9,$O1255='112'!$I$6)),"x",""))</f>
        <v/>
      </c>
      <c r="W1255" s="85" t="str">
        <f>IF(AND('341-CT'!$H$9=H1255,OR(LEFT(N1255,3)=$W$7,LEFT(O1255,3)=$W$7)),"x","")</f>
        <v/>
      </c>
      <c r="X1255" s="85" t="str">
        <f>IF(OR(TH!N1255=TH!$X$7,O1255=TH!$X$7),"x","")</f>
        <v>x</v>
      </c>
      <c r="Y1255" s="85" t="str">
        <f>IF(AND(OR(N1255="131",O1255="131"),H1255='131-CT'!$H$9),"x","")</f>
        <v/>
      </c>
      <c r="Z1255" s="85"/>
      <c r="AA1255" s="85" t="str">
        <f>IF(AND(MONTH(E1255)='IN-NX'!$J$5,'IN-NX'!$D$7=D1255),"x","")</f>
        <v/>
      </c>
      <c r="AB1255" s="85" t="str">
        <f>IF(AND(OR(LEFT(TH!N1255,2)="15",LEFT(TH!O1255,2)="15"),'152-CT'!$J$8=TH!F1255),"x","")</f>
        <v/>
      </c>
      <c r="AC1255" s="85" t="str">
        <f>IF(AND(OR(LEFT(TH!N1255,2)="15",LEFT(TH!O1255,2)="15"),TK!$E$7=TH!F1255),"x","")</f>
        <v/>
      </c>
      <c r="AD1255" s="85"/>
    </row>
    <row r="1256" spans="1:32" ht="15.75" hidden="1" customHeight="1">
      <c r="A1256" s="342" t="str">
        <f>IF(B1256&lt;&gt;"",IF(AND(B1256='IN-TC'!$S$4,OR(TH!N1256="1111",TH!O1256="1111")),TH!D1256,""),"")</f>
        <v/>
      </c>
      <c r="B1256" s="63">
        <f t="shared" si="162"/>
        <v>6</v>
      </c>
      <c r="C1256" s="64">
        <v>42543</v>
      </c>
      <c r="D1256" s="64" t="s">
        <v>708</v>
      </c>
      <c r="E1256" s="64">
        <f t="shared" si="164"/>
        <v>42543</v>
      </c>
      <c r="F1256" s="74" t="s">
        <v>758</v>
      </c>
      <c r="G1256" s="67" t="s">
        <v>927</v>
      </c>
      <c r="H1256" s="7" t="s">
        <v>731</v>
      </c>
      <c r="I1256" s="446"/>
      <c r="J1256" s="446"/>
      <c r="K1256" s="437"/>
      <c r="L1256" s="446"/>
      <c r="M1256" s="65">
        <v>888287</v>
      </c>
      <c r="N1256" s="66" t="s">
        <v>99</v>
      </c>
      <c r="O1256" s="66" t="s">
        <v>26</v>
      </c>
      <c r="P1256" s="85" t="str">
        <f>IF(AND('331-CT'!$E$7=TH!H1256,OR(N1256="331",O1256="331")),"x","")</f>
        <v/>
      </c>
      <c r="Q1256" s="85" t="str">
        <f>IF(AND(B1256='111'!$L$11,OR($N1256=$Q$7,$O1256=$Q$7)),"x","")</f>
        <v/>
      </c>
      <c r="R1256" s="85" t="str">
        <f>IF(AND($N1256=$Q$7,$B1256&lt;'111'!$L$11),"x","")</f>
        <v/>
      </c>
      <c r="S1256" s="85" t="str">
        <f>IF(AND($O1256=$Q$7,$B1256&lt;'111'!$L$11),"x","")</f>
        <v/>
      </c>
      <c r="T1256" s="85" t="str">
        <f>IF(ISERROR(FIND('112'!$M$9,G1256,1)),"",IF((AND(FIND('112'!$M$9,G1256,1)&gt;=1,B1256='112'!$K$9,OR($N1256='112'!$I$6,$O1256='112'!$I$6))),"x",""))</f>
        <v>x</v>
      </c>
      <c r="U1256" s="85" t="str">
        <f>IF(ISERROR(FIND('112'!$M$9,G1256,1)),"",IF((AND(LEFT(G1256,2)=LEFT('112'!$M$9,2),B1256&lt;'112'!$K$9,$N1256='112'!$I$6)),"x",""))</f>
        <v/>
      </c>
      <c r="V1256" s="85" t="str">
        <f>IF(ISERROR(FIND('112'!$M$9,G1256,1)),"",IF((AND(RIGHT(G1256,2)=RIGHT('112'!$M$9,2),B1256&lt;'112'!$K$9,$O1256='112'!$I$6)),"x",""))</f>
        <v/>
      </c>
      <c r="W1256" s="85" t="str">
        <f>IF(AND('341-CT'!$H$9=H1256,OR(LEFT(N1256,3)=$W$7,LEFT(O1256,3)=$W$7)),"x","")</f>
        <v/>
      </c>
      <c r="X1256" s="85" t="str">
        <f>IF(OR(TH!N1256=TH!$X$7,O1256=TH!$X$7),"x","")</f>
        <v/>
      </c>
      <c r="Y1256" s="85" t="str">
        <f>IF(AND(OR(N1256="131",O1256="131"),H1256='131-CT'!$H$9),"x","")</f>
        <v/>
      </c>
      <c r="Z1256" s="85"/>
      <c r="AA1256" s="85" t="str">
        <f>IF(AND(MONTH(E1256)='IN-NX'!$J$5,'IN-NX'!$D$7=D1256),"x","")</f>
        <v/>
      </c>
      <c r="AB1256" s="85" t="str">
        <f>IF(AND(OR(LEFT(TH!N1256,2)="15",LEFT(TH!O1256,2)="15"),'152-CT'!$J$8=TH!F1256),"x","")</f>
        <v/>
      </c>
      <c r="AC1256" s="85" t="str">
        <f>IF(AND(OR(LEFT(TH!N1256,2)="15",LEFT(TH!O1256,2)="15"),TK!$E$7=TH!F1256),"x","")</f>
        <v/>
      </c>
      <c r="AD1256" s="85"/>
    </row>
    <row r="1257" spans="1:32" ht="15.75" hidden="1" customHeight="1">
      <c r="A1257" s="342" t="str">
        <f>IF(B1257&lt;&gt;"",IF(AND(B1257='IN-TC'!$S$4,OR(TH!N1257="1111",TH!O1257="1111")),TH!D1257,""),"")</f>
        <v/>
      </c>
      <c r="B1257" s="63">
        <f t="shared" si="162"/>
        <v>6</v>
      </c>
      <c r="C1257" s="64">
        <v>42543</v>
      </c>
      <c r="D1257" s="64" t="s">
        <v>708</v>
      </c>
      <c r="E1257" s="64">
        <f t="shared" si="164"/>
        <v>42543</v>
      </c>
      <c r="F1257" s="74" t="s">
        <v>759</v>
      </c>
      <c r="G1257" s="67" t="s">
        <v>927</v>
      </c>
      <c r="H1257" s="7" t="s">
        <v>732</v>
      </c>
      <c r="I1257" s="446"/>
      <c r="J1257" s="446"/>
      <c r="K1257" s="437"/>
      <c r="L1257" s="446"/>
      <c r="M1257" s="65">
        <v>883375</v>
      </c>
      <c r="N1257" s="66" t="s">
        <v>99</v>
      </c>
      <c r="O1257" s="66" t="s">
        <v>26</v>
      </c>
      <c r="P1257" s="85" t="str">
        <f>IF(AND('331-CT'!$E$7=TH!H1257,OR(N1257="331",O1257="331")),"x","")</f>
        <v/>
      </c>
      <c r="Q1257" s="85" t="str">
        <f>IF(AND(B1257='111'!$L$11,OR($N1257=$Q$7,$O1257=$Q$7)),"x","")</f>
        <v/>
      </c>
      <c r="R1257" s="85" t="str">
        <f>IF(AND($N1257=$Q$7,$B1257&lt;'111'!$L$11),"x","")</f>
        <v/>
      </c>
      <c r="S1257" s="85" t="str">
        <f>IF(AND($O1257=$Q$7,$B1257&lt;'111'!$L$11),"x","")</f>
        <v/>
      </c>
      <c r="T1257" s="85" t="str">
        <f>IF(ISERROR(FIND('112'!$M$9,G1257,1)),"",IF((AND(FIND('112'!$M$9,G1257,1)&gt;=1,B1257='112'!$K$9,OR($N1257='112'!$I$6,$O1257='112'!$I$6))),"x",""))</f>
        <v>x</v>
      </c>
      <c r="U1257" s="85" t="str">
        <f>IF(ISERROR(FIND('112'!$M$9,G1257,1)),"",IF((AND(LEFT(G1257,2)=LEFT('112'!$M$9,2),B1257&lt;'112'!$K$9,$N1257='112'!$I$6)),"x",""))</f>
        <v/>
      </c>
      <c r="V1257" s="85" t="str">
        <f>IF(ISERROR(FIND('112'!$M$9,G1257,1)),"",IF((AND(RIGHT(G1257,2)=RIGHT('112'!$M$9,2),B1257&lt;'112'!$K$9,$O1257='112'!$I$6)),"x",""))</f>
        <v/>
      </c>
      <c r="W1257" s="85" t="str">
        <f>IF(AND('341-CT'!$H$9=H1257,OR(LEFT(N1257,3)=$W$7,LEFT(O1257,3)=$W$7)),"x","")</f>
        <v/>
      </c>
      <c r="X1257" s="85" t="str">
        <f>IF(OR(TH!N1257=TH!$X$7,O1257=TH!$X$7),"x","")</f>
        <v/>
      </c>
      <c r="Y1257" s="85" t="str">
        <f>IF(AND(OR(N1257="131",O1257="131"),H1257='131-CT'!$H$9),"x","")</f>
        <v/>
      </c>
      <c r="Z1257" s="85"/>
      <c r="AA1257" s="85" t="str">
        <f>IF(AND(MONTH(E1257)='IN-NX'!$J$5,'IN-NX'!$D$7=D1257),"x","")</f>
        <v/>
      </c>
      <c r="AB1257" s="85" t="str">
        <f>IF(AND(OR(LEFT(TH!N1257,2)="15",LEFT(TH!O1257,2)="15"),'152-CT'!$J$8=TH!F1257),"x","")</f>
        <v/>
      </c>
      <c r="AC1257" s="85" t="str">
        <f>IF(AND(OR(LEFT(TH!N1257,2)="15",LEFT(TH!O1257,2)="15"),TK!$E$7=TH!F1257),"x","")</f>
        <v/>
      </c>
      <c r="AD1257" s="85"/>
    </row>
    <row r="1258" spans="1:32" ht="15.75" hidden="1" customHeight="1">
      <c r="A1258" s="342" t="str">
        <f>IF(B1258&lt;&gt;"",IF(AND(B1258='IN-TC'!$S$4,OR(TH!N1258="1111",TH!O1258="1111")),TH!D1258,""),"")</f>
        <v/>
      </c>
      <c r="B1258" s="63">
        <f t="shared" si="162"/>
        <v>6</v>
      </c>
      <c r="C1258" s="64">
        <v>42543</v>
      </c>
      <c r="D1258" s="64" t="s">
        <v>708</v>
      </c>
      <c r="E1258" s="64">
        <f t="shared" si="164"/>
        <v>42543</v>
      </c>
      <c r="F1258" s="74" t="s">
        <v>1068</v>
      </c>
      <c r="G1258" s="67" t="s">
        <v>927</v>
      </c>
      <c r="H1258" s="7" t="s">
        <v>739</v>
      </c>
      <c r="I1258" s="446"/>
      <c r="J1258" s="446"/>
      <c r="K1258" s="437"/>
      <c r="L1258" s="446"/>
      <c r="M1258" s="65">
        <v>605366</v>
      </c>
      <c r="N1258" s="66" t="s">
        <v>99</v>
      </c>
      <c r="O1258" s="66" t="s">
        <v>26</v>
      </c>
      <c r="P1258" s="85" t="str">
        <f>IF(AND('331-CT'!$E$7=TH!H1258,OR(N1258="331",O1258="331")),"x","")</f>
        <v/>
      </c>
      <c r="Q1258" s="85" t="str">
        <f>IF(AND(B1258='111'!$L$11,OR($N1258=$Q$7,$O1258=$Q$7)),"x","")</f>
        <v/>
      </c>
      <c r="R1258" s="85" t="str">
        <f>IF(AND($N1258=$Q$7,$B1258&lt;'111'!$L$11),"x","")</f>
        <v/>
      </c>
      <c r="S1258" s="85" t="str">
        <f>IF(AND($O1258=$Q$7,$B1258&lt;'111'!$L$11),"x","")</f>
        <v/>
      </c>
      <c r="T1258" s="85" t="str">
        <f>IF(ISERROR(FIND('112'!$M$9,G1258,1)),"",IF((AND(FIND('112'!$M$9,G1258,1)&gt;=1,B1258='112'!$K$9,OR($N1258='112'!$I$6,$O1258='112'!$I$6))),"x",""))</f>
        <v>x</v>
      </c>
      <c r="U1258" s="85" t="str">
        <f>IF(ISERROR(FIND('112'!$M$9,G1258,1)),"",IF((AND(LEFT(G1258,2)=LEFT('112'!$M$9,2),B1258&lt;'112'!$K$9,$N1258='112'!$I$6)),"x",""))</f>
        <v/>
      </c>
      <c r="V1258" s="85" t="str">
        <f>IF(ISERROR(FIND('112'!$M$9,G1258,1)),"",IF((AND(RIGHT(G1258,2)=RIGHT('112'!$M$9,2),B1258&lt;'112'!$K$9,$O1258='112'!$I$6)),"x",""))</f>
        <v/>
      </c>
      <c r="W1258" s="85" t="str">
        <f>IF(AND('341-CT'!$H$9=H1258,OR(LEFT(N1258,3)=$W$7,LEFT(O1258,3)=$W$7)),"x","")</f>
        <v/>
      </c>
      <c r="X1258" s="85" t="str">
        <f>IF(OR(TH!N1258=TH!$X$7,O1258=TH!$X$7),"x","")</f>
        <v/>
      </c>
      <c r="Y1258" s="85" t="str">
        <f>IF(AND(OR(N1258="131",O1258="131"),H1258='131-CT'!$H$9),"x","")</f>
        <v/>
      </c>
      <c r="Z1258" s="85"/>
      <c r="AA1258" s="85" t="str">
        <f>IF(AND(MONTH(E1258)='IN-NX'!$J$5,'IN-NX'!$D$7=D1258),"x","")</f>
        <v/>
      </c>
      <c r="AB1258" s="85" t="str">
        <f>IF(AND(OR(LEFT(TH!N1258,2)="15",LEFT(TH!O1258,2)="15"),'152-CT'!$J$8=TH!F1258),"x","")</f>
        <v/>
      </c>
      <c r="AC1258" s="85" t="str">
        <f>IF(AND(OR(LEFT(TH!N1258,2)="15",LEFT(TH!O1258,2)="15"),TK!$E$7=TH!F1258),"x","")</f>
        <v/>
      </c>
      <c r="AD1258" s="85"/>
    </row>
    <row r="1259" spans="1:32" ht="15.75" hidden="1" customHeight="1">
      <c r="A1259" s="342" t="str">
        <f>IF(B1259&lt;&gt;"",IF(AND(B1259='IN-TC'!$S$4,OR(TH!N1259="1111",TH!O1259="1111")),TH!D1259,""),"")</f>
        <v/>
      </c>
      <c r="B1259" s="63">
        <f t="shared" si="162"/>
        <v>6</v>
      </c>
      <c r="C1259" s="64">
        <v>42543</v>
      </c>
      <c r="D1259" s="64" t="s">
        <v>708</v>
      </c>
      <c r="E1259" s="64">
        <f t="shared" si="164"/>
        <v>42543</v>
      </c>
      <c r="F1259" s="74" t="s">
        <v>761</v>
      </c>
      <c r="G1259" s="67" t="s">
        <v>927</v>
      </c>
      <c r="H1259" s="7" t="s">
        <v>733</v>
      </c>
      <c r="I1259" s="446"/>
      <c r="J1259" s="446"/>
      <c r="K1259" s="437"/>
      <c r="L1259" s="446"/>
      <c r="M1259" s="65">
        <v>883375</v>
      </c>
      <c r="N1259" s="66" t="s">
        <v>99</v>
      </c>
      <c r="O1259" s="66" t="s">
        <v>26</v>
      </c>
      <c r="P1259" s="85" t="str">
        <f>IF(AND('331-CT'!$E$7=TH!H1259,OR(N1259="331",O1259="331")),"x","")</f>
        <v/>
      </c>
      <c r="Q1259" s="85" t="str">
        <f>IF(AND(B1259='111'!$L$11,OR($N1259=$Q$7,$O1259=$Q$7)),"x","")</f>
        <v/>
      </c>
      <c r="R1259" s="85" t="str">
        <f>IF(AND($N1259=$Q$7,$B1259&lt;'111'!$L$11),"x","")</f>
        <v/>
      </c>
      <c r="S1259" s="85" t="str">
        <f>IF(AND($O1259=$Q$7,$B1259&lt;'111'!$L$11),"x","")</f>
        <v/>
      </c>
      <c r="T1259" s="85" t="str">
        <f>IF(ISERROR(FIND('112'!$M$9,G1259,1)),"",IF((AND(FIND('112'!$M$9,G1259,1)&gt;=1,B1259='112'!$K$9,OR($N1259='112'!$I$6,$O1259='112'!$I$6))),"x",""))</f>
        <v>x</v>
      </c>
      <c r="U1259" s="85" t="str">
        <f>IF(ISERROR(FIND('112'!$M$9,G1259,1)),"",IF((AND(LEFT(G1259,2)=LEFT('112'!$M$9,2),B1259&lt;'112'!$K$9,$N1259='112'!$I$6)),"x",""))</f>
        <v/>
      </c>
      <c r="V1259" s="85" t="str">
        <f>IF(ISERROR(FIND('112'!$M$9,G1259,1)),"",IF((AND(RIGHT(G1259,2)=RIGHT('112'!$M$9,2),B1259&lt;'112'!$K$9,$O1259='112'!$I$6)),"x",""))</f>
        <v/>
      </c>
      <c r="W1259" s="85" t="str">
        <f>IF(AND('341-CT'!$H$9=H1259,OR(LEFT(N1259,3)=$W$7,LEFT(O1259,3)=$W$7)),"x","")</f>
        <v/>
      </c>
      <c r="X1259" s="85" t="str">
        <f>IF(OR(TH!N1259=TH!$X$7,O1259=TH!$X$7),"x","")</f>
        <v/>
      </c>
      <c r="Y1259" s="85" t="str">
        <f>IF(AND(OR(N1259="131",O1259="131"),H1259='131-CT'!$H$9),"x","")</f>
        <v/>
      </c>
      <c r="Z1259" s="85"/>
      <c r="AA1259" s="85" t="str">
        <f>IF(AND(MONTH(E1259)='IN-NX'!$J$5,'IN-NX'!$D$7=D1259),"x","")</f>
        <v/>
      </c>
      <c r="AB1259" s="85" t="str">
        <f>IF(AND(OR(LEFT(TH!N1259,2)="15",LEFT(TH!O1259,2)="15"),'152-CT'!$J$8=TH!F1259),"x","")</f>
        <v/>
      </c>
      <c r="AC1259" s="85" t="str">
        <f>IF(AND(OR(LEFT(TH!N1259,2)="15",LEFT(TH!O1259,2)="15"),TK!$E$7=TH!F1259),"x","")</f>
        <v/>
      </c>
      <c r="AD1259" s="85"/>
    </row>
    <row r="1260" spans="1:32" ht="15.75" hidden="1" customHeight="1">
      <c r="A1260" s="342" t="str">
        <f>IF(B1260&lt;&gt;"",IF(AND(B1260='IN-TC'!$S$4,OR(TH!N1260="1111",TH!O1260="1111")),TH!D1260,""),"")</f>
        <v/>
      </c>
      <c r="B1260" s="63">
        <f t="shared" si="162"/>
        <v>6</v>
      </c>
      <c r="C1260" s="64">
        <v>42543</v>
      </c>
      <c r="D1260" s="64" t="s">
        <v>708</v>
      </c>
      <c r="E1260" s="64">
        <f t="shared" si="164"/>
        <v>42543</v>
      </c>
      <c r="F1260" s="74" t="s">
        <v>1069</v>
      </c>
      <c r="G1260" s="67" t="s">
        <v>927</v>
      </c>
      <c r="H1260" s="7" t="s">
        <v>734</v>
      </c>
      <c r="I1260" s="446"/>
      <c r="J1260" s="446"/>
      <c r="K1260" s="437"/>
      <c r="L1260" s="446"/>
      <c r="M1260" s="65">
        <v>873326</v>
      </c>
      <c r="N1260" s="66" t="s">
        <v>99</v>
      </c>
      <c r="O1260" s="66" t="s">
        <v>26</v>
      </c>
      <c r="P1260" s="85" t="str">
        <f>IF(AND('331-CT'!$E$7=TH!H1260,OR(N1260="331",O1260="331")),"x","")</f>
        <v/>
      </c>
      <c r="Q1260" s="85" t="str">
        <f>IF(AND(B1260='111'!$L$11,OR($N1260=$Q$7,$O1260=$Q$7)),"x","")</f>
        <v/>
      </c>
      <c r="R1260" s="85" t="str">
        <f>IF(AND($N1260=$Q$7,$B1260&lt;'111'!$L$11),"x","")</f>
        <v/>
      </c>
      <c r="S1260" s="85" t="str">
        <f>IF(AND($O1260=$Q$7,$B1260&lt;'111'!$L$11),"x","")</f>
        <v/>
      </c>
      <c r="T1260" s="85" t="str">
        <f>IF(ISERROR(FIND('112'!$M$9,G1260,1)),"",IF((AND(FIND('112'!$M$9,G1260,1)&gt;=1,B1260='112'!$K$9,OR($N1260='112'!$I$6,$O1260='112'!$I$6))),"x",""))</f>
        <v>x</v>
      </c>
      <c r="U1260" s="85" t="str">
        <f>IF(ISERROR(FIND('112'!$M$9,G1260,1)),"",IF((AND(LEFT(G1260,2)=LEFT('112'!$M$9,2),B1260&lt;'112'!$K$9,$N1260='112'!$I$6)),"x",""))</f>
        <v/>
      </c>
      <c r="V1260" s="85" t="str">
        <f>IF(ISERROR(FIND('112'!$M$9,G1260,1)),"",IF((AND(RIGHT(G1260,2)=RIGHT('112'!$M$9,2),B1260&lt;'112'!$K$9,$O1260='112'!$I$6)),"x",""))</f>
        <v/>
      </c>
      <c r="W1260" s="85" t="str">
        <f>IF(AND('341-CT'!$H$9=H1260,OR(LEFT(N1260,3)=$W$7,LEFT(O1260,3)=$W$7)),"x","")</f>
        <v/>
      </c>
      <c r="X1260" s="85" t="str">
        <f>IF(OR(TH!N1260=TH!$X$7,O1260=TH!$X$7),"x","")</f>
        <v/>
      </c>
      <c r="Y1260" s="85" t="str">
        <f>IF(AND(OR(N1260="131",O1260="131"),H1260='131-CT'!$H$9),"x","")</f>
        <v/>
      </c>
      <c r="Z1260" s="85"/>
      <c r="AA1260" s="85" t="str">
        <f>IF(AND(MONTH(E1260)='IN-NX'!$J$5,'IN-NX'!$D$7=D1260),"x","")</f>
        <v/>
      </c>
      <c r="AB1260" s="85" t="str">
        <f>IF(AND(OR(LEFT(TH!N1260,2)="15",LEFT(TH!O1260,2)="15"),'152-CT'!$J$8=TH!F1260),"x","")</f>
        <v/>
      </c>
      <c r="AC1260" s="85" t="str">
        <f>IF(AND(OR(LEFT(TH!N1260,2)="15",LEFT(TH!O1260,2)="15"),TK!$E$7=TH!F1260),"x","")</f>
        <v/>
      </c>
      <c r="AD1260" s="85"/>
    </row>
    <row r="1261" spans="1:32" ht="15.75" hidden="1" customHeight="1">
      <c r="A1261" s="342" t="str">
        <f>IF(B1261&lt;&gt;"",IF(AND(B1261='IN-TC'!$S$4,OR(TH!N1261="1111",TH!O1261="1111")),TH!D1261,""),"")</f>
        <v/>
      </c>
      <c r="B1261" s="63">
        <f t="shared" si="162"/>
        <v>6</v>
      </c>
      <c r="C1261" s="64">
        <v>42543</v>
      </c>
      <c r="D1261" s="64" t="s">
        <v>708</v>
      </c>
      <c r="E1261" s="64">
        <f t="shared" si="164"/>
        <v>42543</v>
      </c>
      <c r="F1261" s="74" t="s">
        <v>1670</v>
      </c>
      <c r="G1261" s="67" t="s">
        <v>927</v>
      </c>
      <c r="H1261" s="7" t="s">
        <v>742</v>
      </c>
      <c r="I1261" s="446"/>
      <c r="J1261" s="446"/>
      <c r="K1261" s="437"/>
      <c r="L1261" s="446"/>
      <c r="M1261" s="65">
        <v>962646</v>
      </c>
      <c r="N1261" s="66" t="s">
        <v>99</v>
      </c>
      <c r="O1261" s="66" t="s">
        <v>26</v>
      </c>
      <c r="P1261" s="85" t="str">
        <f>IF(AND('331-CT'!$E$7=TH!H1261,OR(N1261="331",O1261="331")),"x","")</f>
        <v/>
      </c>
      <c r="Q1261" s="85" t="str">
        <f>IF(AND(B1261='111'!$L$11,OR($N1261=$Q$7,$O1261=$Q$7)),"x","")</f>
        <v/>
      </c>
      <c r="R1261" s="85" t="str">
        <f>IF(AND($N1261=$Q$7,$B1261&lt;'111'!$L$11),"x","")</f>
        <v/>
      </c>
      <c r="S1261" s="85" t="str">
        <f>IF(AND($O1261=$Q$7,$B1261&lt;'111'!$L$11),"x","")</f>
        <v/>
      </c>
      <c r="T1261" s="85" t="str">
        <f>IF(ISERROR(FIND('112'!$M$9,G1261,1)),"",IF((AND(FIND('112'!$M$9,G1261,1)&gt;=1,B1261='112'!$K$9,OR($N1261='112'!$I$6,$O1261='112'!$I$6))),"x",""))</f>
        <v>x</v>
      </c>
      <c r="U1261" s="85" t="str">
        <f>IF(ISERROR(FIND('112'!$M$9,G1261,1)),"",IF((AND(LEFT(G1261,2)=LEFT('112'!$M$9,2),B1261&lt;'112'!$K$9,$N1261='112'!$I$6)),"x",""))</f>
        <v/>
      </c>
      <c r="V1261" s="85" t="str">
        <f>IF(ISERROR(FIND('112'!$M$9,G1261,1)),"",IF((AND(RIGHT(G1261,2)=RIGHT('112'!$M$9,2),B1261&lt;'112'!$K$9,$O1261='112'!$I$6)),"x",""))</f>
        <v/>
      </c>
      <c r="W1261" s="85" t="str">
        <f>IF(AND('341-CT'!$H$9=H1261,OR(LEFT(N1261,3)=$W$7,LEFT(O1261,3)=$W$7)),"x","")</f>
        <v/>
      </c>
      <c r="X1261" s="85" t="str">
        <f>IF(OR(TH!N1261=TH!$X$7,O1261=TH!$X$7),"x","")</f>
        <v/>
      </c>
      <c r="Y1261" s="85" t="str">
        <f>IF(AND(OR(N1261="131",O1261="131"),H1261='131-CT'!$H$9),"x","")</f>
        <v/>
      </c>
      <c r="Z1261" s="85"/>
      <c r="AA1261" s="85" t="str">
        <f>IF(AND(MONTH(E1261)='IN-NX'!$J$5,'IN-NX'!$D$7=D1261),"x","")</f>
        <v/>
      </c>
      <c r="AB1261" s="85" t="str">
        <f>IF(AND(OR(LEFT(TH!N1261,2)="15",LEFT(TH!O1261,2)="15"),'152-CT'!$J$8=TH!F1261),"x","")</f>
        <v/>
      </c>
      <c r="AC1261" s="85" t="str">
        <f>IF(AND(OR(LEFT(TH!N1261,2)="15",LEFT(TH!O1261,2)="15"),TK!$E$7=TH!F1261),"x","")</f>
        <v/>
      </c>
      <c r="AD1261" s="85"/>
    </row>
    <row r="1262" spans="1:32" ht="15.75" hidden="1" customHeight="1">
      <c r="A1262" s="342" t="str">
        <f>IF(B1262&lt;&gt;"",IF(AND(B1262='IN-TC'!$S$4,OR(TH!N1262="1111",TH!O1262="1111")),TH!D1262,""),"")</f>
        <v/>
      </c>
      <c r="B1262" s="63">
        <f t="shared" si="162"/>
        <v>6</v>
      </c>
      <c r="C1262" s="64">
        <v>42543</v>
      </c>
      <c r="D1262" s="64" t="s">
        <v>708</v>
      </c>
      <c r="E1262" s="64">
        <f t="shared" si="164"/>
        <v>42543</v>
      </c>
      <c r="F1262" s="74" t="s">
        <v>1671</v>
      </c>
      <c r="G1262" s="67" t="s">
        <v>927</v>
      </c>
      <c r="H1262" s="7" t="s">
        <v>1196</v>
      </c>
      <c r="I1262" s="446"/>
      <c r="J1262" s="446"/>
      <c r="K1262" s="437"/>
      <c r="L1262" s="446"/>
      <c r="M1262" s="65">
        <v>813705</v>
      </c>
      <c r="N1262" s="66" t="s">
        <v>99</v>
      </c>
      <c r="O1262" s="66" t="s">
        <v>26</v>
      </c>
      <c r="P1262" s="85" t="str">
        <f>IF(AND('331-CT'!$E$7=TH!H1262,OR(N1262="331",O1262="331")),"x","")</f>
        <v/>
      </c>
      <c r="Q1262" s="85" t="str">
        <f>IF(AND(B1262='111'!$L$11,OR($N1262=$Q$7,$O1262=$Q$7)),"x","")</f>
        <v/>
      </c>
      <c r="R1262" s="85" t="str">
        <f>IF(AND($N1262=$Q$7,$B1262&lt;'111'!$L$11),"x","")</f>
        <v/>
      </c>
      <c r="S1262" s="85" t="str">
        <f>IF(AND($O1262=$Q$7,$B1262&lt;'111'!$L$11),"x","")</f>
        <v/>
      </c>
      <c r="T1262" s="85" t="str">
        <f>IF(ISERROR(FIND('112'!$M$9,G1262,1)),"",IF((AND(FIND('112'!$M$9,G1262,1)&gt;=1,B1262='112'!$K$9,OR($N1262='112'!$I$6,$O1262='112'!$I$6))),"x",""))</f>
        <v>x</v>
      </c>
      <c r="U1262" s="85" t="str">
        <f>IF(ISERROR(FIND('112'!$M$9,G1262,1)),"",IF((AND(LEFT(G1262,2)=LEFT('112'!$M$9,2),B1262&lt;'112'!$K$9,$N1262='112'!$I$6)),"x",""))</f>
        <v/>
      </c>
      <c r="V1262" s="85" t="str">
        <f>IF(ISERROR(FIND('112'!$M$9,G1262,1)),"",IF((AND(RIGHT(G1262,2)=RIGHT('112'!$M$9,2),B1262&lt;'112'!$K$9,$O1262='112'!$I$6)),"x",""))</f>
        <v/>
      </c>
      <c r="W1262" s="85" t="str">
        <f>IF(AND('341-CT'!$H$9=H1262,OR(LEFT(N1262,3)=$W$7,LEFT(O1262,3)=$W$7)),"x","")</f>
        <v/>
      </c>
      <c r="X1262" s="85" t="str">
        <f>IF(OR(TH!N1262=TH!$X$7,O1262=TH!$X$7),"x","")</f>
        <v/>
      </c>
      <c r="Y1262" s="85" t="str">
        <f>IF(AND(OR(N1262="131",O1262="131"),H1262='131-CT'!$H$9),"x","")</f>
        <v/>
      </c>
      <c r="Z1262" s="85"/>
      <c r="AA1262" s="85" t="str">
        <f>IF(AND(MONTH(E1262)='IN-NX'!$J$5,'IN-NX'!$D$7=D1262),"x","")</f>
        <v/>
      </c>
      <c r="AB1262" s="85" t="str">
        <f>IF(AND(OR(LEFT(TH!N1262,2)="15",LEFT(TH!O1262,2)="15"),'152-CT'!$J$8=TH!F1262),"x","")</f>
        <v/>
      </c>
      <c r="AC1262" s="85" t="str">
        <f>IF(AND(OR(LEFT(TH!N1262,2)="15",LEFT(TH!O1262,2)="15"),TK!$E$7=TH!F1262),"x","")</f>
        <v/>
      </c>
      <c r="AD1262" s="85"/>
    </row>
    <row r="1263" spans="1:32" ht="15.75" hidden="1" customHeight="1">
      <c r="A1263" s="342" t="str">
        <f>IF(B1263&lt;&gt;"",IF(AND(B1263='IN-TC'!$S$4,OR(TH!N1263="1111",TH!O1263="1111")),TH!D1263,""),"")</f>
        <v/>
      </c>
      <c r="B1263" s="63">
        <f t="shared" si="162"/>
        <v>6</v>
      </c>
      <c r="C1263" s="64">
        <v>42543</v>
      </c>
      <c r="D1263" s="64" t="s">
        <v>708</v>
      </c>
      <c r="E1263" s="64">
        <f t="shared" si="164"/>
        <v>42543</v>
      </c>
      <c r="F1263" s="74" t="s">
        <v>1672</v>
      </c>
      <c r="G1263" s="67" t="s">
        <v>927</v>
      </c>
      <c r="H1263" s="7" t="s">
        <v>1197</v>
      </c>
      <c r="I1263" s="446"/>
      <c r="J1263" s="446"/>
      <c r="K1263" s="437"/>
      <c r="L1263" s="446"/>
      <c r="M1263" s="65">
        <v>893200</v>
      </c>
      <c r="N1263" s="66" t="s">
        <v>99</v>
      </c>
      <c r="O1263" s="66" t="s">
        <v>26</v>
      </c>
      <c r="P1263" s="85" t="str">
        <f>IF(AND('331-CT'!$E$7=TH!H1263,OR(N1263="331",O1263="331")),"x","")</f>
        <v/>
      </c>
      <c r="Q1263" s="85" t="str">
        <f>IF(AND(B1263='111'!$L$11,OR($N1263=$Q$7,$O1263=$Q$7)),"x","")</f>
        <v/>
      </c>
      <c r="R1263" s="85" t="str">
        <f>IF(AND($N1263=$Q$7,$B1263&lt;'111'!$L$11),"x","")</f>
        <v/>
      </c>
      <c r="S1263" s="85" t="str">
        <f>IF(AND($O1263=$Q$7,$B1263&lt;'111'!$L$11),"x","")</f>
        <v/>
      </c>
      <c r="T1263" s="85" t="str">
        <f>IF(ISERROR(FIND('112'!$M$9,G1263,1)),"",IF((AND(FIND('112'!$M$9,G1263,1)&gt;=1,B1263='112'!$K$9,OR($N1263='112'!$I$6,$O1263='112'!$I$6))),"x",""))</f>
        <v>x</v>
      </c>
      <c r="U1263" s="85" t="str">
        <f>IF(ISERROR(FIND('112'!$M$9,G1263,1)),"",IF((AND(LEFT(G1263,2)=LEFT('112'!$M$9,2),B1263&lt;'112'!$K$9,$N1263='112'!$I$6)),"x",""))</f>
        <v/>
      </c>
      <c r="V1263" s="85" t="str">
        <f>IF(ISERROR(FIND('112'!$M$9,G1263,1)),"",IF((AND(RIGHT(G1263,2)=RIGHT('112'!$M$9,2),B1263&lt;'112'!$K$9,$O1263='112'!$I$6)),"x",""))</f>
        <v/>
      </c>
      <c r="W1263" s="85" t="str">
        <f>IF(AND('341-CT'!$H$9=H1263,OR(LEFT(N1263,3)=$W$7,LEFT(O1263,3)=$W$7)),"x","")</f>
        <v/>
      </c>
      <c r="X1263" s="85" t="str">
        <f>IF(OR(TH!N1263=TH!$X$7,O1263=TH!$X$7),"x","")</f>
        <v/>
      </c>
      <c r="Y1263" s="85" t="str">
        <f>IF(AND(OR(N1263="131",O1263="131"),H1263='131-CT'!$H$9),"x","")</f>
        <v/>
      </c>
      <c r="Z1263" s="85"/>
      <c r="AA1263" s="85" t="str">
        <f>IF(AND(MONTH(E1263)='IN-NX'!$J$5,'IN-NX'!$D$7=D1263),"x","")</f>
        <v/>
      </c>
      <c r="AB1263" s="85" t="str">
        <f>IF(AND(OR(LEFT(TH!N1263,2)="15",LEFT(TH!O1263,2)="15"),'152-CT'!$J$8=TH!F1263),"x","")</f>
        <v/>
      </c>
      <c r="AC1263" s="85" t="str">
        <f>IF(AND(OR(LEFT(TH!N1263,2)="15",LEFT(TH!O1263,2)="15"),TK!$E$7=TH!F1263),"x","")</f>
        <v/>
      </c>
      <c r="AD1263" s="85"/>
    </row>
    <row r="1264" spans="1:32" ht="15.75" hidden="1" customHeight="1">
      <c r="A1264" s="342" t="str">
        <f>IF(B1264&lt;&gt;"",IF(AND(B1264='IN-TC'!$S$4,OR(TH!N1264="1111",TH!O1264="1111")),TH!D1264,""),"")</f>
        <v/>
      </c>
      <c r="B1264" s="63">
        <f t="shared" si="162"/>
        <v>6</v>
      </c>
      <c r="C1264" s="64">
        <v>42545</v>
      </c>
      <c r="D1264" s="64" t="s">
        <v>705</v>
      </c>
      <c r="E1264" s="64">
        <f t="shared" si="164"/>
        <v>42545</v>
      </c>
      <c r="F1264" s="74" t="s">
        <v>1673</v>
      </c>
      <c r="G1264" s="67" t="s">
        <v>927</v>
      </c>
      <c r="H1264" s="7"/>
      <c r="I1264" s="446"/>
      <c r="J1264" s="446"/>
      <c r="K1264" s="437"/>
      <c r="L1264" s="446"/>
      <c r="M1264" s="65">
        <v>9632</v>
      </c>
      <c r="N1264" s="66" t="s">
        <v>26</v>
      </c>
      <c r="O1264" s="66" t="s">
        <v>43</v>
      </c>
      <c r="P1264" s="85" t="str">
        <f>IF(AND('331-CT'!$E$7=TH!H1264,OR(N1264="331",O1264="331")),"x","")</f>
        <v/>
      </c>
      <c r="Q1264" s="85" t="str">
        <f>IF(AND(B1264='111'!$L$11,OR($N1264=$Q$7,$O1264=$Q$7)),"x","")</f>
        <v/>
      </c>
      <c r="R1264" s="85" t="str">
        <f>IF(AND($N1264=$Q$7,$B1264&lt;'111'!$L$11),"x","")</f>
        <v/>
      </c>
      <c r="S1264" s="85" t="str">
        <f>IF(AND($O1264=$Q$7,$B1264&lt;'111'!$L$11),"x","")</f>
        <v/>
      </c>
      <c r="T1264" s="85" t="str">
        <f>IF(ISERROR(FIND('112'!$M$9,G1264,1)),"",IF((AND(FIND('112'!$M$9,G1264,1)&gt;=1,B1264='112'!$K$9,OR($N1264='112'!$I$6,$O1264='112'!$I$6))),"x",""))</f>
        <v>x</v>
      </c>
      <c r="U1264" s="85" t="str">
        <f>IF(ISERROR(FIND('112'!$M$9,G1264,1)),"",IF((AND(LEFT(G1264,2)=LEFT('112'!$M$9,2),B1264&lt;'112'!$K$9,$N1264='112'!$I$6)),"x",""))</f>
        <v/>
      </c>
      <c r="V1264" s="85" t="str">
        <f>IF(ISERROR(FIND('112'!$M$9,G1264,1)),"",IF((AND(RIGHT(G1264,2)=RIGHT('112'!$M$9,2),B1264&lt;'112'!$K$9,$O1264='112'!$I$6)),"x",""))</f>
        <v/>
      </c>
      <c r="W1264" s="85" t="str">
        <f>IF(AND('341-CT'!$H$9=H1264,OR(LEFT(N1264,3)=$W$7,LEFT(O1264,3)=$W$7)),"x","")</f>
        <v/>
      </c>
      <c r="X1264" s="85" t="str">
        <f>IF(OR(TH!N1264=TH!$X$7,O1264=TH!$X$7),"x","")</f>
        <v/>
      </c>
      <c r="Y1264" s="85" t="str">
        <f>IF(AND(OR(N1264="131",O1264="131"),H1264='131-CT'!$H$9),"x","")</f>
        <v/>
      </c>
      <c r="Z1264" s="85"/>
      <c r="AA1264" s="85" t="str">
        <f>IF(AND(MONTH(E1264)='IN-NX'!$J$5,'IN-NX'!$D$7=D1264),"x","")</f>
        <v/>
      </c>
      <c r="AB1264" s="85" t="str">
        <f>IF(AND(OR(LEFT(TH!N1264,2)="15",LEFT(TH!O1264,2)="15"),'152-CT'!$J$8=TH!F1264),"x","")</f>
        <v/>
      </c>
      <c r="AC1264" s="85" t="str">
        <f>IF(AND(OR(LEFT(TH!N1264,2)="15",LEFT(TH!O1264,2)="15"),TK!$E$7=TH!F1264),"x","")</f>
        <v/>
      </c>
      <c r="AD1264" s="85"/>
    </row>
    <row r="1265" spans="1:32" ht="15.75" hidden="1" customHeight="1">
      <c r="A1265" s="342" t="str">
        <f>IF(B1265&lt;&gt;"",IF(AND(B1265='IN-TC'!$S$4,OR(TH!N1265="1111",TH!O1265="1111")),TH!D1265,""),"")</f>
        <v/>
      </c>
      <c r="B1265" s="63">
        <f t="shared" si="162"/>
        <v>6</v>
      </c>
      <c r="C1265" s="64">
        <v>42546</v>
      </c>
      <c r="D1265" s="64" t="s">
        <v>708</v>
      </c>
      <c r="E1265" s="64">
        <f t="shared" si="164"/>
        <v>42546</v>
      </c>
      <c r="F1265" s="74" t="s">
        <v>1674</v>
      </c>
      <c r="G1265" s="67" t="s">
        <v>927</v>
      </c>
      <c r="H1265" s="7"/>
      <c r="I1265" s="446"/>
      <c r="J1265" s="446"/>
      <c r="K1265" s="437"/>
      <c r="L1265" s="446"/>
      <c r="M1265" s="65">
        <v>50000</v>
      </c>
      <c r="N1265" s="66" t="s">
        <v>101</v>
      </c>
      <c r="O1265" s="66" t="s">
        <v>26</v>
      </c>
      <c r="P1265" s="85" t="str">
        <f>IF(AND('331-CT'!$E$7=TH!H1265,OR(N1265="331",O1265="331")),"x","")</f>
        <v/>
      </c>
      <c r="Q1265" s="85" t="str">
        <f>IF(AND(B1265='111'!$L$11,OR($N1265=$Q$7,$O1265=$Q$7)),"x","")</f>
        <v/>
      </c>
      <c r="R1265" s="85" t="str">
        <f>IF(AND($N1265=$Q$7,$B1265&lt;'111'!$L$11),"x","")</f>
        <v/>
      </c>
      <c r="S1265" s="85" t="str">
        <f>IF(AND($O1265=$Q$7,$B1265&lt;'111'!$L$11),"x","")</f>
        <v/>
      </c>
      <c r="T1265" s="85" t="str">
        <f>IF(ISERROR(FIND('112'!$M$9,G1265,1)),"",IF((AND(FIND('112'!$M$9,G1265,1)&gt;=1,B1265='112'!$K$9,OR($N1265='112'!$I$6,$O1265='112'!$I$6))),"x",""))</f>
        <v>x</v>
      </c>
      <c r="U1265" s="85" t="str">
        <f>IF(ISERROR(FIND('112'!$M$9,G1265,1)),"",IF((AND(LEFT(G1265,2)=LEFT('112'!$M$9,2),B1265&lt;'112'!$K$9,$N1265='112'!$I$6)),"x",""))</f>
        <v/>
      </c>
      <c r="V1265" s="85" t="str">
        <f>IF(ISERROR(FIND('112'!$M$9,G1265,1)),"",IF((AND(RIGHT(G1265,2)=RIGHT('112'!$M$9,2),B1265&lt;'112'!$K$9,$O1265='112'!$I$6)),"x",""))</f>
        <v/>
      </c>
      <c r="W1265" s="85" t="str">
        <f>IF(AND('341-CT'!$H$9=H1265,OR(LEFT(N1265,3)=$W$7,LEFT(O1265,3)=$W$7)),"x","")</f>
        <v/>
      </c>
      <c r="X1265" s="85" t="str">
        <f>IF(OR(TH!N1265=TH!$X$7,O1265=TH!$X$7),"x","")</f>
        <v/>
      </c>
      <c r="Y1265" s="85" t="str">
        <f>IF(AND(OR(N1265="131",O1265="131"),H1265='131-CT'!$H$9),"x","")</f>
        <v/>
      </c>
      <c r="Z1265" s="85"/>
      <c r="AA1265" s="85" t="str">
        <f>IF(AND(MONTH(E1265)='IN-NX'!$J$5,'IN-NX'!$D$7=D1265),"x","")</f>
        <v/>
      </c>
      <c r="AB1265" s="85" t="str">
        <f>IF(AND(OR(LEFT(TH!N1265,2)="15",LEFT(TH!O1265,2)="15"),'152-CT'!$J$8=TH!F1265),"x","")</f>
        <v/>
      </c>
      <c r="AC1265" s="85" t="str">
        <f>IF(AND(OR(LEFT(TH!N1265,2)="15",LEFT(TH!O1265,2)="15"),TK!$E$7=TH!F1265),"x","")</f>
        <v/>
      </c>
      <c r="AD1265" s="85"/>
      <c r="AF1265" s="333">
        <v>1</v>
      </c>
    </row>
    <row r="1266" spans="1:32" ht="15.75" hidden="1" customHeight="1">
      <c r="A1266" s="342" t="str">
        <f>IF(B1266&lt;&gt;"",IF(AND(B1266='IN-TC'!$S$4,OR(TH!N1266="1111",TH!O1266="1111")),TH!D1266,""),"")</f>
        <v/>
      </c>
      <c r="B1266" s="63">
        <f t="shared" si="162"/>
        <v>6</v>
      </c>
      <c r="C1266" s="64">
        <v>42546</v>
      </c>
      <c r="D1266" s="64" t="s">
        <v>708</v>
      </c>
      <c r="E1266" s="64">
        <f t="shared" ref="E1266:E1274" si="167">C1266</f>
        <v>42546</v>
      </c>
      <c r="F1266" s="74" t="s">
        <v>1675</v>
      </c>
      <c r="G1266" s="67" t="s">
        <v>927</v>
      </c>
      <c r="H1266" s="7"/>
      <c r="I1266" s="446"/>
      <c r="J1266" s="446"/>
      <c r="K1266" s="437"/>
      <c r="L1266" s="446"/>
      <c r="M1266" s="65">
        <v>5000</v>
      </c>
      <c r="N1266" s="66" t="s">
        <v>9</v>
      </c>
      <c r="O1266" s="66" t="s">
        <v>26</v>
      </c>
      <c r="P1266" s="85" t="str">
        <f>IF(AND('331-CT'!$E$7=TH!H1266,OR(N1266="331",O1266="331")),"x","")</f>
        <v/>
      </c>
      <c r="Q1266" s="85" t="str">
        <f>IF(AND(B1266='111'!$L$11,OR($N1266=$Q$7,$O1266=$Q$7)),"x","")</f>
        <v/>
      </c>
      <c r="R1266" s="85" t="str">
        <f>IF(AND($N1266=$Q$7,$B1266&lt;'111'!$L$11),"x","")</f>
        <v/>
      </c>
      <c r="S1266" s="85" t="str">
        <f>IF(AND($O1266=$Q$7,$B1266&lt;'111'!$L$11),"x","")</f>
        <v/>
      </c>
      <c r="T1266" s="85" t="str">
        <f>IF(ISERROR(FIND('112'!$M$9,G1266,1)),"",IF((AND(FIND('112'!$M$9,G1266,1)&gt;=1,B1266='112'!$K$9,OR($N1266='112'!$I$6,$O1266='112'!$I$6))),"x",""))</f>
        <v>x</v>
      </c>
      <c r="U1266" s="85" t="str">
        <f>IF(ISERROR(FIND('112'!$M$9,G1266,1)),"",IF((AND(LEFT(G1266,2)=LEFT('112'!$M$9,2),B1266&lt;'112'!$K$9,$N1266='112'!$I$6)),"x",""))</f>
        <v/>
      </c>
      <c r="V1266" s="85" t="str">
        <f>IF(ISERROR(FIND('112'!$M$9,G1266,1)),"",IF((AND(RIGHT(G1266,2)=RIGHT('112'!$M$9,2),B1266&lt;'112'!$K$9,$O1266='112'!$I$6)),"x",""))</f>
        <v/>
      </c>
      <c r="W1266" s="85" t="str">
        <f>IF(AND('341-CT'!$H$9=H1266,OR(LEFT(N1266,3)=$W$7,LEFT(O1266,3)=$W$7)),"x","")</f>
        <v/>
      </c>
      <c r="X1266" s="85" t="str">
        <f>IF(OR(TH!N1266=TH!$X$7,O1266=TH!$X$7),"x","")</f>
        <v/>
      </c>
      <c r="Y1266" s="85" t="str">
        <f>IF(AND(OR(N1266="131",O1266="131"),H1266='131-CT'!$H$9),"x","")</f>
        <v/>
      </c>
      <c r="Z1266" s="85"/>
      <c r="AA1266" s="85" t="str">
        <f>IF(AND(MONTH(E1266)='IN-NX'!$J$5,'IN-NX'!$D$7=D1266),"x","")</f>
        <v/>
      </c>
      <c r="AB1266" s="85" t="str">
        <f>IF(AND(OR(LEFT(TH!N1266,2)="15",LEFT(TH!O1266,2)="15"),'152-CT'!$J$8=TH!F1266),"x","")</f>
        <v/>
      </c>
      <c r="AC1266" s="85" t="str">
        <f>IF(AND(OR(LEFT(TH!N1266,2)="15",LEFT(TH!O1266,2)="15"),TK!$E$7=TH!F1266),"x","")</f>
        <v/>
      </c>
      <c r="AD1266" s="85"/>
    </row>
    <row r="1267" spans="1:32" ht="15.75" hidden="1" customHeight="1">
      <c r="A1267" s="342" t="str">
        <f>IF(B1267&lt;&gt;"",IF(AND(B1267='IN-TC'!$S$4,OR(TH!N1267="1111",TH!O1267="1111")),TH!D1267,""),"")</f>
        <v/>
      </c>
      <c r="B1267" s="63">
        <f t="shared" si="162"/>
        <v>6</v>
      </c>
      <c r="C1267" s="64">
        <v>42546</v>
      </c>
      <c r="D1267" s="64" t="s">
        <v>708</v>
      </c>
      <c r="E1267" s="64">
        <f t="shared" si="167"/>
        <v>42546</v>
      </c>
      <c r="F1267" s="74" t="s">
        <v>1674</v>
      </c>
      <c r="G1267" s="67" t="s">
        <v>927</v>
      </c>
      <c r="H1267" s="7"/>
      <c r="I1267" s="446"/>
      <c r="J1267" s="446"/>
      <c r="K1267" s="437"/>
      <c r="L1267" s="446"/>
      <c r="M1267" s="65">
        <v>50000</v>
      </c>
      <c r="N1267" s="66" t="s">
        <v>101</v>
      </c>
      <c r="O1267" s="66" t="s">
        <v>26</v>
      </c>
      <c r="P1267" s="85" t="str">
        <f>IF(AND('331-CT'!$E$7=TH!H1267,OR(N1267="331",O1267="331")),"x","")</f>
        <v/>
      </c>
      <c r="Q1267" s="85" t="str">
        <f>IF(AND(B1267='111'!$L$11,OR($N1267=$Q$7,$O1267=$Q$7)),"x","")</f>
        <v/>
      </c>
      <c r="R1267" s="85" t="str">
        <f>IF(AND($N1267=$Q$7,$B1267&lt;'111'!$L$11),"x","")</f>
        <v/>
      </c>
      <c r="S1267" s="85" t="str">
        <f>IF(AND($O1267=$Q$7,$B1267&lt;'111'!$L$11),"x","")</f>
        <v/>
      </c>
      <c r="T1267" s="85" t="str">
        <f>IF(ISERROR(FIND('112'!$M$9,G1267,1)),"",IF((AND(FIND('112'!$M$9,G1267,1)&gt;=1,B1267='112'!$K$9,OR($N1267='112'!$I$6,$O1267='112'!$I$6))),"x",""))</f>
        <v>x</v>
      </c>
      <c r="U1267" s="85" t="str">
        <f>IF(ISERROR(FIND('112'!$M$9,G1267,1)),"",IF((AND(LEFT(G1267,2)=LEFT('112'!$M$9,2),B1267&lt;'112'!$K$9,$N1267='112'!$I$6)),"x",""))</f>
        <v/>
      </c>
      <c r="V1267" s="85" t="str">
        <f>IF(ISERROR(FIND('112'!$M$9,G1267,1)),"",IF((AND(RIGHT(G1267,2)=RIGHT('112'!$M$9,2),B1267&lt;'112'!$K$9,$O1267='112'!$I$6)),"x",""))</f>
        <v/>
      </c>
      <c r="W1267" s="85" t="str">
        <f>IF(AND('341-CT'!$H$9=H1267,OR(LEFT(N1267,3)=$W$7,LEFT(O1267,3)=$W$7)),"x","")</f>
        <v/>
      </c>
      <c r="X1267" s="85" t="str">
        <f>IF(OR(TH!N1267=TH!$X$7,O1267=TH!$X$7),"x","")</f>
        <v/>
      </c>
      <c r="Y1267" s="85" t="str">
        <f>IF(AND(OR(N1267="131",O1267="131"),H1267='131-CT'!$H$9),"x","")</f>
        <v/>
      </c>
      <c r="Z1267" s="85"/>
      <c r="AA1267" s="85" t="str">
        <f>IF(AND(MONTH(E1267)='IN-NX'!$J$5,'IN-NX'!$D$7=D1267),"x","")</f>
        <v/>
      </c>
      <c r="AB1267" s="85" t="str">
        <f>IF(AND(OR(LEFT(TH!N1267,2)="15",LEFT(TH!O1267,2)="15"),'152-CT'!$J$8=TH!F1267),"x","")</f>
        <v/>
      </c>
      <c r="AC1267" s="85" t="str">
        <f>IF(AND(OR(LEFT(TH!N1267,2)="15",LEFT(TH!O1267,2)="15"),TK!$E$7=TH!F1267),"x","")</f>
        <v/>
      </c>
      <c r="AD1267" s="85"/>
      <c r="AF1267" s="333">
        <v>1</v>
      </c>
    </row>
    <row r="1268" spans="1:32" ht="15.75" hidden="1" customHeight="1">
      <c r="A1268" s="342" t="str">
        <f>IF(B1268&lt;&gt;"",IF(AND(B1268='IN-TC'!$S$4,OR(TH!N1268="1111",TH!O1268="1111")),TH!D1268,""),"")</f>
        <v/>
      </c>
      <c r="B1268" s="63">
        <f t="shared" si="162"/>
        <v>6</v>
      </c>
      <c r="C1268" s="64">
        <v>42546</v>
      </c>
      <c r="D1268" s="64" t="s">
        <v>708</v>
      </c>
      <c r="E1268" s="64">
        <f t="shared" si="167"/>
        <v>42546</v>
      </c>
      <c r="F1268" s="74" t="s">
        <v>1675</v>
      </c>
      <c r="G1268" s="67" t="s">
        <v>927</v>
      </c>
      <c r="H1268" s="7"/>
      <c r="I1268" s="446"/>
      <c r="J1268" s="446"/>
      <c r="K1268" s="437"/>
      <c r="L1268" s="446"/>
      <c r="M1268" s="65">
        <v>5000</v>
      </c>
      <c r="N1268" s="66" t="s">
        <v>9</v>
      </c>
      <c r="O1268" s="66" t="s">
        <v>26</v>
      </c>
      <c r="P1268" s="85" t="str">
        <f>IF(AND('331-CT'!$E$7=TH!H1268,OR(N1268="331",O1268="331")),"x","")</f>
        <v/>
      </c>
      <c r="Q1268" s="85" t="str">
        <f>IF(AND(B1268='111'!$L$11,OR($N1268=$Q$7,$O1268=$Q$7)),"x","")</f>
        <v/>
      </c>
      <c r="R1268" s="85" t="str">
        <f>IF(AND($N1268=$Q$7,$B1268&lt;'111'!$L$11),"x","")</f>
        <v/>
      </c>
      <c r="S1268" s="85" t="str">
        <f>IF(AND($O1268=$Q$7,$B1268&lt;'111'!$L$11),"x","")</f>
        <v/>
      </c>
      <c r="T1268" s="85" t="str">
        <f>IF(ISERROR(FIND('112'!$M$9,G1268,1)),"",IF((AND(FIND('112'!$M$9,G1268,1)&gt;=1,B1268='112'!$K$9,OR($N1268='112'!$I$6,$O1268='112'!$I$6))),"x",""))</f>
        <v>x</v>
      </c>
      <c r="U1268" s="85" t="str">
        <f>IF(ISERROR(FIND('112'!$M$9,G1268,1)),"",IF((AND(LEFT(G1268,2)=LEFT('112'!$M$9,2),B1268&lt;'112'!$K$9,$N1268='112'!$I$6)),"x",""))</f>
        <v/>
      </c>
      <c r="V1268" s="85" t="str">
        <f>IF(ISERROR(FIND('112'!$M$9,G1268,1)),"",IF((AND(RIGHT(G1268,2)=RIGHT('112'!$M$9,2),B1268&lt;'112'!$K$9,$O1268='112'!$I$6)),"x",""))</f>
        <v/>
      </c>
      <c r="W1268" s="85" t="str">
        <f>IF(AND('341-CT'!$H$9=H1268,OR(LEFT(N1268,3)=$W$7,LEFT(O1268,3)=$W$7)),"x","")</f>
        <v/>
      </c>
      <c r="X1268" s="85" t="str">
        <f>IF(OR(TH!N1268=TH!$X$7,O1268=TH!$X$7),"x","")</f>
        <v/>
      </c>
      <c r="Y1268" s="85" t="str">
        <f>IF(AND(OR(N1268="131",O1268="131"),H1268='131-CT'!$H$9),"x","")</f>
        <v/>
      </c>
      <c r="Z1268" s="85"/>
      <c r="AA1268" s="85" t="str">
        <f>IF(AND(MONTH(E1268)='IN-NX'!$J$5,'IN-NX'!$D$7=D1268),"x","")</f>
        <v/>
      </c>
      <c r="AB1268" s="85" t="str">
        <f>IF(AND(OR(LEFT(TH!N1268,2)="15",LEFT(TH!O1268,2)="15"),'152-CT'!$J$8=TH!F1268),"x","")</f>
        <v/>
      </c>
      <c r="AC1268" s="85" t="str">
        <f>IF(AND(OR(LEFT(TH!N1268,2)="15",LEFT(TH!O1268,2)="15"),TK!$E$7=TH!F1268),"x","")</f>
        <v/>
      </c>
      <c r="AD1268" s="85"/>
    </row>
    <row r="1269" spans="1:32" ht="15.75" hidden="1" customHeight="1">
      <c r="A1269" s="342" t="str">
        <f>IF(B1269&lt;&gt;"",IF(AND(B1269='IN-TC'!$S$4,OR(TH!N1269="1111",TH!O1269="1111")),TH!D1269,""),"")</f>
        <v/>
      </c>
      <c r="B1269" s="63">
        <f t="shared" si="162"/>
        <v>6</v>
      </c>
      <c r="C1269" s="64">
        <v>42546</v>
      </c>
      <c r="D1269" s="64" t="s">
        <v>708</v>
      </c>
      <c r="E1269" s="64">
        <f t="shared" si="167"/>
        <v>42546</v>
      </c>
      <c r="F1269" s="74" t="s">
        <v>1674</v>
      </c>
      <c r="G1269" s="67" t="s">
        <v>927</v>
      </c>
      <c r="H1269" s="7"/>
      <c r="I1269" s="446"/>
      <c r="J1269" s="446"/>
      <c r="K1269" s="437"/>
      <c r="L1269" s="446"/>
      <c r="M1269" s="65">
        <v>50000</v>
      </c>
      <c r="N1269" s="66" t="s">
        <v>101</v>
      </c>
      <c r="O1269" s="66" t="s">
        <v>26</v>
      </c>
      <c r="P1269" s="85" t="str">
        <f>IF(AND('331-CT'!$E$7=TH!H1269,OR(N1269="331",O1269="331")),"x","")</f>
        <v/>
      </c>
      <c r="Q1269" s="85" t="str">
        <f>IF(AND(B1269='111'!$L$11,OR($N1269=$Q$7,$O1269=$Q$7)),"x","")</f>
        <v/>
      </c>
      <c r="R1269" s="85" t="str">
        <f>IF(AND($N1269=$Q$7,$B1269&lt;'111'!$L$11),"x","")</f>
        <v/>
      </c>
      <c r="S1269" s="85" t="str">
        <f>IF(AND($O1269=$Q$7,$B1269&lt;'111'!$L$11),"x","")</f>
        <v/>
      </c>
      <c r="T1269" s="85" t="str">
        <f>IF(ISERROR(FIND('112'!$M$9,G1269,1)),"",IF((AND(FIND('112'!$M$9,G1269,1)&gt;=1,B1269='112'!$K$9,OR($N1269='112'!$I$6,$O1269='112'!$I$6))),"x",""))</f>
        <v>x</v>
      </c>
      <c r="U1269" s="85" t="str">
        <f>IF(ISERROR(FIND('112'!$M$9,G1269,1)),"",IF((AND(LEFT(G1269,2)=LEFT('112'!$M$9,2),B1269&lt;'112'!$K$9,$N1269='112'!$I$6)),"x",""))</f>
        <v/>
      </c>
      <c r="V1269" s="85" t="str">
        <f>IF(ISERROR(FIND('112'!$M$9,G1269,1)),"",IF((AND(RIGHT(G1269,2)=RIGHT('112'!$M$9,2),B1269&lt;'112'!$K$9,$O1269='112'!$I$6)),"x",""))</f>
        <v/>
      </c>
      <c r="W1269" s="85" t="str">
        <f>IF(AND('341-CT'!$H$9=H1269,OR(LEFT(N1269,3)=$W$7,LEFT(O1269,3)=$W$7)),"x","")</f>
        <v/>
      </c>
      <c r="X1269" s="85" t="str">
        <f>IF(OR(TH!N1269=TH!$X$7,O1269=TH!$X$7),"x","")</f>
        <v/>
      </c>
      <c r="Y1269" s="85" t="str">
        <f>IF(AND(OR(N1269="131",O1269="131"),H1269='131-CT'!$H$9),"x","")</f>
        <v/>
      </c>
      <c r="Z1269" s="85"/>
      <c r="AA1269" s="85" t="str">
        <f>IF(AND(MONTH(E1269)='IN-NX'!$J$5,'IN-NX'!$D$7=D1269),"x","")</f>
        <v/>
      </c>
      <c r="AB1269" s="85" t="str">
        <f>IF(AND(OR(LEFT(TH!N1269,2)="15",LEFT(TH!O1269,2)="15"),'152-CT'!$J$8=TH!F1269),"x","")</f>
        <v/>
      </c>
      <c r="AC1269" s="85" t="str">
        <f>IF(AND(OR(LEFT(TH!N1269,2)="15",LEFT(TH!O1269,2)="15"),TK!$E$7=TH!F1269),"x","")</f>
        <v/>
      </c>
      <c r="AD1269" s="85"/>
      <c r="AF1269" s="333">
        <v>1</v>
      </c>
    </row>
    <row r="1270" spans="1:32" ht="15.75" hidden="1" customHeight="1">
      <c r="A1270" s="342" t="str">
        <f>IF(B1270&lt;&gt;"",IF(AND(B1270='IN-TC'!$S$4,OR(TH!N1270="1111",TH!O1270="1111")),TH!D1270,""),"")</f>
        <v/>
      </c>
      <c r="B1270" s="63">
        <f t="shared" si="162"/>
        <v>6</v>
      </c>
      <c r="C1270" s="64">
        <v>42546</v>
      </c>
      <c r="D1270" s="64" t="s">
        <v>708</v>
      </c>
      <c r="E1270" s="64">
        <f t="shared" si="167"/>
        <v>42546</v>
      </c>
      <c r="F1270" s="74" t="s">
        <v>1675</v>
      </c>
      <c r="G1270" s="67" t="s">
        <v>927</v>
      </c>
      <c r="H1270" s="7"/>
      <c r="I1270" s="446"/>
      <c r="J1270" s="446"/>
      <c r="K1270" s="437"/>
      <c r="L1270" s="446"/>
      <c r="M1270" s="65">
        <v>5000</v>
      </c>
      <c r="N1270" s="66" t="s">
        <v>9</v>
      </c>
      <c r="O1270" s="66" t="s">
        <v>26</v>
      </c>
      <c r="P1270" s="85" t="str">
        <f>IF(AND('331-CT'!$E$7=TH!H1270,OR(N1270="331",O1270="331")),"x","")</f>
        <v/>
      </c>
      <c r="Q1270" s="85" t="str">
        <f>IF(AND(B1270='111'!$L$11,OR($N1270=$Q$7,$O1270=$Q$7)),"x","")</f>
        <v/>
      </c>
      <c r="R1270" s="85" t="str">
        <f>IF(AND($N1270=$Q$7,$B1270&lt;'111'!$L$11),"x","")</f>
        <v/>
      </c>
      <c r="S1270" s="85" t="str">
        <f>IF(AND($O1270=$Q$7,$B1270&lt;'111'!$L$11),"x","")</f>
        <v/>
      </c>
      <c r="T1270" s="85" t="str">
        <f>IF(ISERROR(FIND('112'!$M$9,G1270,1)),"",IF((AND(FIND('112'!$M$9,G1270,1)&gt;=1,B1270='112'!$K$9,OR($N1270='112'!$I$6,$O1270='112'!$I$6))),"x",""))</f>
        <v>x</v>
      </c>
      <c r="U1270" s="85" t="str">
        <f>IF(ISERROR(FIND('112'!$M$9,G1270,1)),"",IF((AND(LEFT(G1270,2)=LEFT('112'!$M$9,2),B1270&lt;'112'!$K$9,$N1270='112'!$I$6)),"x",""))</f>
        <v/>
      </c>
      <c r="V1270" s="85" t="str">
        <f>IF(ISERROR(FIND('112'!$M$9,G1270,1)),"",IF((AND(RIGHT(G1270,2)=RIGHT('112'!$M$9,2),B1270&lt;'112'!$K$9,$O1270='112'!$I$6)),"x",""))</f>
        <v/>
      </c>
      <c r="W1270" s="85" t="str">
        <f>IF(AND('341-CT'!$H$9=H1270,OR(LEFT(N1270,3)=$W$7,LEFT(O1270,3)=$W$7)),"x","")</f>
        <v/>
      </c>
      <c r="X1270" s="85" t="str">
        <f>IF(OR(TH!N1270=TH!$X$7,O1270=TH!$X$7),"x","")</f>
        <v/>
      </c>
      <c r="Y1270" s="85" t="str">
        <f>IF(AND(OR(N1270="131",O1270="131"),H1270='131-CT'!$H$9),"x","")</f>
        <v/>
      </c>
      <c r="Z1270" s="85"/>
      <c r="AA1270" s="85" t="str">
        <f>IF(AND(MONTH(E1270)='IN-NX'!$J$5,'IN-NX'!$D$7=D1270),"x","")</f>
        <v/>
      </c>
      <c r="AB1270" s="85" t="str">
        <f>IF(AND(OR(LEFT(TH!N1270,2)="15",LEFT(TH!O1270,2)="15"),'152-CT'!$J$8=TH!F1270),"x","")</f>
        <v/>
      </c>
      <c r="AC1270" s="85" t="str">
        <f>IF(AND(OR(LEFT(TH!N1270,2)="15",LEFT(TH!O1270,2)="15"),TK!$E$7=TH!F1270),"x","")</f>
        <v/>
      </c>
      <c r="AD1270" s="85"/>
    </row>
    <row r="1271" spans="1:32" ht="15.75" hidden="1" customHeight="1">
      <c r="A1271" s="342" t="str">
        <f>IF(B1271&lt;&gt;"",IF(AND(B1271='IN-TC'!$S$4,OR(TH!N1271="1111",TH!O1271="1111")),TH!D1271,""),"")</f>
        <v/>
      </c>
      <c r="B1271" s="63">
        <f t="shared" si="162"/>
        <v>6</v>
      </c>
      <c r="C1271" s="64">
        <v>42546</v>
      </c>
      <c r="D1271" s="64" t="s">
        <v>708</v>
      </c>
      <c r="E1271" s="64">
        <f t="shared" si="167"/>
        <v>42546</v>
      </c>
      <c r="F1271" s="74" t="s">
        <v>1674</v>
      </c>
      <c r="G1271" s="67" t="s">
        <v>927</v>
      </c>
      <c r="H1271" s="7"/>
      <c r="I1271" s="446"/>
      <c r="J1271" s="446"/>
      <c r="K1271" s="437"/>
      <c r="L1271" s="446"/>
      <c r="M1271" s="65">
        <v>50000</v>
      </c>
      <c r="N1271" s="66" t="s">
        <v>101</v>
      </c>
      <c r="O1271" s="66" t="s">
        <v>26</v>
      </c>
      <c r="P1271" s="85" t="str">
        <f>IF(AND('331-CT'!$E$7=TH!H1271,OR(N1271="331",O1271="331")),"x","")</f>
        <v/>
      </c>
      <c r="Q1271" s="85" t="str">
        <f>IF(AND(B1271='111'!$L$11,OR($N1271=$Q$7,$O1271=$Q$7)),"x","")</f>
        <v/>
      </c>
      <c r="R1271" s="85" t="str">
        <f>IF(AND($N1271=$Q$7,$B1271&lt;'111'!$L$11),"x","")</f>
        <v/>
      </c>
      <c r="S1271" s="85" t="str">
        <f>IF(AND($O1271=$Q$7,$B1271&lt;'111'!$L$11),"x","")</f>
        <v/>
      </c>
      <c r="T1271" s="85" t="str">
        <f>IF(ISERROR(FIND('112'!$M$9,G1271,1)),"",IF((AND(FIND('112'!$M$9,G1271,1)&gt;=1,B1271='112'!$K$9,OR($N1271='112'!$I$6,$O1271='112'!$I$6))),"x",""))</f>
        <v>x</v>
      </c>
      <c r="U1271" s="85" t="str">
        <f>IF(ISERROR(FIND('112'!$M$9,G1271,1)),"",IF((AND(LEFT(G1271,2)=LEFT('112'!$M$9,2),B1271&lt;'112'!$K$9,$N1271='112'!$I$6)),"x",""))</f>
        <v/>
      </c>
      <c r="V1271" s="85" t="str">
        <f>IF(ISERROR(FIND('112'!$M$9,G1271,1)),"",IF((AND(RIGHT(G1271,2)=RIGHT('112'!$M$9,2),B1271&lt;'112'!$K$9,$O1271='112'!$I$6)),"x",""))</f>
        <v/>
      </c>
      <c r="W1271" s="85" t="str">
        <f>IF(AND('341-CT'!$H$9=H1271,OR(LEFT(N1271,3)=$W$7,LEFT(O1271,3)=$W$7)),"x","")</f>
        <v/>
      </c>
      <c r="X1271" s="85" t="str">
        <f>IF(OR(TH!N1271=TH!$X$7,O1271=TH!$X$7),"x","")</f>
        <v/>
      </c>
      <c r="Y1271" s="85" t="str">
        <f>IF(AND(OR(N1271="131",O1271="131"),H1271='131-CT'!$H$9),"x","")</f>
        <v/>
      </c>
      <c r="Z1271" s="85"/>
      <c r="AA1271" s="85" t="str">
        <f>IF(AND(MONTH(E1271)='IN-NX'!$J$5,'IN-NX'!$D$7=D1271),"x","")</f>
        <v/>
      </c>
      <c r="AB1271" s="85" t="str">
        <f>IF(AND(OR(LEFT(TH!N1271,2)="15",LEFT(TH!O1271,2)="15"),'152-CT'!$J$8=TH!F1271),"x","")</f>
        <v/>
      </c>
      <c r="AC1271" s="85" t="str">
        <f>IF(AND(OR(LEFT(TH!N1271,2)="15",LEFT(TH!O1271,2)="15"),TK!$E$7=TH!F1271),"x","")</f>
        <v/>
      </c>
      <c r="AD1271" s="85"/>
      <c r="AF1271" s="333">
        <v>1</v>
      </c>
    </row>
    <row r="1272" spans="1:32" ht="15.75" hidden="1" customHeight="1">
      <c r="A1272" s="342" t="str">
        <f>IF(B1272&lt;&gt;"",IF(AND(B1272='IN-TC'!$S$4,OR(TH!N1272="1111",TH!O1272="1111")),TH!D1272,""),"")</f>
        <v/>
      </c>
      <c r="B1272" s="63">
        <f t="shared" si="162"/>
        <v>6</v>
      </c>
      <c r="C1272" s="64">
        <v>42546</v>
      </c>
      <c r="D1272" s="64" t="s">
        <v>708</v>
      </c>
      <c r="E1272" s="64">
        <f t="shared" si="167"/>
        <v>42546</v>
      </c>
      <c r="F1272" s="74" t="s">
        <v>1675</v>
      </c>
      <c r="G1272" s="67" t="s">
        <v>927</v>
      </c>
      <c r="H1272" s="7"/>
      <c r="I1272" s="446"/>
      <c r="J1272" s="446"/>
      <c r="K1272" s="437"/>
      <c r="L1272" s="446"/>
      <c r="M1272" s="65">
        <v>5000</v>
      </c>
      <c r="N1272" s="66" t="s">
        <v>9</v>
      </c>
      <c r="O1272" s="66" t="s">
        <v>26</v>
      </c>
      <c r="P1272" s="85" t="str">
        <f>IF(AND('331-CT'!$E$7=TH!H1272,OR(N1272="331",O1272="331")),"x","")</f>
        <v/>
      </c>
      <c r="Q1272" s="85" t="str">
        <f>IF(AND(B1272='111'!$L$11,OR($N1272=$Q$7,$O1272=$Q$7)),"x","")</f>
        <v/>
      </c>
      <c r="R1272" s="85" t="str">
        <f>IF(AND($N1272=$Q$7,$B1272&lt;'111'!$L$11),"x","")</f>
        <v/>
      </c>
      <c r="S1272" s="85" t="str">
        <f>IF(AND($O1272=$Q$7,$B1272&lt;'111'!$L$11),"x","")</f>
        <v/>
      </c>
      <c r="T1272" s="85" t="str">
        <f>IF(ISERROR(FIND('112'!$M$9,G1272,1)),"",IF((AND(FIND('112'!$M$9,G1272,1)&gt;=1,B1272='112'!$K$9,OR($N1272='112'!$I$6,$O1272='112'!$I$6))),"x",""))</f>
        <v>x</v>
      </c>
      <c r="U1272" s="85" t="str">
        <f>IF(ISERROR(FIND('112'!$M$9,G1272,1)),"",IF((AND(LEFT(G1272,2)=LEFT('112'!$M$9,2),B1272&lt;'112'!$K$9,$N1272='112'!$I$6)),"x",""))</f>
        <v/>
      </c>
      <c r="V1272" s="85" t="str">
        <f>IF(ISERROR(FIND('112'!$M$9,G1272,1)),"",IF((AND(RIGHT(G1272,2)=RIGHT('112'!$M$9,2),B1272&lt;'112'!$K$9,$O1272='112'!$I$6)),"x",""))</f>
        <v/>
      </c>
      <c r="W1272" s="85" t="str">
        <f>IF(AND('341-CT'!$H$9=H1272,OR(LEFT(N1272,3)=$W$7,LEFT(O1272,3)=$W$7)),"x","")</f>
        <v/>
      </c>
      <c r="X1272" s="85" t="str">
        <f>IF(OR(TH!N1272=TH!$X$7,O1272=TH!$X$7),"x","")</f>
        <v/>
      </c>
      <c r="Y1272" s="85" t="str">
        <f>IF(AND(OR(N1272="131",O1272="131"),H1272='131-CT'!$H$9),"x","")</f>
        <v/>
      </c>
      <c r="Z1272" s="85"/>
      <c r="AA1272" s="85" t="str">
        <f>IF(AND(MONTH(E1272)='IN-NX'!$J$5,'IN-NX'!$D$7=D1272),"x","")</f>
        <v/>
      </c>
      <c r="AB1272" s="85" t="str">
        <f>IF(AND(OR(LEFT(TH!N1272,2)="15",LEFT(TH!O1272,2)="15"),'152-CT'!$J$8=TH!F1272),"x","")</f>
        <v/>
      </c>
      <c r="AC1272" s="85" t="str">
        <f>IF(AND(OR(LEFT(TH!N1272,2)="15",LEFT(TH!O1272,2)="15"),TK!$E$7=TH!F1272),"x","")</f>
        <v/>
      </c>
      <c r="AD1272" s="85"/>
    </row>
    <row r="1273" spans="1:32" ht="15.75" hidden="1" customHeight="1">
      <c r="A1273" s="342" t="str">
        <f>IF(B1273&lt;&gt;"",IF(AND(B1273='IN-TC'!$S$4,OR(TH!N1273="1111",TH!O1273="1111")),TH!D1273,""),"")</f>
        <v/>
      </c>
      <c r="B1273" s="63">
        <f t="shared" si="162"/>
        <v>6</v>
      </c>
      <c r="C1273" s="64">
        <v>42549</v>
      </c>
      <c r="D1273" s="64" t="s">
        <v>708</v>
      </c>
      <c r="E1273" s="64">
        <f t="shared" si="167"/>
        <v>42549</v>
      </c>
      <c r="F1273" s="74" t="s">
        <v>1210</v>
      </c>
      <c r="G1273" s="67" t="s">
        <v>928</v>
      </c>
      <c r="H1273" s="7"/>
      <c r="I1273" s="446"/>
      <c r="J1273" s="446"/>
      <c r="K1273" s="437"/>
      <c r="L1273" s="446"/>
      <c r="M1273" s="65">
        <v>970000000</v>
      </c>
      <c r="N1273" s="66" t="s">
        <v>26</v>
      </c>
      <c r="O1273" s="66">
        <v>1121</v>
      </c>
      <c r="P1273" s="85" t="str">
        <f>IF(AND('331-CT'!$E$7=TH!H1273,OR(N1273="331",O1273="331")),"x","")</f>
        <v/>
      </c>
      <c r="Q1273" s="85" t="str">
        <f>IF(AND(B1273='111'!$L$11,OR($N1273=$Q$7,$O1273=$Q$7)),"x","")</f>
        <v/>
      </c>
      <c r="R1273" s="85" t="str">
        <f>IF(AND($N1273=$Q$7,$B1273&lt;'111'!$L$11),"x","")</f>
        <v/>
      </c>
      <c r="S1273" s="85" t="str">
        <f>IF(AND($O1273=$Q$7,$B1273&lt;'111'!$L$11),"x","")</f>
        <v/>
      </c>
      <c r="T1273" s="85" t="str">
        <f>IF(ISERROR(FIND('112'!$M$9,G1273,1)),"",IF((AND(FIND('112'!$M$9,G1273,1)&gt;=1,B1273='112'!$K$9,OR($N1273='112'!$I$6,$O1273='112'!$I$6))),"x",""))</f>
        <v>x</v>
      </c>
      <c r="U1273" s="85" t="str">
        <f>IF(ISERROR(FIND('112'!$M$9,G1273,1)),"",IF((AND(LEFT(G1273,2)=LEFT('112'!$M$9,2),B1273&lt;'112'!$K$9,$N1273='112'!$I$6)),"x",""))</f>
        <v/>
      </c>
      <c r="V1273" s="85" t="str">
        <f>IF(ISERROR(FIND('112'!$M$9,G1273,1)),"",IF((AND(RIGHT(G1273,2)=RIGHT('112'!$M$9,2),B1273&lt;'112'!$K$9,$O1273='112'!$I$6)),"x",""))</f>
        <v/>
      </c>
      <c r="W1273" s="85" t="str">
        <f>IF(AND('341-CT'!$H$9=H1273,OR(LEFT(N1273,3)=$W$7,LEFT(O1273,3)=$W$7)),"x","")</f>
        <v/>
      </c>
      <c r="X1273" s="85" t="str">
        <f>IF(OR(TH!N1273=TH!$X$7,O1273=TH!$X$7),"x","")</f>
        <v/>
      </c>
      <c r="Y1273" s="85" t="str">
        <f>IF(AND(OR(N1273="131",O1273="131"),H1273='131-CT'!$H$9),"x","")</f>
        <v/>
      </c>
      <c r="Z1273" s="85"/>
      <c r="AA1273" s="85" t="str">
        <f>IF(AND(MONTH(E1273)='IN-NX'!$J$5,'IN-NX'!$D$7=D1273),"x","")</f>
        <v/>
      </c>
      <c r="AB1273" s="85" t="str">
        <f>IF(AND(OR(LEFT(TH!N1273,2)="15",LEFT(TH!O1273,2)="15"),'152-CT'!$J$8=TH!F1273),"x","")</f>
        <v/>
      </c>
      <c r="AC1273" s="85" t="str">
        <f>IF(AND(OR(LEFT(TH!N1273,2)="15",LEFT(TH!O1273,2)="15"),TK!$E$7=TH!F1273),"x","")</f>
        <v/>
      </c>
      <c r="AD1273" s="85"/>
    </row>
    <row r="1274" spans="1:32" ht="15.75" hidden="1" customHeight="1">
      <c r="A1274" s="342" t="str">
        <f>IF(B1274&lt;&gt;"",IF(AND(B1274='IN-TC'!$S$4,OR(TH!N1274="1111",TH!O1274="1111")),TH!D1274,""),"")</f>
        <v/>
      </c>
      <c r="B1274" s="63">
        <f t="shared" si="162"/>
        <v>6</v>
      </c>
      <c r="C1274" s="64">
        <v>42549</v>
      </c>
      <c r="D1274" s="64" t="s">
        <v>708</v>
      </c>
      <c r="E1274" s="64">
        <f t="shared" si="167"/>
        <v>42549</v>
      </c>
      <c r="F1274" s="74" t="s">
        <v>1676</v>
      </c>
      <c r="G1274" s="67" t="s">
        <v>927</v>
      </c>
      <c r="H1274" s="7"/>
      <c r="I1274" s="446"/>
      <c r="J1274" s="446"/>
      <c r="K1274" s="437"/>
      <c r="L1274" s="446"/>
      <c r="M1274" s="65">
        <v>290993</v>
      </c>
      <c r="N1274" s="66" t="s">
        <v>101</v>
      </c>
      <c r="O1274" s="66" t="s">
        <v>26</v>
      </c>
      <c r="P1274" s="85" t="str">
        <f>IF(AND('331-CT'!$E$7=TH!H1274,OR(N1274="331",O1274="331")),"x","")</f>
        <v/>
      </c>
      <c r="Q1274" s="85" t="str">
        <f>IF(AND(B1274='111'!$L$11,OR($N1274=$Q$7,$O1274=$Q$7)),"x","")</f>
        <v/>
      </c>
      <c r="R1274" s="85" t="str">
        <f>IF(AND($N1274=$Q$7,$B1274&lt;'111'!$L$11),"x","")</f>
        <v/>
      </c>
      <c r="S1274" s="85" t="str">
        <f>IF(AND($O1274=$Q$7,$B1274&lt;'111'!$L$11),"x","")</f>
        <v/>
      </c>
      <c r="T1274" s="85" t="str">
        <f>IF(ISERROR(FIND('112'!$M$9,G1274,1)),"",IF((AND(FIND('112'!$M$9,G1274,1)&gt;=1,B1274='112'!$K$9,OR($N1274='112'!$I$6,$O1274='112'!$I$6))),"x",""))</f>
        <v>x</v>
      </c>
      <c r="U1274" s="85" t="str">
        <f>IF(ISERROR(FIND('112'!$M$9,G1274,1)),"",IF((AND(LEFT(G1274,2)=LEFT('112'!$M$9,2),B1274&lt;'112'!$K$9,$N1274='112'!$I$6)),"x",""))</f>
        <v/>
      </c>
      <c r="V1274" s="85" t="str">
        <f>IF(ISERROR(FIND('112'!$M$9,G1274,1)),"",IF((AND(RIGHT(G1274,2)=RIGHT('112'!$M$9,2),B1274&lt;'112'!$K$9,$O1274='112'!$I$6)),"x",""))</f>
        <v/>
      </c>
      <c r="W1274" s="85" t="str">
        <f>IF(AND('341-CT'!$H$9=H1274,OR(LEFT(N1274,3)=$W$7,LEFT(O1274,3)=$W$7)),"x","")</f>
        <v/>
      </c>
      <c r="X1274" s="85" t="str">
        <f>IF(OR(TH!N1274=TH!$X$7,O1274=TH!$X$7),"x","")</f>
        <v/>
      </c>
      <c r="Y1274" s="85" t="str">
        <f>IF(AND(OR(N1274="131",O1274="131"),H1274='131-CT'!$H$9),"x","")</f>
        <v/>
      </c>
      <c r="Z1274" s="85"/>
      <c r="AA1274" s="85" t="str">
        <f>IF(AND(MONTH(E1274)='IN-NX'!$J$5,'IN-NX'!$D$7=D1274),"x","")</f>
        <v/>
      </c>
      <c r="AB1274" s="85" t="str">
        <f>IF(AND(OR(LEFT(TH!N1274,2)="15",LEFT(TH!O1274,2)="15"),'152-CT'!$J$8=TH!F1274),"x","")</f>
        <v/>
      </c>
      <c r="AC1274" s="85" t="str">
        <f>IF(AND(OR(LEFT(TH!N1274,2)="15",LEFT(TH!O1274,2)="15"),TK!$E$7=TH!F1274),"x","")</f>
        <v/>
      </c>
      <c r="AD1274" s="85"/>
      <c r="AF1274" s="333">
        <v>1</v>
      </c>
    </row>
    <row r="1275" spans="1:32" ht="15.75" hidden="1" customHeight="1">
      <c r="A1275" s="342" t="str">
        <f>IF(B1275&lt;&gt;"",IF(AND(B1275='IN-TC'!$S$4,OR(TH!N1275="1111",TH!O1275="1111")),TH!D1275,""),"")</f>
        <v/>
      </c>
      <c r="B1275" s="63">
        <f t="shared" ref="B1275" si="168">IF(C1275&lt;&gt;"",MONTH(C1275),"")</f>
        <v>6</v>
      </c>
      <c r="C1275" s="64">
        <v>42549</v>
      </c>
      <c r="D1275" s="64" t="s">
        <v>708</v>
      </c>
      <c r="E1275" s="64">
        <f t="shared" ref="E1275" si="169">C1275</f>
        <v>42549</v>
      </c>
      <c r="F1275" s="74" t="s">
        <v>1718</v>
      </c>
      <c r="G1275" s="67" t="s">
        <v>927</v>
      </c>
      <c r="H1275" s="7"/>
      <c r="I1275" s="446"/>
      <c r="J1275" s="446"/>
      <c r="K1275" s="437"/>
      <c r="L1275" s="446"/>
      <c r="M1275" s="65">
        <v>29099</v>
      </c>
      <c r="N1275" s="66" t="s">
        <v>9</v>
      </c>
      <c r="O1275" s="66" t="s">
        <v>26</v>
      </c>
      <c r="P1275" s="85" t="str">
        <f>IF(AND('331-CT'!$E$7=TH!H1275,OR(N1275="331",O1275="331")),"x","")</f>
        <v/>
      </c>
      <c r="Q1275" s="85" t="str">
        <f>IF(AND(B1275='111'!$L$11,OR($N1275=$Q$7,$O1275=$Q$7)),"x","")</f>
        <v/>
      </c>
      <c r="R1275" s="85" t="str">
        <f>IF(AND($N1275=$Q$7,$B1275&lt;'111'!$L$11),"x","")</f>
        <v/>
      </c>
      <c r="S1275" s="85" t="str">
        <f>IF(AND($O1275=$Q$7,$B1275&lt;'111'!$L$11),"x","")</f>
        <v/>
      </c>
      <c r="T1275" s="85" t="str">
        <f>IF(ISERROR(FIND('112'!$M$9,G1275,1)),"",IF((AND(FIND('112'!$M$9,G1275,1)&gt;=1,B1275='112'!$K$9,OR($N1275='112'!$I$6,$O1275='112'!$I$6))),"x",""))</f>
        <v>x</v>
      </c>
      <c r="U1275" s="85" t="str">
        <f>IF(ISERROR(FIND('112'!$M$9,G1275,1)),"",IF((AND(LEFT(G1275,2)=LEFT('112'!$M$9,2),B1275&lt;'112'!$K$9,$N1275='112'!$I$6)),"x",""))</f>
        <v/>
      </c>
      <c r="V1275" s="85" t="str">
        <f>IF(ISERROR(FIND('112'!$M$9,G1275,1)),"",IF((AND(RIGHT(G1275,2)=RIGHT('112'!$M$9,2),B1275&lt;'112'!$K$9,$O1275='112'!$I$6)),"x",""))</f>
        <v/>
      </c>
      <c r="W1275" s="85" t="str">
        <f>IF(AND('341-CT'!$H$9=H1275,OR(LEFT(N1275,3)=$W$7,LEFT(O1275,3)=$W$7)),"x","")</f>
        <v/>
      </c>
      <c r="X1275" s="85" t="str">
        <f>IF(OR(TH!N1275=TH!$X$7,O1275=TH!$X$7),"x","")</f>
        <v/>
      </c>
      <c r="Y1275" s="85" t="str">
        <f>IF(AND(OR(N1275="131",O1275="131"),H1275='131-CT'!$H$9),"x","")</f>
        <v/>
      </c>
      <c r="Z1275" s="85"/>
      <c r="AA1275" s="85" t="str">
        <f>IF(AND(MONTH(E1275)='IN-NX'!$J$5,'IN-NX'!$D$7=D1275),"x","")</f>
        <v/>
      </c>
      <c r="AB1275" s="85" t="str">
        <f>IF(AND(OR(LEFT(TH!N1275,2)="15",LEFT(TH!O1275,2)="15"),'152-CT'!$J$8=TH!F1275),"x","")</f>
        <v/>
      </c>
      <c r="AC1275" s="85" t="str">
        <f>IF(AND(OR(LEFT(TH!N1275,2)="15",LEFT(TH!O1275,2)="15"),TK!$E$7=TH!F1275),"x","")</f>
        <v/>
      </c>
      <c r="AD1275" s="85"/>
    </row>
    <row r="1276" spans="1:32" ht="15.75" customHeight="1">
      <c r="A1276" s="342" t="str">
        <f>IF(B1276&lt;&gt;"",IF(AND(B1276='IN-TC'!$S$4,OR(TH!N1276="1111",TH!O1276="1111")),TH!D1276,""),"")</f>
        <v/>
      </c>
      <c r="B1276" s="63">
        <f t="shared" si="162"/>
        <v>6</v>
      </c>
      <c r="C1276" s="64">
        <v>42549</v>
      </c>
      <c r="D1276" s="64" t="s">
        <v>708</v>
      </c>
      <c r="E1276" s="64">
        <f t="shared" ref="E1276:E1281" si="170">C1276</f>
        <v>42549</v>
      </c>
      <c r="F1276" s="74" t="s">
        <v>1677</v>
      </c>
      <c r="G1276" s="67" t="s">
        <v>927</v>
      </c>
      <c r="H1276" s="7" t="s">
        <v>633</v>
      </c>
      <c r="I1276" s="446"/>
      <c r="J1276" s="446"/>
      <c r="K1276" s="437"/>
      <c r="L1276" s="446"/>
      <c r="M1276" s="65">
        <v>139997985</v>
      </c>
      <c r="N1276" s="66" t="s">
        <v>8</v>
      </c>
      <c r="O1276" s="66" t="s">
        <v>26</v>
      </c>
      <c r="P1276" s="85" t="str">
        <f>IF(AND('331-CT'!$E$7=TH!H1276,OR(N1276="331",O1276="331")),"x","")</f>
        <v/>
      </c>
      <c r="Q1276" s="85" t="str">
        <f>IF(AND(B1276='111'!$L$11,OR($N1276=$Q$7,$O1276=$Q$7)),"x","")</f>
        <v/>
      </c>
      <c r="R1276" s="85" t="str">
        <f>IF(AND($N1276=$Q$7,$B1276&lt;'111'!$L$11),"x","")</f>
        <v/>
      </c>
      <c r="S1276" s="85" t="str">
        <f>IF(AND($O1276=$Q$7,$B1276&lt;'111'!$L$11),"x","")</f>
        <v/>
      </c>
      <c r="T1276" s="85" t="str">
        <f>IF(ISERROR(FIND('112'!$M$9,G1276,1)),"",IF((AND(FIND('112'!$M$9,G1276,1)&gt;=1,B1276='112'!$K$9,OR($N1276='112'!$I$6,$O1276='112'!$I$6))),"x",""))</f>
        <v>x</v>
      </c>
      <c r="U1276" s="85" t="str">
        <f>IF(ISERROR(FIND('112'!$M$9,G1276,1)),"",IF((AND(LEFT(G1276,2)=LEFT('112'!$M$9,2),B1276&lt;'112'!$K$9,$N1276='112'!$I$6)),"x",""))</f>
        <v/>
      </c>
      <c r="V1276" s="85" t="str">
        <f>IF(ISERROR(FIND('112'!$M$9,G1276,1)),"",IF((AND(RIGHT(G1276,2)=RIGHT('112'!$M$9,2),B1276&lt;'112'!$K$9,$O1276='112'!$I$6)),"x",""))</f>
        <v/>
      </c>
      <c r="W1276" s="85" t="str">
        <f>IF(AND('341-CT'!$H$9=H1276,OR(LEFT(N1276,3)=$W$7,LEFT(O1276,3)=$W$7)),"x","")</f>
        <v/>
      </c>
      <c r="X1276" s="85" t="str">
        <f>IF(OR(TH!N1276=TH!$X$7,O1276=TH!$X$7),"x","")</f>
        <v/>
      </c>
      <c r="Y1276" s="85" t="str">
        <f>IF(AND(OR(N1276="131",O1276="131"),H1276='131-CT'!$H$9),"x","")</f>
        <v/>
      </c>
      <c r="Z1276" s="85"/>
      <c r="AA1276" s="85" t="str">
        <f>IF(AND(MONTH(E1276)='IN-NX'!$J$5,'IN-NX'!$D$7=D1276),"x","")</f>
        <v/>
      </c>
      <c r="AB1276" s="85" t="str">
        <f>IF(AND(OR(LEFT(TH!N1276,2)="15",LEFT(TH!O1276,2)="15"),'152-CT'!$J$8=TH!F1276),"x","")</f>
        <v/>
      </c>
      <c r="AC1276" s="85" t="str">
        <f>IF(AND(OR(LEFT(TH!N1276,2)="15",LEFT(TH!O1276,2)="15"),TK!$E$7=TH!F1276),"x","")</f>
        <v/>
      </c>
      <c r="AD1276" s="85"/>
    </row>
    <row r="1277" spans="1:32" ht="15.75" hidden="1" customHeight="1">
      <c r="A1277" s="342" t="str">
        <f>IF(B1277&lt;&gt;"",IF(AND(B1277='IN-TC'!$S$4,OR(TH!N1277="1111",TH!O1277="1111")),TH!D1277,""),"")</f>
        <v/>
      </c>
      <c r="B1277" s="63">
        <f t="shared" si="162"/>
        <v>6</v>
      </c>
      <c r="C1277" s="64">
        <v>42549</v>
      </c>
      <c r="D1277" s="64" t="s">
        <v>708</v>
      </c>
      <c r="E1277" s="64">
        <f t="shared" si="170"/>
        <v>42549</v>
      </c>
      <c r="F1277" s="74" t="s">
        <v>1184</v>
      </c>
      <c r="G1277" s="67" t="s">
        <v>927</v>
      </c>
      <c r="H1277" s="7"/>
      <c r="I1277" s="446"/>
      <c r="J1277" s="446"/>
      <c r="K1277" s="437"/>
      <c r="L1277" s="446"/>
      <c r="M1277" s="65">
        <v>69999</v>
      </c>
      <c r="N1277" s="66" t="s">
        <v>101</v>
      </c>
      <c r="O1277" s="66" t="s">
        <v>26</v>
      </c>
      <c r="P1277" s="85" t="str">
        <f>IF(AND('331-CT'!$E$7=TH!H1277,OR(N1277="331",O1277="331")),"x","")</f>
        <v/>
      </c>
      <c r="Q1277" s="85" t="str">
        <f>IF(AND(B1277='111'!$L$11,OR($N1277=$Q$7,$O1277=$Q$7)),"x","")</f>
        <v/>
      </c>
      <c r="R1277" s="85" t="str">
        <f>IF(AND($N1277=$Q$7,$B1277&lt;'111'!$L$11),"x","")</f>
        <v/>
      </c>
      <c r="S1277" s="85" t="str">
        <f>IF(AND($O1277=$Q$7,$B1277&lt;'111'!$L$11),"x","")</f>
        <v/>
      </c>
      <c r="T1277" s="85" t="str">
        <f>IF(ISERROR(FIND('112'!$M$9,G1277,1)),"",IF((AND(FIND('112'!$M$9,G1277,1)&gt;=1,B1277='112'!$K$9,OR($N1277='112'!$I$6,$O1277='112'!$I$6))),"x",""))</f>
        <v>x</v>
      </c>
      <c r="U1277" s="85" t="str">
        <f>IF(ISERROR(FIND('112'!$M$9,G1277,1)),"",IF((AND(LEFT(G1277,2)=LEFT('112'!$M$9,2),B1277&lt;'112'!$K$9,$N1277='112'!$I$6)),"x",""))</f>
        <v/>
      </c>
      <c r="V1277" s="85" t="str">
        <f>IF(ISERROR(FIND('112'!$M$9,G1277,1)),"",IF((AND(RIGHT(G1277,2)=RIGHT('112'!$M$9,2),B1277&lt;'112'!$K$9,$O1277='112'!$I$6)),"x",""))</f>
        <v/>
      </c>
      <c r="W1277" s="85" t="str">
        <f>IF(AND('341-CT'!$H$9=H1277,OR(LEFT(N1277,3)=$W$7,LEFT(O1277,3)=$W$7)),"x","")</f>
        <v/>
      </c>
      <c r="X1277" s="85" t="str">
        <f>IF(OR(TH!N1277=TH!$X$7,O1277=TH!$X$7),"x","")</f>
        <v/>
      </c>
      <c r="Y1277" s="85" t="str">
        <f>IF(AND(OR(N1277="131",O1277="131"),H1277='131-CT'!$H$9),"x","")</f>
        <v/>
      </c>
      <c r="Z1277" s="85"/>
      <c r="AA1277" s="85" t="str">
        <f>IF(AND(MONTH(E1277)='IN-NX'!$J$5,'IN-NX'!$D$7=D1277),"x","")</f>
        <v/>
      </c>
      <c r="AB1277" s="85" t="str">
        <f>IF(AND(OR(LEFT(TH!N1277,2)="15",LEFT(TH!O1277,2)="15"),'152-CT'!$J$8=TH!F1277),"x","")</f>
        <v/>
      </c>
      <c r="AC1277" s="85" t="str">
        <f>IF(AND(OR(LEFT(TH!N1277,2)="15",LEFT(TH!O1277,2)="15"),TK!$E$7=TH!F1277),"x","")</f>
        <v/>
      </c>
      <c r="AD1277" s="85"/>
      <c r="AF1277" s="333">
        <v>1</v>
      </c>
    </row>
    <row r="1278" spans="1:32" ht="15.75" hidden="1" customHeight="1">
      <c r="A1278" s="342" t="str">
        <f>IF(B1278&lt;&gt;"",IF(AND(B1278='IN-TC'!$S$4,OR(TH!N1278="1111",TH!O1278="1111")),TH!D1278,""),"")</f>
        <v/>
      </c>
      <c r="B1278" s="63">
        <f t="shared" si="162"/>
        <v>6</v>
      </c>
      <c r="C1278" s="64">
        <v>42549</v>
      </c>
      <c r="D1278" s="64" t="s">
        <v>708</v>
      </c>
      <c r="E1278" s="64">
        <f t="shared" si="170"/>
        <v>42549</v>
      </c>
      <c r="F1278" s="74" t="s">
        <v>1652</v>
      </c>
      <c r="G1278" s="67" t="s">
        <v>927</v>
      </c>
      <c r="H1278" s="7"/>
      <c r="I1278" s="446"/>
      <c r="J1278" s="446"/>
      <c r="K1278" s="437"/>
      <c r="L1278" s="446"/>
      <c r="M1278" s="65">
        <v>7000</v>
      </c>
      <c r="N1278" s="66" t="s">
        <v>9</v>
      </c>
      <c r="O1278" s="66" t="s">
        <v>26</v>
      </c>
      <c r="P1278" s="85" t="str">
        <f>IF(AND('331-CT'!$E$7=TH!H1278,OR(N1278="331",O1278="331")),"x","")</f>
        <v/>
      </c>
      <c r="Q1278" s="85" t="str">
        <f>IF(AND(B1278='111'!$L$11,OR($N1278=$Q$7,$O1278=$Q$7)),"x","")</f>
        <v/>
      </c>
      <c r="R1278" s="85" t="str">
        <f>IF(AND($N1278=$Q$7,$B1278&lt;'111'!$L$11),"x","")</f>
        <v/>
      </c>
      <c r="S1278" s="85" t="str">
        <f>IF(AND($O1278=$Q$7,$B1278&lt;'111'!$L$11),"x","")</f>
        <v/>
      </c>
      <c r="T1278" s="85" t="str">
        <f>IF(ISERROR(FIND('112'!$M$9,G1278,1)),"",IF((AND(FIND('112'!$M$9,G1278,1)&gt;=1,B1278='112'!$K$9,OR($N1278='112'!$I$6,$O1278='112'!$I$6))),"x",""))</f>
        <v>x</v>
      </c>
      <c r="U1278" s="85" t="str">
        <f>IF(ISERROR(FIND('112'!$M$9,G1278,1)),"",IF((AND(LEFT(G1278,2)=LEFT('112'!$M$9,2),B1278&lt;'112'!$K$9,$N1278='112'!$I$6)),"x",""))</f>
        <v/>
      </c>
      <c r="V1278" s="85" t="str">
        <f>IF(ISERROR(FIND('112'!$M$9,G1278,1)),"",IF((AND(RIGHT(G1278,2)=RIGHT('112'!$M$9,2),B1278&lt;'112'!$K$9,$O1278='112'!$I$6)),"x",""))</f>
        <v/>
      </c>
      <c r="W1278" s="85" t="str">
        <f>IF(AND('341-CT'!$H$9=H1278,OR(LEFT(N1278,3)=$W$7,LEFT(O1278,3)=$W$7)),"x","")</f>
        <v/>
      </c>
      <c r="X1278" s="85" t="str">
        <f>IF(OR(TH!N1278=TH!$X$7,O1278=TH!$X$7),"x","")</f>
        <v/>
      </c>
      <c r="Y1278" s="85" t="str">
        <f>IF(AND(OR(N1278="131",O1278="131"),H1278='131-CT'!$H$9),"x","")</f>
        <v/>
      </c>
      <c r="Z1278" s="85"/>
      <c r="AA1278" s="85" t="str">
        <f>IF(AND(MONTH(E1278)='IN-NX'!$J$5,'IN-NX'!$D$7=D1278),"x","")</f>
        <v/>
      </c>
      <c r="AB1278" s="85" t="str">
        <f>IF(AND(OR(LEFT(TH!N1278,2)="15",LEFT(TH!O1278,2)="15"),'152-CT'!$J$8=TH!F1278),"x","")</f>
        <v/>
      </c>
      <c r="AC1278" s="85" t="str">
        <f>IF(AND(OR(LEFT(TH!N1278,2)="15",LEFT(TH!O1278,2)="15"),TK!$E$7=TH!F1278),"x","")</f>
        <v/>
      </c>
      <c r="AD1278" s="85"/>
    </row>
    <row r="1279" spans="1:32" ht="15.75" customHeight="1">
      <c r="A1279" s="342" t="str">
        <f>IF(B1279&lt;&gt;"",IF(AND(B1279='IN-TC'!$S$4,OR(TH!N1279="1111",TH!O1279="1111")),TH!D1279,""),"")</f>
        <v/>
      </c>
      <c r="B1279" s="63">
        <f t="shared" si="162"/>
        <v>6</v>
      </c>
      <c r="C1279" s="64">
        <v>42549</v>
      </c>
      <c r="D1279" s="64" t="s">
        <v>708</v>
      </c>
      <c r="E1279" s="64">
        <f t="shared" si="170"/>
        <v>42549</v>
      </c>
      <c r="F1279" s="74" t="s">
        <v>1678</v>
      </c>
      <c r="G1279" s="67" t="s">
        <v>927</v>
      </c>
      <c r="H1279" s="7" t="s">
        <v>1645</v>
      </c>
      <c r="I1279" s="446"/>
      <c r="J1279" s="446"/>
      <c r="K1279" s="437"/>
      <c r="L1279" s="446"/>
      <c r="M1279" s="65">
        <v>20293420</v>
      </c>
      <c r="N1279" s="66" t="s">
        <v>8</v>
      </c>
      <c r="O1279" s="66" t="s">
        <v>26</v>
      </c>
      <c r="P1279" s="85" t="str">
        <f>IF(AND('331-CT'!$E$7=TH!H1279,OR(N1279="331",O1279="331")),"x","")</f>
        <v/>
      </c>
      <c r="Q1279" s="85" t="str">
        <f>IF(AND(B1279='111'!$L$11,OR($N1279=$Q$7,$O1279=$Q$7)),"x","")</f>
        <v/>
      </c>
      <c r="R1279" s="85" t="str">
        <f>IF(AND($N1279=$Q$7,$B1279&lt;'111'!$L$11),"x","")</f>
        <v/>
      </c>
      <c r="S1279" s="85" t="str">
        <f>IF(AND($O1279=$Q$7,$B1279&lt;'111'!$L$11),"x","")</f>
        <v/>
      </c>
      <c r="T1279" s="85" t="str">
        <f>IF(ISERROR(FIND('112'!$M$9,G1279,1)),"",IF((AND(FIND('112'!$M$9,G1279,1)&gt;=1,B1279='112'!$K$9,OR($N1279='112'!$I$6,$O1279='112'!$I$6))),"x",""))</f>
        <v>x</v>
      </c>
      <c r="U1279" s="85" t="str">
        <f>IF(ISERROR(FIND('112'!$M$9,G1279,1)),"",IF((AND(LEFT(G1279,2)=LEFT('112'!$M$9,2),B1279&lt;'112'!$K$9,$N1279='112'!$I$6)),"x",""))</f>
        <v/>
      </c>
      <c r="V1279" s="85" t="str">
        <f>IF(ISERROR(FIND('112'!$M$9,G1279,1)),"",IF((AND(RIGHT(G1279,2)=RIGHT('112'!$M$9,2),B1279&lt;'112'!$K$9,$O1279='112'!$I$6)),"x",""))</f>
        <v/>
      </c>
      <c r="W1279" s="85" t="str">
        <f>IF(AND('341-CT'!$H$9=H1279,OR(LEFT(N1279,3)=$W$7,LEFT(O1279,3)=$W$7)),"x","")</f>
        <v/>
      </c>
      <c r="X1279" s="85" t="str">
        <f>IF(OR(TH!N1279=TH!$X$7,O1279=TH!$X$7),"x","")</f>
        <v/>
      </c>
      <c r="Y1279" s="85" t="str">
        <f>IF(AND(OR(N1279="131",O1279="131"),H1279='131-CT'!$H$9),"x","")</f>
        <v/>
      </c>
      <c r="Z1279" s="85"/>
      <c r="AA1279" s="85" t="str">
        <f>IF(AND(MONTH(E1279)='IN-NX'!$J$5,'IN-NX'!$D$7=D1279),"x","")</f>
        <v/>
      </c>
      <c r="AB1279" s="85" t="str">
        <f>IF(AND(OR(LEFT(TH!N1279,2)="15",LEFT(TH!O1279,2)="15"),'152-CT'!$J$8=TH!F1279),"x","")</f>
        <v/>
      </c>
      <c r="AC1279" s="85" t="str">
        <f>IF(AND(OR(LEFT(TH!N1279,2)="15",LEFT(TH!O1279,2)="15"),TK!$E$7=TH!F1279),"x","")</f>
        <v/>
      </c>
      <c r="AD1279" s="85"/>
    </row>
    <row r="1280" spans="1:32" ht="15.75" hidden="1" customHeight="1">
      <c r="A1280" s="342" t="str">
        <f>IF(B1280&lt;&gt;"",IF(AND(B1280='IN-TC'!$S$4,OR(TH!N1280="1111",TH!O1280="1111")),TH!D1280,""),"")</f>
        <v/>
      </c>
      <c r="B1280" s="63">
        <f t="shared" si="162"/>
        <v>6</v>
      </c>
      <c r="C1280" s="64">
        <v>42549</v>
      </c>
      <c r="D1280" s="64" t="s">
        <v>708</v>
      </c>
      <c r="E1280" s="64">
        <f t="shared" si="170"/>
        <v>42549</v>
      </c>
      <c r="F1280" s="74" t="s">
        <v>1184</v>
      </c>
      <c r="G1280" s="67" t="s">
        <v>927</v>
      </c>
      <c r="H1280" s="7"/>
      <c r="I1280" s="446"/>
      <c r="J1280" s="446"/>
      <c r="K1280" s="437"/>
      <c r="L1280" s="446"/>
      <c r="M1280" s="65">
        <v>20000</v>
      </c>
      <c r="N1280" s="66" t="s">
        <v>101</v>
      </c>
      <c r="O1280" s="66" t="s">
        <v>26</v>
      </c>
      <c r="P1280" s="85" t="str">
        <f>IF(AND('331-CT'!$E$7=TH!H1280,OR(N1280="331",O1280="331")),"x","")</f>
        <v/>
      </c>
      <c r="Q1280" s="85" t="str">
        <f>IF(AND(B1280='111'!$L$11,OR($N1280=$Q$7,$O1280=$Q$7)),"x","")</f>
        <v/>
      </c>
      <c r="R1280" s="85" t="str">
        <f>IF(AND($N1280=$Q$7,$B1280&lt;'111'!$L$11),"x","")</f>
        <v/>
      </c>
      <c r="S1280" s="85" t="str">
        <f>IF(AND($O1280=$Q$7,$B1280&lt;'111'!$L$11),"x","")</f>
        <v/>
      </c>
      <c r="T1280" s="85" t="str">
        <f>IF(ISERROR(FIND('112'!$M$9,G1280,1)),"",IF((AND(FIND('112'!$M$9,G1280,1)&gt;=1,B1280='112'!$K$9,OR($N1280='112'!$I$6,$O1280='112'!$I$6))),"x",""))</f>
        <v>x</v>
      </c>
      <c r="U1280" s="85" t="str">
        <f>IF(ISERROR(FIND('112'!$M$9,G1280,1)),"",IF((AND(LEFT(G1280,2)=LEFT('112'!$M$9,2),B1280&lt;'112'!$K$9,$N1280='112'!$I$6)),"x",""))</f>
        <v/>
      </c>
      <c r="V1280" s="85" t="str">
        <f>IF(ISERROR(FIND('112'!$M$9,G1280,1)),"",IF((AND(RIGHT(G1280,2)=RIGHT('112'!$M$9,2),B1280&lt;'112'!$K$9,$O1280='112'!$I$6)),"x",""))</f>
        <v/>
      </c>
      <c r="W1280" s="85" t="str">
        <f>IF(AND('341-CT'!$H$9=H1280,OR(LEFT(N1280,3)=$W$7,LEFT(O1280,3)=$W$7)),"x","")</f>
        <v/>
      </c>
      <c r="X1280" s="85" t="str">
        <f>IF(OR(TH!N1280=TH!$X$7,O1280=TH!$X$7),"x","")</f>
        <v/>
      </c>
      <c r="Y1280" s="85" t="str">
        <f>IF(AND(OR(N1280="131",O1280="131"),H1280='131-CT'!$H$9),"x","")</f>
        <v/>
      </c>
      <c r="Z1280" s="85"/>
      <c r="AA1280" s="85" t="str">
        <f>IF(AND(MONTH(E1280)='IN-NX'!$J$5,'IN-NX'!$D$7=D1280),"x","")</f>
        <v/>
      </c>
      <c r="AB1280" s="85" t="str">
        <f>IF(AND(OR(LEFT(TH!N1280,2)="15",LEFT(TH!O1280,2)="15"),'152-CT'!$J$8=TH!F1280),"x","")</f>
        <v/>
      </c>
      <c r="AC1280" s="85" t="str">
        <f>IF(AND(OR(LEFT(TH!N1280,2)="15",LEFT(TH!O1280,2)="15"),TK!$E$7=TH!F1280),"x","")</f>
        <v/>
      </c>
      <c r="AD1280" s="85"/>
      <c r="AF1280" s="333">
        <v>1</v>
      </c>
    </row>
    <row r="1281" spans="1:32" ht="15.75" hidden="1" customHeight="1">
      <c r="A1281" s="342" t="str">
        <f>IF(B1281&lt;&gt;"",IF(AND(B1281='IN-TC'!$S$4,OR(TH!N1281="1111",TH!O1281="1111")),TH!D1281,""),"")</f>
        <v/>
      </c>
      <c r="B1281" s="63">
        <f t="shared" si="162"/>
        <v>6</v>
      </c>
      <c r="C1281" s="64">
        <v>42549</v>
      </c>
      <c r="D1281" s="64" t="s">
        <v>708</v>
      </c>
      <c r="E1281" s="64">
        <f t="shared" si="170"/>
        <v>42549</v>
      </c>
      <c r="F1281" s="74" t="s">
        <v>1652</v>
      </c>
      <c r="G1281" s="67" t="s">
        <v>927</v>
      </c>
      <c r="H1281" s="7"/>
      <c r="I1281" s="446"/>
      <c r="J1281" s="446"/>
      <c r="K1281" s="437"/>
      <c r="L1281" s="446"/>
      <c r="M1281" s="65">
        <v>2000</v>
      </c>
      <c r="N1281" s="66" t="s">
        <v>9</v>
      </c>
      <c r="O1281" s="66" t="s">
        <v>26</v>
      </c>
      <c r="P1281" s="85" t="str">
        <f>IF(AND('331-CT'!$E$7=TH!H1281,OR(N1281="331",O1281="331")),"x","")</f>
        <v/>
      </c>
      <c r="Q1281" s="85" t="str">
        <f>IF(AND(B1281='111'!$L$11,OR($N1281=$Q$7,$O1281=$Q$7)),"x","")</f>
        <v/>
      </c>
      <c r="R1281" s="85" t="str">
        <f>IF(AND($N1281=$Q$7,$B1281&lt;'111'!$L$11),"x","")</f>
        <v/>
      </c>
      <c r="S1281" s="85" t="str">
        <f>IF(AND($O1281=$Q$7,$B1281&lt;'111'!$L$11),"x","")</f>
        <v/>
      </c>
      <c r="T1281" s="85" t="str">
        <f>IF(ISERROR(FIND('112'!$M$9,G1281,1)),"",IF((AND(FIND('112'!$M$9,G1281,1)&gt;=1,B1281='112'!$K$9,OR($N1281='112'!$I$6,$O1281='112'!$I$6))),"x",""))</f>
        <v>x</v>
      </c>
      <c r="U1281" s="85" t="str">
        <f>IF(ISERROR(FIND('112'!$M$9,G1281,1)),"",IF((AND(LEFT(G1281,2)=LEFT('112'!$M$9,2),B1281&lt;'112'!$K$9,$N1281='112'!$I$6)),"x",""))</f>
        <v/>
      </c>
      <c r="V1281" s="85" t="str">
        <f>IF(ISERROR(FIND('112'!$M$9,G1281,1)),"",IF((AND(RIGHT(G1281,2)=RIGHT('112'!$M$9,2),B1281&lt;'112'!$K$9,$O1281='112'!$I$6)),"x",""))</f>
        <v/>
      </c>
      <c r="W1281" s="85" t="str">
        <f>IF(AND('341-CT'!$H$9=H1281,OR(LEFT(N1281,3)=$W$7,LEFT(O1281,3)=$W$7)),"x","")</f>
        <v/>
      </c>
      <c r="X1281" s="85" t="str">
        <f>IF(OR(TH!N1281=TH!$X$7,O1281=TH!$X$7),"x","")</f>
        <v/>
      </c>
      <c r="Y1281" s="85" t="str">
        <f>IF(AND(OR(N1281="131",O1281="131"),H1281='131-CT'!$H$9),"x","")</f>
        <v/>
      </c>
      <c r="Z1281" s="85"/>
      <c r="AA1281" s="85" t="str">
        <f>IF(AND(MONTH(E1281)='IN-NX'!$J$5,'IN-NX'!$D$7=D1281),"x","")</f>
        <v/>
      </c>
      <c r="AB1281" s="85" t="str">
        <f>IF(AND(OR(LEFT(TH!N1281,2)="15",LEFT(TH!O1281,2)="15"),'152-CT'!$J$8=TH!F1281),"x","")</f>
        <v/>
      </c>
      <c r="AC1281" s="85" t="str">
        <f>IF(AND(OR(LEFT(TH!N1281,2)="15",LEFT(TH!O1281,2)="15"),TK!$E$7=TH!F1281),"x","")</f>
        <v/>
      </c>
      <c r="AD1281" s="85"/>
    </row>
    <row r="1282" spans="1:32" ht="15.75" hidden="1" customHeight="1">
      <c r="A1282" s="342" t="str">
        <f>IF(B1282&lt;&gt;"",IF(AND(B1282='IN-TC'!$S$4,OR(TH!N1282="1111",TH!O1282="1111")),TH!D1282,""),"")</f>
        <v/>
      </c>
      <c r="B1282" s="63">
        <f t="shared" si="162"/>
        <v>6</v>
      </c>
      <c r="C1282" s="64">
        <v>42549</v>
      </c>
      <c r="D1282" s="64" t="s">
        <v>708</v>
      </c>
      <c r="E1282" s="64">
        <f t="shared" ref="E1282:E1283" si="171">C1282</f>
        <v>42549</v>
      </c>
      <c r="F1282" s="74" t="s">
        <v>1462</v>
      </c>
      <c r="G1282" s="67" t="s">
        <v>927</v>
      </c>
      <c r="H1282" s="7" t="s">
        <v>1227</v>
      </c>
      <c r="I1282" s="446"/>
      <c r="J1282" s="446"/>
      <c r="K1282" s="437"/>
      <c r="L1282" s="446"/>
      <c r="M1282" s="65">
        <v>31000000</v>
      </c>
      <c r="N1282" s="66" t="s">
        <v>72</v>
      </c>
      <c r="O1282" s="66" t="s">
        <v>26</v>
      </c>
      <c r="P1282" s="85" t="str">
        <f>IF(AND('331-CT'!$E$7=TH!H1282,OR(N1282="331",O1282="331")),"x","")</f>
        <v/>
      </c>
      <c r="Q1282" s="85" t="str">
        <f>IF(AND(B1282='111'!$L$11,OR($N1282=$Q$7,$O1282=$Q$7)),"x","")</f>
        <v/>
      </c>
      <c r="R1282" s="85" t="str">
        <f>IF(AND($N1282=$Q$7,$B1282&lt;'111'!$L$11),"x","")</f>
        <v/>
      </c>
      <c r="S1282" s="85" t="str">
        <f>IF(AND($O1282=$Q$7,$B1282&lt;'111'!$L$11),"x","")</f>
        <v/>
      </c>
      <c r="T1282" s="85" t="str">
        <f>IF(ISERROR(FIND('112'!$M$9,G1282,1)),"",IF((AND(FIND('112'!$M$9,G1282,1)&gt;=1,B1282='112'!$K$9,OR($N1282='112'!$I$6,$O1282='112'!$I$6))),"x",""))</f>
        <v>x</v>
      </c>
      <c r="U1282" s="85" t="str">
        <f>IF(ISERROR(FIND('112'!$M$9,G1282,1)),"",IF((AND(LEFT(G1282,2)=LEFT('112'!$M$9,2),B1282&lt;'112'!$K$9,$N1282='112'!$I$6)),"x",""))</f>
        <v/>
      </c>
      <c r="V1282" s="85" t="str">
        <f>IF(ISERROR(FIND('112'!$M$9,G1282,1)),"",IF((AND(RIGHT(G1282,2)=RIGHT('112'!$M$9,2),B1282&lt;'112'!$K$9,$O1282='112'!$I$6)),"x",""))</f>
        <v/>
      </c>
      <c r="W1282" s="85" t="str">
        <f>IF(AND('341-CT'!$H$9=H1282,OR(LEFT(N1282,3)=$W$7,LEFT(O1282,3)=$W$7)),"x","")</f>
        <v/>
      </c>
      <c r="X1282" s="85" t="str">
        <f>IF(OR(TH!N1282=TH!$X$7,O1282=TH!$X$7),"x","")</f>
        <v>x</v>
      </c>
      <c r="Y1282" s="85" t="str">
        <f>IF(AND(OR(N1282="131",O1282="131"),H1282='131-CT'!$H$9),"x","")</f>
        <v/>
      </c>
      <c r="Z1282" s="85"/>
      <c r="AA1282" s="85" t="str">
        <f>IF(AND(MONTH(E1282)='IN-NX'!$J$5,'IN-NX'!$D$7=D1282),"x","")</f>
        <v/>
      </c>
      <c r="AB1282" s="85" t="str">
        <f>IF(AND(OR(LEFT(TH!N1282,2)="15",LEFT(TH!O1282,2)="15"),'152-CT'!$J$8=TH!F1282),"x","")</f>
        <v/>
      </c>
      <c r="AC1282" s="85" t="str">
        <f>IF(AND(OR(LEFT(TH!N1282,2)="15",LEFT(TH!O1282,2)="15"),TK!$E$7=TH!F1282),"x","")</f>
        <v/>
      </c>
      <c r="AD1282" s="85"/>
    </row>
    <row r="1283" spans="1:32" ht="15.75" hidden="1" customHeight="1">
      <c r="A1283" s="342" t="str">
        <f>IF(B1283&lt;&gt;"",IF(AND(B1283='IN-TC'!$S$4,OR(TH!N1283="1111",TH!O1283="1111")),TH!D1283,""),"")</f>
        <v/>
      </c>
      <c r="B1283" s="63">
        <f t="shared" si="162"/>
        <v>6</v>
      </c>
      <c r="C1283" s="64">
        <v>42551</v>
      </c>
      <c r="D1283" s="64" t="s">
        <v>708</v>
      </c>
      <c r="E1283" s="64">
        <f t="shared" si="171"/>
        <v>42551</v>
      </c>
      <c r="F1283" s="74" t="s">
        <v>1208</v>
      </c>
      <c r="G1283" s="67" t="s">
        <v>927</v>
      </c>
      <c r="H1283" s="7"/>
      <c r="I1283" s="446"/>
      <c r="J1283" s="446"/>
      <c r="K1283" s="437"/>
      <c r="L1283" s="446"/>
      <c r="M1283" s="65">
        <v>67020</v>
      </c>
      <c r="N1283" s="66" t="s">
        <v>101</v>
      </c>
      <c r="O1283" s="66" t="s">
        <v>26</v>
      </c>
      <c r="P1283" s="85" t="str">
        <f>IF(AND('331-CT'!$E$7=TH!H1283,OR(N1283="331",O1283="331")),"x","")</f>
        <v/>
      </c>
      <c r="Q1283" s="85" t="str">
        <f>IF(AND(B1283='111'!$L$11,OR($N1283=$Q$7,$O1283=$Q$7)),"x","")</f>
        <v/>
      </c>
      <c r="R1283" s="85" t="str">
        <f>IF(AND($N1283=$Q$7,$B1283&lt;'111'!$L$11),"x","")</f>
        <v/>
      </c>
      <c r="S1283" s="85" t="str">
        <f>IF(AND($O1283=$Q$7,$B1283&lt;'111'!$L$11),"x","")</f>
        <v/>
      </c>
      <c r="T1283" s="85" t="str">
        <f>IF(ISERROR(FIND('112'!$M$9,G1283,1)),"",IF((AND(FIND('112'!$M$9,G1283,1)&gt;=1,B1283='112'!$K$9,OR($N1283='112'!$I$6,$O1283='112'!$I$6))),"x",""))</f>
        <v>x</v>
      </c>
      <c r="U1283" s="85" t="str">
        <f>IF(ISERROR(FIND('112'!$M$9,G1283,1)),"",IF((AND(LEFT(G1283,2)=LEFT('112'!$M$9,2),B1283&lt;'112'!$K$9,$N1283='112'!$I$6)),"x",""))</f>
        <v/>
      </c>
      <c r="V1283" s="85" t="str">
        <f>IF(ISERROR(FIND('112'!$M$9,G1283,1)),"",IF((AND(RIGHT(G1283,2)=RIGHT('112'!$M$9,2),B1283&lt;'112'!$K$9,$O1283='112'!$I$6)),"x",""))</f>
        <v/>
      </c>
      <c r="W1283" s="85" t="str">
        <f>IF(AND('341-CT'!$H$9=H1283,OR(LEFT(N1283,3)=$W$7,LEFT(O1283,3)=$W$7)),"x","")</f>
        <v/>
      </c>
      <c r="X1283" s="85" t="str">
        <f>IF(OR(TH!N1283=TH!$X$7,O1283=TH!$X$7),"x","")</f>
        <v/>
      </c>
      <c r="Y1283" s="85" t="str">
        <f>IF(AND(OR(N1283="131",O1283="131"),H1283='131-CT'!$H$9),"x","")</f>
        <v/>
      </c>
      <c r="Z1283" s="85"/>
      <c r="AA1283" s="85" t="str">
        <f>IF(AND(MONTH(E1283)='IN-NX'!$J$5,'IN-NX'!$D$7=D1283),"x","")</f>
        <v/>
      </c>
      <c r="AB1283" s="85" t="str">
        <f>IF(AND(OR(LEFT(TH!N1283,2)="15",LEFT(TH!O1283,2)="15"),'152-CT'!$J$8=TH!F1283),"x","")</f>
        <v/>
      </c>
      <c r="AC1283" s="85" t="str">
        <f>IF(AND(OR(LEFT(TH!N1283,2)="15",LEFT(TH!O1283,2)="15"),TK!$E$7=TH!F1283),"x","")</f>
        <v/>
      </c>
      <c r="AD1283" s="85"/>
      <c r="AF1283" s="333">
        <v>1</v>
      </c>
    </row>
    <row r="1284" spans="1:32" ht="15.75" hidden="1" customHeight="1">
      <c r="A1284" s="342" t="str">
        <f>IF(B1284&lt;&gt;"",IF(AND(B1284='IN-TC'!$S$4,OR(TH!N1284="1111",TH!O1284="1111")),TH!D1284,""),"")</f>
        <v/>
      </c>
      <c r="B1284" s="63">
        <f t="shared" si="162"/>
        <v>6</v>
      </c>
      <c r="C1284" s="64">
        <v>42551</v>
      </c>
      <c r="D1284" s="64" t="s">
        <v>708</v>
      </c>
      <c r="E1284" s="64">
        <f t="shared" ref="E1284:E1299" si="172">C1284</f>
        <v>42551</v>
      </c>
      <c r="F1284" s="74" t="s">
        <v>1209</v>
      </c>
      <c r="G1284" s="67" t="s">
        <v>927</v>
      </c>
      <c r="H1284" s="7"/>
      <c r="I1284" s="446"/>
      <c r="J1284" s="446"/>
      <c r="K1284" s="437"/>
      <c r="L1284" s="446"/>
      <c r="M1284" s="65">
        <v>6702</v>
      </c>
      <c r="N1284" s="66" t="s">
        <v>9</v>
      </c>
      <c r="O1284" s="66" t="s">
        <v>26</v>
      </c>
      <c r="P1284" s="85" t="str">
        <f>IF(AND('331-CT'!$E$7=TH!H1284,OR(N1284="331",O1284="331")),"x","")</f>
        <v/>
      </c>
      <c r="Q1284" s="85" t="str">
        <f>IF(AND(B1284='111'!$L$11,OR($N1284=$Q$7,$O1284=$Q$7)),"x","")</f>
        <v/>
      </c>
      <c r="R1284" s="85" t="str">
        <f>IF(AND($N1284=$Q$7,$B1284&lt;'111'!$L$11),"x","")</f>
        <v/>
      </c>
      <c r="S1284" s="85" t="str">
        <f>IF(AND($O1284=$Q$7,$B1284&lt;'111'!$L$11),"x","")</f>
        <v/>
      </c>
      <c r="T1284" s="85" t="str">
        <f>IF(ISERROR(FIND('112'!$M$9,G1284,1)),"",IF((AND(FIND('112'!$M$9,G1284,1)&gt;=1,B1284='112'!$K$9,OR($N1284='112'!$I$6,$O1284='112'!$I$6))),"x",""))</f>
        <v>x</v>
      </c>
      <c r="U1284" s="85" t="str">
        <f>IF(ISERROR(FIND('112'!$M$9,G1284,1)),"",IF((AND(LEFT(G1284,2)=LEFT('112'!$M$9,2),B1284&lt;'112'!$K$9,$N1284='112'!$I$6)),"x",""))</f>
        <v/>
      </c>
      <c r="V1284" s="85" t="str">
        <f>IF(ISERROR(FIND('112'!$M$9,G1284,1)),"",IF((AND(RIGHT(G1284,2)=RIGHT('112'!$M$9,2),B1284&lt;'112'!$K$9,$O1284='112'!$I$6)),"x",""))</f>
        <v/>
      </c>
      <c r="W1284" s="85" t="str">
        <f>IF(AND('341-CT'!$H$9=H1284,OR(LEFT(N1284,3)=$W$7,LEFT(O1284,3)=$W$7)),"x","")</f>
        <v/>
      </c>
      <c r="X1284" s="85" t="str">
        <f>IF(OR(TH!N1284=TH!$X$7,O1284=TH!$X$7),"x","")</f>
        <v/>
      </c>
      <c r="Y1284" s="85" t="str">
        <f>IF(AND(OR(N1284="131",O1284="131"),H1284='131-CT'!$H$9),"x","")</f>
        <v/>
      </c>
      <c r="Z1284" s="85"/>
      <c r="AA1284" s="85" t="str">
        <f>IF(AND(MONTH(E1284)='IN-NX'!$J$5,'IN-NX'!$D$7=D1284),"x","")</f>
        <v/>
      </c>
      <c r="AB1284" s="85" t="str">
        <f>IF(AND(OR(LEFT(TH!N1284,2)="15",LEFT(TH!O1284,2)="15"),'152-CT'!$J$8=TH!F1284),"x","")</f>
        <v/>
      </c>
      <c r="AC1284" s="85" t="str">
        <f>IF(AND(OR(LEFT(TH!N1284,2)="15",LEFT(TH!O1284,2)="15"),TK!$E$7=TH!F1284),"x","")</f>
        <v/>
      </c>
      <c r="AD1284" s="85"/>
    </row>
    <row r="1285" spans="1:32" ht="15.75" hidden="1" customHeight="1">
      <c r="A1285" s="342" t="str">
        <f>IF(B1285&lt;&gt;"",IF(AND(B1285='IN-TC'!$S$4,OR(TH!N1285="1111",TH!O1285="1111")),TH!D1285,""),"")</f>
        <v/>
      </c>
      <c r="B1285" s="63">
        <f t="shared" si="162"/>
        <v>6</v>
      </c>
      <c r="C1285" s="64">
        <v>42528</v>
      </c>
      <c r="D1285" s="64" t="s">
        <v>708</v>
      </c>
      <c r="E1285" s="64">
        <f t="shared" si="172"/>
        <v>42528</v>
      </c>
      <c r="F1285" s="74" t="s">
        <v>617</v>
      </c>
      <c r="G1285" s="67" t="s">
        <v>927</v>
      </c>
      <c r="H1285" s="7" t="s">
        <v>1571</v>
      </c>
      <c r="I1285" s="446"/>
      <c r="J1285" s="446"/>
      <c r="K1285" s="437">
        <v>10</v>
      </c>
      <c r="L1285" s="446">
        <v>22380</v>
      </c>
      <c r="M1285" s="65">
        <f>ROUND(K1285*L1285,0)</f>
        <v>223800</v>
      </c>
      <c r="N1285" s="66" t="s">
        <v>101</v>
      </c>
      <c r="O1285" s="66" t="s">
        <v>267</v>
      </c>
      <c r="P1285" s="85" t="str">
        <f>IF(AND('331-CT'!$E$7=TH!H1285,OR(N1285="331",O1285="331")),"x","")</f>
        <v/>
      </c>
      <c r="Q1285" s="85" t="str">
        <f>IF(AND(B1285='111'!$L$11,OR($N1285=$Q$7,$O1285=$Q$7)),"x","")</f>
        <v/>
      </c>
      <c r="R1285" s="85" t="str">
        <f>IF(AND($N1285=$Q$7,$B1285&lt;'111'!$L$11),"x","")</f>
        <v/>
      </c>
      <c r="S1285" s="85" t="str">
        <f>IF(AND($O1285=$Q$7,$B1285&lt;'111'!$L$11),"x","")</f>
        <v/>
      </c>
      <c r="T1285" s="85" t="str">
        <f>IF(ISERROR(FIND('112'!$M$9,G1285,1)),"",IF((AND(FIND('112'!$M$9,G1285,1)&gt;=1,B1285='112'!$K$9,OR($N1285='112'!$I$6,$O1285='112'!$I$6))),"x",""))</f>
        <v/>
      </c>
      <c r="U1285" s="85" t="str">
        <f>IF(ISERROR(FIND('112'!$M$9,G1285,1)),"",IF((AND(LEFT(G1285,2)=LEFT('112'!$M$9,2),B1285&lt;'112'!$K$9,$N1285='112'!$I$6)),"x",""))</f>
        <v/>
      </c>
      <c r="V1285" s="85" t="str">
        <f>IF(ISERROR(FIND('112'!$M$9,G1285,1)),"",IF((AND(RIGHT(G1285,2)=RIGHT('112'!$M$9,2),B1285&lt;'112'!$K$9,$O1285='112'!$I$6)),"x",""))</f>
        <v/>
      </c>
      <c r="W1285" s="85" t="str">
        <f>IF(AND('341-CT'!$H$9=H1285,OR(LEFT(N1285,3)=$W$7,LEFT(O1285,3)=$W$7)),"x","")</f>
        <v/>
      </c>
      <c r="X1285" s="85" t="str">
        <f>IF(OR(TH!N1285=TH!$X$7,O1285=TH!$X$7),"x","")</f>
        <v/>
      </c>
      <c r="Y1285" s="85" t="str">
        <f>IF(AND(OR(N1285="131",O1285="131"),H1285='131-CT'!$H$9),"x","")</f>
        <v/>
      </c>
      <c r="Z1285" s="85"/>
      <c r="AA1285" s="85" t="str">
        <f>IF(AND(MONTH(E1285)='IN-NX'!$J$5,'IN-NX'!$D$7=D1285),"x","")</f>
        <v/>
      </c>
      <c r="AB1285" s="85" t="str">
        <f>IF(AND(OR(LEFT(TH!N1285,2)="15",LEFT(TH!O1285,2)="15"),'152-CT'!$J$8=TH!F1285),"x","")</f>
        <v/>
      </c>
      <c r="AC1285" s="85" t="str">
        <f>IF(AND(OR(LEFT(TH!N1285,2)="15",LEFT(TH!O1285,2)="15"),TK!$E$7=TH!F1285),"x","")</f>
        <v/>
      </c>
      <c r="AD1285" s="85"/>
      <c r="AF1285" s="333">
        <v>1</v>
      </c>
    </row>
    <row r="1286" spans="1:32" ht="15.75" hidden="1" customHeight="1">
      <c r="A1286" s="342" t="str">
        <f>IF(B1286&lt;&gt;"",IF(AND(B1286='IN-TC'!$S$4,OR(TH!N1286="1111",TH!O1286="1111")),TH!D1286,""),"")</f>
        <v/>
      </c>
      <c r="B1286" s="63">
        <f t="shared" ref="B1286:B1288" si="173">IF(C1286&lt;&gt;"",MONTH(C1286),"")</f>
        <v>6</v>
      </c>
      <c r="C1286" s="64">
        <v>42528</v>
      </c>
      <c r="D1286" s="64" t="s">
        <v>708</v>
      </c>
      <c r="E1286" s="64">
        <f t="shared" ref="E1286:E1288" si="174">C1286</f>
        <v>42528</v>
      </c>
      <c r="F1286" s="74" t="s">
        <v>1203</v>
      </c>
      <c r="G1286" s="67" t="s">
        <v>927</v>
      </c>
      <c r="H1286" s="7" t="s">
        <v>1571</v>
      </c>
      <c r="I1286" s="446"/>
      <c r="J1286" s="446"/>
      <c r="K1286" s="437">
        <v>1</v>
      </c>
      <c r="L1286" s="446">
        <v>22380</v>
      </c>
      <c r="M1286" s="65">
        <f t="shared" ref="M1286:M1288" si="175">ROUND(K1286*L1286,0)</f>
        <v>22380</v>
      </c>
      <c r="N1286" s="66" t="s">
        <v>9</v>
      </c>
      <c r="O1286" s="66" t="s">
        <v>267</v>
      </c>
      <c r="P1286" s="85" t="str">
        <f>IF(AND('331-CT'!$E$7=TH!H1286,OR(N1286="331",O1286="331")),"x","")</f>
        <v/>
      </c>
      <c r="Q1286" s="85" t="str">
        <f>IF(AND(B1286='111'!$L$11,OR($N1286=$Q$7,$O1286=$Q$7)),"x","")</f>
        <v/>
      </c>
      <c r="R1286" s="85" t="str">
        <f>IF(AND($N1286=$Q$7,$B1286&lt;'111'!$L$11),"x","")</f>
        <v/>
      </c>
      <c r="S1286" s="85" t="str">
        <f>IF(AND($O1286=$Q$7,$B1286&lt;'111'!$L$11),"x","")</f>
        <v/>
      </c>
      <c r="T1286" s="85" t="str">
        <f>IF(ISERROR(FIND('112'!$M$9,G1286,1)),"",IF((AND(FIND('112'!$M$9,G1286,1)&gt;=1,B1286='112'!$K$9,OR($N1286='112'!$I$6,$O1286='112'!$I$6))),"x",""))</f>
        <v/>
      </c>
      <c r="U1286" s="85" t="str">
        <f>IF(ISERROR(FIND('112'!$M$9,G1286,1)),"",IF((AND(LEFT(G1286,2)=LEFT('112'!$M$9,2),B1286&lt;'112'!$K$9,$N1286='112'!$I$6)),"x",""))</f>
        <v/>
      </c>
      <c r="V1286" s="85" t="str">
        <f>IF(ISERROR(FIND('112'!$M$9,G1286,1)),"",IF((AND(RIGHT(G1286,2)=RIGHT('112'!$M$9,2),B1286&lt;'112'!$K$9,$O1286='112'!$I$6)),"x",""))</f>
        <v/>
      </c>
      <c r="W1286" s="85" t="str">
        <f>IF(AND('341-CT'!$H$9=H1286,OR(LEFT(N1286,3)=$W$7,LEFT(O1286,3)=$W$7)),"x","")</f>
        <v/>
      </c>
      <c r="X1286" s="85" t="str">
        <f>IF(OR(TH!N1286=TH!$X$7,O1286=TH!$X$7),"x","")</f>
        <v/>
      </c>
      <c r="Y1286" s="85" t="str">
        <f>IF(AND(OR(N1286="131",O1286="131"),H1286='131-CT'!$H$9),"x","")</f>
        <v/>
      </c>
      <c r="Z1286" s="85"/>
      <c r="AA1286" s="85" t="str">
        <f>IF(AND(MONTH(E1286)='IN-NX'!$J$5,'IN-NX'!$D$7=D1286),"x","")</f>
        <v/>
      </c>
      <c r="AB1286" s="85" t="str">
        <f>IF(AND(OR(LEFT(TH!N1286,2)="15",LEFT(TH!O1286,2)="15"),'152-CT'!$J$8=TH!F1286),"x","")</f>
        <v/>
      </c>
      <c r="AC1286" s="85" t="str">
        <f>IF(AND(OR(LEFT(TH!N1286,2)="15",LEFT(TH!O1286,2)="15"),TK!$E$7=TH!F1286),"x","")</f>
        <v/>
      </c>
      <c r="AD1286" s="85"/>
    </row>
    <row r="1287" spans="1:32" ht="15.75" hidden="1" customHeight="1">
      <c r="A1287" s="342" t="str">
        <f>IF(B1287&lt;&gt;"",IF(AND(B1287='IN-TC'!$S$4,OR(TH!N1287="1111",TH!O1287="1111")),TH!D1287,""),"")</f>
        <v/>
      </c>
      <c r="B1287" s="63">
        <f t="shared" si="173"/>
        <v>6</v>
      </c>
      <c r="C1287" s="64">
        <v>42528</v>
      </c>
      <c r="D1287" s="64" t="s">
        <v>708</v>
      </c>
      <c r="E1287" s="64">
        <f t="shared" si="174"/>
        <v>42528</v>
      </c>
      <c r="F1287" s="74" t="s">
        <v>618</v>
      </c>
      <c r="G1287" s="67" t="s">
        <v>927</v>
      </c>
      <c r="H1287" s="7" t="s">
        <v>1571</v>
      </c>
      <c r="I1287" s="446"/>
      <c r="J1287" s="446"/>
      <c r="K1287" s="437">
        <v>27.62</v>
      </c>
      <c r="L1287" s="446">
        <v>22380</v>
      </c>
      <c r="M1287" s="65">
        <f t="shared" si="175"/>
        <v>618136</v>
      </c>
      <c r="N1287" s="66" t="s">
        <v>101</v>
      </c>
      <c r="O1287" s="66" t="s">
        <v>267</v>
      </c>
      <c r="P1287" s="85" t="str">
        <f>IF(AND('331-CT'!$E$7=TH!H1287,OR(N1287="331",O1287="331")),"x","")</f>
        <v/>
      </c>
      <c r="Q1287" s="85" t="str">
        <f>IF(AND(B1287='111'!$L$11,OR($N1287=$Q$7,$O1287=$Q$7)),"x","")</f>
        <v/>
      </c>
      <c r="R1287" s="85" t="str">
        <f>IF(AND($N1287=$Q$7,$B1287&lt;'111'!$L$11),"x","")</f>
        <v/>
      </c>
      <c r="S1287" s="85" t="str">
        <f>IF(AND($O1287=$Q$7,$B1287&lt;'111'!$L$11),"x","")</f>
        <v/>
      </c>
      <c r="T1287" s="85" t="str">
        <f>IF(ISERROR(FIND('112'!$M$9,G1287,1)),"",IF((AND(FIND('112'!$M$9,G1287,1)&gt;=1,B1287='112'!$K$9,OR($N1287='112'!$I$6,$O1287='112'!$I$6))),"x",""))</f>
        <v/>
      </c>
      <c r="U1287" s="85" t="str">
        <f>IF(ISERROR(FIND('112'!$M$9,G1287,1)),"",IF((AND(LEFT(G1287,2)=LEFT('112'!$M$9,2),B1287&lt;'112'!$K$9,$N1287='112'!$I$6)),"x",""))</f>
        <v/>
      </c>
      <c r="V1287" s="85" t="str">
        <f>IF(ISERROR(FIND('112'!$M$9,G1287,1)),"",IF((AND(RIGHT(G1287,2)=RIGHT('112'!$M$9,2),B1287&lt;'112'!$K$9,$O1287='112'!$I$6)),"x",""))</f>
        <v/>
      </c>
      <c r="W1287" s="85" t="str">
        <f>IF(AND('341-CT'!$H$9=H1287,OR(LEFT(N1287,3)=$W$7,LEFT(O1287,3)=$W$7)),"x","")</f>
        <v/>
      </c>
      <c r="X1287" s="85" t="str">
        <f>IF(OR(TH!N1287=TH!$X$7,O1287=TH!$X$7),"x","")</f>
        <v/>
      </c>
      <c r="Y1287" s="85" t="str">
        <f>IF(AND(OR(N1287="131",O1287="131"),H1287='131-CT'!$H$9),"x","")</f>
        <v/>
      </c>
      <c r="Z1287" s="85"/>
      <c r="AA1287" s="85" t="str">
        <f>IF(AND(MONTH(E1287)='IN-NX'!$J$5,'IN-NX'!$D$7=D1287),"x","")</f>
        <v/>
      </c>
      <c r="AB1287" s="85" t="str">
        <f>IF(AND(OR(LEFT(TH!N1287,2)="15",LEFT(TH!O1287,2)="15"),'152-CT'!$J$8=TH!F1287),"x","")</f>
        <v/>
      </c>
      <c r="AC1287" s="85" t="str">
        <f>IF(AND(OR(LEFT(TH!N1287,2)="15",LEFT(TH!O1287,2)="15"),TK!$E$7=TH!F1287),"x","")</f>
        <v/>
      </c>
      <c r="AD1287" s="85"/>
      <c r="AF1287" s="333">
        <v>1</v>
      </c>
    </row>
    <row r="1288" spans="1:32" ht="15.75" hidden="1" customHeight="1">
      <c r="A1288" s="342" t="str">
        <f>IF(B1288&lt;&gt;"",IF(AND(B1288='IN-TC'!$S$4,OR(TH!N1288="1111",TH!O1288="1111")),TH!D1288,""),"")</f>
        <v/>
      </c>
      <c r="B1288" s="63">
        <f t="shared" si="173"/>
        <v>6</v>
      </c>
      <c r="C1288" s="64">
        <v>42528</v>
      </c>
      <c r="D1288" s="64" t="s">
        <v>708</v>
      </c>
      <c r="E1288" s="64">
        <f t="shared" si="174"/>
        <v>42528</v>
      </c>
      <c r="F1288" s="74" t="s">
        <v>1327</v>
      </c>
      <c r="G1288" s="67" t="s">
        <v>927</v>
      </c>
      <c r="H1288" s="7" t="s">
        <v>1571</v>
      </c>
      <c r="I1288" s="446"/>
      <c r="J1288" s="446"/>
      <c r="K1288" s="437">
        <v>2.76</v>
      </c>
      <c r="L1288" s="446">
        <v>22380</v>
      </c>
      <c r="M1288" s="65">
        <f t="shared" si="175"/>
        <v>61769</v>
      </c>
      <c r="N1288" s="66" t="s">
        <v>9</v>
      </c>
      <c r="O1288" s="66" t="s">
        <v>267</v>
      </c>
      <c r="P1288" s="85" t="str">
        <f>IF(AND('331-CT'!$E$7=TH!H1288,OR(N1288="331",O1288="331")),"x","")</f>
        <v/>
      </c>
      <c r="Q1288" s="85" t="str">
        <f>IF(AND(B1288='111'!$L$11,OR($N1288=$Q$7,$O1288=$Q$7)),"x","")</f>
        <v/>
      </c>
      <c r="R1288" s="85" t="str">
        <f>IF(AND($N1288=$Q$7,$B1288&lt;'111'!$L$11),"x","")</f>
        <v/>
      </c>
      <c r="S1288" s="85" t="str">
        <f>IF(AND($O1288=$Q$7,$B1288&lt;'111'!$L$11),"x","")</f>
        <v/>
      </c>
      <c r="T1288" s="85" t="str">
        <f>IF(ISERROR(FIND('112'!$M$9,G1288,1)),"",IF((AND(FIND('112'!$M$9,G1288,1)&gt;=1,B1288='112'!$K$9,OR($N1288='112'!$I$6,$O1288='112'!$I$6))),"x",""))</f>
        <v/>
      </c>
      <c r="U1288" s="85" t="str">
        <f>IF(ISERROR(FIND('112'!$M$9,G1288,1)),"",IF((AND(LEFT(G1288,2)=LEFT('112'!$M$9,2),B1288&lt;'112'!$K$9,$N1288='112'!$I$6)),"x",""))</f>
        <v/>
      </c>
      <c r="V1288" s="85" t="str">
        <f>IF(ISERROR(FIND('112'!$M$9,G1288,1)),"",IF((AND(RIGHT(G1288,2)=RIGHT('112'!$M$9,2),B1288&lt;'112'!$K$9,$O1288='112'!$I$6)),"x",""))</f>
        <v/>
      </c>
      <c r="W1288" s="85" t="str">
        <f>IF(AND('341-CT'!$H$9=H1288,OR(LEFT(N1288,3)=$W$7,LEFT(O1288,3)=$W$7)),"x","")</f>
        <v/>
      </c>
      <c r="X1288" s="85" t="str">
        <f>IF(OR(TH!N1288=TH!$X$7,O1288=TH!$X$7),"x","")</f>
        <v/>
      </c>
      <c r="Y1288" s="85" t="str">
        <f>IF(AND(OR(N1288="131",O1288="131"),H1288='131-CT'!$H$9),"x","")</f>
        <v/>
      </c>
      <c r="Z1288" s="85"/>
      <c r="AA1288" s="85" t="str">
        <f>IF(AND(MONTH(E1288)='IN-NX'!$J$5,'IN-NX'!$D$7=D1288),"x","")</f>
        <v/>
      </c>
      <c r="AB1288" s="85" t="str">
        <f>IF(AND(OR(LEFT(TH!N1288,2)="15",LEFT(TH!O1288,2)="15"),'152-CT'!$J$8=TH!F1288),"x","")</f>
        <v/>
      </c>
      <c r="AC1288" s="85" t="str">
        <f>IF(AND(OR(LEFT(TH!N1288,2)="15",LEFT(TH!O1288,2)="15"),TK!$E$7=TH!F1288),"x","")</f>
        <v/>
      </c>
      <c r="AD1288" s="85"/>
    </row>
    <row r="1289" spans="1:32" ht="15.75" hidden="1" customHeight="1">
      <c r="A1289" s="342" t="str">
        <f>IF(B1289&lt;&gt;"",IF(AND(B1289='IN-TC'!$S$4,OR(TH!N1289="1111",TH!O1289="1111")),TH!D1289,""),"")</f>
        <v/>
      </c>
      <c r="B1289" s="63">
        <f t="shared" ref="B1289:B1372" si="176">IF(C1289&lt;&gt;"",MONTH(C1289),"")</f>
        <v>6</v>
      </c>
      <c r="C1289" s="64">
        <v>42529</v>
      </c>
      <c r="D1289" s="64" t="s">
        <v>708</v>
      </c>
      <c r="E1289" s="64">
        <f t="shared" si="172"/>
        <v>42529</v>
      </c>
      <c r="F1289" s="74" t="s">
        <v>1201</v>
      </c>
      <c r="G1289" s="67" t="s">
        <v>927</v>
      </c>
      <c r="H1289" s="7"/>
      <c r="I1289" s="446"/>
      <c r="J1289" s="446"/>
      <c r="K1289" s="437">
        <v>15</v>
      </c>
      <c r="L1289" s="446">
        <v>22300</v>
      </c>
      <c r="M1289" s="65">
        <f t="shared" ref="M1289:M1346" si="177">ROUND(K1289*L1289,0)</f>
        <v>334500</v>
      </c>
      <c r="N1289" s="66" t="s">
        <v>101</v>
      </c>
      <c r="O1289" s="66" t="s">
        <v>267</v>
      </c>
      <c r="P1289" s="85" t="str">
        <f>IF(AND('331-CT'!$E$7=TH!H1289,OR(N1289="331",O1289="331")),"x","")</f>
        <v/>
      </c>
      <c r="Q1289" s="85" t="str">
        <f>IF(AND(B1289='111'!$L$11,OR($N1289=$Q$7,$O1289=$Q$7)),"x","")</f>
        <v/>
      </c>
      <c r="R1289" s="85" t="str">
        <f>IF(AND($N1289=$Q$7,$B1289&lt;'111'!$L$11),"x","")</f>
        <v/>
      </c>
      <c r="S1289" s="85" t="str">
        <f>IF(AND($O1289=$Q$7,$B1289&lt;'111'!$L$11),"x","")</f>
        <v/>
      </c>
      <c r="T1289" s="85" t="str">
        <f>IF(ISERROR(FIND('112'!$M$9,G1289,1)),"",IF((AND(FIND('112'!$M$9,G1289,1)&gt;=1,B1289='112'!$K$9,OR($N1289='112'!$I$6,$O1289='112'!$I$6))),"x",""))</f>
        <v/>
      </c>
      <c r="U1289" s="85" t="str">
        <f>IF(ISERROR(FIND('112'!$M$9,G1289,1)),"",IF((AND(LEFT(G1289,2)=LEFT('112'!$M$9,2),B1289&lt;'112'!$K$9,$N1289='112'!$I$6)),"x",""))</f>
        <v/>
      </c>
      <c r="V1289" s="85" t="str">
        <f>IF(ISERROR(FIND('112'!$M$9,G1289,1)),"",IF((AND(RIGHT(G1289,2)=RIGHT('112'!$M$9,2),B1289&lt;'112'!$K$9,$O1289='112'!$I$6)),"x",""))</f>
        <v/>
      </c>
      <c r="W1289" s="85" t="str">
        <f>IF(AND('341-CT'!$H$9=H1289,OR(LEFT(N1289,3)=$W$7,LEFT(O1289,3)=$W$7)),"x","")</f>
        <v/>
      </c>
      <c r="X1289" s="85" t="str">
        <f>IF(OR(TH!N1289=TH!$X$7,O1289=TH!$X$7),"x","")</f>
        <v/>
      </c>
      <c r="Y1289" s="85" t="str">
        <f>IF(AND(OR(N1289="131",O1289="131"),H1289='131-CT'!$H$9),"x","")</f>
        <v/>
      </c>
      <c r="Z1289" s="85"/>
      <c r="AA1289" s="85" t="str">
        <f>IF(AND(MONTH(E1289)='IN-NX'!$J$5,'IN-NX'!$D$7=D1289),"x","")</f>
        <v/>
      </c>
      <c r="AB1289" s="85" t="str">
        <f>IF(AND(OR(LEFT(TH!N1289,2)="15",LEFT(TH!O1289,2)="15"),'152-CT'!$J$8=TH!F1289),"x","")</f>
        <v/>
      </c>
      <c r="AC1289" s="85" t="str">
        <f>IF(AND(OR(LEFT(TH!N1289,2)="15",LEFT(TH!O1289,2)="15"),TK!$E$7=TH!F1289),"x","")</f>
        <v/>
      </c>
      <c r="AD1289" s="85"/>
      <c r="AF1289" s="333">
        <v>1</v>
      </c>
    </row>
    <row r="1290" spans="1:32" ht="15.75" hidden="1" customHeight="1">
      <c r="A1290" s="342" t="str">
        <f>IF(B1290&lt;&gt;"",IF(AND(B1290='IN-TC'!$S$4,OR(TH!N1290="1111",TH!O1290="1111")),TH!D1290,""),"")</f>
        <v/>
      </c>
      <c r="B1290" s="63">
        <f t="shared" si="176"/>
        <v>6</v>
      </c>
      <c r="C1290" s="64">
        <v>42529</v>
      </c>
      <c r="D1290" s="64" t="s">
        <v>708</v>
      </c>
      <c r="E1290" s="64">
        <f t="shared" si="172"/>
        <v>42529</v>
      </c>
      <c r="F1290" s="74" t="s">
        <v>1202</v>
      </c>
      <c r="G1290" s="67" t="s">
        <v>927</v>
      </c>
      <c r="H1290" s="7"/>
      <c r="I1290" s="446"/>
      <c r="J1290" s="446"/>
      <c r="K1290" s="437">
        <v>1.5</v>
      </c>
      <c r="L1290" s="446">
        <v>22300</v>
      </c>
      <c r="M1290" s="65">
        <f t="shared" si="177"/>
        <v>33450</v>
      </c>
      <c r="N1290" s="66" t="s">
        <v>9</v>
      </c>
      <c r="O1290" s="66" t="s">
        <v>267</v>
      </c>
      <c r="P1290" s="85" t="str">
        <f>IF(AND('331-CT'!$E$7=TH!H1290,OR(N1290="331",O1290="331")),"x","")</f>
        <v/>
      </c>
      <c r="Q1290" s="85" t="str">
        <f>IF(AND(B1290='111'!$L$11,OR($N1290=$Q$7,$O1290=$Q$7)),"x","")</f>
        <v/>
      </c>
      <c r="R1290" s="85" t="str">
        <f>IF(AND($N1290=$Q$7,$B1290&lt;'111'!$L$11),"x","")</f>
        <v/>
      </c>
      <c r="S1290" s="85" t="str">
        <f>IF(AND($O1290=$Q$7,$B1290&lt;'111'!$L$11),"x","")</f>
        <v/>
      </c>
      <c r="T1290" s="85" t="str">
        <f>IF(ISERROR(FIND('112'!$M$9,G1290,1)),"",IF((AND(FIND('112'!$M$9,G1290,1)&gt;=1,B1290='112'!$K$9,OR($N1290='112'!$I$6,$O1290='112'!$I$6))),"x",""))</f>
        <v/>
      </c>
      <c r="U1290" s="85" t="str">
        <f>IF(ISERROR(FIND('112'!$M$9,G1290,1)),"",IF((AND(LEFT(G1290,2)=LEFT('112'!$M$9,2),B1290&lt;'112'!$K$9,$N1290='112'!$I$6)),"x",""))</f>
        <v/>
      </c>
      <c r="V1290" s="85" t="str">
        <f>IF(ISERROR(FIND('112'!$M$9,G1290,1)),"",IF((AND(RIGHT(G1290,2)=RIGHT('112'!$M$9,2),B1290&lt;'112'!$K$9,$O1290='112'!$I$6)),"x",""))</f>
        <v/>
      </c>
      <c r="W1290" s="85" t="str">
        <f>IF(AND('341-CT'!$H$9=H1290,OR(LEFT(N1290,3)=$W$7,LEFT(O1290,3)=$W$7)),"x","")</f>
        <v/>
      </c>
      <c r="X1290" s="85" t="str">
        <f>IF(OR(TH!N1290=TH!$X$7,O1290=TH!$X$7),"x","")</f>
        <v/>
      </c>
      <c r="Y1290" s="85" t="str">
        <f>IF(AND(OR(N1290="131",O1290="131"),H1290='131-CT'!$H$9),"x","")</f>
        <v/>
      </c>
      <c r="Z1290" s="85"/>
      <c r="AA1290" s="85" t="str">
        <f>IF(AND(MONTH(E1290)='IN-NX'!$J$5,'IN-NX'!$D$7=D1290),"x","")</f>
        <v/>
      </c>
      <c r="AB1290" s="85" t="str">
        <f>IF(AND(OR(LEFT(TH!N1290,2)="15",LEFT(TH!O1290,2)="15"),'152-CT'!$J$8=TH!F1290),"x","")</f>
        <v/>
      </c>
      <c r="AC1290" s="85" t="str">
        <f>IF(AND(OR(LEFT(TH!N1290,2)="15",LEFT(TH!O1290,2)="15"),TK!$E$7=TH!F1290),"x","")</f>
        <v/>
      </c>
      <c r="AD1290" s="85"/>
    </row>
    <row r="1291" spans="1:32" ht="15.75" hidden="1" customHeight="1">
      <c r="A1291" s="342" t="str">
        <f>IF(B1291&lt;&gt;"",IF(AND(B1291='IN-TC'!$S$4,OR(TH!N1291="1111",TH!O1291="1111")),TH!D1291,""),"")</f>
        <v/>
      </c>
      <c r="B1291" s="63">
        <f t="shared" si="176"/>
        <v>6</v>
      </c>
      <c r="C1291" s="64">
        <v>42529</v>
      </c>
      <c r="D1291" s="64" t="s">
        <v>708</v>
      </c>
      <c r="E1291" s="64">
        <f t="shared" si="172"/>
        <v>42529</v>
      </c>
      <c r="F1291" s="74" t="s">
        <v>1201</v>
      </c>
      <c r="G1291" s="67" t="s">
        <v>927</v>
      </c>
      <c r="H1291" s="7"/>
      <c r="I1291" s="446"/>
      <c r="J1291" s="446"/>
      <c r="K1291" s="437">
        <v>15</v>
      </c>
      <c r="L1291" s="446">
        <v>22300</v>
      </c>
      <c r="M1291" s="65">
        <f t="shared" si="177"/>
        <v>334500</v>
      </c>
      <c r="N1291" s="66" t="s">
        <v>101</v>
      </c>
      <c r="O1291" s="66" t="s">
        <v>267</v>
      </c>
      <c r="P1291" s="85" t="str">
        <f>IF(AND('331-CT'!$E$7=TH!H1291,OR(N1291="331",O1291="331")),"x","")</f>
        <v/>
      </c>
      <c r="Q1291" s="85" t="str">
        <f>IF(AND(B1291='111'!$L$11,OR($N1291=$Q$7,$O1291=$Q$7)),"x","")</f>
        <v/>
      </c>
      <c r="R1291" s="85" t="str">
        <f>IF(AND($N1291=$Q$7,$B1291&lt;'111'!$L$11),"x","")</f>
        <v/>
      </c>
      <c r="S1291" s="85" t="str">
        <f>IF(AND($O1291=$Q$7,$B1291&lt;'111'!$L$11),"x","")</f>
        <v/>
      </c>
      <c r="T1291" s="85" t="str">
        <f>IF(ISERROR(FIND('112'!$M$9,G1291,1)),"",IF((AND(FIND('112'!$M$9,G1291,1)&gt;=1,B1291='112'!$K$9,OR($N1291='112'!$I$6,$O1291='112'!$I$6))),"x",""))</f>
        <v/>
      </c>
      <c r="U1291" s="85" t="str">
        <f>IF(ISERROR(FIND('112'!$M$9,G1291,1)),"",IF((AND(LEFT(G1291,2)=LEFT('112'!$M$9,2),B1291&lt;'112'!$K$9,$N1291='112'!$I$6)),"x",""))</f>
        <v/>
      </c>
      <c r="V1291" s="85" t="str">
        <f>IF(ISERROR(FIND('112'!$M$9,G1291,1)),"",IF((AND(RIGHT(G1291,2)=RIGHT('112'!$M$9,2),B1291&lt;'112'!$K$9,$O1291='112'!$I$6)),"x",""))</f>
        <v/>
      </c>
      <c r="W1291" s="85" t="str">
        <f>IF(AND('341-CT'!$H$9=H1291,OR(LEFT(N1291,3)=$W$7,LEFT(O1291,3)=$W$7)),"x","")</f>
        <v/>
      </c>
      <c r="X1291" s="85" t="str">
        <f>IF(OR(TH!N1291=TH!$X$7,O1291=TH!$X$7),"x","")</f>
        <v/>
      </c>
      <c r="Y1291" s="85" t="str">
        <f>IF(AND(OR(N1291="131",O1291="131"),H1291='131-CT'!$H$9),"x","")</f>
        <v/>
      </c>
      <c r="Z1291" s="85"/>
      <c r="AA1291" s="85" t="str">
        <f>IF(AND(MONTH(E1291)='IN-NX'!$J$5,'IN-NX'!$D$7=D1291),"x","")</f>
        <v/>
      </c>
      <c r="AB1291" s="85" t="str">
        <f>IF(AND(OR(LEFT(TH!N1291,2)="15",LEFT(TH!O1291,2)="15"),'152-CT'!$J$8=TH!F1291),"x","")</f>
        <v/>
      </c>
      <c r="AC1291" s="85" t="str">
        <f>IF(AND(OR(LEFT(TH!N1291,2)="15",LEFT(TH!O1291,2)="15"),TK!$E$7=TH!F1291),"x","")</f>
        <v/>
      </c>
      <c r="AD1291" s="85"/>
      <c r="AF1291" s="333">
        <v>1</v>
      </c>
    </row>
    <row r="1292" spans="1:32" ht="15.75" hidden="1" customHeight="1">
      <c r="A1292" s="342" t="str">
        <f>IF(B1292&lt;&gt;"",IF(AND(B1292='IN-TC'!$S$4,OR(TH!N1292="1111",TH!O1292="1111")),TH!D1292,""),"")</f>
        <v/>
      </c>
      <c r="B1292" s="63">
        <f t="shared" si="176"/>
        <v>6</v>
      </c>
      <c r="C1292" s="64">
        <v>42529</v>
      </c>
      <c r="D1292" s="64" t="s">
        <v>708</v>
      </c>
      <c r="E1292" s="64">
        <f t="shared" si="172"/>
        <v>42529</v>
      </c>
      <c r="F1292" s="74" t="s">
        <v>1202</v>
      </c>
      <c r="G1292" s="67" t="s">
        <v>927</v>
      </c>
      <c r="H1292" s="7"/>
      <c r="I1292" s="446"/>
      <c r="J1292" s="446"/>
      <c r="K1292" s="437">
        <v>1.5</v>
      </c>
      <c r="L1292" s="446">
        <v>22300</v>
      </c>
      <c r="M1292" s="65">
        <f t="shared" si="177"/>
        <v>33450</v>
      </c>
      <c r="N1292" s="66" t="s">
        <v>9</v>
      </c>
      <c r="O1292" s="66" t="s">
        <v>267</v>
      </c>
      <c r="P1292" s="85" t="str">
        <f>IF(AND('331-CT'!$E$7=TH!H1292,OR(N1292="331",O1292="331")),"x","")</f>
        <v/>
      </c>
      <c r="Q1292" s="85" t="str">
        <f>IF(AND(B1292='111'!$L$11,OR($N1292=$Q$7,$O1292=$Q$7)),"x","")</f>
        <v/>
      </c>
      <c r="R1292" s="85" t="str">
        <f>IF(AND($N1292=$Q$7,$B1292&lt;'111'!$L$11),"x","")</f>
        <v/>
      </c>
      <c r="S1292" s="85" t="str">
        <f>IF(AND($O1292=$Q$7,$B1292&lt;'111'!$L$11),"x","")</f>
        <v/>
      </c>
      <c r="T1292" s="85" t="str">
        <f>IF(ISERROR(FIND('112'!$M$9,G1292,1)),"",IF((AND(FIND('112'!$M$9,G1292,1)&gt;=1,B1292='112'!$K$9,OR($N1292='112'!$I$6,$O1292='112'!$I$6))),"x",""))</f>
        <v/>
      </c>
      <c r="U1292" s="85" t="str">
        <f>IF(ISERROR(FIND('112'!$M$9,G1292,1)),"",IF((AND(LEFT(G1292,2)=LEFT('112'!$M$9,2),B1292&lt;'112'!$K$9,$N1292='112'!$I$6)),"x",""))</f>
        <v/>
      </c>
      <c r="V1292" s="85" t="str">
        <f>IF(ISERROR(FIND('112'!$M$9,G1292,1)),"",IF((AND(RIGHT(G1292,2)=RIGHT('112'!$M$9,2),B1292&lt;'112'!$K$9,$O1292='112'!$I$6)),"x",""))</f>
        <v/>
      </c>
      <c r="W1292" s="85" t="str">
        <f>IF(AND('341-CT'!$H$9=H1292,OR(LEFT(N1292,3)=$W$7,LEFT(O1292,3)=$W$7)),"x","")</f>
        <v/>
      </c>
      <c r="X1292" s="85" t="str">
        <f>IF(OR(TH!N1292=TH!$X$7,O1292=TH!$X$7),"x","")</f>
        <v/>
      </c>
      <c r="Y1292" s="85" t="str">
        <f>IF(AND(OR(N1292="131",O1292="131"),H1292='131-CT'!$H$9),"x","")</f>
        <v/>
      </c>
      <c r="Z1292" s="85"/>
      <c r="AA1292" s="85" t="str">
        <f>IF(AND(MONTH(E1292)='IN-NX'!$J$5,'IN-NX'!$D$7=D1292),"x","")</f>
        <v/>
      </c>
      <c r="AB1292" s="85" t="str">
        <f>IF(AND(OR(LEFT(TH!N1292,2)="15",LEFT(TH!O1292,2)="15"),'152-CT'!$J$8=TH!F1292),"x","")</f>
        <v/>
      </c>
      <c r="AC1292" s="85" t="str">
        <f>IF(AND(OR(LEFT(TH!N1292,2)="15",LEFT(TH!O1292,2)="15"),TK!$E$7=TH!F1292),"x","")</f>
        <v/>
      </c>
      <c r="AD1292" s="85"/>
    </row>
    <row r="1293" spans="1:32" ht="15.75" hidden="1" customHeight="1">
      <c r="A1293" s="342" t="str">
        <f>IF(B1293&lt;&gt;"",IF(AND(B1293='IN-TC'!$S$4,OR(TH!N1293="1111",TH!O1293="1111")),TH!D1293,""),"")</f>
        <v/>
      </c>
      <c r="B1293" s="63">
        <f t="shared" si="176"/>
        <v>6</v>
      </c>
      <c r="C1293" s="64">
        <v>42531</v>
      </c>
      <c r="D1293" s="64" t="s">
        <v>708</v>
      </c>
      <c r="E1293" s="64">
        <f t="shared" si="172"/>
        <v>42531</v>
      </c>
      <c r="F1293" s="74" t="s">
        <v>1201</v>
      </c>
      <c r="G1293" s="67" t="s">
        <v>927</v>
      </c>
      <c r="H1293" s="7"/>
      <c r="I1293" s="446"/>
      <c r="J1293" s="446"/>
      <c r="K1293" s="437">
        <v>15</v>
      </c>
      <c r="L1293" s="446">
        <v>22300</v>
      </c>
      <c r="M1293" s="65">
        <f t="shared" si="177"/>
        <v>334500</v>
      </c>
      <c r="N1293" s="66" t="s">
        <v>101</v>
      </c>
      <c r="O1293" s="66" t="s">
        <v>267</v>
      </c>
      <c r="P1293" s="85" t="str">
        <f>IF(AND('331-CT'!$E$7=TH!H1293,OR(N1293="331",O1293="331")),"x","")</f>
        <v/>
      </c>
      <c r="Q1293" s="85" t="str">
        <f>IF(AND(B1293='111'!$L$11,OR($N1293=$Q$7,$O1293=$Q$7)),"x","")</f>
        <v/>
      </c>
      <c r="R1293" s="85" t="str">
        <f>IF(AND($N1293=$Q$7,$B1293&lt;'111'!$L$11),"x","")</f>
        <v/>
      </c>
      <c r="S1293" s="85" t="str">
        <f>IF(AND($O1293=$Q$7,$B1293&lt;'111'!$L$11),"x","")</f>
        <v/>
      </c>
      <c r="T1293" s="85" t="str">
        <f>IF(ISERROR(FIND('112'!$M$9,G1293,1)),"",IF((AND(FIND('112'!$M$9,G1293,1)&gt;=1,B1293='112'!$K$9,OR($N1293='112'!$I$6,$O1293='112'!$I$6))),"x",""))</f>
        <v/>
      </c>
      <c r="U1293" s="85" t="str">
        <f>IF(ISERROR(FIND('112'!$M$9,G1293,1)),"",IF((AND(LEFT(G1293,2)=LEFT('112'!$M$9,2),B1293&lt;'112'!$K$9,$N1293='112'!$I$6)),"x",""))</f>
        <v/>
      </c>
      <c r="V1293" s="85" t="str">
        <f>IF(ISERROR(FIND('112'!$M$9,G1293,1)),"",IF((AND(RIGHT(G1293,2)=RIGHT('112'!$M$9,2),B1293&lt;'112'!$K$9,$O1293='112'!$I$6)),"x",""))</f>
        <v/>
      </c>
      <c r="W1293" s="85" t="str">
        <f>IF(AND('341-CT'!$H$9=H1293,OR(LEFT(N1293,3)=$W$7,LEFT(O1293,3)=$W$7)),"x","")</f>
        <v/>
      </c>
      <c r="X1293" s="85" t="str">
        <f>IF(OR(TH!N1293=TH!$X$7,O1293=TH!$X$7),"x","")</f>
        <v/>
      </c>
      <c r="Y1293" s="85" t="str">
        <f>IF(AND(OR(N1293="131",O1293="131"),H1293='131-CT'!$H$9),"x","")</f>
        <v/>
      </c>
      <c r="Z1293" s="85"/>
      <c r="AA1293" s="85" t="str">
        <f>IF(AND(MONTH(E1293)='IN-NX'!$J$5,'IN-NX'!$D$7=D1293),"x","")</f>
        <v/>
      </c>
      <c r="AB1293" s="85" t="str">
        <f>IF(AND(OR(LEFT(TH!N1293,2)="15",LEFT(TH!O1293,2)="15"),'152-CT'!$J$8=TH!F1293),"x","")</f>
        <v/>
      </c>
      <c r="AC1293" s="85" t="str">
        <f>IF(AND(OR(LEFT(TH!N1293,2)="15",LEFT(TH!O1293,2)="15"),TK!$E$7=TH!F1293),"x","")</f>
        <v/>
      </c>
      <c r="AD1293" s="85"/>
      <c r="AF1293" s="333">
        <v>1</v>
      </c>
    </row>
    <row r="1294" spans="1:32" ht="15.75" hidden="1" customHeight="1">
      <c r="A1294" s="342" t="str">
        <f>IF(B1294&lt;&gt;"",IF(AND(B1294='IN-TC'!$S$4,OR(TH!N1294="1111",TH!O1294="1111")),TH!D1294,""),"")</f>
        <v/>
      </c>
      <c r="B1294" s="63">
        <f t="shared" si="176"/>
        <v>6</v>
      </c>
      <c r="C1294" s="64">
        <v>42531</v>
      </c>
      <c r="D1294" s="64" t="s">
        <v>708</v>
      </c>
      <c r="E1294" s="64">
        <f t="shared" si="172"/>
        <v>42531</v>
      </c>
      <c r="F1294" s="74" t="s">
        <v>1202</v>
      </c>
      <c r="G1294" s="67" t="s">
        <v>927</v>
      </c>
      <c r="H1294" s="7"/>
      <c r="I1294" s="446"/>
      <c r="J1294" s="446"/>
      <c r="K1294" s="437">
        <v>1.5</v>
      </c>
      <c r="L1294" s="446">
        <v>22300</v>
      </c>
      <c r="M1294" s="65">
        <f t="shared" si="177"/>
        <v>33450</v>
      </c>
      <c r="N1294" s="66" t="s">
        <v>9</v>
      </c>
      <c r="O1294" s="66" t="s">
        <v>267</v>
      </c>
      <c r="P1294" s="85" t="str">
        <f>IF(AND('331-CT'!$E$7=TH!H1294,OR(N1294="331",O1294="331")),"x","")</f>
        <v/>
      </c>
      <c r="Q1294" s="85" t="str">
        <f>IF(AND(B1294='111'!$L$11,OR($N1294=$Q$7,$O1294=$Q$7)),"x","")</f>
        <v/>
      </c>
      <c r="R1294" s="85" t="str">
        <f>IF(AND($N1294=$Q$7,$B1294&lt;'111'!$L$11),"x","")</f>
        <v/>
      </c>
      <c r="S1294" s="85" t="str">
        <f>IF(AND($O1294=$Q$7,$B1294&lt;'111'!$L$11),"x","")</f>
        <v/>
      </c>
      <c r="T1294" s="85" t="str">
        <f>IF(ISERROR(FIND('112'!$M$9,G1294,1)),"",IF((AND(FIND('112'!$M$9,G1294,1)&gt;=1,B1294='112'!$K$9,OR($N1294='112'!$I$6,$O1294='112'!$I$6))),"x",""))</f>
        <v/>
      </c>
      <c r="U1294" s="85" t="str">
        <f>IF(ISERROR(FIND('112'!$M$9,G1294,1)),"",IF((AND(LEFT(G1294,2)=LEFT('112'!$M$9,2),B1294&lt;'112'!$K$9,$N1294='112'!$I$6)),"x",""))</f>
        <v/>
      </c>
      <c r="V1294" s="85" t="str">
        <f>IF(ISERROR(FIND('112'!$M$9,G1294,1)),"",IF((AND(RIGHT(G1294,2)=RIGHT('112'!$M$9,2),B1294&lt;'112'!$K$9,$O1294='112'!$I$6)),"x",""))</f>
        <v/>
      </c>
      <c r="W1294" s="85" t="str">
        <f>IF(AND('341-CT'!$H$9=H1294,OR(LEFT(N1294,3)=$W$7,LEFT(O1294,3)=$W$7)),"x","")</f>
        <v/>
      </c>
      <c r="X1294" s="85" t="str">
        <f>IF(OR(TH!N1294=TH!$X$7,O1294=TH!$X$7),"x","")</f>
        <v/>
      </c>
      <c r="Y1294" s="85" t="str">
        <f>IF(AND(OR(N1294="131",O1294="131"),H1294='131-CT'!$H$9),"x","")</f>
        <v/>
      </c>
      <c r="Z1294" s="85"/>
      <c r="AA1294" s="85" t="str">
        <f>IF(AND(MONTH(E1294)='IN-NX'!$J$5,'IN-NX'!$D$7=D1294),"x","")</f>
        <v/>
      </c>
      <c r="AB1294" s="85" t="str">
        <f>IF(AND(OR(LEFT(TH!N1294,2)="15",LEFT(TH!O1294,2)="15"),'152-CT'!$J$8=TH!F1294),"x","")</f>
        <v/>
      </c>
      <c r="AC1294" s="85" t="str">
        <f>IF(AND(OR(LEFT(TH!N1294,2)="15",LEFT(TH!O1294,2)="15"),TK!$E$7=TH!F1294),"x","")</f>
        <v/>
      </c>
      <c r="AD1294" s="85"/>
    </row>
    <row r="1295" spans="1:32" ht="15.75" hidden="1" customHeight="1">
      <c r="A1295" s="342" t="str">
        <f>IF(B1295&lt;&gt;"",IF(AND(B1295='IN-TC'!$S$4,OR(TH!N1295="1111",TH!O1295="1111")),TH!D1295,""),"")</f>
        <v/>
      </c>
      <c r="B1295" s="63">
        <f t="shared" si="176"/>
        <v>6</v>
      </c>
      <c r="C1295" s="64">
        <v>42536</v>
      </c>
      <c r="D1295" s="64" t="s">
        <v>705</v>
      </c>
      <c r="E1295" s="64">
        <f t="shared" si="172"/>
        <v>42536</v>
      </c>
      <c r="F1295" s="74" t="s">
        <v>1200</v>
      </c>
      <c r="G1295" s="67" t="s">
        <v>927</v>
      </c>
      <c r="H1295" s="7" t="s">
        <v>604</v>
      </c>
      <c r="I1295" s="446"/>
      <c r="J1295" s="446"/>
      <c r="K1295" s="437">
        <v>32451.62</v>
      </c>
      <c r="L1295" s="446">
        <v>22350</v>
      </c>
      <c r="M1295" s="65">
        <f t="shared" si="177"/>
        <v>725293707</v>
      </c>
      <c r="N1295" s="66" t="s">
        <v>267</v>
      </c>
      <c r="O1295" s="66" t="s">
        <v>591</v>
      </c>
      <c r="P1295" s="85" t="str">
        <f>IF(AND('331-CT'!$E$7=TH!H1295,OR(N1295="331",O1295="331")),"x","")</f>
        <v/>
      </c>
      <c r="Q1295" s="85" t="str">
        <f>IF(AND(B1295='111'!$L$11,OR($N1295=$Q$7,$O1295=$Q$7)),"x","")</f>
        <v/>
      </c>
      <c r="R1295" s="85" t="str">
        <f>IF(AND($N1295=$Q$7,$B1295&lt;'111'!$L$11),"x","")</f>
        <v/>
      </c>
      <c r="S1295" s="85" t="str">
        <f>IF(AND($O1295=$Q$7,$B1295&lt;'111'!$L$11),"x","")</f>
        <v/>
      </c>
      <c r="T1295" s="85" t="str">
        <f>IF(ISERROR(FIND('112'!$M$9,G1295,1)),"",IF((AND(FIND('112'!$M$9,G1295,1)&gt;=1,B1295='112'!$K$9,OR($N1295='112'!$I$6,$O1295='112'!$I$6))),"x",""))</f>
        <v/>
      </c>
      <c r="U1295" s="85" t="str">
        <f>IF(ISERROR(FIND('112'!$M$9,G1295,1)),"",IF((AND(LEFT(G1295,2)=LEFT('112'!$M$9,2),B1295&lt;'112'!$K$9,$N1295='112'!$I$6)),"x",""))</f>
        <v/>
      </c>
      <c r="V1295" s="85" t="str">
        <f>IF(ISERROR(FIND('112'!$M$9,G1295,1)),"",IF((AND(RIGHT(G1295,2)=RIGHT('112'!$M$9,2),B1295&lt;'112'!$K$9,$O1295='112'!$I$6)),"x",""))</f>
        <v/>
      </c>
      <c r="W1295" s="85" t="str">
        <f>IF(AND('341-CT'!$H$9=H1295,OR(LEFT(N1295,3)=$W$7,LEFT(O1295,3)=$W$7)),"x","")</f>
        <v/>
      </c>
      <c r="X1295" s="85" t="str">
        <f>IF(OR(TH!N1295=TH!$X$7,O1295=TH!$X$7),"x","")</f>
        <v/>
      </c>
      <c r="Y1295" s="85" t="str">
        <f>IF(AND(OR(N1295="131",O1295="131"),H1295='131-CT'!$H$9),"x","")</f>
        <v/>
      </c>
      <c r="Z1295" s="85"/>
      <c r="AA1295" s="85" t="str">
        <f>IF(AND(MONTH(E1295)='IN-NX'!$J$5,'IN-NX'!$D$7=D1295),"x","")</f>
        <v/>
      </c>
      <c r="AB1295" s="85" t="str">
        <f>IF(AND(OR(LEFT(TH!N1295,2)="15",LEFT(TH!O1295,2)="15"),'152-CT'!$J$8=TH!F1295),"x","")</f>
        <v/>
      </c>
      <c r="AC1295" s="85" t="str">
        <f>IF(AND(OR(LEFT(TH!N1295,2)="15",LEFT(TH!O1295,2)="15"),TK!$E$7=TH!F1295),"x","")</f>
        <v/>
      </c>
      <c r="AD1295" s="85"/>
    </row>
    <row r="1296" spans="1:32" ht="15.75" hidden="1" customHeight="1">
      <c r="A1296" s="342"/>
      <c r="B1296" s="63">
        <f t="shared" ref="B1296:B1299" si="178">IF(C1296&lt;&gt;"",MONTH(C1296),"")</f>
        <v>6</v>
      </c>
      <c r="C1296" s="64">
        <v>42536</v>
      </c>
      <c r="D1296" s="64" t="s">
        <v>585</v>
      </c>
      <c r="E1296" s="64">
        <f t="shared" si="172"/>
        <v>42536</v>
      </c>
      <c r="F1296" s="74" t="s">
        <v>617</v>
      </c>
      <c r="G1296" s="67" t="s">
        <v>927</v>
      </c>
      <c r="H1296" s="7" t="s">
        <v>604</v>
      </c>
      <c r="I1296" s="446"/>
      <c r="J1296" s="446"/>
      <c r="K1296" s="437">
        <v>10</v>
      </c>
      <c r="L1296" s="446">
        <v>22350</v>
      </c>
      <c r="M1296" s="65">
        <f t="shared" si="177"/>
        <v>223500</v>
      </c>
      <c r="N1296" s="66" t="s">
        <v>101</v>
      </c>
      <c r="O1296" s="66" t="s">
        <v>591</v>
      </c>
      <c r="P1296" s="85" t="str">
        <f>IF(AND('331-CT'!$E$7=TH!H1296,OR(N1296="331",O1296="331")),"x","")</f>
        <v/>
      </c>
      <c r="Q1296" s="85" t="str">
        <f>IF(AND(B1296='111'!$L$11,OR($N1296=$Q$7,$O1296=$Q$7)),"x","")</f>
        <v/>
      </c>
      <c r="R1296" s="85" t="str">
        <f>IF(AND($N1296=$Q$7,$B1296&lt;'111'!$L$11),"x","")</f>
        <v/>
      </c>
      <c r="S1296" s="85" t="str">
        <f>IF(AND($O1296=$Q$7,$B1296&lt;'111'!$L$11),"x","")</f>
        <v/>
      </c>
      <c r="T1296" s="85" t="str">
        <f>IF(ISERROR(FIND('112'!$M$9,G1296,1)),"",IF((AND(FIND('112'!$M$9,G1296,1)&gt;=1,B1296='112'!$K$9,OR($N1296='112'!$I$6,$O1296='112'!$I$6))),"x",""))</f>
        <v/>
      </c>
      <c r="U1296" s="85" t="str">
        <f>IF(ISERROR(FIND('112'!$M$9,G1296,1)),"",IF((AND(LEFT(G1296,2)=LEFT('112'!$M$9,2),B1296&lt;'112'!$K$9,$N1296='112'!$I$6)),"x",""))</f>
        <v/>
      </c>
      <c r="V1296" s="85" t="str">
        <f>IF(ISERROR(FIND('112'!$M$9,G1296,1)),"",IF((AND(RIGHT(G1296,2)=RIGHT('112'!$M$9,2),B1296&lt;'112'!$K$9,$O1296='112'!$I$6)),"x",""))</f>
        <v/>
      </c>
      <c r="W1296" s="85" t="str">
        <f>IF(AND('341-CT'!$H$9=H1296,OR(LEFT(N1296,3)=$W$7,LEFT(O1296,3)=$W$7)),"x","")</f>
        <v/>
      </c>
      <c r="X1296" s="85" t="str">
        <f>IF(OR(TH!N1296=TH!$X$7,O1296=TH!$X$7),"x","")</f>
        <v/>
      </c>
      <c r="Y1296" s="85" t="str">
        <f>IF(AND(OR(N1296="131",O1296="131"),H1296='131-CT'!$H$9),"x","")</f>
        <v/>
      </c>
      <c r="Z1296" s="85"/>
      <c r="AA1296" s="85" t="str">
        <f>IF(AND(MONTH(E1296)='IN-NX'!$J$5,'IN-NX'!$D$7=D1296),"x","")</f>
        <v/>
      </c>
      <c r="AB1296" s="85" t="str">
        <f>IF(AND(OR(LEFT(TH!N1296,2)="15",LEFT(TH!O1296,2)="15"),'152-CT'!$J$8=TH!F1296),"x","")</f>
        <v/>
      </c>
      <c r="AC1296" s="85" t="str">
        <f>IF(AND(OR(LEFT(TH!N1296,2)="15",LEFT(TH!O1296,2)="15"),TK!$E$7=TH!F1296),"x","")</f>
        <v/>
      </c>
      <c r="AD1296" s="85"/>
      <c r="AF1296" s="333">
        <v>1</v>
      </c>
    </row>
    <row r="1297" spans="1:32" ht="15.75" hidden="1" customHeight="1">
      <c r="A1297" s="342"/>
      <c r="B1297" s="63">
        <f t="shared" si="178"/>
        <v>6</v>
      </c>
      <c r="C1297" s="64">
        <v>42536</v>
      </c>
      <c r="D1297" s="64" t="s">
        <v>585</v>
      </c>
      <c r="E1297" s="64">
        <f t="shared" si="172"/>
        <v>42536</v>
      </c>
      <c r="F1297" s="74" t="s">
        <v>1203</v>
      </c>
      <c r="G1297" s="67" t="s">
        <v>927</v>
      </c>
      <c r="H1297" s="7" t="s">
        <v>604</v>
      </c>
      <c r="I1297" s="446"/>
      <c r="J1297" s="446"/>
      <c r="K1297" s="437">
        <v>1</v>
      </c>
      <c r="L1297" s="446">
        <v>22350</v>
      </c>
      <c r="M1297" s="65">
        <f t="shared" si="177"/>
        <v>22350</v>
      </c>
      <c r="N1297" s="66" t="s">
        <v>9</v>
      </c>
      <c r="O1297" s="66" t="s">
        <v>591</v>
      </c>
      <c r="P1297" s="85" t="str">
        <f>IF(AND('331-CT'!$E$7=TH!H1297,OR(N1297="331",O1297="331")),"x","")</f>
        <v/>
      </c>
      <c r="Q1297" s="85" t="str">
        <f>IF(AND(B1297='111'!$L$11,OR($N1297=$Q$7,$O1297=$Q$7)),"x","")</f>
        <v/>
      </c>
      <c r="R1297" s="85" t="str">
        <f>IF(AND($N1297=$Q$7,$B1297&lt;'111'!$L$11),"x","")</f>
        <v/>
      </c>
      <c r="S1297" s="85" t="str">
        <f>IF(AND($O1297=$Q$7,$B1297&lt;'111'!$L$11),"x","")</f>
        <v/>
      </c>
      <c r="T1297" s="85" t="str">
        <f>IF(ISERROR(FIND('112'!$M$9,G1297,1)),"",IF((AND(FIND('112'!$M$9,G1297,1)&gt;=1,B1297='112'!$K$9,OR($N1297='112'!$I$6,$O1297='112'!$I$6))),"x",""))</f>
        <v/>
      </c>
      <c r="U1297" s="85" t="str">
        <f>IF(ISERROR(FIND('112'!$M$9,G1297,1)),"",IF((AND(LEFT(G1297,2)=LEFT('112'!$M$9,2),B1297&lt;'112'!$K$9,$N1297='112'!$I$6)),"x",""))</f>
        <v/>
      </c>
      <c r="V1297" s="85" t="str">
        <f>IF(ISERROR(FIND('112'!$M$9,G1297,1)),"",IF((AND(RIGHT(G1297,2)=RIGHT('112'!$M$9,2),B1297&lt;'112'!$K$9,$O1297='112'!$I$6)),"x",""))</f>
        <v/>
      </c>
      <c r="W1297" s="85" t="str">
        <f>IF(AND('341-CT'!$H$9=H1297,OR(LEFT(N1297,3)=$W$7,LEFT(O1297,3)=$W$7)),"x","")</f>
        <v/>
      </c>
      <c r="X1297" s="85" t="str">
        <f>IF(OR(TH!N1297=TH!$X$7,O1297=TH!$X$7),"x","")</f>
        <v/>
      </c>
      <c r="Y1297" s="85" t="str">
        <f>IF(AND(OR(N1297="131",O1297="131"),H1297='131-CT'!$H$9),"x","")</f>
        <v/>
      </c>
      <c r="Z1297" s="85"/>
      <c r="AA1297" s="85" t="str">
        <f>IF(AND(MONTH(E1297)='IN-NX'!$J$5,'IN-NX'!$D$7=D1297),"x","")</f>
        <v/>
      </c>
      <c r="AB1297" s="85" t="str">
        <f>IF(AND(OR(LEFT(TH!N1297,2)="15",LEFT(TH!O1297,2)="15"),'152-CT'!$J$8=TH!F1297),"x","")</f>
        <v/>
      </c>
      <c r="AC1297" s="85" t="str">
        <f>IF(AND(OR(LEFT(TH!N1297,2)="15",LEFT(TH!O1297,2)="15"),TK!$E$7=TH!F1297),"x","")</f>
        <v/>
      </c>
      <c r="AD1297" s="85"/>
    </row>
    <row r="1298" spans="1:32" ht="15.75" hidden="1" customHeight="1">
      <c r="A1298" s="342"/>
      <c r="B1298" s="63">
        <f t="shared" si="178"/>
        <v>6</v>
      </c>
      <c r="C1298" s="64">
        <v>42536</v>
      </c>
      <c r="D1298" s="64" t="s">
        <v>585</v>
      </c>
      <c r="E1298" s="64">
        <f t="shared" si="172"/>
        <v>42536</v>
      </c>
      <c r="F1298" s="74" t="s">
        <v>618</v>
      </c>
      <c r="G1298" s="67" t="s">
        <v>927</v>
      </c>
      <c r="H1298" s="7" t="s">
        <v>604</v>
      </c>
      <c r="I1298" s="446"/>
      <c r="J1298" s="446"/>
      <c r="K1298" s="437">
        <v>27.62</v>
      </c>
      <c r="L1298" s="446">
        <v>22350</v>
      </c>
      <c r="M1298" s="65">
        <f t="shared" si="177"/>
        <v>617307</v>
      </c>
      <c r="N1298" s="66" t="s">
        <v>101</v>
      </c>
      <c r="O1298" s="66" t="s">
        <v>591</v>
      </c>
      <c r="P1298" s="85" t="str">
        <f>IF(AND('331-CT'!$E$7=TH!H1298,OR(N1298="331",O1298="331")),"x","")</f>
        <v/>
      </c>
      <c r="Q1298" s="85" t="str">
        <f>IF(AND(B1298='111'!$L$11,OR($N1298=$Q$7,$O1298=$Q$7)),"x","")</f>
        <v/>
      </c>
      <c r="R1298" s="85" t="str">
        <f>IF(AND($N1298=$Q$7,$B1298&lt;'111'!$L$11),"x","")</f>
        <v/>
      </c>
      <c r="S1298" s="85" t="str">
        <f>IF(AND($O1298=$Q$7,$B1298&lt;'111'!$L$11),"x","")</f>
        <v/>
      </c>
      <c r="T1298" s="85" t="str">
        <f>IF(ISERROR(FIND('112'!$M$9,G1298,1)),"",IF((AND(FIND('112'!$M$9,G1298,1)&gt;=1,B1298='112'!$K$9,OR($N1298='112'!$I$6,$O1298='112'!$I$6))),"x",""))</f>
        <v/>
      </c>
      <c r="U1298" s="85" t="str">
        <f>IF(ISERROR(FIND('112'!$M$9,G1298,1)),"",IF((AND(LEFT(G1298,2)=LEFT('112'!$M$9,2),B1298&lt;'112'!$K$9,$N1298='112'!$I$6)),"x",""))</f>
        <v/>
      </c>
      <c r="V1298" s="85" t="str">
        <f>IF(ISERROR(FIND('112'!$M$9,G1298,1)),"",IF((AND(RIGHT(G1298,2)=RIGHT('112'!$M$9,2),B1298&lt;'112'!$K$9,$O1298='112'!$I$6)),"x",""))</f>
        <v/>
      </c>
      <c r="W1298" s="85" t="str">
        <f>IF(AND('341-CT'!$H$9=H1298,OR(LEFT(N1298,3)=$W$7,LEFT(O1298,3)=$W$7)),"x","")</f>
        <v/>
      </c>
      <c r="X1298" s="85" t="str">
        <f>IF(OR(TH!N1298=TH!$X$7,O1298=TH!$X$7),"x","")</f>
        <v/>
      </c>
      <c r="Y1298" s="85" t="str">
        <f>IF(AND(OR(N1298="131",O1298="131"),H1298='131-CT'!$H$9),"x","")</f>
        <v/>
      </c>
      <c r="Z1298" s="85"/>
      <c r="AA1298" s="85" t="str">
        <f>IF(AND(MONTH(E1298)='IN-NX'!$J$5,'IN-NX'!$D$7=D1298),"x","")</f>
        <v/>
      </c>
      <c r="AB1298" s="85" t="str">
        <f>IF(AND(OR(LEFT(TH!N1298,2)="15",LEFT(TH!O1298,2)="15"),'152-CT'!$J$8=TH!F1298),"x","")</f>
        <v/>
      </c>
      <c r="AC1298" s="85" t="str">
        <f>IF(AND(OR(LEFT(TH!N1298,2)="15",LEFT(TH!O1298,2)="15"),TK!$E$7=TH!F1298),"x","")</f>
        <v/>
      </c>
      <c r="AD1298" s="85"/>
      <c r="AF1298" s="333">
        <v>1</v>
      </c>
    </row>
    <row r="1299" spans="1:32" ht="15.75" hidden="1" customHeight="1">
      <c r="A1299" s="342"/>
      <c r="B1299" s="63">
        <f t="shared" si="178"/>
        <v>6</v>
      </c>
      <c r="C1299" s="64">
        <v>42536</v>
      </c>
      <c r="D1299" s="64" t="s">
        <v>585</v>
      </c>
      <c r="E1299" s="64">
        <f t="shared" si="172"/>
        <v>42536</v>
      </c>
      <c r="F1299" s="74" t="s">
        <v>1327</v>
      </c>
      <c r="G1299" s="67" t="s">
        <v>927</v>
      </c>
      <c r="H1299" s="7" t="s">
        <v>604</v>
      </c>
      <c r="I1299" s="446"/>
      <c r="J1299" s="446"/>
      <c r="K1299" s="437">
        <v>2.76</v>
      </c>
      <c r="L1299" s="446">
        <v>22350</v>
      </c>
      <c r="M1299" s="65">
        <f t="shared" si="177"/>
        <v>61686</v>
      </c>
      <c r="N1299" s="66" t="s">
        <v>9</v>
      </c>
      <c r="O1299" s="66" t="s">
        <v>591</v>
      </c>
      <c r="P1299" s="85" t="str">
        <f>IF(AND('331-CT'!$E$7=TH!H1299,OR(N1299="331",O1299="331")),"x","")</f>
        <v/>
      </c>
      <c r="Q1299" s="85" t="str">
        <f>IF(AND(B1299='111'!$L$11,OR($N1299=$Q$7,$O1299=$Q$7)),"x","")</f>
        <v/>
      </c>
      <c r="R1299" s="85" t="str">
        <f>IF(AND($N1299=$Q$7,$B1299&lt;'111'!$L$11),"x","")</f>
        <v/>
      </c>
      <c r="S1299" s="85" t="str">
        <f>IF(AND($O1299=$Q$7,$B1299&lt;'111'!$L$11),"x","")</f>
        <v/>
      </c>
      <c r="T1299" s="85" t="str">
        <f>IF(ISERROR(FIND('112'!$M$9,G1299,1)),"",IF((AND(FIND('112'!$M$9,G1299,1)&gt;=1,B1299='112'!$K$9,OR($N1299='112'!$I$6,$O1299='112'!$I$6))),"x",""))</f>
        <v/>
      </c>
      <c r="U1299" s="85" t="str">
        <f>IF(ISERROR(FIND('112'!$M$9,G1299,1)),"",IF((AND(LEFT(G1299,2)=LEFT('112'!$M$9,2),B1299&lt;'112'!$K$9,$N1299='112'!$I$6)),"x",""))</f>
        <v/>
      </c>
      <c r="V1299" s="85" t="str">
        <f>IF(ISERROR(FIND('112'!$M$9,G1299,1)),"",IF((AND(RIGHT(G1299,2)=RIGHT('112'!$M$9,2),B1299&lt;'112'!$K$9,$O1299='112'!$I$6)),"x",""))</f>
        <v/>
      </c>
      <c r="W1299" s="85" t="str">
        <f>IF(AND('341-CT'!$H$9=H1299,OR(LEFT(N1299,3)=$W$7,LEFT(O1299,3)=$W$7)),"x","")</f>
        <v/>
      </c>
      <c r="X1299" s="85" t="str">
        <f>IF(OR(TH!N1299=TH!$X$7,O1299=TH!$X$7),"x","")</f>
        <v/>
      </c>
      <c r="Y1299" s="85" t="str">
        <f>IF(AND(OR(N1299="131",O1299="131"),H1299='131-CT'!$H$9),"x","")</f>
        <v/>
      </c>
      <c r="Z1299" s="85"/>
      <c r="AA1299" s="85" t="str">
        <f>IF(AND(MONTH(E1299)='IN-NX'!$J$5,'IN-NX'!$D$7=D1299),"x","")</f>
        <v/>
      </c>
      <c r="AB1299" s="85" t="str">
        <f>IF(AND(OR(LEFT(TH!N1299,2)="15",LEFT(TH!O1299,2)="15"),'152-CT'!$J$8=TH!F1299),"x","")</f>
        <v/>
      </c>
      <c r="AC1299" s="85" t="str">
        <f>IF(AND(OR(LEFT(TH!N1299,2)="15",LEFT(TH!O1299,2)="15"),TK!$E$7=TH!F1299),"x","")</f>
        <v/>
      </c>
      <c r="AD1299" s="85"/>
    </row>
    <row r="1300" spans="1:32" ht="15.75" hidden="1" customHeight="1">
      <c r="A1300" s="342"/>
      <c r="B1300" s="63">
        <f t="shared" ref="B1300" si="179">IF(C1300&lt;&gt;"",MONTH(C1300),"")</f>
        <v>6</v>
      </c>
      <c r="C1300" s="64">
        <v>42536</v>
      </c>
      <c r="D1300" s="64" t="s">
        <v>585</v>
      </c>
      <c r="E1300" s="64">
        <f t="shared" ref="E1300" si="180">C1300</f>
        <v>42536</v>
      </c>
      <c r="F1300" s="74" t="s">
        <v>1532</v>
      </c>
      <c r="G1300" s="67" t="s">
        <v>927</v>
      </c>
      <c r="H1300" s="7" t="s">
        <v>604</v>
      </c>
      <c r="I1300" s="446"/>
      <c r="J1300" s="446"/>
      <c r="K1300" s="437">
        <v>35</v>
      </c>
      <c r="L1300" s="446">
        <v>22350</v>
      </c>
      <c r="M1300" s="65">
        <f t="shared" ref="M1300" si="181">ROUND(K1300*L1300,0)</f>
        <v>782250</v>
      </c>
      <c r="N1300" s="66" t="s">
        <v>101</v>
      </c>
      <c r="O1300" s="66" t="s">
        <v>591</v>
      </c>
      <c r="P1300" s="85" t="str">
        <f>IF(AND('331-CT'!$E$7=TH!H1300,OR(N1300="331",O1300="331")),"x","")</f>
        <v/>
      </c>
      <c r="Q1300" s="85" t="str">
        <f>IF(AND(B1300='111'!$L$11,OR($N1300=$Q$7,$O1300=$Q$7)),"x","")</f>
        <v/>
      </c>
      <c r="R1300" s="85" t="str">
        <f>IF(AND($N1300=$Q$7,$B1300&lt;'111'!$L$11),"x","")</f>
        <v/>
      </c>
      <c r="S1300" s="85" t="str">
        <f>IF(AND($O1300=$Q$7,$B1300&lt;'111'!$L$11),"x","")</f>
        <v/>
      </c>
      <c r="T1300" s="85" t="str">
        <f>IF(ISERROR(FIND('112'!$M$9,G1300,1)),"",IF((AND(FIND('112'!$M$9,G1300,1)&gt;=1,B1300='112'!$K$9,OR($N1300='112'!$I$6,$O1300='112'!$I$6))),"x",""))</f>
        <v/>
      </c>
      <c r="U1300" s="85" t="str">
        <f>IF(ISERROR(FIND('112'!$M$9,G1300,1)),"",IF((AND(LEFT(G1300,2)=LEFT('112'!$M$9,2),B1300&lt;'112'!$K$9,$N1300='112'!$I$6)),"x",""))</f>
        <v/>
      </c>
      <c r="V1300" s="85" t="str">
        <f>IF(ISERROR(FIND('112'!$M$9,G1300,1)),"",IF((AND(RIGHT(G1300,2)=RIGHT('112'!$M$9,2),B1300&lt;'112'!$K$9,$O1300='112'!$I$6)),"x",""))</f>
        <v/>
      </c>
      <c r="W1300" s="85" t="str">
        <f>IF(AND('341-CT'!$H$9=H1300,OR(LEFT(N1300,3)=$W$7,LEFT(O1300,3)=$W$7)),"x","")</f>
        <v/>
      </c>
      <c r="X1300" s="85" t="str">
        <f>IF(OR(TH!N1300=TH!$X$7,O1300=TH!$X$7),"x","")</f>
        <v/>
      </c>
      <c r="Y1300" s="85" t="str">
        <f>IF(AND(OR(N1300="131",O1300="131"),H1300='131-CT'!$H$9),"x","")</f>
        <v/>
      </c>
      <c r="Z1300" s="85"/>
      <c r="AA1300" s="85" t="str">
        <f>IF(AND(MONTH(E1300)='IN-NX'!$J$5,'IN-NX'!$D$7=D1300),"x","")</f>
        <v/>
      </c>
      <c r="AB1300" s="85" t="str">
        <f>IF(AND(OR(LEFT(TH!N1300,2)="15",LEFT(TH!O1300,2)="15"),'152-CT'!$J$8=TH!F1300),"x","")</f>
        <v/>
      </c>
      <c r="AC1300" s="85" t="str">
        <f>IF(AND(OR(LEFT(TH!N1300,2)="15",LEFT(TH!O1300,2)="15"),TK!$E$7=TH!F1300),"x","")</f>
        <v/>
      </c>
      <c r="AD1300" s="85"/>
    </row>
    <row r="1301" spans="1:32" s="353" customFormat="1" ht="15.75" hidden="1" customHeight="1">
      <c r="A1301" s="1190"/>
      <c r="B1301" s="1021">
        <f t="shared" ref="B1301" si="182">IF(C1301&lt;&gt;"",MONTH(C1301),"")</f>
        <v>6</v>
      </c>
      <c r="C1301" s="81">
        <v>42536</v>
      </c>
      <c r="D1301" s="81" t="s">
        <v>585</v>
      </c>
      <c r="E1301" s="81">
        <f t="shared" ref="E1301" si="183">C1301</f>
        <v>42536</v>
      </c>
      <c r="F1301" s="83" t="s">
        <v>1076</v>
      </c>
      <c r="G1301" s="82" t="s">
        <v>927</v>
      </c>
      <c r="H1301" s="975" t="s">
        <v>604</v>
      </c>
      <c r="I1301" s="444"/>
      <c r="J1301" s="444"/>
      <c r="K1301" s="435"/>
      <c r="L1301" s="444"/>
      <c r="M1301" s="84">
        <v>2015300</v>
      </c>
      <c r="N1301" s="85" t="s">
        <v>99</v>
      </c>
      <c r="O1301" s="85" t="s">
        <v>591</v>
      </c>
      <c r="P1301" s="85" t="str">
        <f>IF(AND('331-CT'!$E$7=TH!H1301,OR(N1301="331",O1301="331")),"x","")</f>
        <v/>
      </c>
      <c r="Q1301" s="85" t="str">
        <f>IF(AND(B1301='111'!$L$11,OR($N1301=$Q$7,$O1301=$Q$7)),"x","")</f>
        <v/>
      </c>
      <c r="R1301" s="85" t="str">
        <f>IF(AND($N1301=$Q$7,$B1301&lt;'111'!$L$11),"x","")</f>
        <v/>
      </c>
      <c r="S1301" s="85" t="str">
        <f>IF(AND($O1301=$Q$7,$B1301&lt;'111'!$L$11),"x","")</f>
        <v/>
      </c>
      <c r="T1301" s="85" t="str">
        <f>IF(ISERROR(FIND('112'!$M$9,G1301,1)),"",IF((AND(FIND('112'!$M$9,G1301,1)&gt;=1,B1301='112'!$K$9,OR($N1301='112'!$I$6,$O1301='112'!$I$6))),"x",""))</f>
        <v/>
      </c>
      <c r="U1301" s="85" t="str">
        <f>IF(ISERROR(FIND('112'!$M$9,G1301,1)),"",IF((AND(LEFT(G1301,2)=LEFT('112'!$M$9,2),B1301&lt;'112'!$K$9,$N1301='112'!$I$6)),"x",""))</f>
        <v/>
      </c>
      <c r="V1301" s="85" t="str">
        <f>IF(ISERROR(FIND('112'!$M$9,G1301,1)),"",IF((AND(RIGHT(G1301,2)=RIGHT('112'!$M$9,2),B1301&lt;'112'!$K$9,$O1301='112'!$I$6)),"x",""))</f>
        <v/>
      </c>
      <c r="W1301" s="85" t="str">
        <f>IF(AND('341-CT'!$H$9=H1301,OR(LEFT(N1301,3)=$W$7,LEFT(O1301,3)=$W$7)),"x","")</f>
        <v/>
      </c>
      <c r="X1301" s="85" t="str">
        <f>IF(OR(TH!N1301=TH!$X$7,O1301=TH!$X$7),"x","")</f>
        <v/>
      </c>
      <c r="Y1301" s="85" t="str">
        <f>IF(AND(OR(N1301="131",O1301="131"),H1301='131-CT'!$H$9),"x","")</f>
        <v/>
      </c>
      <c r="Z1301" s="85"/>
      <c r="AA1301" s="85" t="str">
        <f>IF(AND(MONTH(E1301)='IN-NX'!$J$5,'IN-NX'!$D$7=D1301),"x","")</f>
        <v/>
      </c>
      <c r="AB1301" s="85" t="str">
        <f>IF(AND(OR(LEFT(TH!N1301,2)="15",LEFT(TH!O1301,2)="15"),'152-CT'!$J$8=TH!F1301),"x","")</f>
        <v/>
      </c>
      <c r="AC1301" s="85" t="str">
        <f>IF(AND(OR(LEFT(TH!N1301,2)="15",LEFT(TH!O1301,2)="15"),TK!$E$7=TH!F1301),"x","")</f>
        <v/>
      </c>
      <c r="AD1301" s="85"/>
    </row>
    <row r="1302" spans="1:32" ht="15.75" hidden="1" customHeight="1">
      <c r="A1302" s="342" t="str">
        <f>IF(B1302&lt;&gt;"",IF(AND(B1302='IN-TC'!$S$4,OR(TH!N1302="1111",TH!O1302="1111")),TH!D1302,""),"")</f>
        <v/>
      </c>
      <c r="B1302" s="63">
        <f t="shared" ref="B1302" si="184">IF(C1302&lt;&gt;"",MONTH(C1302),"")</f>
        <v>6</v>
      </c>
      <c r="C1302" s="64">
        <v>42538</v>
      </c>
      <c r="D1302" s="64" t="s">
        <v>705</v>
      </c>
      <c r="E1302" s="64">
        <f t="shared" ref="E1302:E1309" si="185">C1302</f>
        <v>42538</v>
      </c>
      <c r="F1302" s="74" t="s">
        <v>1200</v>
      </c>
      <c r="G1302" s="67" t="s">
        <v>927</v>
      </c>
      <c r="H1302" s="7" t="s">
        <v>1571</v>
      </c>
      <c r="I1302" s="446"/>
      <c r="J1302" s="446"/>
      <c r="K1302" s="437">
        <v>84270.57</v>
      </c>
      <c r="L1302" s="446">
        <v>22280</v>
      </c>
      <c r="M1302" s="65">
        <f t="shared" si="177"/>
        <v>1877548300</v>
      </c>
      <c r="N1302" s="66" t="s">
        <v>267</v>
      </c>
      <c r="O1302" s="66" t="s">
        <v>591</v>
      </c>
      <c r="P1302" s="85" t="str">
        <f>IF(AND('331-CT'!$E$7=TH!H1302,OR(N1302="331",O1302="331")),"x","")</f>
        <v/>
      </c>
      <c r="Q1302" s="85" t="str">
        <f>IF(AND(B1302='111'!$L$11,OR($N1302=$Q$7,$O1302=$Q$7)),"x","")</f>
        <v/>
      </c>
      <c r="R1302" s="85" t="str">
        <f>IF(AND($N1302=$Q$7,$B1302&lt;'111'!$L$11),"x","")</f>
        <v/>
      </c>
      <c r="S1302" s="85" t="str">
        <f>IF(AND($O1302=$Q$7,$B1302&lt;'111'!$L$11),"x","")</f>
        <v/>
      </c>
      <c r="T1302" s="85" t="str">
        <f>IF(ISERROR(FIND('112'!$M$9,G1302,1)),"",IF((AND(FIND('112'!$M$9,G1302,1)&gt;=1,B1302='112'!$K$9,OR($N1302='112'!$I$6,$O1302='112'!$I$6))),"x",""))</f>
        <v/>
      </c>
      <c r="U1302" s="85" t="str">
        <f>IF(ISERROR(FIND('112'!$M$9,G1302,1)),"",IF((AND(LEFT(G1302,2)=LEFT('112'!$M$9,2),B1302&lt;'112'!$K$9,$N1302='112'!$I$6)),"x",""))</f>
        <v/>
      </c>
      <c r="V1302" s="85" t="str">
        <f>IF(ISERROR(FIND('112'!$M$9,G1302,1)),"",IF((AND(RIGHT(G1302,2)=RIGHT('112'!$M$9,2),B1302&lt;'112'!$K$9,$O1302='112'!$I$6)),"x",""))</f>
        <v/>
      </c>
      <c r="W1302" s="85" t="str">
        <f>IF(AND('341-CT'!$H$9=H1302,OR(LEFT(N1302,3)=$W$7,LEFT(O1302,3)=$W$7)),"x","")</f>
        <v/>
      </c>
      <c r="X1302" s="85" t="str">
        <f>IF(OR(TH!N1302=TH!$X$7,O1302=TH!$X$7),"x","")</f>
        <v/>
      </c>
      <c r="Y1302" s="85" t="str">
        <f>IF(AND(OR(N1302="131",O1302="131"),H1302='131-CT'!$H$9),"x","")</f>
        <v/>
      </c>
      <c r="Z1302" s="85"/>
      <c r="AA1302" s="85" t="str">
        <f>IF(AND(MONTH(E1302)='IN-NX'!$J$5,'IN-NX'!$D$7=D1302),"x","")</f>
        <v/>
      </c>
      <c r="AB1302" s="85" t="str">
        <f>IF(AND(OR(LEFT(TH!N1302,2)="15",LEFT(TH!O1302,2)="15"),'152-CT'!$J$8=TH!F1302),"x","")</f>
        <v/>
      </c>
      <c r="AC1302" s="85" t="str">
        <f>IF(AND(OR(LEFT(TH!N1302,2)="15",LEFT(TH!O1302,2)="15"),TK!$E$7=TH!F1302),"x","")</f>
        <v/>
      </c>
      <c r="AD1302" s="85"/>
    </row>
    <row r="1303" spans="1:32" ht="15.75" hidden="1" customHeight="1">
      <c r="A1303" s="342"/>
      <c r="B1303" s="63"/>
      <c r="C1303" s="64">
        <v>42538</v>
      </c>
      <c r="D1303" s="64" t="s">
        <v>708</v>
      </c>
      <c r="E1303" s="64">
        <f t="shared" ref="E1303:E1304" si="186">C1303</f>
        <v>42538</v>
      </c>
      <c r="F1303" s="74" t="s">
        <v>1079</v>
      </c>
      <c r="G1303" s="67" t="s">
        <v>927</v>
      </c>
      <c r="H1303" s="7" t="s">
        <v>1571</v>
      </c>
      <c r="I1303" s="446"/>
      <c r="J1303" s="446"/>
      <c r="K1303" s="437">
        <v>126.75</v>
      </c>
      <c r="L1303" s="446">
        <v>22280</v>
      </c>
      <c r="M1303" s="65">
        <f t="shared" si="177"/>
        <v>2823990</v>
      </c>
      <c r="N1303" s="66" t="s">
        <v>101</v>
      </c>
      <c r="O1303" s="66" t="s">
        <v>591</v>
      </c>
      <c r="P1303" s="85" t="str">
        <f>IF(AND('331-CT'!$E$7=TH!H1303,OR(N1303="331",O1303="331")),"x","")</f>
        <v/>
      </c>
      <c r="Q1303" s="85" t="str">
        <f>IF(AND(B1303='111'!$L$11,OR($N1303=$Q$7,$O1303=$Q$7)),"x","")</f>
        <v/>
      </c>
      <c r="R1303" s="85" t="str">
        <f>IF(AND($N1303=$Q$7,$B1303&lt;'111'!$L$11),"x","")</f>
        <v/>
      </c>
      <c r="S1303" s="85" t="str">
        <f>IF(AND($O1303=$Q$7,$B1303&lt;'111'!$L$11),"x","")</f>
        <v/>
      </c>
      <c r="T1303" s="85" t="str">
        <f>IF(ISERROR(FIND('112'!$M$9,G1303,1)),"",IF((AND(FIND('112'!$M$9,G1303,1)&gt;=1,B1303='112'!$K$9,OR($N1303='112'!$I$6,$O1303='112'!$I$6))),"x",""))</f>
        <v/>
      </c>
      <c r="U1303" s="85" t="str">
        <f>IF(ISERROR(FIND('112'!$M$9,G1303,1)),"",IF((AND(LEFT(G1303,2)=LEFT('112'!$M$9,2),B1303&lt;'112'!$K$9,$N1303='112'!$I$6)),"x",""))</f>
        <v/>
      </c>
      <c r="V1303" s="85" t="str">
        <f>IF(ISERROR(FIND('112'!$M$9,G1303,1)),"",IF((AND(RIGHT(G1303,2)=RIGHT('112'!$M$9,2),B1303&lt;'112'!$K$9,$O1303='112'!$I$6)),"x",""))</f>
        <v/>
      </c>
      <c r="W1303" s="85" t="str">
        <f>IF(AND('341-CT'!$H$9=H1303,OR(LEFT(N1303,3)=$W$7,LEFT(O1303,3)=$W$7)),"x","")</f>
        <v/>
      </c>
      <c r="X1303" s="85" t="str">
        <f>IF(OR(TH!N1303=TH!$X$7,O1303=TH!$X$7),"x","")</f>
        <v/>
      </c>
      <c r="Y1303" s="85" t="str">
        <f>IF(AND(OR(N1303="131",O1303="131"),H1303='131-CT'!$H$9),"x","")</f>
        <v/>
      </c>
      <c r="Z1303" s="85"/>
      <c r="AA1303" s="85" t="str">
        <f>IF(AND(MONTH(E1303)='IN-NX'!$J$5,'IN-NX'!$D$7=D1303),"x","")</f>
        <v/>
      </c>
      <c r="AB1303" s="85" t="str">
        <f>IF(AND(OR(LEFT(TH!N1303,2)="15",LEFT(TH!O1303,2)="15"),'152-CT'!$J$8=TH!F1303),"x","")</f>
        <v/>
      </c>
      <c r="AC1303" s="85" t="str">
        <f>IF(AND(OR(LEFT(TH!N1303,2)="15",LEFT(TH!O1303,2)="15"),TK!$E$7=TH!F1303),"x","")</f>
        <v/>
      </c>
      <c r="AD1303" s="85"/>
    </row>
    <row r="1304" spans="1:32" ht="15.75" hidden="1" customHeight="1">
      <c r="A1304" s="342"/>
      <c r="B1304" s="63"/>
      <c r="C1304" s="64">
        <v>42538</v>
      </c>
      <c r="D1304" s="64" t="s">
        <v>708</v>
      </c>
      <c r="E1304" s="64">
        <f t="shared" si="186"/>
        <v>42538</v>
      </c>
      <c r="F1304" s="74" t="s">
        <v>1080</v>
      </c>
      <c r="G1304" s="67" t="s">
        <v>927</v>
      </c>
      <c r="H1304" s="7" t="s">
        <v>1571</v>
      </c>
      <c r="I1304" s="446"/>
      <c r="J1304" s="446"/>
      <c r="K1304" s="437">
        <v>12.68</v>
      </c>
      <c r="L1304" s="446">
        <v>22280</v>
      </c>
      <c r="M1304" s="65">
        <f t="shared" si="177"/>
        <v>282510</v>
      </c>
      <c r="N1304" s="66" t="s">
        <v>9</v>
      </c>
      <c r="O1304" s="66" t="s">
        <v>591</v>
      </c>
      <c r="P1304" s="85" t="str">
        <f>IF(AND('331-CT'!$E$7=TH!H1304,OR(N1304="331",O1304="331")),"x","")</f>
        <v/>
      </c>
      <c r="Q1304" s="85" t="str">
        <f>IF(AND(B1304='111'!$L$11,OR($N1304=$Q$7,$O1304=$Q$7)),"x","")</f>
        <v/>
      </c>
      <c r="R1304" s="85" t="str">
        <f>IF(AND($N1304=$Q$7,$B1304&lt;'111'!$L$11),"x","")</f>
        <v/>
      </c>
      <c r="S1304" s="85" t="str">
        <f>IF(AND($O1304=$Q$7,$B1304&lt;'111'!$L$11),"x","")</f>
        <v/>
      </c>
      <c r="T1304" s="85" t="str">
        <f>IF(ISERROR(FIND('112'!$M$9,G1304,1)),"",IF((AND(FIND('112'!$M$9,G1304,1)&gt;=1,B1304='112'!$K$9,OR($N1304='112'!$I$6,$O1304='112'!$I$6))),"x",""))</f>
        <v/>
      </c>
      <c r="U1304" s="85" t="str">
        <f>IF(ISERROR(FIND('112'!$M$9,G1304,1)),"",IF((AND(LEFT(G1304,2)=LEFT('112'!$M$9,2),B1304&lt;'112'!$K$9,$N1304='112'!$I$6)),"x",""))</f>
        <v/>
      </c>
      <c r="V1304" s="85" t="str">
        <f>IF(ISERROR(FIND('112'!$M$9,G1304,1)),"",IF((AND(RIGHT(G1304,2)=RIGHT('112'!$M$9,2),B1304&lt;'112'!$K$9,$O1304='112'!$I$6)),"x",""))</f>
        <v/>
      </c>
      <c r="W1304" s="85" t="str">
        <f>IF(AND('341-CT'!$H$9=H1304,OR(LEFT(N1304,3)=$W$7,LEFT(O1304,3)=$W$7)),"x","")</f>
        <v/>
      </c>
      <c r="X1304" s="85" t="str">
        <f>IF(OR(TH!N1304=TH!$X$7,O1304=TH!$X$7),"x","")</f>
        <v/>
      </c>
      <c r="Y1304" s="85" t="str">
        <f>IF(AND(OR(N1304="131",O1304="131"),H1304='131-CT'!$H$9),"x","")</f>
        <v/>
      </c>
      <c r="Z1304" s="85"/>
      <c r="AA1304" s="85" t="str">
        <f>IF(AND(MONTH(E1304)='IN-NX'!$J$5,'IN-NX'!$D$7=D1304),"x","")</f>
        <v/>
      </c>
      <c r="AB1304" s="85" t="str">
        <f>IF(AND(OR(LEFT(TH!N1304,2)="15",LEFT(TH!O1304,2)="15"),'152-CT'!$J$8=TH!F1304),"x","")</f>
        <v/>
      </c>
      <c r="AC1304" s="85" t="str">
        <f>IF(AND(OR(LEFT(TH!N1304,2)="15",LEFT(TH!O1304,2)="15"),TK!$E$7=TH!F1304),"x","")</f>
        <v/>
      </c>
      <c r="AD1304" s="85"/>
    </row>
    <row r="1305" spans="1:32" s="356" customFormat="1" ht="15.75" customHeight="1">
      <c r="A1305" s="1162" t="str">
        <f>IF(B1305&lt;&gt;"",IF(AND(B1305='IN-TC'!$S$4,OR(TH!N1305="1111",TH!O1305="1111")),TH!D1305,""),"")</f>
        <v/>
      </c>
      <c r="B1305" s="1163">
        <f t="shared" si="176"/>
        <v>6</v>
      </c>
      <c r="C1305" s="95">
        <v>42538</v>
      </c>
      <c r="D1305" s="95" t="s">
        <v>708</v>
      </c>
      <c r="E1305" s="95">
        <f t="shared" si="185"/>
        <v>42538</v>
      </c>
      <c r="F1305" s="74" t="s">
        <v>1679</v>
      </c>
      <c r="G1305" s="96" t="s">
        <v>927</v>
      </c>
      <c r="H1305" s="7"/>
      <c r="I1305" s="452"/>
      <c r="J1305" s="452"/>
      <c r="K1305" s="443">
        <v>2200</v>
      </c>
      <c r="L1305" s="446">
        <v>22280</v>
      </c>
      <c r="M1305" s="98">
        <f t="shared" si="177"/>
        <v>49016000</v>
      </c>
      <c r="N1305" s="86" t="s">
        <v>8</v>
      </c>
      <c r="O1305" s="86" t="s">
        <v>267</v>
      </c>
      <c r="P1305" s="85" t="str">
        <f>IF(AND('331-CT'!$E$7=TH!H1305,OR(N1305="331",O1305="331")),"x","")</f>
        <v/>
      </c>
      <c r="Q1305" s="85" t="str">
        <f>IF(AND(B1305='111'!$L$11,OR($N1305=$Q$7,$O1305=$Q$7)),"x","")</f>
        <v/>
      </c>
      <c r="R1305" s="85" t="str">
        <f>IF(AND($N1305=$Q$7,$B1305&lt;'111'!$L$11),"x","")</f>
        <v/>
      </c>
      <c r="S1305" s="85" t="str">
        <f>IF(AND($O1305=$Q$7,$B1305&lt;'111'!$L$11),"x","")</f>
        <v/>
      </c>
      <c r="T1305" s="85" t="str">
        <f>IF(ISERROR(FIND('112'!$M$9,G1305,1)),"",IF((AND(FIND('112'!$M$9,G1305,1)&gt;=1,B1305='112'!$K$9,OR($N1305='112'!$I$6,$O1305='112'!$I$6))),"x",""))</f>
        <v/>
      </c>
      <c r="U1305" s="85" t="str">
        <f>IF(ISERROR(FIND('112'!$M$9,G1305,1)),"",IF((AND(LEFT(G1305,2)=LEFT('112'!$M$9,2),B1305&lt;'112'!$K$9,$N1305='112'!$I$6)),"x",""))</f>
        <v/>
      </c>
      <c r="V1305" s="85" t="str">
        <f>IF(ISERROR(FIND('112'!$M$9,G1305,1)),"",IF((AND(RIGHT(G1305,2)=RIGHT('112'!$M$9,2),B1305&lt;'112'!$K$9,$O1305='112'!$I$6)),"x",""))</f>
        <v/>
      </c>
      <c r="W1305" s="85" t="str">
        <f>IF(AND('341-CT'!$H$9=H1305,OR(LEFT(N1305,3)=$W$7,LEFT(O1305,3)=$W$7)),"x","")</f>
        <v/>
      </c>
      <c r="X1305" s="85" t="str">
        <f>IF(OR(TH!N1305=TH!$X$7,O1305=TH!$X$7),"x","")</f>
        <v/>
      </c>
      <c r="Y1305" s="85" t="str">
        <f>IF(AND(OR(N1305="131",O1305="131"),H1305='131-CT'!$H$9),"x","")</f>
        <v/>
      </c>
      <c r="Z1305" s="85"/>
      <c r="AA1305" s="85" t="str">
        <f>IF(AND(MONTH(E1305)='IN-NX'!$J$5,'IN-NX'!$D$7=D1305),"x","")</f>
        <v/>
      </c>
      <c r="AB1305" s="85" t="str">
        <f>IF(AND(OR(LEFT(TH!N1305,2)="15",LEFT(TH!O1305,2)="15"),'152-CT'!$J$8=TH!F1305),"x","")</f>
        <v/>
      </c>
      <c r="AC1305" s="85" t="str">
        <f>IF(AND(OR(LEFT(TH!N1305,2)="15",LEFT(TH!O1305,2)="15"),TK!$E$7=TH!F1305),"x","")</f>
        <v/>
      </c>
      <c r="AD1305" s="86"/>
    </row>
    <row r="1306" spans="1:32" s="356" customFormat="1" ht="15.75" hidden="1" customHeight="1">
      <c r="A1306" s="1162" t="str">
        <f>IF(B1306&lt;&gt;"",IF(AND(B1306='IN-TC'!$S$4,OR(TH!N1306="1111",TH!O1306="1111")),TH!D1306,""),"")</f>
        <v/>
      </c>
      <c r="B1306" s="1163">
        <f t="shared" ref="B1306:B1307" si="187">IF(C1306&lt;&gt;"",MONTH(C1306),"")</f>
        <v>6</v>
      </c>
      <c r="C1306" s="95">
        <v>42538</v>
      </c>
      <c r="D1306" s="95" t="s">
        <v>585</v>
      </c>
      <c r="E1306" s="95">
        <f t="shared" ref="E1306:E1307" si="188">C1306</f>
        <v>42538</v>
      </c>
      <c r="F1306" s="74" t="s">
        <v>1663</v>
      </c>
      <c r="G1306" s="96" t="s">
        <v>927</v>
      </c>
      <c r="H1306" s="7"/>
      <c r="I1306" s="452"/>
      <c r="J1306" s="452"/>
      <c r="K1306" s="443">
        <v>126.75</v>
      </c>
      <c r="L1306" s="446">
        <v>22280</v>
      </c>
      <c r="M1306" s="98">
        <f t="shared" ref="M1306:M1307" si="189">ROUND(K1306*L1306,0)</f>
        <v>2823990</v>
      </c>
      <c r="N1306" s="86" t="s">
        <v>101</v>
      </c>
      <c r="O1306" s="66" t="s">
        <v>8</v>
      </c>
      <c r="P1306" s="85" t="str">
        <f>IF(AND('331-CT'!$E$7=TH!H1306,OR(N1306="331",O1306="331")),"x","")</f>
        <v/>
      </c>
      <c r="Q1306" s="85" t="str">
        <f>IF(AND(B1306='111'!$L$11,OR($N1306=$Q$7,$O1306=$Q$7)),"x","")</f>
        <v/>
      </c>
      <c r="R1306" s="85" t="str">
        <f>IF(AND($N1306=$Q$7,$B1306&lt;'111'!$L$11),"x","")</f>
        <v/>
      </c>
      <c r="S1306" s="85" t="str">
        <f>IF(AND($O1306=$Q$7,$B1306&lt;'111'!$L$11),"x","")</f>
        <v/>
      </c>
      <c r="T1306" s="85" t="str">
        <f>IF(ISERROR(FIND('112'!$M$9,G1306,1)),"",IF((AND(FIND('112'!$M$9,G1306,1)&gt;=1,B1306='112'!$K$9,OR($N1306='112'!$I$6,$O1306='112'!$I$6))),"x",""))</f>
        <v/>
      </c>
      <c r="U1306" s="85" t="str">
        <f>IF(ISERROR(FIND('112'!$M$9,G1306,1)),"",IF((AND(LEFT(G1306,2)=LEFT('112'!$M$9,2),B1306&lt;'112'!$K$9,$N1306='112'!$I$6)),"x",""))</f>
        <v/>
      </c>
      <c r="V1306" s="85" t="str">
        <f>IF(ISERROR(FIND('112'!$M$9,G1306,1)),"",IF((AND(RIGHT(G1306,2)=RIGHT('112'!$M$9,2),B1306&lt;'112'!$K$9,$O1306='112'!$I$6)),"x",""))</f>
        <v/>
      </c>
      <c r="W1306" s="85" t="str">
        <f>IF(AND('341-CT'!$H$9=H1306,OR(LEFT(N1306,3)=$W$7,LEFT(O1306,3)=$W$7)),"x","")</f>
        <v/>
      </c>
      <c r="X1306" s="85" t="str">
        <f>IF(OR(TH!N1306=TH!$X$7,O1306=TH!$X$7),"x","")</f>
        <v/>
      </c>
      <c r="Y1306" s="85" t="str">
        <f>IF(AND(OR(N1306="131",O1306="131"),H1306='131-CT'!$H$9),"x","")</f>
        <v/>
      </c>
      <c r="Z1306" s="85"/>
      <c r="AA1306" s="85" t="str">
        <f>IF(AND(MONTH(E1306)='IN-NX'!$J$5,'IN-NX'!$D$7=D1306),"x","")</f>
        <v/>
      </c>
      <c r="AB1306" s="85" t="str">
        <f>IF(AND(OR(LEFT(TH!N1306,2)="15",LEFT(TH!O1306,2)="15"),'152-CT'!$J$8=TH!F1306),"x","")</f>
        <v/>
      </c>
      <c r="AC1306" s="85" t="str">
        <f>IF(AND(OR(LEFT(TH!N1306,2)="15",LEFT(TH!O1306,2)="15"),TK!$E$7=TH!F1306),"x","")</f>
        <v/>
      </c>
      <c r="AD1306" s="86"/>
      <c r="AF1306" s="356">
        <v>1</v>
      </c>
    </row>
    <row r="1307" spans="1:32" s="356" customFormat="1" ht="15.75" hidden="1" customHeight="1">
      <c r="A1307" s="1162" t="str">
        <f>IF(B1307&lt;&gt;"",IF(AND(B1307='IN-TC'!$S$4,OR(TH!N1307="1111",TH!O1307="1111")),TH!D1307,""),"")</f>
        <v/>
      </c>
      <c r="B1307" s="1163">
        <f t="shared" si="187"/>
        <v>6</v>
      </c>
      <c r="C1307" s="95">
        <v>42538</v>
      </c>
      <c r="D1307" s="95" t="s">
        <v>585</v>
      </c>
      <c r="E1307" s="95">
        <f t="shared" si="188"/>
        <v>42538</v>
      </c>
      <c r="F1307" s="74" t="s">
        <v>1717</v>
      </c>
      <c r="G1307" s="96" t="s">
        <v>927</v>
      </c>
      <c r="H1307" s="7"/>
      <c r="I1307" s="452"/>
      <c r="J1307" s="452"/>
      <c r="K1307" s="443">
        <v>12.68</v>
      </c>
      <c r="L1307" s="446">
        <v>22280</v>
      </c>
      <c r="M1307" s="98">
        <f t="shared" si="189"/>
        <v>282510</v>
      </c>
      <c r="N1307" s="86" t="s">
        <v>9</v>
      </c>
      <c r="O1307" s="66" t="s">
        <v>8</v>
      </c>
      <c r="P1307" s="85" t="str">
        <f>IF(AND('331-CT'!$E$7=TH!H1307,OR(N1307="331",O1307="331")),"x","")</f>
        <v/>
      </c>
      <c r="Q1307" s="85" t="str">
        <f>IF(AND(B1307='111'!$L$11,OR($N1307=$Q$7,$O1307=$Q$7)),"x","")</f>
        <v/>
      </c>
      <c r="R1307" s="85" t="str">
        <f>IF(AND($N1307=$Q$7,$B1307&lt;'111'!$L$11),"x","")</f>
        <v/>
      </c>
      <c r="S1307" s="85" t="str">
        <f>IF(AND($O1307=$Q$7,$B1307&lt;'111'!$L$11),"x","")</f>
        <v/>
      </c>
      <c r="T1307" s="85" t="str">
        <f>IF(ISERROR(FIND('112'!$M$9,G1307,1)),"",IF((AND(FIND('112'!$M$9,G1307,1)&gt;=1,B1307='112'!$K$9,OR($N1307='112'!$I$6,$O1307='112'!$I$6))),"x",""))</f>
        <v/>
      </c>
      <c r="U1307" s="85" t="str">
        <f>IF(ISERROR(FIND('112'!$M$9,G1307,1)),"",IF((AND(LEFT(G1307,2)=LEFT('112'!$M$9,2),B1307&lt;'112'!$K$9,$N1307='112'!$I$6)),"x",""))</f>
        <v/>
      </c>
      <c r="V1307" s="85" t="str">
        <f>IF(ISERROR(FIND('112'!$M$9,G1307,1)),"",IF((AND(RIGHT(G1307,2)=RIGHT('112'!$M$9,2),B1307&lt;'112'!$K$9,$O1307='112'!$I$6)),"x",""))</f>
        <v/>
      </c>
      <c r="W1307" s="85" t="str">
        <f>IF(AND('341-CT'!$H$9=H1307,OR(LEFT(N1307,3)=$W$7,LEFT(O1307,3)=$W$7)),"x","")</f>
        <v/>
      </c>
      <c r="X1307" s="85" t="str">
        <f>IF(OR(TH!N1307=TH!$X$7,O1307=TH!$X$7),"x","")</f>
        <v/>
      </c>
      <c r="Y1307" s="85" t="str">
        <f>IF(AND(OR(N1307="131",O1307="131"),H1307='131-CT'!$H$9),"x","")</f>
        <v/>
      </c>
      <c r="Z1307" s="85"/>
      <c r="AA1307" s="85" t="str">
        <f>IF(AND(MONTH(E1307)='IN-NX'!$J$5,'IN-NX'!$D$7=D1307),"x","")</f>
        <v/>
      </c>
      <c r="AB1307" s="85" t="str">
        <f>IF(AND(OR(LEFT(TH!N1307,2)="15",LEFT(TH!O1307,2)="15"),'152-CT'!$J$8=TH!F1307),"x","")</f>
        <v/>
      </c>
      <c r="AC1307" s="85" t="str">
        <f>IF(AND(OR(LEFT(TH!N1307,2)="15",LEFT(TH!O1307,2)="15"),TK!$E$7=TH!F1307),"x","")</f>
        <v/>
      </c>
      <c r="AD1307" s="86"/>
    </row>
    <row r="1308" spans="1:32" ht="15.75" hidden="1" customHeight="1">
      <c r="A1308" s="342" t="str">
        <f>IF(B1308&lt;&gt;"",IF(AND(B1308='IN-TC'!$S$4,OR(TH!N1308="1111",TH!O1308="1111")),TH!D1308,""),"")</f>
        <v/>
      </c>
      <c r="B1308" s="63">
        <f t="shared" si="176"/>
        <v>6</v>
      </c>
      <c r="C1308" s="64">
        <v>42538</v>
      </c>
      <c r="D1308" s="64" t="s">
        <v>708</v>
      </c>
      <c r="E1308" s="64">
        <f t="shared" si="185"/>
        <v>42538</v>
      </c>
      <c r="F1308" s="74" t="s">
        <v>1455</v>
      </c>
      <c r="G1308" s="67" t="s">
        <v>927</v>
      </c>
      <c r="H1308" s="7"/>
      <c r="I1308" s="446"/>
      <c r="J1308" s="446"/>
      <c r="K1308" s="437">
        <v>5</v>
      </c>
      <c r="L1308" s="446">
        <v>22280</v>
      </c>
      <c r="M1308" s="65">
        <f t="shared" si="177"/>
        <v>111400</v>
      </c>
      <c r="N1308" s="66" t="s">
        <v>101</v>
      </c>
      <c r="O1308" s="66" t="s">
        <v>267</v>
      </c>
      <c r="P1308" s="85" t="str">
        <f>IF(AND('331-CT'!$E$7=TH!H1308,OR(N1308="331",O1308="331")),"x","")</f>
        <v/>
      </c>
      <c r="Q1308" s="85" t="str">
        <f>IF(AND(B1308='111'!$L$11,OR($N1308=$Q$7,$O1308=$Q$7)),"x","")</f>
        <v/>
      </c>
      <c r="R1308" s="85" t="str">
        <f>IF(AND($N1308=$Q$7,$B1308&lt;'111'!$L$11),"x","")</f>
        <v/>
      </c>
      <c r="S1308" s="85" t="str">
        <f>IF(AND($O1308=$Q$7,$B1308&lt;'111'!$L$11),"x","")</f>
        <v/>
      </c>
      <c r="T1308" s="85" t="str">
        <f>IF(ISERROR(FIND('112'!$M$9,G1308,1)),"",IF((AND(FIND('112'!$M$9,G1308,1)&gt;=1,B1308='112'!$K$9,OR($N1308='112'!$I$6,$O1308='112'!$I$6))),"x",""))</f>
        <v/>
      </c>
      <c r="U1308" s="85" t="str">
        <f>IF(ISERROR(FIND('112'!$M$9,G1308,1)),"",IF((AND(LEFT(G1308,2)=LEFT('112'!$M$9,2),B1308&lt;'112'!$K$9,$N1308='112'!$I$6)),"x",""))</f>
        <v/>
      </c>
      <c r="V1308" s="85" t="str">
        <f>IF(ISERROR(FIND('112'!$M$9,G1308,1)),"",IF((AND(RIGHT(G1308,2)=RIGHT('112'!$M$9,2),B1308&lt;'112'!$K$9,$O1308='112'!$I$6)),"x",""))</f>
        <v/>
      </c>
      <c r="W1308" s="85" t="str">
        <f>IF(AND('341-CT'!$H$9=H1308,OR(LEFT(N1308,3)=$W$7,LEFT(O1308,3)=$W$7)),"x","")</f>
        <v/>
      </c>
      <c r="X1308" s="85" t="str">
        <f>IF(OR(TH!N1308=TH!$X$7,O1308=TH!$X$7),"x","")</f>
        <v/>
      </c>
      <c r="Y1308" s="85" t="str">
        <f>IF(AND(OR(N1308="131",O1308="131"),H1308='131-CT'!$H$9),"x","")</f>
        <v/>
      </c>
      <c r="Z1308" s="85"/>
      <c r="AA1308" s="85" t="str">
        <f>IF(AND(MONTH(E1308)='IN-NX'!$J$5,'IN-NX'!$D$7=D1308),"x","")</f>
        <v/>
      </c>
      <c r="AB1308" s="85" t="str">
        <f>IF(AND(OR(LEFT(TH!N1308,2)="15",LEFT(TH!O1308,2)="15"),'152-CT'!$J$8=TH!F1308),"x","")</f>
        <v/>
      </c>
      <c r="AC1308" s="85" t="str">
        <f>IF(AND(OR(LEFT(TH!N1308,2)="15",LEFT(TH!O1308,2)="15"),TK!$E$7=TH!F1308),"x","")</f>
        <v/>
      </c>
      <c r="AD1308" s="85"/>
      <c r="AF1308" s="333">
        <v>1</v>
      </c>
    </row>
    <row r="1309" spans="1:32" ht="15.75" hidden="1" customHeight="1">
      <c r="A1309" s="342" t="str">
        <f>IF(B1309&lt;&gt;"",IF(AND(B1309='IN-TC'!$S$4,OR(TH!N1309="1111",TH!O1309="1111")),TH!D1309,""),"")</f>
        <v/>
      </c>
      <c r="B1309" s="63">
        <f t="shared" si="176"/>
        <v>6</v>
      </c>
      <c r="C1309" s="64">
        <v>42538</v>
      </c>
      <c r="D1309" s="64" t="s">
        <v>708</v>
      </c>
      <c r="E1309" s="64">
        <f t="shared" si="185"/>
        <v>42538</v>
      </c>
      <c r="F1309" s="74" t="s">
        <v>1456</v>
      </c>
      <c r="G1309" s="67" t="s">
        <v>927</v>
      </c>
      <c r="H1309" s="7"/>
      <c r="I1309" s="446"/>
      <c r="J1309" s="446"/>
      <c r="K1309" s="437">
        <v>0.5</v>
      </c>
      <c r="L1309" s="446">
        <v>22280</v>
      </c>
      <c r="M1309" s="65">
        <f t="shared" si="177"/>
        <v>11140</v>
      </c>
      <c r="N1309" s="66" t="s">
        <v>9</v>
      </c>
      <c r="O1309" s="66" t="s">
        <v>267</v>
      </c>
      <c r="P1309" s="85" t="str">
        <f>IF(AND('331-CT'!$E$7=TH!H1309,OR(N1309="331",O1309="331")),"x","")</f>
        <v/>
      </c>
      <c r="Q1309" s="85" t="str">
        <f>IF(AND(B1309='111'!$L$11,OR($N1309=$Q$7,$O1309=$Q$7)),"x","")</f>
        <v/>
      </c>
      <c r="R1309" s="85" t="str">
        <f>IF(AND($N1309=$Q$7,$B1309&lt;'111'!$L$11),"x","")</f>
        <v/>
      </c>
      <c r="S1309" s="85" t="str">
        <f>IF(AND($O1309=$Q$7,$B1309&lt;'111'!$L$11),"x","")</f>
        <v/>
      </c>
      <c r="T1309" s="85" t="str">
        <f>IF(ISERROR(FIND('112'!$M$9,G1309,1)),"",IF((AND(FIND('112'!$M$9,G1309,1)&gt;=1,B1309='112'!$K$9,OR($N1309='112'!$I$6,$O1309='112'!$I$6))),"x",""))</f>
        <v/>
      </c>
      <c r="U1309" s="85" t="str">
        <f>IF(ISERROR(FIND('112'!$M$9,G1309,1)),"",IF((AND(LEFT(G1309,2)=LEFT('112'!$M$9,2),B1309&lt;'112'!$K$9,$N1309='112'!$I$6)),"x",""))</f>
        <v/>
      </c>
      <c r="V1309" s="85" t="str">
        <f>IF(ISERROR(FIND('112'!$M$9,G1309,1)),"",IF((AND(RIGHT(G1309,2)=RIGHT('112'!$M$9,2),B1309&lt;'112'!$K$9,$O1309='112'!$I$6)),"x",""))</f>
        <v/>
      </c>
      <c r="W1309" s="85" t="str">
        <f>IF(AND('341-CT'!$H$9=H1309,OR(LEFT(N1309,3)=$W$7,LEFT(O1309,3)=$W$7)),"x","")</f>
        <v/>
      </c>
      <c r="X1309" s="85" t="str">
        <f>IF(OR(TH!N1309=TH!$X$7,O1309=TH!$X$7),"x","")</f>
        <v/>
      </c>
      <c r="Y1309" s="85" t="str">
        <f>IF(AND(OR(N1309="131",O1309="131"),H1309='131-CT'!$H$9),"x","")</f>
        <v/>
      </c>
      <c r="Z1309" s="85"/>
      <c r="AA1309" s="85" t="str">
        <f>IF(AND(MONTH(E1309)='IN-NX'!$J$5,'IN-NX'!$D$7=D1309),"x","")</f>
        <v/>
      </c>
      <c r="AB1309" s="85" t="str">
        <f>IF(AND(OR(LEFT(TH!N1309,2)="15",LEFT(TH!O1309,2)="15"),'152-CT'!$J$8=TH!F1309),"x","")</f>
        <v/>
      </c>
      <c r="AC1309" s="85" t="str">
        <f>IF(AND(OR(LEFT(TH!N1309,2)="15",LEFT(TH!O1309,2)="15"),TK!$E$7=TH!F1309),"x","")</f>
        <v/>
      </c>
      <c r="AD1309" s="85"/>
    </row>
    <row r="1310" spans="1:32" ht="15.75" hidden="1" customHeight="1">
      <c r="A1310" s="342" t="str">
        <f>IF(B1310&lt;&gt;"",IF(AND(B1310='IN-TC'!$S$4,OR(TH!N1310="1111",TH!O1310="1111")),TH!D1310,""),"")</f>
        <v/>
      </c>
      <c r="B1310" s="63">
        <f t="shared" si="176"/>
        <v>6</v>
      </c>
      <c r="C1310" s="64">
        <v>42538</v>
      </c>
      <c r="D1310" s="64" t="s">
        <v>705</v>
      </c>
      <c r="E1310" s="64">
        <f t="shared" ref="E1310:E1317" si="190">C1310</f>
        <v>42538</v>
      </c>
      <c r="F1310" s="74" t="s">
        <v>1200</v>
      </c>
      <c r="G1310" s="67" t="s">
        <v>927</v>
      </c>
      <c r="H1310" s="7" t="s">
        <v>1716</v>
      </c>
      <c r="I1310" s="446"/>
      <c r="J1310" s="446"/>
      <c r="K1310" s="437">
        <v>166113.62100000001</v>
      </c>
      <c r="L1310" s="446">
        <v>22340</v>
      </c>
      <c r="M1310" s="65">
        <f t="shared" si="177"/>
        <v>3710978293</v>
      </c>
      <c r="N1310" s="66" t="s">
        <v>267</v>
      </c>
      <c r="O1310" s="66" t="s">
        <v>591</v>
      </c>
      <c r="P1310" s="85" t="str">
        <f>IF(AND('331-CT'!$E$7=TH!H1310,OR(N1310="331",O1310="331")),"x","")</f>
        <v/>
      </c>
      <c r="Q1310" s="85" t="str">
        <f>IF(AND(B1310='111'!$L$11,OR($N1310=$Q$7,$O1310=$Q$7)),"x","")</f>
        <v/>
      </c>
      <c r="R1310" s="85" t="str">
        <f>IF(AND($N1310=$Q$7,$B1310&lt;'111'!$L$11),"x","")</f>
        <v/>
      </c>
      <c r="S1310" s="85" t="str">
        <f>IF(AND($O1310=$Q$7,$B1310&lt;'111'!$L$11),"x","")</f>
        <v/>
      </c>
      <c r="T1310" s="85" t="str">
        <f>IF(ISERROR(FIND('112'!$M$9,G1310,1)),"",IF((AND(FIND('112'!$M$9,G1310,1)&gt;=1,B1310='112'!$K$9,OR($N1310='112'!$I$6,$O1310='112'!$I$6))),"x",""))</f>
        <v/>
      </c>
      <c r="U1310" s="85" t="str">
        <f>IF(ISERROR(FIND('112'!$M$9,G1310,1)),"",IF((AND(LEFT(G1310,2)=LEFT('112'!$M$9,2),B1310&lt;'112'!$K$9,$N1310='112'!$I$6)),"x",""))</f>
        <v/>
      </c>
      <c r="V1310" s="85" t="str">
        <f>IF(ISERROR(FIND('112'!$M$9,G1310,1)),"",IF((AND(RIGHT(G1310,2)=RIGHT('112'!$M$9,2),B1310&lt;'112'!$K$9,$O1310='112'!$I$6)),"x",""))</f>
        <v/>
      </c>
      <c r="W1310" s="85" t="str">
        <f>IF(AND('341-CT'!$H$9=H1310,OR(LEFT(N1310,3)=$W$7,LEFT(O1310,3)=$W$7)),"x","")</f>
        <v/>
      </c>
      <c r="X1310" s="85" t="str">
        <f>IF(OR(TH!N1310=TH!$X$7,O1310=TH!$X$7),"x","")</f>
        <v/>
      </c>
      <c r="Y1310" s="85" t="str">
        <f>IF(AND(OR(N1310="131",O1310="131"),H1310='131-CT'!$H$9),"x","")</f>
        <v/>
      </c>
      <c r="Z1310" s="85"/>
      <c r="AA1310" s="85" t="str">
        <f>IF(AND(MONTH(E1310)='IN-NX'!$J$5,'IN-NX'!$D$7=D1310),"x","")</f>
        <v/>
      </c>
      <c r="AB1310" s="85" t="str">
        <f>IF(AND(OR(LEFT(TH!N1310,2)="15",LEFT(TH!O1310,2)="15"),'152-CT'!$J$8=TH!F1310),"x","")</f>
        <v/>
      </c>
      <c r="AC1310" s="85" t="str">
        <f>IF(AND(OR(LEFT(TH!N1310,2)="15",LEFT(TH!O1310,2)="15"),TK!$E$7=TH!F1310),"x","")</f>
        <v/>
      </c>
      <c r="AD1310" s="85"/>
    </row>
    <row r="1311" spans="1:32" ht="15.75" hidden="1" customHeight="1">
      <c r="A1311" s="342" t="str">
        <f>IF(B1311&lt;&gt;"",IF(AND(B1311='IN-TC'!$S$4,OR(TH!N1311="1111",TH!O1311="1111")),TH!D1311,""),"")</f>
        <v/>
      </c>
      <c r="B1311" s="63">
        <f t="shared" ref="B1311:B1314" si="191">IF(C1311&lt;&gt;"",MONTH(C1311),"")</f>
        <v>6</v>
      </c>
      <c r="C1311" s="64">
        <v>42538</v>
      </c>
      <c r="D1311" s="64" t="s">
        <v>585</v>
      </c>
      <c r="E1311" s="64">
        <f t="shared" ref="E1311:E1314" si="192">C1311</f>
        <v>42538</v>
      </c>
      <c r="F1311" s="74" t="s">
        <v>617</v>
      </c>
      <c r="G1311" s="67" t="s">
        <v>927</v>
      </c>
      <c r="H1311" s="7" t="s">
        <v>1716</v>
      </c>
      <c r="I1311" s="446"/>
      <c r="J1311" s="446"/>
      <c r="K1311" s="437">
        <v>10</v>
      </c>
      <c r="L1311" s="446">
        <v>22340</v>
      </c>
      <c r="M1311" s="65">
        <f t="shared" ref="M1311:M1314" si="193">ROUND(K1311*L1311,0)</f>
        <v>223400</v>
      </c>
      <c r="N1311" s="66" t="s">
        <v>101</v>
      </c>
      <c r="O1311" s="66" t="s">
        <v>591</v>
      </c>
      <c r="P1311" s="85" t="str">
        <f>IF(AND('331-CT'!$E$7=TH!H1311,OR(N1311="331",O1311="331")),"x","")</f>
        <v/>
      </c>
      <c r="Q1311" s="85" t="str">
        <f>IF(AND(B1311='111'!$L$11,OR($N1311=$Q$7,$O1311=$Q$7)),"x","")</f>
        <v/>
      </c>
      <c r="R1311" s="85" t="str">
        <f>IF(AND($N1311=$Q$7,$B1311&lt;'111'!$L$11),"x","")</f>
        <v/>
      </c>
      <c r="S1311" s="85" t="str">
        <f>IF(AND($O1311=$Q$7,$B1311&lt;'111'!$L$11),"x","")</f>
        <v/>
      </c>
      <c r="T1311" s="85" t="str">
        <f>IF(ISERROR(FIND('112'!$M$9,G1311,1)),"",IF((AND(FIND('112'!$M$9,G1311,1)&gt;=1,B1311='112'!$K$9,OR($N1311='112'!$I$6,$O1311='112'!$I$6))),"x",""))</f>
        <v/>
      </c>
      <c r="U1311" s="85" t="str">
        <f>IF(ISERROR(FIND('112'!$M$9,G1311,1)),"",IF((AND(LEFT(G1311,2)=LEFT('112'!$M$9,2),B1311&lt;'112'!$K$9,$N1311='112'!$I$6)),"x",""))</f>
        <v/>
      </c>
      <c r="V1311" s="85" t="str">
        <f>IF(ISERROR(FIND('112'!$M$9,G1311,1)),"",IF((AND(RIGHT(G1311,2)=RIGHT('112'!$M$9,2),B1311&lt;'112'!$K$9,$O1311='112'!$I$6)),"x",""))</f>
        <v/>
      </c>
      <c r="W1311" s="85" t="str">
        <f>IF(AND('341-CT'!$H$9=H1311,OR(LEFT(N1311,3)=$W$7,LEFT(O1311,3)=$W$7)),"x","")</f>
        <v/>
      </c>
      <c r="X1311" s="85" t="str">
        <f>IF(OR(TH!N1311=TH!$X$7,O1311=TH!$X$7),"x","")</f>
        <v/>
      </c>
      <c r="Y1311" s="85" t="str">
        <f>IF(AND(OR(N1311="131",O1311="131"),H1311='131-CT'!$H$9),"x","")</f>
        <v/>
      </c>
      <c r="Z1311" s="85"/>
      <c r="AA1311" s="85" t="str">
        <f>IF(AND(MONTH(E1311)='IN-NX'!$J$5,'IN-NX'!$D$7=D1311),"x","")</f>
        <v/>
      </c>
      <c r="AB1311" s="85" t="str">
        <f>IF(AND(OR(LEFT(TH!N1311,2)="15",LEFT(TH!O1311,2)="15"),'152-CT'!$J$8=TH!F1311),"x","")</f>
        <v/>
      </c>
      <c r="AC1311" s="85" t="str">
        <f>IF(AND(OR(LEFT(TH!N1311,2)="15",LEFT(TH!O1311,2)="15"),TK!$E$7=TH!F1311),"x","")</f>
        <v/>
      </c>
      <c r="AD1311" s="85"/>
      <c r="AF1311" s="333">
        <v>1</v>
      </c>
    </row>
    <row r="1312" spans="1:32" ht="15.75" hidden="1" customHeight="1">
      <c r="A1312" s="342" t="str">
        <f>IF(B1312&lt;&gt;"",IF(AND(B1312='IN-TC'!$S$4,OR(TH!N1312="1111",TH!O1312="1111")),TH!D1312,""),"")</f>
        <v/>
      </c>
      <c r="B1312" s="63">
        <f t="shared" si="191"/>
        <v>6</v>
      </c>
      <c r="C1312" s="64">
        <v>42538</v>
      </c>
      <c r="D1312" s="64" t="s">
        <v>585</v>
      </c>
      <c r="E1312" s="64">
        <f t="shared" si="192"/>
        <v>42538</v>
      </c>
      <c r="F1312" s="74" t="s">
        <v>1203</v>
      </c>
      <c r="G1312" s="67" t="s">
        <v>927</v>
      </c>
      <c r="H1312" s="7" t="s">
        <v>1716</v>
      </c>
      <c r="I1312" s="446"/>
      <c r="J1312" s="446"/>
      <c r="K1312" s="437">
        <v>1</v>
      </c>
      <c r="L1312" s="446">
        <v>22340</v>
      </c>
      <c r="M1312" s="65">
        <f t="shared" si="193"/>
        <v>22340</v>
      </c>
      <c r="N1312" s="66" t="s">
        <v>9</v>
      </c>
      <c r="O1312" s="66" t="s">
        <v>591</v>
      </c>
      <c r="P1312" s="85" t="str">
        <f>IF(AND('331-CT'!$E$7=TH!H1312,OR(N1312="331",O1312="331")),"x","")</f>
        <v/>
      </c>
      <c r="Q1312" s="85" t="str">
        <f>IF(AND(B1312='111'!$L$11,OR($N1312=$Q$7,$O1312=$Q$7)),"x","")</f>
        <v/>
      </c>
      <c r="R1312" s="85" t="str">
        <f>IF(AND($N1312=$Q$7,$B1312&lt;'111'!$L$11),"x","")</f>
        <v/>
      </c>
      <c r="S1312" s="85" t="str">
        <f>IF(AND($O1312=$Q$7,$B1312&lt;'111'!$L$11),"x","")</f>
        <v/>
      </c>
      <c r="T1312" s="85" t="str">
        <f>IF(ISERROR(FIND('112'!$M$9,G1312,1)),"",IF((AND(FIND('112'!$M$9,G1312,1)&gt;=1,B1312='112'!$K$9,OR($N1312='112'!$I$6,$O1312='112'!$I$6))),"x",""))</f>
        <v/>
      </c>
      <c r="U1312" s="85" t="str">
        <f>IF(ISERROR(FIND('112'!$M$9,G1312,1)),"",IF((AND(LEFT(G1312,2)=LEFT('112'!$M$9,2),B1312&lt;'112'!$K$9,$N1312='112'!$I$6)),"x",""))</f>
        <v/>
      </c>
      <c r="V1312" s="85" t="str">
        <f>IF(ISERROR(FIND('112'!$M$9,G1312,1)),"",IF((AND(RIGHT(G1312,2)=RIGHT('112'!$M$9,2),B1312&lt;'112'!$K$9,$O1312='112'!$I$6)),"x",""))</f>
        <v/>
      </c>
      <c r="W1312" s="85" t="str">
        <f>IF(AND('341-CT'!$H$9=H1312,OR(LEFT(N1312,3)=$W$7,LEFT(O1312,3)=$W$7)),"x","")</f>
        <v/>
      </c>
      <c r="X1312" s="85" t="str">
        <f>IF(OR(TH!N1312=TH!$X$7,O1312=TH!$X$7),"x","")</f>
        <v/>
      </c>
      <c r="Y1312" s="85" t="str">
        <f>IF(AND(OR(N1312="131",O1312="131"),H1312='131-CT'!$H$9),"x","")</f>
        <v/>
      </c>
      <c r="Z1312" s="85"/>
      <c r="AA1312" s="85" t="str">
        <f>IF(AND(MONTH(E1312)='IN-NX'!$J$5,'IN-NX'!$D$7=D1312),"x","")</f>
        <v/>
      </c>
      <c r="AB1312" s="85" t="str">
        <f>IF(AND(OR(LEFT(TH!N1312,2)="15",LEFT(TH!O1312,2)="15"),'152-CT'!$J$8=TH!F1312),"x","")</f>
        <v/>
      </c>
      <c r="AC1312" s="85" t="str">
        <f>IF(AND(OR(LEFT(TH!N1312,2)="15",LEFT(TH!O1312,2)="15"),TK!$E$7=TH!F1312),"x","")</f>
        <v/>
      </c>
      <c r="AD1312" s="85"/>
    </row>
    <row r="1313" spans="1:32" ht="15.75" hidden="1" customHeight="1">
      <c r="A1313" s="342" t="str">
        <f>IF(B1313&lt;&gt;"",IF(AND(B1313='IN-TC'!$S$4,OR(TH!N1313="1111",TH!O1313="1111")),TH!D1313,""),"")</f>
        <v/>
      </c>
      <c r="B1313" s="63">
        <f t="shared" si="191"/>
        <v>6</v>
      </c>
      <c r="C1313" s="64">
        <v>42538</v>
      </c>
      <c r="D1313" s="64" t="s">
        <v>585</v>
      </c>
      <c r="E1313" s="64">
        <f t="shared" si="192"/>
        <v>42538</v>
      </c>
      <c r="F1313" s="74" t="s">
        <v>618</v>
      </c>
      <c r="G1313" s="67" t="s">
        <v>927</v>
      </c>
      <c r="H1313" s="7" t="s">
        <v>1716</v>
      </c>
      <c r="I1313" s="446"/>
      <c r="J1313" s="446"/>
      <c r="K1313" s="437">
        <v>27.62</v>
      </c>
      <c r="L1313" s="446">
        <v>22340</v>
      </c>
      <c r="M1313" s="65">
        <f t="shared" si="193"/>
        <v>617031</v>
      </c>
      <c r="N1313" s="66" t="s">
        <v>101</v>
      </c>
      <c r="O1313" s="66" t="s">
        <v>591</v>
      </c>
      <c r="P1313" s="85" t="str">
        <f>IF(AND('331-CT'!$E$7=TH!H1313,OR(N1313="331",O1313="331")),"x","")</f>
        <v/>
      </c>
      <c r="Q1313" s="85" t="str">
        <f>IF(AND(B1313='111'!$L$11,OR($N1313=$Q$7,$O1313=$Q$7)),"x","")</f>
        <v/>
      </c>
      <c r="R1313" s="85" t="str">
        <f>IF(AND($N1313=$Q$7,$B1313&lt;'111'!$L$11),"x","")</f>
        <v/>
      </c>
      <c r="S1313" s="85" t="str">
        <f>IF(AND($O1313=$Q$7,$B1313&lt;'111'!$L$11),"x","")</f>
        <v/>
      </c>
      <c r="T1313" s="85" t="str">
        <f>IF(ISERROR(FIND('112'!$M$9,G1313,1)),"",IF((AND(FIND('112'!$M$9,G1313,1)&gt;=1,B1313='112'!$K$9,OR($N1313='112'!$I$6,$O1313='112'!$I$6))),"x",""))</f>
        <v/>
      </c>
      <c r="U1313" s="85" t="str">
        <f>IF(ISERROR(FIND('112'!$M$9,G1313,1)),"",IF((AND(LEFT(G1313,2)=LEFT('112'!$M$9,2),B1313&lt;'112'!$K$9,$N1313='112'!$I$6)),"x",""))</f>
        <v/>
      </c>
      <c r="V1313" s="85" t="str">
        <f>IF(ISERROR(FIND('112'!$M$9,G1313,1)),"",IF((AND(RIGHT(G1313,2)=RIGHT('112'!$M$9,2),B1313&lt;'112'!$K$9,$O1313='112'!$I$6)),"x",""))</f>
        <v/>
      </c>
      <c r="W1313" s="85" t="str">
        <f>IF(AND('341-CT'!$H$9=H1313,OR(LEFT(N1313,3)=$W$7,LEFT(O1313,3)=$W$7)),"x","")</f>
        <v/>
      </c>
      <c r="X1313" s="85" t="str">
        <f>IF(OR(TH!N1313=TH!$X$7,O1313=TH!$X$7),"x","")</f>
        <v/>
      </c>
      <c r="Y1313" s="85" t="str">
        <f>IF(AND(OR(N1313="131",O1313="131"),H1313='131-CT'!$H$9),"x","")</f>
        <v/>
      </c>
      <c r="Z1313" s="85"/>
      <c r="AA1313" s="85" t="str">
        <f>IF(AND(MONTH(E1313)='IN-NX'!$J$5,'IN-NX'!$D$7=D1313),"x","")</f>
        <v/>
      </c>
      <c r="AB1313" s="85" t="str">
        <f>IF(AND(OR(LEFT(TH!N1313,2)="15",LEFT(TH!O1313,2)="15"),'152-CT'!$J$8=TH!F1313),"x","")</f>
        <v/>
      </c>
      <c r="AC1313" s="85" t="str">
        <f>IF(AND(OR(LEFT(TH!N1313,2)="15",LEFT(TH!O1313,2)="15"),TK!$E$7=TH!F1313),"x","")</f>
        <v/>
      </c>
      <c r="AD1313" s="85"/>
      <c r="AF1313" s="333">
        <v>1</v>
      </c>
    </row>
    <row r="1314" spans="1:32" ht="15.75" hidden="1" customHeight="1">
      <c r="A1314" s="342" t="str">
        <f>IF(B1314&lt;&gt;"",IF(AND(B1314='IN-TC'!$S$4,OR(TH!N1314="1111",TH!O1314="1111")),TH!D1314,""),"")</f>
        <v/>
      </c>
      <c r="B1314" s="63">
        <f t="shared" si="191"/>
        <v>6</v>
      </c>
      <c r="C1314" s="64">
        <v>42538</v>
      </c>
      <c r="D1314" s="64" t="s">
        <v>585</v>
      </c>
      <c r="E1314" s="64">
        <f t="shared" si="192"/>
        <v>42538</v>
      </c>
      <c r="F1314" s="74" t="s">
        <v>1327</v>
      </c>
      <c r="G1314" s="67" t="s">
        <v>927</v>
      </c>
      <c r="H1314" s="7" t="s">
        <v>1716</v>
      </c>
      <c r="I1314" s="446"/>
      <c r="J1314" s="446"/>
      <c r="K1314" s="437">
        <v>2.76</v>
      </c>
      <c r="L1314" s="446">
        <v>22340</v>
      </c>
      <c r="M1314" s="65">
        <f t="shared" si="193"/>
        <v>61658</v>
      </c>
      <c r="N1314" s="66" t="s">
        <v>9</v>
      </c>
      <c r="O1314" s="66" t="s">
        <v>591</v>
      </c>
      <c r="P1314" s="85" t="str">
        <f>IF(AND('331-CT'!$E$7=TH!H1314,OR(N1314="331",O1314="331")),"x","")</f>
        <v/>
      </c>
      <c r="Q1314" s="85" t="str">
        <f>IF(AND(B1314='111'!$L$11,OR($N1314=$Q$7,$O1314=$Q$7)),"x","")</f>
        <v/>
      </c>
      <c r="R1314" s="85" t="str">
        <f>IF(AND($N1314=$Q$7,$B1314&lt;'111'!$L$11),"x","")</f>
        <v/>
      </c>
      <c r="S1314" s="85" t="str">
        <f>IF(AND($O1314=$Q$7,$B1314&lt;'111'!$L$11),"x","")</f>
        <v/>
      </c>
      <c r="T1314" s="85" t="str">
        <f>IF(ISERROR(FIND('112'!$M$9,G1314,1)),"",IF((AND(FIND('112'!$M$9,G1314,1)&gt;=1,B1314='112'!$K$9,OR($N1314='112'!$I$6,$O1314='112'!$I$6))),"x",""))</f>
        <v/>
      </c>
      <c r="U1314" s="85" t="str">
        <f>IF(ISERROR(FIND('112'!$M$9,G1314,1)),"",IF((AND(LEFT(G1314,2)=LEFT('112'!$M$9,2),B1314&lt;'112'!$K$9,$N1314='112'!$I$6)),"x",""))</f>
        <v/>
      </c>
      <c r="V1314" s="85" t="str">
        <f>IF(ISERROR(FIND('112'!$M$9,G1314,1)),"",IF((AND(RIGHT(G1314,2)=RIGHT('112'!$M$9,2),B1314&lt;'112'!$K$9,$O1314='112'!$I$6)),"x",""))</f>
        <v/>
      </c>
      <c r="W1314" s="85" t="str">
        <f>IF(AND('341-CT'!$H$9=H1314,OR(LEFT(N1314,3)=$W$7,LEFT(O1314,3)=$W$7)),"x","")</f>
        <v/>
      </c>
      <c r="X1314" s="85" t="str">
        <f>IF(OR(TH!N1314=TH!$X$7,O1314=TH!$X$7),"x","")</f>
        <v/>
      </c>
      <c r="Y1314" s="85" t="str">
        <f>IF(AND(OR(N1314="131",O1314="131"),H1314='131-CT'!$H$9),"x","")</f>
        <v/>
      </c>
      <c r="Z1314" s="85"/>
      <c r="AA1314" s="85" t="str">
        <f>IF(AND(MONTH(E1314)='IN-NX'!$J$5,'IN-NX'!$D$7=D1314),"x","")</f>
        <v/>
      </c>
      <c r="AB1314" s="85" t="str">
        <f>IF(AND(OR(LEFT(TH!N1314,2)="15",LEFT(TH!O1314,2)="15"),'152-CT'!$J$8=TH!F1314),"x","")</f>
        <v/>
      </c>
      <c r="AC1314" s="85" t="str">
        <f>IF(AND(OR(LEFT(TH!N1314,2)="15",LEFT(TH!O1314,2)="15"),TK!$E$7=TH!F1314),"x","")</f>
        <v/>
      </c>
      <c r="AD1314" s="85"/>
    </row>
    <row r="1315" spans="1:32" s="353" customFormat="1" ht="15.75" hidden="1" customHeight="1">
      <c r="A1315" s="1190" t="str">
        <f>IF(B1315&lt;&gt;"",IF(AND(B1315='IN-TC'!$S$4,OR(TH!N1315="1111",TH!O1315="1111")),TH!D1315,""),"")</f>
        <v/>
      </c>
      <c r="B1315" s="1021">
        <f t="shared" ref="B1315" si="194">IF(C1315&lt;&gt;"",MONTH(C1315),"")</f>
        <v>6</v>
      </c>
      <c r="C1315" s="81">
        <v>42538</v>
      </c>
      <c r="D1315" s="81" t="s">
        <v>585</v>
      </c>
      <c r="E1315" s="81">
        <f t="shared" ref="E1315" si="195">C1315</f>
        <v>42538</v>
      </c>
      <c r="F1315" s="83" t="s">
        <v>1532</v>
      </c>
      <c r="G1315" s="82" t="s">
        <v>927</v>
      </c>
      <c r="H1315" s="975" t="s">
        <v>1716</v>
      </c>
      <c r="I1315" s="444"/>
      <c r="J1315" s="444"/>
      <c r="K1315" s="435">
        <v>90</v>
      </c>
      <c r="L1315" s="444">
        <v>22340</v>
      </c>
      <c r="M1315" s="84">
        <f t="shared" ref="M1315" si="196">ROUND(K1315*L1315,0)</f>
        <v>2010600</v>
      </c>
      <c r="N1315" s="85" t="s">
        <v>101</v>
      </c>
      <c r="O1315" s="85" t="s">
        <v>591</v>
      </c>
      <c r="P1315" s="85" t="str">
        <f>IF(AND('331-CT'!$E$7=TH!H1315,OR(N1315="331",O1315="331")),"x","")</f>
        <v/>
      </c>
      <c r="Q1315" s="85" t="str">
        <f>IF(AND(B1315='111'!$L$11,OR($N1315=$Q$7,$O1315=$Q$7)),"x","")</f>
        <v/>
      </c>
      <c r="R1315" s="85" t="str">
        <f>IF(AND($N1315=$Q$7,$B1315&lt;'111'!$L$11),"x","")</f>
        <v/>
      </c>
      <c r="S1315" s="85" t="str">
        <f>IF(AND($O1315=$Q$7,$B1315&lt;'111'!$L$11),"x","")</f>
        <v/>
      </c>
      <c r="T1315" s="85" t="str">
        <f>IF(ISERROR(FIND('112'!$M$9,G1315,1)),"",IF((AND(FIND('112'!$M$9,G1315,1)&gt;=1,B1315='112'!$K$9,OR($N1315='112'!$I$6,$O1315='112'!$I$6))),"x",""))</f>
        <v/>
      </c>
      <c r="U1315" s="85" t="str">
        <f>IF(ISERROR(FIND('112'!$M$9,G1315,1)),"",IF((AND(LEFT(G1315,2)=LEFT('112'!$M$9,2),B1315&lt;'112'!$K$9,$N1315='112'!$I$6)),"x",""))</f>
        <v/>
      </c>
      <c r="V1315" s="85" t="str">
        <f>IF(ISERROR(FIND('112'!$M$9,G1315,1)),"",IF((AND(RIGHT(G1315,2)=RIGHT('112'!$M$9,2),B1315&lt;'112'!$K$9,$O1315='112'!$I$6)),"x",""))</f>
        <v/>
      </c>
      <c r="W1315" s="85" t="str">
        <f>IF(AND('341-CT'!$H$9=H1315,OR(LEFT(N1315,3)=$W$7,LEFT(O1315,3)=$W$7)),"x","")</f>
        <v/>
      </c>
      <c r="X1315" s="85" t="str">
        <f>IF(OR(TH!N1315=TH!$X$7,O1315=TH!$X$7),"x","")</f>
        <v/>
      </c>
      <c r="Y1315" s="85" t="str">
        <f>IF(AND(OR(N1315="131",O1315="131"),H1315='131-CT'!$H$9),"x","")</f>
        <v/>
      </c>
      <c r="Z1315" s="85"/>
      <c r="AA1315" s="85" t="str">
        <f>IF(AND(MONTH(E1315)='IN-NX'!$J$5,'IN-NX'!$D$7=D1315),"x","")</f>
        <v/>
      </c>
      <c r="AB1315" s="85" t="str">
        <f>IF(AND(OR(LEFT(TH!N1315,2)="15",LEFT(TH!O1315,2)="15"),'152-CT'!$J$8=TH!F1315),"x","")</f>
        <v/>
      </c>
      <c r="AC1315" s="85" t="str">
        <f>IF(AND(OR(LEFT(TH!N1315,2)="15",LEFT(TH!O1315,2)="15"),TK!$E$7=TH!F1315),"x","")</f>
        <v/>
      </c>
      <c r="AD1315" s="85"/>
    </row>
    <row r="1316" spans="1:32" s="353" customFormat="1" ht="15.75" hidden="1" customHeight="1">
      <c r="A1316" s="1190" t="str">
        <f>IF(B1316&lt;&gt;"",IF(AND(B1316='IN-TC'!$S$4,OR(TH!N1316="1111",TH!O1316="1111")),TH!D1316,""),"")</f>
        <v/>
      </c>
      <c r="B1316" s="1021">
        <f t="shared" ref="B1316" si="197">IF(C1316&lt;&gt;"",MONTH(C1316),"")</f>
        <v>6</v>
      </c>
      <c r="C1316" s="81">
        <v>42538</v>
      </c>
      <c r="D1316" s="81" t="s">
        <v>585</v>
      </c>
      <c r="E1316" s="81">
        <f t="shared" ref="E1316" si="198">C1316</f>
        <v>42538</v>
      </c>
      <c r="F1316" s="83" t="s">
        <v>1076</v>
      </c>
      <c r="G1316" s="82" t="s">
        <v>927</v>
      </c>
      <c r="H1316" s="975" t="s">
        <v>1716</v>
      </c>
      <c r="I1316" s="444"/>
      <c r="J1316" s="444"/>
      <c r="K1316" s="435"/>
      <c r="L1316" s="444"/>
      <c r="M1316" s="84">
        <v>6476722</v>
      </c>
      <c r="N1316" s="85" t="s">
        <v>591</v>
      </c>
      <c r="O1316" s="85" t="s">
        <v>43</v>
      </c>
      <c r="P1316" s="85" t="str">
        <f>IF(AND('331-CT'!$E$7=TH!H1316,OR(N1316="331",O1316="331")),"x","")</f>
        <v/>
      </c>
      <c r="Q1316" s="85" t="str">
        <f>IF(AND(B1316='111'!$L$11,OR($N1316=$Q$7,$O1316=$Q$7)),"x","")</f>
        <v/>
      </c>
      <c r="R1316" s="85" t="str">
        <f>IF(AND($N1316=$Q$7,$B1316&lt;'111'!$L$11),"x","")</f>
        <v/>
      </c>
      <c r="S1316" s="85" t="str">
        <f>IF(AND($O1316=$Q$7,$B1316&lt;'111'!$L$11),"x","")</f>
        <v/>
      </c>
      <c r="T1316" s="85" t="str">
        <f>IF(ISERROR(FIND('112'!$M$9,G1316,1)),"",IF((AND(FIND('112'!$M$9,G1316,1)&gt;=1,B1316='112'!$K$9,OR($N1316='112'!$I$6,$O1316='112'!$I$6))),"x",""))</f>
        <v/>
      </c>
      <c r="U1316" s="85" t="str">
        <f>IF(ISERROR(FIND('112'!$M$9,G1316,1)),"",IF((AND(LEFT(G1316,2)=LEFT('112'!$M$9,2),B1316&lt;'112'!$K$9,$N1316='112'!$I$6)),"x",""))</f>
        <v/>
      </c>
      <c r="V1316" s="85" t="str">
        <f>IF(ISERROR(FIND('112'!$M$9,G1316,1)),"",IF((AND(RIGHT(G1316,2)=RIGHT('112'!$M$9,2),B1316&lt;'112'!$K$9,$O1316='112'!$I$6)),"x",""))</f>
        <v/>
      </c>
      <c r="W1316" s="85" t="str">
        <f>IF(AND('341-CT'!$H$9=H1316,OR(LEFT(N1316,3)=$W$7,LEFT(O1316,3)=$W$7)),"x","")</f>
        <v/>
      </c>
      <c r="X1316" s="85" t="str">
        <f>IF(OR(TH!N1316=TH!$X$7,O1316=TH!$X$7),"x","")</f>
        <v/>
      </c>
      <c r="Y1316" s="85" t="str">
        <f>IF(AND(OR(N1316="131",O1316="131"),H1316='131-CT'!$H$9),"x","")</f>
        <v/>
      </c>
      <c r="Z1316" s="85"/>
      <c r="AA1316" s="85" t="str">
        <f>IF(AND(MONTH(E1316)='IN-NX'!$J$5,'IN-NX'!$D$7=D1316),"x","")</f>
        <v/>
      </c>
      <c r="AB1316" s="85" t="str">
        <f>IF(AND(OR(LEFT(TH!N1316,2)="15",LEFT(TH!O1316,2)="15"),'152-CT'!$J$8=TH!F1316),"x","")</f>
        <v/>
      </c>
      <c r="AC1316" s="85" t="str">
        <f>IF(AND(OR(LEFT(TH!N1316,2)="15",LEFT(TH!O1316,2)="15"),TK!$E$7=TH!F1316),"x","")</f>
        <v/>
      </c>
      <c r="AD1316" s="85"/>
    </row>
    <row r="1317" spans="1:32" ht="15.75" hidden="1" customHeight="1">
      <c r="A1317" s="342" t="str">
        <f>IF(B1317&lt;&gt;"",IF(AND(B1317='IN-TC'!$S$4,OR(TH!N1317="1111",TH!O1317="1111")),TH!D1317,""),"")</f>
        <v/>
      </c>
      <c r="B1317" s="63">
        <f t="shared" si="176"/>
        <v>6</v>
      </c>
      <c r="C1317" s="64">
        <v>42539</v>
      </c>
      <c r="D1317" s="64" t="s">
        <v>708</v>
      </c>
      <c r="E1317" s="64">
        <f t="shared" si="190"/>
        <v>42539</v>
      </c>
      <c r="F1317" s="74" t="s">
        <v>759</v>
      </c>
      <c r="G1317" s="67" t="s">
        <v>927</v>
      </c>
      <c r="H1317" s="7" t="s">
        <v>732</v>
      </c>
      <c r="I1317" s="446"/>
      <c r="J1317" s="446"/>
      <c r="K1317" s="437">
        <v>306.56</v>
      </c>
      <c r="L1317" s="446">
        <v>22300</v>
      </c>
      <c r="M1317" s="65">
        <f t="shared" si="177"/>
        <v>6836288</v>
      </c>
      <c r="N1317" s="66" t="s">
        <v>99</v>
      </c>
      <c r="O1317" s="66" t="s">
        <v>267</v>
      </c>
      <c r="P1317" s="85" t="str">
        <f>IF(AND('331-CT'!$E$7=TH!H1317,OR(N1317="331",O1317="331")),"x","")</f>
        <v/>
      </c>
      <c r="Q1317" s="85" t="str">
        <f>IF(AND(B1317='111'!$L$11,OR($N1317=$Q$7,$O1317=$Q$7)),"x","")</f>
        <v/>
      </c>
      <c r="R1317" s="85" t="str">
        <f>IF(AND($N1317=$Q$7,$B1317&lt;'111'!$L$11),"x","")</f>
        <v/>
      </c>
      <c r="S1317" s="85" t="str">
        <f>IF(AND($O1317=$Q$7,$B1317&lt;'111'!$L$11),"x","")</f>
        <v/>
      </c>
      <c r="T1317" s="85" t="str">
        <f>IF(ISERROR(FIND('112'!$M$9,G1317,1)),"",IF((AND(FIND('112'!$M$9,G1317,1)&gt;=1,B1317='112'!$K$9,OR($N1317='112'!$I$6,$O1317='112'!$I$6))),"x",""))</f>
        <v/>
      </c>
      <c r="U1317" s="85" t="str">
        <f>IF(ISERROR(FIND('112'!$M$9,G1317,1)),"",IF((AND(LEFT(G1317,2)=LEFT('112'!$M$9,2),B1317&lt;'112'!$K$9,$N1317='112'!$I$6)),"x",""))</f>
        <v/>
      </c>
      <c r="V1317" s="85" t="str">
        <f>IF(ISERROR(FIND('112'!$M$9,G1317,1)),"",IF((AND(RIGHT(G1317,2)=RIGHT('112'!$M$9,2),B1317&lt;'112'!$K$9,$O1317='112'!$I$6)),"x",""))</f>
        <v/>
      </c>
      <c r="W1317" s="85" t="str">
        <f>IF(AND('341-CT'!$H$9=H1317,OR(LEFT(N1317,3)=$W$7,LEFT(O1317,3)=$W$7)),"x","")</f>
        <v/>
      </c>
      <c r="X1317" s="85" t="str">
        <f>IF(OR(TH!N1317=TH!$X$7,O1317=TH!$X$7),"x","")</f>
        <v/>
      </c>
      <c r="Y1317" s="85" t="str">
        <f>IF(AND(OR(N1317="131",O1317="131"),H1317='131-CT'!$H$9),"x","")</f>
        <v/>
      </c>
      <c r="Z1317" s="85"/>
      <c r="AA1317" s="85" t="str">
        <f>IF(AND(MONTH(E1317)='IN-NX'!$J$5,'IN-NX'!$D$7=D1317),"x","")</f>
        <v/>
      </c>
      <c r="AB1317" s="85" t="str">
        <f>IF(AND(OR(LEFT(TH!N1317,2)="15",LEFT(TH!O1317,2)="15"),'152-CT'!$J$8=TH!F1317),"x","")</f>
        <v/>
      </c>
      <c r="AC1317" s="85" t="str">
        <f>IF(AND(OR(LEFT(TH!N1317,2)="15",LEFT(TH!O1317,2)="15"),TK!$E$7=TH!F1317),"x","")</f>
        <v/>
      </c>
      <c r="AD1317" s="85"/>
    </row>
    <row r="1318" spans="1:32" ht="15.75" hidden="1" customHeight="1">
      <c r="A1318" s="342" t="str">
        <f>IF(B1318&lt;&gt;"",IF(AND(B1318='IN-TC'!$S$4,OR(TH!N1318="1111",TH!O1318="1111")),TH!D1318,""),"")</f>
        <v/>
      </c>
      <c r="B1318" s="63">
        <f t="shared" ref="B1318" si="199">IF(C1318&lt;&gt;"",MONTH(C1318),"")</f>
        <v>6</v>
      </c>
      <c r="C1318" s="64">
        <v>42539</v>
      </c>
      <c r="D1318" s="64" t="s">
        <v>708</v>
      </c>
      <c r="E1318" s="64">
        <f t="shared" ref="E1318" si="200">C1318</f>
        <v>42539</v>
      </c>
      <c r="F1318" s="74" t="s">
        <v>1068</v>
      </c>
      <c r="G1318" s="67" t="s">
        <v>927</v>
      </c>
      <c r="H1318" s="7" t="s">
        <v>739</v>
      </c>
      <c r="I1318" s="446"/>
      <c r="J1318" s="446"/>
      <c r="K1318" s="437">
        <v>210.11</v>
      </c>
      <c r="L1318" s="446">
        <v>22300</v>
      </c>
      <c r="M1318" s="65">
        <f t="shared" si="177"/>
        <v>4685453</v>
      </c>
      <c r="N1318" s="66" t="s">
        <v>99</v>
      </c>
      <c r="O1318" s="66" t="s">
        <v>267</v>
      </c>
      <c r="P1318" s="85" t="str">
        <f>IF(AND('331-CT'!$E$7=TH!H1318,OR(N1318="331",O1318="331")),"x","")</f>
        <v/>
      </c>
      <c r="Q1318" s="85" t="str">
        <f>IF(AND(B1318='111'!$L$11,OR($N1318=$Q$7,$O1318=$Q$7)),"x","")</f>
        <v/>
      </c>
      <c r="R1318" s="85" t="str">
        <f>IF(AND($N1318=$Q$7,$B1318&lt;'111'!$L$11),"x","")</f>
        <v/>
      </c>
      <c r="S1318" s="85" t="str">
        <f>IF(AND($O1318=$Q$7,$B1318&lt;'111'!$L$11),"x","")</f>
        <v/>
      </c>
      <c r="T1318" s="85" t="str">
        <f>IF(ISERROR(FIND('112'!$M$9,G1318,1)),"",IF((AND(FIND('112'!$M$9,G1318,1)&gt;=1,B1318='112'!$K$9,OR($N1318='112'!$I$6,$O1318='112'!$I$6))),"x",""))</f>
        <v/>
      </c>
      <c r="U1318" s="85" t="str">
        <f>IF(ISERROR(FIND('112'!$M$9,G1318,1)),"",IF((AND(LEFT(G1318,2)=LEFT('112'!$M$9,2),B1318&lt;'112'!$K$9,$N1318='112'!$I$6)),"x",""))</f>
        <v/>
      </c>
      <c r="V1318" s="85" t="str">
        <f>IF(ISERROR(FIND('112'!$M$9,G1318,1)),"",IF((AND(RIGHT(G1318,2)=RIGHT('112'!$M$9,2),B1318&lt;'112'!$K$9,$O1318='112'!$I$6)),"x",""))</f>
        <v/>
      </c>
      <c r="W1318" s="85" t="str">
        <f>IF(AND('341-CT'!$H$9=H1318,OR(LEFT(N1318,3)=$W$7,LEFT(O1318,3)=$W$7)),"x","")</f>
        <v/>
      </c>
      <c r="X1318" s="85" t="str">
        <f>IF(OR(TH!N1318=TH!$X$7,O1318=TH!$X$7),"x","")</f>
        <v/>
      </c>
      <c r="Y1318" s="85" t="str">
        <f>IF(AND(OR(N1318="131",O1318="131"),H1318='131-CT'!$H$9),"x","")</f>
        <v/>
      </c>
      <c r="Z1318" s="85"/>
      <c r="AA1318" s="85" t="str">
        <f>IF(AND(MONTH(E1318)='IN-NX'!$J$5,'IN-NX'!$D$7=D1318),"x","")</f>
        <v/>
      </c>
      <c r="AB1318" s="85" t="str">
        <f>IF(AND(OR(LEFT(TH!N1318,2)="15",LEFT(TH!O1318,2)="15"),'152-CT'!$J$8=TH!F1318),"x","")</f>
        <v/>
      </c>
      <c r="AC1318" s="85" t="str">
        <f>IF(AND(OR(LEFT(TH!N1318,2)="15",LEFT(TH!O1318,2)="15"),TK!$E$7=TH!F1318),"x","")</f>
        <v/>
      </c>
      <c r="AD1318" s="85"/>
    </row>
    <row r="1319" spans="1:32" ht="15.75" hidden="1" customHeight="1">
      <c r="A1319" s="342" t="str">
        <f>IF(B1319&lt;&gt;"",IF(AND(B1319='IN-TC'!$S$4,OR(TH!N1319="1111",TH!O1319="1111")),TH!D1319,""),"")</f>
        <v/>
      </c>
      <c r="B1319" s="63">
        <f t="shared" si="176"/>
        <v>6</v>
      </c>
      <c r="C1319" s="64">
        <v>42539</v>
      </c>
      <c r="D1319" s="64" t="s">
        <v>708</v>
      </c>
      <c r="E1319" s="64">
        <f t="shared" ref="E1319:E1320" si="201">C1319</f>
        <v>42539</v>
      </c>
      <c r="F1319" s="74" t="s">
        <v>761</v>
      </c>
      <c r="G1319" s="67" t="s">
        <v>927</v>
      </c>
      <c r="H1319" s="7" t="s">
        <v>733</v>
      </c>
      <c r="I1319" s="446"/>
      <c r="J1319" s="446"/>
      <c r="K1319" s="437">
        <v>306.56</v>
      </c>
      <c r="L1319" s="446">
        <v>22300</v>
      </c>
      <c r="M1319" s="65">
        <f t="shared" si="177"/>
        <v>6836288</v>
      </c>
      <c r="N1319" s="66" t="s">
        <v>99</v>
      </c>
      <c r="O1319" s="66" t="s">
        <v>267</v>
      </c>
      <c r="P1319" s="85" t="str">
        <f>IF(AND('331-CT'!$E$7=TH!H1319,OR(N1319="331",O1319="331")),"x","")</f>
        <v/>
      </c>
      <c r="Q1319" s="85" t="str">
        <f>IF(AND(B1319='111'!$L$11,OR($N1319=$Q$7,$O1319=$Q$7)),"x","")</f>
        <v/>
      </c>
      <c r="R1319" s="85" t="str">
        <f>IF(AND($N1319=$Q$7,$B1319&lt;'111'!$L$11),"x","")</f>
        <v/>
      </c>
      <c r="S1319" s="85" t="str">
        <f>IF(AND($O1319=$Q$7,$B1319&lt;'111'!$L$11),"x","")</f>
        <v/>
      </c>
      <c r="T1319" s="85" t="str">
        <f>IF(ISERROR(FIND('112'!$M$9,G1319,1)),"",IF((AND(FIND('112'!$M$9,G1319,1)&gt;=1,B1319='112'!$K$9,OR($N1319='112'!$I$6,$O1319='112'!$I$6))),"x",""))</f>
        <v/>
      </c>
      <c r="U1319" s="85" t="str">
        <f>IF(ISERROR(FIND('112'!$M$9,G1319,1)),"",IF((AND(LEFT(G1319,2)=LEFT('112'!$M$9,2),B1319&lt;'112'!$K$9,$N1319='112'!$I$6)),"x",""))</f>
        <v/>
      </c>
      <c r="V1319" s="85" t="str">
        <f>IF(ISERROR(FIND('112'!$M$9,G1319,1)),"",IF((AND(RIGHT(G1319,2)=RIGHT('112'!$M$9,2),B1319&lt;'112'!$K$9,$O1319='112'!$I$6)),"x",""))</f>
        <v/>
      </c>
      <c r="W1319" s="85" t="str">
        <f>IF(AND('341-CT'!$H$9=H1319,OR(LEFT(N1319,3)=$W$7,LEFT(O1319,3)=$W$7)),"x","")</f>
        <v/>
      </c>
      <c r="X1319" s="85" t="str">
        <f>IF(OR(TH!N1319=TH!$X$7,O1319=TH!$X$7),"x","")</f>
        <v/>
      </c>
      <c r="Y1319" s="85" t="str">
        <f>IF(AND(OR(N1319="131",O1319="131"),H1319='131-CT'!$H$9),"x","")</f>
        <v/>
      </c>
      <c r="Z1319" s="85"/>
      <c r="AA1319" s="85" t="str">
        <f>IF(AND(MONTH(E1319)='IN-NX'!$J$5,'IN-NX'!$D$7=D1319),"x","")</f>
        <v/>
      </c>
      <c r="AB1319" s="85" t="str">
        <f>IF(AND(OR(LEFT(TH!N1319,2)="15",LEFT(TH!O1319,2)="15"),'152-CT'!$J$8=TH!F1319),"x","")</f>
        <v/>
      </c>
      <c r="AC1319" s="85" t="str">
        <f>IF(AND(OR(LEFT(TH!N1319,2)="15",LEFT(TH!O1319,2)="15"),TK!$E$7=TH!F1319),"x","")</f>
        <v/>
      </c>
      <c r="AD1319" s="85"/>
    </row>
    <row r="1320" spans="1:32" ht="15.75" hidden="1" customHeight="1">
      <c r="A1320" s="342" t="str">
        <f>IF(B1320&lt;&gt;"",IF(AND(B1320='IN-TC'!$S$4,OR(TH!N1320="1111",TH!O1320="1111")),TH!D1320,""),"")</f>
        <v/>
      </c>
      <c r="B1320" s="63">
        <f t="shared" si="176"/>
        <v>6</v>
      </c>
      <c r="C1320" s="64">
        <v>42539</v>
      </c>
      <c r="D1320" s="64" t="s">
        <v>708</v>
      </c>
      <c r="E1320" s="64">
        <f t="shared" si="201"/>
        <v>42539</v>
      </c>
      <c r="F1320" s="74" t="s">
        <v>1069</v>
      </c>
      <c r="G1320" s="67" t="s">
        <v>927</v>
      </c>
      <c r="H1320" s="7" t="s">
        <v>734</v>
      </c>
      <c r="I1320" s="446"/>
      <c r="J1320" s="446"/>
      <c r="K1320" s="437">
        <v>303.11</v>
      </c>
      <c r="L1320" s="446">
        <v>22300</v>
      </c>
      <c r="M1320" s="65">
        <f t="shared" si="177"/>
        <v>6759353</v>
      </c>
      <c r="N1320" s="66" t="s">
        <v>99</v>
      </c>
      <c r="O1320" s="66" t="s">
        <v>267</v>
      </c>
      <c r="P1320" s="85" t="str">
        <f>IF(AND('331-CT'!$E$7=TH!H1320,OR(N1320="331",O1320="331")),"x","")</f>
        <v/>
      </c>
      <c r="Q1320" s="85" t="str">
        <f>IF(AND(B1320='111'!$L$11,OR($N1320=$Q$7,$O1320=$Q$7)),"x","")</f>
        <v/>
      </c>
      <c r="R1320" s="85" t="str">
        <f>IF(AND($N1320=$Q$7,$B1320&lt;'111'!$L$11),"x","")</f>
        <v/>
      </c>
      <c r="S1320" s="85" t="str">
        <f>IF(AND($O1320=$Q$7,$B1320&lt;'111'!$L$11),"x","")</f>
        <v/>
      </c>
      <c r="T1320" s="85" t="str">
        <f>IF(ISERROR(FIND('112'!$M$9,G1320,1)),"",IF((AND(FIND('112'!$M$9,G1320,1)&gt;=1,B1320='112'!$K$9,OR($N1320='112'!$I$6,$O1320='112'!$I$6))),"x",""))</f>
        <v/>
      </c>
      <c r="U1320" s="85" t="str">
        <f>IF(ISERROR(FIND('112'!$M$9,G1320,1)),"",IF((AND(LEFT(G1320,2)=LEFT('112'!$M$9,2),B1320&lt;'112'!$K$9,$N1320='112'!$I$6)),"x",""))</f>
        <v/>
      </c>
      <c r="V1320" s="85" t="str">
        <f>IF(ISERROR(FIND('112'!$M$9,G1320,1)),"",IF((AND(RIGHT(G1320,2)=RIGHT('112'!$M$9,2),B1320&lt;'112'!$K$9,$O1320='112'!$I$6)),"x",""))</f>
        <v/>
      </c>
      <c r="W1320" s="85" t="str">
        <f>IF(AND('341-CT'!$H$9=H1320,OR(LEFT(N1320,3)=$W$7,LEFT(O1320,3)=$W$7)),"x","")</f>
        <v/>
      </c>
      <c r="X1320" s="85" t="str">
        <f>IF(OR(TH!N1320=TH!$X$7,O1320=TH!$X$7),"x","")</f>
        <v/>
      </c>
      <c r="Y1320" s="85" t="str">
        <f>IF(AND(OR(N1320="131",O1320="131"),H1320='131-CT'!$H$9),"x","")</f>
        <v/>
      </c>
      <c r="Z1320" s="85"/>
      <c r="AA1320" s="85" t="str">
        <f>IF(AND(MONTH(E1320)='IN-NX'!$J$5,'IN-NX'!$D$7=D1320),"x","")</f>
        <v/>
      </c>
      <c r="AB1320" s="85" t="str">
        <f>IF(AND(OR(LEFT(TH!N1320,2)="15",LEFT(TH!O1320,2)="15"),'152-CT'!$J$8=TH!F1320),"x","")</f>
        <v/>
      </c>
      <c r="AC1320" s="85" t="str">
        <f>IF(AND(OR(LEFT(TH!N1320,2)="15",LEFT(TH!O1320,2)="15"),TK!$E$7=TH!F1320),"x","")</f>
        <v/>
      </c>
      <c r="AD1320" s="85"/>
    </row>
    <row r="1321" spans="1:32" ht="15.75" hidden="1" customHeight="1">
      <c r="A1321" s="342" t="str">
        <f>IF(B1321&lt;&gt;"",IF(AND(B1321='IN-TC'!$S$4,OR(TH!N1321="1111",TH!O1321="1111")),TH!D1321,""),"")</f>
        <v/>
      </c>
      <c r="B1321" s="63">
        <f t="shared" si="176"/>
        <v>6</v>
      </c>
      <c r="C1321" s="64">
        <v>42539</v>
      </c>
      <c r="D1321" s="64" t="s">
        <v>708</v>
      </c>
      <c r="E1321" s="64">
        <f t="shared" ref="E1321:E1329" si="202">C1321</f>
        <v>42539</v>
      </c>
      <c r="F1321" s="74" t="s">
        <v>1670</v>
      </c>
      <c r="G1321" s="67" t="s">
        <v>927</v>
      </c>
      <c r="H1321" s="7" t="s">
        <v>742</v>
      </c>
      <c r="I1321" s="446"/>
      <c r="J1321" s="446"/>
      <c r="K1321" s="437">
        <v>334.11</v>
      </c>
      <c r="L1321" s="446">
        <v>22300</v>
      </c>
      <c r="M1321" s="65">
        <f t="shared" si="177"/>
        <v>7450653</v>
      </c>
      <c r="N1321" s="66" t="s">
        <v>99</v>
      </c>
      <c r="O1321" s="66" t="s">
        <v>267</v>
      </c>
      <c r="P1321" s="85" t="str">
        <f>IF(AND('331-CT'!$E$7=TH!H1321,OR(N1321="331",O1321="331")),"x","")</f>
        <v/>
      </c>
      <c r="Q1321" s="85" t="str">
        <f>IF(AND(B1321='111'!$L$11,OR($N1321=$Q$7,$O1321=$Q$7)),"x","")</f>
        <v/>
      </c>
      <c r="R1321" s="85" t="str">
        <f>IF(AND($N1321=$Q$7,$B1321&lt;'111'!$L$11),"x","")</f>
        <v/>
      </c>
      <c r="S1321" s="85" t="str">
        <f>IF(AND($O1321=$Q$7,$B1321&lt;'111'!$L$11),"x","")</f>
        <v/>
      </c>
      <c r="T1321" s="85" t="str">
        <f>IF(ISERROR(FIND('112'!$M$9,G1321,1)),"",IF((AND(FIND('112'!$M$9,G1321,1)&gt;=1,B1321='112'!$K$9,OR($N1321='112'!$I$6,$O1321='112'!$I$6))),"x",""))</f>
        <v/>
      </c>
      <c r="U1321" s="85" t="str">
        <f>IF(ISERROR(FIND('112'!$M$9,G1321,1)),"",IF((AND(LEFT(G1321,2)=LEFT('112'!$M$9,2),B1321&lt;'112'!$K$9,$N1321='112'!$I$6)),"x",""))</f>
        <v/>
      </c>
      <c r="V1321" s="85" t="str">
        <f>IF(ISERROR(FIND('112'!$M$9,G1321,1)),"",IF((AND(RIGHT(G1321,2)=RIGHT('112'!$M$9,2),B1321&lt;'112'!$K$9,$O1321='112'!$I$6)),"x",""))</f>
        <v/>
      </c>
      <c r="W1321" s="85" t="str">
        <f>IF(AND('341-CT'!$H$9=H1321,OR(LEFT(N1321,3)=$W$7,LEFT(O1321,3)=$W$7)),"x","")</f>
        <v/>
      </c>
      <c r="X1321" s="85" t="str">
        <f>IF(OR(TH!N1321=TH!$X$7,O1321=TH!$X$7),"x","")</f>
        <v/>
      </c>
      <c r="Y1321" s="85" t="str">
        <f>IF(AND(OR(N1321="131",O1321="131"),H1321='131-CT'!$H$9),"x","")</f>
        <v/>
      </c>
      <c r="Z1321" s="85"/>
      <c r="AA1321" s="85" t="str">
        <f>IF(AND(MONTH(E1321)='IN-NX'!$J$5,'IN-NX'!$D$7=D1321),"x","")</f>
        <v/>
      </c>
      <c r="AB1321" s="85" t="str">
        <f>IF(AND(OR(LEFT(TH!N1321,2)="15",LEFT(TH!O1321,2)="15"),'152-CT'!$J$8=TH!F1321),"x","")</f>
        <v/>
      </c>
      <c r="AC1321" s="85" t="str">
        <f>IF(AND(OR(LEFT(TH!N1321,2)="15",LEFT(TH!O1321,2)="15"),TK!$E$7=TH!F1321),"x","")</f>
        <v/>
      </c>
      <c r="AD1321" s="85"/>
    </row>
    <row r="1322" spans="1:32" ht="15.75" hidden="1" customHeight="1">
      <c r="A1322" s="342" t="str">
        <f>IF(B1322&lt;&gt;"",IF(AND(B1322='IN-TC'!$S$4,OR(TH!N1322="1111",TH!O1322="1111")),TH!D1322,""),"")</f>
        <v/>
      </c>
      <c r="B1322" s="63">
        <f t="shared" si="176"/>
        <v>6</v>
      </c>
      <c r="C1322" s="64">
        <v>42539</v>
      </c>
      <c r="D1322" s="64" t="s">
        <v>708</v>
      </c>
      <c r="E1322" s="64">
        <f t="shared" si="202"/>
        <v>42539</v>
      </c>
      <c r="F1322" s="74" t="s">
        <v>1671</v>
      </c>
      <c r="G1322" s="67" t="s">
        <v>927</v>
      </c>
      <c r="H1322" s="74" t="s">
        <v>1196</v>
      </c>
      <c r="I1322" s="446"/>
      <c r="J1322" s="446"/>
      <c r="K1322" s="437">
        <v>282.44</v>
      </c>
      <c r="L1322" s="446">
        <v>22300</v>
      </c>
      <c r="M1322" s="65">
        <f t="shared" si="177"/>
        <v>6298412</v>
      </c>
      <c r="N1322" s="66" t="s">
        <v>99</v>
      </c>
      <c r="O1322" s="66" t="s">
        <v>267</v>
      </c>
      <c r="P1322" s="85" t="str">
        <f>IF(AND('331-CT'!$E$7=TH!H1322,OR(N1322="331",O1322="331")),"x","")</f>
        <v/>
      </c>
      <c r="Q1322" s="85" t="str">
        <f>IF(AND(B1322='111'!$L$11,OR($N1322=$Q$7,$O1322=$Q$7)),"x","")</f>
        <v/>
      </c>
      <c r="R1322" s="85" t="str">
        <f>IF(AND($N1322=$Q$7,$B1322&lt;'111'!$L$11),"x","")</f>
        <v/>
      </c>
      <c r="S1322" s="85" t="str">
        <f>IF(AND($O1322=$Q$7,$B1322&lt;'111'!$L$11),"x","")</f>
        <v/>
      </c>
      <c r="T1322" s="85" t="str">
        <f>IF(ISERROR(FIND('112'!$M$9,G1322,1)),"",IF((AND(FIND('112'!$M$9,G1322,1)&gt;=1,B1322='112'!$K$9,OR($N1322='112'!$I$6,$O1322='112'!$I$6))),"x",""))</f>
        <v/>
      </c>
      <c r="U1322" s="85" t="str">
        <f>IF(ISERROR(FIND('112'!$M$9,G1322,1)),"",IF((AND(LEFT(G1322,2)=LEFT('112'!$M$9,2),B1322&lt;'112'!$K$9,$N1322='112'!$I$6)),"x",""))</f>
        <v/>
      </c>
      <c r="V1322" s="85" t="str">
        <f>IF(ISERROR(FIND('112'!$M$9,G1322,1)),"",IF((AND(RIGHT(G1322,2)=RIGHT('112'!$M$9,2),B1322&lt;'112'!$K$9,$O1322='112'!$I$6)),"x",""))</f>
        <v/>
      </c>
      <c r="W1322" s="85" t="str">
        <f>IF(AND('341-CT'!$H$9=H1322,OR(LEFT(N1322,3)=$W$7,LEFT(O1322,3)=$W$7)),"x","")</f>
        <v/>
      </c>
      <c r="X1322" s="85" t="str">
        <f>IF(OR(TH!N1322=TH!$X$7,O1322=TH!$X$7),"x","")</f>
        <v/>
      </c>
      <c r="Y1322" s="85" t="str">
        <f>IF(AND(OR(N1322="131",O1322="131"),H1322='131-CT'!$H$9),"x","")</f>
        <v/>
      </c>
      <c r="Z1322" s="85"/>
      <c r="AA1322" s="85" t="str">
        <f>IF(AND(MONTH(E1322)='IN-NX'!$J$5,'IN-NX'!$D$7=D1322),"x","")</f>
        <v/>
      </c>
      <c r="AB1322" s="85" t="str">
        <f>IF(AND(OR(LEFT(TH!N1322,2)="15",LEFT(TH!O1322,2)="15"),'152-CT'!$J$8=TH!F1322),"x","")</f>
        <v/>
      </c>
      <c r="AC1322" s="85" t="str">
        <f>IF(AND(OR(LEFT(TH!N1322,2)="15",LEFT(TH!O1322,2)="15"),TK!$E$7=TH!F1322),"x","")</f>
        <v/>
      </c>
      <c r="AD1322" s="85"/>
    </row>
    <row r="1323" spans="1:32" ht="15.75" hidden="1" customHeight="1">
      <c r="A1323" s="342" t="str">
        <f>IF(B1323&lt;&gt;"",IF(AND(B1323='IN-TC'!$S$4,OR(TH!N1323="1111",TH!O1323="1111")),TH!D1323,""),"")</f>
        <v/>
      </c>
      <c r="B1323" s="63">
        <f t="shared" si="176"/>
        <v>6</v>
      </c>
      <c r="C1323" s="64">
        <v>42539</v>
      </c>
      <c r="D1323" s="64" t="s">
        <v>708</v>
      </c>
      <c r="E1323" s="64">
        <f t="shared" si="202"/>
        <v>42539</v>
      </c>
      <c r="F1323" s="74" t="s">
        <v>1672</v>
      </c>
      <c r="G1323" s="67" t="s">
        <v>927</v>
      </c>
      <c r="H1323" s="74" t="s">
        <v>1197</v>
      </c>
      <c r="I1323" s="446"/>
      <c r="J1323" s="446"/>
      <c r="K1323" s="437">
        <v>310</v>
      </c>
      <c r="L1323" s="446">
        <v>22300</v>
      </c>
      <c r="M1323" s="65">
        <f t="shared" si="177"/>
        <v>6913000</v>
      </c>
      <c r="N1323" s="66" t="s">
        <v>99</v>
      </c>
      <c r="O1323" s="66" t="s">
        <v>267</v>
      </c>
      <c r="P1323" s="85" t="str">
        <f>IF(AND('331-CT'!$E$7=TH!H1323,OR(N1323="331",O1323="331")),"x","")</f>
        <v/>
      </c>
      <c r="Q1323" s="85" t="str">
        <f>IF(AND(B1323='111'!$L$11,OR($N1323=$Q$7,$O1323=$Q$7)),"x","")</f>
        <v/>
      </c>
      <c r="R1323" s="85" t="str">
        <f>IF(AND($N1323=$Q$7,$B1323&lt;'111'!$L$11),"x","")</f>
        <v/>
      </c>
      <c r="S1323" s="85" t="str">
        <f>IF(AND($O1323=$Q$7,$B1323&lt;'111'!$L$11),"x","")</f>
        <v/>
      </c>
      <c r="T1323" s="85" t="str">
        <f>IF(ISERROR(FIND('112'!$M$9,G1323,1)),"",IF((AND(FIND('112'!$M$9,G1323,1)&gt;=1,B1323='112'!$K$9,OR($N1323='112'!$I$6,$O1323='112'!$I$6))),"x",""))</f>
        <v/>
      </c>
      <c r="U1323" s="85" t="str">
        <f>IF(ISERROR(FIND('112'!$M$9,G1323,1)),"",IF((AND(LEFT(G1323,2)=LEFT('112'!$M$9,2),B1323&lt;'112'!$K$9,$N1323='112'!$I$6)),"x",""))</f>
        <v/>
      </c>
      <c r="V1323" s="85" t="str">
        <f>IF(ISERROR(FIND('112'!$M$9,G1323,1)),"",IF((AND(RIGHT(G1323,2)=RIGHT('112'!$M$9,2),B1323&lt;'112'!$K$9,$O1323='112'!$I$6)),"x",""))</f>
        <v/>
      </c>
      <c r="W1323" s="85" t="str">
        <f>IF(AND('341-CT'!$H$9=H1323,OR(LEFT(N1323,3)=$W$7,LEFT(O1323,3)=$W$7)),"x","")</f>
        <v/>
      </c>
      <c r="X1323" s="85" t="str">
        <f>IF(OR(TH!N1323=TH!$X$7,O1323=TH!$X$7),"x","")</f>
        <v/>
      </c>
      <c r="Y1323" s="85" t="str">
        <f>IF(AND(OR(N1323="131",O1323="131"),H1323='131-CT'!$H$9),"x","")</f>
        <v/>
      </c>
      <c r="Z1323" s="85"/>
      <c r="AA1323" s="85" t="str">
        <f>IF(AND(MONTH(E1323)='IN-NX'!$J$5,'IN-NX'!$D$7=D1323),"x","")</f>
        <v/>
      </c>
      <c r="AB1323" s="85" t="str">
        <f>IF(AND(OR(LEFT(TH!N1323,2)="15",LEFT(TH!O1323,2)="15"),'152-CT'!$J$8=TH!F1323),"x","")</f>
        <v/>
      </c>
      <c r="AC1323" s="85" t="str">
        <f>IF(AND(OR(LEFT(TH!N1323,2)="15",LEFT(TH!O1323,2)="15"),TK!$E$7=TH!F1323),"x","")</f>
        <v/>
      </c>
      <c r="AD1323" s="85"/>
    </row>
    <row r="1324" spans="1:32" ht="15.75" hidden="1" customHeight="1">
      <c r="A1324" s="342" t="str">
        <f>IF(B1324&lt;&gt;"",IF(AND(B1324='IN-TC'!$S$4,OR(TH!N1324="1111",TH!O1324="1111")),TH!D1324,""),"")</f>
        <v/>
      </c>
      <c r="B1324" s="63">
        <f t="shared" si="176"/>
        <v>6</v>
      </c>
      <c r="C1324" s="64">
        <v>42542</v>
      </c>
      <c r="D1324" s="64" t="s">
        <v>705</v>
      </c>
      <c r="E1324" s="64">
        <f t="shared" si="202"/>
        <v>42542</v>
      </c>
      <c r="F1324" s="74" t="s">
        <v>1206</v>
      </c>
      <c r="G1324" s="67" t="s">
        <v>927</v>
      </c>
      <c r="H1324" s="74" t="s">
        <v>604</v>
      </c>
      <c r="I1324" s="446"/>
      <c r="J1324" s="446"/>
      <c r="K1324" s="437">
        <v>1600.73</v>
      </c>
      <c r="L1324" s="446">
        <v>22270</v>
      </c>
      <c r="M1324" s="65">
        <f t="shared" si="177"/>
        <v>35648257</v>
      </c>
      <c r="N1324" s="66" t="s">
        <v>267</v>
      </c>
      <c r="O1324" s="66" t="s">
        <v>591</v>
      </c>
      <c r="P1324" s="85" t="str">
        <f>IF(AND('331-CT'!$E$7=TH!H1324,OR(N1324="331",O1324="331")),"x","")</f>
        <v/>
      </c>
      <c r="Q1324" s="85" t="str">
        <f>IF(AND(B1324='111'!$L$11,OR($N1324=$Q$7,$O1324=$Q$7)),"x","")</f>
        <v/>
      </c>
      <c r="R1324" s="85" t="str">
        <f>IF(AND($N1324=$Q$7,$B1324&lt;'111'!$L$11),"x","")</f>
        <v/>
      </c>
      <c r="S1324" s="85" t="str">
        <f>IF(AND($O1324=$Q$7,$B1324&lt;'111'!$L$11),"x","")</f>
        <v/>
      </c>
      <c r="T1324" s="85" t="str">
        <f>IF(ISERROR(FIND('112'!$M$9,G1324,1)),"",IF((AND(FIND('112'!$M$9,G1324,1)&gt;=1,B1324='112'!$K$9,OR($N1324='112'!$I$6,$O1324='112'!$I$6))),"x",""))</f>
        <v/>
      </c>
      <c r="U1324" s="85" t="str">
        <f>IF(ISERROR(FIND('112'!$M$9,G1324,1)),"",IF((AND(LEFT(G1324,2)=LEFT('112'!$M$9,2),B1324&lt;'112'!$K$9,$N1324='112'!$I$6)),"x",""))</f>
        <v/>
      </c>
      <c r="V1324" s="85" t="str">
        <f>IF(ISERROR(FIND('112'!$M$9,G1324,1)),"",IF((AND(RIGHT(G1324,2)=RIGHT('112'!$M$9,2),B1324&lt;'112'!$K$9,$O1324='112'!$I$6)),"x",""))</f>
        <v/>
      </c>
      <c r="W1324" s="85" t="str">
        <f>IF(AND('341-CT'!$H$9=H1324,OR(LEFT(N1324,3)=$W$7,LEFT(O1324,3)=$W$7)),"x","")</f>
        <v/>
      </c>
      <c r="X1324" s="85" t="str">
        <f>IF(OR(TH!N1324=TH!$X$7,O1324=TH!$X$7),"x","")</f>
        <v/>
      </c>
      <c r="Y1324" s="85" t="str">
        <f>IF(AND(OR(N1324="131",O1324="131"),H1324='131-CT'!$H$9),"x","")</f>
        <v/>
      </c>
      <c r="Z1324" s="85"/>
      <c r="AA1324" s="85" t="str">
        <f>IF(AND(MONTH(E1324)='IN-NX'!$J$5,'IN-NX'!$D$7=D1324),"x","")</f>
        <v/>
      </c>
      <c r="AB1324" s="85" t="str">
        <f>IF(AND(OR(LEFT(TH!N1324,2)="15",LEFT(TH!O1324,2)="15"),'152-CT'!$J$8=TH!F1324),"x","")</f>
        <v/>
      </c>
      <c r="AC1324" s="85" t="str">
        <f>IF(AND(OR(LEFT(TH!N1324,2)="15",LEFT(TH!O1324,2)="15"),TK!$E$7=TH!F1324),"x","")</f>
        <v/>
      </c>
      <c r="AD1324" s="85"/>
    </row>
    <row r="1325" spans="1:32" ht="15.75" hidden="1" customHeight="1">
      <c r="A1325" s="342" t="str">
        <f>IF(B1325&lt;&gt;"",IF(AND(B1325='IN-TC'!$S$4,OR(TH!N1325="1111",TH!O1325="1111")),TH!D1325,""),"")</f>
        <v/>
      </c>
      <c r="B1325" s="63">
        <f t="shared" ref="B1325:B1327" si="203">IF(C1325&lt;&gt;"",MONTH(C1325),"")</f>
        <v>6</v>
      </c>
      <c r="C1325" s="64">
        <v>42542</v>
      </c>
      <c r="D1325" s="64" t="s">
        <v>585</v>
      </c>
      <c r="E1325" s="64">
        <f t="shared" ref="E1325:E1327" si="204">C1325</f>
        <v>42542</v>
      </c>
      <c r="F1325" s="74" t="s">
        <v>1072</v>
      </c>
      <c r="G1325" s="67" t="s">
        <v>927</v>
      </c>
      <c r="H1325" s="74" t="s">
        <v>604</v>
      </c>
      <c r="I1325" s="446"/>
      <c r="J1325" s="446"/>
      <c r="K1325" s="437">
        <v>48.74</v>
      </c>
      <c r="L1325" s="446">
        <v>22270</v>
      </c>
      <c r="M1325" s="65">
        <f t="shared" ref="M1325:M1327" si="205">ROUND(K1325*L1325,0)</f>
        <v>1085440</v>
      </c>
      <c r="N1325" s="66" t="s">
        <v>101</v>
      </c>
      <c r="O1325" s="66" t="s">
        <v>591</v>
      </c>
      <c r="P1325" s="85" t="str">
        <f>IF(AND('331-CT'!$E$7=TH!H1325,OR(N1325="331",O1325="331")),"x","")</f>
        <v/>
      </c>
      <c r="Q1325" s="85" t="str">
        <f>IF(AND(B1325='111'!$L$11,OR($N1325=$Q$7,$O1325=$Q$7)),"x","")</f>
        <v/>
      </c>
      <c r="R1325" s="85" t="str">
        <f>IF(AND($N1325=$Q$7,$B1325&lt;'111'!$L$11),"x","")</f>
        <v/>
      </c>
      <c r="S1325" s="85" t="str">
        <f>IF(AND($O1325=$Q$7,$B1325&lt;'111'!$L$11),"x","")</f>
        <v/>
      </c>
      <c r="T1325" s="85" t="str">
        <f>IF(ISERROR(FIND('112'!$M$9,G1325,1)),"",IF((AND(FIND('112'!$M$9,G1325,1)&gt;=1,B1325='112'!$K$9,OR($N1325='112'!$I$6,$O1325='112'!$I$6))),"x",""))</f>
        <v/>
      </c>
      <c r="U1325" s="85" t="str">
        <f>IF(ISERROR(FIND('112'!$M$9,G1325,1)),"",IF((AND(LEFT(G1325,2)=LEFT('112'!$M$9,2),B1325&lt;'112'!$K$9,$N1325='112'!$I$6)),"x",""))</f>
        <v/>
      </c>
      <c r="V1325" s="85" t="str">
        <f>IF(ISERROR(FIND('112'!$M$9,G1325,1)),"",IF((AND(RIGHT(G1325,2)=RIGHT('112'!$M$9,2),B1325&lt;'112'!$K$9,$O1325='112'!$I$6)),"x",""))</f>
        <v/>
      </c>
      <c r="W1325" s="85" t="str">
        <f>IF(AND('341-CT'!$H$9=H1325,OR(LEFT(N1325,3)=$W$7,LEFT(O1325,3)=$W$7)),"x","")</f>
        <v/>
      </c>
      <c r="X1325" s="85" t="str">
        <f>IF(OR(TH!N1325=TH!$X$7,O1325=TH!$X$7),"x","")</f>
        <v/>
      </c>
      <c r="Y1325" s="85" t="str">
        <f>IF(AND(OR(N1325="131",O1325="131"),H1325='131-CT'!$H$9),"x","")</f>
        <v/>
      </c>
      <c r="Z1325" s="85"/>
      <c r="AA1325" s="85" t="str">
        <f>IF(AND(MONTH(E1325)='IN-NX'!$J$5,'IN-NX'!$D$7=D1325),"x","")</f>
        <v/>
      </c>
      <c r="AB1325" s="85" t="str">
        <f>IF(AND(OR(LEFT(TH!N1325,2)="15",LEFT(TH!O1325,2)="15"),'152-CT'!$J$8=TH!F1325),"x","")</f>
        <v/>
      </c>
      <c r="AC1325" s="85" t="str">
        <f>IF(AND(OR(LEFT(TH!N1325,2)="15",LEFT(TH!O1325,2)="15"),TK!$E$7=TH!F1325),"x","")</f>
        <v/>
      </c>
      <c r="AD1325" s="85"/>
      <c r="AF1325" s="333">
        <v>1</v>
      </c>
    </row>
    <row r="1326" spans="1:32" ht="15.75" hidden="1" customHeight="1">
      <c r="A1326" s="342" t="str">
        <f>IF(B1326&lt;&gt;"",IF(AND(B1326='IN-TC'!$S$4,OR(TH!N1326="1111",TH!O1326="1111")),TH!D1326,""),"")</f>
        <v/>
      </c>
      <c r="B1326" s="63">
        <f t="shared" si="203"/>
        <v>6</v>
      </c>
      <c r="C1326" s="64">
        <v>42542</v>
      </c>
      <c r="D1326" s="64" t="s">
        <v>585</v>
      </c>
      <c r="E1326" s="64">
        <f t="shared" si="204"/>
        <v>42542</v>
      </c>
      <c r="F1326" s="74" t="s">
        <v>1073</v>
      </c>
      <c r="G1326" s="67" t="s">
        <v>927</v>
      </c>
      <c r="H1326" s="74" t="s">
        <v>604</v>
      </c>
      <c r="I1326" s="446"/>
      <c r="J1326" s="446"/>
      <c r="K1326" s="437">
        <v>4.87</v>
      </c>
      <c r="L1326" s="446">
        <v>22270</v>
      </c>
      <c r="M1326" s="65">
        <f t="shared" si="205"/>
        <v>108455</v>
      </c>
      <c r="N1326" s="66" t="s">
        <v>9</v>
      </c>
      <c r="O1326" s="66" t="s">
        <v>591</v>
      </c>
      <c r="P1326" s="85" t="str">
        <f>IF(AND('331-CT'!$E$7=TH!H1326,OR(N1326="331",O1326="331")),"x","")</f>
        <v/>
      </c>
      <c r="Q1326" s="85" t="str">
        <f>IF(AND(B1326='111'!$L$11,OR($N1326=$Q$7,$O1326=$Q$7)),"x","")</f>
        <v/>
      </c>
      <c r="R1326" s="85" t="str">
        <f>IF(AND($N1326=$Q$7,$B1326&lt;'111'!$L$11),"x","")</f>
        <v/>
      </c>
      <c r="S1326" s="85" t="str">
        <f>IF(AND($O1326=$Q$7,$B1326&lt;'111'!$L$11),"x","")</f>
        <v/>
      </c>
      <c r="T1326" s="85" t="str">
        <f>IF(ISERROR(FIND('112'!$M$9,G1326,1)),"",IF((AND(FIND('112'!$M$9,G1326,1)&gt;=1,B1326='112'!$K$9,OR($N1326='112'!$I$6,$O1326='112'!$I$6))),"x",""))</f>
        <v/>
      </c>
      <c r="U1326" s="85" t="str">
        <f>IF(ISERROR(FIND('112'!$M$9,G1326,1)),"",IF((AND(LEFT(G1326,2)=LEFT('112'!$M$9,2),B1326&lt;'112'!$K$9,$N1326='112'!$I$6)),"x",""))</f>
        <v/>
      </c>
      <c r="V1326" s="85" t="str">
        <f>IF(ISERROR(FIND('112'!$M$9,G1326,1)),"",IF((AND(RIGHT(G1326,2)=RIGHT('112'!$M$9,2),B1326&lt;'112'!$K$9,$O1326='112'!$I$6)),"x",""))</f>
        <v/>
      </c>
      <c r="W1326" s="85" t="str">
        <f>IF(AND('341-CT'!$H$9=H1326,OR(LEFT(N1326,3)=$W$7,LEFT(O1326,3)=$W$7)),"x","")</f>
        <v/>
      </c>
      <c r="X1326" s="85" t="str">
        <f>IF(OR(TH!N1326=TH!$X$7,O1326=TH!$X$7),"x","")</f>
        <v/>
      </c>
      <c r="Y1326" s="85" t="str">
        <f>IF(AND(OR(N1326="131",O1326="131"),H1326='131-CT'!$H$9),"x","")</f>
        <v/>
      </c>
      <c r="Z1326" s="85"/>
      <c r="AA1326" s="85" t="str">
        <f>IF(AND(MONTH(E1326)='IN-NX'!$J$5,'IN-NX'!$D$7=D1326),"x","")</f>
        <v/>
      </c>
      <c r="AB1326" s="85" t="str">
        <f>IF(AND(OR(LEFT(TH!N1326,2)="15",LEFT(TH!O1326,2)="15"),'152-CT'!$J$8=TH!F1326),"x","")</f>
        <v/>
      </c>
      <c r="AC1326" s="85" t="str">
        <f>IF(AND(OR(LEFT(TH!N1326,2)="15",LEFT(TH!O1326,2)="15"),TK!$E$7=TH!F1326),"x","")</f>
        <v/>
      </c>
      <c r="AD1326" s="85"/>
    </row>
    <row r="1327" spans="1:32" ht="15.75" hidden="1" customHeight="1">
      <c r="A1327" s="342" t="str">
        <f>IF(B1327&lt;&gt;"",IF(AND(B1327='IN-TC'!$S$4,OR(TH!N1327="1111",TH!O1327="1111")),TH!D1327,""),"")</f>
        <v/>
      </c>
      <c r="B1327" s="63">
        <f t="shared" si="203"/>
        <v>6</v>
      </c>
      <c r="C1327" s="64">
        <v>42542</v>
      </c>
      <c r="D1327" s="64" t="s">
        <v>585</v>
      </c>
      <c r="E1327" s="64">
        <f t="shared" si="204"/>
        <v>42542</v>
      </c>
      <c r="F1327" s="74" t="s">
        <v>1074</v>
      </c>
      <c r="G1327" s="67" t="s">
        <v>927</v>
      </c>
      <c r="H1327" s="74" t="s">
        <v>604</v>
      </c>
      <c r="I1327" s="446"/>
      <c r="J1327" s="446"/>
      <c r="K1327" s="437">
        <v>21.66</v>
      </c>
      <c r="L1327" s="446">
        <v>22270</v>
      </c>
      <c r="M1327" s="65">
        <f t="shared" si="205"/>
        <v>482368</v>
      </c>
      <c r="N1327" s="66" t="s">
        <v>99</v>
      </c>
      <c r="O1327" s="66" t="s">
        <v>591</v>
      </c>
      <c r="P1327" s="85" t="str">
        <f>IF(AND('331-CT'!$E$7=TH!H1327,OR(N1327="331",O1327="331")),"x","")</f>
        <v/>
      </c>
      <c r="Q1327" s="85" t="str">
        <f>IF(AND(B1327='111'!$L$11,OR($N1327=$Q$7,$O1327=$Q$7)),"x","")</f>
        <v/>
      </c>
      <c r="R1327" s="85" t="str">
        <f>IF(AND($N1327=$Q$7,$B1327&lt;'111'!$L$11),"x","")</f>
        <v/>
      </c>
      <c r="S1327" s="85" t="str">
        <f>IF(AND($O1327=$Q$7,$B1327&lt;'111'!$L$11),"x","")</f>
        <v/>
      </c>
      <c r="T1327" s="85" t="str">
        <f>IF(ISERROR(FIND('112'!$M$9,G1327,1)),"",IF((AND(FIND('112'!$M$9,G1327,1)&gt;=1,B1327='112'!$K$9,OR($N1327='112'!$I$6,$O1327='112'!$I$6))),"x",""))</f>
        <v/>
      </c>
      <c r="U1327" s="85" t="str">
        <f>IF(ISERROR(FIND('112'!$M$9,G1327,1)),"",IF((AND(LEFT(G1327,2)=LEFT('112'!$M$9,2),B1327&lt;'112'!$K$9,$N1327='112'!$I$6)),"x",""))</f>
        <v/>
      </c>
      <c r="V1327" s="85" t="str">
        <f>IF(ISERROR(FIND('112'!$M$9,G1327,1)),"",IF((AND(RIGHT(G1327,2)=RIGHT('112'!$M$9,2),B1327&lt;'112'!$K$9,$O1327='112'!$I$6)),"x",""))</f>
        <v/>
      </c>
      <c r="W1327" s="85" t="str">
        <f>IF(AND('341-CT'!$H$9=H1327,OR(LEFT(N1327,3)=$W$7,LEFT(O1327,3)=$W$7)),"x","")</f>
        <v/>
      </c>
      <c r="X1327" s="85" t="str">
        <f>IF(OR(TH!N1327=TH!$X$7,O1327=TH!$X$7),"x","")</f>
        <v/>
      </c>
      <c r="Y1327" s="85" t="str">
        <f>IF(AND(OR(N1327="131",O1327="131"),H1327='131-CT'!$H$9),"x","")</f>
        <v/>
      </c>
      <c r="Z1327" s="85"/>
      <c r="AA1327" s="85" t="str">
        <f>IF(AND(MONTH(E1327)='IN-NX'!$J$5,'IN-NX'!$D$7=D1327),"x","")</f>
        <v/>
      </c>
      <c r="AB1327" s="85" t="str">
        <f>IF(AND(OR(LEFT(TH!N1327,2)="15",LEFT(TH!O1327,2)="15"),'152-CT'!$J$8=TH!F1327),"x","")</f>
        <v/>
      </c>
      <c r="AC1327" s="85" t="str">
        <f>IF(AND(OR(LEFT(TH!N1327,2)="15",LEFT(TH!O1327,2)="15"),TK!$E$7=TH!F1327),"x","")</f>
        <v/>
      </c>
      <c r="AD1327" s="85"/>
    </row>
    <row r="1328" spans="1:32" s="1213" customFormat="1" ht="15.75" hidden="1" customHeight="1">
      <c r="A1328" s="1204" t="str">
        <f>IF(B1328&lt;&gt;"",IF(AND(B1328='IN-TC'!$S$4,OR(TH!N1328="1111",TH!O1328="1111")),TH!D1328,""),"")</f>
        <v/>
      </c>
      <c r="B1328" s="1205">
        <f t="shared" si="176"/>
        <v>6</v>
      </c>
      <c r="C1328" s="1206">
        <v>42543</v>
      </c>
      <c r="D1328" s="1206" t="s">
        <v>705</v>
      </c>
      <c r="E1328" s="1206">
        <f t="shared" si="202"/>
        <v>42543</v>
      </c>
      <c r="F1328" s="1216" t="s">
        <v>1682</v>
      </c>
      <c r="G1328" s="1207" t="s">
        <v>1683</v>
      </c>
      <c r="H1328" s="1216"/>
      <c r="I1328" s="1208"/>
      <c r="J1328" s="1208"/>
      <c r="K1328" s="1209">
        <v>781969.73</v>
      </c>
      <c r="L1328" s="1208">
        <v>22270</v>
      </c>
      <c r="M1328" s="1210">
        <f t="shared" si="177"/>
        <v>17414465887</v>
      </c>
      <c r="N1328" s="1211" t="s">
        <v>267</v>
      </c>
      <c r="O1328" s="1211" t="s">
        <v>267</v>
      </c>
      <c r="P1328" s="85" t="str">
        <f>IF(AND('331-CT'!$E$7=TH!H1328,OR(N1328="331",O1328="331")),"x","")</f>
        <v/>
      </c>
      <c r="Q1328" s="85" t="str">
        <f>IF(AND(B1328='111'!$L$11,OR($N1328=$Q$7,$O1328=$Q$7)),"x","")</f>
        <v/>
      </c>
      <c r="R1328" s="85" t="str">
        <f>IF(AND($N1328=$Q$7,$B1328&lt;'111'!$L$11),"x","")</f>
        <v/>
      </c>
      <c r="S1328" s="85" t="str">
        <f>IF(AND($O1328=$Q$7,$B1328&lt;'111'!$L$11),"x","")</f>
        <v/>
      </c>
      <c r="T1328" s="85" t="str">
        <f>IF(ISERROR(FIND('112'!$M$9,G1328,1)),"",IF((AND(FIND('112'!$M$9,G1328,1)&gt;=1,B1328='112'!$K$9,OR($N1328='112'!$I$6,$O1328='112'!$I$6))),"x",""))</f>
        <v/>
      </c>
      <c r="U1328" s="85" t="str">
        <f>IF(ISERROR(FIND('112'!$M$9,G1328,1)),"",IF((AND(LEFT(G1328,2)=LEFT('112'!$M$9,2),B1328&lt;'112'!$K$9,$N1328='112'!$I$6)),"x",""))</f>
        <v/>
      </c>
      <c r="V1328" s="85" t="str">
        <f>IF(ISERROR(FIND('112'!$M$9,G1328,1)),"",IF((AND(RIGHT(G1328,2)=RIGHT('112'!$M$9,2),B1328&lt;'112'!$K$9,$O1328='112'!$I$6)),"x",""))</f>
        <v/>
      </c>
      <c r="W1328" s="85" t="str">
        <f>IF(AND('341-CT'!$H$9=H1328,OR(LEFT(N1328,3)=$W$7,LEFT(O1328,3)=$W$7)),"x","")</f>
        <v/>
      </c>
      <c r="X1328" s="85" t="str">
        <f>IF(OR(TH!N1328=TH!$X$7,O1328=TH!$X$7),"x","")</f>
        <v/>
      </c>
      <c r="Y1328" s="85" t="str">
        <f>IF(AND(OR(N1328="131",O1328="131"),H1328='131-CT'!$H$9),"x","")</f>
        <v/>
      </c>
      <c r="Z1328" s="85"/>
      <c r="AA1328" s="85" t="str">
        <f>IF(AND(MONTH(E1328)='IN-NX'!$J$5,'IN-NX'!$D$7=D1328),"x","")</f>
        <v/>
      </c>
      <c r="AB1328" s="85" t="str">
        <f>IF(AND(OR(LEFT(TH!N1328,2)="15",LEFT(TH!O1328,2)="15"),'152-CT'!$J$8=TH!F1328),"x","")</f>
        <v/>
      </c>
      <c r="AC1328" s="85" t="str">
        <f>IF(AND(OR(LEFT(TH!N1328,2)="15",LEFT(TH!O1328,2)="15"),TK!$E$7=TH!F1328),"x","")</f>
        <v/>
      </c>
      <c r="AD1328" s="1212"/>
    </row>
    <row r="1329" spans="1:30" ht="15.75" hidden="1" customHeight="1">
      <c r="A1329" s="342" t="str">
        <f>IF(B1329&lt;&gt;"",IF(AND(B1329='IN-TC'!$S$4,OR(TH!N1329="1111",TH!O1329="1111")),TH!D1329,""),"")</f>
        <v/>
      </c>
      <c r="B1329" s="63">
        <f t="shared" si="176"/>
        <v>6</v>
      </c>
      <c r="C1329" s="64">
        <v>42543</v>
      </c>
      <c r="D1329" s="64" t="s">
        <v>708</v>
      </c>
      <c r="E1329" s="64">
        <f t="shared" si="202"/>
        <v>42543</v>
      </c>
      <c r="F1329" s="74" t="s">
        <v>1198</v>
      </c>
      <c r="G1329" s="67" t="s">
        <v>927</v>
      </c>
      <c r="H1329" s="7" t="s">
        <v>726</v>
      </c>
      <c r="I1329" s="446"/>
      <c r="J1329" s="446"/>
      <c r="K1329" s="437">
        <v>13915</v>
      </c>
      <c r="L1329" s="446">
        <v>22270</v>
      </c>
      <c r="M1329" s="65">
        <f t="shared" si="177"/>
        <v>309887050</v>
      </c>
      <c r="N1329" s="66" t="s">
        <v>87</v>
      </c>
      <c r="O1329" s="66" t="s">
        <v>267</v>
      </c>
      <c r="P1329" s="85" t="str">
        <f>IF(AND('331-CT'!$E$7=TH!H1329,OR(N1329="331",O1329="331")),"x","")</f>
        <v/>
      </c>
      <c r="Q1329" s="85" t="str">
        <f>IF(AND(B1329='111'!$L$11,OR($N1329=$Q$7,$O1329=$Q$7)),"x","")</f>
        <v/>
      </c>
      <c r="R1329" s="85" t="str">
        <f>IF(AND($N1329=$Q$7,$B1329&lt;'111'!$L$11),"x","")</f>
        <v/>
      </c>
      <c r="S1329" s="85" t="str">
        <f>IF(AND($O1329=$Q$7,$B1329&lt;'111'!$L$11),"x","")</f>
        <v/>
      </c>
      <c r="T1329" s="85" t="str">
        <f>IF(ISERROR(FIND('112'!$M$9,G1329,1)),"",IF((AND(FIND('112'!$M$9,G1329,1)&gt;=1,B1329='112'!$K$9,OR($N1329='112'!$I$6,$O1329='112'!$I$6))),"x",""))</f>
        <v/>
      </c>
      <c r="U1329" s="85" t="str">
        <f>IF(ISERROR(FIND('112'!$M$9,G1329,1)),"",IF((AND(LEFT(G1329,2)=LEFT('112'!$M$9,2),B1329&lt;'112'!$K$9,$N1329='112'!$I$6)),"x",""))</f>
        <v/>
      </c>
      <c r="V1329" s="85" t="str">
        <f>IF(ISERROR(FIND('112'!$M$9,G1329,1)),"",IF((AND(RIGHT(G1329,2)=RIGHT('112'!$M$9,2),B1329&lt;'112'!$K$9,$O1329='112'!$I$6)),"x",""))</f>
        <v/>
      </c>
      <c r="W1329" s="85" t="str">
        <f>IF(AND('341-CT'!$H$9=H1329,OR(LEFT(N1329,3)=$W$7,LEFT(O1329,3)=$W$7)),"x","")</f>
        <v>x</v>
      </c>
      <c r="X1329" s="85" t="str">
        <f>IF(OR(TH!N1329=TH!$X$7,O1329=TH!$X$7),"x","")</f>
        <v/>
      </c>
      <c r="Y1329" s="85" t="str">
        <f>IF(AND(OR(N1329="131",O1329="131"),H1329='131-CT'!$H$9),"x","")</f>
        <v/>
      </c>
      <c r="Z1329" s="85"/>
      <c r="AA1329" s="85" t="str">
        <f>IF(AND(MONTH(E1329)='IN-NX'!$J$5,'IN-NX'!$D$7=D1329),"x","")</f>
        <v/>
      </c>
      <c r="AB1329" s="85" t="str">
        <f>IF(AND(OR(LEFT(TH!N1329,2)="15",LEFT(TH!O1329,2)="15"),'152-CT'!$J$8=TH!F1329),"x","")</f>
        <v/>
      </c>
      <c r="AC1329" s="85" t="str">
        <f>IF(AND(OR(LEFT(TH!N1329,2)="15",LEFT(TH!O1329,2)="15"),TK!$E$7=TH!F1329),"x","")</f>
        <v/>
      </c>
      <c r="AD1329" s="85"/>
    </row>
    <row r="1330" spans="1:30" ht="15.75" hidden="1" customHeight="1">
      <c r="A1330" s="342" t="str">
        <f>IF(B1330&lt;&gt;"",IF(AND(B1330='IN-TC'!$S$4,OR(TH!N1330="1111",TH!O1330="1111")),TH!D1330,""),"")</f>
        <v/>
      </c>
      <c r="B1330" s="63">
        <f t="shared" si="176"/>
        <v>6</v>
      </c>
      <c r="C1330" s="64">
        <v>42543</v>
      </c>
      <c r="D1330" s="64" t="s">
        <v>708</v>
      </c>
      <c r="E1330" s="64">
        <f t="shared" ref="E1330:E1349" si="206">C1330</f>
        <v>42543</v>
      </c>
      <c r="F1330" s="74" t="s">
        <v>1198</v>
      </c>
      <c r="G1330" s="67" t="s">
        <v>927</v>
      </c>
      <c r="H1330" s="74" t="s">
        <v>719</v>
      </c>
      <c r="I1330" s="446"/>
      <c r="J1330" s="446"/>
      <c r="K1330" s="437">
        <v>33319.39</v>
      </c>
      <c r="L1330" s="446">
        <v>22270</v>
      </c>
      <c r="M1330" s="65">
        <f t="shared" si="177"/>
        <v>742022815</v>
      </c>
      <c r="N1330" s="66" t="s">
        <v>87</v>
      </c>
      <c r="O1330" s="66" t="s">
        <v>267</v>
      </c>
      <c r="P1330" s="85" t="str">
        <f>IF(AND('331-CT'!$E$7=TH!H1330,OR(N1330="331",O1330="331")),"x","")</f>
        <v/>
      </c>
      <c r="Q1330" s="85" t="str">
        <f>IF(AND(B1330='111'!$L$11,OR($N1330=$Q$7,$O1330=$Q$7)),"x","")</f>
        <v/>
      </c>
      <c r="R1330" s="85" t="str">
        <f>IF(AND($N1330=$Q$7,$B1330&lt;'111'!$L$11),"x","")</f>
        <v/>
      </c>
      <c r="S1330" s="85" t="str">
        <f>IF(AND($O1330=$Q$7,$B1330&lt;'111'!$L$11),"x","")</f>
        <v/>
      </c>
      <c r="T1330" s="85" t="str">
        <f>IF(ISERROR(FIND('112'!$M$9,G1330,1)),"",IF((AND(FIND('112'!$M$9,G1330,1)&gt;=1,B1330='112'!$K$9,OR($N1330='112'!$I$6,$O1330='112'!$I$6))),"x",""))</f>
        <v/>
      </c>
      <c r="U1330" s="85" t="str">
        <f>IF(ISERROR(FIND('112'!$M$9,G1330,1)),"",IF((AND(LEFT(G1330,2)=LEFT('112'!$M$9,2),B1330&lt;'112'!$K$9,$N1330='112'!$I$6)),"x",""))</f>
        <v/>
      </c>
      <c r="V1330" s="85" t="str">
        <f>IF(ISERROR(FIND('112'!$M$9,G1330,1)),"",IF((AND(RIGHT(G1330,2)=RIGHT('112'!$M$9,2),B1330&lt;'112'!$K$9,$O1330='112'!$I$6)),"x",""))</f>
        <v/>
      </c>
      <c r="W1330" s="85" t="str">
        <f>IF(AND('341-CT'!$H$9=H1330,OR(LEFT(N1330,3)=$W$7,LEFT(O1330,3)=$W$7)),"x","")</f>
        <v/>
      </c>
      <c r="X1330" s="85" t="str">
        <f>IF(OR(TH!N1330=TH!$X$7,O1330=TH!$X$7),"x","")</f>
        <v/>
      </c>
      <c r="Y1330" s="85" t="str">
        <f>IF(AND(OR(N1330="131",O1330="131"),H1330='131-CT'!$H$9),"x","")</f>
        <v/>
      </c>
      <c r="Z1330" s="85"/>
      <c r="AA1330" s="85" t="str">
        <f>IF(AND(MONTH(E1330)='IN-NX'!$J$5,'IN-NX'!$D$7=D1330),"x","")</f>
        <v/>
      </c>
      <c r="AB1330" s="85" t="str">
        <f>IF(AND(OR(LEFT(TH!N1330,2)="15",LEFT(TH!O1330,2)="15"),'152-CT'!$J$8=TH!F1330),"x","")</f>
        <v/>
      </c>
      <c r="AC1330" s="85" t="str">
        <f>IF(AND(OR(LEFT(TH!N1330,2)="15",LEFT(TH!O1330,2)="15"),TK!$E$7=TH!F1330),"x","")</f>
        <v/>
      </c>
      <c r="AD1330" s="85"/>
    </row>
    <row r="1331" spans="1:30" ht="15.75" hidden="1" customHeight="1">
      <c r="A1331" s="342" t="str">
        <f>IF(B1331&lt;&gt;"",IF(AND(B1331='IN-TC'!$S$4,OR(TH!N1331="1111",TH!O1331="1111")),TH!D1331,""),"")</f>
        <v/>
      </c>
      <c r="B1331" s="63">
        <f t="shared" si="176"/>
        <v>6</v>
      </c>
      <c r="C1331" s="64">
        <v>42543</v>
      </c>
      <c r="D1331" s="64" t="s">
        <v>708</v>
      </c>
      <c r="E1331" s="64">
        <f t="shared" si="206"/>
        <v>42543</v>
      </c>
      <c r="F1331" s="74" t="s">
        <v>1198</v>
      </c>
      <c r="G1331" s="67" t="s">
        <v>927</v>
      </c>
      <c r="H1331" s="74" t="s">
        <v>720</v>
      </c>
      <c r="I1331" s="446"/>
      <c r="J1331" s="446"/>
      <c r="K1331" s="437">
        <v>20515.96</v>
      </c>
      <c r="L1331" s="446">
        <v>22270</v>
      </c>
      <c r="M1331" s="65">
        <f t="shared" si="177"/>
        <v>456890429</v>
      </c>
      <c r="N1331" s="66" t="s">
        <v>87</v>
      </c>
      <c r="O1331" s="66" t="s">
        <v>267</v>
      </c>
      <c r="P1331" s="85" t="str">
        <f>IF(AND('331-CT'!$E$7=TH!H1331,OR(N1331="331",O1331="331")),"x","")</f>
        <v/>
      </c>
      <c r="Q1331" s="85" t="str">
        <f>IF(AND(B1331='111'!$L$11,OR($N1331=$Q$7,$O1331=$Q$7)),"x","")</f>
        <v/>
      </c>
      <c r="R1331" s="85" t="str">
        <f>IF(AND($N1331=$Q$7,$B1331&lt;'111'!$L$11),"x","")</f>
        <v/>
      </c>
      <c r="S1331" s="85" t="str">
        <f>IF(AND($O1331=$Q$7,$B1331&lt;'111'!$L$11),"x","")</f>
        <v/>
      </c>
      <c r="T1331" s="85" t="str">
        <f>IF(ISERROR(FIND('112'!$M$9,G1331,1)),"",IF((AND(FIND('112'!$M$9,G1331,1)&gt;=1,B1331='112'!$K$9,OR($N1331='112'!$I$6,$O1331='112'!$I$6))),"x",""))</f>
        <v/>
      </c>
      <c r="U1331" s="85" t="str">
        <f>IF(ISERROR(FIND('112'!$M$9,G1331,1)),"",IF((AND(LEFT(G1331,2)=LEFT('112'!$M$9,2),B1331&lt;'112'!$K$9,$N1331='112'!$I$6)),"x",""))</f>
        <v/>
      </c>
      <c r="V1331" s="85" t="str">
        <f>IF(ISERROR(FIND('112'!$M$9,G1331,1)),"",IF((AND(RIGHT(G1331,2)=RIGHT('112'!$M$9,2),B1331&lt;'112'!$K$9,$O1331='112'!$I$6)),"x",""))</f>
        <v/>
      </c>
      <c r="W1331" s="85" t="str">
        <f>IF(AND('341-CT'!$H$9=H1331,OR(LEFT(N1331,3)=$W$7,LEFT(O1331,3)=$W$7)),"x","")</f>
        <v/>
      </c>
      <c r="X1331" s="85" t="str">
        <f>IF(OR(TH!N1331=TH!$X$7,O1331=TH!$X$7),"x","")</f>
        <v/>
      </c>
      <c r="Y1331" s="85" t="str">
        <f>IF(AND(OR(N1331="131",O1331="131"),H1331='131-CT'!$H$9),"x","")</f>
        <v/>
      </c>
      <c r="Z1331" s="85"/>
      <c r="AA1331" s="85" t="str">
        <f>IF(AND(MONTH(E1331)='IN-NX'!$J$5,'IN-NX'!$D$7=D1331),"x","")</f>
        <v/>
      </c>
      <c r="AB1331" s="85" t="str">
        <f>IF(AND(OR(LEFT(TH!N1331,2)="15",LEFT(TH!O1331,2)="15"),'152-CT'!$J$8=TH!F1331),"x","")</f>
        <v/>
      </c>
      <c r="AC1331" s="85" t="str">
        <f>IF(AND(OR(LEFT(TH!N1331,2)="15",LEFT(TH!O1331,2)="15"),TK!$E$7=TH!F1331),"x","")</f>
        <v/>
      </c>
      <c r="AD1331" s="85"/>
    </row>
    <row r="1332" spans="1:30" ht="15.75" hidden="1" customHeight="1">
      <c r="A1332" s="342" t="str">
        <f>IF(B1332&lt;&gt;"",IF(AND(B1332='IN-TC'!$S$4,OR(TH!N1332="1111",TH!O1332="1111")),TH!D1332,""),"")</f>
        <v/>
      </c>
      <c r="B1332" s="63">
        <f t="shared" si="176"/>
        <v>6</v>
      </c>
      <c r="C1332" s="64">
        <v>42543</v>
      </c>
      <c r="D1332" s="64" t="s">
        <v>708</v>
      </c>
      <c r="E1332" s="64">
        <f t="shared" si="206"/>
        <v>42543</v>
      </c>
      <c r="F1332" s="74" t="s">
        <v>1198</v>
      </c>
      <c r="G1332" s="67" t="s">
        <v>927</v>
      </c>
      <c r="H1332" s="7" t="s">
        <v>727</v>
      </c>
      <c r="I1332" s="446"/>
      <c r="J1332" s="446"/>
      <c r="K1332" s="437">
        <v>28719.38</v>
      </c>
      <c r="L1332" s="446">
        <v>22270</v>
      </c>
      <c r="M1332" s="65">
        <f t="shared" si="177"/>
        <v>639580593</v>
      </c>
      <c r="N1332" s="66" t="s">
        <v>87</v>
      </c>
      <c r="O1332" s="66" t="s">
        <v>267</v>
      </c>
      <c r="P1332" s="85" t="str">
        <f>IF(AND('331-CT'!$E$7=TH!H1332,OR(N1332="331",O1332="331")),"x","")</f>
        <v/>
      </c>
      <c r="Q1332" s="85" t="str">
        <f>IF(AND(B1332='111'!$L$11,OR($N1332=$Q$7,$O1332=$Q$7)),"x","")</f>
        <v/>
      </c>
      <c r="R1332" s="85" t="str">
        <f>IF(AND($N1332=$Q$7,$B1332&lt;'111'!$L$11),"x","")</f>
        <v/>
      </c>
      <c r="S1332" s="85" t="str">
        <f>IF(AND($O1332=$Q$7,$B1332&lt;'111'!$L$11),"x","")</f>
        <v/>
      </c>
      <c r="T1332" s="85" t="str">
        <f>IF(ISERROR(FIND('112'!$M$9,G1332,1)),"",IF((AND(FIND('112'!$M$9,G1332,1)&gt;=1,B1332='112'!$K$9,OR($N1332='112'!$I$6,$O1332='112'!$I$6))),"x",""))</f>
        <v/>
      </c>
      <c r="U1332" s="85" t="str">
        <f>IF(ISERROR(FIND('112'!$M$9,G1332,1)),"",IF((AND(LEFT(G1332,2)=LEFT('112'!$M$9,2),B1332&lt;'112'!$K$9,$N1332='112'!$I$6)),"x",""))</f>
        <v/>
      </c>
      <c r="V1332" s="85" t="str">
        <f>IF(ISERROR(FIND('112'!$M$9,G1332,1)),"",IF((AND(RIGHT(G1332,2)=RIGHT('112'!$M$9,2),B1332&lt;'112'!$K$9,$O1332='112'!$I$6)),"x",""))</f>
        <v/>
      </c>
      <c r="W1332" s="85" t="str">
        <f>IF(AND('341-CT'!$H$9=H1332,OR(LEFT(N1332,3)=$W$7,LEFT(O1332,3)=$W$7)),"x","")</f>
        <v/>
      </c>
      <c r="X1332" s="85" t="str">
        <f>IF(OR(TH!N1332=TH!$X$7,O1332=TH!$X$7),"x","")</f>
        <v/>
      </c>
      <c r="Y1332" s="85" t="str">
        <f>IF(AND(OR(N1332="131",O1332="131"),H1332='131-CT'!$H$9),"x","")</f>
        <v/>
      </c>
      <c r="Z1332" s="85"/>
      <c r="AA1332" s="85" t="str">
        <f>IF(AND(MONTH(E1332)='IN-NX'!$J$5,'IN-NX'!$D$7=D1332),"x","")</f>
        <v/>
      </c>
      <c r="AB1332" s="85" t="str">
        <f>IF(AND(OR(LEFT(TH!N1332,2)="15",LEFT(TH!O1332,2)="15"),'152-CT'!$J$8=TH!F1332),"x","")</f>
        <v/>
      </c>
      <c r="AC1332" s="85" t="str">
        <f>IF(AND(OR(LEFT(TH!N1332,2)="15",LEFT(TH!O1332,2)="15"),TK!$E$7=TH!F1332),"x","")</f>
        <v/>
      </c>
      <c r="AD1332" s="85"/>
    </row>
    <row r="1333" spans="1:30" ht="15.75" hidden="1" customHeight="1">
      <c r="A1333" s="342" t="str">
        <f>IF(B1333&lt;&gt;"",IF(AND(B1333='IN-TC'!$S$4,OR(TH!N1333="1111",TH!O1333="1111")),TH!D1333,""),"")</f>
        <v/>
      </c>
      <c r="B1333" s="63">
        <f t="shared" si="176"/>
        <v>6</v>
      </c>
      <c r="C1333" s="64">
        <v>42543</v>
      </c>
      <c r="D1333" s="64" t="s">
        <v>708</v>
      </c>
      <c r="E1333" s="64">
        <f t="shared" si="206"/>
        <v>42543</v>
      </c>
      <c r="F1333" s="74" t="s">
        <v>1198</v>
      </c>
      <c r="G1333" s="67" t="s">
        <v>927</v>
      </c>
      <c r="H1333" s="74" t="s">
        <v>731</v>
      </c>
      <c r="I1333" s="446"/>
      <c r="J1333" s="446"/>
      <c r="K1333" s="437">
        <v>89500</v>
      </c>
      <c r="L1333" s="446">
        <v>22270</v>
      </c>
      <c r="M1333" s="65">
        <f t="shared" si="177"/>
        <v>1993165000</v>
      </c>
      <c r="N1333" s="66" t="s">
        <v>261</v>
      </c>
      <c r="O1333" s="66" t="s">
        <v>267</v>
      </c>
      <c r="P1333" s="85" t="str">
        <f>IF(AND('331-CT'!$E$7=TH!H1333,OR(N1333="331",O1333="331")),"x","")</f>
        <v/>
      </c>
      <c r="Q1333" s="85" t="str">
        <f>IF(AND(B1333='111'!$L$11,OR($N1333=$Q$7,$O1333=$Q$7)),"x","")</f>
        <v/>
      </c>
      <c r="R1333" s="85" t="str">
        <f>IF(AND($N1333=$Q$7,$B1333&lt;'111'!$L$11),"x","")</f>
        <v/>
      </c>
      <c r="S1333" s="85" t="str">
        <f>IF(AND($O1333=$Q$7,$B1333&lt;'111'!$L$11),"x","")</f>
        <v/>
      </c>
      <c r="T1333" s="85" t="str">
        <f>IF(ISERROR(FIND('112'!$M$9,G1333,1)),"",IF((AND(FIND('112'!$M$9,G1333,1)&gt;=1,B1333='112'!$K$9,OR($N1333='112'!$I$6,$O1333='112'!$I$6))),"x",""))</f>
        <v/>
      </c>
      <c r="U1333" s="85" t="str">
        <f>IF(ISERROR(FIND('112'!$M$9,G1333,1)),"",IF((AND(LEFT(G1333,2)=LEFT('112'!$M$9,2),B1333&lt;'112'!$K$9,$N1333='112'!$I$6)),"x",""))</f>
        <v/>
      </c>
      <c r="V1333" s="85" t="str">
        <f>IF(ISERROR(FIND('112'!$M$9,G1333,1)),"",IF((AND(RIGHT(G1333,2)=RIGHT('112'!$M$9,2),B1333&lt;'112'!$K$9,$O1333='112'!$I$6)),"x",""))</f>
        <v/>
      </c>
      <c r="W1333" s="85" t="str">
        <f>IF(AND('341-CT'!$H$9=H1333,OR(LEFT(N1333,3)=$W$7,LEFT(O1333,3)=$W$7)),"x","")</f>
        <v/>
      </c>
      <c r="X1333" s="85" t="str">
        <f>IF(OR(TH!N1333=TH!$X$7,O1333=TH!$X$7),"x","")</f>
        <v/>
      </c>
      <c r="Y1333" s="85" t="str">
        <f>IF(AND(OR(N1333="131",O1333="131"),H1333='131-CT'!$H$9),"x","")</f>
        <v/>
      </c>
      <c r="Z1333" s="85"/>
      <c r="AA1333" s="85" t="str">
        <f>IF(AND(MONTH(E1333)='IN-NX'!$J$5,'IN-NX'!$D$7=D1333),"x","")</f>
        <v/>
      </c>
      <c r="AB1333" s="85" t="str">
        <f>IF(AND(OR(LEFT(TH!N1333,2)="15",LEFT(TH!O1333,2)="15"),'152-CT'!$J$8=TH!F1333),"x","")</f>
        <v/>
      </c>
      <c r="AC1333" s="85" t="str">
        <f>IF(AND(OR(LEFT(TH!N1333,2)="15",LEFT(TH!O1333,2)="15"),TK!$E$7=TH!F1333),"x","")</f>
        <v/>
      </c>
      <c r="AD1333" s="85"/>
    </row>
    <row r="1334" spans="1:30" ht="15.75" hidden="1" customHeight="1">
      <c r="A1334" s="342" t="str">
        <f>IF(B1334&lt;&gt;"",IF(AND(B1334='IN-TC'!$S$4,OR(TH!N1334="1111",TH!O1334="1111")),TH!D1334,""),"")</f>
        <v/>
      </c>
      <c r="B1334" s="63">
        <f t="shared" si="176"/>
        <v>6</v>
      </c>
      <c r="C1334" s="64">
        <v>42543</v>
      </c>
      <c r="D1334" s="64" t="s">
        <v>708</v>
      </c>
      <c r="E1334" s="64">
        <f t="shared" si="206"/>
        <v>42543</v>
      </c>
      <c r="F1334" s="74" t="s">
        <v>1198</v>
      </c>
      <c r="G1334" s="67" t="s">
        <v>927</v>
      </c>
      <c r="H1334" s="74" t="s">
        <v>732</v>
      </c>
      <c r="I1334" s="446"/>
      <c r="J1334" s="446"/>
      <c r="K1334" s="437">
        <v>89000</v>
      </c>
      <c r="L1334" s="446">
        <v>22270</v>
      </c>
      <c r="M1334" s="65">
        <f t="shared" si="177"/>
        <v>1982030000</v>
      </c>
      <c r="N1334" s="66" t="s">
        <v>261</v>
      </c>
      <c r="O1334" s="66" t="s">
        <v>267</v>
      </c>
      <c r="P1334" s="85" t="str">
        <f>IF(AND('331-CT'!$E$7=TH!H1334,OR(N1334="331",O1334="331")),"x","")</f>
        <v/>
      </c>
      <c r="Q1334" s="85" t="str">
        <f>IF(AND(B1334='111'!$L$11,OR($N1334=$Q$7,$O1334=$Q$7)),"x","")</f>
        <v/>
      </c>
      <c r="R1334" s="85" t="str">
        <f>IF(AND($N1334=$Q$7,$B1334&lt;'111'!$L$11),"x","")</f>
        <v/>
      </c>
      <c r="S1334" s="85" t="str">
        <f>IF(AND($O1334=$Q$7,$B1334&lt;'111'!$L$11),"x","")</f>
        <v/>
      </c>
      <c r="T1334" s="85" t="str">
        <f>IF(ISERROR(FIND('112'!$M$9,G1334,1)),"",IF((AND(FIND('112'!$M$9,G1334,1)&gt;=1,B1334='112'!$K$9,OR($N1334='112'!$I$6,$O1334='112'!$I$6))),"x",""))</f>
        <v/>
      </c>
      <c r="U1334" s="85" t="str">
        <f>IF(ISERROR(FIND('112'!$M$9,G1334,1)),"",IF((AND(LEFT(G1334,2)=LEFT('112'!$M$9,2),B1334&lt;'112'!$K$9,$N1334='112'!$I$6)),"x",""))</f>
        <v/>
      </c>
      <c r="V1334" s="85" t="str">
        <f>IF(ISERROR(FIND('112'!$M$9,G1334,1)),"",IF((AND(RIGHT(G1334,2)=RIGHT('112'!$M$9,2),B1334&lt;'112'!$K$9,$O1334='112'!$I$6)),"x",""))</f>
        <v/>
      </c>
      <c r="W1334" s="85" t="str">
        <f>IF(AND('341-CT'!$H$9=H1334,OR(LEFT(N1334,3)=$W$7,LEFT(O1334,3)=$W$7)),"x","")</f>
        <v/>
      </c>
      <c r="X1334" s="85" t="str">
        <f>IF(OR(TH!N1334=TH!$X$7,O1334=TH!$X$7),"x","")</f>
        <v/>
      </c>
      <c r="Y1334" s="85" t="str">
        <f>IF(AND(OR(N1334="131",O1334="131"),H1334='131-CT'!$H$9),"x","")</f>
        <v/>
      </c>
      <c r="Z1334" s="85"/>
      <c r="AA1334" s="85" t="str">
        <f>IF(AND(MONTH(E1334)='IN-NX'!$J$5,'IN-NX'!$D$7=D1334),"x","")</f>
        <v/>
      </c>
      <c r="AB1334" s="85" t="str">
        <f>IF(AND(OR(LEFT(TH!N1334,2)="15",LEFT(TH!O1334,2)="15"),'152-CT'!$J$8=TH!F1334),"x","")</f>
        <v/>
      </c>
      <c r="AC1334" s="85" t="str">
        <f>IF(AND(OR(LEFT(TH!N1334,2)="15",LEFT(TH!O1334,2)="15"),TK!$E$7=TH!F1334),"x","")</f>
        <v/>
      </c>
      <c r="AD1334" s="85"/>
    </row>
    <row r="1335" spans="1:30" ht="15.75" hidden="1" customHeight="1">
      <c r="A1335" s="342" t="str">
        <f>IF(B1335&lt;&gt;"",IF(AND(B1335='IN-TC'!$S$4,OR(TH!N1335="1111",TH!O1335="1111")),TH!D1335,""),"")</f>
        <v/>
      </c>
      <c r="B1335" s="63">
        <f t="shared" si="176"/>
        <v>6</v>
      </c>
      <c r="C1335" s="64">
        <v>42543</v>
      </c>
      <c r="D1335" s="64" t="s">
        <v>708</v>
      </c>
      <c r="E1335" s="64">
        <f t="shared" si="206"/>
        <v>42543</v>
      </c>
      <c r="F1335" s="74" t="s">
        <v>1198</v>
      </c>
      <c r="G1335" s="67" t="s">
        <v>927</v>
      </c>
      <c r="H1335" s="74" t="s">
        <v>739</v>
      </c>
      <c r="I1335" s="446"/>
      <c r="J1335" s="446"/>
      <c r="K1335" s="437">
        <v>61000</v>
      </c>
      <c r="L1335" s="446">
        <v>22270</v>
      </c>
      <c r="M1335" s="65">
        <f t="shared" si="177"/>
        <v>1358470000</v>
      </c>
      <c r="N1335" s="66" t="s">
        <v>261</v>
      </c>
      <c r="O1335" s="66" t="s">
        <v>267</v>
      </c>
      <c r="P1335" s="85" t="str">
        <f>IF(AND('331-CT'!$E$7=TH!H1335,OR(N1335="331",O1335="331")),"x","")</f>
        <v/>
      </c>
      <c r="Q1335" s="85" t="str">
        <f>IF(AND(B1335='111'!$L$11,OR($N1335=$Q$7,$O1335=$Q$7)),"x","")</f>
        <v/>
      </c>
      <c r="R1335" s="85" t="str">
        <f>IF(AND($N1335=$Q$7,$B1335&lt;'111'!$L$11),"x","")</f>
        <v/>
      </c>
      <c r="S1335" s="85" t="str">
        <f>IF(AND($O1335=$Q$7,$B1335&lt;'111'!$L$11),"x","")</f>
        <v/>
      </c>
      <c r="T1335" s="85" t="str">
        <f>IF(ISERROR(FIND('112'!$M$9,G1335,1)),"",IF((AND(FIND('112'!$M$9,G1335,1)&gt;=1,B1335='112'!$K$9,OR($N1335='112'!$I$6,$O1335='112'!$I$6))),"x",""))</f>
        <v/>
      </c>
      <c r="U1335" s="85" t="str">
        <f>IF(ISERROR(FIND('112'!$M$9,G1335,1)),"",IF((AND(LEFT(G1335,2)=LEFT('112'!$M$9,2),B1335&lt;'112'!$K$9,$N1335='112'!$I$6)),"x",""))</f>
        <v/>
      </c>
      <c r="V1335" s="85" t="str">
        <f>IF(ISERROR(FIND('112'!$M$9,G1335,1)),"",IF((AND(RIGHT(G1335,2)=RIGHT('112'!$M$9,2),B1335&lt;'112'!$K$9,$O1335='112'!$I$6)),"x",""))</f>
        <v/>
      </c>
      <c r="W1335" s="85" t="str">
        <f>IF(AND('341-CT'!$H$9=H1335,OR(LEFT(N1335,3)=$W$7,LEFT(O1335,3)=$W$7)),"x","")</f>
        <v/>
      </c>
      <c r="X1335" s="85" t="str">
        <f>IF(OR(TH!N1335=TH!$X$7,O1335=TH!$X$7),"x","")</f>
        <v/>
      </c>
      <c r="Y1335" s="85" t="str">
        <f>IF(AND(OR(N1335="131",O1335="131"),H1335='131-CT'!$H$9),"x","")</f>
        <v/>
      </c>
      <c r="Z1335" s="85"/>
      <c r="AA1335" s="85" t="str">
        <f>IF(AND(MONTH(E1335)='IN-NX'!$J$5,'IN-NX'!$D$7=D1335),"x","")</f>
        <v/>
      </c>
      <c r="AB1335" s="85" t="str">
        <f>IF(AND(OR(LEFT(TH!N1335,2)="15",LEFT(TH!O1335,2)="15"),'152-CT'!$J$8=TH!F1335),"x","")</f>
        <v/>
      </c>
      <c r="AC1335" s="85" t="str">
        <f>IF(AND(OR(LEFT(TH!N1335,2)="15",LEFT(TH!O1335,2)="15"),TK!$E$7=TH!F1335),"x","")</f>
        <v/>
      </c>
      <c r="AD1335" s="85"/>
    </row>
    <row r="1336" spans="1:30" ht="15.75" hidden="1" customHeight="1">
      <c r="A1336" s="342" t="str">
        <f>IF(B1336&lt;&gt;"",IF(AND(B1336='IN-TC'!$S$4,OR(TH!N1336="1111",TH!O1336="1111")),TH!D1336,""),"")</f>
        <v/>
      </c>
      <c r="B1336" s="63">
        <f t="shared" si="176"/>
        <v>6</v>
      </c>
      <c r="C1336" s="64">
        <v>42543</v>
      </c>
      <c r="D1336" s="64" t="s">
        <v>708</v>
      </c>
      <c r="E1336" s="64">
        <f t="shared" si="206"/>
        <v>42543</v>
      </c>
      <c r="F1336" s="74" t="s">
        <v>1198</v>
      </c>
      <c r="G1336" s="67" t="s">
        <v>927</v>
      </c>
      <c r="H1336" s="74" t="s">
        <v>733</v>
      </c>
      <c r="I1336" s="446"/>
      <c r="J1336" s="446"/>
      <c r="K1336" s="437">
        <v>89000</v>
      </c>
      <c r="L1336" s="446">
        <v>22270</v>
      </c>
      <c r="M1336" s="65">
        <f t="shared" si="177"/>
        <v>1982030000</v>
      </c>
      <c r="N1336" s="66" t="s">
        <v>261</v>
      </c>
      <c r="O1336" s="66" t="s">
        <v>267</v>
      </c>
      <c r="P1336" s="85" t="str">
        <f>IF(AND('331-CT'!$E$7=TH!H1336,OR(N1336="331",O1336="331")),"x","")</f>
        <v/>
      </c>
      <c r="Q1336" s="85" t="str">
        <f>IF(AND(B1336='111'!$L$11,OR($N1336=$Q$7,$O1336=$Q$7)),"x","")</f>
        <v/>
      </c>
      <c r="R1336" s="85" t="str">
        <f>IF(AND($N1336=$Q$7,$B1336&lt;'111'!$L$11),"x","")</f>
        <v/>
      </c>
      <c r="S1336" s="85" t="str">
        <f>IF(AND($O1336=$Q$7,$B1336&lt;'111'!$L$11),"x","")</f>
        <v/>
      </c>
      <c r="T1336" s="85" t="str">
        <f>IF(ISERROR(FIND('112'!$M$9,G1336,1)),"",IF((AND(FIND('112'!$M$9,G1336,1)&gt;=1,B1336='112'!$K$9,OR($N1336='112'!$I$6,$O1336='112'!$I$6))),"x",""))</f>
        <v/>
      </c>
      <c r="U1336" s="85" t="str">
        <f>IF(ISERROR(FIND('112'!$M$9,G1336,1)),"",IF((AND(LEFT(G1336,2)=LEFT('112'!$M$9,2),B1336&lt;'112'!$K$9,$N1336='112'!$I$6)),"x",""))</f>
        <v/>
      </c>
      <c r="V1336" s="85" t="str">
        <f>IF(ISERROR(FIND('112'!$M$9,G1336,1)),"",IF((AND(RIGHT(G1336,2)=RIGHT('112'!$M$9,2),B1336&lt;'112'!$K$9,$O1336='112'!$I$6)),"x",""))</f>
        <v/>
      </c>
      <c r="W1336" s="85" t="str">
        <f>IF(AND('341-CT'!$H$9=H1336,OR(LEFT(N1336,3)=$W$7,LEFT(O1336,3)=$W$7)),"x","")</f>
        <v/>
      </c>
      <c r="X1336" s="85" t="str">
        <f>IF(OR(TH!N1336=TH!$X$7,O1336=TH!$X$7),"x","")</f>
        <v/>
      </c>
      <c r="Y1336" s="85" t="str">
        <f>IF(AND(OR(N1336="131",O1336="131"),H1336='131-CT'!$H$9),"x","")</f>
        <v/>
      </c>
      <c r="Z1336" s="85"/>
      <c r="AA1336" s="85" t="str">
        <f>IF(AND(MONTH(E1336)='IN-NX'!$J$5,'IN-NX'!$D$7=D1336),"x","")</f>
        <v/>
      </c>
      <c r="AB1336" s="85" t="str">
        <f>IF(AND(OR(LEFT(TH!N1336,2)="15",LEFT(TH!O1336,2)="15"),'152-CT'!$J$8=TH!F1336),"x","")</f>
        <v/>
      </c>
      <c r="AC1336" s="85" t="str">
        <f>IF(AND(OR(LEFT(TH!N1336,2)="15",LEFT(TH!O1336,2)="15"),TK!$E$7=TH!F1336),"x","")</f>
        <v/>
      </c>
      <c r="AD1336" s="85"/>
    </row>
    <row r="1337" spans="1:30" ht="15.75" hidden="1" customHeight="1">
      <c r="A1337" s="342" t="str">
        <f>IF(B1337&lt;&gt;"",IF(AND(B1337='IN-TC'!$S$4,OR(TH!N1337="1111",TH!O1337="1111")),TH!D1337,""),"")</f>
        <v/>
      </c>
      <c r="B1337" s="63">
        <f t="shared" si="176"/>
        <v>6</v>
      </c>
      <c r="C1337" s="64">
        <v>42543</v>
      </c>
      <c r="D1337" s="64" t="s">
        <v>708</v>
      </c>
      <c r="E1337" s="64">
        <f t="shared" si="206"/>
        <v>42543</v>
      </c>
      <c r="F1337" s="74" t="s">
        <v>1198</v>
      </c>
      <c r="G1337" s="67" t="s">
        <v>927</v>
      </c>
      <c r="H1337" s="74" t="s">
        <v>734</v>
      </c>
      <c r="I1337" s="446"/>
      <c r="J1337" s="446"/>
      <c r="K1337" s="437">
        <v>88000</v>
      </c>
      <c r="L1337" s="446">
        <v>22270</v>
      </c>
      <c r="M1337" s="65">
        <f t="shared" si="177"/>
        <v>1959760000</v>
      </c>
      <c r="N1337" s="66" t="s">
        <v>261</v>
      </c>
      <c r="O1337" s="66" t="s">
        <v>267</v>
      </c>
      <c r="P1337" s="85" t="str">
        <f>IF(AND('331-CT'!$E$7=TH!H1337,OR(N1337="331",O1337="331")),"x","")</f>
        <v/>
      </c>
      <c r="Q1337" s="85" t="str">
        <f>IF(AND(B1337='111'!$L$11,OR($N1337=$Q$7,$O1337=$Q$7)),"x","")</f>
        <v/>
      </c>
      <c r="R1337" s="85" t="str">
        <f>IF(AND($N1337=$Q$7,$B1337&lt;'111'!$L$11),"x","")</f>
        <v/>
      </c>
      <c r="S1337" s="85" t="str">
        <f>IF(AND($O1337=$Q$7,$B1337&lt;'111'!$L$11),"x","")</f>
        <v/>
      </c>
      <c r="T1337" s="85" t="str">
        <f>IF(ISERROR(FIND('112'!$M$9,G1337,1)),"",IF((AND(FIND('112'!$M$9,G1337,1)&gt;=1,B1337='112'!$K$9,OR($N1337='112'!$I$6,$O1337='112'!$I$6))),"x",""))</f>
        <v/>
      </c>
      <c r="U1337" s="85" t="str">
        <f>IF(ISERROR(FIND('112'!$M$9,G1337,1)),"",IF((AND(LEFT(G1337,2)=LEFT('112'!$M$9,2),B1337&lt;'112'!$K$9,$N1337='112'!$I$6)),"x",""))</f>
        <v/>
      </c>
      <c r="V1337" s="85" t="str">
        <f>IF(ISERROR(FIND('112'!$M$9,G1337,1)),"",IF((AND(RIGHT(G1337,2)=RIGHT('112'!$M$9,2),B1337&lt;'112'!$K$9,$O1337='112'!$I$6)),"x",""))</f>
        <v/>
      </c>
      <c r="W1337" s="85" t="str">
        <f>IF(AND('341-CT'!$H$9=H1337,OR(LEFT(N1337,3)=$W$7,LEFT(O1337,3)=$W$7)),"x","")</f>
        <v/>
      </c>
      <c r="X1337" s="85" t="str">
        <f>IF(OR(TH!N1337=TH!$X$7,O1337=TH!$X$7),"x","")</f>
        <v/>
      </c>
      <c r="Y1337" s="85" t="str">
        <f>IF(AND(OR(N1337="131",O1337="131"),H1337='131-CT'!$H$9),"x","")</f>
        <v/>
      </c>
      <c r="Z1337" s="85"/>
      <c r="AA1337" s="85" t="str">
        <f>IF(AND(MONTH(E1337)='IN-NX'!$J$5,'IN-NX'!$D$7=D1337),"x","")</f>
        <v/>
      </c>
      <c r="AB1337" s="85" t="str">
        <f>IF(AND(OR(LEFT(TH!N1337,2)="15",LEFT(TH!O1337,2)="15"),'152-CT'!$J$8=TH!F1337),"x","")</f>
        <v/>
      </c>
      <c r="AC1337" s="85" t="str">
        <f>IF(AND(OR(LEFT(TH!N1337,2)="15",LEFT(TH!O1337,2)="15"),TK!$E$7=TH!F1337),"x","")</f>
        <v/>
      </c>
      <c r="AD1337" s="85"/>
    </row>
    <row r="1338" spans="1:30" ht="15.75" hidden="1" customHeight="1">
      <c r="A1338" s="342" t="str">
        <f>IF(B1338&lt;&gt;"",IF(AND(B1338='IN-TC'!$S$4,OR(TH!N1338="1111",TH!O1338="1111")),TH!D1338,""),"")</f>
        <v/>
      </c>
      <c r="B1338" s="63">
        <f t="shared" si="176"/>
        <v>6</v>
      </c>
      <c r="C1338" s="64">
        <v>42543</v>
      </c>
      <c r="D1338" s="64" t="s">
        <v>708</v>
      </c>
      <c r="E1338" s="64">
        <f t="shared" si="206"/>
        <v>42543</v>
      </c>
      <c r="F1338" s="74" t="s">
        <v>1198</v>
      </c>
      <c r="G1338" s="67" t="s">
        <v>927</v>
      </c>
      <c r="H1338" s="74" t="s">
        <v>742</v>
      </c>
      <c r="I1338" s="446"/>
      <c r="J1338" s="446"/>
      <c r="K1338" s="437">
        <v>97000</v>
      </c>
      <c r="L1338" s="446">
        <v>22270</v>
      </c>
      <c r="M1338" s="65">
        <f t="shared" si="177"/>
        <v>2160190000</v>
      </c>
      <c r="N1338" s="66" t="s">
        <v>261</v>
      </c>
      <c r="O1338" s="66" t="s">
        <v>267</v>
      </c>
      <c r="P1338" s="85" t="str">
        <f>IF(AND('331-CT'!$E$7=TH!H1338,OR(N1338="331",O1338="331")),"x","")</f>
        <v/>
      </c>
      <c r="Q1338" s="85" t="str">
        <f>IF(AND(B1338='111'!$L$11,OR($N1338=$Q$7,$O1338=$Q$7)),"x","")</f>
        <v/>
      </c>
      <c r="R1338" s="85" t="str">
        <f>IF(AND($N1338=$Q$7,$B1338&lt;'111'!$L$11),"x","")</f>
        <v/>
      </c>
      <c r="S1338" s="85" t="str">
        <f>IF(AND($O1338=$Q$7,$B1338&lt;'111'!$L$11),"x","")</f>
        <v/>
      </c>
      <c r="T1338" s="85" t="str">
        <f>IF(ISERROR(FIND('112'!$M$9,G1338,1)),"",IF((AND(FIND('112'!$M$9,G1338,1)&gt;=1,B1338='112'!$K$9,OR($N1338='112'!$I$6,$O1338='112'!$I$6))),"x",""))</f>
        <v/>
      </c>
      <c r="U1338" s="85" t="str">
        <f>IF(ISERROR(FIND('112'!$M$9,G1338,1)),"",IF((AND(LEFT(G1338,2)=LEFT('112'!$M$9,2),B1338&lt;'112'!$K$9,$N1338='112'!$I$6)),"x",""))</f>
        <v/>
      </c>
      <c r="V1338" s="85" t="str">
        <f>IF(ISERROR(FIND('112'!$M$9,G1338,1)),"",IF((AND(RIGHT(G1338,2)=RIGHT('112'!$M$9,2),B1338&lt;'112'!$K$9,$O1338='112'!$I$6)),"x",""))</f>
        <v/>
      </c>
      <c r="W1338" s="85" t="str">
        <f>IF(AND('341-CT'!$H$9=H1338,OR(LEFT(N1338,3)=$W$7,LEFT(O1338,3)=$W$7)),"x","")</f>
        <v/>
      </c>
      <c r="X1338" s="85" t="str">
        <f>IF(OR(TH!N1338=TH!$X$7,O1338=TH!$X$7),"x","")</f>
        <v/>
      </c>
      <c r="Y1338" s="85" t="str">
        <f>IF(AND(OR(N1338="131",O1338="131"),H1338='131-CT'!$H$9),"x","")</f>
        <v/>
      </c>
      <c r="Z1338" s="85"/>
      <c r="AA1338" s="85" t="str">
        <f>IF(AND(MONTH(E1338)='IN-NX'!$J$5,'IN-NX'!$D$7=D1338),"x","")</f>
        <v/>
      </c>
      <c r="AB1338" s="85" t="str">
        <f>IF(AND(OR(LEFT(TH!N1338,2)="15",LEFT(TH!O1338,2)="15"),'152-CT'!$J$8=TH!F1338),"x","")</f>
        <v/>
      </c>
      <c r="AC1338" s="85" t="str">
        <f>IF(AND(OR(LEFT(TH!N1338,2)="15",LEFT(TH!O1338,2)="15"),TK!$E$7=TH!F1338),"x","")</f>
        <v/>
      </c>
      <c r="AD1338" s="85"/>
    </row>
    <row r="1339" spans="1:30" ht="15.75" hidden="1" customHeight="1">
      <c r="A1339" s="342" t="str">
        <f>IF(B1339&lt;&gt;"",IF(AND(B1339='IN-TC'!$S$4,OR(TH!N1339="1111",TH!O1339="1111")),TH!D1339,""),"")</f>
        <v/>
      </c>
      <c r="B1339" s="63">
        <f t="shared" si="176"/>
        <v>6</v>
      </c>
      <c r="C1339" s="64">
        <v>42543</v>
      </c>
      <c r="D1339" s="64" t="s">
        <v>708</v>
      </c>
      <c r="E1339" s="64">
        <f t="shared" si="206"/>
        <v>42543</v>
      </c>
      <c r="F1339" s="74" t="s">
        <v>1198</v>
      </c>
      <c r="G1339" s="67" t="s">
        <v>927</v>
      </c>
      <c r="H1339" s="74" t="s">
        <v>1196</v>
      </c>
      <c r="I1339" s="446"/>
      <c r="J1339" s="446"/>
      <c r="K1339" s="437">
        <v>82000</v>
      </c>
      <c r="L1339" s="446">
        <v>22270</v>
      </c>
      <c r="M1339" s="65">
        <f t="shared" si="177"/>
        <v>1826140000</v>
      </c>
      <c r="N1339" s="66" t="s">
        <v>261</v>
      </c>
      <c r="O1339" s="66" t="s">
        <v>267</v>
      </c>
      <c r="P1339" s="85" t="str">
        <f>IF(AND('331-CT'!$E$7=TH!H1339,OR(N1339="331",O1339="331")),"x","")</f>
        <v/>
      </c>
      <c r="Q1339" s="85" t="str">
        <f>IF(AND(B1339='111'!$L$11,OR($N1339=$Q$7,$O1339=$Q$7)),"x","")</f>
        <v/>
      </c>
      <c r="R1339" s="85" t="str">
        <f>IF(AND($N1339=$Q$7,$B1339&lt;'111'!$L$11),"x","")</f>
        <v/>
      </c>
      <c r="S1339" s="85" t="str">
        <f>IF(AND($O1339=$Q$7,$B1339&lt;'111'!$L$11),"x","")</f>
        <v/>
      </c>
      <c r="T1339" s="85" t="str">
        <f>IF(ISERROR(FIND('112'!$M$9,G1339,1)),"",IF((AND(FIND('112'!$M$9,G1339,1)&gt;=1,B1339='112'!$K$9,OR($N1339='112'!$I$6,$O1339='112'!$I$6))),"x",""))</f>
        <v/>
      </c>
      <c r="U1339" s="85" t="str">
        <f>IF(ISERROR(FIND('112'!$M$9,G1339,1)),"",IF((AND(LEFT(G1339,2)=LEFT('112'!$M$9,2),B1339&lt;'112'!$K$9,$N1339='112'!$I$6)),"x",""))</f>
        <v/>
      </c>
      <c r="V1339" s="85" t="str">
        <f>IF(ISERROR(FIND('112'!$M$9,G1339,1)),"",IF((AND(RIGHT(G1339,2)=RIGHT('112'!$M$9,2),B1339&lt;'112'!$K$9,$O1339='112'!$I$6)),"x",""))</f>
        <v/>
      </c>
      <c r="W1339" s="85" t="str">
        <f>IF(AND('341-CT'!$H$9=H1339,OR(LEFT(N1339,3)=$W$7,LEFT(O1339,3)=$W$7)),"x","")</f>
        <v/>
      </c>
      <c r="X1339" s="85" t="str">
        <f>IF(OR(TH!N1339=TH!$X$7,O1339=TH!$X$7),"x","")</f>
        <v/>
      </c>
      <c r="Y1339" s="85" t="str">
        <f>IF(AND(OR(N1339="131",O1339="131"),H1339='131-CT'!$H$9),"x","")</f>
        <v/>
      </c>
      <c r="Z1339" s="85"/>
      <c r="AA1339" s="85" t="str">
        <f>IF(AND(MONTH(E1339)='IN-NX'!$J$5,'IN-NX'!$D$7=D1339),"x","")</f>
        <v/>
      </c>
      <c r="AB1339" s="85" t="str">
        <f>IF(AND(OR(LEFT(TH!N1339,2)="15",LEFT(TH!O1339,2)="15"),'152-CT'!$J$8=TH!F1339),"x","")</f>
        <v/>
      </c>
      <c r="AC1339" s="85" t="str">
        <f>IF(AND(OR(LEFT(TH!N1339,2)="15",LEFT(TH!O1339,2)="15"),TK!$E$7=TH!F1339),"x","")</f>
        <v/>
      </c>
      <c r="AD1339" s="85"/>
    </row>
    <row r="1340" spans="1:30" ht="15.75" hidden="1" customHeight="1">
      <c r="A1340" s="342" t="str">
        <f>IF(B1340&lt;&gt;"",IF(AND(B1340='IN-TC'!$S$4,OR(TH!N1340="1111",TH!O1340="1111")),TH!D1340,""),"")</f>
        <v/>
      </c>
      <c r="B1340" s="63">
        <f t="shared" si="176"/>
        <v>6</v>
      </c>
      <c r="C1340" s="64">
        <v>42543</v>
      </c>
      <c r="D1340" s="64" t="s">
        <v>708</v>
      </c>
      <c r="E1340" s="64">
        <f t="shared" si="206"/>
        <v>42543</v>
      </c>
      <c r="F1340" s="74" t="s">
        <v>1198</v>
      </c>
      <c r="G1340" s="67" t="s">
        <v>927</v>
      </c>
      <c r="H1340" s="74" t="s">
        <v>1197</v>
      </c>
      <c r="I1340" s="446"/>
      <c r="J1340" s="446"/>
      <c r="K1340" s="437">
        <v>90000</v>
      </c>
      <c r="L1340" s="446">
        <v>22270</v>
      </c>
      <c r="M1340" s="65">
        <f t="shared" si="177"/>
        <v>2004300000</v>
      </c>
      <c r="N1340" s="66" t="s">
        <v>261</v>
      </c>
      <c r="O1340" s="66" t="s">
        <v>267</v>
      </c>
      <c r="P1340" s="85" t="str">
        <f>IF(AND('331-CT'!$E$7=TH!H1340,OR(N1340="331",O1340="331")),"x","")</f>
        <v/>
      </c>
      <c r="Q1340" s="85" t="str">
        <f>IF(AND(B1340='111'!$L$11,OR($N1340=$Q$7,$O1340=$Q$7)),"x","")</f>
        <v/>
      </c>
      <c r="R1340" s="85" t="str">
        <f>IF(AND($N1340=$Q$7,$B1340&lt;'111'!$L$11),"x","")</f>
        <v/>
      </c>
      <c r="S1340" s="85" t="str">
        <f>IF(AND($O1340=$Q$7,$B1340&lt;'111'!$L$11),"x","")</f>
        <v/>
      </c>
      <c r="T1340" s="85" t="str">
        <f>IF(ISERROR(FIND('112'!$M$9,G1340,1)),"",IF((AND(FIND('112'!$M$9,G1340,1)&gt;=1,B1340='112'!$K$9,OR($N1340='112'!$I$6,$O1340='112'!$I$6))),"x",""))</f>
        <v/>
      </c>
      <c r="U1340" s="85" t="str">
        <f>IF(ISERROR(FIND('112'!$M$9,G1340,1)),"",IF((AND(LEFT(G1340,2)=LEFT('112'!$M$9,2),B1340&lt;'112'!$K$9,$N1340='112'!$I$6)),"x",""))</f>
        <v/>
      </c>
      <c r="V1340" s="85" t="str">
        <f>IF(ISERROR(FIND('112'!$M$9,G1340,1)),"",IF((AND(RIGHT(G1340,2)=RIGHT('112'!$M$9,2),B1340&lt;'112'!$K$9,$O1340='112'!$I$6)),"x",""))</f>
        <v/>
      </c>
      <c r="W1340" s="85" t="str">
        <f>IF(AND('341-CT'!$H$9=H1340,OR(LEFT(N1340,3)=$W$7,LEFT(O1340,3)=$W$7)),"x","")</f>
        <v/>
      </c>
      <c r="X1340" s="85" t="str">
        <f>IF(OR(TH!N1340=TH!$X$7,O1340=TH!$X$7),"x","")</f>
        <v/>
      </c>
      <c r="Y1340" s="85" t="str">
        <f>IF(AND(OR(N1340="131",O1340="131"),H1340='131-CT'!$H$9),"x","")</f>
        <v/>
      </c>
      <c r="Z1340" s="85"/>
      <c r="AA1340" s="85" t="str">
        <f>IF(AND(MONTH(E1340)='IN-NX'!$J$5,'IN-NX'!$D$7=D1340),"x","")</f>
        <v/>
      </c>
      <c r="AB1340" s="85" t="str">
        <f>IF(AND(OR(LEFT(TH!N1340,2)="15",LEFT(TH!O1340,2)="15"),'152-CT'!$J$8=TH!F1340),"x","")</f>
        <v/>
      </c>
      <c r="AC1340" s="85" t="str">
        <f>IF(AND(OR(LEFT(TH!N1340,2)="15",LEFT(TH!O1340,2)="15"),TK!$E$7=TH!F1340),"x","")</f>
        <v/>
      </c>
      <c r="AD1340" s="85"/>
    </row>
    <row r="1341" spans="1:30" ht="15.75" hidden="1" customHeight="1">
      <c r="A1341" s="342" t="str">
        <f>IF(B1341&lt;&gt;"",IF(AND(B1341='IN-TC'!$S$4,OR(TH!N1341="1111",TH!O1341="1111")),TH!D1341,""),"")</f>
        <v/>
      </c>
      <c r="B1341" s="63">
        <f t="shared" si="176"/>
        <v>6</v>
      </c>
      <c r="C1341" s="64">
        <v>42549</v>
      </c>
      <c r="D1341" s="64" t="s">
        <v>705</v>
      </c>
      <c r="E1341" s="64">
        <f t="shared" si="206"/>
        <v>42549</v>
      </c>
      <c r="F1341" s="74" t="s">
        <v>1206</v>
      </c>
      <c r="G1341" s="67" t="s">
        <v>927</v>
      </c>
      <c r="H1341" s="74" t="s">
        <v>1716</v>
      </c>
      <c r="I1341" s="446"/>
      <c r="J1341" s="446"/>
      <c r="K1341" s="437">
        <v>8231.92</v>
      </c>
      <c r="L1341" s="446">
        <v>22280</v>
      </c>
      <c r="M1341" s="65">
        <f t="shared" si="177"/>
        <v>183407178</v>
      </c>
      <c r="N1341" s="66" t="s">
        <v>267</v>
      </c>
      <c r="O1341" s="66" t="s">
        <v>591</v>
      </c>
      <c r="P1341" s="85" t="str">
        <f>IF(AND('331-CT'!$E$7=TH!H1341,OR(N1341="331",O1341="331")),"x","")</f>
        <v/>
      </c>
      <c r="Q1341" s="85" t="str">
        <f>IF(AND(B1341='111'!$L$11,OR($N1341=$Q$7,$O1341=$Q$7)),"x","")</f>
        <v/>
      </c>
      <c r="R1341" s="85" t="str">
        <f>IF(AND($N1341=$Q$7,$B1341&lt;'111'!$L$11),"x","")</f>
        <v/>
      </c>
      <c r="S1341" s="85" t="str">
        <f>IF(AND($O1341=$Q$7,$B1341&lt;'111'!$L$11),"x","")</f>
        <v/>
      </c>
      <c r="T1341" s="85" t="str">
        <f>IF(ISERROR(FIND('112'!$M$9,G1341,1)),"",IF((AND(FIND('112'!$M$9,G1341,1)&gt;=1,B1341='112'!$K$9,OR($N1341='112'!$I$6,$O1341='112'!$I$6))),"x",""))</f>
        <v/>
      </c>
      <c r="U1341" s="85" t="str">
        <f>IF(ISERROR(FIND('112'!$M$9,G1341,1)),"",IF((AND(LEFT(G1341,2)=LEFT('112'!$M$9,2),B1341&lt;'112'!$K$9,$N1341='112'!$I$6)),"x",""))</f>
        <v/>
      </c>
      <c r="V1341" s="85" t="str">
        <f>IF(ISERROR(FIND('112'!$M$9,G1341,1)),"",IF((AND(RIGHT(G1341,2)=RIGHT('112'!$M$9,2),B1341&lt;'112'!$K$9,$O1341='112'!$I$6)),"x",""))</f>
        <v/>
      </c>
      <c r="W1341" s="85" t="str">
        <f>IF(AND('341-CT'!$H$9=H1341,OR(LEFT(N1341,3)=$W$7,LEFT(O1341,3)=$W$7)),"x","")</f>
        <v/>
      </c>
      <c r="X1341" s="85" t="str">
        <f>IF(OR(TH!N1341=TH!$X$7,O1341=TH!$X$7),"x","")</f>
        <v/>
      </c>
      <c r="Y1341" s="85" t="str">
        <f>IF(AND(OR(N1341="131",O1341="131"),H1341='131-CT'!$H$9),"x","")</f>
        <v/>
      </c>
      <c r="Z1341" s="85"/>
      <c r="AA1341" s="85" t="str">
        <f>IF(AND(MONTH(E1341)='IN-NX'!$J$5,'IN-NX'!$D$7=D1341),"x","")</f>
        <v/>
      </c>
      <c r="AB1341" s="85" t="str">
        <f>IF(AND(OR(LEFT(TH!N1341,2)="15",LEFT(TH!O1341,2)="15"),'152-CT'!$J$8=TH!F1341),"x","")</f>
        <v/>
      </c>
      <c r="AC1341" s="85" t="str">
        <f>IF(AND(OR(LEFT(TH!N1341,2)="15",LEFT(TH!O1341,2)="15"),TK!$E$7=TH!F1341),"x","")</f>
        <v/>
      </c>
      <c r="AD1341" s="85"/>
    </row>
    <row r="1342" spans="1:30" ht="15.75" hidden="1" customHeight="1">
      <c r="A1342" s="342" t="str">
        <f>IF(B1342&lt;&gt;"",IF(AND(B1342='IN-TC'!$S$4,OR(TH!N1342="1111",TH!O1342="1111")),TH!D1342,""),"")</f>
        <v/>
      </c>
      <c r="B1342" s="63">
        <f t="shared" ref="B1342:B1344" si="207">IF(C1342&lt;&gt;"",MONTH(C1342),"")</f>
        <v>6</v>
      </c>
      <c r="C1342" s="64">
        <v>42549</v>
      </c>
      <c r="D1342" s="64" t="s">
        <v>585</v>
      </c>
      <c r="E1342" s="64">
        <f t="shared" ref="E1342:E1344" si="208">C1342</f>
        <v>42549</v>
      </c>
      <c r="F1342" s="74" t="s">
        <v>1072</v>
      </c>
      <c r="G1342" s="67" t="s">
        <v>927</v>
      </c>
      <c r="H1342" s="74" t="s">
        <v>1716</v>
      </c>
      <c r="I1342" s="446"/>
      <c r="J1342" s="446"/>
      <c r="K1342" s="437">
        <v>200</v>
      </c>
      <c r="L1342" s="446">
        <v>22280</v>
      </c>
      <c r="M1342" s="65">
        <f t="shared" ref="M1342:M1344" si="209">ROUND(K1342*L1342,0)</f>
        <v>4456000</v>
      </c>
      <c r="N1342" s="66" t="s">
        <v>101</v>
      </c>
      <c r="O1342" s="66" t="s">
        <v>591</v>
      </c>
      <c r="P1342" s="85" t="str">
        <f>IF(AND('331-CT'!$E$7=TH!H1342,OR(N1342="331",O1342="331")),"x","")</f>
        <v/>
      </c>
      <c r="Q1342" s="85" t="str">
        <f>IF(AND(B1342='111'!$L$11,OR($N1342=$Q$7,$O1342=$Q$7)),"x","")</f>
        <v/>
      </c>
      <c r="R1342" s="85" t="str">
        <f>IF(AND($N1342=$Q$7,$B1342&lt;'111'!$L$11),"x","")</f>
        <v/>
      </c>
      <c r="S1342" s="85" t="str">
        <f>IF(AND($O1342=$Q$7,$B1342&lt;'111'!$L$11),"x","")</f>
        <v/>
      </c>
      <c r="T1342" s="85" t="str">
        <f>IF(ISERROR(FIND('112'!$M$9,G1342,1)),"",IF((AND(FIND('112'!$M$9,G1342,1)&gt;=1,B1342='112'!$K$9,OR($N1342='112'!$I$6,$O1342='112'!$I$6))),"x",""))</f>
        <v/>
      </c>
      <c r="U1342" s="85" t="str">
        <f>IF(ISERROR(FIND('112'!$M$9,G1342,1)),"",IF((AND(LEFT(G1342,2)=LEFT('112'!$M$9,2),B1342&lt;'112'!$K$9,$N1342='112'!$I$6)),"x",""))</f>
        <v/>
      </c>
      <c r="V1342" s="85" t="str">
        <f>IF(ISERROR(FIND('112'!$M$9,G1342,1)),"",IF((AND(RIGHT(G1342,2)=RIGHT('112'!$M$9,2),B1342&lt;'112'!$K$9,$O1342='112'!$I$6)),"x",""))</f>
        <v/>
      </c>
      <c r="W1342" s="85" t="str">
        <f>IF(AND('341-CT'!$H$9=H1342,OR(LEFT(N1342,3)=$W$7,LEFT(O1342,3)=$W$7)),"x","")</f>
        <v/>
      </c>
      <c r="X1342" s="85" t="str">
        <f>IF(OR(TH!N1342=TH!$X$7,O1342=TH!$X$7),"x","")</f>
        <v/>
      </c>
      <c r="Y1342" s="85" t="str">
        <f>IF(AND(OR(N1342="131",O1342="131"),H1342='131-CT'!$H$9),"x","")</f>
        <v/>
      </c>
      <c r="Z1342" s="85"/>
      <c r="AA1342" s="85" t="str">
        <f>IF(AND(MONTH(E1342)='IN-NX'!$J$5,'IN-NX'!$D$7=D1342),"x","")</f>
        <v/>
      </c>
      <c r="AB1342" s="85" t="str">
        <f>IF(AND(OR(LEFT(TH!N1342,2)="15",LEFT(TH!O1342,2)="15"),'152-CT'!$J$8=TH!F1342),"x","")</f>
        <v/>
      </c>
      <c r="AC1342" s="85" t="str">
        <f>IF(AND(OR(LEFT(TH!N1342,2)="15",LEFT(TH!O1342,2)="15"),TK!$E$7=TH!F1342),"x","")</f>
        <v/>
      </c>
      <c r="AD1342" s="85"/>
    </row>
    <row r="1343" spans="1:30" ht="15.75" hidden="1" customHeight="1">
      <c r="A1343" s="342" t="str">
        <f>IF(B1343&lt;&gt;"",IF(AND(B1343='IN-TC'!$S$4,OR(TH!N1343="1111",TH!O1343="1111")),TH!D1343,""),"")</f>
        <v/>
      </c>
      <c r="B1343" s="63">
        <f t="shared" si="207"/>
        <v>6</v>
      </c>
      <c r="C1343" s="64">
        <v>42549</v>
      </c>
      <c r="D1343" s="64" t="s">
        <v>585</v>
      </c>
      <c r="E1343" s="64">
        <f t="shared" si="208"/>
        <v>42549</v>
      </c>
      <c r="F1343" s="74" t="s">
        <v>1073</v>
      </c>
      <c r="G1343" s="67" t="s">
        <v>927</v>
      </c>
      <c r="H1343" s="74" t="s">
        <v>1716</v>
      </c>
      <c r="I1343" s="446"/>
      <c r="J1343" s="446"/>
      <c r="K1343" s="437">
        <v>20</v>
      </c>
      <c r="L1343" s="446">
        <v>22280</v>
      </c>
      <c r="M1343" s="65">
        <f t="shared" si="209"/>
        <v>445600</v>
      </c>
      <c r="N1343" s="66" t="s">
        <v>9</v>
      </c>
      <c r="O1343" s="66" t="s">
        <v>591</v>
      </c>
      <c r="P1343" s="85" t="str">
        <f>IF(AND('331-CT'!$E$7=TH!H1343,OR(N1343="331",O1343="331")),"x","")</f>
        <v/>
      </c>
      <c r="Q1343" s="85" t="str">
        <f>IF(AND(B1343='111'!$L$11,OR($N1343=$Q$7,$O1343=$Q$7)),"x","")</f>
        <v/>
      </c>
      <c r="R1343" s="85" t="str">
        <f>IF(AND($N1343=$Q$7,$B1343&lt;'111'!$L$11),"x","")</f>
        <v/>
      </c>
      <c r="S1343" s="85" t="str">
        <f>IF(AND($O1343=$Q$7,$B1343&lt;'111'!$L$11),"x","")</f>
        <v/>
      </c>
      <c r="T1343" s="85" t="str">
        <f>IF(ISERROR(FIND('112'!$M$9,G1343,1)),"",IF((AND(FIND('112'!$M$9,G1343,1)&gt;=1,B1343='112'!$K$9,OR($N1343='112'!$I$6,$O1343='112'!$I$6))),"x",""))</f>
        <v/>
      </c>
      <c r="U1343" s="85" t="str">
        <f>IF(ISERROR(FIND('112'!$M$9,G1343,1)),"",IF((AND(LEFT(G1343,2)=LEFT('112'!$M$9,2),B1343&lt;'112'!$K$9,$N1343='112'!$I$6)),"x",""))</f>
        <v/>
      </c>
      <c r="V1343" s="85" t="str">
        <f>IF(ISERROR(FIND('112'!$M$9,G1343,1)),"",IF((AND(RIGHT(G1343,2)=RIGHT('112'!$M$9,2),B1343&lt;'112'!$K$9,$O1343='112'!$I$6)),"x",""))</f>
        <v/>
      </c>
      <c r="W1343" s="85" t="str">
        <f>IF(AND('341-CT'!$H$9=H1343,OR(LEFT(N1343,3)=$W$7,LEFT(O1343,3)=$W$7)),"x","")</f>
        <v/>
      </c>
      <c r="X1343" s="85" t="str">
        <f>IF(OR(TH!N1343=TH!$X$7,O1343=TH!$X$7),"x","")</f>
        <v/>
      </c>
      <c r="Y1343" s="85" t="str">
        <f>IF(AND(OR(N1343="131",O1343="131"),H1343='131-CT'!$H$9),"x","")</f>
        <v/>
      </c>
      <c r="Z1343" s="85"/>
      <c r="AA1343" s="85" t="str">
        <f>IF(AND(MONTH(E1343)='IN-NX'!$J$5,'IN-NX'!$D$7=D1343),"x","")</f>
        <v/>
      </c>
      <c r="AB1343" s="85" t="str">
        <f>IF(AND(OR(LEFT(TH!N1343,2)="15",LEFT(TH!O1343,2)="15"),'152-CT'!$J$8=TH!F1343),"x","")</f>
        <v/>
      </c>
      <c r="AC1343" s="85" t="str">
        <f>IF(AND(OR(LEFT(TH!N1343,2)="15",LEFT(TH!O1343,2)="15"),TK!$E$7=TH!F1343),"x","")</f>
        <v/>
      </c>
      <c r="AD1343" s="85"/>
    </row>
    <row r="1344" spans="1:30" ht="15.75" hidden="1" customHeight="1">
      <c r="A1344" s="342" t="str">
        <f>IF(B1344&lt;&gt;"",IF(AND(B1344='IN-TC'!$S$4,OR(TH!N1344="1111",TH!O1344="1111")),TH!D1344,""),"")</f>
        <v/>
      </c>
      <c r="B1344" s="63">
        <f t="shared" si="207"/>
        <v>6</v>
      </c>
      <c r="C1344" s="64">
        <v>42549</v>
      </c>
      <c r="D1344" s="64" t="s">
        <v>585</v>
      </c>
      <c r="E1344" s="64">
        <f t="shared" si="208"/>
        <v>42549</v>
      </c>
      <c r="F1344" s="74" t="s">
        <v>1074</v>
      </c>
      <c r="G1344" s="67" t="s">
        <v>927</v>
      </c>
      <c r="H1344" s="74" t="s">
        <v>1716</v>
      </c>
      <c r="I1344" s="446"/>
      <c r="J1344" s="446"/>
      <c r="K1344" s="437">
        <v>203.08</v>
      </c>
      <c r="L1344" s="446">
        <v>22280</v>
      </c>
      <c r="M1344" s="65">
        <f t="shared" si="209"/>
        <v>4524622</v>
      </c>
      <c r="N1344" s="66" t="s">
        <v>99</v>
      </c>
      <c r="O1344" s="66" t="s">
        <v>591</v>
      </c>
      <c r="P1344" s="85" t="str">
        <f>IF(AND('331-CT'!$E$7=TH!H1344,OR(N1344="331",O1344="331")),"x","")</f>
        <v/>
      </c>
      <c r="Q1344" s="85" t="str">
        <f>IF(AND(B1344='111'!$L$11,OR($N1344=$Q$7,$O1344=$Q$7)),"x","")</f>
        <v/>
      </c>
      <c r="R1344" s="85" t="str">
        <f>IF(AND($N1344=$Q$7,$B1344&lt;'111'!$L$11),"x","")</f>
        <v/>
      </c>
      <c r="S1344" s="85" t="str">
        <f>IF(AND($O1344=$Q$7,$B1344&lt;'111'!$L$11),"x","")</f>
        <v/>
      </c>
      <c r="T1344" s="85" t="str">
        <f>IF(ISERROR(FIND('112'!$M$9,G1344,1)),"",IF((AND(FIND('112'!$M$9,G1344,1)&gt;=1,B1344='112'!$K$9,OR($N1344='112'!$I$6,$O1344='112'!$I$6))),"x",""))</f>
        <v/>
      </c>
      <c r="U1344" s="85" t="str">
        <f>IF(ISERROR(FIND('112'!$M$9,G1344,1)),"",IF((AND(LEFT(G1344,2)=LEFT('112'!$M$9,2),B1344&lt;'112'!$K$9,$N1344='112'!$I$6)),"x",""))</f>
        <v/>
      </c>
      <c r="V1344" s="85" t="str">
        <f>IF(ISERROR(FIND('112'!$M$9,G1344,1)),"",IF((AND(RIGHT(G1344,2)=RIGHT('112'!$M$9,2),B1344&lt;'112'!$K$9,$O1344='112'!$I$6)),"x",""))</f>
        <v/>
      </c>
      <c r="W1344" s="85" t="str">
        <f>IF(AND('341-CT'!$H$9=H1344,OR(LEFT(N1344,3)=$W$7,LEFT(O1344,3)=$W$7)),"x","")</f>
        <v/>
      </c>
      <c r="X1344" s="85" t="str">
        <f>IF(OR(TH!N1344=TH!$X$7,O1344=TH!$X$7),"x","")</f>
        <v/>
      </c>
      <c r="Y1344" s="85" t="str">
        <f>IF(AND(OR(N1344="131",O1344="131"),H1344='131-CT'!$H$9),"x","")</f>
        <v/>
      </c>
      <c r="Z1344" s="85"/>
      <c r="AA1344" s="85" t="str">
        <f>IF(AND(MONTH(E1344)='IN-NX'!$J$5,'IN-NX'!$D$7=D1344),"x","")</f>
        <v/>
      </c>
      <c r="AB1344" s="85" t="str">
        <f>IF(AND(OR(LEFT(TH!N1344,2)="15",LEFT(TH!O1344,2)="15"),'152-CT'!$J$8=TH!F1344),"x","")</f>
        <v/>
      </c>
      <c r="AC1344" s="85" t="str">
        <f>IF(AND(OR(LEFT(TH!N1344,2)="15",LEFT(TH!O1344,2)="15"),TK!$E$7=TH!F1344),"x","")</f>
        <v/>
      </c>
      <c r="AD1344" s="85"/>
    </row>
    <row r="1345" spans="1:32" ht="15.75" hidden="1" customHeight="1">
      <c r="A1345" s="342" t="str">
        <f>IF(B1345&lt;&gt;"",IF(AND(B1345='IN-TC'!$S$4,OR(TH!N1345="1111",TH!O1345="1111")),TH!D1345,""),"")</f>
        <v/>
      </c>
      <c r="B1345" s="63">
        <f t="shared" si="176"/>
        <v>6</v>
      </c>
      <c r="C1345" s="64">
        <v>42550</v>
      </c>
      <c r="D1345" s="64" t="s">
        <v>708</v>
      </c>
      <c r="E1345" s="64">
        <f t="shared" si="206"/>
        <v>42550</v>
      </c>
      <c r="F1345" s="74" t="s">
        <v>1690</v>
      </c>
      <c r="G1345" s="67" t="s">
        <v>927</v>
      </c>
      <c r="H1345" s="74"/>
      <c r="I1345" s="446"/>
      <c r="J1345" s="446"/>
      <c r="K1345" s="437">
        <v>12</v>
      </c>
      <c r="L1345" s="446">
        <v>22280</v>
      </c>
      <c r="M1345" s="65">
        <f t="shared" si="177"/>
        <v>267360</v>
      </c>
      <c r="N1345" s="66" t="s">
        <v>101</v>
      </c>
      <c r="O1345" s="66" t="s">
        <v>9</v>
      </c>
      <c r="P1345" s="85" t="str">
        <f>IF(AND('331-CT'!$E$7=TH!H1345,OR(N1345="331",O1345="331")),"x","")</f>
        <v/>
      </c>
      <c r="Q1345" s="85" t="str">
        <f>IF(AND(B1345='111'!$L$11,OR($N1345=$Q$7,$O1345=$Q$7)),"x","")</f>
        <v/>
      </c>
      <c r="R1345" s="85" t="str">
        <f>IF(AND($N1345=$Q$7,$B1345&lt;'111'!$L$11),"x","")</f>
        <v/>
      </c>
      <c r="S1345" s="85" t="str">
        <f>IF(AND($O1345=$Q$7,$B1345&lt;'111'!$L$11),"x","")</f>
        <v/>
      </c>
      <c r="T1345" s="85" t="str">
        <f>IF(ISERROR(FIND('112'!$M$9,G1345,1)),"",IF((AND(FIND('112'!$M$9,G1345,1)&gt;=1,B1345='112'!$K$9,OR($N1345='112'!$I$6,$O1345='112'!$I$6))),"x",""))</f>
        <v/>
      </c>
      <c r="U1345" s="85" t="str">
        <f>IF(ISERROR(FIND('112'!$M$9,G1345,1)),"",IF((AND(LEFT(G1345,2)=LEFT('112'!$M$9,2),B1345&lt;'112'!$K$9,$N1345='112'!$I$6)),"x",""))</f>
        <v/>
      </c>
      <c r="V1345" s="85" t="str">
        <f>IF(ISERROR(FIND('112'!$M$9,G1345,1)),"",IF((AND(RIGHT(G1345,2)=RIGHT('112'!$M$9,2),B1345&lt;'112'!$K$9,$O1345='112'!$I$6)),"x",""))</f>
        <v/>
      </c>
      <c r="W1345" s="85" t="str">
        <f>IF(AND('341-CT'!$H$9=H1345,OR(LEFT(N1345,3)=$W$7,LEFT(O1345,3)=$W$7)),"x","")</f>
        <v/>
      </c>
      <c r="X1345" s="85" t="str">
        <f>IF(OR(TH!N1345=TH!$X$7,O1345=TH!$X$7),"x","")</f>
        <v/>
      </c>
      <c r="Y1345" s="85" t="str">
        <f>IF(AND(OR(N1345="131",O1345="131"),H1345='131-CT'!$H$9),"x","")</f>
        <v/>
      </c>
      <c r="Z1345" s="85"/>
      <c r="AA1345" s="85" t="str">
        <f>IF(AND(MONTH(E1345)='IN-NX'!$J$5,'IN-NX'!$D$7=D1345),"x","")</f>
        <v/>
      </c>
      <c r="AB1345" s="85" t="str">
        <f>IF(AND(OR(LEFT(TH!N1345,2)="15",LEFT(TH!O1345,2)="15"),'152-CT'!$J$8=TH!F1345),"x","")</f>
        <v/>
      </c>
      <c r="AC1345" s="85" t="str">
        <f>IF(AND(OR(LEFT(TH!N1345,2)="15",LEFT(TH!O1345,2)="15"),TK!$E$7=TH!F1345),"x","")</f>
        <v/>
      </c>
      <c r="AD1345" s="85"/>
    </row>
    <row r="1346" spans="1:32" ht="15.75" hidden="1" customHeight="1">
      <c r="A1346" s="342" t="str">
        <f>IF(B1346&lt;&gt;"",IF(AND(B1346='IN-TC'!$S$4,OR(TH!N1346="1111",TH!O1346="1111")),TH!D1346,""),"")</f>
        <v/>
      </c>
      <c r="B1346" s="63">
        <f t="shared" si="176"/>
        <v>6</v>
      </c>
      <c r="C1346" s="64">
        <v>42551</v>
      </c>
      <c r="D1346" s="64" t="s">
        <v>708</v>
      </c>
      <c r="E1346" s="64">
        <f t="shared" si="206"/>
        <v>42551</v>
      </c>
      <c r="F1346" s="74" t="s">
        <v>1691</v>
      </c>
      <c r="G1346" s="67" t="s">
        <v>1683</v>
      </c>
      <c r="H1346" s="74"/>
      <c r="I1346" s="446"/>
      <c r="J1346" s="446"/>
      <c r="K1346" s="437">
        <v>8350</v>
      </c>
      <c r="L1346" s="446">
        <v>22280</v>
      </c>
      <c r="M1346" s="65">
        <f t="shared" si="177"/>
        <v>186038000</v>
      </c>
      <c r="N1346" s="66" t="s">
        <v>267</v>
      </c>
      <c r="O1346" s="66" t="s">
        <v>267</v>
      </c>
      <c r="P1346" s="85" t="str">
        <f>IF(AND('331-CT'!$E$7=TH!H1346,OR(N1346="331",O1346="331")),"x","")</f>
        <v/>
      </c>
      <c r="Q1346" s="85" t="str">
        <f>IF(AND(B1346='111'!$L$11,OR($N1346=$Q$7,$O1346=$Q$7)),"x","")</f>
        <v/>
      </c>
      <c r="R1346" s="85" t="str">
        <f>IF(AND($N1346=$Q$7,$B1346&lt;'111'!$L$11),"x","")</f>
        <v/>
      </c>
      <c r="S1346" s="85" t="str">
        <f>IF(AND($O1346=$Q$7,$B1346&lt;'111'!$L$11),"x","")</f>
        <v/>
      </c>
      <c r="T1346" s="85" t="str">
        <f>IF(ISERROR(FIND('112'!$M$9,G1346,1)),"",IF((AND(FIND('112'!$M$9,G1346,1)&gt;=1,B1346='112'!$K$9,OR($N1346='112'!$I$6,$O1346='112'!$I$6))),"x",""))</f>
        <v/>
      </c>
      <c r="U1346" s="85" t="str">
        <f>IF(ISERROR(FIND('112'!$M$9,G1346,1)),"",IF((AND(LEFT(G1346,2)=LEFT('112'!$M$9,2),B1346&lt;'112'!$K$9,$N1346='112'!$I$6)),"x",""))</f>
        <v/>
      </c>
      <c r="V1346" s="85" t="str">
        <f>IF(ISERROR(FIND('112'!$M$9,G1346,1)),"",IF((AND(RIGHT(G1346,2)=RIGHT('112'!$M$9,2),B1346&lt;'112'!$K$9,$O1346='112'!$I$6)),"x",""))</f>
        <v/>
      </c>
      <c r="W1346" s="85" t="str">
        <f>IF(AND('341-CT'!$H$9=H1346,OR(LEFT(N1346,3)=$W$7,LEFT(O1346,3)=$W$7)),"x","")</f>
        <v/>
      </c>
      <c r="X1346" s="85" t="str">
        <f>IF(OR(TH!N1346=TH!$X$7,O1346=TH!$X$7),"x","")</f>
        <v/>
      </c>
      <c r="Y1346" s="85" t="str">
        <f>IF(AND(OR(N1346="131",O1346="131"),H1346='131-CT'!$H$9),"x","")</f>
        <v/>
      </c>
      <c r="Z1346" s="85"/>
      <c r="AA1346" s="85" t="str">
        <f>IF(AND(MONTH(E1346)='IN-NX'!$J$5,'IN-NX'!$D$7=D1346),"x","")</f>
        <v/>
      </c>
      <c r="AB1346" s="85" t="str">
        <f>IF(AND(OR(LEFT(TH!N1346,2)="15",LEFT(TH!O1346,2)="15"),'152-CT'!$J$8=TH!F1346),"x","")</f>
        <v/>
      </c>
      <c r="AC1346" s="85" t="str">
        <f>IF(AND(OR(LEFT(TH!N1346,2)="15",LEFT(TH!O1346,2)="15"),TK!$E$7=TH!F1346),"x","")</f>
        <v/>
      </c>
      <c r="AD1346" s="85"/>
    </row>
    <row r="1347" spans="1:32" ht="15.75" hidden="1" customHeight="1">
      <c r="A1347" s="342" t="str">
        <f>IF(B1347&lt;&gt;"",IF(AND(B1347='IN-TC'!$S$4,OR(TH!N1347="1111",TH!O1347="1111")),TH!D1347,""),"")</f>
        <v/>
      </c>
      <c r="B1347" s="63">
        <f t="shared" si="176"/>
        <v>6</v>
      </c>
      <c r="C1347" s="64">
        <v>42528</v>
      </c>
      <c r="D1347" s="64" t="s">
        <v>705</v>
      </c>
      <c r="E1347" s="64">
        <f t="shared" si="206"/>
        <v>42528</v>
      </c>
      <c r="F1347" s="74" t="s">
        <v>1210</v>
      </c>
      <c r="G1347" s="67" t="s">
        <v>1692</v>
      </c>
      <c r="H1347" s="74"/>
      <c r="I1347" s="446"/>
      <c r="J1347" s="446"/>
      <c r="K1347" s="437"/>
      <c r="L1347" s="446"/>
      <c r="M1347" s="65">
        <v>1690000000</v>
      </c>
      <c r="N1347" s="66" t="s">
        <v>26</v>
      </c>
      <c r="O1347" s="66" t="s">
        <v>26</v>
      </c>
      <c r="P1347" s="85" t="str">
        <f>IF(AND('331-CT'!$E$7=TH!H1347,OR(N1347="331",O1347="331")),"x","")</f>
        <v/>
      </c>
      <c r="Q1347" s="85" t="str">
        <f>IF(AND(B1347='111'!$L$11,OR($N1347=$Q$7,$O1347=$Q$7)),"x","")</f>
        <v/>
      </c>
      <c r="R1347" s="85" t="str">
        <f>IF(AND($N1347=$Q$7,$B1347&lt;'111'!$L$11),"x","")</f>
        <v/>
      </c>
      <c r="S1347" s="85" t="str">
        <f>IF(AND($O1347=$Q$7,$B1347&lt;'111'!$L$11),"x","")</f>
        <v/>
      </c>
      <c r="T1347" s="85" t="str">
        <f>IF(ISERROR(FIND('112'!$M$9,G1347,1)),"",IF((AND(FIND('112'!$M$9,G1347,1)&gt;=1,B1347='112'!$K$9,OR($N1347='112'!$I$6,$O1347='112'!$I$6))),"x",""))</f>
        <v>x</v>
      </c>
      <c r="U1347" s="85" t="str">
        <f>IF(ISERROR(FIND('112'!$M$9,G1347,1)),"",IF((AND(LEFT(G1347,2)=LEFT('112'!$M$9,2),B1347&lt;'112'!$K$9,$N1347='112'!$I$6)),"x",""))</f>
        <v/>
      </c>
      <c r="V1347" s="85" t="str">
        <f>IF(ISERROR(FIND('112'!$M$9,G1347,1)),"",IF((AND(RIGHT(G1347,2)=RIGHT('112'!$M$9,2),B1347&lt;'112'!$K$9,$O1347='112'!$I$6)),"x",""))</f>
        <v/>
      </c>
      <c r="W1347" s="85" t="str">
        <f>IF(AND('341-CT'!$H$9=H1347,OR(LEFT(N1347,3)=$W$7,LEFT(O1347,3)=$W$7)),"x","")</f>
        <v/>
      </c>
      <c r="X1347" s="85" t="str">
        <f>IF(OR(TH!N1347=TH!$X$7,O1347=TH!$X$7),"x","")</f>
        <v/>
      </c>
      <c r="Y1347" s="85" t="str">
        <f>IF(AND(OR(N1347="131",O1347="131"),H1347='131-CT'!$H$9),"x","")</f>
        <v/>
      </c>
      <c r="Z1347" s="85"/>
      <c r="AA1347" s="85" t="str">
        <f>IF(AND(MONTH(E1347)='IN-NX'!$J$5,'IN-NX'!$D$7=D1347),"x","")</f>
        <v/>
      </c>
      <c r="AB1347" s="85" t="str">
        <f>IF(AND(OR(LEFT(TH!N1347,2)="15",LEFT(TH!O1347,2)="15"),'152-CT'!$J$8=TH!F1347),"x","")</f>
        <v/>
      </c>
      <c r="AC1347" s="85" t="str">
        <f>IF(AND(OR(LEFT(TH!N1347,2)="15",LEFT(TH!O1347,2)="15"),TK!$E$7=TH!F1347),"x","")</f>
        <v/>
      </c>
      <c r="AD1347" s="85"/>
    </row>
    <row r="1348" spans="1:32" ht="15.75" hidden="1" customHeight="1">
      <c r="A1348" s="342" t="str">
        <f>IF(B1348&lt;&gt;"",IF(AND(B1348='IN-TC'!$S$4,OR(TH!N1348="1111",TH!O1348="1111")),TH!D1348,""),"")</f>
        <v/>
      </c>
      <c r="B1348" s="63">
        <f t="shared" si="176"/>
        <v>6</v>
      </c>
      <c r="C1348" s="64">
        <v>42528</v>
      </c>
      <c r="D1348" s="64" t="s">
        <v>708</v>
      </c>
      <c r="E1348" s="64">
        <f t="shared" si="206"/>
        <v>42528</v>
      </c>
      <c r="F1348" s="74" t="s">
        <v>1195</v>
      </c>
      <c r="G1348" s="67" t="s">
        <v>926</v>
      </c>
      <c r="H1348" s="74"/>
      <c r="I1348" s="446"/>
      <c r="J1348" s="446"/>
      <c r="K1348" s="437">
        <v>70900</v>
      </c>
      <c r="L1348" s="446">
        <v>22350</v>
      </c>
      <c r="M1348" s="65">
        <f>ROUND(K1348*L1348,0)</f>
        <v>1584615000</v>
      </c>
      <c r="N1348" s="66" t="s">
        <v>267</v>
      </c>
      <c r="O1348" s="66" t="s">
        <v>26</v>
      </c>
      <c r="P1348" s="85" t="str">
        <f>IF(AND('331-CT'!$E$7=TH!H1348,OR(N1348="331",O1348="331")),"x","")</f>
        <v/>
      </c>
      <c r="Q1348" s="85" t="str">
        <f>IF(AND(B1348='111'!$L$11,OR($N1348=$Q$7,$O1348=$Q$7)),"x","")</f>
        <v/>
      </c>
      <c r="R1348" s="85" t="str">
        <f>IF(AND($N1348=$Q$7,$B1348&lt;'111'!$L$11),"x","")</f>
        <v/>
      </c>
      <c r="S1348" s="85" t="str">
        <f>IF(AND($O1348=$Q$7,$B1348&lt;'111'!$L$11),"x","")</f>
        <v/>
      </c>
      <c r="T1348" s="85" t="str">
        <f>IF(ISERROR(FIND('112'!$M$9,G1348,1)),"",IF((AND(FIND('112'!$M$9,G1348,1)&gt;=1,B1348='112'!$K$9,OR($N1348='112'!$I$6,$O1348='112'!$I$6))),"x",""))</f>
        <v/>
      </c>
      <c r="U1348" s="85" t="str">
        <f>IF(ISERROR(FIND('112'!$M$9,G1348,1)),"",IF((AND(LEFT(G1348,2)=LEFT('112'!$M$9,2),B1348&lt;'112'!$K$9,$N1348='112'!$I$6)),"x",""))</f>
        <v/>
      </c>
      <c r="V1348" s="85" t="str">
        <f>IF(ISERROR(FIND('112'!$M$9,G1348,1)),"",IF((AND(RIGHT(G1348,2)=RIGHT('112'!$M$9,2),B1348&lt;'112'!$K$9,$O1348='112'!$I$6)),"x",""))</f>
        <v/>
      </c>
      <c r="W1348" s="85" t="str">
        <f>IF(AND('341-CT'!$H$9=H1348,OR(LEFT(N1348,3)=$W$7,LEFT(O1348,3)=$W$7)),"x","")</f>
        <v/>
      </c>
      <c r="X1348" s="85" t="str">
        <f>IF(OR(TH!N1348=TH!$X$7,O1348=TH!$X$7),"x","")</f>
        <v/>
      </c>
      <c r="Y1348" s="85" t="str">
        <f>IF(AND(OR(N1348="131",O1348="131"),H1348='131-CT'!$H$9),"x","")</f>
        <v/>
      </c>
      <c r="Z1348" s="85"/>
      <c r="AA1348" s="85" t="str">
        <f>IF(AND(MONTH(E1348)='IN-NX'!$J$5,'IN-NX'!$D$7=D1348),"x","")</f>
        <v/>
      </c>
      <c r="AB1348" s="85" t="str">
        <f>IF(AND(OR(LEFT(TH!N1348,2)="15",LEFT(TH!O1348,2)="15"),'152-CT'!$J$8=TH!F1348),"x","")</f>
        <v/>
      </c>
      <c r="AC1348" s="85" t="str">
        <f>IF(AND(OR(LEFT(TH!N1348,2)="15",LEFT(TH!O1348,2)="15"),TK!$E$7=TH!F1348),"x","")</f>
        <v/>
      </c>
      <c r="AD1348" s="85"/>
    </row>
    <row r="1349" spans="1:32" ht="15.75" hidden="1" customHeight="1">
      <c r="A1349" s="342" t="str">
        <f>IF(B1349&lt;&gt;"",IF(AND(B1349='IN-TC'!$S$4,OR(TH!N1349="1111",TH!O1349="1111")),TH!D1349,""),"")</f>
        <v/>
      </c>
      <c r="B1349" s="63">
        <f t="shared" si="176"/>
        <v>6</v>
      </c>
      <c r="C1349" s="64">
        <v>42528</v>
      </c>
      <c r="D1349" s="64" t="s">
        <v>708</v>
      </c>
      <c r="E1349" s="64">
        <f t="shared" si="206"/>
        <v>42528</v>
      </c>
      <c r="F1349" s="351" t="s">
        <v>764</v>
      </c>
      <c r="G1349" s="67" t="s">
        <v>926</v>
      </c>
      <c r="H1349" s="7" t="s">
        <v>735</v>
      </c>
      <c r="I1349" s="446"/>
      <c r="J1349" s="446"/>
      <c r="K1349" s="437"/>
      <c r="L1349" s="446"/>
      <c r="M1349" s="65">
        <v>4407741</v>
      </c>
      <c r="N1349" s="66" t="s">
        <v>99</v>
      </c>
      <c r="O1349" s="66" t="s">
        <v>26</v>
      </c>
      <c r="P1349" s="85" t="str">
        <f>IF(AND('331-CT'!$E$7=TH!H1349,OR(N1349="331",O1349="331")),"x","")</f>
        <v/>
      </c>
      <c r="Q1349" s="85" t="str">
        <f>IF(AND(B1349='111'!$L$11,OR($N1349=$Q$7,$O1349=$Q$7)),"x","")</f>
        <v/>
      </c>
      <c r="R1349" s="85" t="str">
        <f>IF(AND($N1349=$Q$7,$B1349&lt;'111'!$L$11),"x","")</f>
        <v/>
      </c>
      <c r="S1349" s="85" t="str">
        <f>IF(AND($O1349=$Q$7,$B1349&lt;'111'!$L$11),"x","")</f>
        <v/>
      </c>
      <c r="T1349" s="85" t="str">
        <f>IF(ISERROR(FIND('112'!$M$9,G1349,1)),"",IF((AND(FIND('112'!$M$9,G1349,1)&gt;=1,B1349='112'!$K$9,OR($N1349='112'!$I$6,$O1349='112'!$I$6))),"x",""))</f>
        <v/>
      </c>
      <c r="U1349" s="85" t="str">
        <f>IF(ISERROR(FIND('112'!$M$9,G1349,1)),"",IF((AND(LEFT(G1349,2)=LEFT('112'!$M$9,2),B1349&lt;'112'!$K$9,$N1349='112'!$I$6)),"x",""))</f>
        <v/>
      </c>
      <c r="V1349" s="85" t="str">
        <f>IF(ISERROR(FIND('112'!$M$9,G1349,1)),"",IF((AND(RIGHT(G1349,2)=RIGHT('112'!$M$9,2),B1349&lt;'112'!$K$9,$O1349='112'!$I$6)),"x",""))</f>
        <v/>
      </c>
      <c r="W1349" s="85" t="str">
        <f>IF(AND('341-CT'!$H$9=H1349,OR(LEFT(N1349,3)=$W$7,LEFT(O1349,3)=$W$7)),"x","")</f>
        <v/>
      </c>
      <c r="X1349" s="85" t="str">
        <f>IF(OR(TH!N1349=TH!$X$7,O1349=TH!$X$7),"x","")</f>
        <v/>
      </c>
      <c r="Y1349" s="85" t="str">
        <f>IF(AND(OR(N1349="131",O1349="131"),H1349='131-CT'!$H$9),"x","")</f>
        <v/>
      </c>
      <c r="Z1349" s="85"/>
      <c r="AA1349" s="85" t="str">
        <f>IF(AND(MONTH(E1349)='IN-NX'!$J$5,'IN-NX'!$D$7=D1349),"x","")</f>
        <v/>
      </c>
      <c r="AB1349" s="85" t="str">
        <f>IF(AND(OR(LEFT(TH!N1349,2)="15",LEFT(TH!O1349,2)="15"),'152-CT'!$J$8=TH!F1349),"x","")</f>
        <v/>
      </c>
      <c r="AC1349" s="85" t="str">
        <f>IF(AND(OR(LEFT(TH!N1349,2)="15",LEFT(TH!O1349,2)="15"),TK!$E$7=TH!F1349),"x","")</f>
        <v/>
      </c>
      <c r="AD1349" s="1186"/>
      <c r="AE1349" s="1202"/>
    </row>
    <row r="1350" spans="1:32" ht="15.75" hidden="1" customHeight="1">
      <c r="A1350" s="342" t="str">
        <f>IF(B1350&lt;&gt;"",IF(AND(B1350='IN-TC'!$S$4,OR(TH!N1350="1111",TH!O1350="1111")),TH!D1350,""),"")</f>
        <v/>
      </c>
      <c r="B1350" s="63">
        <f t="shared" si="176"/>
        <v>6</v>
      </c>
      <c r="C1350" s="64">
        <v>42529</v>
      </c>
      <c r="D1350" s="64" t="s">
        <v>705</v>
      </c>
      <c r="E1350" s="64">
        <f t="shared" ref="E1350:E1375" si="210">C1350</f>
        <v>42529</v>
      </c>
      <c r="F1350" s="74" t="s">
        <v>1693</v>
      </c>
      <c r="G1350" s="67" t="s">
        <v>926</v>
      </c>
      <c r="H1350" s="74" t="s">
        <v>1694</v>
      </c>
      <c r="I1350" s="446"/>
      <c r="J1350" s="446"/>
      <c r="K1350" s="437"/>
      <c r="L1350" s="446"/>
      <c r="M1350" s="65">
        <v>1584615000</v>
      </c>
      <c r="N1350" s="66" t="s">
        <v>26</v>
      </c>
      <c r="O1350" s="66" t="s">
        <v>261</v>
      </c>
      <c r="P1350" s="85" t="str">
        <f>IF(AND('331-CT'!$E$7=TH!H1350,OR(N1350="331",O1350="331")),"x","")</f>
        <v/>
      </c>
      <c r="Q1350" s="85" t="str">
        <f>IF(AND(B1350='111'!$L$11,OR($N1350=$Q$7,$O1350=$Q$7)),"x","")</f>
        <v/>
      </c>
      <c r="R1350" s="85" t="str">
        <f>IF(AND($N1350=$Q$7,$B1350&lt;'111'!$L$11),"x","")</f>
        <v/>
      </c>
      <c r="S1350" s="85" t="str">
        <f>IF(AND($O1350=$Q$7,$B1350&lt;'111'!$L$11),"x","")</f>
        <v/>
      </c>
      <c r="T1350" s="85" t="str">
        <f>IF(ISERROR(FIND('112'!$M$9,G1350,1)),"",IF((AND(FIND('112'!$M$9,G1350,1)&gt;=1,B1350='112'!$K$9,OR($N1350='112'!$I$6,$O1350='112'!$I$6))),"x",""))</f>
        <v/>
      </c>
      <c r="U1350" s="85" t="str">
        <f>IF(ISERROR(FIND('112'!$M$9,G1350,1)),"",IF((AND(LEFT(G1350,2)=LEFT('112'!$M$9,2),B1350&lt;'112'!$K$9,$N1350='112'!$I$6)),"x",""))</f>
        <v/>
      </c>
      <c r="V1350" s="85" t="str">
        <f>IF(ISERROR(FIND('112'!$M$9,G1350,1)),"",IF((AND(RIGHT(G1350,2)=RIGHT('112'!$M$9,2),B1350&lt;'112'!$K$9,$O1350='112'!$I$6)),"x",""))</f>
        <v/>
      </c>
      <c r="W1350" s="85" t="str">
        <f>IF(AND('341-CT'!$H$9=H1350,OR(LEFT(N1350,3)=$W$7,LEFT(O1350,3)=$W$7)),"x","")</f>
        <v/>
      </c>
      <c r="X1350" s="85" t="str">
        <f>IF(OR(TH!N1350=TH!$X$7,O1350=TH!$X$7),"x","")</f>
        <v/>
      </c>
      <c r="Y1350" s="85" t="str">
        <f>IF(AND(OR(N1350="131",O1350="131"),H1350='131-CT'!$H$9),"x","")</f>
        <v/>
      </c>
      <c r="Z1350" s="85"/>
      <c r="AA1350" s="85" t="str">
        <f>IF(AND(MONTH(E1350)='IN-NX'!$J$5,'IN-NX'!$D$7=D1350),"x","")</f>
        <v/>
      </c>
      <c r="AB1350" s="85" t="str">
        <f>IF(AND(OR(LEFT(TH!N1350,2)="15",LEFT(TH!O1350,2)="15"),'152-CT'!$J$8=TH!F1350),"x","")</f>
        <v/>
      </c>
      <c r="AC1350" s="85" t="str">
        <f>IF(AND(OR(LEFT(TH!N1350,2)="15",LEFT(TH!O1350,2)="15"),TK!$E$7=TH!F1350),"x","")</f>
        <v/>
      </c>
      <c r="AD1350" s="85"/>
    </row>
    <row r="1351" spans="1:32" ht="15.75" hidden="1" customHeight="1">
      <c r="A1351" s="342" t="str">
        <f>IF(B1351&lt;&gt;"",IF(AND(B1351='IN-TC'!$S$4,OR(TH!N1351="1111",TH!O1351="1111")),TH!D1351,""),"")</f>
        <v/>
      </c>
      <c r="B1351" s="63">
        <f t="shared" si="176"/>
        <v>6</v>
      </c>
      <c r="C1351" s="64">
        <v>42529</v>
      </c>
      <c r="D1351" s="64" t="s">
        <v>705</v>
      </c>
      <c r="E1351" s="64">
        <f t="shared" si="210"/>
        <v>42529</v>
      </c>
      <c r="F1351" s="74" t="s">
        <v>1210</v>
      </c>
      <c r="G1351" s="67" t="s">
        <v>926</v>
      </c>
      <c r="H1351" s="74"/>
      <c r="I1351" s="446"/>
      <c r="J1351" s="446"/>
      <c r="K1351" s="437"/>
      <c r="L1351" s="446"/>
      <c r="M1351" s="65">
        <v>1560000000</v>
      </c>
      <c r="N1351" s="66" t="s">
        <v>26</v>
      </c>
      <c r="O1351" s="66" t="s">
        <v>26</v>
      </c>
      <c r="P1351" s="85" t="str">
        <f>IF(AND('331-CT'!$E$7=TH!H1351,OR(N1351="331",O1351="331")),"x","")</f>
        <v/>
      </c>
      <c r="Q1351" s="85" t="str">
        <f>IF(AND(B1351='111'!$L$11,OR($N1351=$Q$7,$O1351=$Q$7)),"x","")</f>
        <v/>
      </c>
      <c r="R1351" s="85" t="str">
        <f>IF(AND($N1351=$Q$7,$B1351&lt;'111'!$L$11),"x","")</f>
        <v/>
      </c>
      <c r="S1351" s="85" t="str">
        <f>IF(AND($O1351=$Q$7,$B1351&lt;'111'!$L$11),"x","")</f>
        <v/>
      </c>
      <c r="T1351" s="85" t="str">
        <f>IF(ISERROR(FIND('112'!$M$9,G1351,1)),"",IF((AND(FIND('112'!$M$9,G1351,1)&gt;=1,B1351='112'!$K$9,OR($N1351='112'!$I$6,$O1351='112'!$I$6))),"x",""))</f>
        <v/>
      </c>
      <c r="U1351" s="85" t="str">
        <f>IF(ISERROR(FIND('112'!$M$9,G1351,1)),"",IF((AND(LEFT(G1351,2)=LEFT('112'!$M$9,2),B1351&lt;'112'!$K$9,$N1351='112'!$I$6)),"x",""))</f>
        <v/>
      </c>
      <c r="V1351" s="85" t="str">
        <f>IF(ISERROR(FIND('112'!$M$9,G1351,1)),"",IF((AND(RIGHT(G1351,2)=RIGHT('112'!$M$9,2),B1351&lt;'112'!$K$9,$O1351='112'!$I$6)),"x",""))</f>
        <v/>
      </c>
      <c r="W1351" s="85" t="str">
        <f>IF(AND('341-CT'!$H$9=H1351,OR(LEFT(N1351,3)=$W$7,LEFT(O1351,3)=$W$7)),"x","")</f>
        <v/>
      </c>
      <c r="X1351" s="85" t="str">
        <f>IF(OR(TH!N1351=TH!$X$7,O1351=TH!$X$7),"x","")</f>
        <v/>
      </c>
      <c r="Y1351" s="85" t="str">
        <f>IF(AND(OR(N1351="131",O1351="131"),H1351='131-CT'!$H$9),"x","")</f>
        <v/>
      </c>
      <c r="Z1351" s="85"/>
      <c r="AA1351" s="85" t="str">
        <f>IF(AND(MONTH(E1351)='IN-NX'!$J$5,'IN-NX'!$D$7=D1351),"x","")</f>
        <v/>
      </c>
      <c r="AB1351" s="85" t="str">
        <f>IF(AND(OR(LEFT(TH!N1351,2)="15",LEFT(TH!O1351,2)="15"),'152-CT'!$J$8=TH!F1351),"x","")</f>
        <v/>
      </c>
      <c r="AC1351" s="85" t="str">
        <f>IF(AND(OR(LEFT(TH!N1351,2)="15",LEFT(TH!O1351,2)="15"),TK!$E$7=TH!F1351),"x","")</f>
        <v/>
      </c>
      <c r="AD1351" s="85"/>
    </row>
    <row r="1352" spans="1:32" ht="15.75" hidden="1" customHeight="1">
      <c r="A1352" s="342" t="str">
        <f>IF(B1352&lt;&gt;"",IF(AND(B1352='IN-TC'!$S$4,OR(TH!N1352="1111",TH!O1352="1111")),TH!D1352,""),"")</f>
        <v/>
      </c>
      <c r="B1352" s="63">
        <f t="shared" si="176"/>
        <v>6</v>
      </c>
      <c r="C1352" s="64">
        <v>42529</v>
      </c>
      <c r="D1352" s="64" t="s">
        <v>708</v>
      </c>
      <c r="E1352" s="64">
        <f t="shared" si="210"/>
        <v>42529</v>
      </c>
      <c r="F1352" s="74" t="s">
        <v>1195</v>
      </c>
      <c r="G1352" s="67" t="s">
        <v>926</v>
      </c>
      <c r="H1352" s="74"/>
      <c r="I1352" s="446"/>
      <c r="J1352" s="446"/>
      <c r="K1352" s="437">
        <v>95000</v>
      </c>
      <c r="L1352" s="446">
        <v>22360</v>
      </c>
      <c r="M1352" s="65">
        <f>ROUND(K1352*L1352,0)</f>
        <v>2124200000</v>
      </c>
      <c r="N1352" s="66" t="s">
        <v>267</v>
      </c>
      <c r="O1352" s="66" t="s">
        <v>26</v>
      </c>
      <c r="P1352" s="85" t="str">
        <f>IF(AND('331-CT'!$E$7=TH!H1352,OR(N1352="331",O1352="331")),"x","")</f>
        <v/>
      </c>
      <c r="Q1352" s="85" t="str">
        <f>IF(AND(B1352='111'!$L$11,OR($N1352=$Q$7,$O1352=$Q$7)),"x","")</f>
        <v/>
      </c>
      <c r="R1352" s="85" t="str">
        <f>IF(AND($N1352=$Q$7,$B1352&lt;'111'!$L$11),"x","")</f>
        <v/>
      </c>
      <c r="S1352" s="85" t="str">
        <f>IF(AND($O1352=$Q$7,$B1352&lt;'111'!$L$11),"x","")</f>
        <v/>
      </c>
      <c r="T1352" s="85" t="str">
        <f>IF(ISERROR(FIND('112'!$M$9,G1352,1)),"",IF((AND(FIND('112'!$M$9,G1352,1)&gt;=1,B1352='112'!$K$9,OR($N1352='112'!$I$6,$O1352='112'!$I$6))),"x",""))</f>
        <v/>
      </c>
      <c r="U1352" s="85" t="str">
        <f>IF(ISERROR(FIND('112'!$M$9,G1352,1)),"",IF((AND(LEFT(G1352,2)=LEFT('112'!$M$9,2),B1352&lt;'112'!$K$9,$N1352='112'!$I$6)),"x",""))</f>
        <v/>
      </c>
      <c r="V1352" s="85" t="str">
        <f>IF(ISERROR(FIND('112'!$M$9,G1352,1)),"",IF((AND(RIGHT(G1352,2)=RIGHT('112'!$M$9,2),B1352&lt;'112'!$K$9,$O1352='112'!$I$6)),"x",""))</f>
        <v/>
      </c>
      <c r="W1352" s="85" t="str">
        <f>IF(AND('341-CT'!$H$9=H1352,OR(LEFT(N1352,3)=$W$7,LEFT(O1352,3)=$W$7)),"x","")</f>
        <v/>
      </c>
      <c r="X1352" s="85" t="str">
        <f>IF(OR(TH!N1352=TH!$X$7,O1352=TH!$X$7),"x","")</f>
        <v/>
      </c>
      <c r="Y1352" s="85" t="str">
        <f>IF(AND(OR(N1352="131",O1352="131"),H1352='131-CT'!$H$9),"x","")</f>
        <v/>
      </c>
      <c r="Z1352" s="85"/>
      <c r="AA1352" s="85" t="str">
        <f>IF(AND(MONTH(E1352)='IN-NX'!$J$5,'IN-NX'!$D$7=D1352),"x","")</f>
        <v/>
      </c>
      <c r="AB1352" s="85" t="str">
        <f>IF(AND(OR(LEFT(TH!N1352,2)="15",LEFT(TH!O1352,2)="15"),'152-CT'!$J$8=TH!F1352),"x","")</f>
        <v/>
      </c>
      <c r="AC1352" s="85" t="str">
        <f>IF(AND(OR(LEFT(TH!N1352,2)="15",LEFT(TH!O1352,2)="15"),TK!$E$7=TH!F1352),"x","")</f>
        <v/>
      </c>
      <c r="AD1352" s="85"/>
    </row>
    <row r="1353" spans="1:32" ht="15.75" hidden="1" customHeight="1">
      <c r="A1353" s="342" t="str">
        <f>IF(B1353&lt;&gt;"",IF(AND(B1353='IN-TC'!$S$4,OR(TH!N1353="1111",TH!O1353="1111")),TH!D1353,""),"")</f>
        <v/>
      </c>
      <c r="B1353" s="63">
        <f t="shared" si="176"/>
        <v>6</v>
      </c>
      <c r="C1353" s="64">
        <v>42529</v>
      </c>
      <c r="D1353" s="64" t="s">
        <v>708</v>
      </c>
      <c r="E1353" s="64">
        <f t="shared" si="210"/>
        <v>42529</v>
      </c>
      <c r="F1353" s="519" t="s">
        <v>765</v>
      </c>
      <c r="G1353" s="67" t="s">
        <v>926</v>
      </c>
      <c r="H1353" s="74" t="s">
        <v>736</v>
      </c>
      <c r="I1353" s="446"/>
      <c r="J1353" s="446"/>
      <c r="K1353" s="437"/>
      <c r="L1353" s="446"/>
      <c r="M1353" s="65">
        <v>4164540</v>
      </c>
      <c r="N1353" s="66" t="s">
        <v>99</v>
      </c>
      <c r="O1353" s="66" t="s">
        <v>26</v>
      </c>
      <c r="P1353" s="85" t="str">
        <f>IF(AND('331-CT'!$E$7=TH!H1353,OR(N1353="331",O1353="331")),"x","")</f>
        <v/>
      </c>
      <c r="Q1353" s="85" t="str">
        <f>IF(AND(B1353='111'!$L$11,OR($N1353=$Q$7,$O1353=$Q$7)),"x","")</f>
        <v/>
      </c>
      <c r="R1353" s="85" t="str">
        <f>IF(AND($N1353=$Q$7,$B1353&lt;'111'!$L$11),"x","")</f>
        <v/>
      </c>
      <c r="S1353" s="85" t="str">
        <f>IF(AND($O1353=$Q$7,$B1353&lt;'111'!$L$11),"x","")</f>
        <v/>
      </c>
      <c r="T1353" s="85" t="str">
        <f>IF(ISERROR(FIND('112'!$M$9,G1353,1)),"",IF((AND(FIND('112'!$M$9,G1353,1)&gt;=1,B1353='112'!$K$9,OR($N1353='112'!$I$6,$O1353='112'!$I$6))),"x",""))</f>
        <v/>
      </c>
      <c r="U1353" s="85" t="str">
        <f>IF(ISERROR(FIND('112'!$M$9,G1353,1)),"",IF((AND(LEFT(G1353,2)=LEFT('112'!$M$9,2),B1353&lt;'112'!$K$9,$N1353='112'!$I$6)),"x",""))</f>
        <v/>
      </c>
      <c r="V1353" s="85" t="str">
        <f>IF(ISERROR(FIND('112'!$M$9,G1353,1)),"",IF((AND(RIGHT(G1353,2)=RIGHT('112'!$M$9,2),B1353&lt;'112'!$K$9,$O1353='112'!$I$6)),"x",""))</f>
        <v/>
      </c>
      <c r="W1353" s="85" t="str">
        <f>IF(AND('341-CT'!$H$9=H1353,OR(LEFT(N1353,3)=$W$7,LEFT(O1353,3)=$W$7)),"x","")</f>
        <v/>
      </c>
      <c r="X1353" s="85" t="str">
        <f>IF(OR(TH!N1353=TH!$X$7,O1353=TH!$X$7),"x","")</f>
        <v/>
      </c>
      <c r="Y1353" s="85" t="str">
        <f>IF(AND(OR(N1353="131",O1353="131"),H1353='131-CT'!$H$9),"x","")</f>
        <v/>
      </c>
      <c r="Z1353" s="85"/>
      <c r="AA1353" s="85" t="str">
        <f>IF(AND(MONTH(E1353)='IN-NX'!$J$5,'IN-NX'!$D$7=D1353),"x","")</f>
        <v/>
      </c>
      <c r="AB1353" s="85" t="str">
        <f>IF(AND(OR(LEFT(TH!N1353,2)="15",LEFT(TH!O1353,2)="15"),'152-CT'!$J$8=TH!F1353),"x","")</f>
        <v/>
      </c>
      <c r="AC1353" s="85" t="str">
        <f>IF(AND(OR(LEFT(TH!N1353,2)="15",LEFT(TH!O1353,2)="15"),TK!$E$7=TH!F1353),"x","")</f>
        <v/>
      </c>
      <c r="AD1353" s="85"/>
    </row>
    <row r="1354" spans="1:32" ht="15.75" hidden="1" customHeight="1">
      <c r="A1354" s="342" t="str">
        <f>IF(B1354&lt;&gt;"",IF(AND(B1354='IN-TC'!$S$4,OR(TH!N1354="1111",TH!O1354="1111")),TH!D1354,""),"")</f>
        <v/>
      </c>
      <c r="B1354" s="63">
        <f t="shared" si="176"/>
        <v>6</v>
      </c>
      <c r="C1354" s="64">
        <v>42529</v>
      </c>
      <c r="D1354" s="64" t="s">
        <v>708</v>
      </c>
      <c r="E1354" s="64">
        <f t="shared" si="210"/>
        <v>42529</v>
      </c>
      <c r="F1354" s="519" t="s">
        <v>766</v>
      </c>
      <c r="G1354" s="67" t="s">
        <v>926</v>
      </c>
      <c r="H1354" s="74" t="s">
        <v>737</v>
      </c>
      <c r="I1354" s="446"/>
      <c r="J1354" s="446"/>
      <c r="K1354" s="437"/>
      <c r="L1354" s="446"/>
      <c r="M1354" s="65">
        <v>1970320</v>
      </c>
      <c r="N1354" s="66" t="s">
        <v>99</v>
      </c>
      <c r="O1354" s="66" t="s">
        <v>26</v>
      </c>
      <c r="P1354" s="85" t="str">
        <f>IF(AND('331-CT'!$E$7=TH!H1354,OR(N1354="331",O1354="331")),"x","")</f>
        <v/>
      </c>
      <c r="Q1354" s="85" t="str">
        <f>IF(AND(B1354='111'!$L$11,OR($N1354=$Q$7,$O1354=$Q$7)),"x","")</f>
        <v/>
      </c>
      <c r="R1354" s="85" t="str">
        <f>IF(AND($N1354=$Q$7,$B1354&lt;'111'!$L$11),"x","")</f>
        <v/>
      </c>
      <c r="S1354" s="85" t="str">
        <f>IF(AND($O1354=$Q$7,$B1354&lt;'111'!$L$11),"x","")</f>
        <v/>
      </c>
      <c r="T1354" s="85" t="str">
        <f>IF(ISERROR(FIND('112'!$M$9,G1354,1)),"",IF((AND(FIND('112'!$M$9,G1354,1)&gt;=1,B1354='112'!$K$9,OR($N1354='112'!$I$6,$O1354='112'!$I$6))),"x",""))</f>
        <v/>
      </c>
      <c r="U1354" s="85" t="str">
        <f>IF(ISERROR(FIND('112'!$M$9,G1354,1)),"",IF((AND(LEFT(G1354,2)=LEFT('112'!$M$9,2),B1354&lt;'112'!$K$9,$N1354='112'!$I$6)),"x",""))</f>
        <v/>
      </c>
      <c r="V1354" s="85" t="str">
        <f>IF(ISERROR(FIND('112'!$M$9,G1354,1)),"",IF((AND(RIGHT(G1354,2)=RIGHT('112'!$M$9,2),B1354&lt;'112'!$K$9,$O1354='112'!$I$6)),"x",""))</f>
        <v/>
      </c>
      <c r="W1354" s="85" t="str">
        <f>IF(AND('341-CT'!$H$9=H1354,OR(LEFT(N1354,3)=$W$7,LEFT(O1354,3)=$W$7)),"x","")</f>
        <v/>
      </c>
      <c r="X1354" s="85" t="str">
        <f>IF(OR(TH!N1354=TH!$X$7,O1354=TH!$X$7),"x","")</f>
        <v/>
      </c>
      <c r="Y1354" s="85" t="str">
        <f>IF(AND(OR(N1354="131",O1354="131"),H1354='131-CT'!$H$9),"x","")</f>
        <v/>
      </c>
      <c r="Z1354" s="85"/>
      <c r="AA1354" s="85" t="str">
        <f>IF(AND(MONTH(E1354)='IN-NX'!$J$5,'IN-NX'!$D$7=D1354),"x","")</f>
        <v/>
      </c>
      <c r="AB1354" s="85" t="str">
        <f>IF(AND(OR(LEFT(TH!N1354,2)="15",LEFT(TH!O1354,2)="15"),'152-CT'!$J$8=TH!F1354),"x","")</f>
        <v/>
      </c>
      <c r="AC1354" s="85" t="str">
        <f>IF(AND(OR(LEFT(TH!N1354,2)="15",LEFT(TH!O1354,2)="15"),TK!$E$7=TH!F1354),"x","")</f>
        <v/>
      </c>
      <c r="AD1354" s="85"/>
    </row>
    <row r="1355" spans="1:32" ht="15.75" hidden="1" customHeight="1">
      <c r="A1355" s="342" t="str">
        <f>IF(B1355&lt;&gt;"",IF(AND(B1355='IN-TC'!$S$4,OR(TH!N1355="1111",TH!O1355="1111")),TH!D1355,""),"")</f>
        <v/>
      </c>
      <c r="B1355" s="63">
        <f t="shared" si="176"/>
        <v>6</v>
      </c>
      <c r="C1355" s="64">
        <v>42529</v>
      </c>
      <c r="D1355" s="64" t="s">
        <v>705</v>
      </c>
      <c r="E1355" s="64">
        <f t="shared" si="210"/>
        <v>42529</v>
      </c>
      <c r="F1355" s="74" t="s">
        <v>1695</v>
      </c>
      <c r="G1355" s="67" t="s">
        <v>926</v>
      </c>
      <c r="H1355" s="74" t="s">
        <v>1696</v>
      </c>
      <c r="I1355" s="446"/>
      <c r="J1355" s="446"/>
      <c r="K1355" s="437"/>
      <c r="L1355" s="446"/>
      <c r="M1355" s="65">
        <v>2123725000</v>
      </c>
      <c r="N1355" s="66" t="s">
        <v>26</v>
      </c>
      <c r="O1355" s="66" t="s">
        <v>261</v>
      </c>
      <c r="P1355" s="85" t="str">
        <f>IF(AND('331-CT'!$E$7=TH!H1355,OR(N1355="331",O1355="331")),"x","")</f>
        <v/>
      </c>
      <c r="Q1355" s="85" t="str">
        <f>IF(AND(B1355='111'!$L$11,OR($N1355=$Q$7,$O1355=$Q$7)),"x","")</f>
        <v/>
      </c>
      <c r="R1355" s="85" t="str">
        <f>IF(AND($N1355=$Q$7,$B1355&lt;'111'!$L$11),"x","")</f>
        <v/>
      </c>
      <c r="S1355" s="85" t="str">
        <f>IF(AND($O1355=$Q$7,$B1355&lt;'111'!$L$11),"x","")</f>
        <v/>
      </c>
      <c r="T1355" s="85" t="str">
        <f>IF(ISERROR(FIND('112'!$M$9,G1355,1)),"",IF((AND(FIND('112'!$M$9,G1355,1)&gt;=1,B1355='112'!$K$9,OR($N1355='112'!$I$6,$O1355='112'!$I$6))),"x",""))</f>
        <v/>
      </c>
      <c r="U1355" s="85" t="str">
        <f>IF(ISERROR(FIND('112'!$M$9,G1355,1)),"",IF((AND(LEFT(G1355,2)=LEFT('112'!$M$9,2),B1355&lt;'112'!$K$9,$N1355='112'!$I$6)),"x",""))</f>
        <v/>
      </c>
      <c r="V1355" s="85" t="str">
        <f>IF(ISERROR(FIND('112'!$M$9,G1355,1)),"",IF((AND(RIGHT(G1355,2)=RIGHT('112'!$M$9,2),B1355&lt;'112'!$K$9,$O1355='112'!$I$6)),"x",""))</f>
        <v/>
      </c>
      <c r="W1355" s="85" t="str">
        <f>IF(AND('341-CT'!$H$9=H1355,OR(LEFT(N1355,3)=$W$7,LEFT(O1355,3)=$W$7)),"x","")</f>
        <v/>
      </c>
      <c r="X1355" s="85" t="str">
        <f>IF(OR(TH!N1355=TH!$X$7,O1355=TH!$X$7),"x","")</f>
        <v/>
      </c>
      <c r="Y1355" s="85" t="str">
        <f>IF(AND(OR(N1355="131",O1355="131"),H1355='131-CT'!$H$9),"x","")</f>
        <v/>
      </c>
      <c r="Z1355" s="85"/>
      <c r="AA1355" s="85" t="str">
        <f>IF(AND(MONTH(E1355)='IN-NX'!$J$5,'IN-NX'!$D$7=D1355),"x","")</f>
        <v/>
      </c>
      <c r="AB1355" s="85" t="str">
        <f>IF(AND(OR(LEFT(TH!N1355,2)="15",LEFT(TH!O1355,2)="15"),'152-CT'!$J$8=TH!F1355),"x","")</f>
        <v/>
      </c>
      <c r="AC1355" s="85" t="str">
        <f>IF(AND(OR(LEFT(TH!N1355,2)="15",LEFT(TH!O1355,2)="15"),TK!$E$7=TH!F1355),"x","")</f>
        <v/>
      </c>
      <c r="AD1355" s="85"/>
    </row>
    <row r="1356" spans="1:32" ht="15.75" hidden="1" customHeight="1">
      <c r="A1356" s="342" t="str">
        <f>IF(B1356&lt;&gt;"",IF(AND(B1356='IN-TC'!$S$4,OR(TH!N1356="1111",TH!O1356="1111")),TH!D1356,""),"")</f>
        <v/>
      </c>
      <c r="B1356" s="63">
        <f t="shared" si="176"/>
        <v>6</v>
      </c>
      <c r="C1356" s="64">
        <v>42538</v>
      </c>
      <c r="D1356" s="64" t="s">
        <v>708</v>
      </c>
      <c r="E1356" s="64">
        <f t="shared" si="210"/>
        <v>42538</v>
      </c>
      <c r="F1356" s="74" t="s">
        <v>1697</v>
      </c>
      <c r="G1356" s="67" t="s">
        <v>926</v>
      </c>
      <c r="H1356" s="74"/>
      <c r="I1356" s="446"/>
      <c r="J1356" s="446"/>
      <c r="K1356" s="437"/>
      <c r="L1356" s="446"/>
      <c r="M1356" s="65">
        <v>50000</v>
      </c>
      <c r="N1356" s="66" t="s">
        <v>101</v>
      </c>
      <c r="O1356" s="66" t="s">
        <v>26</v>
      </c>
      <c r="P1356" s="85" t="str">
        <f>IF(AND('331-CT'!$E$7=TH!H1356,OR(N1356="331",O1356="331")),"x","")</f>
        <v/>
      </c>
      <c r="Q1356" s="85" t="str">
        <f>IF(AND(B1356='111'!$L$11,OR($N1356=$Q$7,$O1356=$Q$7)),"x","")</f>
        <v/>
      </c>
      <c r="R1356" s="85" t="str">
        <f>IF(AND($N1356=$Q$7,$B1356&lt;'111'!$L$11),"x","")</f>
        <v/>
      </c>
      <c r="S1356" s="85" t="str">
        <f>IF(AND($O1356=$Q$7,$B1356&lt;'111'!$L$11),"x","")</f>
        <v/>
      </c>
      <c r="T1356" s="85" t="str">
        <f>IF(ISERROR(FIND('112'!$M$9,G1356,1)),"",IF((AND(FIND('112'!$M$9,G1356,1)&gt;=1,B1356='112'!$K$9,OR($N1356='112'!$I$6,$O1356='112'!$I$6))),"x",""))</f>
        <v/>
      </c>
      <c r="U1356" s="85" t="str">
        <f>IF(ISERROR(FIND('112'!$M$9,G1356,1)),"",IF((AND(LEFT(G1356,2)=LEFT('112'!$M$9,2),B1356&lt;'112'!$K$9,$N1356='112'!$I$6)),"x",""))</f>
        <v/>
      </c>
      <c r="V1356" s="85" t="str">
        <f>IF(ISERROR(FIND('112'!$M$9,G1356,1)),"",IF((AND(RIGHT(G1356,2)=RIGHT('112'!$M$9,2),B1356&lt;'112'!$K$9,$O1356='112'!$I$6)),"x",""))</f>
        <v/>
      </c>
      <c r="W1356" s="85" t="str">
        <f>IF(AND('341-CT'!$H$9=H1356,OR(LEFT(N1356,3)=$W$7,LEFT(O1356,3)=$W$7)),"x","")</f>
        <v/>
      </c>
      <c r="X1356" s="85" t="str">
        <f>IF(OR(TH!N1356=TH!$X$7,O1356=TH!$X$7),"x","")</f>
        <v/>
      </c>
      <c r="Y1356" s="85" t="str">
        <f>IF(AND(OR(N1356="131",O1356="131"),H1356='131-CT'!$H$9),"x","")</f>
        <v/>
      </c>
      <c r="Z1356" s="85"/>
      <c r="AA1356" s="85" t="str">
        <f>IF(AND(MONTH(E1356)='IN-NX'!$J$5,'IN-NX'!$D$7=D1356),"x","")</f>
        <v/>
      </c>
      <c r="AB1356" s="85" t="str">
        <f>IF(AND(OR(LEFT(TH!N1356,2)="15",LEFT(TH!O1356,2)="15"),'152-CT'!$J$8=TH!F1356),"x","")</f>
        <v/>
      </c>
      <c r="AC1356" s="85" t="str">
        <f>IF(AND(OR(LEFT(TH!N1356,2)="15",LEFT(TH!O1356,2)="15"),TK!$E$7=TH!F1356),"x","")</f>
        <v/>
      </c>
      <c r="AD1356" s="85"/>
      <c r="AF1356" s="333">
        <v>1</v>
      </c>
    </row>
    <row r="1357" spans="1:32" ht="15.75" hidden="1" customHeight="1">
      <c r="A1357" s="342" t="str">
        <f>IF(B1357&lt;&gt;"",IF(AND(B1357='IN-TC'!$S$4,OR(TH!N1357="1111",TH!O1357="1111")),TH!D1357,""),"")</f>
        <v/>
      </c>
      <c r="B1357" s="63">
        <f t="shared" si="176"/>
        <v>6</v>
      </c>
      <c r="C1357" s="64">
        <v>42538</v>
      </c>
      <c r="D1357" s="64" t="s">
        <v>708</v>
      </c>
      <c r="E1357" s="64">
        <f t="shared" si="210"/>
        <v>42538</v>
      </c>
      <c r="F1357" s="74" t="s">
        <v>1698</v>
      </c>
      <c r="G1357" s="67" t="s">
        <v>926</v>
      </c>
      <c r="H1357" s="74"/>
      <c r="I1357" s="446"/>
      <c r="J1357" s="446"/>
      <c r="K1357" s="437"/>
      <c r="L1357" s="446"/>
      <c r="M1357" s="65">
        <v>5000</v>
      </c>
      <c r="N1357" s="66" t="s">
        <v>9</v>
      </c>
      <c r="O1357" s="66" t="s">
        <v>26</v>
      </c>
      <c r="P1357" s="85" t="str">
        <f>IF(AND('331-CT'!$E$7=TH!H1357,OR(N1357="331",O1357="331")),"x","")</f>
        <v/>
      </c>
      <c r="Q1357" s="85" t="str">
        <f>IF(AND(B1357='111'!$L$11,OR($N1357=$Q$7,$O1357=$Q$7)),"x","")</f>
        <v/>
      </c>
      <c r="R1357" s="85" t="str">
        <f>IF(AND($N1357=$Q$7,$B1357&lt;'111'!$L$11),"x","")</f>
        <v/>
      </c>
      <c r="S1357" s="85" t="str">
        <f>IF(AND($O1357=$Q$7,$B1357&lt;'111'!$L$11),"x","")</f>
        <v/>
      </c>
      <c r="T1357" s="85" t="str">
        <f>IF(ISERROR(FIND('112'!$M$9,G1357,1)),"",IF((AND(FIND('112'!$M$9,G1357,1)&gt;=1,B1357='112'!$K$9,OR($N1357='112'!$I$6,$O1357='112'!$I$6))),"x",""))</f>
        <v/>
      </c>
      <c r="U1357" s="85" t="str">
        <f>IF(ISERROR(FIND('112'!$M$9,G1357,1)),"",IF((AND(LEFT(G1357,2)=LEFT('112'!$M$9,2),B1357&lt;'112'!$K$9,$N1357='112'!$I$6)),"x",""))</f>
        <v/>
      </c>
      <c r="V1357" s="85" t="str">
        <f>IF(ISERROR(FIND('112'!$M$9,G1357,1)),"",IF((AND(RIGHT(G1357,2)=RIGHT('112'!$M$9,2),B1357&lt;'112'!$K$9,$O1357='112'!$I$6)),"x",""))</f>
        <v/>
      </c>
      <c r="W1357" s="85" t="str">
        <f>IF(AND('341-CT'!$H$9=H1357,OR(LEFT(N1357,3)=$W$7,LEFT(O1357,3)=$W$7)),"x","")</f>
        <v/>
      </c>
      <c r="X1357" s="85" t="str">
        <f>IF(OR(TH!N1357=TH!$X$7,O1357=TH!$X$7),"x","")</f>
        <v/>
      </c>
      <c r="Y1357" s="85" t="str">
        <f>IF(AND(OR(N1357="131",O1357="131"),H1357='131-CT'!$H$9),"x","")</f>
        <v/>
      </c>
      <c r="Z1357" s="85"/>
      <c r="AA1357" s="85" t="str">
        <f>IF(AND(MONTH(E1357)='IN-NX'!$J$5,'IN-NX'!$D$7=D1357),"x","")</f>
        <v/>
      </c>
      <c r="AB1357" s="85" t="str">
        <f>IF(AND(OR(LEFT(TH!N1357,2)="15",LEFT(TH!O1357,2)="15"),'152-CT'!$J$8=TH!F1357),"x","")</f>
        <v/>
      </c>
      <c r="AC1357" s="85" t="str">
        <f>IF(AND(OR(LEFT(TH!N1357,2)="15",LEFT(TH!O1357,2)="15"),TK!$E$7=TH!F1357),"x","")</f>
        <v/>
      </c>
      <c r="AD1357" s="85"/>
    </row>
    <row r="1358" spans="1:32" ht="15.75" hidden="1" customHeight="1">
      <c r="A1358" s="342" t="str">
        <f>IF(B1358&lt;&gt;"",IF(AND(B1358='IN-TC'!$S$4,OR(TH!N1358="1111",TH!O1358="1111")),TH!D1358,""),"")</f>
        <v/>
      </c>
      <c r="B1358" s="63">
        <f t="shared" si="176"/>
        <v>6</v>
      </c>
      <c r="C1358" s="64">
        <v>42538</v>
      </c>
      <c r="D1358" s="64" t="s">
        <v>708</v>
      </c>
      <c r="E1358" s="64">
        <f t="shared" si="210"/>
        <v>42538</v>
      </c>
      <c r="F1358" s="74" t="s">
        <v>1697</v>
      </c>
      <c r="G1358" s="67" t="s">
        <v>926</v>
      </c>
      <c r="H1358" s="74"/>
      <c r="I1358" s="446"/>
      <c r="J1358" s="446"/>
      <c r="K1358" s="437"/>
      <c r="L1358" s="446"/>
      <c r="M1358" s="65">
        <v>50000</v>
      </c>
      <c r="N1358" s="66" t="s">
        <v>101</v>
      </c>
      <c r="O1358" s="66" t="s">
        <v>26</v>
      </c>
      <c r="P1358" s="85" t="str">
        <f>IF(AND('331-CT'!$E$7=TH!H1358,OR(N1358="331",O1358="331")),"x","")</f>
        <v/>
      </c>
      <c r="Q1358" s="85" t="str">
        <f>IF(AND(B1358='111'!$L$11,OR($N1358=$Q$7,$O1358=$Q$7)),"x","")</f>
        <v/>
      </c>
      <c r="R1358" s="85" t="str">
        <f>IF(AND($N1358=$Q$7,$B1358&lt;'111'!$L$11),"x","")</f>
        <v/>
      </c>
      <c r="S1358" s="85" t="str">
        <f>IF(AND($O1358=$Q$7,$B1358&lt;'111'!$L$11),"x","")</f>
        <v/>
      </c>
      <c r="T1358" s="85" t="str">
        <f>IF(ISERROR(FIND('112'!$M$9,G1358,1)),"",IF((AND(FIND('112'!$M$9,G1358,1)&gt;=1,B1358='112'!$K$9,OR($N1358='112'!$I$6,$O1358='112'!$I$6))),"x",""))</f>
        <v/>
      </c>
      <c r="U1358" s="85" t="str">
        <f>IF(ISERROR(FIND('112'!$M$9,G1358,1)),"",IF((AND(LEFT(G1358,2)=LEFT('112'!$M$9,2),B1358&lt;'112'!$K$9,$N1358='112'!$I$6)),"x",""))</f>
        <v/>
      </c>
      <c r="V1358" s="85" t="str">
        <f>IF(ISERROR(FIND('112'!$M$9,G1358,1)),"",IF((AND(RIGHT(G1358,2)=RIGHT('112'!$M$9,2),B1358&lt;'112'!$K$9,$O1358='112'!$I$6)),"x",""))</f>
        <v/>
      </c>
      <c r="W1358" s="85" t="str">
        <f>IF(AND('341-CT'!$H$9=H1358,OR(LEFT(N1358,3)=$W$7,LEFT(O1358,3)=$W$7)),"x","")</f>
        <v/>
      </c>
      <c r="X1358" s="85" t="str">
        <f>IF(OR(TH!N1358=TH!$X$7,O1358=TH!$X$7),"x","")</f>
        <v/>
      </c>
      <c r="Y1358" s="85" t="str">
        <f>IF(AND(OR(N1358="131",O1358="131"),H1358='131-CT'!$H$9),"x","")</f>
        <v/>
      </c>
      <c r="Z1358" s="85"/>
      <c r="AA1358" s="85" t="str">
        <f>IF(AND(MONTH(E1358)='IN-NX'!$J$5,'IN-NX'!$D$7=D1358),"x","")</f>
        <v/>
      </c>
      <c r="AB1358" s="85" t="str">
        <f>IF(AND(OR(LEFT(TH!N1358,2)="15",LEFT(TH!O1358,2)="15"),'152-CT'!$J$8=TH!F1358),"x","")</f>
        <v/>
      </c>
      <c r="AC1358" s="85" t="str">
        <f>IF(AND(OR(LEFT(TH!N1358,2)="15",LEFT(TH!O1358,2)="15"),TK!$E$7=TH!F1358),"x","")</f>
        <v/>
      </c>
      <c r="AD1358" s="85"/>
      <c r="AF1358" s="333">
        <v>1</v>
      </c>
    </row>
    <row r="1359" spans="1:32" ht="15.75" hidden="1" customHeight="1">
      <c r="A1359" s="342" t="str">
        <f>IF(B1359&lt;&gt;"",IF(AND(B1359='IN-TC'!$S$4,OR(TH!N1359="1111",TH!O1359="1111")),TH!D1359,""),"")</f>
        <v/>
      </c>
      <c r="B1359" s="63">
        <f t="shared" si="176"/>
        <v>6</v>
      </c>
      <c r="C1359" s="64">
        <v>42538</v>
      </c>
      <c r="D1359" s="64" t="s">
        <v>708</v>
      </c>
      <c r="E1359" s="64">
        <f t="shared" si="210"/>
        <v>42538</v>
      </c>
      <c r="F1359" s="74" t="s">
        <v>1698</v>
      </c>
      <c r="G1359" s="67" t="s">
        <v>926</v>
      </c>
      <c r="H1359" s="74"/>
      <c r="I1359" s="446"/>
      <c r="J1359" s="446"/>
      <c r="K1359" s="437"/>
      <c r="L1359" s="446"/>
      <c r="M1359" s="65">
        <v>5000</v>
      </c>
      <c r="N1359" s="66" t="s">
        <v>9</v>
      </c>
      <c r="O1359" s="66" t="s">
        <v>26</v>
      </c>
      <c r="P1359" s="85" t="str">
        <f>IF(AND('331-CT'!$E$7=TH!H1359,OR(N1359="331",O1359="331")),"x","")</f>
        <v/>
      </c>
      <c r="Q1359" s="85" t="str">
        <f>IF(AND(B1359='111'!$L$11,OR($N1359=$Q$7,$O1359=$Q$7)),"x","")</f>
        <v/>
      </c>
      <c r="R1359" s="85" t="str">
        <f>IF(AND($N1359=$Q$7,$B1359&lt;'111'!$L$11),"x","")</f>
        <v/>
      </c>
      <c r="S1359" s="85" t="str">
        <f>IF(AND($O1359=$Q$7,$B1359&lt;'111'!$L$11),"x","")</f>
        <v/>
      </c>
      <c r="T1359" s="85" t="str">
        <f>IF(ISERROR(FIND('112'!$M$9,G1359,1)),"",IF((AND(FIND('112'!$M$9,G1359,1)&gt;=1,B1359='112'!$K$9,OR($N1359='112'!$I$6,$O1359='112'!$I$6))),"x",""))</f>
        <v/>
      </c>
      <c r="U1359" s="85" t="str">
        <f>IF(ISERROR(FIND('112'!$M$9,G1359,1)),"",IF((AND(LEFT(G1359,2)=LEFT('112'!$M$9,2),B1359&lt;'112'!$K$9,$N1359='112'!$I$6)),"x",""))</f>
        <v/>
      </c>
      <c r="V1359" s="85" t="str">
        <f>IF(ISERROR(FIND('112'!$M$9,G1359,1)),"",IF((AND(RIGHT(G1359,2)=RIGHT('112'!$M$9,2),B1359&lt;'112'!$K$9,$O1359='112'!$I$6)),"x",""))</f>
        <v/>
      </c>
      <c r="W1359" s="85" t="str">
        <f>IF(AND('341-CT'!$H$9=H1359,OR(LEFT(N1359,3)=$W$7,LEFT(O1359,3)=$W$7)),"x","")</f>
        <v/>
      </c>
      <c r="X1359" s="85" t="str">
        <f>IF(OR(TH!N1359=TH!$X$7,O1359=TH!$X$7),"x","")</f>
        <v/>
      </c>
      <c r="Y1359" s="85" t="str">
        <f>IF(AND(OR(N1359="131",O1359="131"),H1359='131-CT'!$H$9),"x","")</f>
        <v/>
      </c>
      <c r="Z1359" s="85"/>
      <c r="AA1359" s="85" t="str">
        <f>IF(AND(MONTH(E1359)='IN-NX'!$J$5,'IN-NX'!$D$7=D1359),"x","")</f>
        <v/>
      </c>
      <c r="AB1359" s="85" t="str">
        <f>IF(AND(OR(LEFT(TH!N1359,2)="15",LEFT(TH!O1359,2)="15"),'152-CT'!$J$8=TH!F1359),"x","")</f>
        <v/>
      </c>
      <c r="AC1359" s="85" t="str">
        <f>IF(AND(OR(LEFT(TH!N1359,2)="15",LEFT(TH!O1359,2)="15"),TK!$E$7=TH!F1359),"x","")</f>
        <v/>
      </c>
      <c r="AD1359" s="85"/>
    </row>
    <row r="1360" spans="1:32" ht="15.75" hidden="1" customHeight="1">
      <c r="A1360" s="342" t="str">
        <f>IF(B1360&lt;&gt;"",IF(AND(B1360='IN-TC'!$S$4,OR(TH!N1360="1111",TH!O1360="1111")),TH!D1360,""),"")</f>
        <v/>
      </c>
      <c r="B1360" s="63">
        <f t="shared" si="176"/>
        <v>6</v>
      </c>
      <c r="C1360" s="64">
        <v>42543</v>
      </c>
      <c r="D1360" s="64" t="s">
        <v>705</v>
      </c>
      <c r="E1360" s="64">
        <f t="shared" si="210"/>
        <v>42543</v>
      </c>
      <c r="F1360" s="74" t="s">
        <v>1669</v>
      </c>
      <c r="G1360" s="67" t="s">
        <v>926</v>
      </c>
      <c r="H1360" s="74" t="s">
        <v>1227</v>
      </c>
      <c r="I1360" s="446"/>
      <c r="J1360" s="446"/>
      <c r="K1360" s="437"/>
      <c r="L1360" s="446"/>
      <c r="M1360" s="65">
        <v>8000000</v>
      </c>
      <c r="N1360" s="66" t="s">
        <v>26</v>
      </c>
      <c r="O1360" s="66" t="s">
        <v>26</v>
      </c>
      <c r="P1360" s="85" t="str">
        <f>IF(AND('331-CT'!$E$7=TH!H1360,OR(N1360="331",O1360="331")),"x","")</f>
        <v/>
      </c>
      <c r="Q1360" s="85" t="str">
        <f>IF(AND(B1360='111'!$L$11,OR($N1360=$Q$7,$O1360=$Q$7)),"x","")</f>
        <v/>
      </c>
      <c r="R1360" s="85" t="str">
        <f>IF(AND($N1360=$Q$7,$B1360&lt;'111'!$L$11),"x","")</f>
        <v/>
      </c>
      <c r="S1360" s="85" t="str">
        <f>IF(AND($O1360=$Q$7,$B1360&lt;'111'!$L$11),"x","")</f>
        <v/>
      </c>
      <c r="T1360" s="85" t="str">
        <f>IF(ISERROR(FIND('112'!$M$9,G1360,1)),"",IF((AND(FIND('112'!$M$9,G1360,1)&gt;=1,B1360='112'!$K$9,OR($N1360='112'!$I$6,$O1360='112'!$I$6))),"x",""))</f>
        <v/>
      </c>
      <c r="U1360" s="85" t="str">
        <f>IF(ISERROR(FIND('112'!$M$9,G1360,1)),"",IF((AND(LEFT(G1360,2)=LEFT('112'!$M$9,2),B1360&lt;'112'!$K$9,$N1360='112'!$I$6)),"x",""))</f>
        <v/>
      </c>
      <c r="V1360" s="85" t="str">
        <f>IF(ISERROR(FIND('112'!$M$9,G1360,1)),"",IF((AND(RIGHT(G1360,2)=RIGHT('112'!$M$9,2),B1360&lt;'112'!$K$9,$O1360='112'!$I$6)),"x",""))</f>
        <v/>
      </c>
      <c r="W1360" s="85" t="str">
        <f>IF(AND('341-CT'!$H$9=H1360,OR(LEFT(N1360,3)=$W$7,LEFT(O1360,3)=$W$7)),"x","")</f>
        <v/>
      </c>
      <c r="X1360" s="85" t="str">
        <f>IF(OR(TH!N1360=TH!$X$7,O1360=TH!$X$7),"x","")</f>
        <v/>
      </c>
      <c r="Y1360" s="85" t="str">
        <f>IF(AND(OR(N1360="131",O1360="131"),H1360='131-CT'!$H$9),"x","")</f>
        <v/>
      </c>
      <c r="Z1360" s="85"/>
      <c r="AA1360" s="85" t="str">
        <f>IF(AND(MONTH(E1360)='IN-NX'!$J$5,'IN-NX'!$D$7=D1360),"x","")</f>
        <v/>
      </c>
      <c r="AB1360" s="85" t="str">
        <f>IF(AND(OR(LEFT(TH!N1360,2)="15",LEFT(TH!O1360,2)="15"),'152-CT'!$J$8=TH!F1360),"x","")</f>
        <v/>
      </c>
      <c r="AC1360" s="85" t="str">
        <f>IF(AND(OR(LEFT(TH!N1360,2)="15",LEFT(TH!O1360,2)="15"),TK!$E$7=TH!F1360),"x","")</f>
        <v/>
      </c>
      <c r="AD1360" s="85"/>
    </row>
    <row r="1361" spans="1:32" ht="15.75" hidden="1" customHeight="1">
      <c r="A1361" s="342" t="str">
        <f>IF(B1361&lt;&gt;"",IF(AND(B1361='IN-TC'!$S$4,OR(TH!N1361="1111",TH!O1361="1111")),TH!D1361,""),"")</f>
        <v/>
      </c>
      <c r="B1361" s="63">
        <f t="shared" si="176"/>
        <v>6</v>
      </c>
      <c r="C1361" s="64">
        <v>42543</v>
      </c>
      <c r="D1361" s="64" t="s">
        <v>708</v>
      </c>
      <c r="E1361" s="64">
        <f t="shared" ref="E1361:E1362" si="211">C1361</f>
        <v>42543</v>
      </c>
      <c r="F1361" s="519" t="s">
        <v>1071</v>
      </c>
      <c r="G1361" s="67" t="s">
        <v>926</v>
      </c>
      <c r="H1361" s="74" t="s">
        <v>738</v>
      </c>
      <c r="I1361" s="446"/>
      <c r="J1361" s="446"/>
      <c r="K1361" s="437"/>
      <c r="L1361" s="446"/>
      <c r="M1361" s="65">
        <v>3311092</v>
      </c>
      <c r="N1361" s="66" t="s">
        <v>99</v>
      </c>
      <c r="O1361" s="66" t="s">
        <v>26</v>
      </c>
      <c r="P1361" s="85" t="str">
        <f>IF(AND('331-CT'!$E$7=TH!H1361,OR(N1361="331",O1361="331")),"x","")</f>
        <v/>
      </c>
      <c r="Q1361" s="85" t="str">
        <f>IF(AND(B1361='111'!$L$11,OR($N1361=$Q$7,$O1361=$Q$7)),"x","")</f>
        <v/>
      </c>
      <c r="R1361" s="85" t="str">
        <f>IF(AND($N1361=$Q$7,$B1361&lt;'111'!$L$11),"x","")</f>
        <v/>
      </c>
      <c r="S1361" s="85" t="str">
        <f>IF(AND($O1361=$Q$7,$B1361&lt;'111'!$L$11),"x","")</f>
        <v/>
      </c>
      <c r="T1361" s="85" t="str">
        <f>IF(ISERROR(FIND('112'!$M$9,G1361,1)),"",IF((AND(FIND('112'!$M$9,G1361,1)&gt;=1,B1361='112'!$K$9,OR($N1361='112'!$I$6,$O1361='112'!$I$6))),"x",""))</f>
        <v/>
      </c>
      <c r="U1361" s="85" t="str">
        <f>IF(ISERROR(FIND('112'!$M$9,G1361,1)),"",IF((AND(LEFT(G1361,2)=LEFT('112'!$M$9,2),B1361&lt;'112'!$K$9,$N1361='112'!$I$6)),"x",""))</f>
        <v/>
      </c>
      <c r="V1361" s="85" t="str">
        <f>IF(ISERROR(FIND('112'!$M$9,G1361,1)),"",IF((AND(RIGHT(G1361,2)=RIGHT('112'!$M$9,2),B1361&lt;'112'!$K$9,$O1361='112'!$I$6)),"x",""))</f>
        <v/>
      </c>
      <c r="W1361" s="85" t="str">
        <f>IF(AND('341-CT'!$H$9=H1361,OR(LEFT(N1361,3)=$W$7,LEFT(O1361,3)=$W$7)),"x","")</f>
        <v/>
      </c>
      <c r="X1361" s="85" t="str">
        <f>IF(OR(TH!N1361=TH!$X$7,O1361=TH!$X$7),"x","")</f>
        <v/>
      </c>
      <c r="Y1361" s="85" t="str">
        <f>IF(AND(OR(N1361="131",O1361="131"),H1361='131-CT'!$H$9),"x","")</f>
        <v/>
      </c>
      <c r="Z1361" s="85"/>
      <c r="AA1361" s="85" t="str">
        <f>IF(AND(MONTH(E1361)='IN-NX'!$J$5,'IN-NX'!$D$7=D1361),"x","")</f>
        <v/>
      </c>
      <c r="AB1361" s="85" t="str">
        <f>IF(AND(OR(LEFT(TH!N1361,2)="15",LEFT(TH!O1361,2)="15"),'152-CT'!$J$8=TH!F1361),"x","")</f>
        <v/>
      </c>
      <c r="AC1361" s="85" t="str">
        <f>IF(AND(OR(LEFT(TH!N1361,2)="15",LEFT(TH!O1361,2)="15"),TK!$E$7=TH!F1361),"x","")</f>
        <v/>
      </c>
      <c r="AD1361" s="85"/>
    </row>
    <row r="1362" spans="1:32" ht="15.75" hidden="1" customHeight="1">
      <c r="A1362" s="342" t="str">
        <f>IF(B1362&lt;&gt;"",IF(AND(B1362='IN-TC'!$S$4,OR(TH!N1362="1111",TH!O1362="1111")),TH!D1362,""),"")</f>
        <v/>
      </c>
      <c r="B1362" s="63">
        <f t="shared" si="176"/>
        <v>6</v>
      </c>
      <c r="C1362" s="64">
        <v>42543</v>
      </c>
      <c r="D1362" s="64" t="s">
        <v>708</v>
      </c>
      <c r="E1362" s="64">
        <f t="shared" si="211"/>
        <v>42543</v>
      </c>
      <c r="F1362" s="519" t="s">
        <v>1726</v>
      </c>
      <c r="G1362" s="67" t="s">
        <v>926</v>
      </c>
      <c r="H1362" s="74" t="s">
        <v>748</v>
      </c>
      <c r="I1362" s="446"/>
      <c r="J1362" s="446"/>
      <c r="K1362" s="437"/>
      <c r="L1362" s="446"/>
      <c r="M1362" s="65">
        <v>4027216</v>
      </c>
      <c r="N1362" s="66" t="s">
        <v>99</v>
      </c>
      <c r="O1362" s="66" t="s">
        <v>26</v>
      </c>
      <c r="P1362" s="85" t="str">
        <f>IF(AND('331-CT'!$E$7=TH!H1362,OR(N1362="331",O1362="331")),"x","")</f>
        <v/>
      </c>
      <c r="Q1362" s="85" t="str">
        <f>IF(AND(B1362='111'!$L$11,OR($N1362=$Q$7,$O1362=$Q$7)),"x","")</f>
        <v/>
      </c>
      <c r="R1362" s="85" t="str">
        <f>IF(AND($N1362=$Q$7,$B1362&lt;'111'!$L$11),"x","")</f>
        <v/>
      </c>
      <c r="S1362" s="85" t="str">
        <f>IF(AND($O1362=$Q$7,$B1362&lt;'111'!$L$11),"x","")</f>
        <v/>
      </c>
      <c r="T1362" s="85" t="str">
        <f>IF(ISERROR(FIND('112'!$M$9,G1362,1)),"",IF((AND(FIND('112'!$M$9,G1362,1)&gt;=1,B1362='112'!$K$9,OR($N1362='112'!$I$6,$O1362='112'!$I$6))),"x",""))</f>
        <v/>
      </c>
      <c r="U1362" s="85" t="str">
        <f>IF(ISERROR(FIND('112'!$M$9,G1362,1)),"",IF((AND(LEFT(G1362,2)=LEFT('112'!$M$9,2),B1362&lt;'112'!$K$9,$N1362='112'!$I$6)),"x",""))</f>
        <v/>
      </c>
      <c r="V1362" s="85" t="str">
        <f>IF(ISERROR(FIND('112'!$M$9,G1362,1)),"",IF((AND(RIGHT(G1362,2)=RIGHT('112'!$M$9,2),B1362&lt;'112'!$K$9,$O1362='112'!$I$6)),"x",""))</f>
        <v/>
      </c>
      <c r="W1362" s="85" t="str">
        <f>IF(AND('341-CT'!$H$9=H1362,OR(LEFT(N1362,3)=$W$7,LEFT(O1362,3)=$W$7)),"x","")</f>
        <v/>
      </c>
      <c r="X1362" s="85" t="str">
        <f>IF(OR(TH!N1362=TH!$X$7,O1362=TH!$X$7),"x","")</f>
        <v/>
      </c>
      <c r="Y1362" s="85" t="str">
        <f>IF(AND(OR(N1362="131",O1362="131"),H1362='131-CT'!$H$9),"x","")</f>
        <v/>
      </c>
      <c r="Z1362" s="85"/>
      <c r="AA1362" s="85" t="str">
        <f>IF(AND(MONTH(E1362)='IN-NX'!$J$5,'IN-NX'!$D$7=D1362),"x","")</f>
        <v/>
      </c>
      <c r="AB1362" s="85" t="str">
        <f>IF(AND(OR(LEFT(TH!N1362,2)="15",LEFT(TH!O1362,2)="15"),'152-CT'!$J$8=TH!F1362),"x","")</f>
        <v/>
      </c>
      <c r="AC1362" s="85" t="str">
        <f>IF(AND(OR(LEFT(TH!N1362,2)="15",LEFT(TH!O1362,2)="15"),TK!$E$7=TH!F1362),"x","")</f>
        <v/>
      </c>
      <c r="AD1362" s="85"/>
    </row>
    <row r="1363" spans="1:32" ht="15.75" hidden="1" customHeight="1">
      <c r="A1363" s="342" t="str">
        <f>IF(B1363&lt;&gt;"",IF(AND(B1363='IN-TC'!$S$4,OR(TH!N1363="1111",TH!O1363="1111")),TH!D1363,""),"")</f>
        <v/>
      </c>
      <c r="B1363" s="63">
        <f t="shared" si="176"/>
        <v>6</v>
      </c>
      <c r="C1363" s="64">
        <v>42545</v>
      </c>
      <c r="D1363" s="64" t="s">
        <v>705</v>
      </c>
      <c r="E1363" s="64">
        <f t="shared" si="210"/>
        <v>42545</v>
      </c>
      <c r="F1363" s="74" t="s">
        <v>1673</v>
      </c>
      <c r="G1363" s="67" t="s">
        <v>926</v>
      </c>
      <c r="H1363" s="74"/>
      <c r="I1363" s="446"/>
      <c r="J1363" s="446"/>
      <c r="K1363" s="437"/>
      <c r="L1363" s="446"/>
      <c r="M1363" s="65">
        <v>5688</v>
      </c>
      <c r="N1363" s="66" t="s">
        <v>26</v>
      </c>
      <c r="O1363" s="66" t="s">
        <v>43</v>
      </c>
      <c r="P1363" s="85" t="str">
        <f>IF(AND('331-CT'!$E$7=TH!H1363,OR(N1363="331",O1363="331")),"x","")</f>
        <v/>
      </c>
      <c r="Q1363" s="85" t="str">
        <f>IF(AND(B1363='111'!$L$11,OR($N1363=$Q$7,$O1363=$Q$7)),"x","")</f>
        <v/>
      </c>
      <c r="R1363" s="85" t="str">
        <f>IF(AND($N1363=$Q$7,$B1363&lt;'111'!$L$11),"x","")</f>
        <v/>
      </c>
      <c r="S1363" s="85" t="str">
        <f>IF(AND($O1363=$Q$7,$B1363&lt;'111'!$L$11),"x","")</f>
        <v/>
      </c>
      <c r="T1363" s="85" t="str">
        <f>IF(ISERROR(FIND('112'!$M$9,G1363,1)),"",IF((AND(FIND('112'!$M$9,G1363,1)&gt;=1,B1363='112'!$K$9,OR($N1363='112'!$I$6,$O1363='112'!$I$6))),"x",""))</f>
        <v/>
      </c>
      <c r="U1363" s="85" t="str">
        <f>IF(ISERROR(FIND('112'!$M$9,G1363,1)),"",IF((AND(LEFT(G1363,2)=LEFT('112'!$M$9,2),B1363&lt;'112'!$K$9,$N1363='112'!$I$6)),"x",""))</f>
        <v/>
      </c>
      <c r="V1363" s="85" t="str">
        <f>IF(ISERROR(FIND('112'!$M$9,G1363,1)),"",IF((AND(RIGHT(G1363,2)=RIGHT('112'!$M$9,2),B1363&lt;'112'!$K$9,$O1363='112'!$I$6)),"x",""))</f>
        <v/>
      </c>
      <c r="W1363" s="85" t="str">
        <f>IF(AND('341-CT'!$H$9=H1363,OR(LEFT(N1363,3)=$W$7,LEFT(O1363,3)=$W$7)),"x","")</f>
        <v/>
      </c>
      <c r="X1363" s="85" t="str">
        <f>IF(OR(TH!N1363=TH!$X$7,O1363=TH!$X$7),"x","")</f>
        <v/>
      </c>
      <c r="Y1363" s="85" t="str">
        <f>IF(AND(OR(N1363="131",O1363="131"),H1363='131-CT'!$H$9),"x","")</f>
        <v/>
      </c>
      <c r="Z1363" s="85"/>
      <c r="AA1363" s="85" t="str">
        <f>IF(AND(MONTH(E1363)='IN-NX'!$J$5,'IN-NX'!$D$7=D1363),"x","")</f>
        <v/>
      </c>
      <c r="AB1363" s="85" t="str">
        <f>IF(AND(OR(LEFT(TH!N1363,2)="15",LEFT(TH!O1363,2)="15"),'152-CT'!$J$8=TH!F1363),"x","")</f>
        <v/>
      </c>
      <c r="AC1363" s="85" t="str">
        <f>IF(AND(OR(LEFT(TH!N1363,2)="15",LEFT(TH!O1363,2)="15"),TK!$E$7=TH!F1363),"x","")</f>
        <v/>
      </c>
      <c r="AD1363" s="85"/>
    </row>
    <row r="1364" spans="1:32" ht="15.75" hidden="1" customHeight="1">
      <c r="A1364" s="342" t="str">
        <f>IF(B1364&lt;&gt;"",IF(AND(B1364='IN-TC'!$S$4,OR(TH!N1364="1111",TH!O1364="1111")),TH!D1364,""),"")</f>
        <v/>
      </c>
      <c r="B1364" s="63">
        <f t="shared" si="176"/>
        <v>6</v>
      </c>
      <c r="C1364" s="64">
        <v>42549</v>
      </c>
      <c r="D1364" s="64" t="s">
        <v>705</v>
      </c>
      <c r="E1364" s="64">
        <f t="shared" si="210"/>
        <v>42549</v>
      </c>
      <c r="F1364" s="74" t="s">
        <v>1210</v>
      </c>
      <c r="G1364" s="67" t="s">
        <v>926</v>
      </c>
      <c r="H1364" s="74"/>
      <c r="I1364" s="446"/>
      <c r="J1364" s="446"/>
      <c r="K1364" s="437"/>
      <c r="L1364" s="446"/>
      <c r="M1364" s="65">
        <v>970000000</v>
      </c>
      <c r="N1364" s="66" t="s">
        <v>26</v>
      </c>
      <c r="O1364" s="66" t="s">
        <v>26</v>
      </c>
      <c r="P1364" s="85" t="str">
        <f>IF(AND('331-CT'!$E$7=TH!H1364,OR(N1364="331",O1364="331")),"x","")</f>
        <v/>
      </c>
      <c r="Q1364" s="85" t="str">
        <f>IF(AND(B1364='111'!$L$11,OR($N1364=$Q$7,$O1364=$Q$7)),"x","")</f>
        <v/>
      </c>
      <c r="R1364" s="85" t="str">
        <f>IF(AND($N1364=$Q$7,$B1364&lt;'111'!$L$11),"x","")</f>
        <v/>
      </c>
      <c r="S1364" s="85" t="str">
        <f>IF(AND($O1364=$Q$7,$B1364&lt;'111'!$L$11),"x","")</f>
        <v/>
      </c>
      <c r="T1364" s="85" t="str">
        <f>IF(ISERROR(FIND('112'!$M$9,G1364,1)),"",IF((AND(FIND('112'!$M$9,G1364,1)&gt;=1,B1364='112'!$K$9,OR($N1364='112'!$I$6,$O1364='112'!$I$6))),"x",""))</f>
        <v/>
      </c>
      <c r="U1364" s="85" t="str">
        <f>IF(ISERROR(FIND('112'!$M$9,G1364,1)),"",IF((AND(LEFT(G1364,2)=LEFT('112'!$M$9,2),B1364&lt;'112'!$K$9,$N1364='112'!$I$6)),"x",""))</f>
        <v/>
      </c>
      <c r="V1364" s="85" t="str">
        <f>IF(ISERROR(FIND('112'!$M$9,G1364,1)),"",IF((AND(RIGHT(G1364,2)=RIGHT('112'!$M$9,2),B1364&lt;'112'!$K$9,$O1364='112'!$I$6)),"x",""))</f>
        <v/>
      </c>
      <c r="W1364" s="85" t="str">
        <f>IF(AND('341-CT'!$H$9=H1364,OR(LEFT(N1364,3)=$W$7,LEFT(O1364,3)=$W$7)),"x","")</f>
        <v/>
      </c>
      <c r="X1364" s="85" t="str">
        <f>IF(OR(TH!N1364=TH!$X$7,O1364=TH!$X$7),"x","")</f>
        <v/>
      </c>
      <c r="Y1364" s="85" t="str">
        <f>IF(AND(OR(N1364="131",O1364="131"),H1364='131-CT'!$H$9),"x","")</f>
        <v/>
      </c>
      <c r="Z1364" s="85"/>
      <c r="AA1364" s="85" t="str">
        <f>IF(AND(MONTH(E1364)='IN-NX'!$J$5,'IN-NX'!$D$7=D1364),"x","")</f>
        <v/>
      </c>
      <c r="AB1364" s="85" t="str">
        <f>IF(AND(OR(LEFT(TH!N1364,2)="15",LEFT(TH!O1364,2)="15"),'152-CT'!$J$8=TH!F1364),"x","")</f>
        <v/>
      </c>
      <c r="AC1364" s="85" t="str">
        <f>IF(AND(OR(LEFT(TH!N1364,2)="15",LEFT(TH!O1364,2)="15"),TK!$E$7=TH!F1364),"x","")</f>
        <v/>
      </c>
      <c r="AD1364" s="85"/>
    </row>
    <row r="1365" spans="1:32" ht="15.75" hidden="1" customHeight="1">
      <c r="A1365" s="342" t="str">
        <f>IF(B1365&lt;&gt;"",IF(AND(B1365='IN-TC'!$S$4,OR(TH!N1365="1111",TH!O1365="1111")),TH!D1365,""),"")</f>
        <v/>
      </c>
      <c r="B1365" s="63">
        <f t="shared" si="176"/>
        <v>6</v>
      </c>
      <c r="C1365" s="64">
        <v>42549</v>
      </c>
      <c r="D1365" s="64" t="s">
        <v>708</v>
      </c>
      <c r="E1365" s="64">
        <f t="shared" si="210"/>
        <v>42549</v>
      </c>
      <c r="F1365" s="74" t="s">
        <v>1195</v>
      </c>
      <c r="G1365" s="67" t="s">
        <v>926</v>
      </c>
      <c r="H1365" s="74"/>
      <c r="I1365" s="446"/>
      <c r="J1365" s="446"/>
      <c r="K1365" s="437">
        <v>43000</v>
      </c>
      <c r="L1365" s="446">
        <v>22340</v>
      </c>
      <c r="M1365" s="65">
        <f>ROUND(K1365*L1365,0)</f>
        <v>960620000</v>
      </c>
      <c r="N1365" s="66" t="s">
        <v>267</v>
      </c>
      <c r="O1365" s="66" t="s">
        <v>26</v>
      </c>
      <c r="P1365" s="85" t="str">
        <f>IF(AND('331-CT'!$E$7=TH!H1365,OR(N1365="331",O1365="331")),"x","")</f>
        <v/>
      </c>
      <c r="Q1365" s="85" t="str">
        <f>IF(AND(B1365='111'!$L$11,OR($N1365=$Q$7,$O1365=$Q$7)),"x","")</f>
        <v/>
      </c>
      <c r="R1365" s="85" t="str">
        <f>IF(AND($N1365=$Q$7,$B1365&lt;'111'!$L$11),"x","")</f>
        <v/>
      </c>
      <c r="S1365" s="85" t="str">
        <f>IF(AND($O1365=$Q$7,$B1365&lt;'111'!$L$11),"x","")</f>
        <v/>
      </c>
      <c r="T1365" s="85" t="str">
        <f>IF(ISERROR(FIND('112'!$M$9,G1365,1)),"",IF((AND(FIND('112'!$M$9,G1365,1)&gt;=1,B1365='112'!$K$9,OR($N1365='112'!$I$6,$O1365='112'!$I$6))),"x",""))</f>
        <v/>
      </c>
      <c r="U1365" s="85" t="str">
        <f>IF(ISERROR(FIND('112'!$M$9,G1365,1)),"",IF((AND(LEFT(G1365,2)=LEFT('112'!$M$9,2),B1365&lt;'112'!$K$9,$N1365='112'!$I$6)),"x",""))</f>
        <v/>
      </c>
      <c r="V1365" s="85" t="str">
        <f>IF(ISERROR(FIND('112'!$M$9,G1365,1)),"",IF((AND(RIGHT(G1365,2)=RIGHT('112'!$M$9,2),B1365&lt;'112'!$K$9,$O1365='112'!$I$6)),"x",""))</f>
        <v/>
      </c>
      <c r="W1365" s="85" t="str">
        <f>IF(AND('341-CT'!$H$9=H1365,OR(LEFT(N1365,3)=$W$7,LEFT(O1365,3)=$W$7)),"x","")</f>
        <v/>
      </c>
      <c r="X1365" s="85" t="str">
        <f>IF(OR(TH!N1365=TH!$X$7,O1365=TH!$X$7),"x","")</f>
        <v/>
      </c>
      <c r="Y1365" s="85" t="str">
        <f>IF(AND(OR(N1365="131",O1365="131"),H1365='131-CT'!$H$9),"x","")</f>
        <v/>
      </c>
      <c r="Z1365" s="85"/>
      <c r="AA1365" s="85" t="str">
        <f>IF(AND(MONTH(E1365)='IN-NX'!$J$5,'IN-NX'!$D$7=D1365),"x","")</f>
        <v/>
      </c>
      <c r="AB1365" s="85" t="str">
        <f>IF(AND(OR(LEFT(TH!N1365,2)="15",LEFT(TH!O1365,2)="15"),'152-CT'!$J$8=TH!F1365),"x","")</f>
        <v/>
      </c>
      <c r="AC1365" s="85" t="str">
        <f>IF(AND(OR(LEFT(TH!N1365,2)="15",LEFT(TH!O1365,2)="15"),TK!$E$7=TH!F1365),"x","")</f>
        <v/>
      </c>
      <c r="AD1365" s="85"/>
    </row>
    <row r="1366" spans="1:32" ht="15.75" hidden="1" customHeight="1">
      <c r="A1366" s="342" t="str">
        <f>IF(B1366&lt;&gt;"",IF(AND(B1366='IN-TC'!$S$4,OR(TH!N1366="1111",TH!O1366="1111")),TH!D1366,""),"")</f>
        <v/>
      </c>
      <c r="B1366" s="63">
        <f t="shared" si="176"/>
        <v>6</v>
      </c>
      <c r="C1366" s="64">
        <v>42549</v>
      </c>
      <c r="D1366" s="64" t="s">
        <v>708</v>
      </c>
      <c r="E1366" s="64">
        <f t="shared" si="210"/>
        <v>42549</v>
      </c>
      <c r="F1366" s="519" t="s">
        <v>1071</v>
      </c>
      <c r="G1366" s="67" t="s">
        <v>926</v>
      </c>
      <c r="H1366" s="74" t="s">
        <v>738</v>
      </c>
      <c r="I1366" s="446"/>
      <c r="J1366" s="446"/>
      <c r="K1366" s="437"/>
      <c r="L1366" s="446"/>
      <c r="M1366" s="65">
        <v>2403700</v>
      </c>
      <c r="N1366" s="66" t="s">
        <v>99</v>
      </c>
      <c r="O1366" s="66" t="s">
        <v>26</v>
      </c>
      <c r="P1366" s="85" t="str">
        <f>IF(AND('331-CT'!$E$7=TH!H1366,OR(N1366="331",O1366="331")),"x","")</f>
        <v/>
      </c>
      <c r="Q1366" s="85" t="str">
        <f>IF(AND(B1366='111'!$L$11,OR($N1366=$Q$7,$O1366=$Q$7)),"x","")</f>
        <v/>
      </c>
      <c r="R1366" s="85" t="str">
        <f>IF(AND($N1366=$Q$7,$B1366&lt;'111'!$L$11),"x","")</f>
        <v/>
      </c>
      <c r="S1366" s="85" t="str">
        <f>IF(AND($O1366=$Q$7,$B1366&lt;'111'!$L$11),"x","")</f>
        <v/>
      </c>
      <c r="T1366" s="85" t="str">
        <f>IF(ISERROR(FIND('112'!$M$9,G1366,1)),"",IF((AND(FIND('112'!$M$9,G1366,1)&gt;=1,B1366='112'!$K$9,OR($N1366='112'!$I$6,$O1366='112'!$I$6))),"x",""))</f>
        <v/>
      </c>
      <c r="U1366" s="85" t="str">
        <f>IF(ISERROR(FIND('112'!$M$9,G1366,1)),"",IF((AND(LEFT(G1366,2)=LEFT('112'!$M$9,2),B1366&lt;'112'!$K$9,$N1366='112'!$I$6)),"x",""))</f>
        <v/>
      </c>
      <c r="V1366" s="85" t="str">
        <f>IF(ISERROR(FIND('112'!$M$9,G1366,1)),"",IF((AND(RIGHT(G1366,2)=RIGHT('112'!$M$9,2),B1366&lt;'112'!$K$9,$O1366='112'!$I$6)),"x",""))</f>
        <v/>
      </c>
      <c r="W1366" s="85" t="str">
        <f>IF(AND('341-CT'!$H$9=H1366,OR(LEFT(N1366,3)=$W$7,LEFT(O1366,3)=$W$7)),"x","")</f>
        <v/>
      </c>
      <c r="X1366" s="85" t="str">
        <f>IF(OR(TH!N1366=TH!$X$7,O1366=TH!$X$7),"x","")</f>
        <v/>
      </c>
      <c r="Y1366" s="85" t="str">
        <f>IF(AND(OR(N1366="131",O1366="131"),H1366='131-CT'!$H$9),"x","")</f>
        <v/>
      </c>
      <c r="Z1366" s="85"/>
      <c r="AA1366" s="85" t="str">
        <f>IF(AND(MONTH(E1366)='IN-NX'!$J$5,'IN-NX'!$D$7=D1366),"x","")</f>
        <v/>
      </c>
      <c r="AB1366" s="85" t="str">
        <f>IF(AND(OR(LEFT(TH!N1366,2)="15",LEFT(TH!O1366,2)="15"),'152-CT'!$J$8=TH!F1366),"x","")</f>
        <v/>
      </c>
      <c r="AC1366" s="85" t="str">
        <f>IF(AND(OR(LEFT(TH!N1366,2)="15",LEFT(TH!O1366,2)="15"),TK!$E$7=TH!F1366),"x","")</f>
        <v/>
      </c>
      <c r="AD1366" s="85"/>
    </row>
    <row r="1367" spans="1:32" ht="15.75" customHeight="1">
      <c r="A1367" s="342" t="str">
        <f>IF(B1367&lt;&gt;"",IF(AND(B1367='IN-TC'!$S$4,OR(TH!N1367="1111",TH!O1367="1111")),TH!D1367,""),"")</f>
        <v/>
      </c>
      <c r="B1367" s="63">
        <f t="shared" si="176"/>
        <v>6</v>
      </c>
      <c r="C1367" s="64">
        <v>42549</v>
      </c>
      <c r="D1367" s="64" t="s">
        <v>708</v>
      </c>
      <c r="E1367" s="64">
        <f t="shared" si="210"/>
        <v>42549</v>
      </c>
      <c r="F1367" s="74" t="s">
        <v>1699</v>
      </c>
      <c r="G1367" s="67" t="s">
        <v>926</v>
      </c>
      <c r="H1367" s="7" t="s">
        <v>632</v>
      </c>
      <c r="I1367" s="446"/>
      <c r="J1367" s="446"/>
      <c r="K1367" s="437"/>
      <c r="L1367" s="446"/>
      <c r="M1367" s="65">
        <v>600000</v>
      </c>
      <c r="N1367" s="66" t="s">
        <v>8</v>
      </c>
      <c r="O1367" s="66" t="s">
        <v>26</v>
      </c>
      <c r="P1367" s="85" t="str">
        <f>IF(AND('331-CT'!$E$7=TH!H1367,OR(N1367="331",O1367="331")),"x","")</f>
        <v/>
      </c>
      <c r="Q1367" s="85" t="str">
        <f>IF(AND(B1367='111'!$L$11,OR($N1367=$Q$7,$O1367=$Q$7)),"x","")</f>
        <v/>
      </c>
      <c r="R1367" s="85" t="str">
        <f>IF(AND($N1367=$Q$7,$B1367&lt;'111'!$L$11),"x","")</f>
        <v/>
      </c>
      <c r="S1367" s="85" t="str">
        <f>IF(AND($O1367=$Q$7,$B1367&lt;'111'!$L$11),"x","")</f>
        <v/>
      </c>
      <c r="T1367" s="85" t="str">
        <f>IF(ISERROR(FIND('112'!$M$9,G1367,1)),"",IF((AND(FIND('112'!$M$9,G1367,1)&gt;=1,B1367='112'!$K$9,OR($N1367='112'!$I$6,$O1367='112'!$I$6))),"x",""))</f>
        <v/>
      </c>
      <c r="U1367" s="85" t="str">
        <f>IF(ISERROR(FIND('112'!$M$9,G1367,1)),"",IF((AND(LEFT(G1367,2)=LEFT('112'!$M$9,2),B1367&lt;'112'!$K$9,$N1367='112'!$I$6)),"x",""))</f>
        <v/>
      </c>
      <c r="V1367" s="85" t="str">
        <f>IF(ISERROR(FIND('112'!$M$9,G1367,1)),"",IF((AND(RIGHT(G1367,2)=RIGHT('112'!$M$9,2),B1367&lt;'112'!$K$9,$O1367='112'!$I$6)),"x",""))</f>
        <v/>
      </c>
      <c r="W1367" s="85" t="str">
        <f>IF(AND('341-CT'!$H$9=H1367,OR(LEFT(N1367,3)=$W$7,LEFT(O1367,3)=$W$7)),"x","")</f>
        <v/>
      </c>
      <c r="X1367" s="85" t="str">
        <f>IF(OR(TH!N1367=TH!$X$7,O1367=TH!$X$7),"x","")</f>
        <v/>
      </c>
      <c r="Y1367" s="85" t="str">
        <f>IF(AND(OR(N1367="131",O1367="131"),H1367='131-CT'!$H$9),"x","")</f>
        <v/>
      </c>
      <c r="Z1367" s="85"/>
      <c r="AA1367" s="85" t="str">
        <f>IF(AND(MONTH(E1367)='IN-NX'!$J$5,'IN-NX'!$D$7=D1367),"x","")</f>
        <v/>
      </c>
      <c r="AB1367" s="85" t="str">
        <f>IF(AND(OR(LEFT(TH!N1367,2)="15",LEFT(TH!O1367,2)="15"),'152-CT'!$J$8=TH!F1367),"x","")</f>
        <v/>
      </c>
      <c r="AC1367" s="85" t="str">
        <f>IF(AND(OR(LEFT(TH!N1367,2)="15",LEFT(TH!O1367,2)="15"),TK!$E$7=TH!F1367),"x","")</f>
        <v/>
      </c>
      <c r="AD1367" s="85"/>
    </row>
    <row r="1368" spans="1:32" ht="15.75" hidden="1" customHeight="1">
      <c r="A1368" s="342"/>
      <c r="B1368" s="63">
        <f t="shared" si="176"/>
        <v>6</v>
      </c>
      <c r="C1368" s="64">
        <v>42549</v>
      </c>
      <c r="D1368" s="64" t="s">
        <v>708</v>
      </c>
      <c r="E1368" s="64">
        <f t="shared" ref="E1368:E1369" si="212">C1368</f>
        <v>42549</v>
      </c>
      <c r="F1368" s="74" t="s">
        <v>1184</v>
      </c>
      <c r="G1368" s="67" t="s">
        <v>926</v>
      </c>
      <c r="H1368" s="7"/>
      <c r="I1368" s="446"/>
      <c r="J1368" s="446"/>
      <c r="K1368" s="437"/>
      <c r="L1368" s="446"/>
      <c r="M1368" s="65">
        <v>20000</v>
      </c>
      <c r="N1368" s="66" t="s">
        <v>101</v>
      </c>
      <c r="O1368" s="66" t="s">
        <v>26</v>
      </c>
      <c r="P1368" s="85" t="str">
        <f>IF(AND('331-CT'!$E$7=TH!H1368,OR(N1368="331",O1368="331")),"x","")</f>
        <v/>
      </c>
      <c r="Q1368" s="85" t="str">
        <f>IF(AND(B1368='111'!$L$11,OR($N1368=$Q$7,$O1368=$Q$7)),"x","")</f>
        <v/>
      </c>
      <c r="R1368" s="85" t="str">
        <f>IF(AND($N1368=$Q$7,$B1368&lt;'111'!$L$11),"x","")</f>
        <v/>
      </c>
      <c r="S1368" s="85" t="str">
        <f>IF(AND($O1368=$Q$7,$B1368&lt;'111'!$L$11),"x","")</f>
        <v/>
      </c>
      <c r="T1368" s="85" t="str">
        <f>IF(ISERROR(FIND('112'!$M$9,G1368,1)),"",IF((AND(FIND('112'!$M$9,G1368,1)&gt;=1,B1368='112'!$K$9,OR($N1368='112'!$I$6,$O1368='112'!$I$6))),"x",""))</f>
        <v/>
      </c>
      <c r="U1368" s="85" t="str">
        <f>IF(ISERROR(FIND('112'!$M$9,G1368,1)),"",IF((AND(LEFT(G1368,2)=LEFT('112'!$M$9,2),B1368&lt;'112'!$K$9,$N1368='112'!$I$6)),"x",""))</f>
        <v/>
      </c>
      <c r="V1368" s="85" t="str">
        <f>IF(ISERROR(FIND('112'!$M$9,G1368,1)),"",IF((AND(RIGHT(G1368,2)=RIGHT('112'!$M$9,2),B1368&lt;'112'!$K$9,$O1368='112'!$I$6)),"x",""))</f>
        <v/>
      </c>
      <c r="W1368" s="85" t="str">
        <f>IF(AND('341-CT'!$H$9=H1368,OR(LEFT(N1368,3)=$W$7,LEFT(O1368,3)=$W$7)),"x","")</f>
        <v/>
      </c>
      <c r="X1368" s="85" t="str">
        <f>IF(OR(TH!N1368=TH!$X$7,O1368=TH!$X$7),"x","")</f>
        <v/>
      </c>
      <c r="Y1368" s="85" t="str">
        <f>IF(AND(OR(N1368="131",O1368="131"),H1368='131-CT'!$H$9),"x","")</f>
        <v/>
      </c>
      <c r="Z1368" s="85"/>
      <c r="AA1368" s="85" t="str">
        <f>IF(AND(MONTH(E1368)='IN-NX'!$J$5,'IN-NX'!$D$7=D1368),"x","")</f>
        <v/>
      </c>
      <c r="AB1368" s="85" t="str">
        <f>IF(AND(OR(LEFT(TH!N1368,2)="15",LEFT(TH!O1368,2)="15"),'152-CT'!$J$8=TH!F1368),"x","")</f>
        <v/>
      </c>
      <c r="AC1368" s="85" t="str">
        <f>IF(AND(OR(LEFT(TH!N1368,2)="15",LEFT(TH!O1368,2)="15"),TK!$E$7=TH!F1368),"x","")</f>
        <v/>
      </c>
      <c r="AD1368" s="85"/>
      <c r="AF1368" s="333">
        <v>1</v>
      </c>
    </row>
    <row r="1369" spans="1:32" ht="15.75" hidden="1" customHeight="1">
      <c r="A1369" s="342"/>
      <c r="B1369" s="63">
        <f t="shared" si="176"/>
        <v>6</v>
      </c>
      <c r="C1369" s="64">
        <v>42549</v>
      </c>
      <c r="D1369" s="64" t="s">
        <v>708</v>
      </c>
      <c r="E1369" s="64">
        <f t="shared" si="212"/>
        <v>42549</v>
      </c>
      <c r="F1369" s="74" t="s">
        <v>1652</v>
      </c>
      <c r="G1369" s="67" t="s">
        <v>926</v>
      </c>
      <c r="H1369" s="7"/>
      <c r="I1369" s="446"/>
      <c r="J1369" s="446"/>
      <c r="K1369" s="437"/>
      <c r="L1369" s="446"/>
      <c r="M1369" s="65">
        <v>2000</v>
      </c>
      <c r="N1369" s="66" t="s">
        <v>9</v>
      </c>
      <c r="O1369" s="66" t="s">
        <v>26</v>
      </c>
      <c r="P1369" s="85" t="str">
        <f>IF(AND('331-CT'!$E$7=TH!H1369,OR(N1369="331",O1369="331")),"x","")</f>
        <v/>
      </c>
      <c r="Q1369" s="85" t="str">
        <f>IF(AND(B1369='111'!$L$11,OR($N1369=$Q$7,$O1369=$Q$7)),"x","")</f>
        <v/>
      </c>
      <c r="R1369" s="85" t="str">
        <f>IF(AND($N1369=$Q$7,$B1369&lt;'111'!$L$11),"x","")</f>
        <v/>
      </c>
      <c r="S1369" s="85" t="str">
        <f>IF(AND($O1369=$Q$7,$B1369&lt;'111'!$L$11),"x","")</f>
        <v/>
      </c>
      <c r="T1369" s="85" t="str">
        <f>IF(ISERROR(FIND('112'!$M$9,G1369,1)),"",IF((AND(FIND('112'!$M$9,G1369,1)&gt;=1,B1369='112'!$K$9,OR($N1369='112'!$I$6,$O1369='112'!$I$6))),"x",""))</f>
        <v/>
      </c>
      <c r="U1369" s="85" t="str">
        <f>IF(ISERROR(FIND('112'!$M$9,G1369,1)),"",IF((AND(LEFT(G1369,2)=LEFT('112'!$M$9,2),B1369&lt;'112'!$K$9,$N1369='112'!$I$6)),"x",""))</f>
        <v/>
      </c>
      <c r="V1369" s="85" t="str">
        <f>IF(ISERROR(FIND('112'!$M$9,G1369,1)),"",IF((AND(RIGHT(G1369,2)=RIGHT('112'!$M$9,2),B1369&lt;'112'!$K$9,$O1369='112'!$I$6)),"x",""))</f>
        <v/>
      </c>
      <c r="W1369" s="85" t="str">
        <f>IF(AND('341-CT'!$H$9=H1369,OR(LEFT(N1369,3)=$W$7,LEFT(O1369,3)=$W$7)),"x","")</f>
        <v/>
      </c>
      <c r="X1369" s="85" t="str">
        <f>IF(OR(TH!N1369=TH!$X$7,O1369=TH!$X$7),"x","")</f>
        <v/>
      </c>
      <c r="Y1369" s="85" t="str">
        <f>IF(AND(OR(N1369="131",O1369="131"),H1369='131-CT'!$H$9),"x","")</f>
        <v/>
      </c>
      <c r="Z1369" s="85"/>
      <c r="AA1369" s="85" t="str">
        <f>IF(AND(MONTH(E1369)='IN-NX'!$J$5,'IN-NX'!$D$7=D1369),"x","")</f>
        <v/>
      </c>
      <c r="AB1369" s="85" t="str">
        <f>IF(AND(OR(LEFT(TH!N1369,2)="15",LEFT(TH!O1369,2)="15"),'152-CT'!$J$8=TH!F1369),"x","")</f>
        <v/>
      </c>
      <c r="AC1369" s="85" t="str">
        <f>IF(AND(OR(LEFT(TH!N1369,2)="15",LEFT(TH!O1369,2)="15"),TK!$E$7=TH!F1369),"x","")</f>
        <v/>
      </c>
      <c r="AD1369" s="85"/>
    </row>
    <row r="1370" spans="1:32" ht="15.75" customHeight="1">
      <c r="A1370" s="342" t="str">
        <f>IF(B1370&lt;&gt;"",IF(AND(B1370='IN-TC'!$S$4,OR(TH!N1370="1111",TH!O1370="1111")),TH!D1370,""),"")</f>
        <v/>
      </c>
      <c r="B1370" s="63">
        <f t="shared" si="176"/>
        <v>6</v>
      </c>
      <c r="C1370" s="64">
        <v>42549</v>
      </c>
      <c r="D1370" s="64" t="s">
        <v>708</v>
      </c>
      <c r="E1370" s="64">
        <f t="shared" si="210"/>
        <v>42549</v>
      </c>
      <c r="F1370" s="74" t="s">
        <v>1699</v>
      </c>
      <c r="G1370" s="67" t="s">
        <v>926</v>
      </c>
      <c r="H1370" s="7" t="s">
        <v>632</v>
      </c>
      <c r="I1370" s="446"/>
      <c r="J1370" s="446"/>
      <c r="K1370" s="437"/>
      <c r="L1370" s="446"/>
      <c r="M1370" s="65">
        <v>9785000</v>
      </c>
      <c r="N1370" s="66" t="s">
        <v>8</v>
      </c>
      <c r="O1370" s="66" t="s">
        <v>26</v>
      </c>
      <c r="P1370" s="85" t="str">
        <f>IF(AND('331-CT'!$E$7=TH!H1370,OR(N1370="331",O1370="331")),"x","")</f>
        <v/>
      </c>
      <c r="Q1370" s="85" t="str">
        <f>IF(AND(B1370='111'!$L$11,OR($N1370=$Q$7,$O1370=$Q$7)),"x","")</f>
        <v/>
      </c>
      <c r="R1370" s="85" t="str">
        <f>IF(AND($N1370=$Q$7,$B1370&lt;'111'!$L$11),"x","")</f>
        <v/>
      </c>
      <c r="S1370" s="85" t="str">
        <f>IF(AND($O1370=$Q$7,$B1370&lt;'111'!$L$11),"x","")</f>
        <v/>
      </c>
      <c r="T1370" s="85" t="str">
        <f>IF(ISERROR(FIND('112'!$M$9,G1370,1)),"",IF((AND(FIND('112'!$M$9,G1370,1)&gt;=1,B1370='112'!$K$9,OR($N1370='112'!$I$6,$O1370='112'!$I$6))),"x",""))</f>
        <v/>
      </c>
      <c r="U1370" s="85" t="str">
        <f>IF(ISERROR(FIND('112'!$M$9,G1370,1)),"",IF((AND(LEFT(G1370,2)=LEFT('112'!$M$9,2),B1370&lt;'112'!$K$9,$N1370='112'!$I$6)),"x",""))</f>
        <v/>
      </c>
      <c r="V1370" s="85" t="str">
        <f>IF(ISERROR(FIND('112'!$M$9,G1370,1)),"",IF((AND(RIGHT(G1370,2)=RIGHT('112'!$M$9,2),B1370&lt;'112'!$K$9,$O1370='112'!$I$6)),"x",""))</f>
        <v/>
      </c>
      <c r="W1370" s="85" t="str">
        <f>IF(AND('341-CT'!$H$9=H1370,OR(LEFT(N1370,3)=$W$7,LEFT(O1370,3)=$W$7)),"x","")</f>
        <v/>
      </c>
      <c r="X1370" s="85" t="str">
        <f>IF(OR(TH!N1370=TH!$X$7,O1370=TH!$X$7),"x","")</f>
        <v/>
      </c>
      <c r="Y1370" s="85" t="str">
        <f>IF(AND(OR(N1370="131",O1370="131"),H1370='131-CT'!$H$9),"x","")</f>
        <v/>
      </c>
      <c r="Z1370" s="85"/>
      <c r="AA1370" s="85" t="str">
        <f>IF(AND(MONTH(E1370)='IN-NX'!$J$5,'IN-NX'!$D$7=D1370),"x","")</f>
        <v/>
      </c>
      <c r="AB1370" s="85" t="str">
        <f>IF(AND(OR(LEFT(TH!N1370,2)="15",LEFT(TH!O1370,2)="15"),'152-CT'!$J$8=TH!F1370),"x","")</f>
        <v/>
      </c>
      <c r="AC1370" s="85" t="str">
        <f>IF(AND(OR(LEFT(TH!N1370,2)="15",LEFT(TH!O1370,2)="15"),TK!$E$7=TH!F1370),"x","")</f>
        <v/>
      </c>
      <c r="AD1370" s="85"/>
    </row>
    <row r="1371" spans="1:32" ht="15.75" hidden="1" customHeight="1">
      <c r="A1371" s="342"/>
      <c r="B1371" s="63">
        <f t="shared" si="176"/>
        <v>6</v>
      </c>
      <c r="C1371" s="64">
        <v>42549</v>
      </c>
      <c r="D1371" s="64" t="s">
        <v>708</v>
      </c>
      <c r="E1371" s="64">
        <f t="shared" si="210"/>
        <v>42549</v>
      </c>
      <c r="F1371" s="74" t="s">
        <v>1184</v>
      </c>
      <c r="G1371" s="67" t="s">
        <v>926</v>
      </c>
      <c r="H1371" s="7"/>
      <c r="I1371" s="446"/>
      <c r="J1371" s="446"/>
      <c r="K1371" s="437"/>
      <c r="L1371" s="446"/>
      <c r="M1371" s="65">
        <v>20000</v>
      </c>
      <c r="N1371" s="66" t="s">
        <v>101</v>
      </c>
      <c r="O1371" s="66" t="s">
        <v>26</v>
      </c>
      <c r="P1371" s="85" t="str">
        <f>IF(AND('331-CT'!$E$7=TH!H1371,OR(N1371="331",O1371="331")),"x","")</f>
        <v/>
      </c>
      <c r="Q1371" s="85" t="str">
        <f>IF(AND(B1371='111'!$L$11,OR($N1371=$Q$7,$O1371=$Q$7)),"x","")</f>
        <v/>
      </c>
      <c r="R1371" s="85" t="str">
        <f>IF(AND($N1371=$Q$7,$B1371&lt;'111'!$L$11),"x","")</f>
        <v/>
      </c>
      <c r="S1371" s="85" t="str">
        <f>IF(AND($O1371=$Q$7,$B1371&lt;'111'!$L$11),"x","")</f>
        <v/>
      </c>
      <c r="T1371" s="85" t="str">
        <f>IF(ISERROR(FIND('112'!$M$9,G1371,1)),"",IF((AND(FIND('112'!$M$9,G1371,1)&gt;=1,B1371='112'!$K$9,OR($N1371='112'!$I$6,$O1371='112'!$I$6))),"x",""))</f>
        <v/>
      </c>
      <c r="U1371" s="85" t="str">
        <f>IF(ISERROR(FIND('112'!$M$9,G1371,1)),"",IF((AND(LEFT(G1371,2)=LEFT('112'!$M$9,2),B1371&lt;'112'!$K$9,$N1371='112'!$I$6)),"x",""))</f>
        <v/>
      </c>
      <c r="V1371" s="85" t="str">
        <f>IF(ISERROR(FIND('112'!$M$9,G1371,1)),"",IF((AND(RIGHT(G1371,2)=RIGHT('112'!$M$9,2),B1371&lt;'112'!$K$9,$O1371='112'!$I$6)),"x",""))</f>
        <v/>
      </c>
      <c r="W1371" s="85" t="str">
        <f>IF(AND('341-CT'!$H$9=H1371,OR(LEFT(N1371,3)=$W$7,LEFT(O1371,3)=$W$7)),"x","")</f>
        <v/>
      </c>
      <c r="X1371" s="85" t="str">
        <f>IF(OR(TH!N1371=TH!$X$7,O1371=TH!$X$7),"x","")</f>
        <v/>
      </c>
      <c r="Y1371" s="85" t="str">
        <f>IF(AND(OR(N1371="131",O1371="131"),H1371='131-CT'!$H$9),"x","")</f>
        <v/>
      </c>
      <c r="Z1371" s="85"/>
      <c r="AA1371" s="85" t="str">
        <f>IF(AND(MONTH(E1371)='IN-NX'!$J$5,'IN-NX'!$D$7=D1371),"x","")</f>
        <v/>
      </c>
      <c r="AB1371" s="85" t="str">
        <f>IF(AND(OR(LEFT(TH!N1371,2)="15",LEFT(TH!O1371,2)="15"),'152-CT'!$J$8=TH!F1371),"x","")</f>
        <v/>
      </c>
      <c r="AC1371" s="85" t="str">
        <f>IF(AND(OR(LEFT(TH!N1371,2)="15",LEFT(TH!O1371,2)="15"),TK!$E$7=TH!F1371),"x","")</f>
        <v/>
      </c>
      <c r="AD1371" s="85"/>
      <c r="AF1371" s="333">
        <v>1</v>
      </c>
    </row>
    <row r="1372" spans="1:32" ht="15.75" hidden="1" customHeight="1">
      <c r="A1372" s="342"/>
      <c r="B1372" s="63">
        <f t="shared" si="176"/>
        <v>6</v>
      </c>
      <c r="C1372" s="64">
        <v>42549</v>
      </c>
      <c r="D1372" s="64" t="s">
        <v>708</v>
      </c>
      <c r="E1372" s="64">
        <f t="shared" si="210"/>
        <v>42549</v>
      </c>
      <c r="F1372" s="74" t="s">
        <v>1652</v>
      </c>
      <c r="G1372" s="67" t="s">
        <v>926</v>
      </c>
      <c r="H1372" s="7"/>
      <c r="I1372" s="446"/>
      <c r="J1372" s="446"/>
      <c r="K1372" s="437"/>
      <c r="L1372" s="446"/>
      <c r="M1372" s="65">
        <v>2000</v>
      </c>
      <c r="N1372" s="66" t="s">
        <v>9</v>
      </c>
      <c r="O1372" s="66" t="s">
        <v>26</v>
      </c>
      <c r="P1372" s="85" t="str">
        <f>IF(AND('331-CT'!$E$7=TH!H1372,OR(N1372="331",O1372="331")),"x","")</f>
        <v/>
      </c>
      <c r="Q1372" s="85" t="str">
        <f>IF(AND(B1372='111'!$L$11,OR($N1372=$Q$7,$O1372=$Q$7)),"x","")</f>
        <v/>
      </c>
      <c r="R1372" s="85" t="str">
        <f>IF(AND($N1372=$Q$7,$B1372&lt;'111'!$L$11),"x","")</f>
        <v/>
      </c>
      <c r="S1372" s="85" t="str">
        <f>IF(AND($O1372=$Q$7,$B1372&lt;'111'!$L$11),"x","")</f>
        <v/>
      </c>
      <c r="T1372" s="85" t="str">
        <f>IF(ISERROR(FIND('112'!$M$9,G1372,1)),"",IF((AND(FIND('112'!$M$9,G1372,1)&gt;=1,B1372='112'!$K$9,OR($N1372='112'!$I$6,$O1372='112'!$I$6))),"x",""))</f>
        <v/>
      </c>
      <c r="U1372" s="85" t="str">
        <f>IF(ISERROR(FIND('112'!$M$9,G1372,1)),"",IF((AND(LEFT(G1372,2)=LEFT('112'!$M$9,2),B1372&lt;'112'!$K$9,$N1372='112'!$I$6)),"x",""))</f>
        <v/>
      </c>
      <c r="V1372" s="85" t="str">
        <f>IF(ISERROR(FIND('112'!$M$9,G1372,1)),"",IF((AND(RIGHT(G1372,2)=RIGHT('112'!$M$9,2),B1372&lt;'112'!$K$9,$O1372='112'!$I$6)),"x",""))</f>
        <v/>
      </c>
      <c r="W1372" s="85" t="str">
        <f>IF(AND('341-CT'!$H$9=H1372,OR(LEFT(N1372,3)=$W$7,LEFT(O1372,3)=$W$7)),"x","")</f>
        <v/>
      </c>
      <c r="X1372" s="85" t="str">
        <f>IF(OR(TH!N1372=TH!$X$7,O1372=TH!$X$7),"x","")</f>
        <v/>
      </c>
      <c r="Y1372" s="85" t="str">
        <f>IF(AND(OR(N1372="131",O1372="131"),H1372='131-CT'!$H$9),"x","")</f>
        <v/>
      </c>
      <c r="Z1372" s="85"/>
      <c r="AA1372" s="85" t="str">
        <f>IF(AND(MONTH(E1372)='IN-NX'!$J$5,'IN-NX'!$D$7=D1372),"x","")</f>
        <v/>
      </c>
      <c r="AB1372" s="85" t="str">
        <f>IF(AND(OR(LEFT(TH!N1372,2)="15",LEFT(TH!O1372,2)="15"),'152-CT'!$J$8=TH!F1372),"x","")</f>
        <v/>
      </c>
      <c r="AC1372" s="85" t="str">
        <f>IF(AND(OR(LEFT(TH!N1372,2)="15",LEFT(TH!O1372,2)="15"),TK!$E$7=TH!F1372),"x","")</f>
        <v/>
      </c>
      <c r="AD1372" s="85"/>
    </row>
    <row r="1373" spans="1:32" ht="15.75" hidden="1" customHeight="1">
      <c r="A1373" s="342" t="str">
        <f>IF(B1373&lt;&gt;"",IF(AND(B1373='IN-TC'!$S$4,OR(TH!N1373="1111",TH!O1373="1111")),TH!D1373,""),"")</f>
        <v/>
      </c>
      <c r="B1373" s="63">
        <f t="shared" ref="B1373:B1380" si="213">IF(C1373&lt;&gt;"",MONTH(C1373),"")</f>
        <v>6</v>
      </c>
      <c r="C1373" s="64">
        <v>42528</v>
      </c>
      <c r="D1373" s="64" t="s">
        <v>708</v>
      </c>
      <c r="E1373" s="64">
        <f t="shared" si="210"/>
        <v>42528</v>
      </c>
      <c r="F1373" s="74" t="s">
        <v>1198</v>
      </c>
      <c r="G1373" s="67" t="s">
        <v>926</v>
      </c>
      <c r="H1373" s="74" t="s">
        <v>735</v>
      </c>
      <c r="I1373" s="446"/>
      <c r="J1373" s="446"/>
      <c r="K1373" s="437">
        <v>70900</v>
      </c>
      <c r="L1373" s="446">
        <v>22350</v>
      </c>
      <c r="M1373" s="65">
        <f>ROUND(K1373*L1373,0)</f>
        <v>1584615000</v>
      </c>
      <c r="N1373" s="66" t="s">
        <v>261</v>
      </c>
      <c r="O1373" s="66" t="s">
        <v>267</v>
      </c>
      <c r="P1373" s="85" t="str">
        <f>IF(AND('331-CT'!$E$7=TH!H1373,OR(N1373="331",O1373="331")),"x","")</f>
        <v/>
      </c>
      <c r="Q1373" s="85" t="str">
        <f>IF(AND(B1373='111'!$L$11,OR($N1373=$Q$7,$O1373=$Q$7)),"x","")</f>
        <v/>
      </c>
      <c r="R1373" s="85" t="str">
        <f>IF(AND($N1373=$Q$7,$B1373&lt;'111'!$L$11),"x","")</f>
        <v/>
      </c>
      <c r="S1373" s="85" t="str">
        <f>IF(AND($O1373=$Q$7,$B1373&lt;'111'!$L$11),"x","")</f>
        <v/>
      </c>
      <c r="T1373" s="85" t="str">
        <f>IF(ISERROR(FIND('112'!$M$9,G1373,1)),"",IF((AND(FIND('112'!$M$9,G1373,1)&gt;=1,B1373='112'!$K$9,OR($N1373='112'!$I$6,$O1373='112'!$I$6))),"x",""))</f>
        <v/>
      </c>
      <c r="U1373" s="85" t="str">
        <f>IF(ISERROR(FIND('112'!$M$9,G1373,1)),"",IF((AND(LEFT(G1373,2)=LEFT('112'!$M$9,2),B1373&lt;'112'!$K$9,$N1373='112'!$I$6)),"x",""))</f>
        <v/>
      </c>
      <c r="V1373" s="85" t="str">
        <f>IF(ISERROR(FIND('112'!$M$9,G1373,1)),"",IF((AND(RIGHT(G1373,2)=RIGHT('112'!$M$9,2),B1373&lt;'112'!$K$9,$O1373='112'!$I$6)),"x",""))</f>
        <v/>
      </c>
      <c r="W1373" s="85" t="str">
        <f>IF(AND('341-CT'!$H$9=H1373,OR(LEFT(N1373,3)=$W$7,LEFT(O1373,3)=$W$7)),"x","")</f>
        <v/>
      </c>
      <c r="X1373" s="85" t="str">
        <f>IF(OR(TH!N1373=TH!$X$7,O1373=TH!$X$7),"x","")</f>
        <v/>
      </c>
      <c r="Y1373" s="85" t="str">
        <f>IF(AND(OR(N1373="131",O1373="131"),H1373='131-CT'!$H$9),"x","")</f>
        <v/>
      </c>
      <c r="Z1373" s="85"/>
      <c r="AA1373" s="85" t="str">
        <f>IF(AND(MONTH(E1373)='IN-NX'!$J$5,'IN-NX'!$D$7=D1373),"x","")</f>
        <v/>
      </c>
      <c r="AB1373" s="85" t="str">
        <f>IF(AND(OR(LEFT(TH!N1373,2)="15",LEFT(TH!O1373,2)="15"),'152-CT'!$J$8=TH!F1373),"x","")</f>
        <v/>
      </c>
      <c r="AC1373" s="85" t="str">
        <f>IF(AND(OR(LEFT(TH!N1373,2)="15",LEFT(TH!O1373,2)="15"),TK!$E$7=TH!F1373),"x","")</f>
        <v/>
      </c>
      <c r="AD1373" s="85"/>
    </row>
    <row r="1374" spans="1:32" ht="15.75" hidden="1" customHeight="1">
      <c r="A1374" s="342" t="str">
        <f>IF(B1374&lt;&gt;"",IF(AND(B1374='IN-TC'!$S$4,OR(TH!N1374="1111",TH!O1374="1111")),TH!D1374,""),"")</f>
        <v/>
      </c>
      <c r="B1374" s="63">
        <f t="shared" si="213"/>
        <v>6</v>
      </c>
      <c r="C1374" s="64">
        <v>42529</v>
      </c>
      <c r="D1374" s="64" t="s">
        <v>708</v>
      </c>
      <c r="E1374" s="64">
        <f t="shared" si="210"/>
        <v>42529</v>
      </c>
      <c r="F1374" s="74" t="s">
        <v>1198</v>
      </c>
      <c r="G1374" s="67" t="s">
        <v>926</v>
      </c>
      <c r="H1374" s="74" t="s">
        <v>736</v>
      </c>
      <c r="I1374" s="446"/>
      <c r="J1374" s="446"/>
      <c r="K1374" s="437">
        <v>62000</v>
      </c>
      <c r="L1374" s="446">
        <v>22360</v>
      </c>
      <c r="M1374" s="65">
        <f>ROUND(K1374*L1374,0)</f>
        <v>1386320000</v>
      </c>
      <c r="N1374" s="66" t="s">
        <v>261</v>
      </c>
      <c r="O1374" s="66" t="s">
        <v>267</v>
      </c>
      <c r="P1374" s="85" t="str">
        <f>IF(AND('331-CT'!$E$7=TH!H1374,OR(N1374="331",O1374="331")),"x","")</f>
        <v/>
      </c>
      <c r="Q1374" s="85" t="str">
        <f>IF(AND(B1374='111'!$L$11,OR($N1374=$Q$7,$O1374=$Q$7)),"x","")</f>
        <v/>
      </c>
      <c r="R1374" s="85" t="str">
        <f>IF(AND($N1374=$Q$7,$B1374&lt;'111'!$L$11),"x","")</f>
        <v/>
      </c>
      <c r="S1374" s="85" t="str">
        <f>IF(AND($O1374=$Q$7,$B1374&lt;'111'!$L$11),"x","")</f>
        <v/>
      </c>
      <c r="T1374" s="85" t="str">
        <f>IF(ISERROR(FIND('112'!$M$9,G1374,1)),"",IF((AND(FIND('112'!$M$9,G1374,1)&gt;=1,B1374='112'!$K$9,OR($N1374='112'!$I$6,$O1374='112'!$I$6))),"x",""))</f>
        <v/>
      </c>
      <c r="U1374" s="85" t="str">
        <f>IF(ISERROR(FIND('112'!$M$9,G1374,1)),"",IF((AND(LEFT(G1374,2)=LEFT('112'!$M$9,2),B1374&lt;'112'!$K$9,$N1374='112'!$I$6)),"x",""))</f>
        <v/>
      </c>
      <c r="V1374" s="85" t="str">
        <f>IF(ISERROR(FIND('112'!$M$9,G1374,1)),"",IF((AND(RIGHT(G1374,2)=RIGHT('112'!$M$9,2),B1374&lt;'112'!$K$9,$O1374='112'!$I$6)),"x",""))</f>
        <v/>
      </c>
      <c r="W1374" s="85" t="str">
        <f>IF(AND('341-CT'!$H$9=H1374,OR(LEFT(N1374,3)=$W$7,LEFT(O1374,3)=$W$7)),"x","")</f>
        <v/>
      </c>
      <c r="X1374" s="85" t="str">
        <f>IF(OR(TH!N1374=TH!$X$7,O1374=TH!$X$7),"x","")</f>
        <v/>
      </c>
      <c r="Y1374" s="85" t="str">
        <f>IF(AND(OR(N1374="131",O1374="131"),H1374='131-CT'!$H$9),"x","")</f>
        <v/>
      </c>
      <c r="Z1374" s="85"/>
      <c r="AA1374" s="85" t="str">
        <f>IF(AND(MONTH(E1374)='IN-NX'!$J$5,'IN-NX'!$D$7=D1374),"x","")</f>
        <v/>
      </c>
      <c r="AB1374" s="85" t="str">
        <f>IF(AND(OR(LEFT(TH!N1374,2)="15",LEFT(TH!O1374,2)="15"),'152-CT'!$J$8=TH!F1374),"x","")</f>
        <v/>
      </c>
      <c r="AC1374" s="85" t="str">
        <f>IF(AND(OR(LEFT(TH!N1374,2)="15",LEFT(TH!O1374,2)="15"),TK!$E$7=TH!F1374),"x","")</f>
        <v/>
      </c>
      <c r="AD1374" s="85"/>
    </row>
    <row r="1375" spans="1:32" ht="15.75" hidden="1" customHeight="1">
      <c r="A1375" s="342" t="str">
        <f>IF(B1375&lt;&gt;"",IF(AND(B1375='IN-TC'!$S$4,OR(TH!N1375="1111",TH!O1375="1111")),TH!D1375,""),"")</f>
        <v/>
      </c>
      <c r="B1375" s="63">
        <f t="shared" si="213"/>
        <v>6</v>
      </c>
      <c r="C1375" s="64">
        <v>42529</v>
      </c>
      <c r="D1375" s="64" t="s">
        <v>708</v>
      </c>
      <c r="E1375" s="64">
        <f t="shared" si="210"/>
        <v>42529</v>
      </c>
      <c r="F1375" s="74" t="s">
        <v>1198</v>
      </c>
      <c r="G1375" s="67" t="s">
        <v>926</v>
      </c>
      <c r="H1375" s="74" t="s">
        <v>737</v>
      </c>
      <c r="I1375" s="446"/>
      <c r="J1375" s="446"/>
      <c r="K1375" s="437">
        <v>33000</v>
      </c>
      <c r="L1375" s="446">
        <v>22360</v>
      </c>
      <c r="M1375" s="65">
        <f>ROUND(K1375*L1375,0)</f>
        <v>737880000</v>
      </c>
      <c r="N1375" s="66" t="s">
        <v>261</v>
      </c>
      <c r="O1375" s="66" t="s">
        <v>267</v>
      </c>
      <c r="P1375" s="85" t="str">
        <f>IF(AND('331-CT'!$E$7=TH!H1375,OR(N1375="331",O1375="331")),"x","")</f>
        <v/>
      </c>
      <c r="Q1375" s="85" t="str">
        <f>IF(AND(B1375='111'!$L$11,OR($N1375=$Q$7,$O1375=$Q$7)),"x","")</f>
        <v/>
      </c>
      <c r="R1375" s="85" t="str">
        <f>IF(AND($N1375=$Q$7,$B1375&lt;'111'!$L$11),"x","")</f>
        <v/>
      </c>
      <c r="S1375" s="85" t="str">
        <f>IF(AND($O1375=$Q$7,$B1375&lt;'111'!$L$11),"x","")</f>
        <v/>
      </c>
      <c r="T1375" s="85" t="str">
        <f>IF(ISERROR(FIND('112'!$M$9,G1375,1)),"",IF((AND(FIND('112'!$M$9,G1375,1)&gt;=1,B1375='112'!$K$9,OR($N1375='112'!$I$6,$O1375='112'!$I$6))),"x",""))</f>
        <v/>
      </c>
      <c r="U1375" s="85" t="str">
        <f>IF(ISERROR(FIND('112'!$M$9,G1375,1)),"",IF((AND(LEFT(G1375,2)=LEFT('112'!$M$9,2),B1375&lt;'112'!$K$9,$N1375='112'!$I$6)),"x",""))</f>
        <v/>
      </c>
      <c r="V1375" s="85" t="str">
        <f>IF(ISERROR(FIND('112'!$M$9,G1375,1)),"",IF((AND(RIGHT(G1375,2)=RIGHT('112'!$M$9,2),B1375&lt;'112'!$K$9,$O1375='112'!$I$6)),"x",""))</f>
        <v/>
      </c>
      <c r="W1375" s="85" t="str">
        <f>IF(AND('341-CT'!$H$9=H1375,OR(LEFT(N1375,3)=$W$7,LEFT(O1375,3)=$W$7)),"x","")</f>
        <v/>
      </c>
      <c r="X1375" s="85" t="str">
        <f>IF(OR(TH!N1375=TH!$X$7,O1375=TH!$X$7),"x","")</f>
        <v/>
      </c>
      <c r="Y1375" s="85" t="str">
        <f>IF(AND(OR(N1375="131",O1375="131"),H1375='131-CT'!$H$9),"x","")</f>
        <v/>
      </c>
      <c r="Z1375" s="85"/>
      <c r="AA1375" s="85" t="str">
        <f>IF(AND(MONTH(E1375)='IN-NX'!$J$5,'IN-NX'!$D$7=D1375),"x","")</f>
        <v/>
      </c>
      <c r="AB1375" s="85" t="str">
        <f>IF(AND(OR(LEFT(TH!N1375,2)="15",LEFT(TH!O1375,2)="15"),'152-CT'!$J$8=TH!F1375),"x","")</f>
        <v/>
      </c>
      <c r="AC1375" s="85" t="str">
        <f>IF(AND(OR(LEFT(TH!N1375,2)="15",LEFT(TH!O1375,2)="15"),TK!$E$7=TH!F1375),"x","")</f>
        <v/>
      </c>
      <c r="AD1375" s="85"/>
    </row>
    <row r="1376" spans="1:32" ht="15.75" hidden="1" customHeight="1">
      <c r="A1376" s="342" t="str">
        <f>IF(B1376&lt;&gt;"",IF(AND(B1376='IN-TC'!$S$4,OR(TH!N1376="1111",TH!O1376="1111")),TH!D1376,""),"")</f>
        <v/>
      </c>
      <c r="B1376" s="63">
        <f t="shared" ref="B1376" si="214">IF(C1376&lt;&gt;"",MONTH(C1376),"")</f>
        <v>6</v>
      </c>
      <c r="C1376" s="64">
        <v>42549</v>
      </c>
      <c r="D1376" s="64" t="s">
        <v>708</v>
      </c>
      <c r="E1376" s="64">
        <f t="shared" ref="E1376:E1379" si="215">C1376</f>
        <v>42549</v>
      </c>
      <c r="F1376" s="74" t="s">
        <v>1198</v>
      </c>
      <c r="G1376" s="67" t="s">
        <v>926</v>
      </c>
      <c r="H1376" s="74" t="s">
        <v>738</v>
      </c>
      <c r="I1376" s="446"/>
      <c r="J1376" s="446"/>
      <c r="K1376" s="437">
        <v>43000</v>
      </c>
      <c r="L1376" s="446">
        <v>22360</v>
      </c>
      <c r="M1376" s="65">
        <f>ROUND(K1376*L1376,0)</f>
        <v>961480000</v>
      </c>
      <c r="N1376" s="66" t="s">
        <v>261</v>
      </c>
      <c r="O1376" s="66" t="s">
        <v>267</v>
      </c>
      <c r="P1376" s="85" t="str">
        <f>IF(AND('331-CT'!$E$7=TH!H1376,OR(N1376="331",O1376="331")),"x","")</f>
        <v/>
      </c>
      <c r="Q1376" s="85" t="str">
        <f>IF(AND(B1376='111'!$L$11,OR($N1376=$Q$7,$O1376=$Q$7)),"x","")</f>
        <v/>
      </c>
      <c r="R1376" s="85" t="str">
        <f>IF(AND($N1376=$Q$7,$B1376&lt;'111'!$L$11),"x","")</f>
        <v/>
      </c>
      <c r="S1376" s="85" t="str">
        <f>IF(AND($O1376=$Q$7,$B1376&lt;'111'!$L$11),"x","")</f>
        <v/>
      </c>
      <c r="T1376" s="85" t="str">
        <f>IF(ISERROR(FIND('112'!$M$9,G1376,1)),"",IF((AND(FIND('112'!$M$9,G1376,1)&gt;=1,B1376='112'!$K$9,OR($N1376='112'!$I$6,$O1376='112'!$I$6))),"x",""))</f>
        <v/>
      </c>
      <c r="U1376" s="85" t="str">
        <f>IF(ISERROR(FIND('112'!$M$9,G1376,1)),"",IF((AND(LEFT(G1376,2)=LEFT('112'!$M$9,2),B1376&lt;'112'!$K$9,$N1376='112'!$I$6)),"x",""))</f>
        <v/>
      </c>
      <c r="V1376" s="85" t="str">
        <f>IF(ISERROR(FIND('112'!$M$9,G1376,1)),"",IF((AND(RIGHT(G1376,2)=RIGHT('112'!$M$9,2),B1376&lt;'112'!$K$9,$O1376='112'!$I$6)),"x",""))</f>
        <v/>
      </c>
      <c r="W1376" s="85" t="str">
        <f>IF(AND('341-CT'!$H$9=H1376,OR(LEFT(N1376,3)=$W$7,LEFT(O1376,3)=$W$7)),"x","")</f>
        <v/>
      </c>
      <c r="X1376" s="85" t="str">
        <f>IF(OR(TH!N1376=TH!$X$7,O1376=TH!$X$7),"x","")</f>
        <v/>
      </c>
      <c r="Y1376" s="85" t="str">
        <f>IF(AND(OR(N1376="131",O1376="131"),H1376='131-CT'!$H$9),"x","")</f>
        <v/>
      </c>
      <c r="Z1376" s="85"/>
      <c r="AA1376" s="85" t="str">
        <f>IF(AND(MONTH(E1376)='IN-NX'!$J$5,'IN-NX'!$D$7=D1376),"x","")</f>
        <v/>
      </c>
      <c r="AB1376" s="85" t="str">
        <f>IF(AND(OR(LEFT(TH!N1376,2)="15",LEFT(TH!O1376,2)="15"),'152-CT'!$J$8=TH!F1376),"x","")</f>
        <v/>
      </c>
      <c r="AC1376" s="85" t="str">
        <f>IF(AND(OR(LEFT(TH!N1376,2)="15",LEFT(TH!O1376,2)="15"),TK!$E$7=TH!F1376),"x","")</f>
        <v/>
      </c>
      <c r="AD1376" s="85"/>
    </row>
    <row r="1377" spans="1:30" ht="15.75" hidden="1" customHeight="1">
      <c r="A1377" s="342" t="str">
        <f>IF(B1377&lt;&gt;"",IF(AND(B1377='IN-TC'!$S$4,OR(TH!N1377="1111",TH!O1377="1111")),TH!D1377,""),"")</f>
        <v/>
      </c>
      <c r="B1377" s="63">
        <f t="shared" si="213"/>
        <v>6</v>
      </c>
      <c r="C1377" s="64">
        <v>42551</v>
      </c>
      <c r="D1377" s="64" t="s">
        <v>585</v>
      </c>
      <c r="E1377" s="64">
        <f t="shared" si="215"/>
        <v>42551</v>
      </c>
      <c r="F1377" s="74" t="s">
        <v>740</v>
      </c>
      <c r="G1377" s="67" t="s">
        <v>927</v>
      </c>
      <c r="H1377" s="7" t="s">
        <v>726</v>
      </c>
      <c r="I1377" s="446"/>
      <c r="J1377" s="446"/>
      <c r="K1377" s="437"/>
      <c r="L1377" s="446"/>
      <c r="M1377" s="65">
        <v>2991725</v>
      </c>
      <c r="N1377" s="66" t="s">
        <v>87</v>
      </c>
      <c r="O1377" s="66" t="s">
        <v>43</v>
      </c>
      <c r="P1377" s="85" t="str">
        <f>IF(AND('331-CT'!$E$7=TH!H1377,OR(N1377="331",O1377="331")),"x","")</f>
        <v/>
      </c>
      <c r="Q1377" s="85" t="str">
        <f>IF(AND(B1377='111'!$L$11,OR($N1377=$Q$7,$O1377=$Q$7)),"x","")</f>
        <v/>
      </c>
      <c r="R1377" s="85" t="str">
        <f>IF(AND($N1377=$Q$7,$B1377&lt;'111'!$L$11),"x","")</f>
        <v/>
      </c>
      <c r="S1377" s="85" t="str">
        <f>IF(AND($O1377=$Q$7,$B1377&lt;'111'!$L$11),"x","")</f>
        <v/>
      </c>
      <c r="T1377" s="85" t="str">
        <f>IF(ISERROR(FIND('112'!$M$9,G1377,1)),"",IF((AND(FIND('112'!$M$9,G1377,1)&gt;=1,B1377='112'!$K$9,OR($N1377='112'!$I$6,$O1377='112'!$I$6))),"x",""))</f>
        <v/>
      </c>
      <c r="U1377" s="85" t="str">
        <f>IF(ISERROR(FIND('112'!$M$9,G1377,1)),"",IF((AND(LEFT(G1377,2)=LEFT('112'!$M$9,2),B1377&lt;'112'!$K$9,$N1377='112'!$I$6)),"x",""))</f>
        <v/>
      </c>
      <c r="V1377" s="85" t="str">
        <f>IF(ISERROR(FIND('112'!$M$9,G1377,1)),"",IF((AND(RIGHT(G1377,2)=RIGHT('112'!$M$9,2),B1377&lt;'112'!$K$9,$O1377='112'!$I$6)),"x",""))</f>
        <v/>
      </c>
      <c r="W1377" s="85" t="str">
        <f>IF(AND('341-CT'!$H$9=H1377,OR(LEFT(N1377,3)=$W$7,LEFT(O1377,3)=$W$7)),"x","")</f>
        <v>x</v>
      </c>
      <c r="X1377" s="85" t="str">
        <f>IF(OR(TH!N1377=TH!$X$7,O1377=TH!$X$7),"x","")</f>
        <v/>
      </c>
      <c r="Y1377" s="85" t="str">
        <f>IF(AND(OR(N1377="131",O1377="131"),H1377='131-CT'!$H$9),"x","")</f>
        <v/>
      </c>
      <c r="Z1377" s="85"/>
      <c r="AA1377" s="85" t="str">
        <f>IF(AND(MONTH(E1377)='IN-NX'!$J$5,'IN-NX'!$D$7=D1377),"x","")</f>
        <v/>
      </c>
      <c r="AB1377" s="85" t="str">
        <f>IF(AND(OR(LEFT(TH!N1377,2)="15",LEFT(TH!O1377,2)="15"),'152-CT'!$J$8=TH!F1377),"x","")</f>
        <v/>
      </c>
      <c r="AC1377" s="85" t="str">
        <f>IF(AND(OR(LEFT(TH!N1377,2)="15",LEFT(TH!O1377,2)="15"),TK!$E$7=TH!F1377),"x","")</f>
        <v/>
      </c>
      <c r="AD1377" s="85"/>
    </row>
    <row r="1378" spans="1:30" ht="15.75" hidden="1" customHeight="1">
      <c r="A1378" s="342" t="str">
        <f>IF(B1378&lt;&gt;"",IF(AND(B1378='IN-TC'!$S$4,OR(TH!N1378="1111",TH!O1378="1111")),TH!D1378,""),"")</f>
        <v/>
      </c>
      <c r="B1378" s="63">
        <f t="shared" si="213"/>
        <v>6</v>
      </c>
      <c r="C1378" s="64">
        <v>42551</v>
      </c>
      <c r="D1378" s="64" t="s">
        <v>585</v>
      </c>
      <c r="E1378" s="64">
        <f t="shared" si="215"/>
        <v>42551</v>
      </c>
      <c r="F1378" s="74" t="s">
        <v>740</v>
      </c>
      <c r="G1378" s="67" t="s">
        <v>927</v>
      </c>
      <c r="H1378" s="7" t="s">
        <v>719</v>
      </c>
      <c r="I1378" s="446"/>
      <c r="J1378" s="446"/>
      <c r="K1378" s="437"/>
      <c r="L1378" s="446"/>
      <c r="M1378" s="65">
        <v>7163669</v>
      </c>
      <c r="N1378" s="66" t="s">
        <v>87</v>
      </c>
      <c r="O1378" s="66" t="s">
        <v>43</v>
      </c>
      <c r="P1378" s="85" t="str">
        <f>IF(AND('331-CT'!$E$7=TH!H1378,OR(N1378="331",O1378="331")),"x","")</f>
        <v/>
      </c>
      <c r="Q1378" s="85" t="str">
        <f>IF(AND(B1378='111'!$L$11,OR($N1378=$Q$7,$O1378=$Q$7)),"x","")</f>
        <v/>
      </c>
      <c r="R1378" s="85" t="str">
        <f>IF(AND($N1378=$Q$7,$B1378&lt;'111'!$L$11),"x","")</f>
        <v/>
      </c>
      <c r="S1378" s="85" t="str">
        <f>IF(AND($O1378=$Q$7,$B1378&lt;'111'!$L$11),"x","")</f>
        <v/>
      </c>
      <c r="T1378" s="85" t="str">
        <f>IF(ISERROR(FIND('112'!$M$9,G1378,1)),"",IF((AND(FIND('112'!$M$9,G1378,1)&gt;=1,B1378='112'!$K$9,OR($N1378='112'!$I$6,$O1378='112'!$I$6))),"x",""))</f>
        <v/>
      </c>
      <c r="U1378" s="85" t="str">
        <f>IF(ISERROR(FIND('112'!$M$9,G1378,1)),"",IF((AND(LEFT(G1378,2)=LEFT('112'!$M$9,2),B1378&lt;'112'!$K$9,$N1378='112'!$I$6)),"x",""))</f>
        <v/>
      </c>
      <c r="V1378" s="85" t="str">
        <f>IF(ISERROR(FIND('112'!$M$9,G1378,1)),"",IF((AND(RIGHT(G1378,2)=RIGHT('112'!$M$9,2),B1378&lt;'112'!$K$9,$O1378='112'!$I$6)),"x",""))</f>
        <v/>
      </c>
      <c r="W1378" s="85" t="str">
        <f>IF(AND('341-CT'!$H$9=H1378,OR(LEFT(N1378,3)=$W$7,LEFT(O1378,3)=$W$7)),"x","")</f>
        <v/>
      </c>
      <c r="X1378" s="85" t="str">
        <f>IF(OR(TH!N1378=TH!$X$7,O1378=TH!$X$7),"x","")</f>
        <v/>
      </c>
      <c r="Y1378" s="85" t="str">
        <f>IF(AND(OR(N1378="131",O1378="131"),H1378='131-CT'!$H$9),"x","")</f>
        <v/>
      </c>
      <c r="Z1378" s="85"/>
      <c r="AA1378" s="85" t="str">
        <f>IF(AND(MONTH(E1378)='IN-NX'!$J$5,'IN-NX'!$D$7=D1378),"x","")</f>
        <v/>
      </c>
      <c r="AB1378" s="85" t="str">
        <f>IF(AND(OR(LEFT(TH!N1378,2)="15",LEFT(TH!O1378,2)="15"),'152-CT'!$J$8=TH!F1378),"x","")</f>
        <v/>
      </c>
      <c r="AC1378" s="85" t="str">
        <f>IF(AND(OR(LEFT(TH!N1378,2)="15",LEFT(TH!O1378,2)="15"),TK!$E$7=TH!F1378),"x","")</f>
        <v/>
      </c>
      <c r="AD1378" s="85"/>
    </row>
    <row r="1379" spans="1:30" ht="15.75" hidden="1" customHeight="1">
      <c r="A1379" s="342" t="str">
        <f>IF(B1379&lt;&gt;"",IF(AND(B1379='IN-TC'!$S$4,OR(TH!N1379="1111",TH!O1379="1111")),TH!D1379,""),"")</f>
        <v/>
      </c>
      <c r="B1379" s="63">
        <f t="shared" si="213"/>
        <v>6</v>
      </c>
      <c r="C1379" s="64">
        <v>42551</v>
      </c>
      <c r="D1379" s="64" t="s">
        <v>585</v>
      </c>
      <c r="E1379" s="64">
        <f t="shared" si="215"/>
        <v>42551</v>
      </c>
      <c r="F1379" s="74" t="s">
        <v>740</v>
      </c>
      <c r="G1379" s="67" t="s">
        <v>927</v>
      </c>
      <c r="H1379" s="7" t="s">
        <v>720</v>
      </c>
      <c r="I1379" s="446"/>
      <c r="J1379" s="446"/>
      <c r="K1379" s="437"/>
      <c r="L1379" s="446"/>
      <c r="M1379" s="65">
        <v>4410932</v>
      </c>
      <c r="N1379" s="66" t="s">
        <v>87</v>
      </c>
      <c r="O1379" s="66" t="s">
        <v>43</v>
      </c>
      <c r="P1379" s="85" t="str">
        <f>IF(AND('331-CT'!$E$7=TH!H1379,OR(N1379="331",O1379="331")),"x","")</f>
        <v/>
      </c>
      <c r="Q1379" s="85" t="str">
        <f>IF(AND(B1379='111'!$L$11,OR($N1379=$Q$7,$O1379=$Q$7)),"x","")</f>
        <v/>
      </c>
      <c r="R1379" s="85" t="str">
        <f>IF(AND($N1379=$Q$7,$B1379&lt;'111'!$L$11),"x","")</f>
        <v/>
      </c>
      <c r="S1379" s="85" t="str">
        <f>IF(AND($O1379=$Q$7,$B1379&lt;'111'!$L$11),"x","")</f>
        <v/>
      </c>
      <c r="T1379" s="85" t="str">
        <f>IF(ISERROR(FIND('112'!$M$9,G1379,1)),"",IF((AND(FIND('112'!$M$9,G1379,1)&gt;=1,B1379='112'!$K$9,OR($N1379='112'!$I$6,$O1379='112'!$I$6))),"x",""))</f>
        <v/>
      </c>
      <c r="U1379" s="85" t="str">
        <f>IF(ISERROR(FIND('112'!$M$9,G1379,1)),"",IF((AND(LEFT(G1379,2)=LEFT('112'!$M$9,2),B1379&lt;'112'!$K$9,$N1379='112'!$I$6)),"x",""))</f>
        <v/>
      </c>
      <c r="V1379" s="85" t="str">
        <f>IF(ISERROR(FIND('112'!$M$9,G1379,1)),"",IF((AND(RIGHT(G1379,2)=RIGHT('112'!$M$9,2),B1379&lt;'112'!$K$9,$O1379='112'!$I$6)),"x",""))</f>
        <v/>
      </c>
      <c r="W1379" s="85" t="str">
        <f>IF(AND('341-CT'!$H$9=H1379,OR(LEFT(N1379,3)=$W$7,LEFT(O1379,3)=$W$7)),"x","")</f>
        <v/>
      </c>
      <c r="X1379" s="85" t="str">
        <f>IF(OR(TH!N1379=TH!$X$7,O1379=TH!$X$7),"x","")</f>
        <v/>
      </c>
      <c r="Y1379" s="85" t="str">
        <f>IF(AND(OR(N1379="131",O1379="131"),H1379='131-CT'!$H$9),"x","")</f>
        <v/>
      </c>
      <c r="Z1379" s="85"/>
      <c r="AA1379" s="85" t="str">
        <f>IF(AND(MONTH(E1379)='IN-NX'!$J$5,'IN-NX'!$D$7=D1379),"x","")</f>
        <v/>
      </c>
      <c r="AB1379" s="85" t="str">
        <f>IF(AND(OR(LEFT(TH!N1379,2)="15",LEFT(TH!O1379,2)="15"),'152-CT'!$J$8=TH!F1379),"x","")</f>
        <v/>
      </c>
      <c r="AC1379" s="85" t="str">
        <f>IF(AND(OR(LEFT(TH!N1379,2)="15",LEFT(TH!O1379,2)="15"),TK!$E$7=TH!F1379),"x","")</f>
        <v/>
      </c>
      <c r="AD1379" s="85"/>
    </row>
    <row r="1380" spans="1:30" ht="15.75" hidden="1" customHeight="1">
      <c r="A1380" s="342" t="str">
        <f>IF(B1380&lt;&gt;"",IF(AND(B1380='IN-TC'!$S$4,OR(TH!N1380="1111",TH!O1380="1111")),TH!D1380,""),"")</f>
        <v/>
      </c>
      <c r="B1380" s="63">
        <f t="shared" si="213"/>
        <v>6</v>
      </c>
      <c r="C1380" s="64">
        <v>42551</v>
      </c>
      <c r="D1380" s="64" t="s">
        <v>585</v>
      </c>
      <c r="E1380" s="64">
        <f t="shared" ref="E1380" si="216">C1380</f>
        <v>42551</v>
      </c>
      <c r="F1380" s="74" t="s">
        <v>740</v>
      </c>
      <c r="G1380" s="67" t="s">
        <v>927</v>
      </c>
      <c r="H1380" s="7" t="s">
        <v>727</v>
      </c>
      <c r="I1380" s="446"/>
      <c r="J1380" s="446"/>
      <c r="K1380" s="437"/>
      <c r="L1380" s="446"/>
      <c r="M1380" s="65">
        <v>6174666</v>
      </c>
      <c r="N1380" s="66" t="s">
        <v>87</v>
      </c>
      <c r="O1380" s="66" t="s">
        <v>43</v>
      </c>
      <c r="P1380" s="85" t="str">
        <f>IF(AND('331-CT'!$E$7=TH!H1380,OR(N1380="331",O1380="331")),"x","")</f>
        <v/>
      </c>
      <c r="Q1380" s="85" t="str">
        <f>IF(AND(B1380='111'!$L$11,OR($N1380=$Q$7,$O1380=$Q$7)),"x","")</f>
        <v/>
      </c>
      <c r="R1380" s="85" t="str">
        <f>IF(AND($N1380=$Q$7,$B1380&lt;'111'!$L$11),"x","")</f>
        <v/>
      </c>
      <c r="S1380" s="85" t="str">
        <f>IF(AND($O1380=$Q$7,$B1380&lt;'111'!$L$11),"x","")</f>
        <v/>
      </c>
      <c r="T1380" s="85" t="str">
        <f>IF(ISERROR(FIND('112'!$M$9,G1380,1)),"",IF((AND(FIND('112'!$M$9,G1380,1)&gt;=1,B1380='112'!$K$9,OR($N1380='112'!$I$6,$O1380='112'!$I$6))),"x",""))</f>
        <v/>
      </c>
      <c r="U1380" s="85" t="str">
        <f>IF(ISERROR(FIND('112'!$M$9,G1380,1)),"",IF((AND(LEFT(G1380,2)=LEFT('112'!$M$9,2),B1380&lt;'112'!$K$9,$N1380='112'!$I$6)),"x",""))</f>
        <v/>
      </c>
      <c r="V1380" s="85" t="str">
        <f>IF(ISERROR(FIND('112'!$M$9,G1380,1)),"",IF((AND(RIGHT(G1380,2)=RIGHT('112'!$M$9,2),B1380&lt;'112'!$K$9,$O1380='112'!$I$6)),"x",""))</f>
        <v/>
      </c>
      <c r="W1380" s="85" t="str">
        <f>IF(AND('341-CT'!$H$9=H1380,OR(LEFT(N1380,3)=$W$7,LEFT(O1380,3)=$W$7)),"x","")</f>
        <v/>
      </c>
      <c r="X1380" s="85" t="str">
        <f>IF(OR(TH!N1380=TH!$X$7,O1380=TH!$X$7),"x","")</f>
        <v/>
      </c>
      <c r="Y1380" s="85" t="str">
        <f>IF(AND(OR(N1380="131",O1380="131"),H1380='131-CT'!$H$9),"x","")</f>
        <v/>
      </c>
      <c r="Z1380" s="85"/>
      <c r="AA1380" s="85" t="str">
        <f>IF(AND(MONTH(E1380)='IN-NX'!$J$5,'IN-NX'!$D$7=D1380),"x","")</f>
        <v/>
      </c>
      <c r="AB1380" s="85" t="str">
        <f>IF(AND(OR(LEFT(TH!N1380,2)="15",LEFT(TH!O1380,2)="15"),'152-CT'!$J$8=TH!F1380),"x","")</f>
        <v/>
      </c>
      <c r="AC1380" s="85" t="str">
        <f>IF(AND(OR(LEFT(TH!N1380,2)="15",LEFT(TH!O1380,2)="15"),TK!$E$7=TH!F1380),"x","")</f>
        <v/>
      </c>
      <c r="AD1380" s="85"/>
    </row>
    <row r="1381" spans="1:30" ht="15.75" hidden="1" customHeight="1">
      <c r="A1381" s="342" t="str">
        <f>IF(B1381&lt;&gt;"",IF(AND(B1381='IN-TC'!$S$4,OR(TH!N1381="1111",TH!O1381="1111")),TH!D1381,""),"")</f>
        <v/>
      </c>
      <c r="B1381" s="63">
        <f t="shared" ref="B1381:B1394" si="217">IF(C1381&lt;&gt;"",MONTH(C1381),"")</f>
        <v>6</v>
      </c>
      <c r="C1381" s="64">
        <v>42551</v>
      </c>
      <c r="D1381" s="64" t="s">
        <v>585</v>
      </c>
      <c r="E1381" s="64">
        <f t="shared" ref="E1381:E1384" si="218">C1381</f>
        <v>42551</v>
      </c>
      <c r="F1381" s="74" t="s">
        <v>740</v>
      </c>
      <c r="G1381" s="67" t="s">
        <v>927</v>
      </c>
      <c r="H1381" s="7" t="s">
        <v>731</v>
      </c>
      <c r="I1381" s="446"/>
      <c r="J1381" s="446"/>
      <c r="K1381" s="437"/>
      <c r="L1381" s="446"/>
      <c r="M1381" s="65">
        <v>18079000</v>
      </c>
      <c r="N1381" s="66" t="s">
        <v>261</v>
      </c>
      <c r="O1381" s="66" t="s">
        <v>43</v>
      </c>
      <c r="P1381" s="85" t="str">
        <f>IF(AND('331-CT'!$E$7=TH!H1381,OR(N1381="331",O1381="331")),"x","")</f>
        <v/>
      </c>
      <c r="Q1381" s="85" t="str">
        <f>IF(AND(B1381='111'!$L$11,OR($N1381=$Q$7,$O1381=$Q$7)),"x","")</f>
        <v/>
      </c>
      <c r="R1381" s="85" t="str">
        <f>IF(AND($N1381=$Q$7,$B1381&lt;'111'!$L$11),"x","")</f>
        <v/>
      </c>
      <c r="S1381" s="85" t="str">
        <f>IF(AND($O1381=$Q$7,$B1381&lt;'111'!$L$11),"x","")</f>
        <v/>
      </c>
      <c r="T1381" s="85" t="str">
        <f>IF(ISERROR(FIND('112'!$M$9,G1381,1)),"",IF((AND(FIND('112'!$M$9,G1381,1)&gt;=1,B1381='112'!$K$9,OR($N1381='112'!$I$6,$O1381='112'!$I$6))),"x",""))</f>
        <v/>
      </c>
      <c r="U1381" s="85" t="str">
        <f>IF(ISERROR(FIND('112'!$M$9,G1381,1)),"",IF((AND(LEFT(G1381,2)=LEFT('112'!$M$9,2),B1381&lt;'112'!$K$9,$N1381='112'!$I$6)),"x",""))</f>
        <v/>
      </c>
      <c r="V1381" s="85" t="str">
        <f>IF(ISERROR(FIND('112'!$M$9,G1381,1)),"",IF((AND(RIGHT(G1381,2)=RIGHT('112'!$M$9,2),B1381&lt;'112'!$K$9,$O1381='112'!$I$6)),"x",""))</f>
        <v/>
      </c>
      <c r="W1381" s="85" t="str">
        <f>IF(AND('341-CT'!$H$9=H1381,OR(LEFT(N1381,3)=$W$7,LEFT(O1381,3)=$W$7)),"x","")</f>
        <v/>
      </c>
      <c r="X1381" s="85" t="str">
        <f>IF(OR(TH!N1381=TH!$X$7,O1381=TH!$X$7),"x","")</f>
        <v/>
      </c>
      <c r="Y1381" s="85" t="str">
        <f>IF(AND(OR(N1381="131",O1381="131"),H1381='131-CT'!$H$9),"x","")</f>
        <v/>
      </c>
      <c r="Z1381" s="85"/>
      <c r="AA1381" s="85" t="str">
        <f>IF(AND(MONTH(E1381)='IN-NX'!$J$5,'IN-NX'!$D$7=D1381),"x","")</f>
        <v/>
      </c>
      <c r="AB1381" s="85" t="str">
        <f>IF(AND(OR(LEFT(TH!N1381,2)="15",LEFT(TH!O1381,2)="15"),'152-CT'!$J$8=TH!F1381),"x","")</f>
        <v/>
      </c>
      <c r="AC1381" s="85" t="str">
        <f>IF(AND(OR(LEFT(TH!N1381,2)="15",LEFT(TH!O1381,2)="15"),TK!$E$7=TH!F1381),"x","")</f>
        <v/>
      </c>
      <c r="AD1381" s="85"/>
    </row>
    <row r="1382" spans="1:30" ht="15.75" hidden="1" customHeight="1">
      <c r="A1382" s="342" t="str">
        <f>IF(B1382&lt;&gt;"",IF(AND(B1382='IN-TC'!$S$4,OR(TH!N1382="1111",TH!O1382="1111")),TH!D1382,""),"")</f>
        <v/>
      </c>
      <c r="B1382" s="63">
        <f t="shared" si="217"/>
        <v>6</v>
      </c>
      <c r="C1382" s="64">
        <v>42551</v>
      </c>
      <c r="D1382" s="64" t="s">
        <v>585</v>
      </c>
      <c r="E1382" s="64">
        <f t="shared" si="218"/>
        <v>42551</v>
      </c>
      <c r="F1382" s="74" t="s">
        <v>740</v>
      </c>
      <c r="G1382" s="67" t="s">
        <v>927</v>
      </c>
      <c r="H1382" s="7" t="s">
        <v>732</v>
      </c>
      <c r="I1382" s="446"/>
      <c r="J1382" s="446"/>
      <c r="K1382" s="437"/>
      <c r="L1382" s="446"/>
      <c r="M1382" s="65">
        <v>19135000</v>
      </c>
      <c r="N1382" s="66" t="s">
        <v>261</v>
      </c>
      <c r="O1382" s="66" t="s">
        <v>43</v>
      </c>
      <c r="P1382" s="85" t="str">
        <f>IF(AND('331-CT'!$E$7=TH!H1382,OR(N1382="331",O1382="331")),"x","")</f>
        <v/>
      </c>
      <c r="Q1382" s="85" t="str">
        <f>IF(AND(B1382='111'!$L$11,OR($N1382=$Q$7,$O1382=$Q$7)),"x","")</f>
        <v/>
      </c>
      <c r="R1382" s="85" t="str">
        <f>IF(AND($N1382=$Q$7,$B1382&lt;'111'!$L$11),"x","")</f>
        <v/>
      </c>
      <c r="S1382" s="85" t="str">
        <f>IF(AND($O1382=$Q$7,$B1382&lt;'111'!$L$11),"x","")</f>
        <v/>
      </c>
      <c r="T1382" s="85" t="str">
        <f>IF(ISERROR(FIND('112'!$M$9,G1382,1)),"",IF((AND(FIND('112'!$M$9,G1382,1)&gt;=1,B1382='112'!$K$9,OR($N1382='112'!$I$6,$O1382='112'!$I$6))),"x",""))</f>
        <v/>
      </c>
      <c r="U1382" s="85" t="str">
        <f>IF(ISERROR(FIND('112'!$M$9,G1382,1)),"",IF((AND(LEFT(G1382,2)=LEFT('112'!$M$9,2),B1382&lt;'112'!$K$9,$N1382='112'!$I$6)),"x",""))</f>
        <v/>
      </c>
      <c r="V1382" s="85" t="str">
        <f>IF(ISERROR(FIND('112'!$M$9,G1382,1)),"",IF((AND(RIGHT(G1382,2)=RIGHT('112'!$M$9,2),B1382&lt;'112'!$K$9,$O1382='112'!$I$6)),"x",""))</f>
        <v/>
      </c>
      <c r="W1382" s="85" t="str">
        <f>IF(AND('341-CT'!$H$9=H1382,OR(LEFT(N1382,3)=$W$7,LEFT(O1382,3)=$W$7)),"x","")</f>
        <v/>
      </c>
      <c r="X1382" s="85" t="str">
        <f>IF(OR(TH!N1382=TH!$X$7,O1382=TH!$X$7),"x","")</f>
        <v/>
      </c>
      <c r="Y1382" s="85" t="str">
        <f>IF(AND(OR(N1382="131",O1382="131"),H1382='131-CT'!$H$9),"x","")</f>
        <v/>
      </c>
      <c r="Z1382" s="85"/>
      <c r="AA1382" s="85" t="str">
        <f>IF(AND(MONTH(E1382)='IN-NX'!$J$5,'IN-NX'!$D$7=D1382),"x","")</f>
        <v/>
      </c>
      <c r="AB1382" s="85" t="str">
        <f>IF(AND(OR(LEFT(TH!N1382,2)="15",LEFT(TH!O1382,2)="15"),'152-CT'!$J$8=TH!F1382),"x","")</f>
        <v/>
      </c>
      <c r="AC1382" s="85" t="str">
        <f>IF(AND(OR(LEFT(TH!N1382,2)="15",LEFT(TH!O1382,2)="15"),TK!$E$7=TH!F1382),"x","")</f>
        <v/>
      </c>
      <c r="AD1382" s="85"/>
    </row>
    <row r="1383" spans="1:30" ht="15.75" hidden="1" customHeight="1">
      <c r="A1383" s="342" t="str">
        <f>IF(B1383&lt;&gt;"",IF(AND(B1383='IN-TC'!$S$4,OR(TH!N1383="1111",TH!O1383="1111")),TH!D1383,""),"")</f>
        <v/>
      </c>
      <c r="B1383" s="63">
        <f t="shared" si="217"/>
        <v>6</v>
      </c>
      <c r="C1383" s="64">
        <v>42551</v>
      </c>
      <c r="D1383" s="64" t="s">
        <v>585</v>
      </c>
      <c r="E1383" s="64">
        <f t="shared" si="218"/>
        <v>42551</v>
      </c>
      <c r="F1383" s="74" t="s">
        <v>740</v>
      </c>
      <c r="G1383" s="67" t="s">
        <v>927</v>
      </c>
      <c r="H1383" s="7" t="s">
        <v>733</v>
      </c>
      <c r="I1383" s="446"/>
      <c r="J1383" s="446"/>
      <c r="K1383" s="437"/>
      <c r="L1383" s="446"/>
      <c r="M1383" s="65">
        <v>19313000</v>
      </c>
      <c r="N1383" s="66" t="s">
        <v>261</v>
      </c>
      <c r="O1383" s="66" t="s">
        <v>43</v>
      </c>
      <c r="P1383" s="85" t="str">
        <f>IF(AND('331-CT'!$E$7=TH!H1383,OR(N1383="331",O1383="331")),"x","")</f>
        <v/>
      </c>
      <c r="Q1383" s="85" t="str">
        <f>IF(AND(B1383='111'!$L$11,OR($N1383=$Q$7,$O1383=$Q$7)),"x","")</f>
        <v/>
      </c>
      <c r="R1383" s="85" t="str">
        <f>IF(AND($N1383=$Q$7,$B1383&lt;'111'!$L$11),"x","")</f>
        <v/>
      </c>
      <c r="S1383" s="85" t="str">
        <f>IF(AND($O1383=$Q$7,$B1383&lt;'111'!$L$11),"x","")</f>
        <v/>
      </c>
      <c r="T1383" s="85" t="str">
        <f>IF(ISERROR(FIND('112'!$M$9,G1383,1)),"",IF((AND(FIND('112'!$M$9,G1383,1)&gt;=1,B1383='112'!$K$9,OR($N1383='112'!$I$6,$O1383='112'!$I$6))),"x",""))</f>
        <v/>
      </c>
      <c r="U1383" s="85" t="str">
        <f>IF(ISERROR(FIND('112'!$M$9,G1383,1)),"",IF((AND(LEFT(G1383,2)=LEFT('112'!$M$9,2),B1383&lt;'112'!$K$9,$N1383='112'!$I$6)),"x",""))</f>
        <v/>
      </c>
      <c r="V1383" s="85" t="str">
        <f>IF(ISERROR(FIND('112'!$M$9,G1383,1)),"",IF((AND(RIGHT(G1383,2)=RIGHT('112'!$M$9,2),B1383&lt;'112'!$K$9,$O1383='112'!$I$6)),"x",""))</f>
        <v/>
      </c>
      <c r="W1383" s="85" t="str">
        <f>IF(AND('341-CT'!$H$9=H1383,OR(LEFT(N1383,3)=$W$7,LEFT(O1383,3)=$W$7)),"x","")</f>
        <v/>
      </c>
      <c r="X1383" s="85" t="str">
        <f>IF(OR(TH!N1383=TH!$X$7,O1383=TH!$X$7),"x","")</f>
        <v/>
      </c>
      <c r="Y1383" s="85" t="str">
        <f>IF(AND(OR(N1383="131",O1383="131"),H1383='131-CT'!$H$9),"x","")</f>
        <v/>
      </c>
      <c r="Z1383" s="85"/>
      <c r="AA1383" s="85" t="str">
        <f>IF(AND(MONTH(E1383)='IN-NX'!$J$5,'IN-NX'!$D$7=D1383),"x","")</f>
        <v/>
      </c>
      <c r="AB1383" s="85" t="str">
        <f>IF(AND(OR(LEFT(TH!N1383,2)="15",LEFT(TH!O1383,2)="15"),'152-CT'!$J$8=TH!F1383),"x","")</f>
        <v/>
      </c>
      <c r="AC1383" s="85" t="str">
        <f>IF(AND(OR(LEFT(TH!N1383,2)="15",LEFT(TH!O1383,2)="15"),TK!$E$7=TH!F1383),"x","")</f>
        <v/>
      </c>
      <c r="AD1383" s="85"/>
    </row>
    <row r="1384" spans="1:30" ht="15.75" hidden="1" customHeight="1">
      <c r="A1384" s="342" t="str">
        <f>IF(B1384&lt;&gt;"",IF(AND(B1384='IN-TC'!$S$4,OR(TH!N1384="1111",TH!O1384="1111")),TH!D1384,""),"")</f>
        <v/>
      </c>
      <c r="B1384" s="63">
        <f t="shared" si="217"/>
        <v>6</v>
      </c>
      <c r="C1384" s="64">
        <v>42551</v>
      </c>
      <c r="D1384" s="64" t="s">
        <v>585</v>
      </c>
      <c r="E1384" s="64">
        <f t="shared" si="218"/>
        <v>42551</v>
      </c>
      <c r="F1384" s="74" t="s">
        <v>740</v>
      </c>
      <c r="G1384" s="67" t="s">
        <v>927</v>
      </c>
      <c r="H1384" s="7" t="s">
        <v>734</v>
      </c>
      <c r="I1384" s="446"/>
      <c r="J1384" s="446"/>
      <c r="K1384" s="437"/>
      <c r="L1384" s="446"/>
      <c r="M1384" s="65">
        <v>23760000</v>
      </c>
      <c r="N1384" s="66" t="s">
        <v>261</v>
      </c>
      <c r="O1384" s="66" t="s">
        <v>43</v>
      </c>
      <c r="P1384" s="85" t="str">
        <f>IF(AND('331-CT'!$E$7=TH!H1384,OR(N1384="331",O1384="331")),"x","")</f>
        <v/>
      </c>
      <c r="Q1384" s="85" t="str">
        <f>IF(AND(B1384='111'!$L$11,OR($N1384=$Q$7,$O1384=$Q$7)),"x","")</f>
        <v/>
      </c>
      <c r="R1384" s="85" t="str">
        <f>IF(AND($N1384=$Q$7,$B1384&lt;'111'!$L$11),"x","")</f>
        <v/>
      </c>
      <c r="S1384" s="85" t="str">
        <f>IF(AND($O1384=$Q$7,$B1384&lt;'111'!$L$11),"x","")</f>
        <v/>
      </c>
      <c r="T1384" s="85" t="str">
        <f>IF(ISERROR(FIND('112'!$M$9,G1384,1)),"",IF((AND(FIND('112'!$M$9,G1384,1)&gt;=1,B1384='112'!$K$9,OR($N1384='112'!$I$6,$O1384='112'!$I$6))),"x",""))</f>
        <v/>
      </c>
      <c r="U1384" s="85" t="str">
        <f>IF(ISERROR(FIND('112'!$M$9,G1384,1)),"",IF((AND(LEFT(G1384,2)=LEFT('112'!$M$9,2),B1384&lt;'112'!$K$9,$N1384='112'!$I$6)),"x",""))</f>
        <v/>
      </c>
      <c r="V1384" s="85" t="str">
        <f>IF(ISERROR(FIND('112'!$M$9,G1384,1)),"",IF((AND(RIGHT(G1384,2)=RIGHT('112'!$M$9,2),B1384&lt;'112'!$K$9,$O1384='112'!$I$6)),"x",""))</f>
        <v/>
      </c>
      <c r="W1384" s="85" t="str">
        <f>IF(AND('341-CT'!$H$9=H1384,OR(LEFT(N1384,3)=$W$7,LEFT(O1384,3)=$W$7)),"x","")</f>
        <v/>
      </c>
      <c r="X1384" s="85" t="str">
        <f>IF(OR(TH!N1384=TH!$X$7,O1384=TH!$X$7),"x","")</f>
        <v/>
      </c>
      <c r="Y1384" s="85" t="str">
        <f>IF(AND(OR(N1384="131",O1384="131"),H1384='131-CT'!$H$9),"x","")</f>
        <v/>
      </c>
      <c r="Z1384" s="85"/>
      <c r="AA1384" s="85" t="str">
        <f>IF(AND(MONTH(E1384)='IN-NX'!$J$5,'IN-NX'!$D$7=D1384),"x","")</f>
        <v/>
      </c>
      <c r="AB1384" s="85" t="str">
        <f>IF(AND(OR(LEFT(TH!N1384,2)="15",LEFT(TH!O1384,2)="15"),'152-CT'!$J$8=TH!F1384),"x","")</f>
        <v/>
      </c>
      <c r="AC1384" s="85" t="str">
        <f>IF(AND(OR(LEFT(TH!N1384,2)="15",LEFT(TH!O1384,2)="15"),TK!$E$7=TH!F1384),"x","")</f>
        <v/>
      </c>
      <c r="AD1384" s="85"/>
    </row>
    <row r="1385" spans="1:30" ht="15.75" hidden="1" customHeight="1">
      <c r="A1385" s="342" t="str">
        <f>IF(B1385&lt;&gt;"",IF(AND(B1385='IN-TC'!$S$4,OR(TH!N1385="1111",TH!O1385="1111")),TH!D1385,""),"")</f>
        <v/>
      </c>
      <c r="B1385" s="63">
        <f t="shared" si="217"/>
        <v>6</v>
      </c>
      <c r="C1385" s="64">
        <v>42551</v>
      </c>
      <c r="D1385" s="64" t="s">
        <v>585</v>
      </c>
      <c r="E1385" s="64">
        <f t="shared" ref="E1385:E1389" si="219">C1385</f>
        <v>42551</v>
      </c>
      <c r="F1385" s="74" t="s">
        <v>741</v>
      </c>
      <c r="G1385" s="67" t="s">
        <v>926</v>
      </c>
      <c r="H1385" s="7" t="s">
        <v>735</v>
      </c>
      <c r="I1385" s="446"/>
      <c r="J1385" s="446"/>
      <c r="K1385" s="437"/>
      <c r="L1385" s="446"/>
      <c r="M1385" s="65">
        <v>6581759</v>
      </c>
      <c r="N1385" s="66" t="s">
        <v>261</v>
      </c>
      <c r="O1385" s="66" t="s">
        <v>43</v>
      </c>
      <c r="P1385" s="85" t="str">
        <f>IF(AND('331-CT'!$E$7=TH!H1385,OR(N1385="331",O1385="331")),"x","")</f>
        <v/>
      </c>
      <c r="Q1385" s="85" t="str">
        <f>IF(AND(B1385='111'!$L$11,OR($N1385=$Q$7,$O1385=$Q$7)),"x","")</f>
        <v/>
      </c>
      <c r="R1385" s="85" t="str">
        <f>IF(AND($N1385=$Q$7,$B1385&lt;'111'!$L$11),"x","")</f>
        <v/>
      </c>
      <c r="S1385" s="85" t="str">
        <f>IF(AND($O1385=$Q$7,$B1385&lt;'111'!$L$11),"x","")</f>
        <v/>
      </c>
      <c r="T1385" s="85" t="str">
        <f>IF(ISERROR(FIND('112'!$M$9,G1385,1)),"",IF((AND(FIND('112'!$M$9,G1385,1)&gt;=1,B1385='112'!$K$9,OR($N1385='112'!$I$6,$O1385='112'!$I$6))),"x",""))</f>
        <v/>
      </c>
      <c r="U1385" s="85" t="str">
        <f>IF(ISERROR(FIND('112'!$M$9,G1385,1)),"",IF((AND(LEFT(G1385,2)=LEFT('112'!$M$9,2),B1385&lt;'112'!$K$9,$N1385='112'!$I$6)),"x",""))</f>
        <v/>
      </c>
      <c r="V1385" s="85" t="str">
        <f>IF(ISERROR(FIND('112'!$M$9,G1385,1)),"",IF((AND(RIGHT(G1385,2)=RIGHT('112'!$M$9,2),B1385&lt;'112'!$K$9,$O1385='112'!$I$6)),"x",""))</f>
        <v/>
      </c>
      <c r="W1385" s="85" t="str">
        <f>IF(AND('341-CT'!$H$9=H1385,OR(LEFT(N1385,3)=$W$7,LEFT(O1385,3)=$W$7)),"x","")</f>
        <v/>
      </c>
      <c r="X1385" s="85" t="str">
        <f>IF(OR(TH!N1385=TH!$X$7,O1385=TH!$X$7),"x","")</f>
        <v/>
      </c>
      <c r="Y1385" s="85" t="str">
        <f>IF(AND(OR(N1385="131",O1385="131"),H1385='131-CT'!$H$9),"x","")</f>
        <v/>
      </c>
      <c r="Z1385" s="85"/>
      <c r="AA1385" s="85" t="str">
        <f>IF(AND(MONTH(E1385)='IN-NX'!$J$5,'IN-NX'!$D$7=D1385),"x","")</f>
        <v/>
      </c>
      <c r="AB1385" s="85" t="str">
        <f>IF(AND(OR(LEFT(TH!N1385,2)="15",LEFT(TH!O1385,2)="15"),'152-CT'!$J$8=TH!F1385),"x","")</f>
        <v/>
      </c>
      <c r="AC1385" s="85" t="str">
        <f>IF(AND(OR(LEFT(TH!N1385,2)="15",LEFT(TH!O1385,2)="15"),TK!$E$7=TH!F1385),"x","")</f>
        <v/>
      </c>
      <c r="AD1385" s="85"/>
    </row>
    <row r="1386" spans="1:30" ht="15.75" hidden="1" customHeight="1">
      <c r="A1386" s="342" t="str">
        <f>IF(B1386&lt;&gt;"",IF(AND(B1386='IN-TC'!$S$4,OR(TH!N1386="1111",TH!O1386="1111")),TH!D1386,""),"")</f>
        <v/>
      </c>
      <c r="B1386" s="63">
        <f t="shared" si="217"/>
        <v>6</v>
      </c>
      <c r="C1386" s="64">
        <v>42551</v>
      </c>
      <c r="D1386" s="64" t="s">
        <v>585</v>
      </c>
      <c r="E1386" s="64">
        <f t="shared" si="219"/>
        <v>42551</v>
      </c>
      <c r="F1386" s="74" t="s">
        <v>741</v>
      </c>
      <c r="G1386" s="67" t="s">
        <v>926</v>
      </c>
      <c r="H1386" s="7" t="s">
        <v>736</v>
      </c>
      <c r="I1386" s="446"/>
      <c r="J1386" s="446"/>
      <c r="K1386" s="437"/>
      <c r="L1386" s="446"/>
      <c r="M1386" s="65">
        <v>5890000</v>
      </c>
      <c r="N1386" s="66" t="s">
        <v>261</v>
      </c>
      <c r="O1386" s="66" t="s">
        <v>43</v>
      </c>
      <c r="P1386" s="85" t="str">
        <f>IF(AND('331-CT'!$E$7=TH!H1386,OR(N1386="331",O1386="331")),"x","")</f>
        <v/>
      </c>
      <c r="Q1386" s="85" t="str">
        <f>IF(AND(B1386='111'!$L$11,OR($N1386=$Q$7,$O1386=$Q$7)),"x","")</f>
        <v/>
      </c>
      <c r="R1386" s="85" t="str">
        <f>IF(AND($N1386=$Q$7,$B1386&lt;'111'!$L$11),"x","")</f>
        <v/>
      </c>
      <c r="S1386" s="85" t="str">
        <f>IF(AND($O1386=$Q$7,$B1386&lt;'111'!$L$11),"x","")</f>
        <v/>
      </c>
      <c r="T1386" s="85" t="str">
        <f>IF(ISERROR(FIND('112'!$M$9,G1386,1)),"",IF((AND(FIND('112'!$M$9,G1386,1)&gt;=1,B1386='112'!$K$9,OR($N1386='112'!$I$6,$O1386='112'!$I$6))),"x",""))</f>
        <v/>
      </c>
      <c r="U1386" s="85" t="str">
        <f>IF(ISERROR(FIND('112'!$M$9,G1386,1)),"",IF((AND(LEFT(G1386,2)=LEFT('112'!$M$9,2),B1386&lt;'112'!$K$9,$N1386='112'!$I$6)),"x",""))</f>
        <v/>
      </c>
      <c r="V1386" s="85" t="str">
        <f>IF(ISERROR(FIND('112'!$M$9,G1386,1)),"",IF((AND(RIGHT(G1386,2)=RIGHT('112'!$M$9,2),B1386&lt;'112'!$K$9,$O1386='112'!$I$6)),"x",""))</f>
        <v/>
      </c>
      <c r="W1386" s="85" t="str">
        <f>IF(AND('341-CT'!$H$9=H1386,OR(LEFT(N1386,3)=$W$7,LEFT(O1386,3)=$W$7)),"x","")</f>
        <v/>
      </c>
      <c r="X1386" s="85" t="str">
        <f>IF(OR(TH!N1386=TH!$X$7,O1386=TH!$X$7),"x","")</f>
        <v/>
      </c>
      <c r="Y1386" s="85" t="str">
        <f>IF(AND(OR(N1386="131",O1386="131"),H1386='131-CT'!$H$9),"x","")</f>
        <v/>
      </c>
      <c r="Z1386" s="85"/>
      <c r="AA1386" s="85" t="str">
        <f>IF(AND(MONTH(E1386)='IN-NX'!$J$5,'IN-NX'!$D$7=D1386),"x","")</f>
        <v/>
      </c>
      <c r="AB1386" s="85" t="str">
        <f>IF(AND(OR(LEFT(TH!N1386,2)="15",LEFT(TH!O1386,2)="15"),'152-CT'!$J$8=TH!F1386),"x","")</f>
        <v/>
      </c>
      <c r="AC1386" s="85" t="str">
        <f>IF(AND(OR(LEFT(TH!N1386,2)="15",LEFT(TH!O1386,2)="15"),TK!$E$7=TH!F1386),"x","")</f>
        <v/>
      </c>
      <c r="AD1386" s="85"/>
    </row>
    <row r="1387" spans="1:30" ht="15.75" hidden="1" customHeight="1">
      <c r="A1387" s="342" t="str">
        <f>IF(B1387&lt;&gt;"",IF(AND(B1387='IN-TC'!$S$4,OR(TH!N1387="1111",TH!O1387="1111")),TH!D1387,""),"")</f>
        <v/>
      </c>
      <c r="B1387" s="63">
        <f t="shared" si="217"/>
        <v>6</v>
      </c>
      <c r="C1387" s="64">
        <v>42551</v>
      </c>
      <c r="D1387" s="64" t="s">
        <v>585</v>
      </c>
      <c r="E1387" s="64">
        <f t="shared" si="219"/>
        <v>42551</v>
      </c>
      <c r="F1387" s="74" t="s">
        <v>741</v>
      </c>
      <c r="G1387" s="67" t="s">
        <v>926</v>
      </c>
      <c r="H1387" s="7" t="s">
        <v>737</v>
      </c>
      <c r="I1387" s="446"/>
      <c r="J1387" s="446"/>
      <c r="K1387" s="437"/>
      <c r="L1387" s="446"/>
      <c r="M1387" s="65">
        <v>3795000</v>
      </c>
      <c r="N1387" s="66" t="s">
        <v>261</v>
      </c>
      <c r="O1387" s="66" t="s">
        <v>43</v>
      </c>
      <c r="P1387" s="85" t="str">
        <f>IF(AND('331-CT'!$E$7=TH!H1387,OR(N1387="331",O1387="331")),"x","")</f>
        <v/>
      </c>
      <c r="Q1387" s="85" t="str">
        <f>IF(AND(B1387='111'!$L$11,OR($N1387=$Q$7,$O1387=$Q$7)),"x","")</f>
        <v/>
      </c>
      <c r="R1387" s="85" t="str">
        <f>IF(AND($N1387=$Q$7,$B1387&lt;'111'!$L$11),"x","")</f>
        <v/>
      </c>
      <c r="S1387" s="85" t="str">
        <f>IF(AND($O1387=$Q$7,$B1387&lt;'111'!$L$11),"x","")</f>
        <v/>
      </c>
      <c r="T1387" s="85" t="str">
        <f>IF(ISERROR(FIND('112'!$M$9,G1387,1)),"",IF((AND(FIND('112'!$M$9,G1387,1)&gt;=1,B1387='112'!$K$9,OR($N1387='112'!$I$6,$O1387='112'!$I$6))),"x",""))</f>
        <v/>
      </c>
      <c r="U1387" s="85" t="str">
        <f>IF(ISERROR(FIND('112'!$M$9,G1387,1)),"",IF((AND(LEFT(G1387,2)=LEFT('112'!$M$9,2),B1387&lt;'112'!$K$9,$N1387='112'!$I$6)),"x",""))</f>
        <v/>
      </c>
      <c r="V1387" s="85" t="str">
        <f>IF(ISERROR(FIND('112'!$M$9,G1387,1)),"",IF((AND(RIGHT(G1387,2)=RIGHT('112'!$M$9,2),B1387&lt;'112'!$K$9,$O1387='112'!$I$6)),"x",""))</f>
        <v/>
      </c>
      <c r="W1387" s="85" t="str">
        <f>IF(AND('341-CT'!$H$9=H1387,OR(LEFT(N1387,3)=$W$7,LEFT(O1387,3)=$W$7)),"x","")</f>
        <v/>
      </c>
      <c r="X1387" s="85" t="str">
        <f>IF(OR(TH!N1387=TH!$X$7,O1387=TH!$X$7),"x","")</f>
        <v/>
      </c>
      <c r="Y1387" s="85" t="str">
        <f>IF(AND(OR(N1387="131",O1387="131"),H1387='131-CT'!$H$9),"x","")</f>
        <v/>
      </c>
      <c r="Z1387" s="85"/>
      <c r="AA1387" s="85" t="str">
        <f>IF(AND(MONTH(E1387)='IN-NX'!$J$5,'IN-NX'!$D$7=D1387),"x","")</f>
        <v/>
      </c>
      <c r="AB1387" s="85" t="str">
        <f>IF(AND(OR(LEFT(TH!N1387,2)="15",LEFT(TH!O1387,2)="15"),'152-CT'!$J$8=TH!F1387),"x","")</f>
        <v/>
      </c>
      <c r="AC1387" s="85" t="str">
        <f>IF(AND(OR(LEFT(TH!N1387,2)="15",LEFT(TH!O1387,2)="15"),TK!$E$7=TH!F1387),"x","")</f>
        <v/>
      </c>
      <c r="AD1387" s="85"/>
    </row>
    <row r="1388" spans="1:30" ht="15.75" hidden="1" customHeight="1">
      <c r="A1388" s="342" t="str">
        <f>IF(B1388&lt;&gt;"",IF(AND(B1388='IN-TC'!$S$4,OR(TH!N1388="1111",TH!O1388="1111")),TH!D1388,""),"")</f>
        <v/>
      </c>
      <c r="B1388" s="63">
        <f t="shared" si="217"/>
        <v>6</v>
      </c>
      <c r="C1388" s="64">
        <v>42551</v>
      </c>
      <c r="D1388" s="64" t="s">
        <v>585</v>
      </c>
      <c r="E1388" s="64">
        <f t="shared" si="219"/>
        <v>42551</v>
      </c>
      <c r="F1388" s="74" t="s">
        <v>741</v>
      </c>
      <c r="G1388" s="67" t="s">
        <v>926</v>
      </c>
      <c r="H1388" s="7" t="s">
        <v>738</v>
      </c>
      <c r="I1388" s="446"/>
      <c r="J1388" s="446"/>
      <c r="K1388" s="437"/>
      <c r="L1388" s="446"/>
      <c r="M1388" s="65">
        <v>7310000</v>
      </c>
      <c r="N1388" s="66" t="s">
        <v>261</v>
      </c>
      <c r="O1388" s="66" t="s">
        <v>43</v>
      </c>
      <c r="P1388" s="85" t="str">
        <f>IF(AND('331-CT'!$E$7=TH!H1388,OR(N1388="331",O1388="331")),"x","")</f>
        <v/>
      </c>
      <c r="Q1388" s="85" t="str">
        <f>IF(AND(B1388='111'!$L$11,OR($N1388=$Q$7,$O1388=$Q$7)),"x","")</f>
        <v/>
      </c>
      <c r="R1388" s="85" t="str">
        <f>IF(AND($N1388=$Q$7,$B1388&lt;'111'!$L$11),"x","")</f>
        <v/>
      </c>
      <c r="S1388" s="85" t="str">
        <f>IF(AND($O1388=$Q$7,$B1388&lt;'111'!$L$11),"x","")</f>
        <v/>
      </c>
      <c r="T1388" s="85" t="str">
        <f>IF(ISERROR(FIND('112'!$M$9,G1388,1)),"",IF((AND(FIND('112'!$M$9,G1388,1)&gt;=1,B1388='112'!$K$9,OR($N1388='112'!$I$6,$O1388='112'!$I$6))),"x",""))</f>
        <v/>
      </c>
      <c r="U1388" s="85" t="str">
        <f>IF(ISERROR(FIND('112'!$M$9,G1388,1)),"",IF((AND(LEFT(G1388,2)=LEFT('112'!$M$9,2),B1388&lt;'112'!$K$9,$N1388='112'!$I$6)),"x",""))</f>
        <v/>
      </c>
      <c r="V1388" s="85" t="str">
        <f>IF(ISERROR(FIND('112'!$M$9,G1388,1)),"",IF((AND(RIGHT(G1388,2)=RIGHT('112'!$M$9,2),B1388&lt;'112'!$K$9,$O1388='112'!$I$6)),"x",""))</f>
        <v/>
      </c>
      <c r="W1388" s="85" t="str">
        <f>IF(AND('341-CT'!$H$9=H1388,OR(LEFT(N1388,3)=$W$7,LEFT(O1388,3)=$W$7)),"x","")</f>
        <v/>
      </c>
      <c r="X1388" s="85" t="str">
        <f>IF(OR(TH!N1388=TH!$X$7,O1388=TH!$X$7),"x","")</f>
        <v/>
      </c>
      <c r="Y1388" s="85" t="str">
        <f>IF(AND(OR(N1388="131",O1388="131"),H1388='131-CT'!$H$9),"x","")</f>
        <v/>
      </c>
      <c r="Z1388" s="85"/>
      <c r="AA1388" s="85" t="str">
        <f>IF(AND(MONTH(E1388)='IN-NX'!$J$5,'IN-NX'!$D$7=D1388),"x","")</f>
        <v/>
      </c>
      <c r="AB1388" s="85" t="str">
        <f>IF(AND(OR(LEFT(TH!N1388,2)="15",LEFT(TH!O1388,2)="15"),'152-CT'!$J$8=TH!F1388),"x","")</f>
        <v/>
      </c>
      <c r="AC1388" s="85" t="str">
        <f>IF(AND(OR(LEFT(TH!N1388,2)="15",LEFT(TH!O1388,2)="15"),TK!$E$7=TH!F1388),"x","")</f>
        <v/>
      </c>
      <c r="AD1388" s="85"/>
    </row>
    <row r="1389" spans="1:30" ht="15.75" hidden="1" customHeight="1">
      <c r="A1389" s="342" t="str">
        <f>IF(B1389&lt;&gt;"",IF(AND(B1389='IN-TC'!$S$4,OR(TH!N1389="1111",TH!O1389="1111")),TH!D1389,""),"")</f>
        <v/>
      </c>
      <c r="B1389" s="63">
        <f t="shared" si="217"/>
        <v>6</v>
      </c>
      <c r="C1389" s="64">
        <v>42551</v>
      </c>
      <c r="D1389" s="64" t="s">
        <v>585</v>
      </c>
      <c r="E1389" s="64">
        <f t="shared" si="219"/>
        <v>42551</v>
      </c>
      <c r="F1389" s="74" t="s">
        <v>740</v>
      </c>
      <c r="G1389" s="67" t="s">
        <v>927</v>
      </c>
      <c r="H1389" s="7" t="s">
        <v>739</v>
      </c>
      <c r="I1389" s="446"/>
      <c r="J1389" s="446"/>
      <c r="K1389" s="437"/>
      <c r="L1389" s="446"/>
      <c r="M1389" s="65">
        <v>10370000</v>
      </c>
      <c r="N1389" s="66" t="s">
        <v>261</v>
      </c>
      <c r="O1389" s="66" t="s">
        <v>43</v>
      </c>
      <c r="P1389" s="85" t="str">
        <f>IF(AND('331-CT'!$E$7=TH!H1389,OR(N1389="331",O1389="331")),"x","")</f>
        <v/>
      </c>
      <c r="Q1389" s="85" t="str">
        <f>IF(AND(B1389='111'!$L$11,OR($N1389=$Q$7,$O1389=$Q$7)),"x","")</f>
        <v/>
      </c>
      <c r="R1389" s="85" t="str">
        <f>IF(AND($N1389=$Q$7,$B1389&lt;'111'!$L$11),"x","")</f>
        <v/>
      </c>
      <c r="S1389" s="85" t="str">
        <f>IF(AND($O1389=$Q$7,$B1389&lt;'111'!$L$11),"x","")</f>
        <v/>
      </c>
      <c r="T1389" s="85" t="str">
        <f>IF(ISERROR(FIND('112'!$M$9,G1389,1)),"",IF((AND(FIND('112'!$M$9,G1389,1)&gt;=1,B1389='112'!$K$9,OR($N1389='112'!$I$6,$O1389='112'!$I$6))),"x",""))</f>
        <v/>
      </c>
      <c r="U1389" s="85" t="str">
        <f>IF(ISERROR(FIND('112'!$M$9,G1389,1)),"",IF((AND(LEFT(G1389,2)=LEFT('112'!$M$9,2),B1389&lt;'112'!$K$9,$N1389='112'!$I$6)),"x",""))</f>
        <v/>
      </c>
      <c r="V1389" s="85" t="str">
        <f>IF(ISERROR(FIND('112'!$M$9,G1389,1)),"",IF((AND(RIGHT(G1389,2)=RIGHT('112'!$M$9,2),B1389&lt;'112'!$K$9,$O1389='112'!$I$6)),"x",""))</f>
        <v/>
      </c>
      <c r="W1389" s="85" t="str">
        <f>IF(AND('341-CT'!$H$9=H1389,OR(LEFT(N1389,3)=$W$7,LEFT(O1389,3)=$W$7)),"x","")</f>
        <v/>
      </c>
      <c r="X1389" s="85" t="str">
        <f>IF(OR(TH!N1389=TH!$X$7,O1389=TH!$X$7),"x","")</f>
        <v/>
      </c>
      <c r="Y1389" s="85" t="str">
        <f>IF(AND(OR(N1389="131",O1389="131"),H1389='131-CT'!$H$9),"x","")</f>
        <v/>
      </c>
      <c r="Z1389" s="85"/>
      <c r="AA1389" s="85" t="str">
        <f>IF(AND(MONTH(E1389)='IN-NX'!$J$5,'IN-NX'!$D$7=D1389),"x","")</f>
        <v/>
      </c>
      <c r="AB1389" s="85" t="str">
        <f>IF(AND(OR(LEFT(TH!N1389,2)="15",LEFT(TH!O1389,2)="15"),'152-CT'!$J$8=TH!F1389),"x","")</f>
        <v/>
      </c>
      <c r="AC1389" s="85" t="str">
        <f>IF(AND(OR(LEFT(TH!N1389,2)="15",LEFT(TH!O1389,2)="15"),TK!$E$7=TH!F1389),"x","")</f>
        <v/>
      </c>
      <c r="AD1389" s="85"/>
    </row>
    <row r="1390" spans="1:30" ht="15.75" hidden="1" customHeight="1">
      <c r="A1390" s="342" t="str">
        <f>IF(B1390&lt;&gt;"",IF(AND(B1390='IN-TC'!$S$4,OR(TH!N1390="1111",TH!O1390="1111")),TH!D1390,""),"")</f>
        <v/>
      </c>
      <c r="B1390" s="63">
        <f t="shared" si="217"/>
        <v>6</v>
      </c>
      <c r="C1390" s="64">
        <v>42551</v>
      </c>
      <c r="D1390" s="64" t="s">
        <v>585</v>
      </c>
      <c r="E1390" s="64">
        <f t="shared" ref="E1390:E1394" si="220">C1390</f>
        <v>42551</v>
      </c>
      <c r="F1390" s="74" t="s">
        <v>740</v>
      </c>
      <c r="G1390" s="67" t="s">
        <v>927</v>
      </c>
      <c r="H1390" s="7" t="s">
        <v>742</v>
      </c>
      <c r="I1390" s="446"/>
      <c r="J1390" s="446"/>
      <c r="K1390" s="437"/>
      <c r="L1390" s="446"/>
      <c r="M1390" s="65">
        <v>8730000</v>
      </c>
      <c r="N1390" s="66" t="s">
        <v>261</v>
      </c>
      <c r="O1390" s="66" t="s">
        <v>43</v>
      </c>
      <c r="P1390" s="85" t="str">
        <f>IF(AND('331-CT'!$E$7=TH!H1390,OR(N1390="331",O1390="331")),"x","")</f>
        <v/>
      </c>
      <c r="Q1390" s="85" t="str">
        <f>IF(AND(B1390='111'!$L$11,OR($N1390=$Q$7,$O1390=$Q$7)),"x","")</f>
        <v/>
      </c>
      <c r="R1390" s="85" t="str">
        <f>IF(AND($N1390=$Q$7,$B1390&lt;'111'!$L$11),"x","")</f>
        <v/>
      </c>
      <c r="S1390" s="85" t="str">
        <f>IF(AND($O1390=$Q$7,$B1390&lt;'111'!$L$11),"x","")</f>
        <v/>
      </c>
      <c r="T1390" s="85" t="str">
        <f>IF(ISERROR(FIND('112'!$M$9,G1390,1)),"",IF((AND(FIND('112'!$M$9,G1390,1)&gt;=1,B1390='112'!$K$9,OR($N1390='112'!$I$6,$O1390='112'!$I$6))),"x",""))</f>
        <v/>
      </c>
      <c r="U1390" s="85" t="str">
        <f>IF(ISERROR(FIND('112'!$M$9,G1390,1)),"",IF((AND(LEFT(G1390,2)=LEFT('112'!$M$9,2),B1390&lt;'112'!$K$9,$N1390='112'!$I$6)),"x",""))</f>
        <v/>
      </c>
      <c r="V1390" s="85" t="str">
        <f>IF(ISERROR(FIND('112'!$M$9,G1390,1)),"",IF((AND(RIGHT(G1390,2)=RIGHT('112'!$M$9,2),B1390&lt;'112'!$K$9,$O1390='112'!$I$6)),"x",""))</f>
        <v/>
      </c>
      <c r="W1390" s="85" t="str">
        <f>IF(AND('341-CT'!$H$9=H1390,OR(LEFT(N1390,3)=$W$7,LEFT(O1390,3)=$W$7)),"x","")</f>
        <v/>
      </c>
      <c r="X1390" s="85" t="str">
        <f>IF(OR(TH!N1390=TH!$X$7,O1390=TH!$X$7),"x","")</f>
        <v/>
      </c>
      <c r="Y1390" s="85" t="str">
        <f>IF(AND(OR(N1390="131",O1390="131"),H1390='131-CT'!$H$9),"x","")</f>
        <v/>
      </c>
      <c r="Z1390" s="85"/>
      <c r="AA1390" s="85" t="str">
        <f>IF(AND(MONTH(E1390)='IN-NX'!$J$5,'IN-NX'!$D$7=D1390),"x","")</f>
        <v/>
      </c>
      <c r="AB1390" s="85" t="str">
        <f>IF(AND(OR(LEFT(TH!N1390,2)="15",LEFT(TH!O1390,2)="15"),'152-CT'!$J$8=TH!F1390),"x","")</f>
        <v/>
      </c>
      <c r="AC1390" s="85" t="str">
        <f>IF(AND(OR(LEFT(TH!N1390,2)="15",LEFT(TH!O1390,2)="15"),TK!$E$7=TH!F1390),"x","")</f>
        <v/>
      </c>
      <c r="AD1390" s="85"/>
    </row>
    <row r="1391" spans="1:30" ht="15.75" hidden="1" customHeight="1">
      <c r="A1391" s="342" t="str">
        <f>IF(B1391&lt;&gt;"",IF(AND(B1391='IN-TC'!$S$4,OR(TH!N1391="1111",TH!O1391="1111")),TH!D1391,""),"")</f>
        <v/>
      </c>
      <c r="B1391" s="63">
        <f t="shared" si="217"/>
        <v>6</v>
      </c>
      <c r="C1391" s="64">
        <v>42551</v>
      </c>
      <c r="D1391" s="64" t="s">
        <v>585</v>
      </c>
      <c r="E1391" s="64">
        <f t="shared" si="220"/>
        <v>42551</v>
      </c>
      <c r="F1391" s="74" t="s">
        <v>740</v>
      </c>
      <c r="G1391" s="67" t="s">
        <v>927</v>
      </c>
      <c r="H1391" s="74" t="s">
        <v>1196</v>
      </c>
      <c r="I1391" s="446"/>
      <c r="J1391" s="446"/>
      <c r="K1391" s="437"/>
      <c r="L1391" s="446"/>
      <c r="M1391" s="65">
        <v>2460000</v>
      </c>
      <c r="N1391" s="66" t="s">
        <v>261</v>
      </c>
      <c r="O1391" s="66" t="s">
        <v>43</v>
      </c>
      <c r="P1391" s="85" t="str">
        <f>IF(AND('331-CT'!$E$7=TH!H1391,OR(N1391="331",O1391="331")),"x","")</f>
        <v/>
      </c>
      <c r="Q1391" s="85" t="str">
        <f>IF(AND(B1391='111'!$L$11,OR($N1391=$Q$7,$O1391=$Q$7)),"x","")</f>
        <v/>
      </c>
      <c r="R1391" s="85" t="str">
        <f>IF(AND($N1391=$Q$7,$B1391&lt;'111'!$L$11),"x","")</f>
        <v/>
      </c>
      <c r="S1391" s="85" t="str">
        <f>IF(AND($O1391=$Q$7,$B1391&lt;'111'!$L$11),"x","")</f>
        <v/>
      </c>
      <c r="T1391" s="85" t="str">
        <f>IF(ISERROR(FIND('112'!$M$9,G1391,1)),"",IF((AND(FIND('112'!$M$9,G1391,1)&gt;=1,B1391='112'!$K$9,OR($N1391='112'!$I$6,$O1391='112'!$I$6))),"x",""))</f>
        <v/>
      </c>
      <c r="U1391" s="85" t="str">
        <f>IF(ISERROR(FIND('112'!$M$9,G1391,1)),"",IF((AND(LEFT(G1391,2)=LEFT('112'!$M$9,2),B1391&lt;'112'!$K$9,$N1391='112'!$I$6)),"x",""))</f>
        <v/>
      </c>
      <c r="V1391" s="85" t="str">
        <f>IF(ISERROR(FIND('112'!$M$9,G1391,1)),"",IF((AND(RIGHT(G1391,2)=RIGHT('112'!$M$9,2),B1391&lt;'112'!$K$9,$O1391='112'!$I$6)),"x",""))</f>
        <v/>
      </c>
      <c r="W1391" s="85" t="str">
        <f>IF(AND('341-CT'!$H$9=H1391,OR(LEFT(N1391,3)=$W$7,LEFT(O1391,3)=$W$7)),"x","")</f>
        <v/>
      </c>
      <c r="X1391" s="85" t="str">
        <f>IF(OR(TH!N1391=TH!$X$7,O1391=TH!$X$7),"x","")</f>
        <v/>
      </c>
      <c r="Y1391" s="85" t="str">
        <f>IF(AND(OR(N1391="131",O1391="131"),H1391='131-CT'!$H$9),"x","")</f>
        <v/>
      </c>
      <c r="Z1391" s="85"/>
      <c r="AA1391" s="85" t="str">
        <f>IF(AND(MONTH(E1391)='IN-NX'!$J$5,'IN-NX'!$D$7=D1391),"x","")</f>
        <v/>
      </c>
      <c r="AB1391" s="85" t="str">
        <f>IF(AND(OR(LEFT(TH!N1391,2)="15",LEFT(TH!O1391,2)="15"),'152-CT'!$J$8=TH!F1391),"x","")</f>
        <v/>
      </c>
      <c r="AC1391" s="85" t="str">
        <f>IF(AND(OR(LEFT(TH!N1391,2)="15",LEFT(TH!O1391,2)="15"),TK!$E$7=TH!F1391),"x","")</f>
        <v/>
      </c>
      <c r="AD1391" s="85"/>
    </row>
    <row r="1392" spans="1:30" ht="15.75" hidden="1" customHeight="1">
      <c r="A1392" s="342" t="str">
        <f>IF(B1392&lt;&gt;"",IF(AND(B1392='IN-TC'!$S$4,OR(TH!N1392="1111",TH!O1392="1111")),TH!D1392,""),"")</f>
        <v/>
      </c>
      <c r="B1392" s="63">
        <f t="shared" si="217"/>
        <v>6</v>
      </c>
      <c r="C1392" s="64">
        <v>42551</v>
      </c>
      <c r="D1392" s="64" t="s">
        <v>585</v>
      </c>
      <c r="E1392" s="64">
        <f t="shared" si="220"/>
        <v>42551</v>
      </c>
      <c r="F1392" s="74" t="s">
        <v>740</v>
      </c>
      <c r="G1392" s="67" t="s">
        <v>927</v>
      </c>
      <c r="H1392" s="74" t="s">
        <v>1197</v>
      </c>
      <c r="I1392" s="446"/>
      <c r="J1392" s="446"/>
      <c r="K1392" s="437"/>
      <c r="L1392" s="446"/>
      <c r="M1392" s="65">
        <v>2700000</v>
      </c>
      <c r="N1392" s="66" t="s">
        <v>261</v>
      </c>
      <c r="O1392" s="66" t="s">
        <v>43</v>
      </c>
      <c r="P1392" s="85" t="str">
        <f>IF(AND('331-CT'!$E$7=TH!H1392,OR(N1392="331",O1392="331")),"x","")</f>
        <v/>
      </c>
      <c r="Q1392" s="85" t="str">
        <f>IF(AND(B1392='111'!$L$11,OR($N1392=$Q$7,$O1392=$Q$7)),"x","")</f>
        <v/>
      </c>
      <c r="R1392" s="85" t="str">
        <f>IF(AND($N1392=$Q$7,$B1392&lt;'111'!$L$11),"x","")</f>
        <v/>
      </c>
      <c r="S1392" s="85" t="str">
        <f>IF(AND($O1392=$Q$7,$B1392&lt;'111'!$L$11),"x","")</f>
        <v/>
      </c>
      <c r="T1392" s="85" t="str">
        <f>IF(ISERROR(FIND('112'!$M$9,G1392,1)),"",IF((AND(FIND('112'!$M$9,G1392,1)&gt;=1,B1392='112'!$K$9,OR($N1392='112'!$I$6,$O1392='112'!$I$6))),"x",""))</f>
        <v/>
      </c>
      <c r="U1392" s="85" t="str">
        <f>IF(ISERROR(FIND('112'!$M$9,G1392,1)),"",IF((AND(LEFT(G1392,2)=LEFT('112'!$M$9,2),B1392&lt;'112'!$K$9,$N1392='112'!$I$6)),"x",""))</f>
        <v/>
      </c>
      <c r="V1392" s="85" t="str">
        <f>IF(ISERROR(FIND('112'!$M$9,G1392,1)),"",IF((AND(RIGHT(G1392,2)=RIGHT('112'!$M$9,2),B1392&lt;'112'!$K$9,$O1392='112'!$I$6)),"x",""))</f>
        <v/>
      </c>
      <c r="W1392" s="85" t="str">
        <f>IF(AND('341-CT'!$H$9=H1392,OR(LEFT(N1392,3)=$W$7,LEFT(O1392,3)=$W$7)),"x","")</f>
        <v/>
      </c>
      <c r="X1392" s="85" t="str">
        <f>IF(OR(TH!N1392=TH!$X$7,O1392=TH!$X$7),"x","")</f>
        <v/>
      </c>
      <c r="Y1392" s="85" t="str">
        <f>IF(AND(OR(N1392="131",O1392="131"),H1392='131-CT'!$H$9),"x","")</f>
        <v/>
      </c>
      <c r="Z1392" s="85"/>
      <c r="AA1392" s="85" t="str">
        <f>IF(AND(MONTH(E1392)='IN-NX'!$J$5,'IN-NX'!$D$7=D1392),"x","")</f>
        <v/>
      </c>
      <c r="AB1392" s="85" t="str">
        <f>IF(AND(OR(LEFT(TH!N1392,2)="15",LEFT(TH!O1392,2)="15"),'152-CT'!$J$8=TH!F1392),"x","")</f>
        <v/>
      </c>
      <c r="AC1392" s="85" t="str">
        <f>IF(AND(OR(LEFT(TH!N1392,2)="15",LEFT(TH!O1392,2)="15"),TK!$E$7=TH!F1392),"x","")</f>
        <v/>
      </c>
      <c r="AD1392" s="85"/>
    </row>
    <row r="1393" spans="1:16369" s="1213" customFormat="1" ht="15.75" hidden="1" customHeight="1">
      <c r="A1393" s="1204" t="str">
        <f>IF(B1393&lt;&gt;"",IF(AND(B1393='[2]IN-TC'!$S$4,OR([2]TH!N1394="1111",[2]TH!O1394="1111")),[2]TH!D1394,""),"")</f>
        <v/>
      </c>
      <c r="B1393" s="1205">
        <f t="shared" si="217"/>
        <v>6</v>
      </c>
      <c r="C1393" s="1217">
        <v>42543</v>
      </c>
      <c r="D1393" s="1217" t="s">
        <v>705</v>
      </c>
      <c r="E1393" s="1217">
        <f t="shared" si="220"/>
        <v>42543</v>
      </c>
      <c r="F1393" s="1218" t="s">
        <v>1682</v>
      </c>
      <c r="G1393" s="1219" t="s">
        <v>1683</v>
      </c>
      <c r="H1393" s="1218"/>
      <c r="I1393" s="1208"/>
      <c r="J1393" s="1208"/>
      <c r="K1393" s="1209">
        <v>781969.73</v>
      </c>
      <c r="L1393" s="1208">
        <v>22270</v>
      </c>
      <c r="M1393" s="1210"/>
      <c r="N1393" s="1220" t="s">
        <v>267</v>
      </c>
      <c r="O1393" s="1220" t="s">
        <v>267</v>
      </c>
      <c r="P1393" s="1146" t="str">
        <f>IF(AND('[2]331-CT'!$E$7=[2]TH!H1394,OR(N1393="331",O1393="331")),"x","")</f>
        <v/>
      </c>
      <c r="Q1393" s="1146" t="str">
        <f>IF(AND(B1393='[2]111'!$L$11,OR($N1393=$Q$7,$O1393=$Q$7)),"x","")</f>
        <v/>
      </c>
      <c r="R1393" s="1146" t="str">
        <f>IF(AND($N1393=$Q$7,$B1393&lt;'[2]111'!$L$11),"x","")</f>
        <v/>
      </c>
      <c r="S1393" s="1146" t="str">
        <f>IF(AND($O1393=$Q$7,$B1393&lt;'[2]111'!$L$11),"x","")</f>
        <v/>
      </c>
      <c r="T1393" s="1146" t="str">
        <f>IF(ISERROR(FIND('[2]112'!$M$9,G1393,1)),"",IF((AND(FIND('[2]112'!$M$9,G1393,1)&gt;=1,B1393='[2]112'!$K$9,OR($N1393='[2]112'!$I$6,$O1393='[2]112'!$I$6))),"x",""))</f>
        <v/>
      </c>
      <c r="U1393" s="1146" t="str">
        <f>IF(ISERROR(FIND('[2]112'!$M$9,G1393,1)),"",IF((AND(LEFT(G1393,2)=LEFT('[2]112'!$M$9,2),B1393&lt;'[2]112'!$K$9,$N1393='[2]112'!$I$6)),"x",""))</f>
        <v/>
      </c>
      <c r="V1393" s="1146" t="str">
        <f>IF(ISERROR(FIND('[2]112'!$M$9,G1393,1)),"",IF((AND(RIGHT(G1393,2)=RIGHT('[2]112'!$M$9,2),B1393&lt;'[2]112'!$K$9,$O1393='[2]112'!$I$6)),"x",""))</f>
        <v/>
      </c>
      <c r="W1393" s="1146" t="str">
        <f>IF(AND('[2]341-CT'!$H$9=H1393,OR(LEFT(N1393,3)=$W$7,LEFT(O1393,3)=$W$7)),"x","")</f>
        <v/>
      </c>
      <c r="X1393" s="1146" t="str">
        <f>IF(OR([2]TH!N1394=[2]TH!$X$7,O1393=[2]TH!$X$7),"x","")</f>
        <v/>
      </c>
      <c r="Y1393" s="1146" t="str">
        <f>IF(AND(OR(N1393="131",O1393="131"),H1393='[2]131-CT'!$H$9),"x","")</f>
        <v/>
      </c>
      <c r="Z1393" s="1146"/>
      <c r="AA1393" s="1146" t="str">
        <f>IF(AND(MONTH(E1393)='[2]IN-NX'!$J$5,'[2]IN-NX'!$D$7=D1393),"x","")</f>
        <v/>
      </c>
      <c r="AB1393" s="1146" t="str">
        <f>IF(AND(OR(LEFT([2]TH!N1394,2)="15",LEFT([2]TH!O1394,2)="15"),'[2]152-CT'!$J$8=[2]TH!F1394),"x","")</f>
        <v/>
      </c>
      <c r="AC1393" s="1146" t="str">
        <f>IF(AND(OR(LEFT([2]TH!N1394,2)="15",LEFT([2]TH!O1394,2)="15"),[2]TK!$E$7=[2]TH!F1394),"x","")</f>
        <v/>
      </c>
      <c r="AD1393" s="1221"/>
    </row>
    <row r="1394" spans="1:16369" s="1213" customFormat="1" ht="15.75" hidden="1" customHeight="1">
      <c r="A1394" s="1204" t="str">
        <f>IF(B1394&lt;&gt;"",IF(AND(B1394='[2]IN-TC'!$S$4,OR([2]TH!N1395="1111",[2]TH!O1395="1111")),[2]TH!D1395,""),"")</f>
        <v/>
      </c>
      <c r="B1394" s="1205">
        <f t="shared" si="217"/>
        <v>6</v>
      </c>
      <c r="C1394" s="1217">
        <v>42543</v>
      </c>
      <c r="D1394" s="1217" t="s">
        <v>1734</v>
      </c>
      <c r="E1394" s="1217">
        <f t="shared" si="220"/>
        <v>42543</v>
      </c>
      <c r="F1394" s="1218" t="s">
        <v>1735</v>
      </c>
      <c r="G1394" s="1219" t="s">
        <v>1578</v>
      </c>
      <c r="H1394" s="1218"/>
      <c r="I1394" s="1208"/>
      <c r="J1394" s="1208"/>
      <c r="K1394" s="1209">
        <v>781969.73</v>
      </c>
      <c r="L1394" s="1208">
        <v>22270</v>
      </c>
      <c r="M1394" s="1210">
        <f t="shared" ref="M1394" si="221">ROUND(K1394*L1394,0)</f>
        <v>17414465887</v>
      </c>
      <c r="N1394" s="1220" t="s">
        <v>267</v>
      </c>
      <c r="O1394" s="1220" t="s">
        <v>87</v>
      </c>
      <c r="P1394" s="1146" t="str">
        <f>IF(AND('[2]331-CT'!$E$7=[2]TH!H1395,OR(N1394="331",O1394="331")),"x","")</f>
        <v/>
      </c>
      <c r="Q1394" s="1146" t="str">
        <f>IF(AND(B1394='[2]111'!$L$11,OR($N1394=$Q$7,$O1394=$Q$7)),"x","")</f>
        <v/>
      </c>
      <c r="R1394" s="1146" t="str">
        <f>IF(AND($N1394=$Q$7,$B1394&lt;'[2]111'!$L$11),"x","")</f>
        <v/>
      </c>
      <c r="S1394" s="1146" t="str">
        <f>IF(AND($O1394=$Q$7,$B1394&lt;'[2]111'!$L$11),"x","")</f>
        <v/>
      </c>
      <c r="T1394" s="1146" t="str">
        <f>IF(ISERROR(FIND('[2]112'!$M$9,G1394,1)),"",IF((AND(FIND('[2]112'!$M$9,G1394,1)&gt;=1,B1394='[2]112'!$K$9,OR($N1394='[2]112'!$I$6,$O1394='[2]112'!$I$6))),"x",""))</f>
        <v/>
      </c>
      <c r="U1394" s="1146" t="str">
        <f>IF(ISERROR(FIND('[2]112'!$M$9,G1394,1)),"",IF((AND(LEFT(G1394,2)=LEFT('[2]112'!$M$9,2),B1394&lt;'[2]112'!$K$9,$N1394='[2]112'!$I$6)),"x",""))</f>
        <v/>
      </c>
      <c r="V1394" s="1146" t="str">
        <f>IF(ISERROR(FIND('[2]112'!$M$9,G1394,1)),"",IF((AND(RIGHT(G1394,2)=RIGHT('[2]112'!$M$9,2),B1394&lt;'[2]112'!$K$9,$O1394='[2]112'!$I$6)),"x",""))</f>
        <v/>
      </c>
      <c r="W1394" s="1146" t="str">
        <f>IF(AND('[2]341-CT'!$H$9=H1394,OR(LEFT(N1394,3)=$W$7,LEFT(O1394,3)=$W$7)),"x","")</f>
        <v/>
      </c>
      <c r="X1394" s="1146" t="str">
        <f>IF(OR([2]TH!N1395=[2]TH!$X$7,O1394=[2]TH!$X$7),"x","")</f>
        <v/>
      </c>
      <c r="Y1394" s="1146" t="str">
        <f>IF(AND(OR(N1394="131",O1394="131"),H1394='[2]131-CT'!$H$9),"x","")</f>
        <v/>
      </c>
      <c r="Z1394" s="1146"/>
      <c r="AA1394" s="1146" t="str">
        <f>IF(AND(MONTH(E1394)='[2]IN-NX'!$J$5,'[2]IN-NX'!$D$7=D1394),"x","")</f>
        <v/>
      </c>
      <c r="AB1394" s="1146" t="str">
        <f>IF(AND(OR(LEFT([2]TH!N1395,2)="15",LEFT([2]TH!O1395,2)="15"),'[2]152-CT'!$J$8=[2]TH!F1395),"x","")</f>
        <v/>
      </c>
      <c r="AC1394" s="1146" t="str">
        <f>IF(AND(OR(LEFT([2]TH!N1395,2)="15",LEFT([2]TH!O1395,2)="15"),[2]TK!$E$7=[2]TH!F1395),"x","")</f>
        <v/>
      </c>
      <c r="AD1394" s="1221"/>
    </row>
    <row r="1395" spans="1:16369" ht="15.75" hidden="1" customHeight="1">
      <c r="A1395" s="1204" t="s">
        <v>1733</v>
      </c>
      <c r="B1395" s="1205">
        <v>6</v>
      </c>
      <c r="C1395" s="1217">
        <v>42545</v>
      </c>
      <c r="D1395" s="1217"/>
      <c r="E1395" s="1217">
        <v>42545</v>
      </c>
      <c r="F1395" s="1218" t="s">
        <v>1736</v>
      </c>
      <c r="G1395" s="1219" t="s">
        <v>1578</v>
      </c>
      <c r="H1395" s="1218"/>
      <c r="I1395" s="1208"/>
      <c r="J1395" s="1208"/>
      <c r="K1395" s="1209"/>
      <c r="L1395" s="1208"/>
      <c r="M1395" s="1210">
        <f>3348750000</f>
        <v>3348750000</v>
      </c>
      <c r="N1395" s="1220" t="s">
        <v>26</v>
      </c>
      <c r="O1395" s="1220" t="s">
        <v>261</v>
      </c>
      <c r="P1395" s="1213"/>
      <c r="Q1395" s="1213"/>
      <c r="R1395" s="1213"/>
      <c r="S1395" s="1213"/>
      <c r="T1395" s="1213"/>
      <c r="U1395" s="1213"/>
      <c r="V1395" s="1213"/>
      <c r="W1395" s="1213"/>
      <c r="X1395" s="1213"/>
      <c r="Y1395" s="1213"/>
      <c r="Z1395" s="1213"/>
      <c r="AA1395" s="1213"/>
      <c r="AB1395" s="1213"/>
      <c r="AC1395" s="1213"/>
      <c r="AD1395" s="1213"/>
      <c r="AE1395" s="1213"/>
      <c r="AF1395" s="1213"/>
      <c r="AG1395" s="1213"/>
      <c r="AH1395" s="1213"/>
      <c r="AI1395" s="1213"/>
      <c r="AJ1395" s="1213"/>
      <c r="AK1395" s="1213"/>
      <c r="AL1395" s="1213"/>
      <c r="AM1395" s="1213"/>
      <c r="AN1395" s="1213"/>
      <c r="AO1395" s="1213"/>
      <c r="AP1395" s="1213"/>
      <c r="AQ1395" s="1213"/>
      <c r="AR1395" s="1213"/>
      <c r="AS1395" s="1213"/>
      <c r="AT1395" s="1213"/>
      <c r="AU1395" s="1213"/>
      <c r="AV1395" s="1213"/>
      <c r="AW1395" s="1213"/>
      <c r="AX1395" s="1213"/>
      <c r="AY1395" s="1213"/>
      <c r="AZ1395" s="1213"/>
      <c r="BA1395" s="1213"/>
      <c r="BB1395" s="1213"/>
      <c r="BC1395" s="1213"/>
      <c r="BD1395" s="1213"/>
      <c r="BE1395" s="1213"/>
      <c r="BF1395" s="1213"/>
      <c r="BG1395" s="1213"/>
      <c r="BH1395" s="1213"/>
      <c r="BI1395" s="1213"/>
      <c r="BJ1395" s="1213"/>
      <c r="BK1395" s="1213"/>
      <c r="BL1395" s="1213"/>
      <c r="BM1395" s="1213"/>
      <c r="BN1395" s="1213"/>
      <c r="BO1395" s="1213"/>
      <c r="BP1395" s="1213"/>
      <c r="BQ1395" s="1213"/>
      <c r="BR1395" s="1213"/>
      <c r="BS1395" s="1213"/>
      <c r="BT1395" s="1213"/>
      <c r="BU1395" s="1213"/>
      <c r="BV1395" s="1213"/>
      <c r="BW1395" s="1213"/>
      <c r="BX1395" s="1213"/>
      <c r="BY1395" s="1213"/>
      <c r="BZ1395" s="1213"/>
      <c r="CA1395" s="1213"/>
      <c r="CB1395" s="1213"/>
      <c r="CC1395" s="1213"/>
      <c r="CD1395" s="1213"/>
      <c r="CE1395" s="1213"/>
      <c r="CF1395" s="1213"/>
      <c r="CG1395" s="1213"/>
      <c r="CH1395" s="1213"/>
      <c r="CI1395" s="1213"/>
      <c r="CJ1395" s="1213"/>
      <c r="CK1395" s="1213"/>
      <c r="CL1395" s="1213"/>
      <c r="CM1395" s="1213"/>
      <c r="CN1395" s="1213"/>
      <c r="CO1395" s="1213"/>
      <c r="CP1395" s="1213"/>
      <c r="CQ1395" s="1213"/>
      <c r="CR1395" s="1213"/>
      <c r="CS1395" s="1213"/>
      <c r="CT1395" s="1213"/>
      <c r="CU1395" s="1213"/>
      <c r="CV1395" s="1213"/>
      <c r="CW1395" s="1213"/>
      <c r="CX1395" s="1213"/>
      <c r="CY1395" s="1213"/>
      <c r="CZ1395" s="1213"/>
      <c r="DA1395" s="1213"/>
      <c r="DB1395" s="1213"/>
      <c r="DC1395" s="1213"/>
      <c r="DD1395" s="1213"/>
      <c r="DE1395" s="1213"/>
      <c r="DF1395" s="1213"/>
      <c r="DG1395" s="1213"/>
      <c r="DH1395" s="1213"/>
      <c r="DI1395" s="1213"/>
      <c r="DJ1395" s="1213"/>
      <c r="DK1395" s="1213"/>
      <c r="DL1395" s="1213"/>
      <c r="DM1395" s="1213"/>
      <c r="DN1395" s="1213"/>
      <c r="DO1395" s="1213"/>
      <c r="DP1395" s="1213"/>
      <c r="DQ1395" s="1213"/>
      <c r="DR1395" s="1213"/>
      <c r="DS1395" s="1213"/>
      <c r="DT1395" s="1213"/>
      <c r="DU1395" s="1213"/>
      <c r="DV1395" s="1213"/>
      <c r="DW1395" s="1213"/>
      <c r="DX1395" s="1213"/>
      <c r="DY1395" s="1213"/>
      <c r="DZ1395" s="1213"/>
      <c r="EA1395" s="1213"/>
      <c r="EB1395" s="1213"/>
      <c r="EC1395" s="1213"/>
      <c r="ED1395" s="1213"/>
      <c r="EE1395" s="1213"/>
      <c r="EF1395" s="1213"/>
      <c r="EG1395" s="1213"/>
      <c r="EH1395" s="1213"/>
      <c r="EI1395" s="1213"/>
      <c r="EJ1395" s="1213"/>
      <c r="EK1395" s="1213"/>
      <c r="EL1395" s="1213"/>
      <c r="EM1395" s="1213"/>
      <c r="EN1395" s="1213"/>
      <c r="EO1395" s="1213"/>
      <c r="EP1395" s="1213"/>
      <c r="EQ1395" s="1213"/>
      <c r="ER1395" s="1213"/>
      <c r="ES1395" s="1213"/>
      <c r="ET1395" s="1213"/>
      <c r="EU1395" s="1213"/>
      <c r="EV1395" s="1213"/>
      <c r="EW1395" s="1213"/>
      <c r="EX1395" s="1213"/>
      <c r="EY1395" s="1213"/>
      <c r="EZ1395" s="1213"/>
      <c r="FA1395" s="1213"/>
      <c r="FB1395" s="1213"/>
      <c r="FC1395" s="1213"/>
      <c r="FD1395" s="1213"/>
      <c r="FE1395" s="1213"/>
      <c r="FF1395" s="1213"/>
      <c r="FG1395" s="1213"/>
      <c r="FH1395" s="1213"/>
      <c r="FI1395" s="1213"/>
      <c r="FJ1395" s="1213"/>
      <c r="FK1395" s="1213"/>
      <c r="FL1395" s="1213"/>
      <c r="FM1395" s="1213"/>
      <c r="FN1395" s="1213"/>
      <c r="FO1395" s="1213"/>
      <c r="FP1395" s="1213"/>
      <c r="FQ1395" s="1213"/>
      <c r="FR1395" s="1213"/>
      <c r="FS1395" s="1213"/>
      <c r="FT1395" s="1213"/>
      <c r="FU1395" s="1213"/>
      <c r="FV1395" s="1213"/>
      <c r="FW1395" s="1213"/>
      <c r="FX1395" s="1213"/>
      <c r="FY1395" s="1213"/>
      <c r="FZ1395" s="1213"/>
      <c r="GA1395" s="1213"/>
      <c r="GB1395" s="1213"/>
      <c r="GC1395" s="1213"/>
      <c r="GD1395" s="1213"/>
      <c r="GE1395" s="1213"/>
      <c r="GF1395" s="1213"/>
      <c r="GG1395" s="1213"/>
      <c r="GH1395" s="1213"/>
      <c r="GI1395" s="1213"/>
      <c r="GJ1395" s="1213"/>
      <c r="GK1395" s="1213"/>
      <c r="GL1395" s="1213"/>
      <c r="GM1395" s="1213"/>
      <c r="GN1395" s="1213"/>
      <c r="GO1395" s="1213"/>
      <c r="GP1395" s="1213"/>
      <c r="GQ1395" s="1213"/>
      <c r="GR1395" s="1213"/>
      <c r="GS1395" s="1213"/>
      <c r="GT1395" s="1213"/>
      <c r="GU1395" s="1213"/>
      <c r="GV1395" s="1213"/>
      <c r="GW1395" s="1213"/>
      <c r="GX1395" s="1213"/>
      <c r="GY1395" s="1213"/>
      <c r="GZ1395" s="1213"/>
      <c r="HA1395" s="1213"/>
      <c r="HB1395" s="1213"/>
      <c r="HC1395" s="1213"/>
      <c r="HD1395" s="1213"/>
      <c r="HE1395" s="1213"/>
      <c r="HF1395" s="1213"/>
      <c r="HG1395" s="1213"/>
      <c r="HH1395" s="1213"/>
      <c r="HI1395" s="1213"/>
      <c r="HJ1395" s="1213"/>
      <c r="HK1395" s="1213"/>
      <c r="HL1395" s="1213"/>
      <c r="HM1395" s="1213"/>
      <c r="HN1395" s="1213"/>
      <c r="HO1395" s="1213"/>
      <c r="HP1395" s="1213"/>
      <c r="HQ1395" s="1213"/>
      <c r="HR1395" s="1213"/>
      <c r="HS1395" s="1213"/>
      <c r="HT1395" s="1213"/>
      <c r="HU1395" s="1213"/>
      <c r="HV1395" s="1213"/>
      <c r="HW1395" s="1213"/>
      <c r="HX1395" s="1213"/>
      <c r="HY1395" s="1213"/>
      <c r="HZ1395" s="1213"/>
      <c r="IA1395" s="1213"/>
      <c r="IB1395" s="1213"/>
      <c r="IC1395" s="1213"/>
      <c r="ID1395" s="1213"/>
      <c r="IE1395" s="1213"/>
      <c r="IF1395" s="1213"/>
      <c r="IG1395" s="1213"/>
      <c r="IH1395" s="1213"/>
      <c r="II1395" s="1213"/>
      <c r="IJ1395" s="1213"/>
      <c r="IK1395" s="1213"/>
      <c r="IL1395" s="1213"/>
      <c r="IM1395" s="1213"/>
      <c r="IN1395" s="1213"/>
      <c r="IO1395" s="1213"/>
      <c r="IP1395" s="1213"/>
      <c r="IQ1395" s="1213"/>
      <c r="IR1395" s="1213"/>
      <c r="IS1395" s="1213"/>
      <c r="IT1395" s="1213"/>
      <c r="IU1395" s="1213"/>
      <c r="IV1395" s="1213"/>
      <c r="IW1395" s="1213"/>
      <c r="IX1395" s="1213"/>
      <c r="IY1395" s="1213"/>
      <c r="IZ1395" s="1213"/>
      <c r="JA1395" s="1213"/>
      <c r="JB1395" s="1213"/>
      <c r="JC1395" s="1213"/>
      <c r="JD1395" s="1213"/>
      <c r="JE1395" s="1213"/>
      <c r="JF1395" s="1213"/>
      <c r="JG1395" s="1213"/>
      <c r="JH1395" s="1213"/>
      <c r="JI1395" s="1213"/>
      <c r="JJ1395" s="1213"/>
      <c r="JK1395" s="1213"/>
      <c r="JL1395" s="1213"/>
      <c r="JM1395" s="1213"/>
      <c r="JN1395" s="1213"/>
      <c r="JO1395" s="1213"/>
      <c r="JP1395" s="1213"/>
      <c r="JQ1395" s="1213"/>
      <c r="JR1395" s="1213"/>
      <c r="JS1395" s="1213"/>
      <c r="JT1395" s="1213"/>
      <c r="JU1395" s="1213"/>
      <c r="JV1395" s="1213"/>
      <c r="JW1395" s="1213"/>
      <c r="JX1395" s="1213"/>
      <c r="JY1395" s="1213"/>
      <c r="JZ1395" s="1213"/>
      <c r="KA1395" s="1213"/>
      <c r="KB1395" s="1213"/>
      <c r="KC1395" s="1213"/>
      <c r="KD1395" s="1213"/>
      <c r="KE1395" s="1213"/>
      <c r="KF1395" s="1213"/>
      <c r="KG1395" s="1213"/>
      <c r="KH1395" s="1213"/>
      <c r="KI1395" s="1213"/>
      <c r="KJ1395" s="1213"/>
      <c r="KK1395" s="1213"/>
      <c r="KL1395" s="1213"/>
      <c r="KM1395" s="1213"/>
      <c r="KN1395" s="1213"/>
      <c r="KO1395" s="1213"/>
      <c r="KP1395" s="1213"/>
      <c r="KQ1395" s="1213"/>
      <c r="KR1395" s="1213"/>
      <c r="KS1395" s="1213"/>
      <c r="KT1395" s="1213"/>
      <c r="KU1395" s="1213"/>
      <c r="KV1395" s="1213"/>
      <c r="KW1395" s="1213"/>
      <c r="KX1395" s="1213"/>
      <c r="KY1395" s="1213"/>
      <c r="KZ1395" s="1213"/>
      <c r="LA1395" s="1213"/>
      <c r="LB1395" s="1213"/>
      <c r="LC1395" s="1213"/>
      <c r="LD1395" s="1213"/>
      <c r="LE1395" s="1213"/>
      <c r="LF1395" s="1213"/>
      <c r="LG1395" s="1213"/>
      <c r="LH1395" s="1213"/>
      <c r="LI1395" s="1213"/>
      <c r="LJ1395" s="1213"/>
      <c r="LK1395" s="1213"/>
      <c r="LL1395" s="1213"/>
      <c r="LM1395" s="1213"/>
      <c r="LN1395" s="1213"/>
      <c r="LO1395" s="1213"/>
      <c r="LP1395" s="1213"/>
      <c r="LQ1395" s="1213"/>
      <c r="LR1395" s="1213"/>
      <c r="LS1395" s="1213"/>
      <c r="LT1395" s="1213"/>
      <c r="LU1395" s="1213"/>
      <c r="LV1395" s="1213"/>
      <c r="LW1395" s="1213"/>
      <c r="LX1395" s="1213"/>
      <c r="LY1395" s="1213"/>
      <c r="LZ1395" s="1213"/>
      <c r="MA1395" s="1213"/>
      <c r="MB1395" s="1213"/>
      <c r="MC1395" s="1213"/>
      <c r="MD1395" s="1213"/>
      <c r="ME1395" s="1213"/>
      <c r="MF1395" s="1213"/>
      <c r="MG1395" s="1213"/>
      <c r="MH1395" s="1213"/>
      <c r="MI1395" s="1213"/>
      <c r="MJ1395" s="1213"/>
      <c r="MK1395" s="1213"/>
      <c r="ML1395" s="1213"/>
      <c r="MM1395" s="1213"/>
      <c r="MN1395" s="1213"/>
      <c r="MO1395" s="1213"/>
      <c r="MP1395" s="1213"/>
      <c r="MQ1395" s="1213"/>
      <c r="MR1395" s="1213"/>
      <c r="MS1395" s="1213"/>
      <c r="MT1395" s="1213"/>
      <c r="MU1395" s="1213"/>
      <c r="MV1395" s="1213"/>
      <c r="MW1395" s="1213"/>
      <c r="MX1395" s="1213"/>
      <c r="MY1395" s="1213"/>
      <c r="MZ1395" s="1213"/>
      <c r="NA1395" s="1213"/>
      <c r="NB1395" s="1213"/>
      <c r="NC1395" s="1213"/>
      <c r="ND1395" s="1213"/>
      <c r="NE1395" s="1213"/>
      <c r="NF1395" s="1213"/>
      <c r="NG1395" s="1213"/>
      <c r="NH1395" s="1213"/>
      <c r="NI1395" s="1213"/>
      <c r="NJ1395" s="1213"/>
      <c r="NK1395" s="1213"/>
      <c r="NL1395" s="1213"/>
      <c r="NM1395" s="1213"/>
      <c r="NN1395" s="1213"/>
      <c r="NO1395" s="1213"/>
      <c r="NP1395" s="1213"/>
      <c r="NQ1395" s="1213"/>
      <c r="NR1395" s="1213"/>
      <c r="NS1395" s="1213"/>
      <c r="NT1395" s="1213"/>
      <c r="NU1395" s="1213"/>
      <c r="NV1395" s="1213"/>
      <c r="NW1395" s="1213"/>
      <c r="NX1395" s="1213"/>
      <c r="NY1395" s="1213"/>
      <c r="NZ1395" s="1213"/>
      <c r="OA1395" s="1213"/>
      <c r="OB1395" s="1213"/>
      <c r="OC1395" s="1213"/>
      <c r="OD1395" s="1213"/>
      <c r="OE1395" s="1213"/>
      <c r="OF1395" s="1213"/>
      <c r="OG1395" s="1213"/>
      <c r="OH1395" s="1213"/>
      <c r="OI1395" s="1213"/>
      <c r="OJ1395" s="1213"/>
      <c r="OK1395" s="1213"/>
      <c r="OL1395" s="1213"/>
      <c r="OM1395" s="1213"/>
      <c r="ON1395" s="1213"/>
      <c r="OO1395" s="1213"/>
      <c r="OP1395" s="1213"/>
      <c r="OQ1395" s="1213"/>
      <c r="OR1395" s="1213"/>
      <c r="OS1395" s="1213"/>
      <c r="OT1395" s="1213"/>
      <c r="OU1395" s="1213"/>
      <c r="OV1395" s="1213"/>
      <c r="OW1395" s="1213"/>
      <c r="OX1395" s="1213"/>
      <c r="OY1395" s="1213"/>
      <c r="OZ1395" s="1213"/>
      <c r="PA1395" s="1213"/>
      <c r="PB1395" s="1213"/>
      <c r="PC1395" s="1213"/>
      <c r="PD1395" s="1213"/>
      <c r="PE1395" s="1213"/>
      <c r="PF1395" s="1213"/>
      <c r="PG1395" s="1213"/>
      <c r="PH1395" s="1213"/>
      <c r="PI1395" s="1213"/>
      <c r="PJ1395" s="1213"/>
      <c r="PK1395" s="1213"/>
      <c r="PL1395" s="1213"/>
      <c r="PM1395" s="1213"/>
      <c r="PN1395" s="1213"/>
      <c r="PO1395" s="1213"/>
      <c r="PP1395" s="1213"/>
      <c r="PQ1395" s="1213"/>
      <c r="PR1395" s="1213"/>
      <c r="PS1395" s="1213"/>
      <c r="PT1395" s="1213"/>
      <c r="PU1395" s="1213"/>
      <c r="PV1395" s="1213"/>
      <c r="PW1395" s="1213"/>
      <c r="PX1395" s="1213"/>
      <c r="PY1395" s="1213"/>
      <c r="PZ1395" s="1213"/>
      <c r="QA1395" s="1213"/>
      <c r="QB1395" s="1213"/>
      <c r="QC1395" s="1213"/>
      <c r="QD1395" s="1213"/>
      <c r="QE1395" s="1213"/>
      <c r="QF1395" s="1213"/>
      <c r="QG1395" s="1213"/>
      <c r="QH1395" s="1213"/>
      <c r="QI1395" s="1213"/>
      <c r="QJ1395" s="1213"/>
      <c r="QK1395" s="1213"/>
      <c r="QL1395" s="1213"/>
      <c r="QM1395" s="1213"/>
      <c r="QN1395" s="1213"/>
      <c r="QO1395" s="1213"/>
      <c r="QP1395" s="1213"/>
      <c r="QQ1395" s="1213"/>
      <c r="QR1395" s="1213"/>
      <c r="QS1395" s="1213"/>
      <c r="QT1395" s="1213"/>
      <c r="QU1395" s="1213"/>
      <c r="QV1395" s="1213"/>
      <c r="QW1395" s="1213"/>
      <c r="QX1395" s="1213"/>
      <c r="QY1395" s="1213"/>
      <c r="QZ1395" s="1213"/>
      <c r="RA1395" s="1213"/>
      <c r="RB1395" s="1213"/>
      <c r="RC1395" s="1213"/>
      <c r="RD1395" s="1213"/>
      <c r="RE1395" s="1213"/>
      <c r="RF1395" s="1213"/>
      <c r="RG1395" s="1213"/>
      <c r="RH1395" s="1213"/>
      <c r="RI1395" s="1213"/>
      <c r="RJ1395" s="1213"/>
      <c r="RK1395" s="1213"/>
      <c r="RL1395" s="1213"/>
      <c r="RM1395" s="1213"/>
      <c r="RN1395" s="1213"/>
      <c r="RO1395" s="1213"/>
      <c r="RP1395" s="1213"/>
      <c r="RQ1395" s="1213"/>
      <c r="RR1395" s="1213"/>
      <c r="RS1395" s="1213"/>
      <c r="RT1395" s="1213"/>
      <c r="RU1395" s="1213"/>
      <c r="RV1395" s="1213"/>
      <c r="RW1395" s="1213"/>
      <c r="RX1395" s="1213"/>
      <c r="RY1395" s="1213"/>
      <c r="RZ1395" s="1213"/>
      <c r="SA1395" s="1213"/>
      <c r="SB1395" s="1213"/>
      <c r="SC1395" s="1213"/>
      <c r="SD1395" s="1213"/>
      <c r="SE1395" s="1213"/>
      <c r="SF1395" s="1213"/>
      <c r="SG1395" s="1213"/>
      <c r="SH1395" s="1213"/>
      <c r="SI1395" s="1213"/>
      <c r="SJ1395" s="1213"/>
      <c r="SK1395" s="1213"/>
      <c r="SL1395" s="1213"/>
      <c r="SM1395" s="1213"/>
      <c r="SN1395" s="1213"/>
      <c r="SO1395" s="1213"/>
      <c r="SP1395" s="1213"/>
      <c r="SQ1395" s="1213"/>
      <c r="SR1395" s="1213"/>
      <c r="SS1395" s="1213"/>
      <c r="ST1395" s="1213"/>
      <c r="SU1395" s="1213"/>
      <c r="SV1395" s="1213"/>
      <c r="SW1395" s="1213"/>
      <c r="SX1395" s="1213"/>
      <c r="SY1395" s="1213"/>
      <c r="SZ1395" s="1213"/>
      <c r="TA1395" s="1213"/>
      <c r="TB1395" s="1213"/>
      <c r="TC1395" s="1213"/>
      <c r="TD1395" s="1213"/>
      <c r="TE1395" s="1213"/>
      <c r="TF1395" s="1213"/>
      <c r="TG1395" s="1213"/>
      <c r="TH1395" s="1213"/>
      <c r="TI1395" s="1213"/>
      <c r="TJ1395" s="1213"/>
      <c r="TK1395" s="1213"/>
      <c r="TL1395" s="1213"/>
      <c r="TM1395" s="1213"/>
      <c r="TN1395" s="1213"/>
      <c r="TO1395" s="1213"/>
      <c r="TP1395" s="1213"/>
      <c r="TQ1395" s="1213"/>
      <c r="TR1395" s="1213"/>
      <c r="TS1395" s="1213"/>
      <c r="TT1395" s="1213"/>
      <c r="TU1395" s="1213"/>
      <c r="TV1395" s="1213"/>
      <c r="TW1395" s="1213"/>
      <c r="TX1395" s="1213"/>
      <c r="TY1395" s="1213"/>
      <c r="TZ1395" s="1213"/>
      <c r="UA1395" s="1213"/>
      <c r="UB1395" s="1213"/>
      <c r="UC1395" s="1213"/>
      <c r="UD1395" s="1213"/>
      <c r="UE1395" s="1213"/>
      <c r="UF1395" s="1213"/>
      <c r="UG1395" s="1213"/>
      <c r="UH1395" s="1213"/>
      <c r="UI1395" s="1213"/>
      <c r="UJ1395" s="1213"/>
      <c r="UK1395" s="1213"/>
      <c r="UL1395" s="1213"/>
      <c r="UM1395" s="1213"/>
      <c r="UN1395" s="1213"/>
      <c r="UO1395" s="1213"/>
      <c r="UP1395" s="1213"/>
      <c r="UQ1395" s="1213"/>
      <c r="UR1395" s="1213"/>
      <c r="US1395" s="1213"/>
      <c r="UT1395" s="1213"/>
      <c r="UU1395" s="1213"/>
      <c r="UV1395" s="1213"/>
      <c r="UW1395" s="1213"/>
      <c r="UX1395" s="1213"/>
      <c r="UY1395" s="1213"/>
      <c r="UZ1395" s="1213"/>
      <c r="VA1395" s="1213"/>
      <c r="VB1395" s="1213"/>
      <c r="VC1395" s="1213"/>
      <c r="VD1395" s="1213"/>
      <c r="VE1395" s="1213"/>
      <c r="VF1395" s="1213"/>
      <c r="VG1395" s="1213"/>
      <c r="VH1395" s="1213"/>
      <c r="VI1395" s="1213"/>
      <c r="VJ1395" s="1213"/>
      <c r="VK1395" s="1213"/>
      <c r="VL1395" s="1213"/>
      <c r="VM1395" s="1213"/>
      <c r="VN1395" s="1213"/>
      <c r="VO1395" s="1213"/>
      <c r="VP1395" s="1213"/>
      <c r="VQ1395" s="1213"/>
      <c r="VR1395" s="1213"/>
      <c r="VS1395" s="1213"/>
      <c r="VT1395" s="1213"/>
      <c r="VU1395" s="1213"/>
      <c r="VV1395" s="1213"/>
      <c r="VW1395" s="1213"/>
      <c r="VX1395" s="1213"/>
      <c r="VY1395" s="1213"/>
      <c r="VZ1395" s="1213"/>
      <c r="WA1395" s="1213"/>
      <c r="WB1395" s="1213"/>
      <c r="WC1395" s="1213"/>
      <c r="WD1395" s="1213"/>
      <c r="WE1395" s="1213"/>
      <c r="WF1395" s="1213"/>
      <c r="WG1395" s="1213"/>
      <c r="WH1395" s="1213"/>
      <c r="WI1395" s="1213"/>
      <c r="WJ1395" s="1213"/>
      <c r="WK1395" s="1213"/>
      <c r="WL1395" s="1213"/>
      <c r="WM1395" s="1213"/>
      <c r="WN1395" s="1213"/>
      <c r="WO1395" s="1213"/>
      <c r="WP1395" s="1213"/>
      <c r="WQ1395" s="1213"/>
      <c r="WR1395" s="1213"/>
      <c r="WS1395" s="1213"/>
      <c r="WT1395" s="1213"/>
      <c r="WU1395" s="1213"/>
      <c r="WV1395" s="1213"/>
      <c r="WW1395" s="1213"/>
      <c r="WX1395" s="1213"/>
      <c r="WY1395" s="1213"/>
      <c r="WZ1395" s="1213"/>
      <c r="XA1395" s="1213"/>
      <c r="XB1395" s="1213"/>
      <c r="XC1395" s="1213"/>
      <c r="XD1395" s="1213"/>
      <c r="XE1395" s="1213"/>
      <c r="XF1395" s="1213"/>
      <c r="XG1395" s="1213"/>
      <c r="XH1395" s="1213"/>
      <c r="XI1395" s="1213"/>
      <c r="XJ1395" s="1213"/>
      <c r="XK1395" s="1213"/>
      <c r="XL1395" s="1213"/>
      <c r="XM1395" s="1213"/>
      <c r="XN1395" s="1213"/>
      <c r="XO1395" s="1213"/>
      <c r="XP1395" s="1213"/>
      <c r="XQ1395" s="1213"/>
      <c r="XR1395" s="1213"/>
      <c r="XS1395" s="1213"/>
      <c r="XT1395" s="1213"/>
      <c r="XU1395" s="1213"/>
      <c r="XV1395" s="1213"/>
      <c r="XW1395" s="1213"/>
      <c r="XX1395" s="1213"/>
      <c r="XY1395" s="1213"/>
      <c r="XZ1395" s="1213"/>
      <c r="YA1395" s="1213"/>
      <c r="YB1395" s="1213"/>
      <c r="YC1395" s="1213"/>
      <c r="YD1395" s="1213"/>
      <c r="YE1395" s="1213"/>
      <c r="YF1395" s="1213"/>
      <c r="YG1395" s="1213"/>
      <c r="YH1395" s="1213"/>
      <c r="YI1395" s="1213"/>
      <c r="YJ1395" s="1213"/>
      <c r="YK1395" s="1213"/>
      <c r="YL1395" s="1213"/>
      <c r="YM1395" s="1213"/>
      <c r="YN1395" s="1213"/>
      <c r="YO1395" s="1213"/>
      <c r="YP1395" s="1213"/>
      <c r="YQ1395" s="1213"/>
      <c r="YR1395" s="1213"/>
      <c r="YS1395" s="1213"/>
      <c r="YT1395" s="1213"/>
      <c r="YU1395" s="1213"/>
      <c r="YV1395" s="1213"/>
      <c r="YW1395" s="1213"/>
      <c r="YX1395" s="1213"/>
      <c r="YY1395" s="1213"/>
      <c r="YZ1395" s="1213"/>
      <c r="ZA1395" s="1213"/>
      <c r="ZB1395" s="1213"/>
      <c r="ZC1395" s="1213"/>
      <c r="ZD1395" s="1213"/>
      <c r="ZE1395" s="1213"/>
      <c r="ZF1395" s="1213"/>
      <c r="ZG1395" s="1213"/>
      <c r="ZH1395" s="1213"/>
      <c r="ZI1395" s="1213"/>
      <c r="ZJ1395" s="1213"/>
      <c r="ZK1395" s="1213"/>
      <c r="ZL1395" s="1213"/>
      <c r="ZM1395" s="1213"/>
      <c r="ZN1395" s="1213"/>
      <c r="ZO1395" s="1213"/>
      <c r="ZP1395" s="1213"/>
      <c r="ZQ1395" s="1213"/>
      <c r="ZR1395" s="1213"/>
      <c r="ZS1395" s="1213"/>
      <c r="ZT1395" s="1213"/>
      <c r="ZU1395" s="1213"/>
      <c r="ZV1395" s="1213"/>
      <c r="ZW1395" s="1213"/>
      <c r="ZX1395" s="1213"/>
      <c r="ZY1395" s="1213"/>
      <c r="ZZ1395" s="1213"/>
      <c r="AAA1395" s="1213"/>
      <c r="AAB1395" s="1213"/>
      <c r="AAC1395" s="1213"/>
      <c r="AAD1395" s="1213"/>
      <c r="AAE1395" s="1213"/>
      <c r="AAF1395" s="1213"/>
      <c r="AAG1395" s="1213"/>
      <c r="AAH1395" s="1213"/>
      <c r="AAI1395" s="1213"/>
      <c r="AAJ1395" s="1213"/>
      <c r="AAK1395" s="1213"/>
      <c r="AAL1395" s="1213"/>
      <c r="AAM1395" s="1213"/>
      <c r="AAN1395" s="1213"/>
      <c r="AAO1395" s="1213"/>
      <c r="AAP1395" s="1213"/>
      <c r="AAQ1395" s="1213"/>
      <c r="AAR1395" s="1213"/>
      <c r="AAS1395" s="1213"/>
      <c r="AAT1395" s="1213"/>
      <c r="AAU1395" s="1213"/>
      <c r="AAV1395" s="1213"/>
      <c r="AAW1395" s="1213"/>
      <c r="AAX1395" s="1213"/>
      <c r="AAY1395" s="1213"/>
      <c r="AAZ1395" s="1213"/>
      <c r="ABA1395" s="1213"/>
      <c r="ABB1395" s="1213"/>
      <c r="ABC1395" s="1213"/>
      <c r="ABD1395" s="1213"/>
      <c r="ABE1395" s="1213"/>
      <c r="ABF1395" s="1213"/>
      <c r="ABG1395" s="1213"/>
      <c r="ABH1395" s="1213"/>
      <c r="ABI1395" s="1213"/>
      <c r="ABJ1395" s="1213"/>
      <c r="ABK1395" s="1213"/>
      <c r="ABL1395" s="1213"/>
      <c r="ABM1395" s="1213"/>
      <c r="ABN1395" s="1213"/>
      <c r="ABO1395" s="1213"/>
      <c r="ABP1395" s="1213"/>
      <c r="ABQ1395" s="1213"/>
      <c r="ABR1395" s="1213"/>
      <c r="ABS1395" s="1213"/>
      <c r="ABT1395" s="1213"/>
      <c r="ABU1395" s="1213"/>
      <c r="ABV1395" s="1213"/>
      <c r="ABW1395" s="1213"/>
      <c r="ABX1395" s="1213"/>
      <c r="ABY1395" s="1213"/>
      <c r="ABZ1395" s="1213"/>
      <c r="ACA1395" s="1213"/>
      <c r="ACB1395" s="1213"/>
      <c r="ACC1395" s="1213"/>
      <c r="ACD1395" s="1213"/>
      <c r="ACE1395" s="1213"/>
      <c r="ACF1395" s="1213"/>
      <c r="ACG1395" s="1213"/>
      <c r="ACH1395" s="1213"/>
      <c r="ACI1395" s="1213"/>
      <c r="ACJ1395" s="1213"/>
      <c r="ACK1395" s="1213"/>
      <c r="ACL1395" s="1213"/>
      <c r="ACM1395" s="1213"/>
      <c r="ACN1395" s="1213"/>
      <c r="ACO1395" s="1213"/>
      <c r="ACP1395" s="1213"/>
      <c r="ACQ1395" s="1213"/>
      <c r="ACR1395" s="1213"/>
      <c r="ACS1395" s="1213"/>
      <c r="ACT1395" s="1213"/>
      <c r="ACU1395" s="1213"/>
      <c r="ACV1395" s="1213"/>
      <c r="ACW1395" s="1213"/>
      <c r="ACX1395" s="1213"/>
      <c r="ACY1395" s="1213"/>
      <c r="ACZ1395" s="1213"/>
      <c r="ADA1395" s="1213"/>
      <c r="ADB1395" s="1213"/>
      <c r="ADC1395" s="1213"/>
      <c r="ADD1395" s="1213"/>
      <c r="ADE1395" s="1213"/>
      <c r="ADF1395" s="1213"/>
      <c r="ADG1395" s="1213"/>
      <c r="ADH1395" s="1213"/>
      <c r="ADI1395" s="1213"/>
      <c r="ADJ1395" s="1213"/>
      <c r="ADK1395" s="1213"/>
      <c r="ADL1395" s="1213"/>
      <c r="ADM1395" s="1213"/>
      <c r="ADN1395" s="1213"/>
      <c r="ADO1395" s="1213"/>
      <c r="ADP1395" s="1213"/>
      <c r="ADQ1395" s="1213"/>
      <c r="ADR1395" s="1213"/>
      <c r="ADS1395" s="1213"/>
      <c r="ADT1395" s="1213"/>
      <c r="ADU1395" s="1213"/>
      <c r="ADV1395" s="1213"/>
      <c r="ADW1395" s="1213"/>
      <c r="ADX1395" s="1213"/>
      <c r="ADY1395" s="1213"/>
      <c r="ADZ1395" s="1213"/>
      <c r="AEA1395" s="1213"/>
      <c r="AEB1395" s="1213"/>
      <c r="AEC1395" s="1213"/>
      <c r="AED1395" s="1213"/>
      <c r="AEE1395" s="1213"/>
      <c r="AEF1395" s="1213"/>
      <c r="AEG1395" s="1213"/>
      <c r="AEH1395" s="1213"/>
      <c r="AEI1395" s="1213"/>
      <c r="AEJ1395" s="1213"/>
      <c r="AEK1395" s="1213"/>
      <c r="AEL1395" s="1213"/>
      <c r="AEM1395" s="1213"/>
      <c r="AEN1395" s="1213"/>
      <c r="AEO1395" s="1213"/>
      <c r="AEP1395" s="1213"/>
      <c r="AEQ1395" s="1213"/>
      <c r="AER1395" s="1213"/>
      <c r="AES1395" s="1213"/>
      <c r="AET1395" s="1213"/>
      <c r="AEU1395" s="1213"/>
      <c r="AEV1395" s="1213"/>
      <c r="AEW1395" s="1213"/>
      <c r="AEX1395" s="1213"/>
      <c r="AEY1395" s="1213"/>
      <c r="AEZ1395" s="1213"/>
      <c r="AFA1395" s="1213"/>
      <c r="AFB1395" s="1213"/>
      <c r="AFC1395" s="1213"/>
      <c r="AFD1395" s="1213"/>
      <c r="AFE1395" s="1213"/>
      <c r="AFF1395" s="1213"/>
      <c r="AFG1395" s="1213"/>
      <c r="AFH1395" s="1213"/>
      <c r="AFI1395" s="1213"/>
      <c r="AFJ1395" s="1213"/>
      <c r="AFK1395" s="1213"/>
      <c r="AFL1395" s="1213"/>
      <c r="AFM1395" s="1213"/>
      <c r="AFN1395" s="1213"/>
      <c r="AFO1395" s="1213"/>
      <c r="AFP1395" s="1213"/>
      <c r="AFQ1395" s="1213"/>
      <c r="AFR1395" s="1213"/>
      <c r="AFS1395" s="1213"/>
      <c r="AFT1395" s="1213"/>
      <c r="AFU1395" s="1213"/>
      <c r="AFV1395" s="1213"/>
      <c r="AFW1395" s="1213"/>
      <c r="AFX1395" s="1213"/>
      <c r="AFY1395" s="1213"/>
      <c r="AFZ1395" s="1213"/>
      <c r="AGA1395" s="1213"/>
      <c r="AGB1395" s="1213"/>
      <c r="AGC1395" s="1213"/>
      <c r="AGD1395" s="1213"/>
      <c r="AGE1395" s="1213"/>
      <c r="AGF1395" s="1213"/>
      <c r="AGG1395" s="1213"/>
      <c r="AGH1395" s="1213"/>
      <c r="AGI1395" s="1213"/>
      <c r="AGJ1395" s="1213"/>
      <c r="AGK1395" s="1213"/>
      <c r="AGL1395" s="1213"/>
      <c r="AGM1395" s="1213"/>
      <c r="AGN1395" s="1213"/>
      <c r="AGO1395" s="1213"/>
      <c r="AGP1395" s="1213"/>
      <c r="AGQ1395" s="1213"/>
      <c r="AGR1395" s="1213"/>
      <c r="AGS1395" s="1213"/>
      <c r="AGT1395" s="1213"/>
      <c r="AGU1395" s="1213"/>
      <c r="AGV1395" s="1213"/>
      <c r="AGW1395" s="1213"/>
      <c r="AGX1395" s="1213"/>
      <c r="AGY1395" s="1213"/>
      <c r="AGZ1395" s="1213"/>
      <c r="AHA1395" s="1213"/>
      <c r="AHB1395" s="1213"/>
      <c r="AHC1395" s="1213"/>
      <c r="AHD1395" s="1213"/>
      <c r="AHE1395" s="1213"/>
      <c r="AHF1395" s="1213"/>
      <c r="AHG1395" s="1213"/>
      <c r="AHH1395" s="1213"/>
      <c r="AHI1395" s="1213"/>
      <c r="AHJ1395" s="1213"/>
      <c r="AHK1395" s="1213"/>
      <c r="AHL1395" s="1213"/>
      <c r="AHM1395" s="1213"/>
      <c r="AHN1395" s="1213"/>
      <c r="AHO1395" s="1213"/>
      <c r="AHP1395" s="1213"/>
      <c r="AHQ1395" s="1213"/>
      <c r="AHR1395" s="1213"/>
      <c r="AHS1395" s="1213"/>
      <c r="AHT1395" s="1213"/>
      <c r="AHU1395" s="1213"/>
      <c r="AHV1395" s="1213"/>
      <c r="AHW1395" s="1213"/>
      <c r="AHX1395" s="1213"/>
      <c r="AHY1395" s="1213"/>
      <c r="AHZ1395" s="1213"/>
      <c r="AIA1395" s="1213"/>
      <c r="AIB1395" s="1213"/>
      <c r="AIC1395" s="1213"/>
      <c r="AID1395" s="1213"/>
      <c r="AIE1395" s="1213"/>
      <c r="AIF1395" s="1213"/>
      <c r="AIG1395" s="1213"/>
      <c r="AIH1395" s="1213"/>
      <c r="AII1395" s="1213"/>
      <c r="AIJ1395" s="1213"/>
      <c r="AIK1395" s="1213"/>
      <c r="AIL1395" s="1213"/>
      <c r="AIM1395" s="1213"/>
      <c r="AIN1395" s="1213"/>
      <c r="AIO1395" s="1213"/>
      <c r="AIP1395" s="1213"/>
      <c r="AIQ1395" s="1213"/>
      <c r="AIR1395" s="1213"/>
      <c r="AIS1395" s="1213"/>
      <c r="AIT1395" s="1213"/>
      <c r="AIU1395" s="1213"/>
      <c r="AIV1395" s="1213"/>
      <c r="AIW1395" s="1213"/>
      <c r="AIX1395" s="1213"/>
      <c r="AIY1395" s="1213"/>
      <c r="AIZ1395" s="1213"/>
      <c r="AJA1395" s="1213"/>
      <c r="AJB1395" s="1213"/>
      <c r="AJC1395" s="1213"/>
      <c r="AJD1395" s="1213"/>
      <c r="AJE1395" s="1213"/>
      <c r="AJF1395" s="1213"/>
      <c r="AJG1395" s="1213"/>
      <c r="AJH1395" s="1213"/>
      <c r="AJI1395" s="1213"/>
      <c r="AJJ1395" s="1213"/>
      <c r="AJK1395" s="1213"/>
      <c r="AJL1395" s="1213"/>
      <c r="AJM1395" s="1213"/>
      <c r="AJN1395" s="1213"/>
      <c r="AJO1395" s="1213"/>
      <c r="AJP1395" s="1213"/>
      <c r="AJQ1395" s="1213"/>
      <c r="AJR1395" s="1213"/>
      <c r="AJS1395" s="1213"/>
      <c r="AJT1395" s="1213"/>
      <c r="AJU1395" s="1213"/>
      <c r="AJV1395" s="1213"/>
      <c r="AJW1395" s="1213"/>
      <c r="AJX1395" s="1213"/>
      <c r="AJY1395" s="1213"/>
      <c r="AJZ1395" s="1213"/>
      <c r="AKA1395" s="1213"/>
      <c r="AKB1395" s="1213"/>
      <c r="AKC1395" s="1213"/>
      <c r="AKD1395" s="1213"/>
      <c r="AKE1395" s="1213"/>
      <c r="AKF1395" s="1213"/>
      <c r="AKG1395" s="1213"/>
      <c r="AKH1395" s="1213"/>
      <c r="AKI1395" s="1213"/>
      <c r="AKJ1395" s="1213"/>
      <c r="AKK1395" s="1213"/>
      <c r="AKL1395" s="1213"/>
      <c r="AKM1395" s="1213"/>
      <c r="AKN1395" s="1213"/>
      <c r="AKO1395" s="1213"/>
      <c r="AKP1395" s="1213"/>
      <c r="AKQ1395" s="1213"/>
      <c r="AKR1395" s="1213"/>
      <c r="AKS1395" s="1213"/>
      <c r="AKT1395" s="1213"/>
      <c r="AKU1395" s="1213"/>
      <c r="AKV1395" s="1213"/>
      <c r="AKW1395" s="1213"/>
      <c r="AKX1395" s="1213"/>
      <c r="AKY1395" s="1213"/>
      <c r="AKZ1395" s="1213"/>
      <c r="ALA1395" s="1213"/>
      <c r="ALB1395" s="1213"/>
      <c r="ALC1395" s="1213"/>
      <c r="ALD1395" s="1213"/>
      <c r="ALE1395" s="1213"/>
      <c r="ALF1395" s="1213"/>
      <c r="ALG1395" s="1213"/>
      <c r="ALH1395" s="1213"/>
      <c r="ALI1395" s="1213"/>
      <c r="ALJ1395" s="1213"/>
      <c r="ALK1395" s="1213"/>
      <c r="ALL1395" s="1213"/>
      <c r="ALM1395" s="1213"/>
      <c r="ALN1395" s="1213"/>
      <c r="ALO1395" s="1213"/>
      <c r="ALP1395" s="1213"/>
      <c r="ALQ1395" s="1213"/>
      <c r="ALR1395" s="1213"/>
      <c r="ALS1395" s="1213"/>
      <c r="ALT1395" s="1213"/>
      <c r="ALU1395" s="1213"/>
      <c r="ALV1395" s="1213"/>
      <c r="ALW1395" s="1213"/>
      <c r="ALX1395" s="1213"/>
      <c r="ALY1395" s="1213"/>
      <c r="ALZ1395" s="1213"/>
      <c r="AMA1395" s="1213"/>
      <c r="AMB1395" s="1213"/>
      <c r="AMC1395" s="1213"/>
      <c r="AMD1395" s="1213"/>
      <c r="AME1395" s="1213"/>
      <c r="AMF1395" s="1213"/>
      <c r="AMG1395" s="1213"/>
      <c r="AMH1395" s="1213"/>
      <c r="AMI1395" s="1213"/>
      <c r="AMJ1395" s="1213"/>
      <c r="AMK1395" s="1213"/>
      <c r="AML1395" s="1213"/>
      <c r="AMM1395" s="1213"/>
      <c r="AMN1395" s="1213"/>
      <c r="AMO1395" s="1213"/>
      <c r="AMP1395" s="1213"/>
      <c r="AMQ1395" s="1213"/>
      <c r="AMR1395" s="1213"/>
      <c r="AMS1395" s="1213"/>
      <c r="AMT1395" s="1213"/>
      <c r="AMU1395" s="1213"/>
      <c r="AMV1395" s="1213"/>
      <c r="AMW1395" s="1213"/>
      <c r="AMX1395" s="1213"/>
      <c r="AMY1395" s="1213"/>
      <c r="AMZ1395" s="1213"/>
      <c r="ANA1395" s="1213"/>
      <c r="ANB1395" s="1213"/>
      <c r="ANC1395" s="1213"/>
      <c r="AND1395" s="1213"/>
      <c r="ANE1395" s="1213"/>
      <c r="ANF1395" s="1213"/>
      <c r="ANG1395" s="1213"/>
      <c r="ANH1395" s="1213"/>
      <c r="ANI1395" s="1213"/>
      <c r="ANJ1395" s="1213"/>
      <c r="ANK1395" s="1213"/>
      <c r="ANL1395" s="1213"/>
      <c r="ANM1395" s="1213"/>
      <c r="ANN1395" s="1213"/>
      <c r="ANO1395" s="1213"/>
      <c r="ANP1395" s="1213"/>
      <c r="ANQ1395" s="1213"/>
      <c r="ANR1395" s="1213"/>
      <c r="ANS1395" s="1213"/>
      <c r="ANT1395" s="1213"/>
      <c r="ANU1395" s="1213"/>
      <c r="ANV1395" s="1213"/>
      <c r="ANW1395" s="1213"/>
      <c r="ANX1395" s="1213"/>
      <c r="ANY1395" s="1213"/>
      <c r="ANZ1395" s="1213"/>
      <c r="AOA1395" s="1213"/>
      <c r="AOB1395" s="1213"/>
      <c r="AOC1395" s="1213"/>
      <c r="AOD1395" s="1213"/>
      <c r="AOE1395" s="1213"/>
      <c r="AOF1395" s="1213"/>
      <c r="AOG1395" s="1213"/>
      <c r="AOH1395" s="1213"/>
      <c r="AOI1395" s="1213"/>
      <c r="AOJ1395" s="1213"/>
      <c r="AOK1395" s="1213"/>
      <c r="AOL1395" s="1213"/>
      <c r="AOM1395" s="1213"/>
      <c r="AON1395" s="1213"/>
      <c r="AOO1395" s="1213"/>
      <c r="AOP1395" s="1213"/>
      <c r="AOQ1395" s="1213"/>
      <c r="AOR1395" s="1213"/>
      <c r="AOS1395" s="1213"/>
      <c r="AOT1395" s="1213"/>
      <c r="AOU1395" s="1213"/>
      <c r="AOV1395" s="1213"/>
      <c r="AOW1395" s="1213"/>
      <c r="AOX1395" s="1213"/>
      <c r="AOY1395" s="1213"/>
      <c r="AOZ1395" s="1213"/>
      <c r="APA1395" s="1213"/>
      <c r="APB1395" s="1213"/>
      <c r="APC1395" s="1213"/>
      <c r="APD1395" s="1213"/>
      <c r="APE1395" s="1213"/>
      <c r="APF1395" s="1213"/>
      <c r="APG1395" s="1213"/>
      <c r="APH1395" s="1213"/>
      <c r="API1395" s="1213"/>
      <c r="APJ1395" s="1213"/>
      <c r="APK1395" s="1213"/>
      <c r="APL1395" s="1213"/>
      <c r="APM1395" s="1213"/>
      <c r="APN1395" s="1213"/>
      <c r="APO1395" s="1213"/>
      <c r="APP1395" s="1213"/>
      <c r="APQ1395" s="1213"/>
      <c r="APR1395" s="1213"/>
      <c r="APS1395" s="1213"/>
      <c r="APT1395" s="1213"/>
      <c r="APU1395" s="1213"/>
      <c r="APV1395" s="1213"/>
      <c r="APW1395" s="1213"/>
      <c r="APX1395" s="1213"/>
      <c r="APY1395" s="1213"/>
      <c r="APZ1395" s="1213"/>
      <c r="AQA1395" s="1213"/>
      <c r="AQB1395" s="1213"/>
      <c r="AQC1395" s="1213"/>
      <c r="AQD1395" s="1213"/>
      <c r="AQE1395" s="1213"/>
      <c r="AQF1395" s="1213"/>
      <c r="AQG1395" s="1213"/>
      <c r="AQH1395" s="1213"/>
      <c r="AQI1395" s="1213"/>
      <c r="AQJ1395" s="1213"/>
      <c r="AQK1395" s="1213"/>
      <c r="AQL1395" s="1213"/>
      <c r="AQM1395" s="1213"/>
      <c r="AQN1395" s="1213"/>
      <c r="AQO1395" s="1213"/>
      <c r="AQP1395" s="1213"/>
      <c r="AQQ1395" s="1213"/>
      <c r="AQR1395" s="1213"/>
      <c r="AQS1395" s="1213"/>
      <c r="AQT1395" s="1213"/>
      <c r="AQU1395" s="1213"/>
      <c r="AQV1395" s="1213"/>
      <c r="AQW1395" s="1213"/>
      <c r="AQX1395" s="1213"/>
      <c r="AQY1395" s="1213"/>
      <c r="AQZ1395" s="1213"/>
      <c r="ARA1395" s="1213"/>
      <c r="ARB1395" s="1213"/>
      <c r="ARC1395" s="1213"/>
      <c r="ARD1395" s="1213"/>
      <c r="ARE1395" s="1213"/>
      <c r="ARF1395" s="1213"/>
      <c r="ARG1395" s="1213"/>
      <c r="ARH1395" s="1213"/>
      <c r="ARI1395" s="1213"/>
      <c r="ARJ1395" s="1213"/>
      <c r="ARK1395" s="1213"/>
      <c r="ARL1395" s="1213"/>
      <c r="ARM1395" s="1213"/>
      <c r="ARN1395" s="1213"/>
      <c r="ARO1395" s="1213"/>
      <c r="ARP1395" s="1213"/>
      <c r="ARQ1395" s="1213"/>
      <c r="ARR1395" s="1213"/>
      <c r="ARS1395" s="1213"/>
      <c r="ART1395" s="1213"/>
      <c r="ARU1395" s="1213"/>
      <c r="ARV1395" s="1213"/>
      <c r="ARW1395" s="1213"/>
      <c r="ARX1395" s="1213"/>
      <c r="ARY1395" s="1213"/>
      <c r="ARZ1395" s="1213"/>
      <c r="ASA1395" s="1213"/>
      <c r="ASB1395" s="1213"/>
      <c r="ASC1395" s="1213"/>
      <c r="ASD1395" s="1213"/>
      <c r="ASE1395" s="1213"/>
      <c r="ASF1395" s="1213"/>
      <c r="ASG1395" s="1213"/>
      <c r="ASH1395" s="1213"/>
      <c r="ASI1395" s="1213"/>
      <c r="ASJ1395" s="1213"/>
      <c r="ASK1395" s="1213"/>
      <c r="ASL1395" s="1213"/>
      <c r="ASM1395" s="1213"/>
      <c r="ASN1395" s="1213"/>
      <c r="ASO1395" s="1213"/>
      <c r="ASP1395" s="1213"/>
      <c r="ASQ1395" s="1213"/>
      <c r="ASR1395" s="1213"/>
      <c r="ASS1395" s="1213"/>
      <c r="AST1395" s="1213"/>
      <c r="ASU1395" s="1213"/>
      <c r="ASV1395" s="1213"/>
      <c r="ASW1395" s="1213"/>
      <c r="ASX1395" s="1213"/>
      <c r="ASY1395" s="1213"/>
      <c r="ASZ1395" s="1213"/>
      <c r="ATA1395" s="1213"/>
      <c r="ATB1395" s="1213"/>
      <c r="ATC1395" s="1213"/>
      <c r="ATD1395" s="1213"/>
      <c r="ATE1395" s="1213"/>
      <c r="ATF1395" s="1213"/>
      <c r="ATG1395" s="1213"/>
      <c r="ATH1395" s="1213"/>
      <c r="ATI1395" s="1213"/>
      <c r="ATJ1395" s="1213"/>
      <c r="ATK1395" s="1213"/>
      <c r="ATL1395" s="1213"/>
      <c r="ATM1395" s="1213"/>
      <c r="ATN1395" s="1213"/>
      <c r="ATO1395" s="1213"/>
      <c r="ATP1395" s="1213"/>
      <c r="ATQ1395" s="1213"/>
      <c r="ATR1395" s="1213"/>
      <c r="ATS1395" s="1213"/>
      <c r="ATT1395" s="1213"/>
      <c r="ATU1395" s="1213"/>
      <c r="ATV1395" s="1213"/>
      <c r="ATW1395" s="1213"/>
      <c r="ATX1395" s="1213"/>
      <c r="ATY1395" s="1213"/>
      <c r="ATZ1395" s="1213"/>
      <c r="AUA1395" s="1213"/>
      <c r="AUB1395" s="1213"/>
      <c r="AUC1395" s="1213"/>
      <c r="AUD1395" s="1213"/>
      <c r="AUE1395" s="1213"/>
      <c r="AUF1395" s="1213"/>
      <c r="AUG1395" s="1213"/>
      <c r="AUH1395" s="1213"/>
      <c r="AUI1395" s="1213"/>
      <c r="AUJ1395" s="1213"/>
      <c r="AUK1395" s="1213"/>
      <c r="AUL1395" s="1213"/>
      <c r="AUM1395" s="1213"/>
      <c r="AUN1395" s="1213"/>
      <c r="AUO1395" s="1213"/>
      <c r="AUP1395" s="1213"/>
      <c r="AUQ1395" s="1213"/>
      <c r="AUR1395" s="1213"/>
      <c r="AUS1395" s="1213"/>
      <c r="AUT1395" s="1213"/>
      <c r="AUU1395" s="1213"/>
      <c r="AUV1395" s="1213"/>
      <c r="AUW1395" s="1213"/>
      <c r="AUX1395" s="1213"/>
      <c r="AUY1395" s="1213"/>
      <c r="AUZ1395" s="1213"/>
      <c r="AVA1395" s="1213"/>
      <c r="AVB1395" s="1213"/>
      <c r="AVC1395" s="1213"/>
      <c r="AVD1395" s="1213"/>
      <c r="AVE1395" s="1213"/>
      <c r="AVF1395" s="1213"/>
      <c r="AVG1395" s="1213"/>
      <c r="AVH1395" s="1213"/>
      <c r="AVI1395" s="1213"/>
      <c r="AVJ1395" s="1213"/>
      <c r="AVK1395" s="1213"/>
      <c r="AVL1395" s="1213"/>
      <c r="AVM1395" s="1213"/>
      <c r="AVN1395" s="1213"/>
      <c r="AVO1395" s="1213"/>
      <c r="AVP1395" s="1213"/>
      <c r="AVQ1395" s="1213"/>
      <c r="AVR1395" s="1213"/>
      <c r="AVS1395" s="1213"/>
      <c r="AVT1395" s="1213"/>
      <c r="AVU1395" s="1213"/>
      <c r="AVV1395" s="1213"/>
      <c r="AVW1395" s="1213"/>
      <c r="AVX1395" s="1213"/>
      <c r="AVY1395" s="1213"/>
      <c r="AVZ1395" s="1213"/>
      <c r="AWA1395" s="1213"/>
      <c r="AWB1395" s="1213"/>
      <c r="AWC1395" s="1213"/>
      <c r="AWD1395" s="1213"/>
      <c r="AWE1395" s="1213"/>
      <c r="AWF1395" s="1213"/>
      <c r="AWG1395" s="1213"/>
      <c r="AWH1395" s="1213"/>
      <c r="AWI1395" s="1213"/>
      <c r="AWJ1395" s="1213"/>
      <c r="AWK1395" s="1213"/>
      <c r="AWL1395" s="1213"/>
      <c r="AWM1395" s="1213"/>
      <c r="AWN1395" s="1213"/>
      <c r="AWO1395" s="1213"/>
      <c r="AWP1395" s="1213"/>
      <c r="AWQ1395" s="1213"/>
      <c r="AWR1395" s="1213"/>
      <c r="AWS1395" s="1213"/>
      <c r="AWT1395" s="1213"/>
      <c r="AWU1395" s="1213"/>
      <c r="AWV1395" s="1213"/>
      <c r="AWW1395" s="1213"/>
      <c r="AWX1395" s="1213"/>
      <c r="AWY1395" s="1213"/>
      <c r="AWZ1395" s="1213"/>
      <c r="AXA1395" s="1213"/>
      <c r="AXB1395" s="1213"/>
      <c r="AXC1395" s="1213"/>
      <c r="AXD1395" s="1213"/>
      <c r="AXE1395" s="1213"/>
      <c r="AXF1395" s="1213"/>
      <c r="AXG1395" s="1213"/>
      <c r="AXH1395" s="1213"/>
      <c r="AXI1395" s="1213"/>
      <c r="AXJ1395" s="1213"/>
      <c r="AXK1395" s="1213"/>
      <c r="AXL1395" s="1213"/>
      <c r="AXM1395" s="1213"/>
      <c r="AXN1395" s="1213"/>
      <c r="AXO1395" s="1213"/>
      <c r="AXP1395" s="1213"/>
      <c r="AXQ1395" s="1213"/>
      <c r="AXR1395" s="1213"/>
      <c r="AXS1395" s="1213"/>
      <c r="AXT1395" s="1213"/>
      <c r="AXU1395" s="1213"/>
      <c r="AXV1395" s="1213"/>
      <c r="AXW1395" s="1213"/>
      <c r="AXX1395" s="1213"/>
      <c r="AXY1395" s="1213"/>
      <c r="AXZ1395" s="1213"/>
      <c r="AYA1395" s="1213"/>
      <c r="AYB1395" s="1213"/>
      <c r="AYC1395" s="1213"/>
      <c r="AYD1395" s="1213"/>
      <c r="AYE1395" s="1213"/>
      <c r="AYF1395" s="1213"/>
      <c r="AYG1395" s="1213"/>
      <c r="AYH1395" s="1213"/>
      <c r="AYI1395" s="1213"/>
      <c r="AYJ1395" s="1213"/>
      <c r="AYK1395" s="1213"/>
      <c r="AYL1395" s="1213"/>
      <c r="AYM1395" s="1213"/>
      <c r="AYN1395" s="1213"/>
      <c r="AYO1395" s="1213"/>
      <c r="AYP1395" s="1213"/>
      <c r="AYQ1395" s="1213"/>
      <c r="AYR1395" s="1213"/>
      <c r="AYS1395" s="1213"/>
      <c r="AYT1395" s="1213"/>
      <c r="AYU1395" s="1213"/>
      <c r="AYV1395" s="1213"/>
      <c r="AYW1395" s="1213"/>
      <c r="AYX1395" s="1213"/>
      <c r="AYY1395" s="1213"/>
      <c r="AYZ1395" s="1213"/>
      <c r="AZA1395" s="1213"/>
      <c r="AZB1395" s="1213"/>
      <c r="AZC1395" s="1213"/>
      <c r="AZD1395" s="1213"/>
      <c r="AZE1395" s="1213"/>
      <c r="AZF1395" s="1213"/>
      <c r="AZG1395" s="1213"/>
      <c r="AZH1395" s="1213"/>
      <c r="AZI1395" s="1213"/>
      <c r="AZJ1395" s="1213"/>
      <c r="AZK1395" s="1213"/>
      <c r="AZL1395" s="1213"/>
      <c r="AZM1395" s="1213"/>
      <c r="AZN1395" s="1213"/>
      <c r="AZO1395" s="1213"/>
      <c r="AZP1395" s="1213"/>
      <c r="AZQ1395" s="1213"/>
      <c r="AZR1395" s="1213"/>
      <c r="AZS1395" s="1213"/>
      <c r="AZT1395" s="1213"/>
      <c r="AZU1395" s="1213"/>
      <c r="AZV1395" s="1213"/>
      <c r="AZW1395" s="1213"/>
      <c r="AZX1395" s="1213"/>
      <c r="AZY1395" s="1213"/>
      <c r="AZZ1395" s="1213"/>
      <c r="BAA1395" s="1213"/>
      <c r="BAB1395" s="1213"/>
      <c r="BAC1395" s="1213"/>
      <c r="BAD1395" s="1213"/>
      <c r="BAE1395" s="1213"/>
      <c r="BAF1395" s="1213"/>
      <c r="BAG1395" s="1213"/>
      <c r="BAH1395" s="1213"/>
      <c r="BAI1395" s="1213"/>
      <c r="BAJ1395" s="1213"/>
      <c r="BAK1395" s="1213"/>
      <c r="BAL1395" s="1213"/>
      <c r="BAM1395" s="1213"/>
      <c r="BAN1395" s="1213"/>
      <c r="BAO1395" s="1213"/>
      <c r="BAP1395" s="1213"/>
      <c r="BAQ1395" s="1213"/>
      <c r="BAR1395" s="1213"/>
      <c r="BAS1395" s="1213"/>
      <c r="BAT1395" s="1213"/>
      <c r="BAU1395" s="1213"/>
      <c r="BAV1395" s="1213"/>
      <c r="BAW1395" s="1213"/>
      <c r="BAX1395" s="1213"/>
      <c r="BAY1395" s="1213"/>
      <c r="BAZ1395" s="1213"/>
      <c r="BBA1395" s="1213"/>
      <c r="BBB1395" s="1213"/>
      <c r="BBC1395" s="1213"/>
      <c r="BBD1395" s="1213"/>
      <c r="BBE1395" s="1213"/>
      <c r="BBF1395" s="1213"/>
      <c r="BBG1395" s="1213"/>
      <c r="BBH1395" s="1213"/>
      <c r="BBI1395" s="1213"/>
      <c r="BBJ1395" s="1213"/>
      <c r="BBK1395" s="1213"/>
      <c r="BBL1395" s="1213"/>
      <c r="BBM1395" s="1213"/>
      <c r="BBN1395" s="1213"/>
      <c r="BBO1395" s="1213"/>
      <c r="BBP1395" s="1213"/>
      <c r="BBQ1395" s="1213"/>
      <c r="BBR1395" s="1213"/>
      <c r="BBS1395" s="1213"/>
      <c r="BBT1395" s="1213"/>
      <c r="BBU1395" s="1213"/>
      <c r="BBV1395" s="1213"/>
      <c r="BBW1395" s="1213"/>
      <c r="BBX1395" s="1213"/>
      <c r="BBY1395" s="1213"/>
      <c r="BBZ1395" s="1213"/>
      <c r="BCA1395" s="1213"/>
      <c r="BCB1395" s="1213"/>
      <c r="BCC1395" s="1213"/>
      <c r="BCD1395" s="1213"/>
      <c r="BCE1395" s="1213"/>
      <c r="BCF1395" s="1213"/>
      <c r="BCG1395" s="1213"/>
      <c r="BCH1395" s="1213"/>
      <c r="BCI1395" s="1213"/>
      <c r="BCJ1395" s="1213"/>
      <c r="BCK1395" s="1213"/>
      <c r="BCL1395" s="1213"/>
      <c r="BCM1395" s="1213"/>
      <c r="BCN1395" s="1213"/>
      <c r="BCO1395" s="1213"/>
      <c r="BCP1395" s="1213"/>
      <c r="BCQ1395" s="1213"/>
      <c r="BCR1395" s="1213"/>
      <c r="BCS1395" s="1213"/>
      <c r="BCT1395" s="1213"/>
      <c r="BCU1395" s="1213"/>
      <c r="BCV1395" s="1213"/>
      <c r="BCW1395" s="1213"/>
      <c r="BCX1395" s="1213"/>
      <c r="BCY1395" s="1213"/>
      <c r="BCZ1395" s="1213"/>
      <c r="BDA1395" s="1213"/>
      <c r="BDB1395" s="1213"/>
      <c r="BDC1395" s="1213"/>
      <c r="BDD1395" s="1213"/>
      <c r="BDE1395" s="1213"/>
      <c r="BDF1395" s="1213"/>
      <c r="BDG1395" s="1213"/>
      <c r="BDH1395" s="1213"/>
      <c r="BDI1395" s="1213"/>
      <c r="BDJ1395" s="1213"/>
      <c r="BDK1395" s="1213"/>
      <c r="BDL1395" s="1213"/>
      <c r="BDM1395" s="1213"/>
      <c r="BDN1395" s="1213"/>
      <c r="BDO1395" s="1213"/>
      <c r="BDP1395" s="1213"/>
      <c r="BDQ1395" s="1213"/>
      <c r="BDR1395" s="1213"/>
      <c r="BDS1395" s="1213"/>
      <c r="BDT1395" s="1213"/>
      <c r="BDU1395" s="1213"/>
      <c r="BDV1395" s="1213"/>
      <c r="BDW1395" s="1213"/>
      <c r="BDX1395" s="1213"/>
      <c r="BDY1395" s="1213"/>
      <c r="BDZ1395" s="1213"/>
      <c r="BEA1395" s="1213"/>
      <c r="BEB1395" s="1213"/>
      <c r="BEC1395" s="1213"/>
      <c r="BED1395" s="1213"/>
      <c r="BEE1395" s="1213"/>
      <c r="BEF1395" s="1213"/>
      <c r="BEG1395" s="1213"/>
      <c r="BEH1395" s="1213"/>
      <c r="BEI1395" s="1213"/>
      <c r="BEJ1395" s="1213"/>
      <c r="BEK1395" s="1213"/>
      <c r="BEL1395" s="1213"/>
      <c r="BEM1395" s="1213"/>
      <c r="BEN1395" s="1213"/>
      <c r="BEO1395" s="1213"/>
      <c r="BEP1395" s="1213"/>
      <c r="BEQ1395" s="1213"/>
      <c r="BER1395" s="1213"/>
      <c r="BES1395" s="1213"/>
      <c r="BET1395" s="1213"/>
      <c r="BEU1395" s="1213"/>
      <c r="BEV1395" s="1213"/>
      <c r="BEW1395" s="1213"/>
      <c r="BEX1395" s="1213"/>
      <c r="BEY1395" s="1213"/>
      <c r="BEZ1395" s="1213"/>
      <c r="BFA1395" s="1213"/>
      <c r="BFB1395" s="1213"/>
      <c r="BFC1395" s="1213"/>
      <c r="BFD1395" s="1213"/>
      <c r="BFE1395" s="1213"/>
      <c r="BFF1395" s="1213"/>
      <c r="BFG1395" s="1213"/>
      <c r="BFH1395" s="1213"/>
      <c r="BFI1395" s="1213"/>
      <c r="BFJ1395" s="1213"/>
      <c r="BFK1395" s="1213"/>
      <c r="BFL1395" s="1213"/>
      <c r="BFM1395" s="1213"/>
      <c r="BFN1395" s="1213"/>
      <c r="BFO1395" s="1213"/>
      <c r="BFP1395" s="1213"/>
      <c r="BFQ1395" s="1213"/>
      <c r="BFR1395" s="1213"/>
      <c r="BFS1395" s="1213"/>
      <c r="BFT1395" s="1213"/>
      <c r="BFU1395" s="1213"/>
      <c r="BFV1395" s="1213"/>
      <c r="BFW1395" s="1213"/>
      <c r="BFX1395" s="1213"/>
      <c r="BFY1395" s="1213"/>
      <c r="BFZ1395" s="1213"/>
      <c r="BGA1395" s="1213"/>
      <c r="BGB1395" s="1213"/>
      <c r="BGC1395" s="1213"/>
      <c r="BGD1395" s="1213"/>
      <c r="BGE1395" s="1213"/>
      <c r="BGF1395" s="1213"/>
      <c r="BGG1395" s="1213"/>
      <c r="BGH1395" s="1213"/>
      <c r="BGI1395" s="1213"/>
      <c r="BGJ1395" s="1213"/>
      <c r="BGK1395" s="1213"/>
      <c r="BGL1395" s="1213"/>
      <c r="BGM1395" s="1213"/>
      <c r="BGN1395" s="1213"/>
      <c r="BGO1395" s="1213"/>
      <c r="BGP1395" s="1213"/>
      <c r="BGQ1395" s="1213"/>
      <c r="BGR1395" s="1213"/>
      <c r="BGS1395" s="1213"/>
      <c r="BGT1395" s="1213"/>
      <c r="BGU1395" s="1213"/>
      <c r="BGV1395" s="1213"/>
      <c r="BGW1395" s="1213"/>
      <c r="BGX1395" s="1213"/>
      <c r="BGY1395" s="1213"/>
      <c r="BGZ1395" s="1213"/>
      <c r="BHA1395" s="1213"/>
      <c r="BHB1395" s="1213"/>
      <c r="BHC1395" s="1213"/>
      <c r="BHD1395" s="1213"/>
      <c r="BHE1395" s="1213"/>
      <c r="BHF1395" s="1213"/>
      <c r="BHG1395" s="1213"/>
      <c r="BHH1395" s="1213"/>
      <c r="BHI1395" s="1213"/>
      <c r="BHJ1395" s="1213"/>
      <c r="BHK1395" s="1213"/>
      <c r="BHL1395" s="1213"/>
      <c r="BHM1395" s="1213"/>
      <c r="BHN1395" s="1213"/>
      <c r="BHO1395" s="1213"/>
      <c r="BHP1395" s="1213"/>
      <c r="BHQ1395" s="1213"/>
      <c r="BHR1395" s="1213"/>
      <c r="BHS1395" s="1213"/>
      <c r="BHT1395" s="1213"/>
      <c r="BHU1395" s="1213"/>
      <c r="BHV1395" s="1213"/>
      <c r="BHW1395" s="1213"/>
      <c r="BHX1395" s="1213"/>
      <c r="BHY1395" s="1213"/>
      <c r="BHZ1395" s="1213"/>
      <c r="BIA1395" s="1213"/>
      <c r="BIB1395" s="1213"/>
      <c r="BIC1395" s="1213"/>
      <c r="BID1395" s="1213"/>
      <c r="BIE1395" s="1213"/>
      <c r="BIF1395" s="1213"/>
      <c r="BIG1395" s="1213"/>
      <c r="BIH1395" s="1213"/>
      <c r="BII1395" s="1213"/>
      <c r="BIJ1395" s="1213"/>
      <c r="BIK1395" s="1213"/>
      <c r="BIL1395" s="1213"/>
      <c r="BIM1395" s="1213"/>
      <c r="BIN1395" s="1213"/>
      <c r="BIO1395" s="1213"/>
      <c r="BIP1395" s="1213"/>
      <c r="BIQ1395" s="1213"/>
      <c r="BIR1395" s="1213"/>
      <c r="BIS1395" s="1213"/>
      <c r="BIT1395" s="1213"/>
      <c r="BIU1395" s="1213"/>
      <c r="BIV1395" s="1213"/>
      <c r="BIW1395" s="1213"/>
      <c r="BIX1395" s="1213"/>
      <c r="BIY1395" s="1213"/>
      <c r="BIZ1395" s="1213"/>
      <c r="BJA1395" s="1213"/>
      <c r="BJB1395" s="1213"/>
      <c r="BJC1395" s="1213"/>
      <c r="BJD1395" s="1213"/>
      <c r="BJE1395" s="1213"/>
      <c r="BJF1395" s="1213"/>
      <c r="BJG1395" s="1213"/>
      <c r="BJH1395" s="1213"/>
      <c r="BJI1395" s="1213"/>
      <c r="BJJ1395" s="1213"/>
      <c r="BJK1395" s="1213"/>
      <c r="BJL1395" s="1213"/>
      <c r="BJM1395" s="1213"/>
      <c r="BJN1395" s="1213"/>
      <c r="BJO1395" s="1213"/>
      <c r="BJP1395" s="1213"/>
      <c r="BJQ1395" s="1213"/>
      <c r="BJR1395" s="1213"/>
      <c r="BJS1395" s="1213"/>
      <c r="BJT1395" s="1213"/>
      <c r="BJU1395" s="1213"/>
      <c r="BJV1395" s="1213"/>
      <c r="BJW1395" s="1213"/>
      <c r="BJX1395" s="1213"/>
      <c r="BJY1395" s="1213"/>
      <c r="BJZ1395" s="1213"/>
      <c r="BKA1395" s="1213"/>
      <c r="BKB1395" s="1213"/>
      <c r="BKC1395" s="1213"/>
      <c r="BKD1395" s="1213"/>
      <c r="BKE1395" s="1213"/>
      <c r="BKF1395" s="1213"/>
      <c r="BKG1395" s="1213"/>
      <c r="BKH1395" s="1213"/>
      <c r="BKI1395" s="1213"/>
      <c r="BKJ1395" s="1213"/>
      <c r="BKK1395" s="1213"/>
      <c r="BKL1395" s="1213"/>
      <c r="BKM1395" s="1213"/>
      <c r="BKN1395" s="1213"/>
      <c r="BKO1395" s="1213"/>
      <c r="BKP1395" s="1213"/>
      <c r="BKQ1395" s="1213"/>
      <c r="BKR1395" s="1213"/>
      <c r="BKS1395" s="1213"/>
      <c r="BKT1395" s="1213"/>
      <c r="BKU1395" s="1213"/>
      <c r="BKV1395" s="1213"/>
      <c r="BKW1395" s="1213"/>
      <c r="BKX1395" s="1213"/>
      <c r="BKY1395" s="1213"/>
      <c r="BKZ1395" s="1213"/>
      <c r="BLA1395" s="1213"/>
      <c r="BLB1395" s="1213"/>
      <c r="BLC1395" s="1213"/>
      <c r="BLD1395" s="1213"/>
      <c r="BLE1395" s="1213"/>
      <c r="BLF1395" s="1213"/>
      <c r="BLG1395" s="1213"/>
      <c r="BLH1395" s="1213"/>
      <c r="BLI1395" s="1213"/>
      <c r="BLJ1395" s="1213"/>
      <c r="BLK1395" s="1213"/>
      <c r="BLL1395" s="1213"/>
      <c r="BLM1395" s="1213"/>
      <c r="BLN1395" s="1213"/>
      <c r="BLO1395" s="1213"/>
      <c r="BLP1395" s="1213"/>
      <c r="BLQ1395" s="1213"/>
      <c r="BLR1395" s="1213"/>
      <c r="BLS1395" s="1213"/>
      <c r="BLT1395" s="1213"/>
      <c r="BLU1395" s="1213"/>
      <c r="BLV1395" s="1213"/>
      <c r="BLW1395" s="1213"/>
      <c r="BLX1395" s="1213"/>
      <c r="BLY1395" s="1213"/>
      <c r="BLZ1395" s="1213"/>
      <c r="BMA1395" s="1213"/>
      <c r="BMB1395" s="1213"/>
      <c r="BMC1395" s="1213"/>
      <c r="BMD1395" s="1213"/>
      <c r="BME1395" s="1213"/>
      <c r="BMF1395" s="1213"/>
      <c r="BMG1395" s="1213"/>
      <c r="BMH1395" s="1213"/>
      <c r="BMI1395" s="1213"/>
      <c r="BMJ1395" s="1213"/>
      <c r="BMK1395" s="1213"/>
      <c r="BML1395" s="1213"/>
      <c r="BMM1395" s="1213"/>
      <c r="BMN1395" s="1213"/>
      <c r="BMO1395" s="1213"/>
      <c r="BMP1395" s="1213"/>
      <c r="BMQ1395" s="1213"/>
      <c r="BMR1395" s="1213"/>
      <c r="BMS1395" s="1213"/>
      <c r="BMT1395" s="1213"/>
      <c r="BMU1395" s="1213"/>
      <c r="BMV1395" s="1213"/>
      <c r="BMW1395" s="1213"/>
      <c r="BMX1395" s="1213"/>
      <c r="BMY1395" s="1213"/>
      <c r="BMZ1395" s="1213"/>
      <c r="BNA1395" s="1213"/>
      <c r="BNB1395" s="1213"/>
      <c r="BNC1395" s="1213"/>
      <c r="BND1395" s="1213"/>
      <c r="BNE1395" s="1213"/>
      <c r="BNF1395" s="1213"/>
      <c r="BNG1395" s="1213"/>
      <c r="BNH1395" s="1213"/>
      <c r="BNI1395" s="1213"/>
      <c r="BNJ1395" s="1213"/>
      <c r="BNK1395" s="1213"/>
      <c r="BNL1395" s="1213"/>
      <c r="BNM1395" s="1213"/>
      <c r="BNN1395" s="1213"/>
      <c r="BNO1395" s="1213"/>
      <c r="BNP1395" s="1213"/>
      <c r="BNQ1395" s="1213"/>
      <c r="BNR1395" s="1213"/>
      <c r="BNS1395" s="1213"/>
      <c r="BNT1395" s="1213"/>
      <c r="BNU1395" s="1213"/>
      <c r="BNV1395" s="1213"/>
      <c r="BNW1395" s="1213"/>
      <c r="BNX1395" s="1213"/>
      <c r="BNY1395" s="1213"/>
      <c r="BNZ1395" s="1213"/>
      <c r="BOA1395" s="1213"/>
      <c r="BOB1395" s="1213"/>
      <c r="BOC1395" s="1213"/>
      <c r="BOD1395" s="1213"/>
      <c r="BOE1395" s="1213"/>
      <c r="BOF1395" s="1213"/>
      <c r="BOG1395" s="1213"/>
      <c r="BOH1395" s="1213"/>
      <c r="BOI1395" s="1213"/>
      <c r="BOJ1395" s="1213"/>
      <c r="BOK1395" s="1213"/>
      <c r="BOL1395" s="1213"/>
      <c r="BOM1395" s="1213"/>
      <c r="BON1395" s="1213"/>
      <c r="BOO1395" s="1213"/>
      <c r="BOP1395" s="1213"/>
      <c r="BOQ1395" s="1213"/>
      <c r="BOR1395" s="1213"/>
      <c r="BOS1395" s="1213"/>
      <c r="BOT1395" s="1213"/>
      <c r="BOU1395" s="1213"/>
      <c r="BOV1395" s="1213"/>
      <c r="BOW1395" s="1213"/>
      <c r="BOX1395" s="1213"/>
      <c r="BOY1395" s="1213"/>
      <c r="BOZ1395" s="1213"/>
      <c r="BPA1395" s="1213"/>
      <c r="BPB1395" s="1213"/>
      <c r="BPC1395" s="1213"/>
      <c r="BPD1395" s="1213"/>
      <c r="BPE1395" s="1213"/>
      <c r="BPF1395" s="1213"/>
      <c r="BPG1395" s="1213"/>
      <c r="BPH1395" s="1213"/>
      <c r="BPI1395" s="1213"/>
      <c r="BPJ1395" s="1213"/>
      <c r="BPK1395" s="1213"/>
      <c r="BPL1395" s="1213"/>
      <c r="BPM1395" s="1213"/>
      <c r="BPN1395" s="1213"/>
      <c r="BPO1395" s="1213"/>
      <c r="BPP1395" s="1213"/>
      <c r="BPQ1395" s="1213"/>
      <c r="BPR1395" s="1213"/>
      <c r="BPS1395" s="1213"/>
      <c r="BPT1395" s="1213"/>
      <c r="BPU1395" s="1213"/>
      <c r="BPV1395" s="1213"/>
      <c r="BPW1395" s="1213"/>
      <c r="BPX1395" s="1213"/>
      <c r="BPY1395" s="1213"/>
      <c r="BPZ1395" s="1213"/>
      <c r="BQA1395" s="1213"/>
      <c r="BQB1395" s="1213"/>
      <c r="BQC1395" s="1213"/>
      <c r="BQD1395" s="1213"/>
      <c r="BQE1395" s="1213"/>
      <c r="BQF1395" s="1213"/>
      <c r="BQG1395" s="1213"/>
      <c r="BQH1395" s="1213"/>
      <c r="BQI1395" s="1213"/>
      <c r="BQJ1395" s="1213"/>
      <c r="BQK1395" s="1213"/>
      <c r="BQL1395" s="1213"/>
      <c r="BQM1395" s="1213"/>
      <c r="BQN1395" s="1213"/>
      <c r="BQO1395" s="1213"/>
      <c r="BQP1395" s="1213"/>
      <c r="BQQ1395" s="1213"/>
      <c r="BQR1395" s="1213"/>
      <c r="BQS1395" s="1213"/>
      <c r="BQT1395" s="1213"/>
      <c r="BQU1395" s="1213"/>
      <c r="BQV1395" s="1213"/>
      <c r="BQW1395" s="1213"/>
      <c r="BQX1395" s="1213"/>
      <c r="BQY1395" s="1213"/>
      <c r="BQZ1395" s="1213"/>
      <c r="BRA1395" s="1213"/>
      <c r="BRB1395" s="1213"/>
      <c r="BRC1395" s="1213"/>
      <c r="BRD1395" s="1213"/>
      <c r="BRE1395" s="1213"/>
      <c r="BRF1395" s="1213"/>
      <c r="BRG1395" s="1213"/>
      <c r="BRH1395" s="1213"/>
      <c r="BRI1395" s="1213"/>
      <c r="BRJ1395" s="1213"/>
      <c r="BRK1395" s="1213"/>
      <c r="BRL1395" s="1213"/>
      <c r="BRM1395" s="1213"/>
      <c r="BRN1395" s="1213"/>
      <c r="BRO1395" s="1213"/>
      <c r="BRP1395" s="1213"/>
      <c r="BRQ1395" s="1213"/>
      <c r="BRR1395" s="1213"/>
      <c r="BRS1395" s="1213"/>
      <c r="BRT1395" s="1213"/>
      <c r="BRU1395" s="1213"/>
      <c r="BRV1395" s="1213"/>
      <c r="BRW1395" s="1213"/>
      <c r="BRX1395" s="1213"/>
      <c r="BRY1395" s="1213"/>
      <c r="BRZ1395" s="1213"/>
      <c r="BSA1395" s="1213"/>
      <c r="BSB1395" s="1213"/>
      <c r="BSC1395" s="1213"/>
      <c r="BSD1395" s="1213"/>
      <c r="BSE1395" s="1213"/>
      <c r="BSF1395" s="1213"/>
      <c r="BSG1395" s="1213"/>
      <c r="BSH1395" s="1213"/>
      <c r="BSI1395" s="1213"/>
      <c r="BSJ1395" s="1213"/>
      <c r="BSK1395" s="1213"/>
      <c r="BSL1395" s="1213"/>
      <c r="BSM1395" s="1213"/>
      <c r="BSN1395" s="1213"/>
      <c r="BSO1395" s="1213"/>
      <c r="BSP1395" s="1213"/>
      <c r="BSQ1395" s="1213"/>
      <c r="BSR1395" s="1213"/>
      <c r="BSS1395" s="1213"/>
      <c r="BST1395" s="1213"/>
      <c r="BSU1395" s="1213"/>
      <c r="BSV1395" s="1213"/>
      <c r="BSW1395" s="1213"/>
      <c r="BSX1395" s="1213"/>
      <c r="BSY1395" s="1213"/>
      <c r="BSZ1395" s="1213"/>
      <c r="BTA1395" s="1213"/>
      <c r="BTB1395" s="1213"/>
      <c r="BTC1395" s="1213"/>
      <c r="BTD1395" s="1213"/>
      <c r="BTE1395" s="1213"/>
      <c r="BTF1395" s="1213"/>
      <c r="BTG1395" s="1213"/>
      <c r="BTH1395" s="1213"/>
      <c r="BTI1395" s="1213"/>
      <c r="BTJ1395" s="1213"/>
      <c r="BTK1395" s="1213"/>
      <c r="BTL1395" s="1213"/>
      <c r="BTM1395" s="1213"/>
      <c r="BTN1395" s="1213"/>
      <c r="BTO1395" s="1213"/>
      <c r="BTP1395" s="1213"/>
      <c r="BTQ1395" s="1213"/>
      <c r="BTR1395" s="1213"/>
      <c r="BTS1395" s="1213"/>
      <c r="BTT1395" s="1213"/>
      <c r="BTU1395" s="1213"/>
      <c r="BTV1395" s="1213"/>
      <c r="BTW1395" s="1213"/>
      <c r="BTX1395" s="1213"/>
      <c r="BTY1395" s="1213"/>
      <c r="BTZ1395" s="1213"/>
      <c r="BUA1395" s="1213"/>
      <c r="BUB1395" s="1213"/>
      <c r="BUC1395" s="1213"/>
      <c r="BUD1395" s="1213"/>
      <c r="BUE1395" s="1213"/>
      <c r="BUF1395" s="1213"/>
      <c r="BUG1395" s="1213"/>
      <c r="BUH1395" s="1213"/>
      <c r="BUI1395" s="1213"/>
      <c r="BUJ1395" s="1213"/>
      <c r="BUK1395" s="1213"/>
      <c r="BUL1395" s="1213"/>
      <c r="BUM1395" s="1213"/>
      <c r="BUN1395" s="1213"/>
      <c r="BUO1395" s="1213"/>
      <c r="BUP1395" s="1213"/>
      <c r="BUQ1395" s="1213"/>
      <c r="BUR1395" s="1213"/>
      <c r="BUS1395" s="1213"/>
      <c r="BUT1395" s="1213"/>
      <c r="BUU1395" s="1213"/>
      <c r="BUV1395" s="1213"/>
      <c r="BUW1395" s="1213"/>
      <c r="BUX1395" s="1213"/>
      <c r="BUY1395" s="1213"/>
      <c r="BUZ1395" s="1213"/>
      <c r="BVA1395" s="1213"/>
      <c r="BVB1395" s="1213"/>
      <c r="BVC1395" s="1213"/>
      <c r="BVD1395" s="1213"/>
      <c r="BVE1395" s="1213"/>
      <c r="BVF1395" s="1213"/>
      <c r="BVG1395" s="1213"/>
      <c r="BVH1395" s="1213"/>
      <c r="BVI1395" s="1213"/>
      <c r="BVJ1395" s="1213"/>
      <c r="BVK1395" s="1213"/>
      <c r="BVL1395" s="1213"/>
      <c r="BVM1395" s="1213"/>
      <c r="BVN1395" s="1213"/>
      <c r="BVO1395" s="1213"/>
      <c r="BVP1395" s="1213"/>
      <c r="BVQ1395" s="1213"/>
      <c r="BVR1395" s="1213"/>
      <c r="BVS1395" s="1213"/>
      <c r="BVT1395" s="1213"/>
      <c r="BVU1395" s="1213"/>
      <c r="BVV1395" s="1213"/>
      <c r="BVW1395" s="1213"/>
      <c r="BVX1395" s="1213"/>
      <c r="BVY1395" s="1213"/>
      <c r="BVZ1395" s="1213"/>
      <c r="BWA1395" s="1213"/>
      <c r="BWB1395" s="1213"/>
      <c r="BWC1395" s="1213"/>
      <c r="BWD1395" s="1213"/>
      <c r="BWE1395" s="1213"/>
      <c r="BWF1395" s="1213"/>
      <c r="BWG1395" s="1213"/>
      <c r="BWH1395" s="1213"/>
      <c r="BWI1395" s="1213"/>
      <c r="BWJ1395" s="1213"/>
      <c r="BWK1395" s="1213"/>
      <c r="BWL1395" s="1213"/>
      <c r="BWM1395" s="1213"/>
      <c r="BWN1395" s="1213"/>
      <c r="BWO1395" s="1213"/>
      <c r="BWP1395" s="1213"/>
      <c r="BWQ1395" s="1213"/>
      <c r="BWR1395" s="1213"/>
      <c r="BWS1395" s="1213"/>
      <c r="BWT1395" s="1213"/>
      <c r="BWU1395" s="1213"/>
      <c r="BWV1395" s="1213"/>
      <c r="BWW1395" s="1213"/>
      <c r="BWX1395" s="1213"/>
      <c r="BWY1395" s="1213"/>
      <c r="BWZ1395" s="1213"/>
      <c r="BXA1395" s="1213"/>
      <c r="BXB1395" s="1213"/>
      <c r="BXC1395" s="1213"/>
      <c r="BXD1395" s="1213"/>
      <c r="BXE1395" s="1213"/>
      <c r="BXF1395" s="1213"/>
      <c r="BXG1395" s="1213"/>
      <c r="BXH1395" s="1213"/>
      <c r="BXI1395" s="1213"/>
      <c r="BXJ1395" s="1213"/>
      <c r="BXK1395" s="1213"/>
      <c r="BXL1395" s="1213"/>
      <c r="BXM1395" s="1213"/>
      <c r="BXN1395" s="1213"/>
      <c r="BXO1395" s="1213"/>
      <c r="BXP1395" s="1213"/>
      <c r="BXQ1395" s="1213"/>
      <c r="BXR1395" s="1213"/>
      <c r="BXS1395" s="1213"/>
      <c r="BXT1395" s="1213"/>
      <c r="BXU1395" s="1213"/>
      <c r="BXV1395" s="1213"/>
      <c r="BXW1395" s="1213"/>
      <c r="BXX1395" s="1213"/>
      <c r="BXY1395" s="1213"/>
      <c r="BXZ1395" s="1213"/>
      <c r="BYA1395" s="1213"/>
      <c r="BYB1395" s="1213"/>
      <c r="BYC1395" s="1213"/>
      <c r="BYD1395" s="1213"/>
      <c r="BYE1395" s="1213"/>
      <c r="BYF1395" s="1213"/>
      <c r="BYG1395" s="1213"/>
      <c r="BYH1395" s="1213"/>
      <c r="BYI1395" s="1213"/>
      <c r="BYJ1395" s="1213"/>
      <c r="BYK1395" s="1213"/>
      <c r="BYL1395" s="1213"/>
      <c r="BYM1395" s="1213"/>
      <c r="BYN1395" s="1213"/>
      <c r="BYO1395" s="1213"/>
      <c r="BYP1395" s="1213"/>
      <c r="BYQ1395" s="1213"/>
      <c r="BYR1395" s="1213"/>
      <c r="BYS1395" s="1213"/>
      <c r="BYT1395" s="1213"/>
      <c r="BYU1395" s="1213"/>
      <c r="BYV1395" s="1213"/>
      <c r="BYW1395" s="1213"/>
      <c r="BYX1395" s="1213"/>
      <c r="BYY1395" s="1213"/>
      <c r="BYZ1395" s="1213"/>
      <c r="BZA1395" s="1213"/>
      <c r="BZB1395" s="1213"/>
      <c r="BZC1395" s="1213"/>
      <c r="BZD1395" s="1213"/>
      <c r="BZE1395" s="1213"/>
      <c r="BZF1395" s="1213"/>
      <c r="BZG1395" s="1213"/>
      <c r="BZH1395" s="1213"/>
      <c r="BZI1395" s="1213"/>
      <c r="BZJ1395" s="1213"/>
      <c r="BZK1395" s="1213"/>
      <c r="BZL1395" s="1213"/>
      <c r="BZM1395" s="1213"/>
      <c r="BZN1395" s="1213"/>
      <c r="BZO1395" s="1213"/>
      <c r="BZP1395" s="1213"/>
      <c r="BZQ1395" s="1213"/>
      <c r="BZR1395" s="1213"/>
      <c r="BZS1395" s="1213"/>
      <c r="BZT1395" s="1213"/>
      <c r="BZU1395" s="1213"/>
      <c r="BZV1395" s="1213"/>
      <c r="BZW1395" s="1213"/>
      <c r="BZX1395" s="1213"/>
      <c r="BZY1395" s="1213"/>
      <c r="BZZ1395" s="1213"/>
      <c r="CAA1395" s="1213"/>
      <c r="CAB1395" s="1213"/>
      <c r="CAC1395" s="1213"/>
      <c r="CAD1395" s="1213"/>
      <c r="CAE1395" s="1213"/>
      <c r="CAF1395" s="1213"/>
      <c r="CAG1395" s="1213"/>
      <c r="CAH1395" s="1213"/>
      <c r="CAI1395" s="1213"/>
      <c r="CAJ1395" s="1213"/>
      <c r="CAK1395" s="1213"/>
      <c r="CAL1395" s="1213"/>
      <c r="CAM1395" s="1213"/>
      <c r="CAN1395" s="1213"/>
      <c r="CAO1395" s="1213"/>
      <c r="CAP1395" s="1213"/>
      <c r="CAQ1395" s="1213"/>
      <c r="CAR1395" s="1213"/>
      <c r="CAS1395" s="1213"/>
      <c r="CAT1395" s="1213"/>
      <c r="CAU1395" s="1213"/>
      <c r="CAV1395" s="1213"/>
      <c r="CAW1395" s="1213"/>
      <c r="CAX1395" s="1213"/>
      <c r="CAY1395" s="1213"/>
      <c r="CAZ1395" s="1213"/>
      <c r="CBA1395" s="1213"/>
      <c r="CBB1395" s="1213"/>
      <c r="CBC1395" s="1213"/>
      <c r="CBD1395" s="1213"/>
      <c r="CBE1395" s="1213"/>
      <c r="CBF1395" s="1213"/>
      <c r="CBG1395" s="1213"/>
      <c r="CBH1395" s="1213"/>
      <c r="CBI1395" s="1213"/>
      <c r="CBJ1395" s="1213"/>
      <c r="CBK1395" s="1213"/>
      <c r="CBL1395" s="1213"/>
      <c r="CBM1395" s="1213"/>
      <c r="CBN1395" s="1213"/>
      <c r="CBO1395" s="1213"/>
      <c r="CBP1395" s="1213"/>
      <c r="CBQ1395" s="1213"/>
      <c r="CBR1395" s="1213"/>
      <c r="CBS1395" s="1213"/>
      <c r="CBT1395" s="1213"/>
      <c r="CBU1395" s="1213"/>
      <c r="CBV1395" s="1213"/>
      <c r="CBW1395" s="1213"/>
      <c r="CBX1395" s="1213"/>
      <c r="CBY1395" s="1213"/>
      <c r="CBZ1395" s="1213"/>
      <c r="CCA1395" s="1213"/>
      <c r="CCB1395" s="1213"/>
      <c r="CCC1395" s="1213"/>
      <c r="CCD1395" s="1213"/>
      <c r="CCE1395" s="1213"/>
      <c r="CCF1395" s="1213"/>
      <c r="CCG1395" s="1213"/>
      <c r="CCH1395" s="1213"/>
      <c r="CCI1395" s="1213"/>
      <c r="CCJ1395" s="1213"/>
      <c r="CCK1395" s="1213"/>
      <c r="CCL1395" s="1213"/>
      <c r="CCM1395" s="1213"/>
      <c r="CCN1395" s="1213"/>
      <c r="CCO1395" s="1213"/>
      <c r="CCP1395" s="1213"/>
      <c r="CCQ1395" s="1213"/>
      <c r="CCR1395" s="1213"/>
      <c r="CCS1395" s="1213"/>
      <c r="CCT1395" s="1213"/>
      <c r="CCU1395" s="1213"/>
      <c r="CCV1395" s="1213"/>
      <c r="CCW1395" s="1213"/>
      <c r="CCX1395" s="1213"/>
      <c r="CCY1395" s="1213"/>
      <c r="CCZ1395" s="1213"/>
      <c r="CDA1395" s="1213"/>
      <c r="CDB1395" s="1213"/>
      <c r="CDC1395" s="1213"/>
      <c r="CDD1395" s="1213"/>
      <c r="CDE1395" s="1213"/>
      <c r="CDF1395" s="1213"/>
      <c r="CDG1395" s="1213"/>
      <c r="CDH1395" s="1213"/>
      <c r="CDI1395" s="1213"/>
      <c r="CDJ1395" s="1213"/>
      <c r="CDK1395" s="1213"/>
      <c r="CDL1395" s="1213"/>
      <c r="CDM1395" s="1213"/>
      <c r="CDN1395" s="1213"/>
      <c r="CDO1395" s="1213"/>
      <c r="CDP1395" s="1213"/>
      <c r="CDQ1395" s="1213"/>
      <c r="CDR1395" s="1213"/>
      <c r="CDS1395" s="1213"/>
      <c r="CDT1395" s="1213"/>
      <c r="CDU1395" s="1213"/>
      <c r="CDV1395" s="1213"/>
      <c r="CDW1395" s="1213"/>
      <c r="CDX1395" s="1213"/>
      <c r="CDY1395" s="1213"/>
      <c r="CDZ1395" s="1213"/>
      <c r="CEA1395" s="1213"/>
      <c r="CEB1395" s="1213"/>
      <c r="CEC1395" s="1213"/>
      <c r="CED1395" s="1213"/>
      <c r="CEE1395" s="1213"/>
      <c r="CEF1395" s="1213"/>
      <c r="CEG1395" s="1213"/>
      <c r="CEH1395" s="1213"/>
      <c r="CEI1395" s="1213"/>
      <c r="CEJ1395" s="1213"/>
      <c r="CEK1395" s="1213"/>
      <c r="CEL1395" s="1213"/>
      <c r="CEM1395" s="1213"/>
      <c r="CEN1395" s="1213"/>
      <c r="CEO1395" s="1213"/>
      <c r="CEP1395" s="1213"/>
      <c r="CEQ1395" s="1213"/>
      <c r="CER1395" s="1213"/>
      <c r="CES1395" s="1213"/>
      <c r="CET1395" s="1213"/>
      <c r="CEU1395" s="1213"/>
      <c r="CEV1395" s="1213"/>
      <c r="CEW1395" s="1213"/>
      <c r="CEX1395" s="1213"/>
      <c r="CEY1395" s="1213"/>
      <c r="CEZ1395" s="1213"/>
      <c r="CFA1395" s="1213"/>
      <c r="CFB1395" s="1213"/>
      <c r="CFC1395" s="1213"/>
      <c r="CFD1395" s="1213"/>
      <c r="CFE1395" s="1213"/>
      <c r="CFF1395" s="1213"/>
      <c r="CFG1395" s="1213"/>
      <c r="CFH1395" s="1213"/>
      <c r="CFI1395" s="1213"/>
      <c r="CFJ1395" s="1213"/>
      <c r="CFK1395" s="1213"/>
      <c r="CFL1395" s="1213"/>
      <c r="CFM1395" s="1213"/>
      <c r="CFN1395" s="1213"/>
      <c r="CFO1395" s="1213"/>
      <c r="CFP1395" s="1213"/>
      <c r="CFQ1395" s="1213"/>
      <c r="CFR1395" s="1213"/>
      <c r="CFS1395" s="1213"/>
      <c r="CFT1395" s="1213"/>
      <c r="CFU1395" s="1213"/>
      <c r="CFV1395" s="1213"/>
      <c r="CFW1395" s="1213"/>
      <c r="CFX1395" s="1213"/>
      <c r="CFY1395" s="1213"/>
      <c r="CFZ1395" s="1213"/>
      <c r="CGA1395" s="1213"/>
      <c r="CGB1395" s="1213"/>
      <c r="CGC1395" s="1213"/>
      <c r="CGD1395" s="1213"/>
      <c r="CGE1395" s="1213"/>
      <c r="CGF1395" s="1213"/>
      <c r="CGG1395" s="1213"/>
      <c r="CGH1395" s="1213"/>
      <c r="CGI1395" s="1213"/>
      <c r="CGJ1395" s="1213"/>
      <c r="CGK1395" s="1213"/>
      <c r="CGL1395" s="1213"/>
      <c r="CGM1395" s="1213"/>
      <c r="CGN1395" s="1213"/>
      <c r="CGO1395" s="1213"/>
      <c r="CGP1395" s="1213"/>
      <c r="CGQ1395" s="1213"/>
      <c r="CGR1395" s="1213"/>
      <c r="CGS1395" s="1213"/>
      <c r="CGT1395" s="1213"/>
      <c r="CGU1395" s="1213"/>
      <c r="CGV1395" s="1213"/>
      <c r="CGW1395" s="1213"/>
      <c r="CGX1395" s="1213"/>
      <c r="CGY1395" s="1213"/>
      <c r="CGZ1395" s="1213"/>
      <c r="CHA1395" s="1213"/>
      <c r="CHB1395" s="1213"/>
      <c r="CHC1395" s="1213"/>
      <c r="CHD1395" s="1213"/>
      <c r="CHE1395" s="1213"/>
      <c r="CHF1395" s="1213"/>
      <c r="CHG1395" s="1213"/>
      <c r="CHH1395" s="1213"/>
      <c r="CHI1395" s="1213"/>
      <c r="CHJ1395" s="1213"/>
      <c r="CHK1395" s="1213"/>
      <c r="CHL1395" s="1213"/>
      <c r="CHM1395" s="1213"/>
      <c r="CHN1395" s="1213"/>
      <c r="CHO1395" s="1213"/>
      <c r="CHP1395" s="1213"/>
      <c r="CHQ1395" s="1213"/>
      <c r="CHR1395" s="1213"/>
      <c r="CHS1395" s="1213"/>
      <c r="CHT1395" s="1213"/>
      <c r="CHU1395" s="1213"/>
      <c r="CHV1395" s="1213"/>
      <c r="CHW1395" s="1213"/>
      <c r="CHX1395" s="1213"/>
      <c r="CHY1395" s="1213"/>
      <c r="CHZ1395" s="1213"/>
      <c r="CIA1395" s="1213"/>
      <c r="CIB1395" s="1213"/>
      <c r="CIC1395" s="1213"/>
      <c r="CID1395" s="1213"/>
      <c r="CIE1395" s="1213"/>
      <c r="CIF1395" s="1213"/>
      <c r="CIG1395" s="1213"/>
      <c r="CIH1395" s="1213"/>
      <c r="CII1395" s="1213"/>
      <c r="CIJ1395" s="1213"/>
      <c r="CIK1395" s="1213"/>
      <c r="CIL1395" s="1213"/>
      <c r="CIM1395" s="1213"/>
      <c r="CIN1395" s="1213"/>
      <c r="CIO1395" s="1213"/>
      <c r="CIP1395" s="1213"/>
      <c r="CIQ1395" s="1213"/>
      <c r="CIR1395" s="1213"/>
      <c r="CIS1395" s="1213"/>
      <c r="CIT1395" s="1213"/>
      <c r="CIU1395" s="1213"/>
      <c r="CIV1395" s="1213"/>
      <c r="CIW1395" s="1213"/>
      <c r="CIX1395" s="1213"/>
      <c r="CIY1395" s="1213"/>
      <c r="CIZ1395" s="1213"/>
      <c r="CJA1395" s="1213"/>
      <c r="CJB1395" s="1213"/>
      <c r="CJC1395" s="1213"/>
      <c r="CJD1395" s="1213"/>
      <c r="CJE1395" s="1213"/>
      <c r="CJF1395" s="1213"/>
      <c r="CJG1395" s="1213"/>
      <c r="CJH1395" s="1213"/>
      <c r="CJI1395" s="1213"/>
      <c r="CJJ1395" s="1213"/>
      <c r="CJK1395" s="1213"/>
      <c r="CJL1395" s="1213"/>
      <c r="CJM1395" s="1213"/>
      <c r="CJN1395" s="1213"/>
      <c r="CJO1395" s="1213"/>
      <c r="CJP1395" s="1213"/>
      <c r="CJQ1395" s="1213"/>
      <c r="CJR1395" s="1213"/>
      <c r="CJS1395" s="1213"/>
      <c r="CJT1395" s="1213"/>
      <c r="CJU1395" s="1213"/>
      <c r="CJV1395" s="1213"/>
      <c r="CJW1395" s="1213"/>
      <c r="CJX1395" s="1213"/>
      <c r="CJY1395" s="1213"/>
      <c r="CJZ1395" s="1213"/>
      <c r="CKA1395" s="1213"/>
      <c r="CKB1395" s="1213"/>
      <c r="CKC1395" s="1213"/>
      <c r="CKD1395" s="1213"/>
      <c r="CKE1395" s="1213"/>
      <c r="CKF1395" s="1213"/>
      <c r="CKG1395" s="1213"/>
      <c r="CKH1395" s="1213"/>
      <c r="CKI1395" s="1213"/>
      <c r="CKJ1395" s="1213"/>
      <c r="CKK1395" s="1213"/>
      <c r="CKL1395" s="1213"/>
      <c r="CKM1395" s="1213"/>
      <c r="CKN1395" s="1213"/>
      <c r="CKO1395" s="1213"/>
      <c r="CKP1395" s="1213"/>
      <c r="CKQ1395" s="1213"/>
      <c r="CKR1395" s="1213"/>
      <c r="CKS1395" s="1213"/>
      <c r="CKT1395" s="1213"/>
      <c r="CKU1395" s="1213"/>
      <c r="CKV1395" s="1213"/>
      <c r="CKW1395" s="1213"/>
      <c r="CKX1395" s="1213"/>
      <c r="CKY1395" s="1213"/>
      <c r="CKZ1395" s="1213"/>
      <c r="CLA1395" s="1213"/>
      <c r="CLB1395" s="1213"/>
      <c r="CLC1395" s="1213"/>
      <c r="CLD1395" s="1213"/>
      <c r="CLE1395" s="1213"/>
      <c r="CLF1395" s="1213"/>
      <c r="CLG1395" s="1213"/>
      <c r="CLH1395" s="1213"/>
      <c r="CLI1395" s="1213"/>
      <c r="CLJ1395" s="1213"/>
      <c r="CLK1395" s="1213"/>
      <c r="CLL1395" s="1213"/>
      <c r="CLM1395" s="1213"/>
      <c r="CLN1395" s="1213"/>
      <c r="CLO1395" s="1213"/>
      <c r="CLP1395" s="1213"/>
      <c r="CLQ1395" s="1213"/>
      <c r="CLR1395" s="1213"/>
      <c r="CLS1395" s="1213"/>
      <c r="CLT1395" s="1213"/>
      <c r="CLU1395" s="1213"/>
      <c r="CLV1395" s="1213"/>
      <c r="CLW1395" s="1213"/>
      <c r="CLX1395" s="1213"/>
      <c r="CLY1395" s="1213"/>
      <c r="CLZ1395" s="1213"/>
      <c r="CMA1395" s="1213"/>
      <c r="CMB1395" s="1213"/>
      <c r="CMC1395" s="1213"/>
      <c r="CMD1395" s="1213"/>
      <c r="CME1395" s="1213"/>
      <c r="CMF1395" s="1213"/>
      <c r="CMG1395" s="1213"/>
      <c r="CMH1395" s="1213"/>
      <c r="CMI1395" s="1213"/>
      <c r="CMJ1395" s="1213"/>
      <c r="CMK1395" s="1213"/>
      <c r="CML1395" s="1213"/>
      <c r="CMM1395" s="1213"/>
      <c r="CMN1395" s="1213"/>
      <c r="CMO1395" s="1213"/>
      <c r="CMP1395" s="1213"/>
      <c r="CMQ1395" s="1213"/>
      <c r="CMR1395" s="1213"/>
      <c r="CMS1395" s="1213"/>
      <c r="CMT1395" s="1213"/>
      <c r="CMU1395" s="1213"/>
      <c r="CMV1395" s="1213"/>
      <c r="CMW1395" s="1213"/>
      <c r="CMX1395" s="1213"/>
      <c r="CMY1395" s="1213"/>
      <c r="CMZ1395" s="1213"/>
      <c r="CNA1395" s="1213"/>
      <c r="CNB1395" s="1213"/>
      <c r="CNC1395" s="1213"/>
      <c r="CND1395" s="1213"/>
      <c r="CNE1395" s="1213"/>
      <c r="CNF1395" s="1213"/>
      <c r="CNG1395" s="1213"/>
      <c r="CNH1395" s="1213"/>
      <c r="CNI1395" s="1213"/>
      <c r="CNJ1395" s="1213"/>
      <c r="CNK1395" s="1213"/>
      <c r="CNL1395" s="1213"/>
      <c r="CNM1395" s="1213"/>
      <c r="CNN1395" s="1213"/>
      <c r="CNO1395" s="1213"/>
      <c r="CNP1395" s="1213"/>
      <c r="CNQ1395" s="1213"/>
      <c r="CNR1395" s="1213"/>
      <c r="CNS1395" s="1213"/>
      <c r="CNT1395" s="1213"/>
      <c r="CNU1395" s="1213"/>
      <c r="CNV1395" s="1213"/>
      <c r="CNW1395" s="1213"/>
      <c r="CNX1395" s="1213"/>
      <c r="CNY1395" s="1213"/>
      <c r="CNZ1395" s="1213"/>
      <c r="COA1395" s="1213"/>
      <c r="COB1395" s="1213"/>
      <c r="COC1395" s="1213"/>
      <c r="COD1395" s="1213"/>
      <c r="COE1395" s="1213"/>
      <c r="COF1395" s="1213"/>
      <c r="COG1395" s="1213"/>
      <c r="COH1395" s="1213"/>
      <c r="COI1395" s="1213"/>
      <c r="COJ1395" s="1213"/>
      <c r="COK1395" s="1213"/>
      <c r="COL1395" s="1213"/>
      <c r="COM1395" s="1213"/>
      <c r="CON1395" s="1213"/>
      <c r="COO1395" s="1213"/>
      <c r="COP1395" s="1213"/>
      <c r="COQ1395" s="1213"/>
      <c r="COR1395" s="1213"/>
      <c r="COS1395" s="1213"/>
      <c r="COT1395" s="1213"/>
      <c r="COU1395" s="1213"/>
      <c r="COV1395" s="1213"/>
      <c r="COW1395" s="1213"/>
      <c r="COX1395" s="1213"/>
      <c r="COY1395" s="1213"/>
      <c r="COZ1395" s="1213"/>
      <c r="CPA1395" s="1213"/>
      <c r="CPB1395" s="1213"/>
      <c r="CPC1395" s="1213"/>
      <c r="CPD1395" s="1213"/>
      <c r="CPE1395" s="1213"/>
      <c r="CPF1395" s="1213"/>
      <c r="CPG1395" s="1213"/>
      <c r="CPH1395" s="1213"/>
      <c r="CPI1395" s="1213"/>
      <c r="CPJ1395" s="1213"/>
      <c r="CPK1395" s="1213"/>
      <c r="CPL1395" s="1213"/>
      <c r="CPM1395" s="1213"/>
      <c r="CPN1395" s="1213"/>
      <c r="CPO1395" s="1213"/>
      <c r="CPP1395" s="1213"/>
      <c r="CPQ1395" s="1213"/>
      <c r="CPR1395" s="1213"/>
      <c r="CPS1395" s="1213"/>
      <c r="CPT1395" s="1213"/>
      <c r="CPU1395" s="1213"/>
      <c r="CPV1395" s="1213"/>
      <c r="CPW1395" s="1213"/>
      <c r="CPX1395" s="1213"/>
      <c r="CPY1395" s="1213"/>
      <c r="CPZ1395" s="1213"/>
      <c r="CQA1395" s="1213"/>
      <c r="CQB1395" s="1213"/>
      <c r="CQC1395" s="1213"/>
      <c r="CQD1395" s="1213"/>
      <c r="CQE1395" s="1213"/>
      <c r="CQF1395" s="1213"/>
      <c r="CQG1395" s="1213"/>
      <c r="CQH1395" s="1213"/>
      <c r="CQI1395" s="1213"/>
      <c r="CQJ1395" s="1213"/>
      <c r="CQK1395" s="1213"/>
      <c r="CQL1395" s="1213"/>
      <c r="CQM1395" s="1213"/>
      <c r="CQN1395" s="1213"/>
      <c r="CQO1395" s="1213"/>
      <c r="CQP1395" s="1213"/>
      <c r="CQQ1395" s="1213"/>
      <c r="CQR1395" s="1213"/>
      <c r="CQS1395" s="1213"/>
      <c r="CQT1395" s="1213"/>
      <c r="CQU1395" s="1213"/>
      <c r="CQV1395" s="1213"/>
      <c r="CQW1395" s="1213"/>
      <c r="CQX1395" s="1213"/>
      <c r="CQY1395" s="1213"/>
      <c r="CQZ1395" s="1213"/>
      <c r="CRA1395" s="1213"/>
      <c r="CRB1395" s="1213"/>
      <c r="CRC1395" s="1213"/>
      <c r="CRD1395" s="1213"/>
      <c r="CRE1395" s="1213"/>
      <c r="CRF1395" s="1213"/>
      <c r="CRG1395" s="1213"/>
      <c r="CRH1395" s="1213"/>
      <c r="CRI1395" s="1213"/>
      <c r="CRJ1395" s="1213"/>
      <c r="CRK1395" s="1213"/>
      <c r="CRL1395" s="1213"/>
      <c r="CRM1395" s="1213"/>
      <c r="CRN1395" s="1213"/>
      <c r="CRO1395" s="1213"/>
      <c r="CRP1395" s="1213"/>
      <c r="CRQ1395" s="1213"/>
      <c r="CRR1395" s="1213"/>
      <c r="CRS1395" s="1213"/>
      <c r="CRT1395" s="1213"/>
      <c r="CRU1395" s="1213"/>
      <c r="CRV1395" s="1213"/>
      <c r="CRW1395" s="1213"/>
      <c r="CRX1395" s="1213"/>
      <c r="CRY1395" s="1213"/>
      <c r="CRZ1395" s="1213"/>
      <c r="CSA1395" s="1213"/>
      <c r="CSB1395" s="1213"/>
      <c r="CSC1395" s="1213"/>
      <c r="CSD1395" s="1213"/>
      <c r="CSE1395" s="1213"/>
      <c r="CSF1395" s="1213"/>
      <c r="CSG1395" s="1213"/>
      <c r="CSH1395" s="1213"/>
      <c r="CSI1395" s="1213"/>
      <c r="CSJ1395" s="1213"/>
      <c r="CSK1395" s="1213"/>
      <c r="CSL1395" s="1213"/>
      <c r="CSM1395" s="1213"/>
      <c r="CSN1395" s="1213"/>
      <c r="CSO1395" s="1213"/>
      <c r="CSP1395" s="1213"/>
      <c r="CSQ1395" s="1213"/>
      <c r="CSR1395" s="1213"/>
      <c r="CSS1395" s="1213"/>
      <c r="CST1395" s="1213"/>
      <c r="CSU1395" s="1213"/>
      <c r="CSV1395" s="1213"/>
      <c r="CSW1395" s="1213"/>
      <c r="CSX1395" s="1213"/>
      <c r="CSY1395" s="1213"/>
      <c r="CSZ1395" s="1213"/>
      <c r="CTA1395" s="1213"/>
      <c r="CTB1395" s="1213"/>
      <c r="CTC1395" s="1213"/>
      <c r="CTD1395" s="1213"/>
      <c r="CTE1395" s="1213"/>
      <c r="CTF1395" s="1213"/>
      <c r="CTG1395" s="1213"/>
      <c r="CTH1395" s="1213"/>
      <c r="CTI1395" s="1213"/>
      <c r="CTJ1395" s="1213"/>
      <c r="CTK1395" s="1213"/>
      <c r="CTL1395" s="1213"/>
      <c r="CTM1395" s="1213"/>
      <c r="CTN1395" s="1213"/>
      <c r="CTO1395" s="1213"/>
      <c r="CTP1395" s="1213"/>
      <c r="CTQ1395" s="1213"/>
      <c r="CTR1395" s="1213"/>
      <c r="CTS1395" s="1213"/>
      <c r="CTT1395" s="1213"/>
      <c r="CTU1395" s="1213"/>
      <c r="CTV1395" s="1213"/>
      <c r="CTW1395" s="1213"/>
      <c r="CTX1395" s="1213"/>
      <c r="CTY1395" s="1213"/>
      <c r="CTZ1395" s="1213"/>
      <c r="CUA1395" s="1213"/>
      <c r="CUB1395" s="1213"/>
      <c r="CUC1395" s="1213"/>
      <c r="CUD1395" s="1213"/>
      <c r="CUE1395" s="1213"/>
      <c r="CUF1395" s="1213"/>
      <c r="CUG1395" s="1213"/>
      <c r="CUH1395" s="1213"/>
      <c r="CUI1395" s="1213"/>
      <c r="CUJ1395" s="1213"/>
      <c r="CUK1395" s="1213"/>
      <c r="CUL1395" s="1213"/>
      <c r="CUM1395" s="1213"/>
      <c r="CUN1395" s="1213"/>
      <c r="CUO1395" s="1213"/>
      <c r="CUP1395" s="1213"/>
      <c r="CUQ1395" s="1213"/>
      <c r="CUR1395" s="1213"/>
      <c r="CUS1395" s="1213"/>
      <c r="CUT1395" s="1213"/>
      <c r="CUU1395" s="1213"/>
      <c r="CUV1395" s="1213"/>
      <c r="CUW1395" s="1213"/>
      <c r="CUX1395" s="1213"/>
      <c r="CUY1395" s="1213"/>
      <c r="CUZ1395" s="1213"/>
      <c r="CVA1395" s="1213"/>
      <c r="CVB1395" s="1213"/>
      <c r="CVC1395" s="1213"/>
      <c r="CVD1395" s="1213"/>
      <c r="CVE1395" s="1213"/>
      <c r="CVF1395" s="1213"/>
      <c r="CVG1395" s="1213"/>
      <c r="CVH1395" s="1213"/>
      <c r="CVI1395" s="1213"/>
      <c r="CVJ1395" s="1213"/>
      <c r="CVK1395" s="1213"/>
      <c r="CVL1395" s="1213"/>
      <c r="CVM1395" s="1213"/>
      <c r="CVN1395" s="1213"/>
      <c r="CVO1395" s="1213"/>
      <c r="CVP1395" s="1213"/>
      <c r="CVQ1395" s="1213"/>
      <c r="CVR1395" s="1213"/>
      <c r="CVS1395" s="1213"/>
      <c r="CVT1395" s="1213"/>
      <c r="CVU1395" s="1213"/>
      <c r="CVV1395" s="1213"/>
      <c r="CVW1395" s="1213"/>
      <c r="CVX1395" s="1213"/>
      <c r="CVY1395" s="1213"/>
      <c r="CVZ1395" s="1213"/>
      <c r="CWA1395" s="1213"/>
      <c r="CWB1395" s="1213"/>
      <c r="CWC1395" s="1213"/>
      <c r="CWD1395" s="1213"/>
      <c r="CWE1395" s="1213"/>
      <c r="CWF1395" s="1213"/>
      <c r="CWG1395" s="1213"/>
      <c r="CWH1395" s="1213"/>
      <c r="CWI1395" s="1213"/>
      <c r="CWJ1395" s="1213"/>
      <c r="CWK1395" s="1213"/>
      <c r="CWL1395" s="1213"/>
      <c r="CWM1395" s="1213"/>
      <c r="CWN1395" s="1213"/>
      <c r="CWO1395" s="1213"/>
      <c r="CWP1395" s="1213"/>
      <c r="CWQ1395" s="1213"/>
      <c r="CWR1395" s="1213"/>
      <c r="CWS1395" s="1213"/>
      <c r="CWT1395" s="1213"/>
      <c r="CWU1395" s="1213"/>
      <c r="CWV1395" s="1213"/>
      <c r="CWW1395" s="1213"/>
      <c r="CWX1395" s="1213"/>
      <c r="CWY1395" s="1213"/>
      <c r="CWZ1395" s="1213"/>
      <c r="CXA1395" s="1213"/>
      <c r="CXB1395" s="1213"/>
      <c r="CXC1395" s="1213"/>
      <c r="CXD1395" s="1213"/>
      <c r="CXE1395" s="1213"/>
      <c r="CXF1395" s="1213"/>
      <c r="CXG1395" s="1213"/>
      <c r="CXH1395" s="1213"/>
      <c r="CXI1395" s="1213"/>
      <c r="CXJ1395" s="1213"/>
      <c r="CXK1395" s="1213"/>
      <c r="CXL1395" s="1213"/>
      <c r="CXM1395" s="1213"/>
      <c r="CXN1395" s="1213"/>
      <c r="CXO1395" s="1213"/>
      <c r="CXP1395" s="1213"/>
      <c r="CXQ1395" s="1213"/>
      <c r="CXR1395" s="1213"/>
      <c r="CXS1395" s="1213"/>
      <c r="CXT1395" s="1213"/>
      <c r="CXU1395" s="1213"/>
      <c r="CXV1395" s="1213"/>
      <c r="CXW1395" s="1213"/>
      <c r="CXX1395" s="1213"/>
      <c r="CXY1395" s="1213"/>
      <c r="CXZ1395" s="1213"/>
      <c r="CYA1395" s="1213"/>
      <c r="CYB1395" s="1213"/>
      <c r="CYC1395" s="1213"/>
      <c r="CYD1395" s="1213"/>
      <c r="CYE1395" s="1213"/>
      <c r="CYF1395" s="1213"/>
      <c r="CYG1395" s="1213"/>
      <c r="CYH1395" s="1213"/>
      <c r="CYI1395" s="1213"/>
      <c r="CYJ1395" s="1213"/>
      <c r="CYK1395" s="1213"/>
      <c r="CYL1395" s="1213"/>
      <c r="CYM1395" s="1213"/>
      <c r="CYN1395" s="1213"/>
      <c r="CYO1395" s="1213"/>
      <c r="CYP1395" s="1213"/>
      <c r="CYQ1395" s="1213"/>
      <c r="CYR1395" s="1213"/>
      <c r="CYS1395" s="1213"/>
      <c r="CYT1395" s="1213"/>
      <c r="CYU1395" s="1213"/>
      <c r="CYV1395" s="1213"/>
      <c r="CYW1395" s="1213"/>
      <c r="CYX1395" s="1213"/>
      <c r="CYY1395" s="1213"/>
      <c r="CYZ1395" s="1213"/>
      <c r="CZA1395" s="1213"/>
      <c r="CZB1395" s="1213"/>
      <c r="CZC1395" s="1213"/>
      <c r="CZD1395" s="1213"/>
      <c r="CZE1395" s="1213"/>
      <c r="CZF1395" s="1213"/>
      <c r="CZG1395" s="1213"/>
      <c r="CZH1395" s="1213"/>
      <c r="CZI1395" s="1213"/>
      <c r="CZJ1395" s="1213"/>
      <c r="CZK1395" s="1213"/>
      <c r="CZL1395" s="1213"/>
      <c r="CZM1395" s="1213"/>
      <c r="CZN1395" s="1213"/>
      <c r="CZO1395" s="1213"/>
      <c r="CZP1395" s="1213"/>
      <c r="CZQ1395" s="1213"/>
      <c r="CZR1395" s="1213"/>
      <c r="CZS1395" s="1213"/>
      <c r="CZT1395" s="1213"/>
      <c r="CZU1395" s="1213"/>
      <c r="CZV1395" s="1213"/>
      <c r="CZW1395" s="1213"/>
      <c r="CZX1395" s="1213"/>
      <c r="CZY1395" s="1213"/>
      <c r="CZZ1395" s="1213"/>
      <c r="DAA1395" s="1213"/>
      <c r="DAB1395" s="1213"/>
      <c r="DAC1395" s="1213"/>
      <c r="DAD1395" s="1213"/>
      <c r="DAE1395" s="1213"/>
      <c r="DAF1395" s="1213"/>
      <c r="DAG1395" s="1213"/>
      <c r="DAH1395" s="1213"/>
      <c r="DAI1395" s="1213"/>
      <c r="DAJ1395" s="1213"/>
      <c r="DAK1395" s="1213"/>
      <c r="DAL1395" s="1213"/>
      <c r="DAM1395" s="1213"/>
      <c r="DAN1395" s="1213"/>
      <c r="DAO1395" s="1213"/>
      <c r="DAP1395" s="1213"/>
      <c r="DAQ1395" s="1213"/>
      <c r="DAR1395" s="1213"/>
      <c r="DAS1395" s="1213"/>
      <c r="DAT1395" s="1213"/>
      <c r="DAU1395" s="1213"/>
      <c r="DAV1395" s="1213"/>
      <c r="DAW1395" s="1213"/>
      <c r="DAX1395" s="1213"/>
      <c r="DAY1395" s="1213"/>
      <c r="DAZ1395" s="1213"/>
      <c r="DBA1395" s="1213"/>
      <c r="DBB1395" s="1213"/>
      <c r="DBC1395" s="1213"/>
      <c r="DBD1395" s="1213"/>
      <c r="DBE1395" s="1213"/>
      <c r="DBF1395" s="1213"/>
      <c r="DBG1395" s="1213"/>
      <c r="DBH1395" s="1213"/>
      <c r="DBI1395" s="1213"/>
      <c r="DBJ1395" s="1213"/>
      <c r="DBK1395" s="1213"/>
      <c r="DBL1395" s="1213"/>
      <c r="DBM1395" s="1213"/>
      <c r="DBN1395" s="1213"/>
      <c r="DBO1395" s="1213"/>
      <c r="DBP1395" s="1213"/>
      <c r="DBQ1395" s="1213"/>
      <c r="DBR1395" s="1213"/>
      <c r="DBS1395" s="1213"/>
      <c r="DBT1395" s="1213"/>
      <c r="DBU1395" s="1213"/>
      <c r="DBV1395" s="1213"/>
      <c r="DBW1395" s="1213"/>
      <c r="DBX1395" s="1213"/>
      <c r="DBY1395" s="1213"/>
      <c r="DBZ1395" s="1213"/>
      <c r="DCA1395" s="1213"/>
      <c r="DCB1395" s="1213"/>
      <c r="DCC1395" s="1213"/>
      <c r="DCD1395" s="1213"/>
      <c r="DCE1395" s="1213"/>
      <c r="DCF1395" s="1213"/>
      <c r="DCG1395" s="1213"/>
      <c r="DCH1395" s="1213"/>
      <c r="DCI1395" s="1213"/>
      <c r="DCJ1395" s="1213"/>
      <c r="DCK1395" s="1213"/>
      <c r="DCL1395" s="1213"/>
      <c r="DCM1395" s="1213"/>
      <c r="DCN1395" s="1213"/>
      <c r="DCO1395" s="1213"/>
      <c r="DCP1395" s="1213"/>
      <c r="DCQ1395" s="1213"/>
      <c r="DCR1395" s="1213"/>
      <c r="DCS1395" s="1213"/>
      <c r="DCT1395" s="1213"/>
      <c r="DCU1395" s="1213"/>
      <c r="DCV1395" s="1213"/>
      <c r="DCW1395" s="1213"/>
      <c r="DCX1395" s="1213"/>
      <c r="DCY1395" s="1213"/>
      <c r="DCZ1395" s="1213"/>
      <c r="DDA1395" s="1213"/>
      <c r="DDB1395" s="1213"/>
      <c r="DDC1395" s="1213"/>
      <c r="DDD1395" s="1213"/>
      <c r="DDE1395" s="1213"/>
      <c r="DDF1395" s="1213"/>
      <c r="DDG1395" s="1213"/>
      <c r="DDH1395" s="1213"/>
      <c r="DDI1395" s="1213"/>
      <c r="DDJ1395" s="1213"/>
      <c r="DDK1395" s="1213"/>
      <c r="DDL1395" s="1213"/>
      <c r="DDM1395" s="1213"/>
      <c r="DDN1395" s="1213"/>
      <c r="DDO1395" s="1213"/>
      <c r="DDP1395" s="1213"/>
      <c r="DDQ1395" s="1213"/>
      <c r="DDR1395" s="1213"/>
      <c r="DDS1395" s="1213"/>
      <c r="DDT1395" s="1213"/>
      <c r="DDU1395" s="1213"/>
      <c r="DDV1395" s="1213"/>
      <c r="DDW1395" s="1213"/>
      <c r="DDX1395" s="1213"/>
      <c r="DDY1395" s="1213"/>
      <c r="DDZ1395" s="1213"/>
      <c r="DEA1395" s="1213"/>
      <c r="DEB1395" s="1213"/>
      <c r="DEC1395" s="1213"/>
      <c r="DED1395" s="1213"/>
      <c r="DEE1395" s="1213"/>
      <c r="DEF1395" s="1213"/>
      <c r="DEG1395" s="1213"/>
      <c r="DEH1395" s="1213"/>
      <c r="DEI1395" s="1213"/>
      <c r="DEJ1395" s="1213"/>
      <c r="DEK1395" s="1213"/>
      <c r="DEL1395" s="1213"/>
      <c r="DEM1395" s="1213"/>
      <c r="DEN1395" s="1213"/>
      <c r="DEO1395" s="1213"/>
      <c r="DEP1395" s="1213"/>
      <c r="DEQ1395" s="1213"/>
      <c r="DER1395" s="1213"/>
      <c r="DES1395" s="1213"/>
      <c r="DET1395" s="1213"/>
      <c r="DEU1395" s="1213"/>
      <c r="DEV1395" s="1213"/>
      <c r="DEW1395" s="1213"/>
      <c r="DEX1395" s="1213"/>
      <c r="DEY1395" s="1213"/>
      <c r="DEZ1395" s="1213"/>
      <c r="DFA1395" s="1213"/>
      <c r="DFB1395" s="1213"/>
      <c r="DFC1395" s="1213"/>
      <c r="DFD1395" s="1213"/>
      <c r="DFE1395" s="1213"/>
      <c r="DFF1395" s="1213"/>
      <c r="DFG1395" s="1213"/>
      <c r="DFH1395" s="1213"/>
      <c r="DFI1395" s="1213"/>
      <c r="DFJ1395" s="1213"/>
      <c r="DFK1395" s="1213"/>
      <c r="DFL1395" s="1213"/>
      <c r="DFM1395" s="1213"/>
      <c r="DFN1395" s="1213"/>
      <c r="DFO1395" s="1213"/>
      <c r="DFP1395" s="1213"/>
      <c r="DFQ1395" s="1213"/>
      <c r="DFR1395" s="1213"/>
      <c r="DFS1395" s="1213"/>
      <c r="DFT1395" s="1213"/>
      <c r="DFU1395" s="1213"/>
      <c r="DFV1395" s="1213"/>
      <c r="DFW1395" s="1213"/>
      <c r="DFX1395" s="1213"/>
      <c r="DFY1395" s="1213"/>
      <c r="DFZ1395" s="1213"/>
      <c r="DGA1395" s="1213"/>
      <c r="DGB1395" s="1213"/>
      <c r="DGC1395" s="1213"/>
      <c r="DGD1395" s="1213"/>
      <c r="DGE1395" s="1213"/>
      <c r="DGF1395" s="1213"/>
      <c r="DGG1395" s="1213"/>
      <c r="DGH1395" s="1213"/>
      <c r="DGI1395" s="1213"/>
      <c r="DGJ1395" s="1213"/>
      <c r="DGK1395" s="1213"/>
      <c r="DGL1395" s="1213"/>
      <c r="DGM1395" s="1213"/>
      <c r="DGN1395" s="1213"/>
      <c r="DGO1395" s="1213"/>
      <c r="DGP1395" s="1213"/>
      <c r="DGQ1395" s="1213"/>
      <c r="DGR1395" s="1213"/>
      <c r="DGS1395" s="1213"/>
      <c r="DGT1395" s="1213"/>
      <c r="DGU1395" s="1213"/>
      <c r="DGV1395" s="1213"/>
      <c r="DGW1395" s="1213"/>
      <c r="DGX1395" s="1213"/>
      <c r="DGY1395" s="1213"/>
      <c r="DGZ1395" s="1213"/>
      <c r="DHA1395" s="1213"/>
      <c r="DHB1395" s="1213"/>
      <c r="DHC1395" s="1213"/>
      <c r="DHD1395" s="1213"/>
      <c r="DHE1395" s="1213"/>
      <c r="DHF1395" s="1213"/>
      <c r="DHG1395" s="1213"/>
      <c r="DHH1395" s="1213"/>
      <c r="DHI1395" s="1213"/>
      <c r="DHJ1395" s="1213"/>
      <c r="DHK1395" s="1213"/>
      <c r="DHL1395" s="1213"/>
      <c r="DHM1395" s="1213"/>
      <c r="DHN1395" s="1213"/>
      <c r="DHO1395" s="1213"/>
      <c r="DHP1395" s="1213"/>
      <c r="DHQ1395" s="1213"/>
      <c r="DHR1395" s="1213"/>
      <c r="DHS1395" s="1213"/>
      <c r="DHT1395" s="1213"/>
      <c r="DHU1395" s="1213"/>
      <c r="DHV1395" s="1213"/>
      <c r="DHW1395" s="1213"/>
      <c r="DHX1395" s="1213"/>
      <c r="DHY1395" s="1213"/>
      <c r="DHZ1395" s="1213"/>
      <c r="DIA1395" s="1213"/>
      <c r="DIB1395" s="1213"/>
      <c r="DIC1395" s="1213"/>
      <c r="DID1395" s="1213"/>
      <c r="DIE1395" s="1213"/>
      <c r="DIF1395" s="1213"/>
      <c r="DIG1395" s="1213"/>
      <c r="DIH1395" s="1213"/>
      <c r="DII1395" s="1213"/>
      <c r="DIJ1395" s="1213"/>
      <c r="DIK1395" s="1213"/>
      <c r="DIL1395" s="1213"/>
      <c r="DIM1395" s="1213"/>
      <c r="DIN1395" s="1213"/>
      <c r="DIO1395" s="1213"/>
      <c r="DIP1395" s="1213"/>
      <c r="DIQ1395" s="1213"/>
      <c r="DIR1395" s="1213"/>
      <c r="DIS1395" s="1213"/>
      <c r="DIT1395" s="1213"/>
      <c r="DIU1395" s="1213"/>
      <c r="DIV1395" s="1213"/>
      <c r="DIW1395" s="1213"/>
      <c r="DIX1395" s="1213"/>
      <c r="DIY1395" s="1213"/>
      <c r="DIZ1395" s="1213"/>
      <c r="DJA1395" s="1213"/>
      <c r="DJB1395" s="1213"/>
      <c r="DJC1395" s="1213"/>
      <c r="DJD1395" s="1213"/>
      <c r="DJE1395" s="1213"/>
      <c r="DJF1395" s="1213"/>
      <c r="DJG1395" s="1213"/>
      <c r="DJH1395" s="1213"/>
      <c r="DJI1395" s="1213"/>
      <c r="DJJ1395" s="1213"/>
      <c r="DJK1395" s="1213"/>
      <c r="DJL1395" s="1213"/>
      <c r="DJM1395" s="1213"/>
      <c r="DJN1395" s="1213"/>
      <c r="DJO1395" s="1213"/>
      <c r="DJP1395" s="1213"/>
      <c r="DJQ1395" s="1213"/>
      <c r="DJR1395" s="1213"/>
      <c r="DJS1395" s="1213"/>
      <c r="DJT1395" s="1213"/>
      <c r="DJU1395" s="1213"/>
      <c r="DJV1395" s="1213"/>
      <c r="DJW1395" s="1213"/>
      <c r="DJX1395" s="1213"/>
      <c r="DJY1395" s="1213"/>
      <c r="DJZ1395" s="1213"/>
      <c r="DKA1395" s="1213"/>
      <c r="DKB1395" s="1213"/>
      <c r="DKC1395" s="1213"/>
      <c r="DKD1395" s="1213"/>
      <c r="DKE1395" s="1213"/>
      <c r="DKF1395" s="1213"/>
      <c r="DKG1395" s="1213"/>
      <c r="DKH1395" s="1213"/>
      <c r="DKI1395" s="1213"/>
      <c r="DKJ1395" s="1213"/>
      <c r="DKK1395" s="1213"/>
      <c r="DKL1395" s="1213"/>
      <c r="DKM1395" s="1213"/>
      <c r="DKN1395" s="1213"/>
      <c r="DKO1395" s="1213"/>
      <c r="DKP1395" s="1213"/>
      <c r="DKQ1395" s="1213"/>
      <c r="DKR1395" s="1213"/>
      <c r="DKS1395" s="1213"/>
      <c r="DKT1395" s="1213"/>
      <c r="DKU1395" s="1213"/>
      <c r="DKV1395" s="1213"/>
      <c r="DKW1395" s="1213"/>
      <c r="DKX1395" s="1213"/>
      <c r="DKY1395" s="1213"/>
      <c r="DKZ1395" s="1213"/>
      <c r="DLA1395" s="1213"/>
      <c r="DLB1395" s="1213"/>
      <c r="DLC1395" s="1213"/>
      <c r="DLD1395" s="1213"/>
      <c r="DLE1395" s="1213"/>
      <c r="DLF1395" s="1213"/>
      <c r="DLG1395" s="1213"/>
      <c r="DLH1395" s="1213"/>
      <c r="DLI1395" s="1213"/>
      <c r="DLJ1395" s="1213"/>
      <c r="DLK1395" s="1213"/>
      <c r="DLL1395" s="1213"/>
      <c r="DLM1395" s="1213"/>
      <c r="DLN1395" s="1213"/>
      <c r="DLO1395" s="1213"/>
      <c r="DLP1395" s="1213"/>
      <c r="DLQ1395" s="1213"/>
      <c r="DLR1395" s="1213"/>
      <c r="DLS1395" s="1213"/>
      <c r="DLT1395" s="1213"/>
      <c r="DLU1395" s="1213"/>
      <c r="DLV1395" s="1213"/>
      <c r="DLW1395" s="1213"/>
      <c r="DLX1395" s="1213"/>
      <c r="DLY1395" s="1213"/>
      <c r="DLZ1395" s="1213"/>
      <c r="DMA1395" s="1213"/>
      <c r="DMB1395" s="1213"/>
      <c r="DMC1395" s="1213"/>
      <c r="DMD1395" s="1213"/>
      <c r="DME1395" s="1213"/>
      <c r="DMF1395" s="1213"/>
      <c r="DMG1395" s="1213"/>
      <c r="DMH1395" s="1213"/>
      <c r="DMI1395" s="1213"/>
      <c r="DMJ1395" s="1213"/>
      <c r="DMK1395" s="1213"/>
      <c r="DML1395" s="1213"/>
      <c r="DMM1395" s="1213"/>
      <c r="DMN1395" s="1213"/>
      <c r="DMO1395" s="1213"/>
      <c r="DMP1395" s="1213"/>
      <c r="DMQ1395" s="1213"/>
      <c r="DMR1395" s="1213"/>
      <c r="DMS1395" s="1213"/>
      <c r="DMT1395" s="1213"/>
      <c r="DMU1395" s="1213"/>
      <c r="DMV1395" s="1213"/>
      <c r="DMW1395" s="1213"/>
      <c r="DMX1395" s="1213"/>
      <c r="DMY1395" s="1213"/>
      <c r="DMZ1395" s="1213"/>
      <c r="DNA1395" s="1213"/>
      <c r="DNB1395" s="1213"/>
      <c r="DNC1395" s="1213"/>
      <c r="DND1395" s="1213"/>
      <c r="DNE1395" s="1213"/>
      <c r="DNF1395" s="1213"/>
      <c r="DNG1395" s="1213"/>
      <c r="DNH1395" s="1213"/>
      <c r="DNI1395" s="1213"/>
      <c r="DNJ1395" s="1213"/>
      <c r="DNK1395" s="1213"/>
      <c r="DNL1395" s="1213"/>
      <c r="DNM1395" s="1213"/>
      <c r="DNN1395" s="1213"/>
      <c r="DNO1395" s="1213"/>
      <c r="DNP1395" s="1213"/>
      <c r="DNQ1395" s="1213"/>
      <c r="DNR1395" s="1213"/>
      <c r="DNS1395" s="1213"/>
      <c r="DNT1395" s="1213"/>
      <c r="DNU1395" s="1213"/>
      <c r="DNV1395" s="1213"/>
      <c r="DNW1395" s="1213"/>
      <c r="DNX1395" s="1213"/>
      <c r="DNY1395" s="1213"/>
      <c r="DNZ1395" s="1213"/>
      <c r="DOA1395" s="1213"/>
      <c r="DOB1395" s="1213"/>
      <c r="DOC1395" s="1213"/>
      <c r="DOD1395" s="1213"/>
      <c r="DOE1395" s="1213"/>
      <c r="DOF1395" s="1213"/>
      <c r="DOG1395" s="1213"/>
      <c r="DOH1395" s="1213"/>
      <c r="DOI1395" s="1213"/>
      <c r="DOJ1395" s="1213"/>
      <c r="DOK1395" s="1213"/>
      <c r="DOL1395" s="1213"/>
      <c r="DOM1395" s="1213"/>
      <c r="DON1395" s="1213"/>
      <c r="DOO1395" s="1213"/>
      <c r="DOP1395" s="1213"/>
      <c r="DOQ1395" s="1213"/>
      <c r="DOR1395" s="1213"/>
      <c r="DOS1395" s="1213"/>
      <c r="DOT1395" s="1213"/>
      <c r="DOU1395" s="1213"/>
      <c r="DOV1395" s="1213"/>
      <c r="DOW1395" s="1213"/>
      <c r="DOX1395" s="1213"/>
      <c r="DOY1395" s="1213"/>
      <c r="DOZ1395" s="1213"/>
      <c r="DPA1395" s="1213"/>
      <c r="DPB1395" s="1213"/>
      <c r="DPC1395" s="1213"/>
      <c r="DPD1395" s="1213"/>
      <c r="DPE1395" s="1213"/>
      <c r="DPF1395" s="1213"/>
      <c r="DPG1395" s="1213"/>
      <c r="DPH1395" s="1213"/>
      <c r="DPI1395" s="1213"/>
      <c r="DPJ1395" s="1213"/>
      <c r="DPK1395" s="1213"/>
      <c r="DPL1395" s="1213"/>
      <c r="DPM1395" s="1213"/>
      <c r="DPN1395" s="1213"/>
      <c r="DPO1395" s="1213"/>
      <c r="DPP1395" s="1213"/>
      <c r="DPQ1395" s="1213"/>
      <c r="DPR1395" s="1213"/>
      <c r="DPS1395" s="1213"/>
      <c r="DPT1395" s="1213"/>
      <c r="DPU1395" s="1213"/>
      <c r="DPV1395" s="1213"/>
      <c r="DPW1395" s="1213"/>
      <c r="DPX1395" s="1213"/>
      <c r="DPY1395" s="1213"/>
      <c r="DPZ1395" s="1213"/>
      <c r="DQA1395" s="1213"/>
      <c r="DQB1395" s="1213"/>
      <c r="DQC1395" s="1213"/>
      <c r="DQD1395" s="1213"/>
      <c r="DQE1395" s="1213"/>
      <c r="DQF1395" s="1213"/>
      <c r="DQG1395" s="1213"/>
      <c r="DQH1395" s="1213"/>
      <c r="DQI1395" s="1213"/>
      <c r="DQJ1395" s="1213"/>
      <c r="DQK1395" s="1213"/>
      <c r="DQL1395" s="1213"/>
      <c r="DQM1395" s="1213"/>
      <c r="DQN1395" s="1213"/>
      <c r="DQO1395" s="1213"/>
      <c r="DQP1395" s="1213"/>
      <c r="DQQ1395" s="1213"/>
      <c r="DQR1395" s="1213"/>
      <c r="DQS1395" s="1213"/>
      <c r="DQT1395" s="1213"/>
      <c r="DQU1395" s="1213"/>
      <c r="DQV1395" s="1213"/>
      <c r="DQW1395" s="1213"/>
      <c r="DQX1395" s="1213"/>
      <c r="DQY1395" s="1213"/>
      <c r="DQZ1395" s="1213"/>
      <c r="DRA1395" s="1213"/>
      <c r="DRB1395" s="1213"/>
      <c r="DRC1395" s="1213"/>
      <c r="DRD1395" s="1213"/>
      <c r="DRE1395" s="1213"/>
      <c r="DRF1395" s="1213"/>
      <c r="DRG1395" s="1213"/>
      <c r="DRH1395" s="1213"/>
      <c r="DRI1395" s="1213"/>
      <c r="DRJ1395" s="1213"/>
      <c r="DRK1395" s="1213"/>
      <c r="DRL1395" s="1213"/>
      <c r="DRM1395" s="1213"/>
      <c r="DRN1395" s="1213"/>
      <c r="DRO1395" s="1213"/>
      <c r="DRP1395" s="1213"/>
      <c r="DRQ1395" s="1213"/>
      <c r="DRR1395" s="1213"/>
      <c r="DRS1395" s="1213"/>
      <c r="DRT1395" s="1213"/>
      <c r="DRU1395" s="1213"/>
      <c r="DRV1395" s="1213"/>
      <c r="DRW1395" s="1213"/>
      <c r="DRX1395" s="1213"/>
      <c r="DRY1395" s="1213"/>
      <c r="DRZ1395" s="1213"/>
      <c r="DSA1395" s="1213"/>
      <c r="DSB1395" s="1213"/>
      <c r="DSC1395" s="1213"/>
      <c r="DSD1395" s="1213"/>
      <c r="DSE1395" s="1213"/>
      <c r="DSF1395" s="1213"/>
      <c r="DSG1395" s="1213"/>
      <c r="DSH1395" s="1213"/>
      <c r="DSI1395" s="1213"/>
      <c r="DSJ1395" s="1213"/>
      <c r="DSK1395" s="1213"/>
      <c r="DSL1395" s="1213"/>
      <c r="DSM1395" s="1213"/>
      <c r="DSN1395" s="1213"/>
      <c r="DSO1395" s="1213"/>
      <c r="DSP1395" s="1213"/>
      <c r="DSQ1395" s="1213"/>
      <c r="DSR1395" s="1213"/>
      <c r="DSS1395" s="1213"/>
      <c r="DST1395" s="1213"/>
      <c r="DSU1395" s="1213"/>
      <c r="DSV1395" s="1213"/>
      <c r="DSW1395" s="1213"/>
      <c r="DSX1395" s="1213"/>
      <c r="DSY1395" s="1213"/>
      <c r="DSZ1395" s="1213"/>
      <c r="DTA1395" s="1213"/>
      <c r="DTB1395" s="1213"/>
      <c r="DTC1395" s="1213"/>
      <c r="DTD1395" s="1213"/>
      <c r="DTE1395" s="1213"/>
      <c r="DTF1395" s="1213"/>
      <c r="DTG1395" s="1213"/>
      <c r="DTH1395" s="1213"/>
      <c r="DTI1395" s="1213"/>
      <c r="DTJ1395" s="1213"/>
      <c r="DTK1395" s="1213"/>
      <c r="DTL1395" s="1213"/>
      <c r="DTM1395" s="1213"/>
      <c r="DTN1395" s="1213"/>
      <c r="DTO1395" s="1213"/>
      <c r="DTP1395" s="1213"/>
      <c r="DTQ1395" s="1213"/>
      <c r="DTR1395" s="1213"/>
      <c r="DTS1395" s="1213"/>
      <c r="DTT1395" s="1213"/>
      <c r="DTU1395" s="1213"/>
      <c r="DTV1395" s="1213"/>
      <c r="DTW1395" s="1213"/>
      <c r="DTX1395" s="1213"/>
      <c r="DTY1395" s="1213"/>
      <c r="DTZ1395" s="1213"/>
      <c r="DUA1395" s="1213"/>
      <c r="DUB1395" s="1213"/>
      <c r="DUC1395" s="1213"/>
      <c r="DUD1395" s="1213"/>
      <c r="DUE1395" s="1213"/>
      <c r="DUF1395" s="1213"/>
      <c r="DUG1395" s="1213"/>
      <c r="DUH1395" s="1213"/>
      <c r="DUI1395" s="1213"/>
      <c r="DUJ1395" s="1213"/>
      <c r="DUK1395" s="1213"/>
      <c r="DUL1395" s="1213"/>
      <c r="DUM1395" s="1213"/>
      <c r="DUN1395" s="1213"/>
      <c r="DUO1395" s="1213"/>
      <c r="DUP1395" s="1213"/>
      <c r="DUQ1395" s="1213"/>
      <c r="DUR1395" s="1213"/>
      <c r="DUS1395" s="1213"/>
      <c r="DUT1395" s="1213"/>
      <c r="DUU1395" s="1213"/>
      <c r="DUV1395" s="1213"/>
      <c r="DUW1395" s="1213"/>
      <c r="DUX1395" s="1213"/>
      <c r="DUY1395" s="1213"/>
      <c r="DUZ1395" s="1213"/>
      <c r="DVA1395" s="1213"/>
      <c r="DVB1395" s="1213"/>
      <c r="DVC1395" s="1213"/>
      <c r="DVD1395" s="1213"/>
      <c r="DVE1395" s="1213"/>
      <c r="DVF1395" s="1213"/>
      <c r="DVG1395" s="1213"/>
      <c r="DVH1395" s="1213"/>
      <c r="DVI1395" s="1213"/>
      <c r="DVJ1395" s="1213"/>
      <c r="DVK1395" s="1213"/>
      <c r="DVL1395" s="1213"/>
      <c r="DVM1395" s="1213"/>
      <c r="DVN1395" s="1213"/>
      <c r="DVO1395" s="1213"/>
      <c r="DVP1395" s="1213"/>
      <c r="DVQ1395" s="1213"/>
      <c r="DVR1395" s="1213"/>
      <c r="DVS1395" s="1213"/>
      <c r="DVT1395" s="1213"/>
      <c r="DVU1395" s="1213"/>
      <c r="DVV1395" s="1213"/>
      <c r="DVW1395" s="1213"/>
      <c r="DVX1395" s="1213"/>
      <c r="DVY1395" s="1213"/>
      <c r="DVZ1395" s="1213"/>
      <c r="DWA1395" s="1213"/>
      <c r="DWB1395" s="1213"/>
      <c r="DWC1395" s="1213"/>
      <c r="DWD1395" s="1213"/>
      <c r="DWE1395" s="1213"/>
      <c r="DWF1395" s="1213"/>
      <c r="DWG1395" s="1213"/>
      <c r="DWH1395" s="1213"/>
      <c r="DWI1395" s="1213"/>
      <c r="DWJ1395" s="1213"/>
      <c r="DWK1395" s="1213"/>
      <c r="DWL1395" s="1213"/>
      <c r="DWM1395" s="1213"/>
      <c r="DWN1395" s="1213"/>
      <c r="DWO1395" s="1213"/>
      <c r="DWP1395" s="1213"/>
      <c r="DWQ1395" s="1213"/>
      <c r="DWR1395" s="1213"/>
      <c r="DWS1395" s="1213"/>
      <c r="DWT1395" s="1213"/>
      <c r="DWU1395" s="1213"/>
      <c r="DWV1395" s="1213"/>
      <c r="DWW1395" s="1213"/>
      <c r="DWX1395" s="1213"/>
      <c r="DWY1395" s="1213"/>
      <c r="DWZ1395" s="1213"/>
      <c r="DXA1395" s="1213"/>
      <c r="DXB1395" s="1213"/>
      <c r="DXC1395" s="1213"/>
      <c r="DXD1395" s="1213"/>
      <c r="DXE1395" s="1213"/>
      <c r="DXF1395" s="1213"/>
      <c r="DXG1395" s="1213"/>
      <c r="DXH1395" s="1213"/>
      <c r="DXI1395" s="1213"/>
      <c r="DXJ1395" s="1213"/>
      <c r="DXK1395" s="1213"/>
      <c r="DXL1395" s="1213"/>
      <c r="DXM1395" s="1213"/>
      <c r="DXN1395" s="1213"/>
      <c r="DXO1395" s="1213"/>
      <c r="DXP1395" s="1213"/>
      <c r="DXQ1395" s="1213"/>
      <c r="DXR1395" s="1213"/>
      <c r="DXS1395" s="1213"/>
      <c r="DXT1395" s="1213"/>
      <c r="DXU1395" s="1213"/>
      <c r="DXV1395" s="1213"/>
      <c r="DXW1395" s="1213"/>
      <c r="DXX1395" s="1213"/>
      <c r="DXY1395" s="1213"/>
      <c r="DXZ1395" s="1213"/>
      <c r="DYA1395" s="1213"/>
      <c r="DYB1395" s="1213"/>
      <c r="DYC1395" s="1213"/>
      <c r="DYD1395" s="1213"/>
      <c r="DYE1395" s="1213"/>
      <c r="DYF1395" s="1213"/>
      <c r="DYG1395" s="1213"/>
      <c r="DYH1395" s="1213"/>
      <c r="DYI1395" s="1213"/>
      <c r="DYJ1395" s="1213"/>
      <c r="DYK1395" s="1213"/>
      <c r="DYL1395" s="1213"/>
      <c r="DYM1395" s="1213"/>
      <c r="DYN1395" s="1213"/>
      <c r="DYO1395" s="1213"/>
      <c r="DYP1395" s="1213"/>
      <c r="DYQ1395" s="1213"/>
      <c r="DYR1395" s="1213"/>
      <c r="DYS1395" s="1213"/>
      <c r="DYT1395" s="1213"/>
      <c r="DYU1395" s="1213"/>
      <c r="DYV1395" s="1213"/>
      <c r="DYW1395" s="1213"/>
      <c r="DYX1395" s="1213"/>
      <c r="DYY1395" s="1213"/>
      <c r="DYZ1395" s="1213"/>
      <c r="DZA1395" s="1213"/>
      <c r="DZB1395" s="1213"/>
      <c r="DZC1395" s="1213"/>
      <c r="DZD1395" s="1213"/>
      <c r="DZE1395" s="1213"/>
      <c r="DZF1395" s="1213"/>
      <c r="DZG1395" s="1213"/>
      <c r="DZH1395" s="1213"/>
      <c r="DZI1395" s="1213"/>
      <c r="DZJ1395" s="1213"/>
      <c r="DZK1395" s="1213"/>
      <c r="DZL1395" s="1213"/>
      <c r="DZM1395" s="1213"/>
      <c r="DZN1395" s="1213"/>
      <c r="DZO1395" s="1213"/>
      <c r="DZP1395" s="1213"/>
      <c r="DZQ1395" s="1213"/>
      <c r="DZR1395" s="1213"/>
      <c r="DZS1395" s="1213"/>
      <c r="DZT1395" s="1213"/>
      <c r="DZU1395" s="1213"/>
      <c r="DZV1395" s="1213"/>
      <c r="DZW1395" s="1213"/>
      <c r="DZX1395" s="1213"/>
      <c r="DZY1395" s="1213"/>
      <c r="DZZ1395" s="1213"/>
      <c r="EAA1395" s="1213"/>
      <c r="EAB1395" s="1213"/>
      <c r="EAC1395" s="1213"/>
      <c r="EAD1395" s="1213"/>
      <c r="EAE1395" s="1213"/>
      <c r="EAF1395" s="1213"/>
      <c r="EAG1395" s="1213"/>
      <c r="EAH1395" s="1213"/>
      <c r="EAI1395" s="1213"/>
      <c r="EAJ1395" s="1213"/>
      <c r="EAK1395" s="1213"/>
      <c r="EAL1395" s="1213"/>
      <c r="EAM1395" s="1213"/>
      <c r="EAN1395" s="1213"/>
      <c r="EAO1395" s="1213"/>
      <c r="EAP1395" s="1213"/>
      <c r="EAQ1395" s="1213"/>
      <c r="EAR1395" s="1213"/>
      <c r="EAS1395" s="1213"/>
      <c r="EAT1395" s="1213"/>
      <c r="EAU1395" s="1213"/>
      <c r="EAV1395" s="1213"/>
      <c r="EAW1395" s="1213"/>
      <c r="EAX1395" s="1213"/>
      <c r="EAY1395" s="1213"/>
      <c r="EAZ1395" s="1213"/>
      <c r="EBA1395" s="1213"/>
      <c r="EBB1395" s="1213"/>
      <c r="EBC1395" s="1213"/>
      <c r="EBD1395" s="1213"/>
      <c r="EBE1395" s="1213"/>
      <c r="EBF1395" s="1213"/>
      <c r="EBG1395" s="1213"/>
      <c r="EBH1395" s="1213"/>
      <c r="EBI1395" s="1213"/>
      <c r="EBJ1395" s="1213"/>
      <c r="EBK1395" s="1213"/>
      <c r="EBL1395" s="1213"/>
      <c r="EBM1395" s="1213"/>
      <c r="EBN1395" s="1213"/>
      <c r="EBO1395" s="1213"/>
      <c r="EBP1395" s="1213"/>
      <c r="EBQ1395" s="1213"/>
      <c r="EBR1395" s="1213"/>
      <c r="EBS1395" s="1213"/>
      <c r="EBT1395" s="1213"/>
      <c r="EBU1395" s="1213"/>
      <c r="EBV1395" s="1213"/>
      <c r="EBW1395" s="1213"/>
      <c r="EBX1395" s="1213"/>
      <c r="EBY1395" s="1213"/>
      <c r="EBZ1395" s="1213"/>
      <c r="ECA1395" s="1213"/>
      <c r="ECB1395" s="1213"/>
      <c r="ECC1395" s="1213"/>
      <c r="ECD1395" s="1213"/>
      <c r="ECE1395" s="1213"/>
      <c r="ECF1395" s="1213"/>
      <c r="ECG1395" s="1213"/>
      <c r="ECH1395" s="1213"/>
      <c r="ECI1395" s="1213"/>
      <c r="ECJ1395" s="1213"/>
      <c r="ECK1395" s="1213"/>
      <c r="ECL1395" s="1213"/>
      <c r="ECM1395" s="1213"/>
      <c r="ECN1395" s="1213"/>
      <c r="ECO1395" s="1213"/>
      <c r="ECP1395" s="1213"/>
      <c r="ECQ1395" s="1213"/>
      <c r="ECR1395" s="1213"/>
      <c r="ECS1395" s="1213"/>
      <c r="ECT1395" s="1213"/>
      <c r="ECU1395" s="1213"/>
      <c r="ECV1395" s="1213"/>
      <c r="ECW1395" s="1213"/>
      <c r="ECX1395" s="1213"/>
      <c r="ECY1395" s="1213"/>
      <c r="ECZ1395" s="1213"/>
      <c r="EDA1395" s="1213"/>
      <c r="EDB1395" s="1213"/>
      <c r="EDC1395" s="1213"/>
      <c r="EDD1395" s="1213"/>
      <c r="EDE1395" s="1213"/>
      <c r="EDF1395" s="1213"/>
      <c r="EDG1395" s="1213"/>
      <c r="EDH1395" s="1213"/>
      <c r="EDI1395" s="1213"/>
      <c r="EDJ1395" s="1213"/>
      <c r="EDK1395" s="1213"/>
      <c r="EDL1395" s="1213"/>
      <c r="EDM1395" s="1213"/>
      <c r="EDN1395" s="1213"/>
      <c r="EDO1395" s="1213"/>
      <c r="EDP1395" s="1213"/>
      <c r="EDQ1395" s="1213"/>
      <c r="EDR1395" s="1213"/>
      <c r="EDS1395" s="1213"/>
      <c r="EDT1395" s="1213"/>
      <c r="EDU1395" s="1213"/>
      <c r="EDV1395" s="1213"/>
      <c r="EDW1395" s="1213"/>
      <c r="EDX1395" s="1213"/>
      <c r="EDY1395" s="1213"/>
      <c r="EDZ1395" s="1213"/>
      <c r="EEA1395" s="1213"/>
      <c r="EEB1395" s="1213"/>
      <c r="EEC1395" s="1213"/>
      <c r="EED1395" s="1213"/>
      <c r="EEE1395" s="1213"/>
      <c r="EEF1395" s="1213"/>
      <c r="EEG1395" s="1213"/>
      <c r="EEH1395" s="1213"/>
      <c r="EEI1395" s="1213"/>
      <c r="EEJ1395" s="1213"/>
      <c r="EEK1395" s="1213"/>
      <c r="EEL1395" s="1213"/>
      <c r="EEM1395" s="1213"/>
      <c r="EEN1395" s="1213"/>
      <c r="EEO1395" s="1213"/>
      <c r="EEP1395" s="1213"/>
      <c r="EEQ1395" s="1213"/>
      <c r="EER1395" s="1213"/>
      <c r="EES1395" s="1213"/>
      <c r="EET1395" s="1213"/>
      <c r="EEU1395" s="1213"/>
      <c r="EEV1395" s="1213"/>
      <c r="EEW1395" s="1213"/>
      <c r="EEX1395" s="1213"/>
      <c r="EEY1395" s="1213"/>
      <c r="EEZ1395" s="1213"/>
      <c r="EFA1395" s="1213"/>
      <c r="EFB1395" s="1213"/>
      <c r="EFC1395" s="1213"/>
      <c r="EFD1395" s="1213"/>
      <c r="EFE1395" s="1213"/>
      <c r="EFF1395" s="1213"/>
      <c r="EFG1395" s="1213"/>
      <c r="EFH1395" s="1213"/>
      <c r="EFI1395" s="1213"/>
      <c r="EFJ1395" s="1213"/>
      <c r="EFK1395" s="1213"/>
      <c r="EFL1395" s="1213"/>
      <c r="EFM1395" s="1213"/>
      <c r="EFN1395" s="1213"/>
      <c r="EFO1395" s="1213"/>
      <c r="EFP1395" s="1213"/>
      <c r="EFQ1395" s="1213"/>
      <c r="EFR1395" s="1213"/>
      <c r="EFS1395" s="1213"/>
      <c r="EFT1395" s="1213"/>
      <c r="EFU1395" s="1213"/>
      <c r="EFV1395" s="1213"/>
      <c r="EFW1395" s="1213"/>
      <c r="EFX1395" s="1213"/>
      <c r="EFY1395" s="1213"/>
      <c r="EFZ1395" s="1213"/>
      <c r="EGA1395" s="1213"/>
      <c r="EGB1395" s="1213"/>
      <c r="EGC1395" s="1213"/>
      <c r="EGD1395" s="1213"/>
      <c r="EGE1395" s="1213"/>
      <c r="EGF1395" s="1213"/>
      <c r="EGG1395" s="1213"/>
      <c r="EGH1395" s="1213"/>
      <c r="EGI1395" s="1213"/>
      <c r="EGJ1395" s="1213"/>
      <c r="EGK1395" s="1213"/>
      <c r="EGL1395" s="1213"/>
      <c r="EGM1395" s="1213"/>
      <c r="EGN1395" s="1213"/>
      <c r="EGO1395" s="1213"/>
      <c r="EGP1395" s="1213"/>
      <c r="EGQ1395" s="1213"/>
      <c r="EGR1395" s="1213"/>
      <c r="EGS1395" s="1213"/>
      <c r="EGT1395" s="1213"/>
      <c r="EGU1395" s="1213"/>
      <c r="EGV1395" s="1213"/>
      <c r="EGW1395" s="1213"/>
      <c r="EGX1395" s="1213"/>
      <c r="EGY1395" s="1213"/>
      <c r="EGZ1395" s="1213"/>
      <c r="EHA1395" s="1213"/>
      <c r="EHB1395" s="1213"/>
      <c r="EHC1395" s="1213"/>
      <c r="EHD1395" s="1213"/>
      <c r="EHE1395" s="1213"/>
      <c r="EHF1395" s="1213"/>
      <c r="EHG1395" s="1213"/>
      <c r="EHH1395" s="1213"/>
      <c r="EHI1395" s="1213"/>
      <c r="EHJ1395" s="1213"/>
      <c r="EHK1395" s="1213"/>
      <c r="EHL1395" s="1213"/>
      <c r="EHM1395" s="1213"/>
      <c r="EHN1395" s="1213"/>
      <c r="EHO1395" s="1213"/>
      <c r="EHP1395" s="1213"/>
      <c r="EHQ1395" s="1213"/>
      <c r="EHR1395" s="1213"/>
      <c r="EHS1395" s="1213"/>
      <c r="EHT1395" s="1213"/>
      <c r="EHU1395" s="1213"/>
      <c r="EHV1395" s="1213"/>
      <c r="EHW1395" s="1213"/>
      <c r="EHX1395" s="1213"/>
      <c r="EHY1395" s="1213"/>
      <c r="EHZ1395" s="1213"/>
      <c r="EIA1395" s="1213"/>
      <c r="EIB1395" s="1213"/>
      <c r="EIC1395" s="1213"/>
      <c r="EID1395" s="1213"/>
      <c r="EIE1395" s="1213"/>
      <c r="EIF1395" s="1213"/>
      <c r="EIG1395" s="1213"/>
      <c r="EIH1395" s="1213"/>
      <c r="EII1395" s="1213"/>
      <c r="EIJ1395" s="1213"/>
      <c r="EIK1395" s="1213"/>
      <c r="EIL1395" s="1213"/>
      <c r="EIM1395" s="1213"/>
      <c r="EIN1395" s="1213"/>
      <c r="EIO1395" s="1213"/>
      <c r="EIP1395" s="1213"/>
      <c r="EIQ1395" s="1213"/>
      <c r="EIR1395" s="1213"/>
      <c r="EIS1395" s="1213"/>
      <c r="EIT1395" s="1213"/>
      <c r="EIU1395" s="1213"/>
      <c r="EIV1395" s="1213"/>
      <c r="EIW1395" s="1213"/>
      <c r="EIX1395" s="1213"/>
      <c r="EIY1395" s="1213"/>
      <c r="EIZ1395" s="1213"/>
      <c r="EJA1395" s="1213"/>
      <c r="EJB1395" s="1213"/>
      <c r="EJC1395" s="1213"/>
      <c r="EJD1395" s="1213"/>
      <c r="EJE1395" s="1213"/>
      <c r="EJF1395" s="1213"/>
      <c r="EJG1395" s="1213"/>
      <c r="EJH1395" s="1213"/>
      <c r="EJI1395" s="1213"/>
      <c r="EJJ1395" s="1213"/>
      <c r="EJK1395" s="1213"/>
      <c r="EJL1395" s="1213"/>
      <c r="EJM1395" s="1213"/>
      <c r="EJN1395" s="1213"/>
      <c r="EJO1395" s="1213"/>
      <c r="EJP1395" s="1213"/>
      <c r="EJQ1395" s="1213"/>
      <c r="EJR1395" s="1213"/>
      <c r="EJS1395" s="1213"/>
      <c r="EJT1395" s="1213"/>
      <c r="EJU1395" s="1213"/>
      <c r="EJV1395" s="1213"/>
      <c r="EJW1395" s="1213"/>
      <c r="EJX1395" s="1213"/>
      <c r="EJY1395" s="1213"/>
      <c r="EJZ1395" s="1213"/>
      <c r="EKA1395" s="1213"/>
      <c r="EKB1395" s="1213"/>
      <c r="EKC1395" s="1213"/>
      <c r="EKD1395" s="1213"/>
      <c r="EKE1395" s="1213"/>
      <c r="EKF1395" s="1213"/>
      <c r="EKG1395" s="1213"/>
      <c r="EKH1395" s="1213"/>
      <c r="EKI1395" s="1213"/>
      <c r="EKJ1395" s="1213"/>
      <c r="EKK1395" s="1213"/>
      <c r="EKL1395" s="1213"/>
      <c r="EKM1395" s="1213"/>
      <c r="EKN1395" s="1213"/>
      <c r="EKO1395" s="1213"/>
      <c r="EKP1395" s="1213"/>
      <c r="EKQ1395" s="1213"/>
      <c r="EKR1395" s="1213"/>
      <c r="EKS1395" s="1213"/>
      <c r="EKT1395" s="1213"/>
      <c r="EKU1395" s="1213"/>
      <c r="EKV1395" s="1213"/>
      <c r="EKW1395" s="1213"/>
      <c r="EKX1395" s="1213"/>
      <c r="EKY1395" s="1213"/>
      <c r="EKZ1395" s="1213"/>
      <c r="ELA1395" s="1213"/>
      <c r="ELB1395" s="1213"/>
      <c r="ELC1395" s="1213"/>
      <c r="ELD1395" s="1213"/>
      <c r="ELE1395" s="1213"/>
      <c r="ELF1395" s="1213"/>
      <c r="ELG1395" s="1213"/>
      <c r="ELH1395" s="1213"/>
      <c r="ELI1395" s="1213"/>
      <c r="ELJ1395" s="1213"/>
      <c r="ELK1395" s="1213"/>
      <c r="ELL1395" s="1213"/>
      <c r="ELM1395" s="1213"/>
      <c r="ELN1395" s="1213"/>
      <c r="ELO1395" s="1213"/>
      <c r="ELP1395" s="1213"/>
      <c r="ELQ1395" s="1213"/>
      <c r="ELR1395" s="1213"/>
      <c r="ELS1395" s="1213"/>
      <c r="ELT1395" s="1213"/>
      <c r="ELU1395" s="1213"/>
      <c r="ELV1395" s="1213"/>
      <c r="ELW1395" s="1213"/>
      <c r="ELX1395" s="1213"/>
      <c r="ELY1395" s="1213"/>
      <c r="ELZ1395" s="1213"/>
      <c r="EMA1395" s="1213"/>
      <c r="EMB1395" s="1213"/>
      <c r="EMC1395" s="1213"/>
      <c r="EMD1395" s="1213"/>
      <c r="EME1395" s="1213"/>
      <c r="EMF1395" s="1213"/>
      <c r="EMG1395" s="1213"/>
      <c r="EMH1395" s="1213"/>
      <c r="EMI1395" s="1213"/>
      <c r="EMJ1395" s="1213"/>
      <c r="EMK1395" s="1213"/>
      <c r="EML1395" s="1213"/>
      <c r="EMM1395" s="1213"/>
      <c r="EMN1395" s="1213"/>
      <c r="EMO1395" s="1213"/>
      <c r="EMP1395" s="1213"/>
      <c r="EMQ1395" s="1213"/>
      <c r="EMR1395" s="1213"/>
      <c r="EMS1395" s="1213"/>
      <c r="EMT1395" s="1213"/>
      <c r="EMU1395" s="1213"/>
      <c r="EMV1395" s="1213"/>
      <c r="EMW1395" s="1213"/>
      <c r="EMX1395" s="1213"/>
      <c r="EMY1395" s="1213"/>
      <c r="EMZ1395" s="1213"/>
      <c r="ENA1395" s="1213"/>
      <c r="ENB1395" s="1213"/>
      <c r="ENC1395" s="1213"/>
      <c r="END1395" s="1213"/>
      <c r="ENE1395" s="1213"/>
      <c r="ENF1395" s="1213"/>
      <c r="ENG1395" s="1213"/>
      <c r="ENH1395" s="1213"/>
      <c r="ENI1395" s="1213"/>
      <c r="ENJ1395" s="1213"/>
      <c r="ENK1395" s="1213"/>
      <c r="ENL1395" s="1213"/>
      <c r="ENM1395" s="1213"/>
      <c r="ENN1395" s="1213"/>
      <c r="ENO1395" s="1213"/>
      <c r="ENP1395" s="1213"/>
      <c r="ENQ1395" s="1213"/>
      <c r="ENR1395" s="1213"/>
      <c r="ENS1395" s="1213"/>
      <c r="ENT1395" s="1213"/>
      <c r="ENU1395" s="1213"/>
      <c r="ENV1395" s="1213"/>
      <c r="ENW1395" s="1213"/>
      <c r="ENX1395" s="1213"/>
      <c r="ENY1395" s="1213"/>
      <c r="ENZ1395" s="1213"/>
      <c r="EOA1395" s="1213"/>
      <c r="EOB1395" s="1213"/>
      <c r="EOC1395" s="1213"/>
      <c r="EOD1395" s="1213"/>
      <c r="EOE1395" s="1213"/>
      <c r="EOF1395" s="1213"/>
      <c r="EOG1395" s="1213"/>
      <c r="EOH1395" s="1213"/>
      <c r="EOI1395" s="1213"/>
      <c r="EOJ1395" s="1213"/>
      <c r="EOK1395" s="1213"/>
      <c r="EOL1395" s="1213"/>
      <c r="EOM1395" s="1213"/>
      <c r="EON1395" s="1213"/>
      <c r="EOO1395" s="1213"/>
      <c r="EOP1395" s="1213"/>
      <c r="EOQ1395" s="1213"/>
      <c r="EOR1395" s="1213"/>
      <c r="EOS1395" s="1213"/>
      <c r="EOT1395" s="1213"/>
      <c r="EOU1395" s="1213"/>
      <c r="EOV1395" s="1213"/>
      <c r="EOW1395" s="1213"/>
      <c r="EOX1395" s="1213"/>
      <c r="EOY1395" s="1213"/>
      <c r="EOZ1395" s="1213"/>
      <c r="EPA1395" s="1213"/>
      <c r="EPB1395" s="1213"/>
      <c r="EPC1395" s="1213"/>
      <c r="EPD1395" s="1213"/>
      <c r="EPE1395" s="1213"/>
      <c r="EPF1395" s="1213"/>
      <c r="EPG1395" s="1213"/>
      <c r="EPH1395" s="1213"/>
      <c r="EPI1395" s="1213"/>
      <c r="EPJ1395" s="1213"/>
      <c r="EPK1395" s="1213"/>
      <c r="EPL1395" s="1213"/>
      <c r="EPM1395" s="1213"/>
      <c r="EPN1395" s="1213"/>
      <c r="EPO1395" s="1213"/>
      <c r="EPP1395" s="1213"/>
      <c r="EPQ1395" s="1213"/>
      <c r="EPR1395" s="1213"/>
      <c r="EPS1395" s="1213"/>
      <c r="EPT1395" s="1213"/>
      <c r="EPU1395" s="1213"/>
      <c r="EPV1395" s="1213"/>
      <c r="EPW1395" s="1213"/>
      <c r="EPX1395" s="1213"/>
      <c r="EPY1395" s="1213"/>
      <c r="EPZ1395" s="1213"/>
      <c r="EQA1395" s="1213"/>
      <c r="EQB1395" s="1213"/>
      <c r="EQC1395" s="1213"/>
      <c r="EQD1395" s="1213"/>
      <c r="EQE1395" s="1213"/>
      <c r="EQF1395" s="1213"/>
      <c r="EQG1395" s="1213"/>
      <c r="EQH1395" s="1213"/>
      <c r="EQI1395" s="1213"/>
      <c r="EQJ1395" s="1213"/>
      <c r="EQK1395" s="1213"/>
      <c r="EQL1395" s="1213"/>
      <c r="EQM1395" s="1213"/>
      <c r="EQN1395" s="1213"/>
      <c r="EQO1395" s="1213"/>
      <c r="EQP1395" s="1213"/>
      <c r="EQQ1395" s="1213"/>
      <c r="EQR1395" s="1213"/>
      <c r="EQS1395" s="1213"/>
      <c r="EQT1395" s="1213"/>
      <c r="EQU1395" s="1213"/>
      <c r="EQV1395" s="1213"/>
      <c r="EQW1395" s="1213"/>
      <c r="EQX1395" s="1213"/>
      <c r="EQY1395" s="1213"/>
      <c r="EQZ1395" s="1213"/>
      <c r="ERA1395" s="1213"/>
      <c r="ERB1395" s="1213"/>
      <c r="ERC1395" s="1213"/>
      <c r="ERD1395" s="1213"/>
      <c r="ERE1395" s="1213"/>
      <c r="ERF1395" s="1213"/>
      <c r="ERG1395" s="1213"/>
      <c r="ERH1395" s="1213"/>
      <c r="ERI1395" s="1213"/>
      <c r="ERJ1395" s="1213"/>
      <c r="ERK1395" s="1213"/>
      <c r="ERL1395" s="1213"/>
      <c r="ERM1395" s="1213"/>
      <c r="ERN1395" s="1213"/>
      <c r="ERO1395" s="1213"/>
      <c r="ERP1395" s="1213"/>
      <c r="ERQ1395" s="1213"/>
      <c r="ERR1395" s="1213"/>
      <c r="ERS1395" s="1213"/>
      <c r="ERT1395" s="1213"/>
      <c r="ERU1395" s="1213"/>
      <c r="ERV1395" s="1213"/>
      <c r="ERW1395" s="1213"/>
      <c r="ERX1395" s="1213"/>
      <c r="ERY1395" s="1213"/>
      <c r="ERZ1395" s="1213"/>
      <c r="ESA1395" s="1213"/>
      <c r="ESB1395" s="1213"/>
      <c r="ESC1395" s="1213"/>
      <c r="ESD1395" s="1213"/>
      <c r="ESE1395" s="1213"/>
      <c r="ESF1395" s="1213"/>
      <c r="ESG1395" s="1213"/>
      <c r="ESH1395" s="1213"/>
      <c r="ESI1395" s="1213"/>
      <c r="ESJ1395" s="1213"/>
      <c r="ESK1395" s="1213"/>
      <c r="ESL1395" s="1213"/>
      <c r="ESM1395" s="1213"/>
      <c r="ESN1395" s="1213"/>
      <c r="ESO1395" s="1213"/>
      <c r="ESP1395" s="1213"/>
      <c r="ESQ1395" s="1213"/>
      <c r="ESR1395" s="1213"/>
      <c r="ESS1395" s="1213"/>
      <c r="EST1395" s="1213"/>
      <c r="ESU1395" s="1213"/>
      <c r="ESV1395" s="1213"/>
      <c r="ESW1395" s="1213"/>
      <c r="ESX1395" s="1213"/>
      <c r="ESY1395" s="1213"/>
      <c r="ESZ1395" s="1213"/>
      <c r="ETA1395" s="1213"/>
      <c r="ETB1395" s="1213"/>
      <c r="ETC1395" s="1213"/>
      <c r="ETD1395" s="1213"/>
      <c r="ETE1395" s="1213"/>
      <c r="ETF1395" s="1213"/>
      <c r="ETG1395" s="1213"/>
      <c r="ETH1395" s="1213"/>
      <c r="ETI1395" s="1213"/>
      <c r="ETJ1395" s="1213"/>
      <c r="ETK1395" s="1213"/>
      <c r="ETL1395" s="1213"/>
      <c r="ETM1395" s="1213"/>
      <c r="ETN1395" s="1213"/>
      <c r="ETO1395" s="1213"/>
      <c r="ETP1395" s="1213"/>
      <c r="ETQ1395" s="1213"/>
      <c r="ETR1395" s="1213"/>
      <c r="ETS1395" s="1213"/>
      <c r="ETT1395" s="1213"/>
      <c r="ETU1395" s="1213"/>
      <c r="ETV1395" s="1213"/>
      <c r="ETW1395" s="1213"/>
      <c r="ETX1395" s="1213"/>
      <c r="ETY1395" s="1213"/>
      <c r="ETZ1395" s="1213"/>
      <c r="EUA1395" s="1213"/>
      <c r="EUB1395" s="1213"/>
      <c r="EUC1395" s="1213"/>
      <c r="EUD1395" s="1213"/>
      <c r="EUE1395" s="1213"/>
      <c r="EUF1395" s="1213"/>
      <c r="EUG1395" s="1213"/>
      <c r="EUH1395" s="1213"/>
      <c r="EUI1395" s="1213"/>
      <c r="EUJ1395" s="1213"/>
      <c r="EUK1395" s="1213"/>
      <c r="EUL1395" s="1213"/>
      <c r="EUM1395" s="1213"/>
      <c r="EUN1395" s="1213"/>
      <c r="EUO1395" s="1213"/>
      <c r="EUP1395" s="1213"/>
      <c r="EUQ1395" s="1213"/>
      <c r="EUR1395" s="1213"/>
      <c r="EUS1395" s="1213"/>
      <c r="EUT1395" s="1213"/>
      <c r="EUU1395" s="1213"/>
      <c r="EUV1395" s="1213"/>
      <c r="EUW1395" s="1213"/>
      <c r="EUX1395" s="1213"/>
      <c r="EUY1395" s="1213"/>
      <c r="EUZ1395" s="1213"/>
      <c r="EVA1395" s="1213"/>
      <c r="EVB1395" s="1213"/>
      <c r="EVC1395" s="1213"/>
      <c r="EVD1395" s="1213"/>
      <c r="EVE1395" s="1213"/>
      <c r="EVF1395" s="1213"/>
      <c r="EVG1395" s="1213"/>
      <c r="EVH1395" s="1213"/>
      <c r="EVI1395" s="1213"/>
      <c r="EVJ1395" s="1213"/>
      <c r="EVK1395" s="1213"/>
      <c r="EVL1395" s="1213"/>
      <c r="EVM1395" s="1213"/>
      <c r="EVN1395" s="1213"/>
      <c r="EVO1395" s="1213"/>
      <c r="EVP1395" s="1213"/>
      <c r="EVQ1395" s="1213"/>
      <c r="EVR1395" s="1213"/>
      <c r="EVS1395" s="1213"/>
      <c r="EVT1395" s="1213"/>
      <c r="EVU1395" s="1213"/>
      <c r="EVV1395" s="1213"/>
      <c r="EVW1395" s="1213"/>
      <c r="EVX1395" s="1213"/>
      <c r="EVY1395" s="1213"/>
      <c r="EVZ1395" s="1213"/>
      <c r="EWA1395" s="1213"/>
      <c r="EWB1395" s="1213"/>
      <c r="EWC1395" s="1213"/>
      <c r="EWD1395" s="1213"/>
      <c r="EWE1395" s="1213"/>
      <c r="EWF1395" s="1213"/>
      <c r="EWG1395" s="1213"/>
      <c r="EWH1395" s="1213"/>
      <c r="EWI1395" s="1213"/>
      <c r="EWJ1395" s="1213"/>
      <c r="EWK1395" s="1213"/>
      <c r="EWL1395" s="1213"/>
      <c r="EWM1395" s="1213"/>
      <c r="EWN1395" s="1213"/>
      <c r="EWO1395" s="1213"/>
      <c r="EWP1395" s="1213"/>
      <c r="EWQ1395" s="1213"/>
      <c r="EWR1395" s="1213"/>
      <c r="EWS1395" s="1213"/>
      <c r="EWT1395" s="1213"/>
      <c r="EWU1395" s="1213"/>
      <c r="EWV1395" s="1213"/>
      <c r="EWW1395" s="1213"/>
      <c r="EWX1395" s="1213"/>
      <c r="EWY1395" s="1213"/>
      <c r="EWZ1395" s="1213"/>
      <c r="EXA1395" s="1213"/>
      <c r="EXB1395" s="1213"/>
      <c r="EXC1395" s="1213"/>
      <c r="EXD1395" s="1213"/>
      <c r="EXE1395" s="1213"/>
      <c r="EXF1395" s="1213"/>
      <c r="EXG1395" s="1213"/>
      <c r="EXH1395" s="1213"/>
      <c r="EXI1395" s="1213"/>
      <c r="EXJ1395" s="1213"/>
      <c r="EXK1395" s="1213"/>
      <c r="EXL1395" s="1213"/>
      <c r="EXM1395" s="1213"/>
      <c r="EXN1395" s="1213"/>
      <c r="EXO1395" s="1213"/>
      <c r="EXP1395" s="1213"/>
      <c r="EXQ1395" s="1213"/>
      <c r="EXR1395" s="1213"/>
      <c r="EXS1395" s="1213"/>
      <c r="EXT1395" s="1213"/>
      <c r="EXU1395" s="1213"/>
      <c r="EXV1395" s="1213"/>
      <c r="EXW1395" s="1213"/>
      <c r="EXX1395" s="1213"/>
      <c r="EXY1395" s="1213"/>
      <c r="EXZ1395" s="1213"/>
      <c r="EYA1395" s="1213"/>
      <c r="EYB1395" s="1213"/>
      <c r="EYC1395" s="1213"/>
      <c r="EYD1395" s="1213"/>
      <c r="EYE1395" s="1213"/>
      <c r="EYF1395" s="1213"/>
      <c r="EYG1395" s="1213"/>
      <c r="EYH1395" s="1213"/>
      <c r="EYI1395" s="1213"/>
      <c r="EYJ1395" s="1213"/>
      <c r="EYK1395" s="1213"/>
      <c r="EYL1395" s="1213"/>
      <c r="EYM1395" s="1213"/>
      <c r="EYN1395" s="1213"/>
      <c r="EYO1395" s="1213"/>
      <c r="EYP1395" s="1213"/>
      <c r="EYQ1395" s="1213"/>
      <c r="EYR1395" s="1213"/>
      <c r="EYS1395" s="1213"/>
      <c r="EYT1395" s="1213"/>
      <c r="EYU1395" s="1213"/>
      <c r="EYV1395" s="1213"/>
      <c r="EYW1395" s="1213"/>
      <c r="EYX1395" s="1213"/>
      <c r="EYY1395" s="1213"/>
      <c r="EYZ1395" s="1213"/>
      <c r="EZA1395" s="1213"/>
      <c r="EZB1395" s="1213"/>
      <c r="EZC1395" s="1213"/>
      <c r="EZD1395" s="1213"/>
      <c r="EZE1395" s="1213"/>
      <c r="EZF1395" s="1213"/>
      <c r="EZG1395" s="1213"/>
      <c r="EZH1395" s="1213"/>
      <c r="EZI1395" s="1213"/>
      <c r="EZJ1395" s="1213"/>
      <c r="EZK1395" s="1213"/>
      <c r="EZL1395" s="1213"/>
      <c r="EZM1395" s="1213"/>
      <c r="EZN1395" s="1213"/>
      <c r="EZO1395" s="1213"/>
      <c r="EZP1395" s="1213"/>
      <c r="EZQ1395" s="1213"/>
      <c r="EZR1395" s="1213"/>
      <c r="EZS1395" s="1213"/>
      <c r="EZT1395" s="1213"/>
      <c r="EZU1395" s="1213"/>
      <c r="EZV1395" s="1213"/>
      <c r="EZW1395" s="1213"/>
      <c r="EZX1395" s="1213"/>
      <c r="EZY1395" s="1213"/>
      <c r="EZZ1395" s="1213"/>
      <c r="FAA1395" s="1213"/>
      <c r="FAB1395" s="1213"/>
      <c r="FAC1395" s="1213"/>
      <c r="FAD1395" s="1213"/>
      <c r="FAE1395" s="1213"/>
      <c r="FAF1395" s="1213"/>
      <c r="FAG1395" s="1213"/>
      <c r="FAH1395" s="1213"/>
      <c r="FAI1395" s="1213"/>
      <c r="FAJ1395" s="1213"/>
      <c r="FAK1395" s="1213"/>
      <c r="FAL1395" s="1213"/>
      <c r="FAM1395" s="1213"/>
      <c r="FAN1395" s="1213"/>
      <c r="FAO1395" s="1213"/>
      <c r="FAP1395" s="1213"/>
      <c r="FAQ1395" s="1213"/>
      <c r="FAR1395" s="1213"/>
      <c r="FAS1395" s="1213"/>
      <c r="FAT1395" s="1213"/>
      <c r="FAU1395" s="1213"/>
      <c r="FAV1395" s="1213"/>
      <c r="FAW1395" s="1213"/>
      <c r="FAX1395" s="1213"/>
      <c r="FAY1395" s="1213"/>
      <c r="FAZ1395" s="1213"/>
      <c r="FBA1395" s="1213"/>
      <c r="FBB1395" s="1213"/>
      <c r="FBC1395" s="1213"/>
      <c r="FBD1395" s="1213"/>
      <c r="FBE1395" s="1213"/>
      <c r="FBF1395" s="1213"/>
      <c r="FBG1395" s="1213"/>
      <c r="FBH1395" s="1213"/>
      <c r="FBI1395" s="1213"/>
      <c r="FBJ1395" s="1213"/>
      <c r="FBK1395" s="1213"/>
      <c r="FBL1395" s="1213"/>
      <c r="FBM1395" s="1213"/>
      <c r="FBN1395" s="1213"/>
      <c r="FBO1395" s="1213"/>
      <c r="FBP1395" s="1213"/>
      <c r="FBQ1395" s="1213"/>
      <c r="FBR1395" s="1213"/>
      <c r="FBS1395" s="1213"/>
      <c r="FBT1395" s="1213"/>
      <c r="FBU1395" s="1213"/>
      <c r="FBV1395" s="1213"/>
      <c r="FBW1395" s="1213"/>
      <c r="FBX1395" s="1213"/>
      <c r="FBY1395" s="1213"/>
      <c r="FBZ1395" s="1213"/>
      <c r="FCA1395" s="1213"/>
      <c r="FCB1395" s="1213"/>
      <c r="FCC1395" s="1213"/>
      <c r="FCD1395" s="1213"/>
      <c r="FCE1395" s="1213"/>
      <c r="FCF1395" s="1213"/>
      <c r="FCG1395" s="1213"/>
      <c r="FCH1395" s="1213"/>
      <c r="FCI1395" s="1213"/>
      <c r="FCJ1395" s="1213"/>
      <c r="FCK1395" s="1213"/>
      <c r="FCL1395" s="1213"/>
      <c r="FCM1395" s="1213"/>
      <c r="FCN1395" s="1213"/>
      <c r="FCO1395" s="1213"/>
      <c r="FCP1395" s="1213"/>
      <c r="FCQ1395" s="1213"/>
      <c r="FCR1395" s="1213"/>
      <c r="FCS1395" s="1213"/>
      <c r="FCT1395" s="1213"/>
      <c r="FCU1395" s="1213"/>
      <c r="FCV1395" s="1213"/>
      <c r="FCW1395" s="1213"/>
      <c r="FCX1395" s="1213"/>
      <c r="FCY1395" s="1213"/>
      <c r="FCZ1395" s="1213"/>
      <c r="FDA1395" s="1213"/>
      <c r="FDB1395" s="1213"/>
      <c r="FDC1395" s="1213"/>
      <c r="FDD1395" s="1213"/>
      <c r="FDE1395" s="1213"/>
      <c r="FDF1395" s="1213"/>
      <c r="FDG1395" s="1213"/>
      <c r="FDH1395" s="1213"/>
      <c r="FDI1395" s="1213"/>
      <c r="FDJ1395" s="1213"/>
      <c r="FDK1395" s="1213"/>
      <c r="FDL1395" s="1213"/>
      <c r="FDM1395" s="1213"/>
      <c r="FDN1395" s="1213"/>
      <c r="FDO1395" s="1213"/>
      <c r="FDP1395" s="1213"/>
      <c r="FDQ1395" s="1213"/>
      <c r="FDR1395" s="1213"/>
      <c r="FDS1395" s="1213"/>
      <c r="FDT1395" s="1213"/>
      <c r="FDU1395" s="1213"/>
      <c r="FDV1395" s="1213"/>
      <c r="FDW1395" s="1213"/>
      <c r="FDX1395" s="1213"/>
      <c r="FDY1395" s="1213"/>
      <c r="FDZ1395" s="1213"/>
      <c r="FEA1395" s="1213"/>
      <c r="FEB1395" s="1213"/>
      <c r="FEC1395" s="1213"/>
      <c r="FED1395" s="1213"/>
      <c r="FEE1395" s="1213"/>
      <c r="FEF1395" s="1213"/>
      <c r="FEG1395" s="1213"/>
      <c r="FEH1395" s="1213"/>
      <c r="FEI1395" s="1213"/>
      <c r="FEJ1395" s="1213"/>
      <c r="FEK1395" s="1213"/>
      <c r="FEL1395" s="1213"/>
      <c r="FEM1395" s="1213"/>
      <c r="FEN1395" s="1213"/>
      <c r="FEO1395" s="1213"/>
      <c r="FEP1395" s="1213"/>
      <c r="FEQ1395" s="1213"/>
      <c r="FER1395" s="1213"/>
      <c r="FES1395" s="1213"/>
      <c r="FET1395" s="1213"/>
      <c r="FEU1395" s="1213"/>
      <c r="FEV1395" s="1213"/>
      <c r="FEW1395" s="1213"/>
      <c r="FEX1395" s="1213"/>
      <c r="FEY1395" s="1213"/>
      <c r="FEZ1395" s="1213"/>
      <c r="FFA1395" s="1213"/>
      <c r="FFB1395" s="1213"/>
      <c r="FFC1395" s="1213"/>
      <c r="FFD1395" s="1213"/>
      <c r="FFE1395" s="1213"/>
      <c r="FFF1395" s="1213"/>
      <c r="FFG1395" s="1213"/>
      <c r="FFH1395" s="1213"/>
      <c r="FFI1395" s="1213"/>
      <c r="FFJ1395" s="1213"/>
      <c r="FFK1395" s="1213"/>
      <c r="FFL1395" s="1213"/>
      <c r="FFM1395" s="1213"/>
      <c r="FFN1395" s="1213"/>
      <c r="FFO1395" s="1213"/>
      <c r="FFP1395" s="1213"/>
      <c r="FFQ1395" s="1213"/>
      <c r="FFR1395" s="1213"/>
      <c r="FFS1395" s="1213"/>
      <c r="FFT1395" s="1213"/>
      <c r="FFU1395" s="1213"/>
      <c r="FFV1395" s="1213"/>
      <c r="FFW1395" s="1213"/>
      <c r="FFX1395" s="1213"/>
      <c r="FFY1395" s="1213"/>
      <c r="FFZ1395" s="1213"/>
      <c r="FGA1395" s="1213"/>
      <c r="FGB1395" s="1213"/>
      <c r="FGC1395" s="1213"/>
      <c r="FGD1395" s="1213"/>
      <c r="FGE1395" s="1213"/>
      <c r="FGF1395" s="1213"/>
      <c r="FGG1395" s="1213"/>
      <c r="FGH1395" s="1213"/>
      <c r="FGI1395" s="1213"/>
      <c r="FGJ1395" s="1213"/>
      <c r="FGK1395" s="1213"/>
      <c r="FGL1395" s="1213"/>
      <c r="FGM1395" s="1213"/>
      <c r="FGN1395" s="1213"/>
      <c r="FGO1395" s="1213"/>
      <c r="FGP1395" s="1213"/>
      <c r="FGQ1395" s="1213"/>
      <c r="FGR1395" s="1213"/>
      <c r="FGS1395" s="1213"/>
      <c r="FGT1395" s="1213"/>
      <c r="FGU1395" s="1213"/>
      <c r="FGV1395" s="1213"/>
      <c r="FGW1395" s="1213"/>
      <c r="FGX1395" s="1213"/>
      <c r="FGY1395" s="1213"/>
      <c r="FGZ1395" s="1213"/>
      <c r="FHA1395" s="1213"/>
      <c r="FHB1395" s="1213"/>
      <c r="FHC1395" s="1213"/>
      <c r="FHD1395" s="1213"/>
      <c r="FHE1395" s="1213"/>
      <c r="FHF1395" s="1213"/>
      <c r="FHG1395" s="1213"/>
      <c r="FHH1395" s="1213"/>
      <c r="FHI1395" s="1213"/>
      <c r="FHJ1395" s="1213"/>
      <c r="FHK1395" s="1213"/>
      <c r="FHL1395" s="1213"/>
      <c r="FHM1395" s="1213"/>
      <c r="FHN1395" s="1213"/>
      <c r="FHO1395" s="1213"/>
      <c r="FHP1395" s="1213"/>
      <c r="FHQ1395" s="1213"/>
      <c r="FHR1395" s="1213"/>
      <c r="FHS1395" s="1213"/>
      <c r="FHT1395" s="1213"/>
      <c r="FHU1395" s="1213"/>
      <c r="FHV1395" s="1213"/>
      <c r="FHW1395" s="1213"/>
      <c r="FHX1395" s="1213"/>
      <c r="FHY1395" s="1213"/>
      <c r="FHZ1395" s="1213"/>
      <c r="FIA1395" s="1213"/>
      <c r="FIB1395" s="1213"/>
      <c r="FIC1395" s="1213"/>
      <c r="FID1395" s="1213"/>
      <c r="FIE1395" s="1213"/>
      <c r="FIF1395" s="1213"/>
      <c r="FIG1395" s="1213"/>
      <c r="FIH1395" s="1213"/>
      <c r="FII1395" s="1213"/>
      <c r="FIJ1395" s="1213"/>
      <c r="FIK1395" s="1213"/>
      <c r="FIL1395" s="1213"/>
      <c r="FIM1395" s="1213"/>
      <c r="FIN1395" s="1213"/>
      <c r="FIO1395" s="1213"/>
      <c r="FIP1395" s="1213"/>
      <c r="FIQ1395" s="1213"/>
      <c r="FIR1395" s="1213"/>
      <c r="FIS1395" s="1213"/>
      <c r="FIT1395" s="1213"/>
      <c r="FIU1395" s="1213"/>
      <c r="FIV1395" s="1213"/>
      <c r="FIW1395" s="1213"/>
      <c r="FIX1395" s="1213"/>
      <c r="FIY1395" s="1213"/>
      <c r="FIZ1395" s="1213"/>
      <c r="FJA1395" s="1213"/>
      <c r="FJB1395" s="1213"/>
      <c r="FJC1395" s="1213"/>
      <c r="FJD1395" s="1213"/>
      <c r="FJE1395" s="1213"/>
      <c r="FJF1395" s="1213"/>
      <c r="FJG1395" s="1213"/>
      <c r="FJH1395" s="1213"/>
      <c r="FJI1395" s="1213"/>
      <c r="FJJ1395" s="1213"/>
      <c r="FJK1395" s="1213"/>
      <c r="FJL1395" s="1213"/>
      <c r="FJM1395" s="1213"/>
      <c r="FJN1395" s="1213"/>
      <c r="FJO1395" s="1213"/>
      <c r="FJP1395" s="1213"/>
      <c r="FJQ1395" s="1213"/>
      <c r="FJR1395" s="1213"/>
      <c r="FJS1395" s="1213"/>
      <c r="FJT1395" s="1213"/>
      <c r="FJU1395" s="1213"/>
      <c r="FJV1395" s="1213"/>
      <c r="FJW1395" s="1213"/>
      <c r="FJX1395" s="1213"/>
      <c r="FJY1395" s="1213"/>
      <c r="FJZ1395" s="1213"/>
      <c r="FKA1395" s="1213"/>
      <c r="FKB1395" s="1213"/>
      <c r="FKC1395" s="1213"/>
      <c r="FKD1395" s="1213"/>
      <c r="FKE1395" s="1213"/>
      <c r="FKF1395" s="1213"/>
      <c r="FKG1395" s="1213"/>
      <c r="FKH1395" s="1213"/>
      <c r="FKI1395" s="1213"/>
      <c r="FKJ1395" s="1213"/>
      <c r="FKK1395" s="1213"/>
      <c r="FKL1395" s="1213"/>
      <c r="FKM1395" s="1213"/>
      <c r="FKN1395" s="1213"/>
      <c r="FKO1395" s="1213"/>
      <c r="FKP1395" s="1213"/>
      <c r="FKQ1395" s="1213"/>
      <c r="FKR1395" s="1213"/>
      <c r="FKS1395" s="1213"/>
      <c r="FKT1395" s="1213"/>
      <c r="FKU1395" s="1213"/>
      <c r="FKV1395" s="1213"/>
      <c r="FKW1395" s="1213"/>
      <c r="FKX1395" s="1213"/>
      <c r="FKY1395" s="1213"/>
      <c r="FKZ1395" s="1213"/>
      <c r="FLA1395" s="1213"/>
      <c r="FLB1395" s="1213"/>
      <c r="FLC1395" s="1213"/>
      <c r="FLD1395" s="1213"/>
      <c r="FLE1395" s="1213"/>
      <c r="FLF1395" s="1213"/>
      <c r="FLG1395" s="1213"/>
      <c r="FLH1395" s="1213"/>
      <c r="FLI1395" s="1213"/>
      <c r="FLJ1395" s="1213"/>
      <c r="FLK1395" s="1213"/>
      <c r="FLL1395" s="1213"/>
      <c r="FLM1395" s="1213"/>
      <c r="FLN1395" s="1213"/>
      <c r="FLO1395" s="1213"/>
      <c r="FLP1395" s="1213"/>
      <c r="FLQ1395" s="1213"/>
      <c r="FLR1395" s="1213"/>
      <c r="FLS1395" s="1213"/>
      <c r="FLT1395" s="1213"/>
      <c r="FLU1395" s="1213"/>
      <c r="FLV1395" s="1213"/>
      <c r="FLW1395" s="1213"/>
      <c r="FLX1395" s="1213"/>
      <c r="FLY1395" s="1213"/>
      <c r="FLZ1395" s="1213"/>
      <c r="FMA1395" s="1213"/>
      <c r="FMB1395" s="1213"/>
      <c r="FMC1395" s="1213"/>
      <c r="FMD1395" s="1213"/>
      <c r="FME1395" s="1213"/>
      <c r="FMF1395" s="1213"/>
      <c r="FMG1395" s="1213"/>
      <c r="FMH1395" s="1213"/>
      <c r="FMI1395" s="1213"/>
      <c r="FMJ1395" s="1213"/>
      <c r="FMK1395" s="1213"/>
      <c r="FML1395" s="1213"/>
      <c r="FMM1395" s="1213"/>
      <c r="FMN1395" s="1213"/>
      <c r="FMO1395" s="1213"/>
      <c r="FMP1395" s="1213"/>
      <c r="FMQ1395" s="1213"/>
      <c r="FMR1395" s="1213"/>
      <c r="FMS1395" s="1213"/>
      <c r="FMT1395" s="1213"/>
      <c r="FMU1395" s="1213"/>
      <c r="FMV1395" s="1213"/>
      <c r="FMW1395" s="1213"/>
      <c r="FMX1395" s="1213"/>
      <c r="FMY1395" s="1213"/>
      <c r="FMZ1395" s="1213"/>
      <c r="FNA1395" s="1213"/>
      <c r="FNB1395" s="1213"/>
      <c r="FNC1395" s="1213"/>
      <c r="FND1395" s="1213"/>
      <c r="FNE1395" s="1213"/>
      <c r="FNF1395" s="1213"/>
      <c r="FNG1395" s="1213"/>
      <c r="FNH1395" s="1213"/>
      <c r="FNI1395" s="1213"/>
      <c r="FNJ1395" s="1213"/>
      <c r="FNK1395" s="1213"/>
      <c r="FNL1395" s="1213"/>
      <c r="FNM1395" s="1213"/>
      <c r="FNN1395" s="1213"/>
      <c r="FNO1395" s="1213"/>
      <c r="FNP1395" s="1213"/>
      <c r="FNQ1395" s="1213"/>
      <c r="FNR1395" s="1213"/>
      <c r="FNS1395" s="1213"/>
      <c r="FNT1395" s="1213"/>
      <c r="FNU1395" s="1213"/>
      <c r="FNV1395" s="1213"/>
      <c r="FNW1395" s="1213"/>
      <c r="FNX1395" s="1213"/>
      <c r="FNY1395" s="1213"/>
      <c r="FNZ1395" s="1213"/>
      <c r="FOA1395" s="1213"/>
      <c r="FOB1395" s="1213"/>
      <c r="FOC1395" s="1213"/>
      <c r="FOD1395" s="1213"/>
      <c r="FOE1395" s="1213"/>
      <c r="FOF1395" s="1213"/>
      <c r="FOG1395" s="1213"/>
      <c r="FOH1395" s="1213"/>
      <c r="FOI1395" s="1213"/>
      <c r="FOJ1395" s="1213"/>
      <c r="FOK1395" s="1213"/>
      <c r="FOL1395" s="1213"/>
      <c r="FOM1395" s="1213"/>
      <c r="FON1395" s="1213"/>
      <c r="FOO1395" s="1213"/>
      <c r="FOP1395" s="1213"/>
      <c r="FOQ1395" s="1213"/>
      <c r="FOR1395" s="1213"/>
      <c r="FOS1395" s="1213"/>
      <c r="FOT1395" s="1213"/>
      <c r="FOU1395" s="1213"/>
      <c r="FOV1395" s="1213"/>
      <c r="FOW1395" s="1213"/>
      <c r="FOX1395" s="1213"/>
      <c r="FOY1395" s="1213"/>
      <c r="FOZ1395" s="1213"/>
      <c r="FPA1395" s="1213"/>
      <c r="FPB1395" s="1213"/>
      <c r="FPC1395" s="1213"/>
      <c r="FPD1395" s="1213"/>
      <c r="FPE1395" s="1213"/>
      <c r="FPF1395" s="1213"/>
      <c r="FPG1395" s="1213"/>
      <c r="FPH1395" s="1213"/>
      <c r="FPI1395" s="1213"/>
      <c r="FPJ1395" s="1213"/>
      <c r="FPK1395" s="1213"/>
      <c r="FPL1395" s="1213"/>
      <c r="FPM1395" s="1213"/>
      <c r="FPN1395" s="1213"/>
      <c r="FPO1395" s="1213"/>
      <c r="FPP1395" s="1213"/>
      <c r="FPQ1395" s="1213"/>
      <c r="FPR1395" s="1213"/>
      <c r="FPS1395" s="1213"/>
      <c r="FPT1395" s="1213"/>
      <c r="FPU1395" s="1213"/>
      <c r="FPV1395" s="1213"/>
      <c r="FPW1395" s="1213"/>
      <c r="FPX1395" s="1213"/>
      <c r="FPY1395" s="1213"/>
      <c r="FPZ1395" s="1213"/>
      <c r="FQA1395" s="1213"/>
      <c r="FQB1395" s="1213"/>
      <c r="FQC1395" s="1213"/>
      <c r="FQD1395" s="1213"/>
      <c r="FQE1395" s="1213"/>
      <c r="FQF1395" s="1213"/>
      <c r="FQG1395" s="1213"/>
      <c r="FQH1395" s="1213"/>
      <c r="FQI1395" s="1213"/>
      <c r="FQJ1395" s="1213"/>
      <c r="FQK1395" s="1213"/>
      <c r="FQL1395" s="1213"/>
      <c r="FQM1395" s="1213"/>
      <c r="FQN1395" s="1213"/>
      <c r="FQO1395" s="1213"/>
      <c r="FQP1395" s="1213"/>
      <c r="FQQ1395" s="1213"/>
      <c r="FQR1395" s="1213"/>
      <c r="FQS1395" s="1213"/>
      <c r="FQT1395" s="1213"/>
      <c r="FQU1395" s="1213"/>
      <c r="FQV1395" s="1213"/>
      <c r="FQW1395" s="1213"/>
      <c r="FQX1395" s="1213"/>
      <c r="FQY1395" s="1213"/>
      <c r="FQZ1395" s="1213"/>
      <c r="FRA1395" s="1213"/>
      <c r="FRB1395" s="1213"/>
      <c r="FRC1395" s="1213"/>
      <c r="FRD1395" s="1213"/>
      <c r="FRE1395" s="1213"/>
      <c r="FRF1395" s="1213"/>
      <c r="FRG1395" s="1213"/>
      <c r="FRH1395" s="1213"/>
      <c r="FRI1395" s="1213"/>
      <c r="FRJ1395" s="1213"/>
      <c r="FRK1395" s="1213"/>
      <c r="FRL1395" s="1213"/>
      <c r="FRM1395" s="1213"/>
      <c r="FRN1395" s="1213"/>
      <c r="FRO1395" s="1213"/>
      <c r="FRP1395" s="1213"/>
      <c r="FRQ1395" s="1213"/>
      <c r="FRR1395" s="1213"/>
      <c r="FRS1395" s="1213"/>
      <c r="FRT1395" s="1213"/>
      <c r="FRU1395" s="1213"/>
      <c r="FRV1395" s="1213"/>
      <c r="FRW1395" s="1213"/>
      <c r="FRX1395" s="1213"/>
      <c r="FRY1395" s="1213"/>
      <c r="FRZ1395" s="1213"/>
      <c r="FSA1395" s="1213"/>
      <c r="FSB1395" s="1213"/>
      <c r="FSC1395" s="1213"/>
      <c r="FSD1395" s="1213"/>
      <c r="FSE1395" s="1213"/>
      <c r="FSF1395" s="1213"/>
      <c r="FSG1395" s="1213"/>
      <c r="FSH1395" s="1213"/>
      <c r="FSI1395" s="1213"/>
      <c r="FSJ1395" s="1213"/>
      <c r="FSK1395" s="1213"/>
      <c r="FSL1395" s="1213"/>
      <c r="FSM1395" s="1213"/>
      <c r="FSN1395" s="1213"/>
      <c r="FSO1395" s="1213"/>
      <c r="FSP1395" s="1213"/>
      <c r="FSQ1395" s="1213"/>
      <c r="FSR1395" s="1213"/>
      <c r="FSS1395" s="1213"/>
      <c r="FST1395" s="1213"/>
      <c r="FSU1395" s="1213"/>
      <c r="FSV1395" s="1213"/>
      <c r="FSW1395" s="1213"/>
      <c r="FSX1395" s="1213"/>
      <c r="FSY1395" s="1213"/>
      <c r="FSZ1395" s="1213"/>
      <c r="FTA1395" s="1213"/>
      <c r="FTB1395" s="1213"/>
      <c r="FTC1395" s="1213"/>
      <c r="FTD1395" s="1213"/>
      <c r="FTE1395" s="1213"/>
      <c r="FTF1395" s="1213"/>
      <c r="FTG1395" s="1213"/>
      <c r="FTH1395" s="1213"/>
      <c r="FTI1395" s="1213"/>
      <c r="FTJ1395" s="1213"/>
      <c r="FTK1395" s="1213"/>
      <c r="FTL1395" s="1213"/>
      <c r="FTM1395" s="1213"/>
      <c r="FTN1395" s="1213"/>
      <c r="FTO1395" s="1213"/>
      <c r="FTP1395" s="1213"/>
      <c r="FTQ1395" s="1213"/>
      <c r="FTR1395" s="1213"/>
      <c r="FTS1395" s="1213"/>
      <c r="FTT1395" s="1213"/>
      <c r="FTU1395" s="1213"/>
      <c r="FTV1395" s="1213"/>
      <c r="FTW1395" s="1213"/>
      <c r="FTX1395" s="1213"/>
      <c r="FTY1395" s="1213"/>
      <c r="FTZ1395" s="1213"/>
      <c r="FUA1395" s="1213"/>
      <c r="FUB1395" s="1213"/>
      <c r="FUC1395" s="1213"/>
      <c r="FUD1395" s="1213"/>
      <c r="FUE1395" s="1213"/>
      <c r="FUF1395" s="1213"/>
      <c r="FUG1395" s="1213"/>
      <c r="FUH1395" s="1213"/>
      <c r="FUI1395" s="1213"/>
      <c r="FUJ1395" s="1213"/>
      <c r="FUK1395" s="1213"/>
      <c r="FUL1395" s="1213"/>
      <c r="FUM1395" s="1213"/>
      <c r="FUN1395" s="1213"/>
      <c r="FUO1395" s="1213"/>
      <c r="FUP1395" s="1213"/>
      <c r="FUQ1395" s="1213"/>
      <c r="FUR1395" s="1213"/>
      <c r="FUS1395" s="1213"/>
      <c r="FUT1395" s="1213"/>
      <c r="FUU1395" s="1213"/>
      <c r="FUV1395" s="1213"/>
      <c r="FUW1395" s="1213"/>
      <c r="FUX1395" s="1213"/>
      <c r="FUY1395" s="1213"/>
      <c r="FUZ1395" s="1213"/>
      <c r="FVA1395" s="1213"/>
      <c r="FVB1395" s="1213"/>
      <c r="FVC1395" s="1213"/>
      <c r="FVD1395" s="1213"/>
      <c r="FVE1395" s="1213"/>
      <c r="FVF1395" s="1213"/>
      <c r="FVG1395" s="1213"/>
      <c r="FVH1395" s="1213"/>
      <c r="FVI1395" s="1213"/>
      <c r="FVJ1395" s="1213"/>
      <c r="FVK1395" s="1213"/>
      <c r="FVL1395" s="1213"/>
      <c r="FVM1395" s="1213"/>
      <c r="FVN1395" s="1213"/>
      <c r="FVO1395" s="1213"/>
      <c r="FVP1395" s="1213"/>
      <c r="FVQ1395" s="1213"/>
      <c r="FVR1395" s="1213"/>
      <c r="FVS1395" s="1213"/>
      <c r="FVT1395" s="1213"/>
      <c r="FVU1395" s="1213"/>
      <c r="FVV1395" s="1213"/>
      <c r="FVW1395" s="1213"/>
      <c r="FVX1395" s="1213"/>
      <c r="FVY1395" s="1213"/>
      <c r="FVZ1395" s="1213"/>
      <c r="FWA1395" s="1213"/>
      <c r="FWB1395" s="1213"/>
      <c r="FWC1395" s="1213"/>
      <c r="FWD1395" s="1213"/>
      <c r="FWE1395" s="1213"/>
      <c r="FWF1395" s="1213"/>
      <c r="FWG1395" s="1213"/>
      <c r="FWH1395" s="1213"/>
      <c r="FWI1395" s="1213"/>
      <c r="FWJ1395" s="1213"/>
      <c r="FWK1395" s="1213"/>
      <c r="FWL1395" s="1213"/>
      <c r="FWM1395" s="1213"/>
      <c r="FWN1395" s="1213"/>
      <c r="FWO1395" s="1213"/>
      <c r="FWP1395" s="1213"/>
      <c r="FWQ1395" s="1213"/>
      <c r="FWR1395" s="1213"/>
      <c r="FWS1395" s="1213"/>
      <c r="FWT1395" s="1213"/>
      <c r="FWU1395" s="1213"/>
      <c r="FWV1395" s="1213"/>
      <c r="FWW1395" s="1213"/>
      <c r="FWX1395" s="1213"/>
      <c r="FWY1395" s="1213"/>
      <c r="FWZ1395" s="1213"/>
      <c r="FXA1395" s="1213"/>
      <c r="FXB1395" s="1213"/>
      <c r="FXC1395" s="1213"/>
      <c r="FXD1395" s="1213"/>
      <c r="FXE1395" s="1213"/>
      <c r="FXF1395" s="1213"/>
      <c r="FXG1395" s="1213"/>
      <c r="FXH1395" s="1213"/>
      <c r="FXI1395" s="1213"/>
      <c r="FXJ1395" s="1213"/>
      <c r="FXK1395" s="1213"/>
      <c r="FXL1395" s="1213"/>
      <c r="FXM1395" s="1213"/>
      <c r="FXN1395" s="1213"/>
      <c r="FXO1395" s="1213"/>
      <c r="FXP1395" s="1213"/>
      <c r="FXQ1395" s="1213"/>
      <c r="FXR1395" s="1213"/>
      <c r="FXS1395" s="1213"/>
      <c r="FXT1395" s="1213"/>
      <c r="FXU1395" s="1213"/>
      <c r="FXV1395" s="1213"/>
      <c r="FXW1395" s="1213"/>
      <c r="FXX1395" s="1213"/>
      <c r="FXY1395" s="1213"/>
      <c r="FXZ1395" s="1213"/>
      <c r="FYA1395" s="1213"/>
      <c r="FYB1395" s="1213"/>
      <c r="FYC1395" s="1213"/>
      <c r="FYD1395" s="1213"/>
      <c r="FYE1395" s="1213"/>
      <c r="FYF1395" s="1213"/>
      <c r="FYG1395" s="1213"/>
      <c r="FYH1395" s="1213"/>
      <c r="FYI1395" s="1213"/>
      <c r="FYJ1395" s="1213"/>
      <c r="FYK1395" s="1213"/>
      <c r="FYL1395" s="1213"/>
      <c r="FYM1395" s="1213"/>
      <c r="FYN1395" s="1213"/>
      <c r="FYO1395" s="1213"/>
      <c r="FYP1395" s="1213"/>
      <c r="FYQ1395" s="1213"/>
      <c r="FYR1395" s="1213"/>
      <c r="FYS1395" s="1213"/>
      <c r="FYT1395" s="1213"/>
      <c r="FYU1395" s="1213"/>
      <c r="FYV1395" s="1213"/>
      <c r="FYW1395" s="1213"/>
      <c r="FYX1395" s="1213"/>
      <c r="FYY1395" s="1213"/>
      <c r="FYZ1395" s="1213"/>
      <c r="FZA1395" s="1213"/>
      <c r="FZB1395" s="1213"/>
      <c r="FZC1395" s="1213"/>
      <c r="FZD1395" s="1213"/>
      <c r="FZE1395" s="1213"/>
      <c r="FZF1395" s="1213"/>
      <c r="FZG1395" s="1213"/>
      <c r="FZH1395" s="1213"/>
      <c r="FZI1395" s="1213"/>
      <c r="FZJ1395" s="1213"/>
      <c r="FZK1395" s="1213"/>
      <c r="FZL1395" s="1213"/>
      <c r="FZM1395" s="1213"/>
      <c r="FZN1395" s="1213"/>
      <c r="FZO1395" s="1213"/>
      <c r="FZP1395" s="1213"/>
      <c r="FZQ1395" s="1213"/>
      <c r="FZR1395" s="1213"/>
      <c r="FZS1395" s="1213"/>
      <c r="FZT1395" s="1213"/>
      <c r="FZU1395" s="1213"/>
      <c r="FZV1395" s="1213"/>
      <c r="FZW1395" s="1213"/>
      <c r="FZX1395" s="1213"/>
      <c r="FZY1395" s="1213"/>
      <c r="FZZ1395" s="1213"/>
      <c r="GAA1395" s="1213"/>
      <c r="GAB1395" s="1213"/>
      <c r="GAC1395" s="1213"/>
      <c r="GAD1395" s="1213"/>
      <c r="GAE1395" s="1213"/>
      <c r="GAF1395" s="1213"/>
      <c r="GAG1395" s="1213"/>
      <c r="GAH1395" s="1213"/>
      <c r="GAI1395" s="1213"/>
      <c r="GAJ1395" s="1213"/>
      <c r="GAK1395" s="1213"/>
      <c r="GAL1395" s="1213"/>
      <c r="GAM1395" s="1213"/>
      <c r="GAN1395" s="1213"/>
      <c r="GAO1395" s="1213"/>
      <c r="GAP1395" s="1213"/>
      <c r="GAQ1395" s="1213"/>
      <c r="GAR1395" s="1213"/>
      <c r="GAS1395" s="1213"/>
      <c r="GAT1395" s="1213"/>
      <c r="GAU1395" s="1213"/>
      <c r="GAV1395" s="1213"/>
      <c r="GAW1395" s="1213"/>
      <c r="GAX1395" s="1213"/>
      <c r="GAY1395" s="1213"/>
      <c r="GAZ1395" s="1213"/>
      <c r="GBA1395" s="1213"/>
      <c r="GBB1395" s="1213"/>
      <c r="GBC1395" s="1213"/>
      <c r="GBD1395" s="1213"/>
      <c r="GBE1395" s="1213"/>
      <c r="GBF1395" s="1213"/>
      <c r="GBG1395" s="1213"/>
      <c r="GBH1395" s="1213"/>
      <c r="GBI1395" s="1213"/>
      <c r="GBJ1395" s="1213"/>
      <c r="GBK1395" s="1213"/>
      <c r="GBL1395" s="1213"/>
      <c r="GBM1395" s="1213"/>
      <c r="GBN1395" s="1213"/>
      <c r="GBO1395" s="1213"/>
      <c r="GBP1395" s="1213"/>
      <c r="GBQ1395" s="1213"/>
      <c r="GBR1395" s="1213"/>
      <c r="GBS1395" s="1213"/>
      <c r="GBT1395" s="1213"/>
      <c r="GBU1395" s="1213"/>
      <c r="GBV1395" s="1213"/>
      <c r="GBW1395" s="1213"/>
      <c r="GBX1395" s="1213"/>
      <c r="GBY1395" s="1213"/>
      <c r="GBZ1395" s="1213"/>
      <c r="GCA1395" s="1213"/>
      <c r="GCB1395" s="1213"/>
      <c r="GCC1395" s="1213"/>
      <c r="GCD1395" s="1213"/>
      <c r="GCE1395" s="1213"/>
      <c r="GCF1395" s="1213"/>
      <c r="GCG1395" s="1213"/>
      <c r="GCH1395" s="1213"/>
      <c r="GCI1395" s="1213"/>
      <c r="GCJ1395" s="1213"/>
      <c r="GCK1395" s="1213"/>
      <c r="GCL1395" s="1213"/>
      <c r="GCM1395" s="1213"/>
      <c r="GCN1395" s="1213"/>
      <c r="GCO1395" s="1213"/>
      <c r="GCP1395" s="1213"/>
      <c r="GCQ1395" s="1213"/>
      <c r="GCR1395" s="1213"/>
      <c r="GCS1395" s="1213"/>
      <c r="GCT1395" s="1213"/>
      <c r="GCU1395" s="1213"/>
      <c r="GCV1395" s="1213"/>
      <c r="GCW1395" s="1213"/>
      <c r="GCX1395" s="1213"/>
      <c r="GCY1395" s="1213"/>
      <c r="GCZ1395" s="1213"/>
      <c r="GDA1395" s="1213"/>
      <c r="GDB1395" s="1213"/>
      <c r="GDC1395" s="1213"/>
      <c r="GDD1395" s="1213"/>
      <c r="GDE1395" s="1213"/>
      <c r="GDF1395" s="1213"/>
      <c r="GDG1395" s="1213"/>
      <c r="GDH1395" s="1213"/>
      <c r="GDI1395" s="1213"/>
      <c r="GDJ1395" s="1213"/>
      <c r="GDK1395" s="1213"/>
      <c r="GDL1395" s="1213"/>
      <c r="GDM1395" s="1213"/>
      <c r="GDN1395" s="1213"/>
      <c r="GDO1395" s="1213"/>
      <c r="GDP1395" s="1213"/>
      <c r="GDQ1395" s="1213"/>
      <c r="GDR1395" s="1213"/>
      <c r="GDS1395" s="1213"/>
      <c r="GDT1395" s="1213"/>
      <c r="GDU1395" s="1213"/>
      <c r="GDV1395" s="1213"/>
      <c r="GDW1395" s="1213"/>
      <c r="GDX1395" s="1213"/>
      <c r="GDY1395" s="1213"/>
      <c r="GDZ1395" s="1213"/>
      <c r="GEA1395" s="1213"/>
      <c r="GEB1395" s="1213"/>
      <c r="GEC1395" s="1213"/>
      <c r="GED1395" s="1213"/>
      <c r="GEE1395" s="1213"/>
      <c r="GEF1395" s="1213"/>
      <c r="GEG1395" s="1213"/>
      <c r="GEH1395" s="1213"/>
      <c r="GEI1395" s="1213"/>
      <c r="GEJ1395" s="1213"/>
      <c r="GEK1395" s="1213"/>
      <c r="GEL1395" s="1213"/>
      <c r="GEM1395" s="1213"/>
      <c r="GEN1395" s="1213"/>
      <c r="GEO1395" s="1213"/>
      <c r="GEP1395" s="1213"/>
      <c r="GEQ1395" s="1213"/>
      <c r="GER1395" s="1213"/>
      <c r="GES1395" s="1213"/>
      <c r="GET1395" s="1213"/>
      <c r="GEU1395" s="1213"/>
      <c r="GEV1395" s="1213"/>
      <c r="GEW1395" s="1213"/>
      <c r="GEX1395" s="1213"/>
      <c r="GEY1395" s="1213"/>
      <c r="GEZ1395" s="1213"/>
      <c r="GFA1395" s="1213"/>
      <c r="GFB1395" s="1213"/>
      <c r="GFC1395" s="1213"/>
      <c r="GFD1395" s="1213"/>
      <c r="GFE1395" s="1213"/>
      <c r="GFF1395" s="1213"/>
      <c r="GFG1395" s="1213"/>
      <c r="GFH1395" s="1213"/>
      <c r="GFI1395" s="1213"/>
      <c r="GFJ1395" s="1213"/>
      <c r="GFK1395" s="1213"/>
      <c r="GFL1395" s="1213"/>
      <c r="GFM1395" s="1213"/>
      <c r="GFN1395" s="1213"/>
      <c r="GFO1395" s="1213"/>
      <c r="GFP1395" s="1213"/>
      <c r="GFQ1395" s="1213"/>
      <c r="GFR1395" s="1213"/>
      <c r="GFS1395" s="1213"/>
      <c r="GFT1395" s="1213"/>
      <c r="GFU1395" s="1213"/>
      <c r="GFV1395" s="1213"/>
      <c r="GFW1395" s="1213"/>
      <c r="GFX1395" s="1213"/>
      <c r="GFY1395" s="1213"/>
      <c r="GFZ1395" s="1213"/>
      <c r="GGA1395" s="1213"/>
      <c r="GGB1395" s="1213"/>
      <c r="GGC1395" s="1213"/>
      <c r="GGD1395" s="1213"/>
      <c r="GGE1395" s="1213"/>
      <c r="GGF1395" s="1213"/>
      <c r="GGG1395" s="1213"/>
      <c r="GGH1395" s="1213"/>
      <c r="GGI1395" s="1213"/>
      <c r="GGJ1395" s="1213"/>
      <c r="GGK1395" s="1213"/>
      <c r="GGL1395" s="1213"/>
      <c r="GGM1395" s="1213"/>
      <c r="GGN1395" s="1213"/>
      <c r="GGO1395" s="1213"/>
      <c r="GGP1395" s="1213"/>
      <c r="GGQ1395" s="1213"/>
      <c r="GGR1395" s="1213"/>
      <c r="GGS1395" s="1213"/>
      <c r="GGT1395" s="1213"/>
      <c r="GGU1395" s="1213"/>
      <c r="GGV1395" s="1213"/>
      <c r="GGW1395" s="1213"/>
      <c r="GGX1395" s="1213"/>
      <c r="GGY1395" s="1213"/>
      <c r="GGZ1395" s="1213"/>
      <c r="GHA1395" s="1213"/>
      <c r="GHB1395" s="1213"/>
      <c r="GHC1395" s="1213"/>
      <c r="GHD1395" s="1213"/>
      <c r="GHE1395" s="1213"/>
      <c r="GHF1395" s="1213"/>
      <c r="GHG1395" s="1213"/>
      <c r="GHH1395" s="1213"/>
      <c r="GHI1395" s="1213"/>
      <c r="GHJ1395" s="1213"/>
      <c r="GHK1395" s="1213"/>
      <c r="GHL1395" s="1213"/>
      <c r="GHM1395" s="1213"/>
      <c r="GHN1395" s="1213"/>
      <c r="GHO1395" s="1213"/>
      <c r="GHP1395" s="1213"/>
      <c r="GHQ1395" s="1213"/>
      <c r="GHR1395" s="1213"/>
      <c r="GHS1395" s="1213"/>
      <c r="GHT1395" s="1213"/>
      <c r="GHU1395" s="1213"/>
      <c r="GHV1395" s="1213"/>
      <c r="GHW1395" s="1213"/>
      <c r="GHX1395" s="1213"/>
      <c r="GHY1395" s="1213"/>
      <c r="GHZ1395" s="1213"/>
      <c r="GIA1395" s="1213"/>
      <c r="GIB1395" s="1213"/>
      <c r="GIC1395" s="1213"/>
      <c r="GID1395" s="1213"/>
      <c r="GIE1395" s="1213"/>
      <c r="GIF1395" s="1213"/>
      <c r="GIG1395" s="1213"/>
      <c r="GIH1395" s="1213"/>
      <c r="GII1395" s="1213"/>
      <c r="GIJ1395" s="1213"/>
      <c r="GIK1395" s="1213"/>
      <c r="GIL1395" s="1213"/>
      <c r="GIM1395" s="1213"/>
      <c r="GIN1395" s="1213"/>
      <c r="GIO1395" s="1213"/>
      <c r="GIP1395" s="1213"/>
      <c r="GIQ1395" s="1213"/>
      <c r="GIR1395" s="1213"/>
      <c r="GIS1395" s="1213"/>
      <c r="GIT1395" s="1213"/>
      <c r="GIU1395" s="1213"/>
      <c r="GIV1395" s="1213"/>
      <c r="GIW1395" s="1213"/>
      <c r="GIX1395" s="1213"/>
      <c r="GIY1395" s="1213"/>
      <c r="GIZ1395" s="1213"/>
      <c r="GJA1395" s="1213"/>
      <c r="GJB1395" s="1213"/>
      <c r="GJC1395" s="1213"/>
      <c r="GJD1395" s="1213"/>
      <c r="GJE1395" s="1213"/>
      <c r="GJF1395" s="1213"/>
      <c r="GJG1395" s="1213"/>
      <c r="GJH1395" s="1213"/>
      <c r="GJI1395" s="1213"/>
      <c r="GJJ1395" s="1213"/>
      <c r="GJK1395" s="1213"/>
      <c r="GJL1395" s="1213"/>
      <c r="GJM1395" s="1213"/>
      <c r="GJN1395" s="1213"/>
      <c r="GJO1395" s="1213"/>
      <c r="GJP1395" s="1213"/>
      <c r="GJQ1395" s="1213"/>
      <c r="GJR1395" s="1213"/>
      <c r="GJS1395" s="1213"/>
      <c r="GJT1395" s="1213"/>
      <c r="GJU1395" s="1213"/>
      <c r="GJV1395" s="1213"/>
      <c r="GJW1395" s="1213"/>
      <c r="GJX1395" s="1213"/>
      <c r="GJY1395" s="1213"/>
      <c r="GJZ1395" s="1213"/>
      <c r="GKA1395" s="1213"/>
      <c r="GKB1395" s="1213"/>
      <c r="GKC1395" s="1213"/>
      <c r="GKD1395" s="1213"/>
      <c r="GKE1395" s="1213"/>
      <c r="GKF1395" s="1213"/>
      <c r="GKG1395" s="1213"/>
      <c r="GKH1395" s="1213"/>
      <c r="GKI1395" s="1213"/>
      <c r="GKJ1395" s="1213"/>
      <c r="GKK1395" s="1213"/>
      <c r="GKL1395" s="1213"/>
      <c r="GKM1395" s="1213"/>
      <c r="GKN1395" s="1213"/>
      <c r="GKO1395" s="1213"/>
      <c r="GKP1395" s="1213"/>
      <c r="GKQ1395" s="1213"/>
      <c r="GKR1395" s="1213"/>
      <c r="GKS1395" s="1213"/>
      <c r="GKT1395" s="1213"/>
      <c r="GKU1395" s="1213"/>
      <c r="GKV1395" s="1213"/>
      <c r="GKW1395" s="1213"/>
      <c r="GKX1395" s="1213"/>
      <c r="GKY1395" s="1213"/>
      <c r="GKZ1395" s="1213"/>
      <c r="GLA1395" s="1213"/>
      <c r="GLB1395" s="1213"/>
      <c r="GLC1395" s="1213"/>
      <c r="GLD1395" s="1213"/>
      <c r="GLE1395" s="1213"/>
      <c r="GLF1395" s="1213"/>
      <c r="GLG1395" s="1213"/>
      <c r="GLH1395" s="1213"/>
      <c r="GLI1395" s="1213"/>
      <c r="GLJ1395" s="1213"/>
      <c r="GLK1395" s="1213"/>
      <c r="GLL1395" s="1213"/>
      <c r="GLM1395" s="1213"/>
      <c r="GLN1395" s="1213"/>
      <c r="GLO1395" s="1213"/>
      <c r="GLP1395" s="1213"/>
      <c r="GLQ1395" s="1213"/>
      <c r="GLR1395" s="1213"/>
      <c r="GLS1395" s="1213"/>
      <c r="GLT1395" s="1213"/>
      <c r="GLU1395" s="1213"/>
      <c r="GLV1395" s="1213"/>
      <c r="GLW1395" s="1213"/>
      <c r="GLX1395" s="1213"/>
      <c r="GLY1395" s="1213"/>
      <c r="GLZ1395" s="1213"/>
      <c r="GMA1395" s="1213"/>
      <c r="GMB1395" s="1213"/>
      <c r="GMC1395" s="1213"/>
      <c r="GMD1395" s="1213"/>
      <c r="GME1395" s="1213"/>
      <c r="GMF1395" s="1213"/>
      <c r="GMG1395" s="1213"/>
      <c r="GMH1395" s="1213"/>
      <c r="GMI1395" s="1213"/>
      <c r="GMJ1395" s="1213"/>
      <c r="GMK1395" s="1213"/>
      <c r="GML1395" s="1213"/>
      <c r="GMM1395" s="1213"/>
      <c r="GMN1395" s="1213"/>
      <c r="GMO1395" s="1213"/>
      <c r="GMP1395" s="1213"/>
      <c r="GMQ1395" s="1213"/>
      <c r="GMR1395" s="1213"/>
      <c r="GMS1395" s="1213"/>
      <c r="GMT1395" s="1213"/>
      <c r="GMU1395" s="1213"/>
      <c r="GMV1395" s="1213"/>
      <c r="GMW1395" s="1213"/>
      <c r="GMX1395" s="1213"/>
      <c r="GMY1395" s="1213"/>
      <c r="GMZ1395" s="1213"/>
      <c r="GNA1395" s="1213"/>
      <c r="GNB1395" s="1213"/>
      <c r="GNC1395" s="1213"/>
      <c r="GND1395" s="1213"/>
      <c r="GNE1395" s="1213"/>
      <c r="GNF1395" s="1213"/>
      <c r="GNG1395" s="1213"/>
      <c r="GNH1395" s="1213"/>
      <c r="GNI1395" s="1213"/>
      <c r="GNJ1395" s="1213"/>
      <c r="GNK1395" s="1213"/>
      <c r="GNL1395" s="1213"/>
      <c r="GNM1395" s="1213"/>
      <c r="GNN1395" s="1213"/>
      <c r="GNO1395" s="1213"/>
      <c r="GNP1395" s="1213"/>
      <c r="GNQ1395" s="1213"/>
      <c r="GNR1395" s="1213"/>
      <c r="GNS1395" s="1213"/>
      <c r="GNT1395" s="1213"/>
      <c r="GNU1395" s="1213"/>
      <c r="GNV1395" s="1213"/>
      <c r="GNW1395" s="1213"/>
      <c r="GNX1395" s="1213"/>
      <c r="GNY1395" s="1213"/>
      <c r="GNZ1395" s="1213"/>
      <c r="GOA1395" s="1213"/>
      <c r="GOB1395" s="1213"/>
      <c r="GOC1395" s="1213"/>
      <c r="GOD1395" s="1213"/>
      <c r="GOE1395" s="1213"/>
      <c r="GOF1395" s="1213"/>
      <c r="GOG1395" s="1213"/>
      <c r="GOH1395" s="1213"/>
      <c r="GOI1395" s="1213"/>
      <c r="GOJ1395" s="1213"/>
      <c r="GOK1395" s="1213"/>
      <c r="GOL1395" s="1213"/>
      <c r="GOM1395" s="1213"/>
      <c r="GON1395" s="1213"/>
      <c r="GOO1395" s="1213"/>
      <c r="GOP1395" s="1213"/>
      <c r="GOQ1395" s="1213"/>
      <c r="GOR1395" s="1213"/>
      <c r="GOS1395" s="1213"/>
      <c r="GOT1395" s="1213"/>
      <c r="GOU1395" s="1213"/>
      <c r="GOV1395" s="1213"/>
      <c r="GOW1395" s="1213"/>
      <c r="GOX1395" s="1213"/>
      <c r="GOY1395" s="1213"/>
      <c r="GOZ1395" s="1213"/>
      <c r="GPA1395" s="1213"/>
      <c r="GPB1395" s="1213"/>
      <c r="GPC1395" s="1213"/>
      <c r="GPD1395" s="1213"/>
      <c r="GPE1395" s="1213"/>
      <c r="GPF1395" s="1213"/>
      <c r="GPG1395" s="1213"/>
      <c r="GPH1395" s="1213"/>
      <c r="GPI1395" s="1213"/>
      <c r="GPJ1395" s="1213"/>
      <c r="GPK1395" s="1213"/>
      <c r="GPL1395" s="1213"/>
      <c r="GPM1395" s="1213"/>
      <c r="GPN1395" s="1213"/>
      <c r="GPO1395" s="1213"/>
      <c r="GPP1395" s="1213"/>
      <c r="GPQ1395" s="1213"/>
      <c r="GPR1395" s="1213"/>
      <c r="GPS1395" s="1213"/>
      <c r="GPT1395" s="1213"/>
      <c r="GPU1395" s="1213"/>
      <c r="GPV1395" s="1213"/>
      <c r="GPW1395" s="1213"/>
      <c r="GPX1395" s="1213"/>
      <c r="GPY1395" s="1213"/>
      <c r="GPZ1395" s="1213"/>
      <c r="GQA1395" s="1213"/>
      <c r="GQB1395" s="1213"/>
      <c r="GQC1395" s="1213"/>
      <c r="GQD1395" s="1213"/>
      <c r="GQE1395" s="1213"/>
      <c r="GQF1395" s="1213"/>
      <c r="GQG1395" s="1213"/>
      <c r="GQH1395" s="1213"/>
      <c r="GQI1395" s="1213"/>
      <c r="GQJ1395" s="1213"/>
      <c r="GQK1395" s="1213"/>
      <c r="GQL1395" s="1213"/>
      <c r="GQM1395" s="1213"/>
      <c r="GQN1395" s="1213"/>
      <c r="GQO1395" s="1213"/>
      <c r="GQP1395" s="1213"/>
      <c r="GQQ1395" s="1213"/>
      <c r="GQR1395" s="1213"/>
      <c r="GQS1395" s="1213"/>
      <c r="GQT1395" s="1213"/>
      <c r="GQU1395" s="1213"/>
      <c r="GQV1395" s="1213"/>
      <c r="GQW1395" s="1213"/>
      <c r="GQX1395" s="1213"/>
      <c r="GQY1395" s="1213"/>
      <c r="GQZ1395" s="1213"/>
      <c r="GRA1395" s="1213"/>
      <c r="GRB1395" s="1213"/>
      <c r="GRC1395" s="1213"/>
      <c r="GRD1395" s="1213"/>
      <c r="GRE1395" s="1213"/>
      <c r="GRF1395" s="1213"/>
      <c r="GRG1395" s="1213"/>
      <c r="GRH1395" s="1213"/>
      <c r="GRI1395" s="1213"/>
      <c r="GRJ1395" s="1213"/>
      <c r="GRK1395" s="1213"/>
      <c r="GRL1395" s="1213"/>
      <c r="GRM1395" s="1213"/>
      <c r="GRN1395" s="1213"/>
      <c r="GRO1395" s="1213"/>
      <c r="GRP1395" s="1213"/>
      <c r="GRQ1395" s="1213"/>
      <c r="GRR1395" s="1213"/>
      <c r="GRS1395" s="1213"/>
      <c r="GRT1395" s="1213"/>
      <c r="GRU1395" s="1213"/>
      <c r="GRV1395" s="1213"/>
      <c r="GRW1395" s="1213"/>
      <c r="GRX1395" s="1213"/>
      <c r="GRY1395" s="1213"/>
      <c r="GRZ1395" s="1213"/>
      <c r="GSA1395" s="1213"/>
      <c r="GSB1395" s="1213"/>
      <c r="GSC1395" s="1213"/>
      <c r="GSD1395" s="1213"/>
      <c r="GSE1395" s="1213"/>
      <c r="GSF1395" s="1213"/>
      <c r="GSG1395" s="1213"/>
      <c r="GSH1395" s="1213"/>
      <c r="GSI1395" s="1213"/>
      <c r="GSJ1395" s="1213"/>
      <c r="GSK1395" s="1213"/>
      <c r="GSL1395" s="1213"/>
      <c r="GSM1395" s="1213"/>
      <c r="GSN1395" s="1213"/>
      <c r="GSO1395" s="1213"/>
      <c r="GSP1395" s="1213"/>
      <c r="GSQ1395" s="1213"/>
      <c r="GSR1395" s="1213"/>
      <c r="GSS1395" s="1213"/>
      <c r="GST1395" s="1213"/>
      <c r="GSU1395" s="1213"/>
      <c r="GSV1395" s="1213"/>
      <c r="GSW1395" s="1213"/>
      <c r="GSX1395" s="1213"/>
      <c r="GSY1395" s="1213"/>
      <c r="GSZ1395" s="1213"/>
      <c r="GTA1395" s="1213"/>
      <c r="GTB1395" s="1213"/>
      <c r="GTC1395" s="1213"/>
      <c r="GTD1395" s="1213"/>
      <c r="GTE1395" s="1213"/>
      <c r="GTF1395" s="1213"/>
      <c r="GTG1395" s="1213"/>
      <c r="GTH1395" s="1213"/>
      <c r="GTI1395" s="1213"/>
      <c r="GTJ1395" s="1213"/>
      <c r="GTK1395" s="1213"/>
      <c r="GTL1395" s="1213"/>
      <c r="GTM1395" s="1213"/>
      <c r="GTN1395" s="1213"/>
      <c r="GTO1395" s="1213"/>
      <c r="GTP1395" s="1213"/>
      <c r="GTQ1395" s="1213"/>
      <c r="GTR1395" s="1213"/>
      <c r="GTS1395" s="1213"/>
      <c r="GTT1395" s="1213"/>
      <c r="GTU1395" s="1213"/>
      <c r="GTV1395" s="1213"/>
      <c r="GTW1395" s="1213"/>
      <c r="GTX1395" s="1213"/>
      <c r="GTY1395" s="1213"/>
      <c r="GTZ1395" s="1213"/>
      <c r="GUA1395" s="1213"/>
      <c r="GUB1395" s="1213"/>
      <c r="GUC1395" s="1213"/>
      <c r="GUD1395" s="1213"/>
      <c r="GUE1395" s="1213"/>
      <c r="GUF1395" s="1213"/>
      <c r="GUG1395" s="1213"/>
      <c r="GUH1395" s="1213"/>
      <c r="GUI1395" s="1213"/>
      <c r="GUJ1395" s="1213"/>
      <c r="GUK1395" s="1213"/>
      <c r="GUL1395" s="1213"/>
      <c r="GUM1395" s="1213"/>
      <c r="GUN1395" s="1213"/>
      <c r="GUO1395" s="1213"/>
      <c r="GUP1395" s="1213"/>
      <c r="GUQ1395" s="1213"/>
      <c r="GUR1395" s="1213"/>
      <c r="GUS1395" s="1213"/>
      <c r="GUT1395" s="1213"/>
      <c r="GUU1395" s="1213"/>
      <c r="GUV1395" s="1213"/>
      <c r="GUW1395" s="1213"/>
      <c r="GUX1395" s="1213"/>
      <c r="GUY1395" s="1213"/>
      <c r="GUZ1395" s="1213"/>
      <c r="GVA1395" s="1213"/>
      <c r="GVB1395" s="1213"/>
      <c r="GVC1395" s="1213"/>
      <c r="GVD1395" s="1213"/>
      <c r="GVE1395" s="1213"/>
      <c r="GVF1395" s="1213"/>
      <c r="GVG1395" s="1213"/>
      <c r="GVH1395" s="1213"/>
      <c r="GVI1395" s="1213"/>
      <c r="GVJ1395" s="1213"/>
      <c r="GVK1395" s="1213"/>
      <c r="GVL1395" s="1213"/>
      <c r="GVM1395" s="1213"/>
      <c r="GVN1395" s="1213"/>
      <c r="GVO1395" s="1213"/>
      <c r="GVP1395" s="1213"/>
      <c r="GVQ1395" s="1213"/>
      <c r="GVR1395" s="1213"/>
      <c r="GVS1395" s="1213"/>
      <c r="GVT1395" s="1213"/>
      <c r="GVU1395" s="1213"/>
      <c r="GVV1395" s="1213"/>
      <c r="GVW1395" s="1213"/>
      <c r="GVX1395" s="1213"/>
      <c r="GVY1395" s="1213"/>
      <c r="GVZ1395" s="1213"/>
      <c r="GWA1395" s="1213"/>
      <c r="GWB1395" s="1213"/>
      <c r="GWC1395" s="1213"/>
      <c r="GWD1395" s="1213"/>
      <c r="GWE1395" s="1213"/>
      <c r="GWF1395" s="1213"/>
      <c r="GWG1395" s="1213"/>
      <c r="GWH1395" s="1213"/>
      <c r="GWI1395" s="1213"/>
      <c r="GWJ1395" s="1213"/>
      <c r="GWK1395" s="1213"/>
      <c r="GWL1395" s="1213"/>
      <c r="GWM1395" s="1213"/>
      <c r="GWN1395" s="1213"/>
      <c r="GWO1395" s="1213"/>
      <c r="GWP1395" s="1213"/>
      <c r="GWQ1395" s="1213"/>
      <c r="GWR1395" s="1213"/>
      <c r="GWS1395" s="1213"/>
      <c r="GWT1395" s="1213"/>
      <c r="GWU1395" s="1213"/>
      <c r="GWV1395" s="1213"/>
      <c r="GWW1395" s="1213"/>
      <c r="GWX1395" s="1213"/>
      <c r="GWY1395" s="1213"/>
      <c r="GWZ1395" s="1213"/>
      <c r="GXA1395" s="1213"/>
      <c r="GXB1395" s="1213"/>
      <c r="GXC1395" s="1213"/>
      <c r="GXD1395" s="1213"/>
      <c r="GXE1395" s="1213"/>
      <c r="GXF1395" s="1213"/>
      <c r="GXG1395" s="1213"/>
      <c r="GXH1395" s="1213"/>
      <c r="GXI1395" s="1213"/>
      <c r="GXJ1395" s="1213"/>
      <c r="GXK1395" s="1213"/>
      <c r="GXL1395" s="1213"/>
      <c r="GXM1395" s="1213"/>
      <c r="GXN1395" s="1213"/>
      <c r="GXO1395" s="1213"/>
      <c r="GXP1395" s="1213"/>
      <c r="GXQ1395" s="1213"/>
      <c r="GXR1395" s="1213"/>
      <c r="GXS1395" s="1213"/>
      <c r="GXT1395" s="1213"/>
      <c r="GXU1395" s="1213"/>
      <c r="GXV1395" s="1213"/>
      <c r="GXW1395" s="1213"/>
      <c r="GXX1395" s="1213"/>
      <c r="GXY1395" s="1213"/>
      <c r="GXZ1395" s="1213"/>
      <c r="GYA1395" s="1213"/>
      <c r="GYB1395" s="1213"/>
      <c r="GYC1395" s="1213"/>
      <c r="GYD1395" s="1213"/>
      <c r="GYE1395" s="1213"/>
      <c r="GYF1395" s="1213"/>
      <c r="GYG1395" s="1213"/>
      <c r="GYH1395" s="1213"/>
      <c r="GYI1395" s="1213"/>
      <c r="GYJ1395" s="1213"/>
      <c r="GYK1395" s="1213"/>
      <c r="GYL1395" s="1213"/>
      <c r="GYM1395" s="1213"/>
      <c r="GYN1395" s="1213"/>
      <c r="GYO1395" s="1213"/>
      <c r="GYP1395" s="1213"/>
      <c r="GYQ1395" s="1213"/>
      <c r="GYR1395" s="1213"/>
      <c r="GYS1395" s="1213"/>
      <c r="GYT1395" s="1213"/>
      <c r="GYU1395" s="1213"/>
      <c r="GYV1395" s="1213"/>
      <c r="GYW1395" s="1213"/>
      <c r="GYX1395" s="1213"/>
      <c r="GYY1395" s="1213"/>
      <c r="GYZ1395" s="1213"/>
      <c r="GZA1395" s="1213"/>
      <c r="GZB1395" s="1213"/>
      <c r="GZC1395" s="1213"/>
      <c r="GZD1395" s="1213"/>
      <c r="GZE1395" s="1213"/>
      <c r="GZF1395" s="1213"/>
      <c r="GZG1395" s="1213"/>
      <c r="GZH1395" s="1213"/>
      <c r="GZI1395" s="1213"/>
      <c r="GZJ1395" s="1213"/>
      <c r="GZK1395" s="1213"/>
      <c r="GZL1395" s="1213"/>
      <c r="GZM1395" s="1213"/>
      <c r="GZN1395" s="1213"/>
      <c r="GZO1395" s="1213"/>
      <c r="GZP1395" s="1213"/>
      <c r="GZQ1395" s="1213"/>
      <c r="GZR1395" s="1213"/>
      <c r="GZS1395" s="1213"/>
      <c r="GZT1395" s="1213"/>
      <c r="GZU1395" s="1213"/>
      <c r="GZV1395" s="1213"/>
      <c r="GZW1395" s="1213"/>
      <c r="GZX1395" s="1213"/>
      <c r="GZY1395" s="1213"/>
      <c r="GZZ1395" s="1213"/>
      <c r="HAA1395" s="1213"/>
      <c r="HAB1395" s="1213"/>
      <c r="HAC1395" s="1213"/>
      <c r="HAD1395" s="1213"/>
      <c r="HAE1395" s="1213"/>
      <c r="HAF1395" s="1213"/>
      <c r="HAG1395" s="1213"/>
      <c r="HAH1395" s="1213"/>
      <c r="HAI1395" s="1213"/>
      <c r="HAJ1395" s="1213"/>
      <c r="HAK1395" s="1213"/>
      <c r="HAL1395" s="1213"/>
      <c r="HAM1395" s="1213"/>
      <c r="HAN1395" s="1213"/>
      <c r="HAO1395" s="1213"/>
      <c r="HAP1395" s="1213"/>
      <c r="HAQ1395" s="1213"/>
      <c r="HAR1395" s="1213"/>
      <c r="HAS1395" s="1213"/>
      <c r="HAT1395" s="1213"/>
      <c r="HAU1395" s="1213"/>
      <c r="HAV1395" s="1213"/>
      <c r="HAW1395" s="1213"/>
      <c r="HAX1395" s="1213"/>
      <c r="HAY1395" s="1213"/>
      <c r="HAZ1395" s="1213"/>
      <c r="HBA1395" s="1213"/>
      <c r="HBB1395" s="1213"/>
      <c r="HBC1395" s="1213"/>
      <c r="HBD1395" s="1213"/>
      <c r="HBE1395" s="1213"/>
      <c r="HBF1395" s="1213"/>
      <c r="HBG1395" s="1213"/>
      <c r="HBH1395" s="1213"/>
      <c r="HBI1395" s="1213"/>
      <c r="HBJ1395" s="1213"/>
      <c r="HBK1395" s="1213"/>
      <c r="HBL1395" s="1213"/>
      <c r="HBM1395" s="1213"/>
      <c r="HBN1395" s="1213"/>
      <c r="HBO1395" s="1213"/>
      <c r="HBP1395" s="1213"/>
      <c r="HBQ1395" s="1213"/>
      <c r="HBR1395" s="1213"/>
      <c r="HBS1395" s="1213"/>
      <c r="HBT1395" s="1213"/>
      <c r="HBU1395" s="1213"/>
      <c r="HBV1395" s="1213"/>
      <c r="HBW1395" s="1213"/>
      <c r="HBX1395" s="1213"/>
      <c r="HBY1395" s="1213"/>
      <c r="HBZ1395" s="1213"/>
      <c r="HCA1395" s="1213"/>
      <c r="HCB1395" s="1213"/>
      <c r="HCC1395" s="1213"/>
      <c r="HCD1395" s="1213"/>
      <c r="HCE1395" s="1213"/>
      <c r="HCF1395" s="1213"/>
      <c r="HCG1395" s="1213"/>
      <c r="HCH1395" s="1213"/>
      <c r="HCI1395" s="1213"/>
      <c r="HCJ1395" s="1213"/>
      <c r="HCK1395" s="1213"/>
      <c r="HCL1395" s="1213"/>
      <c r="HCM1395" s="1213"/>
      <c r="HCN1395" s="1213"/>
      <c r="HCO1395" s="1213"/>
      <c r="HCP1395" s="1213"/>
      <c r="HCQ1395" s="1213"/>
      <c r="HCR1395" s="1213"/>
      <c r="HCS1395" s="1213"/>
      <c r="HCT1395" s="1213"/>
      <c r="HCU1395" s="1213"/>
      <c r="HCV1395" s="1213"/>
      <c r="HCW1395" s="1213"/>
      <c r="HCX1395" s="1213"/>
      <c r="HCY1395" s="1213"/>
      <c r="HCZ1395" s="1213"/>
      <c r="HDA1395" s="1213"/>
      <c r="HDB1395" s="1213"/>
      <c r="HDC1395" s="1213"/>
      <c r="HDD1395" s="1213"/>
      <c r="HDE1395" s="1213"/>
      <c r="HDF1395" s="1213"/>
      <c r="HDG1395" s="1213"/>
      <c r="HDH1395" s="1213"/>
      <c r="HDI1395" s="1213"/>
      <c r="HDJ1395" s="1213"/>
      <c r="HDK1395" s="1213"/>
      <c r="HDL1395" s="1213"/>
      <c r="HDM1395" s="1213"/>
      <c r="HDN1395" s="1213"/>
      <c r="HDO1395" s="1213"/>
      <c r="HDP1395" s="1213"/>
      <c r="HDQ1395" s="1213"/>
      <c r="HDR1395" s="1213"/>
      <c r="HDS1395" s="1213"/>
      <c r="HDT1395" s="1213"/>
      <c r="HDU1395" s="1213"/>
      <c r="HDV1395" s="1213"/>
      <c r="HDW1395" s="1213"/>
      <c r="HDX1395" s="1213"/>
      <c r="HDY1395" s="1213"/>
      <c r="HDZ1395" s="1213"/>
      <c r="HEA1395" s="1213"/>
      <c r="HEB1395" s="1213"/>
      <c r="HEC1395" s="1213"/>
      <c r="HED1395" s="1213"/>
      <c r="HEE1395" s="1213"/>
      <c r="HEF1395" s="1213"/>
      <c r="HEG1395" s="1213"/>
      <c r="HEH1395" s="1213"/>
      <c r="HEI1395" s="1213"/>
      <c r="HEJ1395" s="1213"/>
      <c r="HEK1395" s="1213"/>
      <c r="HEL1395" s="1213"/>
      <c r="HEM1395" s="1213"/>
      <c r="HEN1395" s="1213"/>
      <c r="HEO1395" s="1213"/>
      <c r="HEP1395" s="1213"/>
      <c r="HEQ1395" s="1213"/>
      <c r="HER1395" s="1213"/>
      <c r="HES1395" s="1213"/>
      <c r="HET1395" s="1213"/>
      <c r="HEU1395" s="1213"/>
      <c r="HEV1395" s="1213"/>
      <c r="HEW1395" s="1213"/>
      <c r="HEX1395" s="1213"/>
      <c r="HEY1395" s="1213"/>
      <c r="HEZ1395" s="1213"/>
      <c r="HFA1395" s="1213"/>
      <c r="HFB1395" s="1213"/>
      <c r="HFC1395" s="1213"/>
      <c r="HFD1395" s="1213"/>
      <c r="HFE1395" s="1213"/>
      <c r="HFF1395" s="1213"/>
      <c r="HFG1395" s="1213"/>
      <c r="HFH1395" s="1213"/>
      <c r="HFI1395" s="1213"/>
      <c r="HFJ1395" s="1213"/>
      <c r="HFK1395" s="1213"/>
      <c r="HFL1395" s="1213"/>
      <c r="HFM1395" s="1213"/>
      <c r="HFN1395" s="1213"/>
      <c r="HFO1395" s="1213"/>
      <c r="HFP1395" s="1213"/>
      <c r="HFQ1395" s="1213"/>
      <c r="HFR1395" s="1213"/>
      <c r="HFS1395" s="1213"/>
      <c r="HFT1395" s="1213"/>
      <c r="HFU1395" s="1213"/>
      <c r="HFV1395" s="1213"/>
      <c r="HFW1395" s="1213"/>
      <c r="HFX1395" s="1213"/>
      <c r="HFY1395" s="1213"/>
      <c r="HFZ1395" s="1213"/>
      <c r="HGA1395" s="1213"/>
      <c r="HGB1395" s="1213"/>
      <c r="HGC1395" s="1213"/>
      <c r="HGD1395" s="1213"/>
      <c r="HGE1395" s="1213"/>
      <c r="HGF1395" s="1213"/>
      <c r="HGG1395" s="1213"/>
      <c r="HGH1395" s="1213"/>
      <c r="HGI1395" s="1213"/>
      <c r="HGJ1395" s="1213"/>
      <c r="HGK1395" s="1213"/>
      <c r="HGL1395" s="1213"/>
      <c r="HGM1395" s="1213"/>
      <c r="HGN1395" s="1213"/>
      <c r="HGO1395" s="1213"/>
      <c r="HGP1395" s="1213"/>
      <c r="HGQ1395" s="1213"/>
      <c r="HGR1395" s="1213"/>
      <c r="HGS1395" s="1213"/>
      <c r="HGT1395" s="1213"/>
      <c r="HGU1395" s="1213"/>
      <c r="HGV1395" s="1213"/>
      <c r="HGW1395" s="1213"/>
      <c r="HGX1395" s="1213"/>
      <c r="HGY1395" s="1213"/>
      <c r="HGZ1395" s="1213"/>
      <c r="HHA1395" s="1213"/>
      <c r="HHB1395" s="1213"/>
      <c r="HHC1395" s="1213"/>
      <c r="HHD1395" s="1213"/>
      <c r="HHE1395" s="1213"/>
      <c r="HHF1395" s="1213"/>
      <c r="HHG1395" s="1213"/>
      <c r="HHH1395" s="1213"/>
      <c r="HHI1395" s="1213"/>
      <c r="HHJ1395" s="1213"/>
      <c r="HHK1395" s="1213"/>
      <c r="HHL1395" s="1213"/>
      <c r="HHM1395" s="1213"/>
      <c r="HHN1395" s="1213"/>
      <c r="HHO1395" s="1213"/>
      <c r="HHP1395" s="1213"/>
      <c r="HHQ1395" s="1213"/>
      <c r="HHR1395" s="1213"/>
      <c r="HHS1395" s="1213"/>
      <c r="HHT1395" s="1213"/>
      <c r="HHU1395" s="1213"/>
      <c r="HHV1395" s="1213"/>
      <c r="HHW1395" s="1213"/>
      <c r="HHX1395" s="1213"/>
      <c r="HHY1395" s="1213"/>
      <c r="HHZ1395" s="1213"/>
      <c r="HIA1395" s="1213"/>
      <c r="HIB1395" s="1213"/>
      <c r="HIC1395" s="1213"/>
      <c r="HID1395" s="1213"/>
      <c r="HIE1395" s="1213"/>
      <c r="HIF1395" s="1213"/>
      <c r="HIG1395" s="1213"/>
      <c r="HIH1395" s="1213"/>
      <c r="HII1395" s="1213"/>
      <c r="HIJ1395" s="1213"/>
      <c r="HIK1395" s="1213"/>
      <c r="HIL1395" s="1213"/>
      <c r="HIM1395" s="1213"/>
      <c r="HIN1395" s="1213"/>
      <c r="HIO1395" s="1213"/>
      <c r="HIP1395" s="1213"/>
      <c r="HIQ1395" s="1213"/>
      <c r="HIR1395" s="1213"/>
      <c r="HIS1395" s="1213"/>
      <c r="HIT1395" s="1213"/>
      <c r="HIU1395" s="1213"/>
      <c r="HIV1395" s="1213"/>
      <c r="HIW1395" s="1213"/>
      <c r="HIX1395" s="1213"/>
      <c r="HIY1395" s="1213"/>
      <c r="HIZ1395" s="1213"/>
      <c r="HJA1395" s="1213"/>
      <c r="HJB1395" s="1213"/>
      <c r="HJC1395" s="1213"/>
      <c r="HJD1395" s="1213"/>
      <c r="HJE1395" s="1213"/>
      <c r="HJF1395" s="1213"/>
      <c r="HJG1395" s="1213"/>
      <c r="HJH1395" s="1213"/>
      <c r="HJI1395" s="1213"/>
      <c r="HJJ1395" s="1213"/>
      <c r="HJK1395" s="1213"/>
      <c r="HJL1395" s="1213"/>
      <c r="HJM1395" s="1213"/>
      <c r="HJN1395" s="1213"/>
      <c r="HJO1395" s="1213"/>
      <c r="HJP1395" s="1213"/>
      <c r="HJQ1395" s="1213"/>
      <c r="HJR1395" s="1213"/>
      <c r="HJS1395" s="1213"/>
      <c r="HJT1395" s="1213"/>
      <c r="HJU1395" s="1213"/>
      <c r="HJV1395" s="1213"/>
      <c r="HJW1395" s="1213"/>
      <c r="HJX1395" s="1213"/>
      <c r="HJY1395" s="1213"/>
      <c r="HJZ1395" s="1213"/>
      <c r="HKA1395" s="1213"/>
      <c r="HKB1395" s="1213"/>
      <c r="HKC1395" s="1213"/>
      <c r="HKD1395" s="1213"/>
      <c r="HKE1395" s="1213"/>
      <c r="HKF1395" s="1213"/>
      <c r="HKG1395" s="1213"/>
      <c r="HKH1395" s="1213"/>
      <c r="HKI1395" s="1213"/>
      <c r="HKJ1395" s="1213"/>
      <c r="HKK1395" s="1213"/>
      <c r="HKL1395" s="1213"/>
      <c r="HKM1395" s="1213"/>
      <c r="HKN1395" s="1213"/>
      <c r="HKO1395" s="1213"/>
      <c r="HKP1395" s="1213"/>
      <c r="HKQ1395" s="1213"/>
      <c r="HKR1395" s="1213"/>
      <c r="HKS1395" s="1213"/>
      <c r="HKT1395" s="1213"/>
      <c r="HKU1395" s="1213"/>
      <c r="HKV1395" s="1213"/>
      <c r="HKW1395" s="1213"/>
      <c r="HKX1395" s="1213"/>
      <c r="HKY1395" s="1213"/>
      <c r="HKZ1395" s="1213"/>
      <c r="HLA1395" s="1213"/>
      <c r="HLB1395" s="1213"/>
      <c r="HLC1395" s="1213"/>
      <c r="HLD1395" s="1213"/>
      <c r="HLE1395" s="1213"/>
      <c r="HLF1395" s="1213"/>
      <c r="HLG1395" s="1213"/>
      <c r="HLH1395" s="1213"/>
      <c r="HLI1395" s="1213"/>
      <c r="HLJ1395" s="1213"/>
      <c r="HLK1395" s="1213"/>
      <c r="HLL1395" s="1213"/>
      <c r="HLM1395" s="1213"/>
      <c r="HLN1395" s="1213"/>
      <c r="HLO1395" s="1213"/>
      <c r="HLP1395" s="1213"/>
      <c r="HLQ1395" s="1213"/>
      <c r="HLR1395" s="1213"/>
      <c r="HLS1395" s="1213"/>
      <c r="HLT1395" s="1213"/>
      <c r="HLU1395" s="1213"/>
      <c r="HLV1395" s="1213"/>
      <c r="HLW1395" s="1213"/>
      <c r="HLX1395" s="1213"/>
      <c r="HLY1395" s="1213"/>
      <c r="HLZ1395" s="1213"/>
      <c r="HMA1395" s="1213"/>
      <c r="HMB1395" s="1213"/>
      <c r="HMC1395" s="1213"/>
      <c r="HMD1395" s="1213"/>
      <c r="HME1395" s="1213"/>
      <c r="HMF1395" s="1213"/>
      <c r="HMG1395" s="1213"/>
      <c r="HMH1395" s="1213"/>
      <c r="HMI1395" s="1213"/>
      <c r="HMJ1395" s="1213"/>
      <c r="HMK1395" s="1213"/>
      <c r="HML1395" s="1213"/>
      <c r="HMM1395" s="1213"/>
      <c r="HMN1395" s="1213"/>
      <c r="HMO1395" s="1213"/>
      <c r="HMP1395" s="1213"/>
      <c r="HMQ1395" s="1213"/>
      <c r="HMR1395" s="1213"/>
      <c r="HMS1395" s="1213"/>
      <c r="HMT1395" s="1213"/>
      <c r="HMU1395" s="1213"/>
      <c r="HMV1395" s="1213"/>
      <c r="HMW1395" s="1213"/>
      <c r="HMX1395" s="1213"/>
      <c r="HMY1395" s="1213"/>
      <c r="HMZ1395" s="1213"/>
      <c r="HNA1395" s="1213"/>
      <c r="HNB1395" s="1213"/>
      <c r="HNC1395" s="1213"/>
      <c r="HND1395" s="1213"/>
      <c r="HNE1395" s="1213"/>
      <c r="HNF1395" s="1213"/>
      <c r="HNG1395" s="1213"/>
      <c r="HNH1395" s="1213"/>
      <c r="HNI1395" s="1213"/>
      <c r="HNJ1395" s="1213"/>
      <c r="HNK1395" s="1213"/>
      <c r="HNL1395" s="1213"/>
      <c r="HNM1395" s="1213"/>
      <c r="HNN1395" s="1213"/>
      <c r="HNO1395" s="1213"/>
      <c r="HNP1395" s="1213"/>
      <c r="HNQ1395" s="1213"/>
      <c r="HNR1395" s="1213"/>
      <c r="HNS1395" s="1213"/>
      <c r="HNT1395" s="1213"/>
      <c r="HNU1395" s="1213"/>
      <c r="HNV1395" s="1213"/>
      <c r="HNW1395" s="1213"/>
      <c r="HNX1395" s="1213"/>
      <c r="HNY1395" s="1213"/>
      <c r="HNZ1395" s="1213"/>
      <c r="HOA1395" s="1213"/>
      <c r="HOB1395" s="1213"/>
      <c r="HOC1395" s="1213"/>
      <c r="HOD1395" s="1213"/>
      <c r="HOE1395" s="1213"/>
      <c r="HOF1395" s="1213"/>
      <c r="HOG1395" s="1213"/>
      <c r="HOH1395" s="1213"/>
      <c r="HOI1395" s="1213"/>
      <c r="HOJ1395" s="1213"/>
      <c r="HOK1395" s="1213"/>
      <c r="HOL1395" s="1213"/>
      <c r="HOM1395" s="1213"/>
      <c r="HON1395" s="1213"/>
      <c r="HOO1395" s="1213"/>
      <c r="HOP1395" s="1213"/>
      <c r="HOQ1395" s="1213"/>
      <c r="HOR1395" s="1213"/>
      <c r="HOS1395" s="1213"/>
      <c r="HOT1395" s="1213"/>
      <c r="HOU1395" s="1213"/>
      <c r="HOV1395" s="1213"/>
      <c r="HOW1395" s="1213"/>
      <c r="HOX1395" s="1213"/>
      <c r="HOY1395" s="1213"/>
      <c r="HOZ1395" s="1213"/>
      <c r="HPA1395" s="1213"/>
      <c r="HPB1395" s="1213"/>
      <c r="HPC1395" s="1213"/>
      <c r="HPD1395" s="1213"/>
      <c r="HPE1395" s="1213"/>
      <c r="HPF1395" s="1213"/>
      <c r="HPG1395" s="1213"/>
      <c r="HPH1395" s="1213"/>
      <c r="HPI1395" s="1213"/>
      <c r="HPJ1395" s="1213"/>
      <c r="HPK1395" s="1213"/>
      <c r="HPL1395" s="1213"/>
      <c r="HPM1395" s="1213"/>
      <c r="HPN1395" s="1213"/>
      <c r="HPO1395" s="1213"/>
      <c r="HPP1395" s="1213"/>
      <c r="HPQ1395" s="1213"/>
      <c r="HPR1395" s="1213"/>
      <c r="HPS1395" s="1213"/>
      <c r="HPT1395" s="1213"/>
      <c r="HPU1395" s="1213"/>
      <c r="HPV1395" s="1213"/>
      <c r="HPW1395" s="1213"/>
      <c r="HPX1395" s="1213"/>
      <c r="HPY1395" s="1213"/>
      <c r="HPZ1395" s="1213"/>
      <c r="HQA1395" s="1213"/>
      <c r="HQB1395" s="1213"/>
      <c r="HQC1395" s="1213"/>
      <c r="HQD1395" s="1213"/>
      <c r="HQE1395" s="1213"/>
      <c r="HQF1395" s="1213"/>
      <c r="HQG1395" s="1213"/>
      <c r="HQH1395" s="1213"/>
      <c r="HQI1395" s="1213"/>
      <c r="HQJ1395" s="1213"/>
      <c r="HQK1395" s="1213"/>
      <c r="HQL1395" s="1213"/>
      <c r="HQM1395" s="1213"/>
      <c r="HQN1395" s="1213"/>
      <c r="HQO1395" s="1213"/>
      <c r="HQP1395" s="1213"/>
      <c r="HQQ1395" s="1213"/>
      <c r="HQR1395" s="1213"/>
      <c r="HQS1395" s="1213"/>
      <c r="HQT1395" s="1213"/>
      <c r="HQU1395" s="1213"/>
      <c r="HQV1395" s="1213"/>
      <c r="HQW1395" s="1213"/>
      <c r="HQX1395" s="1213"/>
      <c r="HQY1395" s="1213"/>
      <c r="HQZ1395" s="1213"/>
      <c r="HRA1395" s="1213"/>
      <c r="HRB1395" s="1213"/>
      <c r="HRC1395" s="1213"/>
      <c r="HRD1395" s="1213"/>
      <c r="HRE1395" s="1213"/>
      <c r="HRF1395" s="1213"/>
      <c r="HRG1395" s="1213"/>
      <c r="HRH1395" s="1213"/>
      <c r="HRI1395" s="1213"/>
      <c r="HRJ1395" s="1213"/>
      <c r="HRK1395" s="1213"/>
      <c r="HRL1395" s="1213"/>
      <c r="HRM1395" s="1213"/>
      <c r="HRN1395" s="1213"/>
      <c r="HRO1395" s="1213"/>
      <c r="HRP1395" s="1213"/>
      <c r="HRQ1395" s="1213"/>
      <c r="HRR1395" s="1213"/>
      <c r="HRS1395" s="1213"/>
      <c r="HRT1395" s="1213"/>
      <c r="HRU1395" s="1213"/>
      <c r="HRV1395" s="1213"/>
      <c r="HRW1395" s="1213"/>
      <c r="HRX1395" s="1213"/>
      <c r="HRY1395" s="1213"/>
      <c r="HRZ1395" s="1213"/>
      <c r="HSA1395" s="1213"/>
      <c r="HSB1395" s="1213"/>
      <c r="HSC1395" s="1213"/>
      <c r="HSD1395" s="1213"/>
      <c r="HSE1395" s="1213"/>
      <c r="HSF1395" s="1213"/>
      <c r="HSG1395" s="1213"/>
      <c r="HSH1395" s="1213"/>
      <c r="HSI1395" s="1213"/>
      <c r="HSJ1395" s="1213"/>
      <c r="HSK1395" s="1213"/>
      <c r="HSL1395" s="1213"/>
      <c r="HSM1395" s="1213"/>
      <c r="HSN1395" s="1213"/>
      <c r="HSO1395" s="1213"/>
      <c r="HSP1395" s="1213"/>
      <c r="HSQ1395" s="1213"/>
      <c r="HSR1395" s="1213"/>
      <c r="HSS1395" s="1213"/>
      <c r="HST1395" s="1213"/>
      <c r="HSU1395" s="1213"/>
      <c r="HSV1395" s="1213"/>
      <c r="HSW1395" s="1213"/>
      <c r="HSX1395" s="1213"/>
      <c r="HSY1395" s="1213"/>
      <c r="HSZ1395" s="1213"/>
      <c r="HTA1395" s="1213"/>
      <c r="HTB1395" s="1213"/>
      <c r="HTC1395" s="1213"/>
      <c r="HTD1395" s="1213"/>
      <c r="HTE1395" s="1213"/>
      <c r="HTF1395" s="1213"/>
      <c r="HTG1395" s="1213"/>
      <c r="HTH1395" s="1213"/>
      <c r="HTI1395" s="1213"/>
      <c r="HTJ1395" s="1213"/>
      <c r="HTK1395" s="1213"/>
      <c r="HTL1395" s="1213"/>
      <c r="HTM1395" s="1213"/>
      <c r="HTN1395" s="1213"/>
      <c r="HTO1395" s="1213"/>
      <c r="HTP1395" s="1213"/>
      <c r="HTQ1395" s="1213"/>
      <c r="HTR1395" s="1213"/>
      <c r="HTS1395" s="1213"/>
      <c r="HTT1395" s="1213"/>
      <c r="HTU1395" s="1213"/>
      <c r="HTV1395" s="1213"/>
      <c r="HTW1395" s="1213"/>
      <c r="HTX1395" s="1213"/>
      <c r="HTY1395" s="1213"/>
      <c r="HTZ1395" s="1213"/>
      <c r="HUA1395" s="1213"/>
      <c r="HUB1395" s="1213"/>
      <c r="HUC1395" s="1213"/>
      <c r="HUD1395" s="1213"/>
      <c r="HUE1395" s="1213"/>
      <c r="HUF1395" s="1213"/>
      <c r="HUG1395" s="1213"/>
      <c r="HUH1395" s="1213"/>
      <c r="HUI1395" s="1213"/>
      <c r="HUJ1395" s="1213"/>
      <c r="HUK1395" s="1213"/>
      <c r="HUL1395" s="1213"/>
      <c r="HUM1395" s="1213"/>
      <c r="HUN1395" s="1213"/>
      <c r="HUO1395" s="1213"/>
      <c r="HUP1395" s="1213"/>
      <c r="HUQ1395" s="1213"/>
      <c r="HUR1395" s="1213"/>
      <c r="HUS1395" s="1213"/>
      <c r="HUT1395" s="1213"/>
      <c r="HUU1395" s="1213"/>
      <c r="HUV1395" s="1213"/>
      <c r="HUW1395" s="1213"/>
      <c r="HUX1395" s="1213"/>
      <c r="HUY1395" s="1213"/>
      <c r="HUZ1395" s="1213"/>
      <c r="HVA1395" s="1213"/>
      <c r="HVB1395" s="1213"/>
      <c r="HVC1395" s="1213"/>
      <c r="HVD1395" s="1213"/>
      <c r="HVE1395" s="1213"/>
      <c r="HVF1395" s="1213"/>
      <c r="HVG1395" s="1213"/>
      <c r="HVH1395" s="1213"/>
      <c r="HVI1395" s="1213"/>
      <c r="HVJ1395" s="1213"/>
      <c r="HVK1395" s="1213"/>
      <c r="HVL1395" s="1213"/>
      <c r="HVM1395" s="1213"/>
      <c r="HVN1395" s="1213"/>
      <c r="HVO1395" s="1213"/>
      <c r="HVP1395" s="1213"/>
      <c r="HVQ1395" s="1213"/>
      <c r="HVR1395" s="1213"/>
      <c r="HVS1395" s="1213"/>
      <c r="HVT1395" s="1213"/>
      <c r="HVU1395" s="1213"/>
      <c r="HVV1395" s="1213"/>
      <c r="HVW1395" s="1213"/>
      <c r="HVX1395" s="1213"/>
      <c r="HVY1395" s="1213"/>
      <c r="HVZ1395" s="1213"/>
      <c r="HWA1395" s="1213"/>
      <c r="HWB1395" s="1213"/>
      <c r="HWC1395" s="1213"/>
      <c r="HWD1395" s="1213"/>
      <c r="HWE1395" s="1213"/>
      <c r="HWF1395" s="1213"/>
      <c r="HWG1395" s="1213"/>
      <c r="HWH1395" s="1213"/>
      <c r="HWI1395" s="1213"/>
      <c r="HWJ1395" s="1213"/>
      <c r="HWK1395" s="1213"/>
      <c r="HWL1395" s="1213"/>
      <c r="HWM1395" s="1213"/>
      <c r="HWN1395" s="1213"/>
      <c r="HWO1395" s="1213"/>
      <c r="HWP1395" s="1213"/>
      <c r="HWQ1395" s="1213"/>
      <c r="HWR1395" s="1213"/>
      <c r="HWS1395" s="1213"/>
      <c r="HWT1395" s="1213"/>
      <c r="HWU1395" s="1213"/>
      <c r="HWV1395" s="1213"/>
      <c r="HWW1395" s="1213"/>
      <c r="HWX1395" s="1213"/>
      <c r="HWY1395" s="1213"/>
      <c r="HWZ1395" s="1213"/>
      <c r="HXA1395" s="1213"/>
      <c r="HXB1395" s="1213"/>
      <c r="HXC1395" s="1213"/>
      <c r="HXD1395" s="1213"/>
      <c r="HXE1395" s="1213"/>
      <c r="HXF1395" s="1213"/>
      <c r="HXG1395" s="1213"/>
      <c r="HXH1395" s="1213"/>
      <c r="HXI1395" s="1213"/>
      <c r="HXJ1395" s="1213"/>
      <c r="HXK1395" s="1213"/>
      <c r="HXL1395" s="1213"/>
      <c r="HXM1395" s="1213"/>
      <c r="HXN1395" s="1213"/>
      <c r="HXO1395" s="1213"/>
      <c r="HXP1395" s="1213"/>
      <c r="HXQ1395" s="1213"/>
      <c r="HXR1395" s="1213"/>
      <c r="HXS1395" s="1213"/>
      <c r="HXT1395" s="1213"/>
      <c r="HXU1395" s="1213"/>
      <c r="HXV1395" s="1213"/>
      <c r="HXW1395" s="1213"/>
      <c r="HXX1395" s="1213"/>
      <c r="HXY1395" s="1213"/>
      <c r="HXZ1395" s="1213"/>
      <c r="HYA1395" s="1213"/>
      <c r="HYB1395" s="1213"/>
      <c r="HYC1395" s="1213"/>
      <c r="HYD1395" s="1213"/>
      <c r="HYE1395" s="1213"/>
      <c r="HYF1395" s="1213"/>
      <c r="HYG1395" s="1213"/>
      <c r="HYH1395" s="1213"/>
      <c r="HYI1395" s="1213"/>
      <c r="HYJ1395" s="1213"/>
      <c r="HYK1395" s="1213"/>
      <c r="HYL1395" s="1213"/>
      <c r="HYM1395" s="1213"/>
      <c r="HYN1395" s="1213"/>
      <c r="HYO1395" s="1213"/>
      <c r="HYP1395" s="1213"/>
      <c r="HYQ1395" s="1213"/>
      <c r="HYR1395" s="1213"/>
      <c r="HYS1395" s="1213"/>
      <c r="HYT1395" s="1213"/>
      <c r="HYU1395" s="1213"/>
      <c r="HYV1395" s="1213"/>
      <c r="HYW1395" s="1213"/>
      <c r="HYX1395" s="1213"/>
      <c r="HYY1395" s="1213"/>
      <c r="HYZ1395" s="1213"/>
      <c r="HZA1395" s="1213"/>
      <c r="HZB1395" s="1213"/>
      <c r="HZC1395" s="1213"/>
      <c r="HZD1395" s="1213"/>
      <c r="HZE1395" s="1213"/>
      <c r="HZF1395" s="1213"/>
      <c r="HZG1395" s="1213"/>
      <c r="HZH1395" s="1213"/>
      <c r="HZI1395" s="1213"/>
      <c r="HZJ1395" s="1213"/>
      <c r="HZK1395" s="1213"/>
      <c r="HZL1395" s="1213"/>
      <c r="HZM1395" s="1213"/>
      <c r="HZN1395" s="1213"/>
      <c r="HZO1395" s="1213"/>
      <c r="HZP1395" s="1213"/>
      <c r="HZQ1395" s="1213"/>
      <c r="HZR1395" s="1213"/>
      <c r="HZS1395" s="1213"/>
      <c r="HZT1395" s="1213"/>
      <c r="HZU1395" s="1213"/>
      <c r="HZV1395" s="1213"/>
      <c r="HZW1395" s="1213"/>
      <c r="HZX1395" s="1213"/>
      <c r="HZY1395" s="1213"/>
      <c r="HZZ1395" s="1213"/>
      <c r="IAA1395" s="1213"/>
      <c r="IAB1395" s="1213"/>
      <c r="IAC1395" s="1213"/>
      <c r="IAD1395" s="1213"/>
      <c r="IAE1395" s="1213"/>
      <c r="IAF1395" s="1213"/>
      <c r="IAG1395" s="1213"/>
      <c r="IAH1395" s="1213"/>
      <c r="IAI1395" s="1213"/>
      <c r="IAJ1395" s="1213"/>
      <c r="IAK1395" s="1213"/>
      <c r="IAL1395" s="1213"/>
      <c r="IAM1395" s="1213"/>
      <c r="IAN1395" s="1213"/>
      <c r="IAO1395" s="1213"/>
      <c r="IAP1395" s="1213"/>
      <c r="IAQ1395" s="1213"/>
      <c r="IAR1395" s="1213"/>
      <c r="IAS1395" s="1213"/>
      <c r="IAT1395" s="1213"/>
      <c r="IAU1395" s="1213"/>
      <c r="IAV1395" s="1213"/>
      <c r="IAW1395" s="1213"/>
      <c r="IAX1395" s="1213"/>
      <c r="IAY1395" s="1213"/>
      <c r="IAZ1395" s="1213"/>
      <c r="IBA1395" s="1213"/>
      <c r="IBB1395" s="1213"/>
      <c r="IBC1395" s="1213"/>
      <c r="IBD1395" s="1213"/>
      <c r="IBE1395" s="1213"/>
      <c r="IBF1395" s="1213"/>
      <c r="IBG1395" s="1213"/>
      <c r="IBH1395" s="1213"/>
      <c r="IBI1395" s="1213"/>
      <c r="IBJ1395" s="1213"/>
      <c r="IBK1395" s="1213"/>
      <c r="IBL1395" s="1213"/>
      <c r="IBM1395" s="1213"/>
      <c r="IBN1395" s="1213"/>
      <c r="IBO1395" s="1213"/>
      <c r="IBP1395" s="1213"/>
      <c r="IBQ1395" s="1213"/>
      <c r="IBR1395" s="1213"/>
      <c r="IBS1395" s="1213"/>
      <c r="IBT1395" s="1213"/>
      <c r="IBU1395" s="1213"/>
      <c r="IBV1395" s="1213"/>
      <c r="IBW1395" s="1213"/>
      <c r="IBX1395" s="1213"/>
      <c r="IBY1395" s="1213"/>
      <c r="IBZ1395" s="1213"/>
      <c r="ICA1395" s="1213"/>
      <c r="ICB1395" s="1213"/>
      <c r="ICC1395" s="1213"/>
      <c r="ICD1395" s="1213"/>
      <c r="ICE1395" s="1213"/>
      <c r="ICF1395" s="1213"/>
      <c r="ICG1395" s="1213"/>
      <c r="ICH1395" s="1213"/>
      <c r="ICI1395" s="1213"/>
      <c r="ICJ1395" s="1213"/>
      <c r="ICK1395" s="1213"/>
      <c r="ICL1395" s="1213"/>
      <c r="ICM1395" s="1213"/>
      <c r="ICN1395" s="1213"/>
      <c r="ICO1395" s="1213"/>
      <c r="ICP1395" s="1213"/>
      <c r="ICQ1395" s="1213"/>
      <c r="ICR1395" s="1213"/>
      <c r="ICS1395" s="1213"/>
      <c r="ICT1395" s="1213"/>
      <c r="ICU1395" s="1213"/>
      <c r="ICV1395" s="1213"/>
      <c r="ICW1395" s="1213"/>
      <c r="ICX1395" s="1213"/>
      <c r="ICY1395" s="1213"/>
      <c r="ICZ1395" s="1213"/>
      <c r="IDA1395" s="1213"/>
      <c r="IDB1395" s="1213"/>
      <c r="IDC1395" s="1213"/>
      <c r="IDD1395" s="1213"/>
      <c r="IDE1395" s="1213"/>
      <c r="IDF1395" s="1213"/>
      <c r="IDG1395" s="1213"/>
      <c r="IDH1395" s="1213"/>
      <c r="IDI1395" s="1213"/>
      <c r="IDJ1395" s="1213"/>
      <c r="IDK1395" s="1213"/>
      <c r="IDL1395" s="1213"/>
      <c r="IDM1395" s="1213"/>
      <c r="IDN1395" s="1213"/>
      <c r="IDO1395" s="1213"/>
      <c r="IDP1395" s="1213"/>
      <c r="IDQ1395" s="1213"/>
      <c r="IDR1395" s="1213"/>
      <c r="IDS1395" s="1213"/>
      <c r="IDT1395" s="1213"/>
      <c r="IDU1395" s="1213"/>
      <c r="IDV1395" s="1213"/>
      <c r="IDW1395" s="1213"/>
      <c r="IDX1395" s="1213"/>
      <c r="IDY1395" s="1213"/>
      <c r="IDZ1395" s="1213"/>
      <c r="IEA1395" s="1213"/>
      <c r="IEB1395" s="1213"/>
      <c r="IEC1395" s="1213"/>
      <c r="IED1395" s="1213"/>
      <c r="IEE1395" s="1213"/>
      <c r="IEF1395" s="1213"/>
      <c r="IEG1395" s="1213"/>
      <c r="IEH1395" s="1213"/>
      <c r="IEI1395" s="1213"/>
      <c r="IEJ1395" s="1213"/>
      <c r="IEK1395" s="1213"/>
      <c r="IEL1395" s="1213"/>
      <c r="IEM1395" s="1213"/>
      <c r="IEN1395" s="1213"/>
      <c r="IEO1395" s="1213"/>
      <c r="IEP1395" s="1213"/>
      <c r="IEQ1395" s="1213"/>
      <c r="IER1395" s="1213"/>
      <c r="IES1395" s="1213"/>
      <c r="IET1395" s="1213"/>
      <c r="IEU1395" s="1213"/>
      <c r="IEV1395" s="1213"/>
      <c r="IEW1395" s="1213"/>
      <c r="IEX1395" s="1213"/>
      <c r="IEY1395" s="1213"/>
      <c r="IEZ1395" s="1213"/>
      <c r="IFA1395" s="1213"/>
      <c r="IFB1395" s="1213"/>
      <c r="IFC1395" s="1213"/>
      <c r="IFD1395" s="1213"/>
      <c r="IFE1395" s="1213"/>
      <c r="IFF1395" s="1213"/>
      <c r="IFG1395" s="1213"/>
      <c r="IFH1395" s="1213"/>
      <c r="IFI1395" s="1213"/>
      <c r="IFJ1395" s="1213"/>
      <c r="IFK1395" s="1213"/>
      <c r="IFL1395" s="1213"/>
      <c r="IFM1395" s="1213"/>
      <c r="IFN1395" s="1213"/>
      <c r="IFO1395" s="1213"/>
      <c r="IFP1395" s="1213"/>
      <c r="IFQ1395" s="1213"/>
      <c r="IFR1395" s="1213"/>
      <c r="IFS1395" s="1213"/>
      <c r="IFT1395" s="1213"/>
      <c r="IFU1395" s="1213"/>
      <c r="IFV1395" s="1213"/>
      <c r="IFW1395" s="1213"/>
      <c r="IFX1395" s="1213"/>
      <c r="IFY1395" s="1213"/>
      <c r="IFZ1395" s="1213"/>
      <c r="IGA1395" s="1213"/>
      <c r="IGB1395" s="1213"/>
      <c r="IGC1395" s="1213"/>
      <c r="IGD1395" s="1213"/>
      <c r="IGE1395" s="1213"/>
      <c r="IGF1395" s="1213"/>
      <c r="IGG1395" s="1213"/>
      <c r="IGH1395" s="1213"/>
      <c r="IGI1395" s="1213"/>
      <c r="IGJ1395" s="1213"/>
      <c r="IGK1395" s="1213"/>
      <c r="IGL1395" s="1213"/>
      <c r="IGM1395" s="1213"/>
      <c r="IGN1395" s="1213"/>
      <c r="IGO1395" s="1213"/>
      <c r="IGP1395" s="1213"/>
      <c r="IGQ1395" s="1213"/>
      <c r="IGR1395" s="1213"/>
      <c r="IGS1395" s="1213"/>
      <c r="IGT1395" s="1213"/>
      <c r="IGU1395" s="1213"/>
      <c r="IGV1395" s="1213"/>
      <c r="IGW1395" s="1213"/>
      <c r="IGX1395" s="1213"/>
      <c r="IGY1395" s="1213"/>
      <c r="IGZ1395" s="1213"/>
      <c r="IHA1395" s="1213"/>
      <c r="IHB1395" s="1213"/>
      <c r="IHC1395" s="1213"/>
      <c r="IHD1395" s="1213"/>
      <c r="IHE1395" s="1213"/>
      <c r="IHF1395" s="1213"/>
      <c r="IHG1395" s="1213"/>
      <c r="IHH1395" s="1213"/>
      <c r="IHI1395" s="1213"/>
      <c r="IHJ1395" s="1213"/>
      <c r="IHK1395" s="1213"/>
      <c r="IHL1395" s="1213"/>
      <c r="IHM1395" s="1213"/>
      <c r="IHN1395" s="1213"/>
      <c r="IHO1395" s="1213"/>
      <c r="IHP1395" s="1213"/>
      <c r="IHQ1395" s="1213"/>
      <c r="IHR1395" s="1213"/>
      <c r="IHS1395" s="1213"/>
      <c r="IHT1395" s="1213"/>
      <c r="IHU1395" s="1213"/>
      <c r="IHV1395" s="1213"/>
      <c r="IHW1395" s="1213"/>
      <c r="IHX1395" s="1213"/>
      <c r="IHY1395" s="1213"/>
      <c r="IHZ1395" s="1213"/>
      <c r="IIA1395" s="1213"/>
      <c r="IIB1395" s="1213"/>
      <c r="IIC1395" s="1213"/>
      <c r="IID1395" s="1213"/>
      <c r="IIE1395" s="1213"/>
      <c r="IIF1395" s="1213"/>
      <c r="IIG1395" s="1213"/>
      <c r="IIH1395" s="1213"/>
      <c r="III1395" s="1213"/>
      <c r="IIJ1395" s="1213"/>
      <c r="IIK1395" s="1213"/>
      <c r="IIL1395" s="1213"/>
      <c r="IIM1395" s="1213"/>
      <c r="IIN1395" s="1213"/>
      <c r="IIO1395" s="1213"/>
      <c r="IIP1395" s="1213"/>
      <c r="IIQ1395" s="1213"/>
      <c r="IIR1395" s="1213"/>
      <c r="IIS1395" s="1213"/>
      <c r="IIT1395" s="1213"/>
      <c r="IIU1395" s="1213"/>
      <c r="IIV1395" s="1213"/>
      <c r="IIW1395" s="1213"/>
      <c r="IIX1395" s="1213"/>
      <c r="IIY1395" s="1213"/>
      <c r="IIZ1395" s="1213"/>
      <c r="IJA1395" s="1213"/>
      <c r="IJB1395" s="1213"/>
      <c r="IJC1395" s="1213"/>
      <c r="IJD1395" s="1213"/>
      <c r="IJE1395" s="1213"/>
      <c r="IJF1395" s="1213"/>
      <c r="IJG1395" s="1213"/>
      <c r="IJH1395" s="1213"/>
      <c r="IJI1395" s="1213"/>
      <c r="IJJ1395" s="1213"/>
      <c r="IJK1395" s="1213"/>
      <c r="IJL1395" s="1213"/>
      <c r="IJM1395" s="1213"/>
      <c r="IJN1395" s="1213"/>
      <c r="IJO1395" s="1213"/>
      <c r="IJP1395" s="1213"/>
      <c r="IJQ1395" s="1213"/>
      <c r="IJR1395" s="1213"/>
      <c r="IJS1395" s="1213"/>
      <c r="IJT1395" s="1213"/>
      <c r="IJU1395" s="1213"/>
      <c r="IJV1395" s="1213"/>
      <c r="IJW1395" s="1213"/>
      <c r="IJX1395" s="1213"/>
      <c r="IJY1395" s="1213"/>
      <c r="IJZ1395" s="1213"/>
      <c r="IKA1395" s="1213"/>
      <c r="IKB1395" s="1213"/>
      <c r="IKC1395" s="1213"/>
      <c r="IKD1395" s="1213"/>
      <c r="IKE1395" s="1213"/>
      <c r="IKF1395" s="1213"/>
      <c r="IKG1395" s="1213"/>
      <c r="IKH1395" s="1213"/>
      <c r="IKI1395" s="1213"/>
      <c r="IKJ1395" s="1213"/>
      <c r="IKK1395" s="1213"/>
      <c r="IKL1395" s="1213"/>
      <c r="IKM1395" s="1213"/>
      <c r="IKN1395" s="1213"/>
      <c r="IKO1395" s="1213"/>
      <c r="IKP1395" s="1213"/>
      <c r="IKQ1395" s="1213"/>
      <c r="IKR1395" s="1213"/>
      <c r="IKS1395" s="1213"/>
      <c r="IKT1395" s="1213"/>
      <c r="IKU1395" s="1213"/>
      <c r="IKV1395" s="1213"/>
      <c r="IKW1395" s="1213"/>
      <c r="IKX1395" s="1213"/>
      <c r="IKY1395" s="1213"/>
      <c r="IKZ1395" s="1213"/>
      <c r="ILA1395" s="1213"/>
      <c r="ILB1395" s="1213"/>
      <c r="ILC1395" s="1213"/>
      <c r="ILD1395" s="1213"/>
      <c r="ILE1395" s="1213"/>
      <c r="ILF1395" s="1213"/>
      <c r="ILG1395" s="1213"/>
      <c r="ILH1395" s="1213"/>
      <c r="ILI1395" s="1213"/>
      <c r="ILJ1395" s="1213"/>
      <c r="ILK1395" s="1213"/>
      <c r="ILL1395" s="1213"/>
      <c r="ILM1395" s="1213"/>
      <c r="ILN1395" s="1213"/>
      <c r="ILO1395" s="1213"/>
      <c r="ILP1395" s="1213"/>
      <c r="ILQ1395" s="1213"/>
      <c r="ILR1395" s="1213"/>
      <c r="ILS1395" s="1213"/>
      <c r="ILT1395" s="1213"/>
      <c r="ILU1395" s="1213"/>
      <c r="ILV1395" s="1213"/>
      <c r="ILW1395" s="1213"/>
      <c r="ILX1395" s="1213"/>
      <c r="ILY1395" s="1213"/>
      <c r="ILZ1395" s="1213"/>
      <c r="IMA1395" s="1213"/>
      <c r="IMB1395" s="1213"/>
      <c r="IMC1395" s="1213"/>
      <c r="IMD1395" s="1213"/>
      <c r="IME1395" s="1213"/>
      <c r="IMF1395" s="1213"/>
      <c r="IMG1395" s="1213"/>
      <c r="IMH1395" s="1213"/>
      <c r="IMI1395" s="1213"/>
      <c r="IMJ1395" s="1213"/>
      <c r="IMK1395" s="1213"/>
      <c r="IML1395" s="1213"/>
      <c r="IMM1395" s="1213"/>
      <c r="IMN1395" s="1213"/>
      <c r="IMO1395" s="1213"/>
      <c r="IMP1395" s="1213"/>
      <c r="IMQ1395" s="1213"/>
      <c r="IMR1395" s="1213"/>
      <c r="IMS1395" s="1213"/>
      <c r="IMT1395" s="1213"/>
      <c r="IMU1395" s="1213"/>
      <c r="IMV1395" s="1213"/>
      <c r="IMW1395" s="1213"/>
      <c r="IMX1395" s="1213"/>
      <c r="IMY1395" s="1213"/>
      <c r="IMZ1395" s="1213"/>
      <c r="INA1395" s="1213"/>
      <c r="INB1395" s="1213"/>
      <c r="INC1395" s="1213"/>
      <c r="IND1395" s="1213"/>
      <c r="INE1395" s="1213"/>
      <c r="INF1395" s="1213"/>
      <c r="ING1395" s="1213"/>
      <c r="INH1395" s="1213"/>
      <c r="INI1395" s="1213"/>
      <c r="INJ1395" s="1213"/>
      <c r="INK1395" s="1213"/>
      <c r="INL1395" s="1213"/>
      <c r="INM1395" s="1213"/>
      <c r="INN1395" s="1213"/>
      <c r="INO1395" s="1213"/>
      <c r="INP1395" s="1213"/>
      <c r="INQ1395" s="1213"/>
      <c r="INR1395" s="1213"/>
      <c r="INS1395" s="1213"/>
      <c r="INT1395" s="1213"/>
      <c r="INU1395" s="1213"/>
      <c r="INV1395" s="1213"/>
      <c r="INW1395" s="1213"/>
      <c r="INX1395" s="1213"/>
      <c r="INY1395" s="1213"/>
      <c r="INZ1395" s="1213"/>
      <c r="IOA1395" s="1213"/>
      <c r="IOB1395" s="1213"/>
      <c r="IOC1395" s="1213"/>
      <c r="IOD1395" s="1213"/>
      <c r="IOE1395" s="1213"/>
      <c r="IOF1395" s="1213"/>
      <c r="IOG1395" s="1213"/>
      <c r="IOH1395" s="1213"/>
      <c r="IOI1395" s="1213"/>
      <c r="IOJ1395" s="1213"/>
      <c r="IOK1395" s="1213"/>
      <c r="IOL1395" s="1213"/>
      <c r="IOM1395" s="1213"/>
      <c r="ION1395" s="1213"/>
      <c r="IOO1395" s="1213"/>
      <c r="IOP1395" s="1213"/>
      <c r="IOQ1395" s="1213"/>
      <c r="IOR1395" s="1213"/>
      <c r="IOS1395" s="1213"/>
      <c r="IOT1395" s="1213"/>
      <c r="IOU1395" s="1213"/>
      <c r="IOV1395" s="1213"/>
      <c r="IOW1395" s="1213"/>
      <c r="IOX1395" s="1213"/>
      <c r="IOY1395" s="1213"/>
      <c r="IOZ1395" s="1213"/>
      <c r="IPA1395" s="1213"/>
      <c r="IPB1395" s="1213"/>
      <c r="IPC1395" s="1213"/>
      <c r="IPD1395" s="1213"/>
      <c r="IPE1395" s="1213"/>
      <c r="IPF1395" s="1213"/>
      <c r="IPG1395" s="1213"/>
      <c r="IPH1395" s="1213"/>
      <c r="IPI1395" s="1213"/>
      <c r="IPJ1395" s="1213"/>
      <c r="IPK1395" s="1213"/>
      <c r="IPL1395" s="1213"/>
      <c r="IPM1395" s="1213"/>
      <c r="IPN1395" s="1213"/>
      <c r="IPO1395" s="1213"/>
      <c r="IPP1395" s="1213"/>
      <c r="IPQ1395" s="1213"/>
      <c r="IPR1395" s="1213"/>
      <c r="IPS1395" s="1213"/>
      <c r="IPT1395" s="1213"/>
      <c r="IPU1395" s="1213"/>
      <c r="IPV1395" s="1213"/>
      <c r="IPW1395" s="1213"/>
      <c r="IPX1395" s="1213"/>
      <c r="IPY1395" s="1213"/>
      <c r="IPZ1395" s="1213"/>
      <c r="IQA1395" s="1213"/>
      <c r="IQB1395" s="1213"/>
      <c r="IQC1395" s="1213"/>
      <c r="IQD1395" s="1213"/>
      <c r="IQE1395" s="1213"/>
      <c r="IQF1395" s="1213"/>
      <c r="IQG1395" s="1213"/>
      <c r="IQH1395" s="1213"/>
      <c r="IQI1395" s="1213"/>
      <c r="IQJ1395" s="1213"/>
      <c r="IQK1395" s="1213"/>
      <c r="IQL1395" s="1213"/>
      <c r="IQM1395" s="1213"/>
      <c r="IQN1395" s="1213"/>
      <c r="IQO1395" s="1213"/>
      <c r="IQP1395" s="1213"/>
      <c r="IQQ1395" s="1213"/>
      <c r="IQR1395" s="1213"/>
      <c r="IQS1395" s="1213"/>
      <c r="IQT1395" s="1213"/>
      <c r="IQU1395" s="1213"/>
      <c r="IQV1395" s="1213"/>
      <c r="IQW1395" s="1213"/>
      <c r="IQX1395" s="1213"/>
      <c r="IQY1395" s="1213"/>
      <c r="IQZ1395" s="1213"/>
      <c r="IRA1395" s="1213"/>
      <c r="IRB1395" s="1213"/>
      <c r="IRC1395" s="1213"/>
      <c r="IRD1395" s="1213"/>
      <c r="IRE1395" s="1213"/>
      <c r="IRF1395" s="1213"/>
      <c r="IRG1395" s="1213"/>
      <c r="IRH1395" s="1213"/>
      <c r="IRI1395" s="1213"/>
      <c r="IRJ1395" s="1213"/>
      <c r="IRK1395" s="1213"/>
      <c r="IRL1395" s="1213"/>
      <c r="IRM1395" s="1213"/>
      <c r="IRN1395" s="1213"/>
      <c r="IRO1395" s="1213"/>
      <c r="IRP1395" s="1213"/>
      <c r="IRQ1395" s="1213"/>
      <c r="IRR1395" s="1213"/>
      <c r="IRS1395" s="1213"/>
      <c r="IRT1395" s="1213"/>
      <c r="IRU1395" s="1213"/>
      <c r="IRV1395" s="1213"/>
      <c r="IRW1395" s="1213"/>
      <c r="IRX1395" s="1213"/>
      <c r="IRY1395" s="1213"/>
      <c r="IRZ1395" s="1213"/>
      <c r="ISA1395" s="1213"/>
      <c r="ISB1395" s="1213"/>
      <c r="ISC1395" s="1213"/>
      <c r="ISD1395" s="1213"/>
      <c r="ISE1395" s="1213"/>
      <c r="ISF1395" s="1213"/>
      <c r="ISG1395" s="1213"/>
      <c r="ISH1395" s="1213"/>
      <c r="ISI1395" s="1213"/>
      <c r="ISJ1395" s="1213"/>
      <c r="ISK1395" s="1213"/>
      <c r="ISL1395" s="1213"/>
      <c r="ISM1395" s="1213"/>
      <c r="ISN1395" s="1213"/>
      <c r="ISO1395" s="1213"/>
      <c r="ISP1395" s="1213"/>
      <c r="ISQ1395" s="1213"/>
      <c r="ISR1395" s="1213"/>
      <c r="ISS1395" s="1213"/>
      <c r="IST1395" s="1213"/>
      <c r="ISU1395" s="1213"/>
      <c r="ISV1395" s="1213"/>
      <c r="ISW1395" s="1213"/>
      <c r="ISX1395" s="1213"/>
      <c r="ISY1395" s="1213"/>
      <c r="ISZ1395" s="1213"/>
      <c r="ITA1395" s="1213"/>
      <c r="ITB1395" s="1213"/>
      <c r="ITC1395" s="1213"/>
      <c r="ITD1395" s="1213"/>
      <c r="ITE1395" s="1213"/>
      <c r="ITF1395" s="1213"/>
      <c r="ITG1395" s="1213"/>
      <c r="ITH1395" s="1213"/>
      <c r="ITI1395" s="1213"/>
      <c r="ITJ1395" s="1213"/>
      <c r="ITK1395" s="1213"/>
      <c r="ITL1395" s="1213"/>
      <c r="ITM1395" s="1213"/>
      <c r="ITN1395" s="1213"/>
      <c r="ITO1395" s="1213"/>
      <c r="ITP1395" s="1213"/>
      <c r="ITQ1395" s="1213"/>
      <c r="ITR1395" s="1213"/>
      <c r="ITS1395" s="1213"/>
      <c r="ITT1395" s="1213"/>
      <c r="ITU1395" s="1213"/>
      <c r="ITV1395" s="1213"/>
      <c r="ITW1395" s="1213"/>
      <c r="ITX1395" s="1213"/>
      <c r="ITY1395" s="1213"/>
      <c r="ITZ1395" s="1213"/>
      <c r="IUA1395" s="1213"/>
      <c r="IUB1395" s="1213"/>
      <c r="IUC1395" s="1213"/>
      <c r="IUD1395" s="1213"/>
      <c r="IUE1395" s="1213"/>
      <c r="IUF1395" s="1213"/>
      <c r="IUG1395" s="1213"/>
      <c r="IUH1395" s="1213"/>
      <c r="IUI1395" s="1213"/>
      <c r="IUJ1395" s="1213"/>
      <c r="IUK1395" s="1213"/>
      <c r="IUL1395" s="1213"/>
      <c r="IUM1395" s="1213"/>
      <c r="IUN1395" s="1213"/>
      <c r="IUO1395" s="1213"/>
      <c r="IUP1395" s="1213"/>
      <c r="IUQ1395" s="1213"/>
      <c r="IUR1395" s="1213"/>
      <c r="IUS1395" s="1213"/>
      <c r="IUT1395" s="1213"/>
      <c r="IUU1395" s="1213"/>
      <c r="IUV1395" s="1213"/>
      <c r="IUW1395" s="1213"/>
      <c r="IUX1395" s="1213"/>
      <c r="IUY1395" s="1213"/>
      <c r="IUZ1395" s="1213"/>
      <c r="IVA1395" s="1213"/>
      <c r="IVB1395" s="1213"/>
      <c r="IVC1395" s="1213"/>
      <c r="IVD1395" s="1213"/>
      <c r="IVE1395" s="1213"/>
      <c r="IVF1395" s="1213"/>
      <c r="IVG1395" s="1213"/>
      <c r="IVH1395" s="1213"/>
      <c r="IVI1395" s="1213"/>
      <c r="IVJ1395" s="1213"/>
      <c r="IVK1395" s="1213"/>
      <c r="IVL1395" s="1213"/>
      <c r="IVM1395" s="1213"/>
      <c r="IVN1395" s="1213"/>
      <c r="IVO1395" s="1213"/>
      <c r="IVP1395" s="1213"/>
      <c r="IVQ1395" s="1213"/>
      <c r="IVR1395" s="1213"/>
      <c r="IVS1395" s="1213"/>
      <c r="IVT1395" s="1213"/>
      <c r="IVU1395" s="1213"/>
      <c r="IVV1395" s="1213"/>
      <c r="IVW1395" s="1213"/>
      <c r="IVX1395" s="1213"/>
      <c r="IVY1395" s="1213"/>
      <c r="IVZ1395" s="1213"/>
      <c r="IWA1395" s="1213"/>
      <c r="IWB1395" s="1213"/>
      <c r="IWC1395" s="1213"/>
      <c r="IWD1395" s="1213"/>
      <c r="IWE1395" s="1213"/>
      <c r="IWF1395" s="1213"/>
      <c r="IWG1395" s="1213"/>
      <c r="IWH1395" s="1213"/>
      <c r="IWI1395" s="1213"/>
      <c r="IWJ1395" s="1213"/>
      <c r="IWK1395" s="1213"/>
      <c r="IWL1395" s="1213"/>
      <c r="IWM1395" s="1213"/>
      <c r="IWN1395" s="1213"/>
      <c r="IWO1395" s="1213"/>
      <c r="IWP1395" s="1213"/>
      <c r="IWQ1395" s="1213"/>
      <c r="IWR1395" s="1213"/>
      <c r="IWS1395" s="1213"/>
      <c r="IWT1395" s="1213"/>
      <c r="IWU1395" s="1213"/>
      <c r="IWV1395" s="1213"/>
      <c r="IWW1395" s="1213"/>
      <c r="IWX1395" s="1213"/>
      <c r="IWY1395" s="1213"/>
      <c r="IWZ1395" s="1213"/>
      <c r="IXA1395" s="1213"/>
      <c r="IXB1395" s="1213"/>
      <c r="IXC1395" s="1213"/>
      <c r="IXD1395" s="1213"/>
      <c r="IXE1395" s="1213"/>
      <c r="IXF1395" s="1213"/>
      <c r="IXG1395" s="1213"/>
      <c r="IXH1395" s="1213"/>
      <c r="IXI1395" s="1213"/>
      <c r="IXJ1395" s="1213"/>
      <c r="IXK1395" s="1213"/>
      <c r="IXL1395" s="1213"/>
      <c r="IXM1395" s="1213"/>
      <c r="IXN1395" s="1213"/>
      <c r="IXO1395" s="1213"/>
      <c r="IXP1395" s="1213"/>
      <c r="IXQ1395" s="1213"/>
      <c r="IXR1395" s="1213"/>
      <c r="IXS1395" s="1213"/>
      <c r="IXT1395" s="1213"/>
      <c r="IXU1395" s="1213"/>
      <c r="IXV1395" s="1213"/>
      <c r="IXW1395" s="1213"/>
      <c r="IXX1395" s="1213"/>
      <c r="IXY1395" s="1213"/>
      <c r="IXZ1395" s="1213"/>
      <c r="IYA1395" s="1213"/>
      <c r="IYB1395" s="1213"/>
      <c r="IYC1395" s="1213"/>
      <c r="IYD1395" s="1213"/>
      <c r="IYE1395" s="1213"/>
      <c r="IYF1395" s="1213"/>
      <c r="IYG1395" s="1213"/>
      <c r="IYH1395" s="1213"/>
      <c r="IYI1395" s="1213"/>
      <c r="IYJ1395" s="1213"/>
      <c r="IYK1395" s="1213"/>
      <c r="IYL1395" s="1213"/>
      <c r="IYM1395" s="1213"/>
      <c r="IYN1395" s="1213"/>
      <c r="IYO1395" s="1213"/>
      <c r="IYP1395" s="1213"/>
      <c r="IYQ1395" s="1213"/>
      <c r="IYR1395" s="1213"/>
      <c r="IYS1395" s="1213"/>
      <c r="IYT1395" s="1213"/>
      <c r="IYU1395" s="1213"/>
      <c r="IYV1395" s="1213"/>
      <c r="IYW1395" s="1213"/>
      <c r="IYX1395" s="1213"/>
      <c r="IYY1395" s="1213"/>
      <c r="IYZ1395" s="1213"/>
      <c r="IZA1395" s="1213"/>
      <c r="IZB1395" s="1213"/>
      <c r="IZC1395" s="1213"/>
      <c r="IZD1395" s="1213"/>
      <c r="IZE1395" s="1213"/>
      <c r="IZF1395" s="1213"/>
      <c r="IZG1395" s="1213"/>
      <c r="IZH1395" s="1213"/>
      <c r="IZI1395" s="1213"/>
      <c r="IZJ1395" s="1213"/>
      <c r="IZK1395" s="1213"/>
      <c r="IZL1395" s="1213"/>
      <c r="IZM1395" s="1213"/>
      <c r="IZN1395" s="1213"/>
      <c r="IZO1395" s="1213"/>
      <c r="IZP1395" s="1213"/>
      <c r="IZQ1395" s="1213"/>
      <c r="IZR1395" s="1213"/>
      <c r="IZS1395" s="1213"/>
      <c r="IZT1395" s="1213"/>
      <c r="IZU1395" s="1213"/>
      <c r="IZV1395" s="1213"/>
      <c r="IZW1395" s="1213"/>
      <c r="IZX1395" s="1213"/>
      <c r="IZY1395" s="1213"/>
      <c r="IZZ1395" s="1213"/>
      <c r="JAA1395" s="1213"/>
      <c r="JAB1395" s="1213"/>
      <c r="JAC1395" s="1213"/>
      <c r="JAD1395" s="1213"/>
      <c r="JAE1395" s="1213"/>
      <c r="JAF1395" s="1213"/>
      <c r="JAG1395" s="1213"/>
      <c r="JAH1395" s="1213"/>
      <c r="JAI1395" s="1213"/>
      <c r="JAJ1395" s="1213"/>
      <c r="JAK1395" s="1213"/>
      <c r="JAL1395" s="1213"/>
      <c r="JAM1395" s="1213"/>
      <c r="JAN1395" s="1213"/>
      <c r="JAO1395" s="1213"/>
      <c r="JAP1395" s="1213"/>
      <c r="JAQ1395" s="1213"/>
      <c r="JAR1395" s="1213"/>
      <c r="JAS1395" s="1213"/>
      <c r="JAT1395" s="1213"/>
      <c r="JAU1395" s="1213"/>
      <c r="JAV1395" s="1213"/>
      <c r="JAW1395" s="1213"/>
      <c r="JAX1395" s="1213"/>
      <c r="JAY1395" s="1213"/>
      <c r="JAZ1395" s="1213"/>
      <c r="JBA1395" s="1213"/>
      <c r="JBB1395" s="1213"/>
      <c r="JBC1395" s="1213"/>
      <c r="JBD1395" s="1213"/>
      <c r="JBE1395" s="1213"/>
      <c r="JBF1395" s="1213"/>
      <c r="JBG1395" s="1213"/>
      <c r="JBH1395" s="1213"/>
      <c r="JBI1395" s="1213"/>
      <c r="JBJ1395" s="1213"/>
      <c r="JBK1395" s="1213"/>
      <c r="JBL1395" s="1213"/>
      <c r="JBM1395" s="1213"/>
      <c r="JBN1395" s="1213"/>
      <c r="JBO1395" s="1213"/>
      <c r="JBP1395" s="1213"/>
      <c r="JBQ1395" s="1213"/>
      <c r="JBR1395" s="1213"/>
      <c r="JBS1395" s="1213"/>
      <c r="JBT1395" s="1213"/>
      <c r="JBU1395" s="1213"/>
      <c r="JBV1395" s="1213"/>
      <c r="JBW1395" s="1213"/>
      <c r="JBX1395" s="1213"/>
      <c r="JBY1395" s="1213"/>
      <c r="JBZ1395" s="1213"/>
      <c r="JCA1395" s="1213"/>
      <c r="JCB1395" s="1213"/>
      <c r="JCC1395" s="1213"/>
      <c r="JCD1395" s="1213"/>
      <c r="JCE1395" s="1213"/>
      <c r="JCF1395" s="1213"/>
      <c r="JCG1395" s="1213"/>
      <c r="JCH1395" s="1213"/>
      <c r="JCI1395" s="1213"/>
      <c r="JCJ1395" s="1213"/>
      <c r="JCK1395" s="1213"/>
      <c r="JCL1395" s="1213"/>
      <c r="JCM1395" s="1213"/>
      <c r="JCN1395" s="1213"/>
      <c r="JCO1395" s="1213"/>
      <c r="JCP1395" s="1213"/>
      <c r="JCQ1395" s="1213"/>
      <c r="JCR1395" s="1213"/>
      <c r="JCS1395" s="1213"/>
      <c r="JCT1395" s="1213"/>
      <c r="JCU1395" s="1213"/>
      <c r="JCV1395" s="1213"/>
      <c r="JCW1395" s="1213"/>
      <c r="JCX1395" s="1213"/>
      <c r="JCY1395" s="1213"/>
      <c r="JCZ1395" s="1213"/>
      <c r="JDA1395" s="1213"/>
      <c r="JDB1395" s="1213"/>
      <c r="JDC1395" s="1213"/>
      <c r="JDD1395" s="1213"/>
      <c r="JDE1395" s="1213"/>
      <c r="JDF1395" s="1213"/>
      <c r="JDG1395" s="1213"/>
      <c r="JDH1395" s="1213"/>
      <c r="JDI1395" s="1213"/>
      <c r="JDJ1395" s="1213"/>
      <c r="JDK1395" s="1213"/>
      <c r="JDL1395" s="1213"/>
      <c r="JDM1395" s="1213"/>
      <c r="JDN1395" s="1213"/>
      <c r="JDO1395" s="1213"/>
      <c r="JDP1395" s="1213"/>
      <c r="JDQ1395" s="1213"/>
      <c r="JDR1395" s="1213"/>
      <c r="JDS1395" s="1213"/>
      <c r="JDT1395" s="1213"/>
      <c r="JDU1395" s="1213"/>
      <c r="JDV1395" s="1213"/>
      <c r="JDW1395" s="1213"/>
      <c r="JDX1395" s="1213"/>
      <c r="JDY1395" s="1213"/>
      <c r="JDZ1395" s="1213"/>
      <c r="JEA1395" s="1213"/>
      <c r="JEB1395" s="1213"/>
      <c r="JEC1395" s="1213"/>
      <c r="JED1395" s="1213"/>
      <c r="JEE1395" s="1213"/>
      <c r="JEF1395" s="1213"/>
      <c r="JEG1395" s="1213"/>
      <c r="JEH1395" s="1213"/>
      <c r="JEI1395" s="1213"/>
      <c r="JEJ1395" s="1213"/>
      <c r="JEK1395" s="1213"/>
      <c r="JEL1395" s="1213"/>
      <c r="JEM1395" s="1213"/>
      <c r="JEN1395" s="1213"/>
      <c r="JEO1395" s="1213"/>
      <c r="JEP1395" s="1213"/>
      <c r="JEQ1395" s="1213"/>
      <c r="JER1395" s="1213"/>
      <c r="JES1395" s="1213"/>
      <c r="JET1395" s="1213"/>
      <c r="JEU1395" s="1213"/>
      <c r="JEV1395" s="1213"/>
      <c r="JEW1395" s="1213"/>
      <c r="JEX1395" s="1213"/>
      <c r="JEY1395" s="1213"/>
      <c r="JEZ1395" s="1213"/>
      <c r="JFA1395" s="1213"/>
      <c r="JFB1395" s="1213"/>
      <c r="JFC1395" s="1213"/>
      <c r="JFD1395" s="1213"/>
      <c r="JFE1395" s="1213"/>
      <c r="JFF1395" s="1213"/>
      <c r="JFG1395" s="1213"/>
      <c r="JFH1395" s="1213"/>
      <c r="JFI1395" s="1213"/>
      <c r="JFJ1395" s="1213"/>
      <c r="JFK1395" s="1213"/>
      <c r="JFL1395" s="1213"/>
      <c r="JFM1395" s="1213"/>
      <c r="JFN1395" s="1213"/>
      <c r="JFO1395" s="1213"/>
      <c r="JFP1395" s="1213"/>
      <c r="JFQ1395" s="1213"/>
      <c r="JFR1395" s="1213"/>
      <c r="JFS1395" s="1213"/>
      <c r="JFT1395" s="1213"/>
      <c r="JFU1395" s="1213"/>
      <c r="JFV1395" s="1213"/>
      <c r="JFW1395" s="1213"/>
      <c r="JFX1395" s="1213"/>
      <c r="JFY1395" s="1213"/>
      <c r="JFZ1395" s="1213"/>
      <c r="JGA1395" s="1213"/>
      <c r="JGB1395" s="1213"/>
      <c r="JGC1395" s="1213"/>
      <c r="JGD1395" s="1213"/>
      <c r="JGE1395" s="1213"/>
      <c r="JGF1395" s="1213"/>
      <c r="JGG1395" s="1213"/>
      <c r="JGH1395" s="1213"/>
      <c r="JGI1395" s="1213"/>
      <c r="JGJ1395" s="1213"/>
      <c r="JGK1395" s="1213"/>
      <c r="JGL1395" s="1213"/>
      <c r="JGM1395" s="1213"/>
      <c r="JGN1395" s="1213"/>
      <c r="JGO1395" s="1213"/>
      <c r="JGP1395" s="1213"/>
      <c r="JGQ1395" s="1213"/>
      <c r="JGR1395" s="1213"/>
      <c r="JGS1395" s="1213"/>
      <c r="JGT1395" s="1213"/>
      <c r="JGU1395" s="1213"/>
      <c r="JGV1395" s="1213"/>
      <c r="JGW1395" s="1213"/>
      <c r="JGX1395" s="1213"/>
      <c r="JGY1395" s="1213"/>
      <c r="JGZ1395" s="1213"/>
      <c r="JHA1395" s="1213"/>
      <c r="JHB1395" s="1213"/>
      <c r="JHC1395" s="1213"/>
      <c r="JHD1395" s="1213"/>
      <c r="JHE1395" s="1213"/>
      <c r="JHF1395" s="1213"/>
      <c r="JHG1395" s="1213"/>
      <c r="JHH1395" s="1213"/>
      <c r="JHI1395" s="1213"/>
      <c r="JHJ1395" s="1213"/>
      <c r="JHK1395" s="1213"/>
      <c r="JHL1395" s="1213"/>
      <c r="JHM1395" s="1213"/>
      <c r="JHN1395" s="1213"/>
      <c r="JHO1395" s="1213"/>
      <c r="JHP1395" s="1213"/>
      <c r="JHQ1395" s="1213"/>
      <c r="JHR1395" s="1213"/>
      <c r="JHS1395" s="1213"/>
      <c r="JHT1395" s="1213"/>
      <c r="JHU1395" s="1213"/>
      <c r="JHV1395" s="1213"/>
      <c r="JHW1395" s="1213"/>
      <c r="JHX1395" s="1213"/>
      <c r="JHY1395" s="1213"/>
      <c r="JHZ1395" s="1213"/>
      <c r="JIA1395" s="1213"/>
      <c r="JIB1395" s="1213"/>
      <c r="JIC1395" s="1213"/>
      <c r="JID1395" s="1213"/>
      <c r="JIE1395" s="1213"/>
      <c r="JIF1395" s="1213"/>
      <c r="JIG1395" s="1213"/>
      <c r="JIH1395" s="1213"/>
      <c r="JII1395" s="1213"/>
      <c r="JIJ1395" s="1213"/>
      <c r="JIK1395" s="1213"/>
      <c r="JIL1395" s="1213"/>
      <c r="JIM1395" s="1213"/>
      <c r="JIN1395" s="1213"/>
      <c r="JIO1395" s="1213"/>
      <c r="JIP1395" s="1213"/>
      <c r="JIQ1395" s="1213"/>
      <c r="JIR1395" s="1213"/>
      <c r="JIS1395" s="1213"/>
      <c r="JIT1395" s="1213"/>
      <c r="JIU1395" s="1213"/>
      <c r="JIV1395" s="1213"/>
      <c r="JIW1395" s="1213"/>
      <c r="JIX1395" s="1213"/>
      <c r="JIY1395" s="1213"/>
      <c r="JIZ1395" s="1213"/>
      <c r="JJA1395" s="1213"/>
      <c r="JJB1395" s="1213"/>
      <c r="JJC1395" s="1213"/>
      <c r="JJD1395" s="1213"/>
      <c r="JJE1395" s="1213"/>
      <c r="JJF1395" s="1213"/>
      <c r="JJG1395" s="1213"/>
      <c r="JJH1395" s="1213"/>
      <c r="JJI1395" s="1213"/>
      <c r="JJJ1395" s="1213"/>
      <c r="JJK1395" s="1213"/>
      <c r="JJL1395" s="1213"/>
      <c r="JJM1395" s="1213"/>
      <c r="JJN1395" s="1213"/>
      <c r="JJO1395" s="1213"/>
      <c r="JJP1395" s="1213"/>
      <c r="JJQ1395" s="1213"/>
      <c r="JJR1395" s="1213"/>
      <c r="JJS1395" s="1213"/>
      <c r="JJT1395" s="1213"/>
      <c r="JJU1395" s="1213"/>
      <c r="JJV1395" s="1213"/>
      <c r="JJW1395" s="1213"/>
      <c r="JJX1395" s="1213"/>
      <c r="JJY1395" s="1213"/>
      <c r="JJZ1395" s="1213"/>
      <c r="JKA1395" s="1213"/>
      <c r="JKB1395" s="1213"/>
      <c r="JKC1395" s="1213"/>
      <c r="JKD1395" s="1213"/>
      <c r="JKE1395" s="1213"/>
      <c r="JKF1395" s="1213"/>
      <c r="JKG1395" s="1213"/>
      <c r="JKH1395" s="1213"/>
      <c r="JKI1395" s="1213"/>
      <c r="JKJ1395" s="1213"/>
      <c r="JKK1395" s="1213"/>
      <c r="JKL1395" s="1213"/>
      <c r="JKM1395" s="1213"/>
      <c r="JKN1395" s="1213"/>
      <c r="JKO1395" s="1213"/>
      <c r="JKP1395" s="1213"/>
      <c r="JKQ1395" s="1213"/>
      <c r="JKR1395" s="1213"/>
      <c r="JKS1395" s="1213"/>
      <c r="JKT1395" s="1213"/>
      <c r="JKU1395" s="1213"/>
      <c r="JKV1395" s="1213"/>
      <c r="JKW1395" s="1213"/>
      <c r="JKX1395" s="1213"/>
      <c r="JKY1395" s="1213"/>
      <c r="JKZ1395" s="1213"/>
      <c r="JLA1395" s="1213"/>
      <c r="JLB1395" s="1213"/>
      <c r="JLC1395" s="1213"/>
      <c r="JLD1395" s="1213"/>
      <c r="JLE1395" s="1213"/>
      <c r="JLF1395" s="1213"/>
      <c r="JLG1395" s="1213"/>
      <c r="JLH1395" s="1213"/>
      <c r="JLI1395" s="1213"/>
      <c r="JLJ1395" s="1213"/>
      <c r="JLK1395" s="1213"/>
      <c r="JLL1395" s="1213"/>
      <c r="JLM1395" s="1213"/>
      <c r="JLN1395" s="1213"/>
      <c r="JLO1395" s="1213"/>
      <c r="JLP1395" s="1213"/>
      <c r="JLQ1395" s="1213"/>
      <c r="JLR1395" s="1213"/>
      <c r="JLS1395" s="1213"/>
      <c r="JLT1395" s="1213"/>
      <c r="JLU1395" s="1213"/>
      <c r="JLV1395" s="1213"/>
      <c r="JLW1395" s="1213"/>
      <c r="JLX1395" s="1213"/>
      <c r="JLY1395" s="1213"/>
      <c r="JLZ1395" s="1213"/>
      <c r="JMA1395" s="1213"/>
      <c r="JMB1395" s="1213"/>
      <c r="JMC1395" s="1213"/>
      <c r="JMD1395" s="1213"/>
      <c r="JME1395" s="1213"/>
      <c r="JMF1395" s="1213"/>
      <c r="JMG1395" s="1213"/>
      <c r="JMH1395" s="1213"/>
      <c r="JMI1395" s="1213"/>
      <c r="JMJ1395" s="1213"/>
      <c r="JMK1395" s="1213"/>
      <c r="JML1395" s="1213"/>
      <c r="JMM1395" s="1213"/>
      <c r="JMN1395" s="1213"/>
      <c r="JMO1395" s="1213"/>
      <c r="JMP1395" s="1213"/>
      <c r="JMQ1395" s="1213"/>
      <c r="JMR1395" s="1213"/>
      <c r="JMS1395" s="1213"/>
      <c r="JMT1395" s="1213"/>
      <c r="JMU1395" s="1213"/>
      <c r="JMV1395" s="1213"/>
      <c r="JMW1395" s="1213"/>
      <c r="JMX1395" s="1213"/>
      <c r="JMY1395" s="1213"/>
      <c r="JMZ1395" s="1213"/>
      <c r="JNA1395" s="1213"/>
      <c r="JNB1395" s="1213"/>
      <c r="JNC1395" s="1213"/>
      <c r="JND1395" s="1213"/>
      <c r="JNE1395" s="1213"/>
      <c r="JNF1395" s="1213"/>
      <c r="JNG1395" s="1213"/>
      <c r="JNH1395" s="1213"/>
      <c r="JNI1395" s="1213"/>
      <c r="JNJ1395" s="1213"/>
      <c r="JNK1395" s="1213"/>
      <c r="JNL1395" s="1213"/>
      <c r="JNM1395" s="1213"/>
      <c r="JNN1395" s="1213"/>
      <c r="JNO1395" s="1213"/>
      <c r="JNP1395" s="1213"/>
      <c r="JNQ1395" s="1213"/>
      <c r="JNR1395" s="1213"/>
      <c r="JNS1395" s="1213"/>
      <c r="JNT1395" s="1213"/>
      <c r="JNU1395" s="1213"/>
      <c r="JNV1395" s="1213"/>
      <c r="JNW1395" s="1213"/>
      <c r="JNX1395" s="1213"/>
      <c r="JNY1395" s="1213"/>
      <c r="JNZ1395" s="1213"/>
      <c r="JOA1395" s="1213"/>
      <c r="JOB1395" s="1213"/>
      <c r="JOC1395" s="1213"/>
      <c r="JOD1395" s="1213"/>
      <c r="JOE1395" s="1213"/>
      <c r="JOF1395" s="1213"/>
      <c r="JOG1395" s="1213"/>
      <c r="JOH1395" s="1213"/>
      <c r="JOI1395" s="1213"/>
      <c r="JOJ1395" s="1213"/>
      <c r="JOK1395" s="1213"/>
      <c r="JOL1395" s="1213"/>
      <c r="JOM1395" s="1213"/>
      <c r="JON1395" s="1213"/>
      <c r="JOO1395" s="1213"/>
      <c r="JOP1395" s="1213"/>
      <c r="JOQ1395" s="1213"/>
      <c r="JOR1395" s="1213"/>
      <c r="JOS1395" s="1213"/>
      <c r="JOT1395" s="1213"/>
      <c r="JOU1395" s="1213"/>
      <c r="JOV1395" s="1213"/>
      <c r="JOW1395" s="1213"/>
      <c r="JOX1395" s="1213"/>
      <c r="JOY1395" s="1213"/>
      <c r="JOZ1395" s="1213"/>
      <c r="JPA1395" s="1213"/>
      <c r="JPB1395" s="1213"/>
      <c r="JPC1395" s="1213"/>
      <c r="JPD1395" s="1213"/>
      <c r="JPE1395" s="1213"/>
      <c r="JPF1395" s="1213"/>
      <c r="JPG1395" s="1213"/>
      <c r="JPH1395" s="1213"/>
      <c r="JPI1395" s="1213"/>
      <c r="JPJ1395" s="1213"/>
      <c r="JPK1395" s="1213"/>
      <c r="JPL1395" s="1213"/>
      <c r="JPM1395" s="1213"/>
      <c r="JPN1395" s="1213"/>
      <c r="JPO1395" s="1213"/>
      <c r="JPP1395" s="1213"/>
      <c r="JPQ1395" s="1213"/>
      <c r="JPR1395" s="1213"/>
      <c r="JPS1395" s="1213"/>
      <c r="JPT1395" s="1213"/>
      <c r="JPU1395" s="1213"/>
      <c r="JPV1395" s="1213"/>
      <c r="JPW1395" s="1213"/>
      <c r="JPX1395" s="1213"/>
      <c r="JPY1395" s="1213"/>
      <c r="JPZ1395" s="1213"/>
      <c r="JQA1395" s="1213"/>
      <c r="JQB1395" s="1213"/>
      <c r="JQC1395" s="1213"/>
      <c r="JQD1395" s="1213"/>
      <c r="JQE1395" s="1213"/>
      <c r="JQF1395" s="1213"/>
      <c r="JQG1395" s="1213"/>
      <c r="JQH1395" s="1213"/>
      <c r="JQI1395" s="1213"/>
      <c r="JQJ1395" s="1213"/>
      <c r="JQK1395" s="1213"/>
      <c r="JQL1395" s="1213"/>
      <c r="JQM1395" s="1213"/>
      <c r="JQN1395" s="1213"/>
      <c r="JQO1395" s="1213"/>
      <c r="JQP1395" s="1213"/>
      <c r="JQQ1395" s="1213"/>
      <c r="JQR1395" s="1213"/>
      <c r="JQS1395" s="1213"/>
      <c r="JQT1395" s="1213"/>
      <c r="JQU1395" s="1213"/>
      <c r="JQV1395" s="1213"/>
      <c r="JQW1395" s="1213"/>
      <c r="JQX1395" s="1213"/>
      <c r="JQY1395" s="1213"/>
      <c r="JQZ1395" s="1213"/>
      <c r="JRA1395" s="1213"/>
      <c r="JRB1395" s="1213"/>
      <c r="JRC1395" s="1213"/>
      <c r="JRD1395" s="1213"/>
      <c r="JRE1395" s="1213"/>
      <c r="JRF1395" s="1213"/>
      <c r="JRG1395" s="1213"/>
      <c r="JRH1395" s="1213"/>
      <c r="JRI1395" s="1213"/>
      <c r="JRJ1395" s="1213"/>
      <c r="JRK1395" s="1213"/>
      <c r="JRL1395" s="1213"/>
      <c r="JRM1395" s="1213"/>
      <c r="JRN1395" s="1213"/>
      <c r="JRO1395" s="1213"/>
      <c r="JRP1395" s="1213"/>
      <c r="JRQ1395" s="1213"/>
      <c r="JRR1395" s="1213"/>
      <c r="JRS1395" s="1213"/>
      <c r="JRT1395" s="1213"/>
      <c r="JRU1395" s="1213"/>
      <c r="JRV1395" s="1213"/>
      <c r="JRW1395" s="1213"/>
      <c r="JRX1395" s="1213"/>
      <c r="JRY1395" s="1213"/>
      <c r="JRZ1395" s="1213"/>
      <c r="JSA1395" s="1213"/>
      <c r="JSB1395" s="1213"/>
      <c r="JSC1395" s="1213"/>
      <c r="JSD1395" s="1213"/>
      <c r="JSE1395" s="1213"/>
      <c r="JSF1395" s="1213"/>
      <c r="JSG1395" s="1213"/>
      <c r="JSH1395" s="1213"/>
      <c r="JSI1395" s="1213"/>
      <c r="JSJ1395" s="1213"/>
      <c r="JSK1395" s="1213"/>
      <c r="JSL1395" s="1213"/>
      <c r="JSM1395" s="1213"/>
      <c r="JSN1395" s="1213"/>
      <c r="JSO1395" s="1213"/>
      <c r="JSP1395" s="1213"/>
      <c r="JSQ1395" s="1213"/>
      <c r="JSR1395" s="1213"/>
      <c r="JSS1395" s="1213"/>
      <c r="JST1395" s="1213"/>
      <c r="JSU1395" s="1213"/>
      <c r="JSV1395" s="1213"/>
      <c r="JSW1395" s="1213"/>
      <c r="JSX1395" s="1213"/>
      <c r="JSY1395" s="1213"/>
      <c r="JSZ1395" s="1213"/>
      <c r="JTA1395" s="1213"/>
      <c r="JTB1395" s="1213"/>
      <c r="JTC1395" s="1213"/>
      <c r="JTD1395" s="1213"/>
      <c r="JTE1395" s="1213"/>
      <c r="JTF1395" s="1213"/>
      <c r="JTG1395" s="1213"/>
      <c r="JTH1395" s="1213"/>
      <c r="JTI1395" s="1213"/>
      <c r="JTJ1395" s="1213"/>
      <c r="JTK1395" s="1213"/>
      <c r="JTL1395" s="1213"/>
      <c r="JTM1395" s="1213"/>
      <c r="JTN1395" s="1213"/>
      <c r="JTO1395" s="1213"/>
      <c r="JTP1395" s="1213"/>
      <c r="JTQ1395" s="1213"/>
      <c r="JTR1395" s="1213"/>
      <c r="JTS1395" s="1213"/>
      <c r="JTT1395" s="1213"/>
      <c r="JTU1395" s="1213"/>
      <c r="JTV1395" s="1213"/>
      <c r="JTW1395" s="1213"/>
      <c r="JTX1395" s="1213"/>
      <c r="JTY1395" s="1213"/>
      <c r="JTZ1395" s="1213"/>
      <c r="JUA1395" s="1213"/>
      <c r="JUB1395" s="1213"/>
      <c r="JUC1395" s="1213"/>
      <c r="JUD1395" s="1213"/>
      <c r="JUE1395" s="1213"/>
      <c r="JUF1395" s="1213"/>
      <c r="JUG1395" s="1213"/>
      <c r="JUH1395" s="1213"/>
      <c r="JUI1395" s="1213"/>
      <c r="JUJ1395" s="1213"/>
      <c r="JUK1395" s="1213"/>
      <c r="JUL1395" s="1213"/>
      <c r="JUM1395" s="1213"/>
      <c r="JUN1395" s="1213"/>
      <c r="JUO1395" s="1213"/>
      <c r="JUP1395" s="1213"/>
      <c r="JUQ1395" s="1213"/>
      <c r="JUR1395" s="1213"/>
      <c r="JUS1395" s="1213"/>
      <c r="JUT1395" s="1213"/>
      <c r="JUU1395" s="1213"/>
      <c r="JUV1395" s="1213"/>
      <c r="JUW1395" s="1213"/>
      <c r="JUX1395" s="1213"/>
      <c r="JUY1395" s="1213"/>
      <c r="JUZ1395" s="1213"/>
      <c r="JVA1395" s="1213"/>
      <c r="JVB1395" s="1213"/>
      <c r="JVC1395" s="1213"/>
      <c r="JVD1395" s="1213"/>
      <c r="JVE1395" s="1213"/>
      <c r="JVF1395" s="1213"/>
      <c r="JVG1395" s="1213"/>
      <c r="JVH1395" s="1213"/>
      <c r="JVI1395" s="1213"/>
      <c r="JVJ1395" s="1213"/>
      <c r="JVK1395" s="1213"/>
      <c r="JVL1395" s="1213"/>
      <c r="JVM1395" s="1213"/>
      <c r="JVN1395" s="1213"/>
      <c r="JVO1395" s="1213"/>
      <c r="JVP1395" s="1213"/>
      <c r="JVQ1395" s="1213"/>
      <c r="JVR1395" s="1213"/>
      <c r="JVS1395" s="1213"/>
      <c r="JVT1395" s="1213"/>
      <c r="JVU1395" s="1213"/>
      <c r="JVV1395" s="1213"/>
      <c r="JVW1395" s="1213"/>
      <c r="JVX1395" s="1213"/>
      <c r="JVY1395" s="1213"/>
      <c r="JVZ1395" s="1213"/>
      <c r="JWA1395" s="1213"/>
      <c r="JWB1395" s="1213"/>
      <c r="JWC1395" s="1213"/>
      <c r="JWD1395" s="1213"/>
      <c r="JWE1395" s="1213"/>
      <c r="JWF1395" s="1213"/>
      <c r="JWG1395" s="1213"/>
      <c r="JWH1395" s="1213"/>
      <c r="JWI1395" s="1213"/>
      <c r="JWJ1395" s="1213"/>
      <c r="JWK1395" s="1213"/>
      <c r="JWL1395" s="1213"/>
      <c r="JWM1395" s="1213"/>
      <c r="JWN1395" s="1213"/>
      <c r="JWO1395" s="1213"/>
      <c r="JWP1395" s="1213"/>
      <c r="JWQ1395" s="1213"/>
      <c r="JWR1395" s="1213"/>
      <c r="JWS1395" s="1213"/>
      <c r="JWT1395" s="1213"/>
      <c r="JWU1395" s="1213"/>
      <c r="JWV1395" s="1213"/>
      <c r="JWW1395" s="1213"/>
      <c r="JWX1395" s="1213"/>
      <c r="JWY1395" s="1213"/>
      <c r="JWZ1395" s="1213"/>
      <c r="JXA1395" s="1213"/>
      <c r="JXB1395" s="1213"/>
      <c r="JXC1395" s="1213"/>
      <c r="JXD1395" s="1213"/>
      <c r="JXE1395" s="1213"/>
      <c r="JXF1395" s="1213"/>
      <c r="JXG1395" s="1213"/>
      <c r="JXH1395" s="1213"/>
      <c r="JXI1395" s="1213"/>
      <c r="JXJ1395" s="1213"/>
      <c r="JXK1395" s="1213"/>
      <c r="JXL1395" s="1213"/>
      <c r="JXM1395" s="1213"/>
      <c r="JXN1395" s="1213"/>
      <c r="JXO1395" s="1213"/>
      <c r="JXP1395" s="1213"/>
      <c r="JXQ1395" s="1213"/>
      <c r="JXR1395" s="1213"/>
      <c r="JXS1395" s="1213"/>
      <c r="JXT1395" s="1213"/>
      <c r="JXU1395" s="1213"/>
      <c r="JXV1395" s="1213"/>
      <c r="JXW1395" s="1213"/>
      <c r="JXX1395" s="1213"/>
      <c r="JXY1395" s="1213"/>
      <c r="JXZ1395" s="1213"/>
      <c r="JYA1395" s="1213"/>
      <c r="JYB1395" s="1213"/>
      <c r="JYC1395" s="1213"/>
      <c r="JYD1395" s="1213"/>
      <c r="JYE1395" s="1213"/>
      <c r="JYF1395" s="1213"/>
      <c r="JYG1395" s="1213"/>
      <c r="JYH1395" s="1213"/>
      <c r="JYI1395" s="1213"/>
      <c r="JYJ1395" s="1213"/>
      <c r="JYK1395" s="1213"/>
      <c r="JYL1395" s="1213"/>
      <c r="JYM1395" s="1213"/>
      <c r="JYN1395" s="1213"/>
      <c r="JYO1395" s="1213"/>
      <c r="JYP1395" s="1213"/>
      <c r="JYQ1395" s="1213"/>
      <c r="JYR1395" s="1213"/>
      <c r="JYS1395" s="1213"/>
      <c r="JYT1395" s="1213"/>
      <c r="JYU1395" s="1213"/>
      <c r="JYV1395" s="1213"/>
      <c r="JYW1395" s="1213"/>
      <c r="JYX1395" s="1213"/>
      <c r="JYY1395" s="1213"/>
      <c r="JYZ1395" s="1213"/>
      <c r="JZA1395" s="1213"/>
      <c r="JZB1395" s="1213"/>
      <c r="JZC1395" s="1213"/>
      <c r="JZD1395" s="1213"/>
      <c r="JZE1395" s="1213"/>
      <c r="JZF1395" s="1213"/>
      <c r="JZG1395" s="1213"/>
      <c r="JZH1395" s="1213"/>
      <c r="JZI1395" s="1213"/>
      <c r="JZJ1395" s="1213"/>
      <c r="JZK1395" s="1213"/>
      <c r="JZL1395" s="1213"/>
      <c r="JZM1395" s="1213"/>
      <c r="JZN1395" s="1213"/>
      <c r="JZO1395" s="1213"/>
      <c r="JZP1395" s="1213"/>
      <c r="JZQ1395" s="1213"/>
      <c r="JZR1395" s="1213"/>
      <c r="JZS1395" s="1213"/>
      <c r="JZT1395" s="1213"/>
      <c r="JZU1395" s="1213"/>
      <c r="JZV1395" s="1213"/>
      <c r="JZW1395" s="1213"/>
      <c r="JZX1395" s="1213"/>
      <c r="JZY1395" s="1213"/>
      <c r="JZZ1395" s="1213"/>
      <c r="KAA1395" s="1213"/>
      <c r="KAB1395" s="1213"/>
      <c r="KAC1395" s="1213"/>
      <c r="KAD1395" s="1213"/>
      <c r="KAE1395" s="1213"/>
      <c r="KAF1395" s="1213"/>
      <c r="KAG1395" s="1213"/>
      <c r="KAH1395" s="1213"/>
      <c r="KAI1395" s="1213"/>
      <c r="KAJ1395" s="1213"/>
      <c r="KAK1395" s="1213"/>
      <c r="KAL1395" s="1213"/>
      <c r="KAM1395" s="1213"/>
      <c r="KAN1395" s="1213"/>
      <c r="KAO1395" s="1213"/>
      <c r="KAP1395" s="1213"/>
      <c r="KAQ1395" s="1213"/>
      <c r="KAR1395" s="1213"/>
      <c r="KAS1395" s="1213"/>
      <c r="KAT1395" s="1213"/>
      <c r="KAU1395" s="1213"/>
      <c r="KAV1395" s="1213"/>
      <c r="KAW1395" s="1213"/>
      <c r="KAX1395" s="1213"/>
      <c r="KAY1395" s="1213"/>
      <c r="KAZ1395" s="1213"/>
      <c r="KBA1395" s="1213"/>
      <c r="KBB1395" s="1213"/>
      <c r="KBC1395" s="1213"/>
      <c r="KBD1395" s="1213"/>
      <c r="KBE1395" s="1213"/>
      <c r="KBF1395" s="1213"/>
      <c r="KBG1395" s="1213"/>
      <c r="KBH1395" s="1213"/>
      <c r="KBI1395" s="1213"/>
      <c r="KBJ1395" s="1213"/>
      <c r="KBK1395" s="1213"/>
      <c r="KBL1395" s="1213"/>
      <c r="KBM1395" s="1213"/>
      <c r="KBN1395" s="1213"/>
      <c r="KBO1395" s="1213"/>
      <c r="KBP1395" s="1213"/>
      <c r="KBQ1395" s="1213"/>
      <c r="KBR1395" s="1213"/>
      <c r="KBS1395" s="1213"/>
      <c r="KBT1395" s="1213"/>
      <c r="KBU1395" s="1213"/>
      <c r="KBV1395" s="1213"/>
      <c r="KBW1395" s="1213"/>
      <c r="KBX1395" s="1213"/>
      <c r="KBY1395" s="1213"/>
      <c r="KBZ1395" s="1213"/>
      <c r="KCA1395" s="1213"/>
      <c r="KCB1395" s="1213"/>
      <c r="KCC1395" s="1213"/>
      <c r="KCD1395" s="1213"/>
      <c r="KCE1395" s="1213"/>
      <c r="KCF1395" s="1213"/>
      <c r="KCG1395" s="1213"/>
      <c r="KCH1395" s="1213"/>
      <c r="KCI1395" s="1213"/>
      <c r="KCJ1395" s="1213"/>
      <c r="KCK1395" s="1213"/>
      <c r="KCL1395" s="1213"/>
      <c r="KCM1395" s="1213"/>
      <c r="KCN1395" s="1213"/>
      <c r="KCO1395" s="1213"/>
      <c r="KCP1395" s="1213"/>
      <c r="KCQ1395" s="1213"/>
      <c r="KCR1395" s="1213"/>
      <c r="KCS1395" s="1213"/>
      <c r="KCT1395" s="1213"/>
      <c r="KCU1395" s="1213"/>
      <c r="KCV1395" s="1213"/>
      <c r="KCW1395" s="1213"/>
      <c r="KCX1395" s="1213"/>
      <c r="KCY1395" s="1213"/>
      <c r="KCZ1395" s="1213"/>
      <c r="KDA1395" s="1213"/>
      <c r="KDB1395" s="1213"/>
      <c r="KDC1395" s="1213"/>
      <c r="KDD1395" s="1213"/>
      <c r="KDE1395" s="1213"/>
      <c r="KDF1395" s="1213"/>
      <c r="KDG1395" s="1213"/>
      <c r="KDH1395" s="1213"/>
      <c r="KDI1395" s="1213"/>
      <c r="KDJ1395" s="1213"/>
      <c r="KDK1395" s="1213"/>
      <c r="KDL1395" s="1213"/>
      <c r="KDM1395" s="1213"/>
      <c r="KDN1395" s="1213"/>
      <c r="KDO1395" s="1213"/>
      <c r="KDP1395" s="1213"/>
      <c r="KDQ1395" s="1213"/>
      <c r="KDR1395" s="1213"/>
      <c r="KDS1395" s="1213"/>
      <c r="KDT1395" s="1213"/>
      <c r="KDU1395" s="1213"/>
      <c r="KDV1395" s="1213"/>
      <c r="KDW1395" s="1213"/>
      <c r="KDX1395" s="1213"/>
      <c r="KDY1395" s="1213"/>
      <c r="KDZ1395" s="1213"/>
      <c r="KEA1395" s="1213"/>
      <c r="KEB1395" s="1213"/>
      <c r="KEC1395" s="1213"/>
      <c r="KED1395" s="1213"/>
      <c r="KEE1395" s="1213"/>
      <c r="KEF1395" s="1213"/>
      <c r="KEG1395" s="1213"/>
      <c r="KEH1395" s="1213"/>
      <c r="KEI1395" s="1213"/>
      <c r="KEJ1395" s="1213"/>
      <c r="KEK1395" s="1213"/>
      <c r="KEL1395" s="1213"/>
      <c r="KEM1395" s="1213"/>
      <c r="KEN1395" s="1213"/>
      <c r="KEO1395" s="1213"/>
      <c r="KEP1395" s="1213"/>
      <c r="KEQ1395" s="1213"/>
      <c r="KER1395" s="1213"/>
      <c r="KES1395" s="1213"/>
      <c r="KET1395" s="1213"/>
      <c r="KEU1395" s="1213"/>
      <c r="KEV1395" s="1213"/>
      <c r="KEW1395" s="1213"/>
      <c r="KEX1395" s="1213"/>
      <c r="KEY1395" s="1213"/>
      <c r="KEZ1395" s="1213"/>
      <c r="KFA1395" s="1213"/>
      <c r="KFB1395" s="1213"/>
      <c r="KFC1395" s="1213"/>
      <c r="KFD1395" s="1213"/>
      <c r="KFE1395" s="1213"/>
      <c r="KFF1395" s="1213"/>
      <c r="KFG1395" s="1213"/>
      <c r="KFH1395" s="1213"/>
      <c r="KFI1395" s="1213"/>
      <c r="KFJ1395" s="1213"/>
      <c r="KFK1395" s="1213"/>
      <c r="KFL1395" s="1213"/>
      <c r="KFM1395" s="1213"/>
      <c r="KFN1395" s="1213"/>
      <c r="KFO1395" s="1213"/>
      <c r="KFP1395" s="1213"/>
      <c r="KFQ1395" s="1213"/>
      <c r="KFR1395" s="1213"/>
      <c r="KFS1395" s="1213"/>
      <c r="KFT1395" s="1213"/>
      <c r="KFU1395" s="1213"/>
      <c r="KFV1395" s="1213"/>
      <c r="KFW1395" s="1213"/>
      <c r="KFX1395" s="1213"/>
      <c r="KFY1395" s="1213"/>
      <c r="KFZ1395" s="1213"/>
      <c r="KGA1395" s="1213"/>
      <c r="KGB1395" s="1213"/>
      <c r="KGC1395" s="1213"/>
      <c r="KGD1395" s="1213"/>
      <c r="KGE1395" s="1213"/>
      <c r="KGF1395" s="1213"/>
      <c r="KGG1395" s="1213"/>
      <c r="KGH1395" s="1213"/>
      <c r="KGI1395" s="1213"/>
      <c r="KGJ1395" s="1213"/>
      <c r="KGK1395" s="1213"/>
      <c r="KGL1395" s="1213"/>
      <c r="KGM1395" s="1213"/>
      <c r="KGN1395" s="1213"/>
      <c r="KGO1395" s="1213"/>
      <c r="KGP1395" s="1213"/>
      <c r="KGQ1395" s="1213"/>
      <c r="KGR1395" s="1213"/>
      <c r="KGS1395" s="1213"/>
      <c r="KGT1395" s="1213"/>
      <c r="KGU1395" s="1213"/>
      <c r="KGV1395" s="1213"/>
      <c r="KGW1395" s="1213"/>
      <c r="KGX1395" s="1213"/>
      <c r="KGY1395" s="1213"/>
      <c r="KGZ1395" s="1213"/>
      <c r="KHA1395" s="1213"/>
      <c r="KHB1395" s="1213"/>
      <c r="KHC1395" s="1213"/>
      <c r="KHD1395" s="1213"/>
      <c r="KHE1395" s="1213"/>
      <c r="KHF1395" s="1213"/>
      <c r="KHG1395" s="1213"/>
      <c r="KHH1395" s="1213"/>
      <c r="KHI1395" s="1213"/>
      <c r="KHJ1395" s="1213"/>
      <c r="KHK1395" s="1213"/>
      <c r="KHL1395" s="1213"/>
      <c r="KHM1395" s="1213"/>
      <c r="KHN1395" s="1213"/>
      <c r="KHO1395" s="1213"/>
      <c r="KHP1395" s="1213"/>
      <c r="KHQ1395" s="1213"/>
      <c r="KHR1395" s="1213"/>
      <c r="KHS1395" s="1213"/>
      <c r="KHT1395" s="1213"/>
      <c r="KHU1395" s="1213"/>
      <c r="KHV1395" s="1213"/>
      <c r="KHW1395" s="1213"/>
      <c r="KHX1395" s="1213"/>
      <c r="KHY1395" s="1213"/>
      <c r="KHZ1395" s="1213"/>
      <c r="KIA1395" s="1213"/>
      <c r="KIB1395" s="1213"/>
      <c r="KIC1395" s="1213"/>
      <c r="KID1395" s="1213"/>
      <c r="KIE1395" s="1213"/>
      <c r="KIF1395" s="1213"/>
      <c r="KIG1395" s="1213"/>
      <c r="KIH1395" s="1213"/>
      <c r="KII1395" s="1213"/>
      <c r="KIJ1395" s="1213"/>
      <c r="KIK1395" s="1213"/>
      <c r="KIL1395" s="1213"/>
      <c r="KIM1395" s="1213"/>
      <c r="KIN1395" s="1213"/>
      <c r="KIO1395" s="1213"/>
      <c r="KIP1395" s="1213"/>
      <c r="KIQ1395" s="1213"/>
      <c r="KIR1395" s="1213"/>
      <c r="KIS1395" s="1213"/>
      <c r="KIT1395" s="1213"/>
      <c r="KIU1395" s="1213"/>
      <c r="KIV1395" s="1213"/>
      <c r="KIW1395" s="1213"/>
      <c r="KIX1395" s="1213"/>
      <c r="KIY1395" s="1213"/>
      <c r="KIZ1395" s="1213"/>
      <c r="KJA1395" s="1213"/>
      <c r="KJB1395" s="1213"/>
      <c r="KJC1395" s="1213"/>
      <c r="KJD1395" s="1213"/>
      <c r="KJE1395" s="1213"/>
      <c r="KJF1395" s="1213"/>
      <c r="KJG1395" s="1213"/>
      <c r="KJH1395" s="1213"/>
      <c r="KJI1395" s="1213"/>
      <c r="KJJ1395" s="1213"/>
      <c r="KJK1395" s="1213"/>
      <c r="KJL1395" s="1213"/>
      <c r="KJM1395" s="1213"/>
      <c r="KJN1395" s="1213"/>
      <c r="KJO1395" s="1213"/>
      <c r="KJP1395" s="1213"/>
      <c r="KJQ1395" s="1213"/>
      <c r="KJR1395" s="1213"/>
      <c r="KJS1395" s="1213"/>
      <c r="KJT1395" s="1213"/>
      <c r="KJU1395" s="1213"/>
      <c r="KJV1395" s="1213"/>
      <c r="KJW1395" s="1213"/>
      <c r="KJX1395" s="1213"/>
      <c r="KJY1395" s="1213"/>
      <c r="KJZ1395" s="1213"/>
      <c r="KKA1395" s="1213"/>
      <c r="KKB1395" s="1213"/>
      <c r="KKC1395" s="1213"/>
      <c r="KKD1395" s="1213"/>
      <c r="KKE1395" s="1213"/>
      <c r="KKF1395" s="1213"/>
      <c r="KKG1395" s="1213"/>
      <c r="KKH1395" s="1213"/>
      <c r="KKI1395" s="1213"/>
      <c r="KKJ1395" s="1213"/>
      <c r="KKK1395" s="1213"/>
      <c r="KKL1395" s="1213"/>
      <c r="KKM1395" s="1213"/>
      <c r="KKN1395" s="1213"/>
      <c r="KKO1395" s="1213"/>
      <c r="KKP1395" s="1213"/>
      <c r="KKQ1395" s="1213"/>
      <c r="KKR1395" s="1213"/>
      <c r="KKS1395" s="1213"/>
      <c r="KKT1395" s="1213"/>
      <c r="KKU1395" s="1213"/>
      <c r="KKV1395" s="1213"/>
      <c r="KKW1395" s="1213"/>
      <c r="KKX1395" s="1213"/>
      <c r="KKY1395" s="1213"/>
      <c r="KKZ1395" s="1213"/>
      <c r="KLA1395" s="1213"/>
      <c r="KLB1395" s="1213"/>
      <c r="KLC1395" s="1213"/>
      <c r="KLD1395" s="1213"/>
      <c r="KLE1395" s="1213"/>
      <c r="KLF1395" s="1213"/>
      <c r="KLG1395" s="1213"/>
      <c r="KLH1395" s="1213"/>
      <c r="KLI1395" s="1213"/>
      <c r="KLJ1395" s="1213"/>
      <c r="KLK1395" s="1213"/>
      <c r="KLL1395" s="1213"/>
      <c r="KLM1395" s="1213"/>
      <c r="KLN1395" s="1213"/>
      <c r="KLO1395" s="1213"/>
      <c r="KLP1395" s="1213"/>
      <c r="KLQ1395" s="1213"/>
      <c r="KLR1395" s="1213"/>
      <c r="KLS1395" s="1213"/>
      <c r="KLT1395" s="1213"/>
      <c r="KLU1395" s="1213"/>
      <c r="KLV1395" s="1213"/>
      <c r="KLW1395" s="1213"/>
      <c r="KLX1395" s="1213"/>
      <c r="KLY1395" s="1213"/>
      <c r="KLZ1395" s="1213"/>
      <c r="KMA1395" s="1213"/>
      <c r="KMB1395" s="1213"/>
      <c r="KMC1395" s="1213"/>
      <c r="KMD1395" s="1213"/>
      <c r="KME1395" s="1213"/>
      <c r="KMF1395" s="1213"/>
      <c r="KMG1395" s="1213"/>
      <c r="KMH1395" s="1213"/>
      <c r="KMI1395" s="1213"/>
      <c r="KMJ1395" s="1213"/>
      <c r="KMK1395" s="1213"/>
      <c r="KML1395" s="1213"/>
      <c r="KMM1395" s="1213"/>
      <c r="KMN1395" s="1213"/>
      <c r="KMO1395" s="1213"/>
      <c r="KMP1395" s="1213"/>
      <c r="KMQ1395" s="1213"/>
      <c r="KMR1395" s="1213"/>
      <c r="KMS1395" s="1213"/>
      <c r="KMT1395" s="1213"/>
      <c r="KMU1395" s="1213"/>
      <c r="KMV1395" s="1213"/>
      <c r="KMW1395" s="1213"/>
      <c r="KMX1395" s="1213"/>
      <c r="KMY1395" s="1213"/>
      <c r="KMZ1395" s="1213"/>
      <c r="KNA1395" s="1213"/>
      <c r="KNB1395" s="1213"/>
      <c r="KNC1395" s="1213"/>
      <c r="KND1395" s="1213"/>
      <c r="KNE1395" s="1213"/>
      <c r="KNF1395" s="1213"/>
      <c r="KNG1395" s="1213"/>
      <c r="KNH1395" s="1213"/>
      <c r="KNI1395" s="1213"/>
      <c r="KNJ1395" s="1213"/>
      <c r="KNK1395" s="1213"/>
      <c r="KNL1395" s="1213"/>
      <c r="KNM1395" s="1213"/>
      <c r="KNN1395" s="1213"/>
      <c r="KNO1395" s="1213"/>
      <c r="KNP1395" s="1213"/>
      <c r="KNQ1395" s="1213"/>
      <c r="KNR1395" s="1213"/>
      <c r="KNS1395" s="1213"/>
      <c r="KNT1395" s="1213"/>
      <c r="KNU1395" s="1213"/>
      <c r="KNV1395" s="1213"/>
      <c r="KNW1395" s="1213"/>
      <c r="KNX1395" s="1213"/>
      <c r="KNY1395" s="1213"/>
      <c r="KNZ1395" s="1213"/>
      <c r="KOA1395" s="1213"/>
      <c r="KOB1395" s="1213"/>
      <c r="KOC1395" s="1213"/>
      <c r="KOD1395" s="1213"/>
      <c r="KOE1395" s="1213"/>
      <c r="KOF1395" s="1213"/>
      <c r="KOG1395" s="1213"/>
      <c r="KOH1395" s="1213"/>
      <c r="KOI1395" s="1213"/>
      <c r="KOJ1395" s="1213"/>
      <c r="KOK1395" s="1213"/>
      <c r="KOL1395" s="1213"/>
      <c r="KOM1395" s="1213"/>
      <c r="KON1395" s="1213"/>
      <c r="KOO1395" s="1213"/>
      <c r="KOP1395" s="1213"/>
      <c r="KOQ1395" s="1213"/>
      <c r="KOR1395" s="1213"/>
      <c r="KOS1395" s="1213"/>
      <c r="KOT1395" s="1213"/>
      <c r="KOU1395" s="1213"/>
      <c r="KOV1395" s="1213"/>
      <c r="KOW1395" s="1213"/>
      <c r="KOX1395" s="1213"/>
      <c r="KOY1395" s="1213"/>
      <c r="KOZ1395" s="1213"/>
      <c r="KPA1395" s="1213"/>
      <c r="KPB1395" s="1213"/>
      <c r="KPC1395" s="1213"/>
      <c r="KPD1395" s="1213"/>
      <c r="KPE1395" s="1213"/>
      <c r="KPF1395" s="1213"/>
      <c r="KPG1395" s="1213"/>
      <c r="KPH1395" s="1213"/>
      <c r="KPI1395" s="1213"/>
      <c r="KPJ1395" s="1213"/>
      <c r="KPK1395" s="1213"/>
      <c r="KPL1395" s="1213"/>
      <c r="KPM1395" s="1213"/>
      <c r="KPN1395" s="1213"/>
      <c r="KPO1395" s="1213"/>
      <c r="KPP1395" s="1213"/>
      <c r="KPQ1395" s="1213"/>
      <c r="KPR1395" s="1213"/>
      <c r="KPS1395" s="1213"/>
      <c r="KPT1395" s="1213"/>
      <c r="KPU1395" s="1213"/>
      <c r="KPV1395" s="1213"/>
      <c r="KPW1395" s="1213"/>
      <c r="KPX1395" s="1213"/>
      <c r="KPY1395" s="1213"/>
      <c r="KPZ1395" s="1213"/>
      <c r="KQA1395" s="1213"/>
      <c r="KQB1395" s="1213"/>
      <c r="KQC1395" s="1213"/>
      <c r="KQD1395" s="1213"/>
      <c r="KQE1395" s="1213"/>
      <c r="KQF1395" s="1213"/>
      <c r="KQG1395" s="1213"/>
      <c r="KQH1395" s="1213"/>
      <c r="KQI1395" s="1213"/>
      <c r="KQJ1395" s="1213"/>
      <c r="KQK1395" s="1213"/>
      <c r="KQL1395" s="1213"/>
      <c r="KQM1395" s="1213"/>
      <c r="KQN1395" s="1213"/>
      <c r="KQO1395" s="1213"/>
      <c r="KQP1395" s="1213"/>
      <c r="KQQ1395" s="1213"/>
      <c r="KQR1395" s="1213"/>
      <c r="KQS1395" s="1213"/>
      <c r="KQT1395" s="1213"/>
      <c r="KQU1395" s="1213"/>
      <c r="KQV1395" s="1213"/>
      <c r="KQW1395" s="1213"/>
      <c r="KQX1395" s="1213"/>
      <c r="KQY1395" s="1213"/>
      <c r="KQZ1395" s="1213"/>
      <c r="KRA1395" s="1213"/>
      <c r="KRB1395" s="1213"/>
      <c r="KRC1395" s="1213"/>
      <c r="KRD1395" s="1213"/>
      <c r="KRE1395" s="1213"/>
      <c r="KRF1395" s="1213"/>
      <c r="KRG1395" s="1213"/>
      <c r="KRH1395" s="1213"/>
      <c r="KRI1395" s="1213"/>
      <c r="KRJ1395" s="1213"/>
      <c r="KRK1395" s="1213"/>
      <c r="KRL1395" s="1213"/>
      <c r="KRM1395" s="1213"/>
      <c r="KRN1395" s="1213"/>
      <c r="KRO1395" s="1213"/>
      <c r="KRP1395" s="1213"/>
      <c r="KRQ1395" s="1213"/>
      <c r="KRR1395" s="1213"/>
      <c r="KRS1395" s="1213"/>
      <c r="KRT1395" s="1213"/>
      <c r="KRU1395" s="1213"/>
      <c r="KRV1395" s="1213"/>
      <c r="KRW1395" s="1213"/>
      <c r="KRX1395" s="1213"/>
      <c r="KRY1395" s="1213"/>
      <c r="KRZ1395" s="1213"/>
      <c r="KSA1395" s="1213"/>
      <c r="KSB1395" s="1213"/>
      <c r="KSC1395" s="1213"/>
      <c r="KSD1395" s="1213"/>
      <c r="KSE1395" s="1213"/>
      <c r="KSF1395" s="1213"/>
      <c r="KSG1395" s="1213"/>
      <c r="KSH1395" s="1213"/>
      <c r="KSI1395" s="1213"/>
      <c r="KSJ1395" s="1213"/>
      <c r="KSK1395" s="1213"/>
      <c r="KSL1395" s="1213"/>
      <c r="KSM1395" s="1213"/>
      <c r="KSN1395" s="1213"/>
      <c r="KSO1395" s="1213"/>
      <c r="KSP1395" s="1213"/>
      <c r="KSQ1395" s="1213"/>
      <c r="KSR1395" s="1213"/>
      <c r="KSS1395" s="1213"/>
      <c r="KST1395" s="1213"/>
      <c r="KSU1395" s="1213"/>
      <c r="KSV1395" s="1213"/>
      <c r="KSW1395" s="1213"/>
      <c r="KSX1395" s="1213"/>
      <c r="KSY1395" s="1213"/>
      <c r="KSZ1395" s="1213"/>
      <c r="KTA1395" s="1213"/>
      <c r="KTB1395" s="1213"/>
      <c r="KTC1395" s="1213"/>
      <c r="KTD1395" s="1213"/>
      <c r="KTE1395" s="1213"/>
      <c r="KTF1395" s="1213"/>
      <c r="KTG1395" s="1213"/>
      <c r="KTH1395" s="1213"/>
      <c r="KTI1395" s="1213"/>
      <c r="KTJ1395" s="1213"/>
      <c r="KTK1395" s="1213"/>
      <c r="KTL1395" s="1213"/>
      <c r="KTM1395" s="1213"/>
      <c r="KTN1395" s="1213"/>
      <c r="KTO1395" s="1213"/>
      <c r="KTP1395" s="1213"/>
      <c r="KTQ1395" s="1213"/>
      <c r="KTR1395" s="1213"/>
      <c r="KTS1395" s="1213"/>
      <c r="KTT1395" s="1213"/>
      <c r="KTU1395" s="1213"/>
      <c r="KTV1395" s="1213"/>
      <c r="KTW1395" s="1213"/>
      <c r="KTX1395" s="1213"/>
      <c r="KTY1395" s="1213"/>
      <c r="KTZ1395" s="1213"/>
      <c r="KUA1395" s="1213"/>
      <c r="KUB1395" s="1213"/>
      <c r="KUC1395" s="1213"/>
      <c r="KUD1395" s="1213"/>
      <c r="KUE1395" s="1213"/>
      <c r="KUF1395" s="1213"/>
      <c r="KUG1395" s="1213"/>
      <c r="KUH1395" s="1213"/>
      <c r="KUI1395" s="1213"/>
      <c r="KUJ1395" s="1213"/>
      <c r="KUK1395" s="1213"/>
      <c r="KUL1395" s="1213"/>
      <c r="KUM1395" s="1213"/>
      <c r="KUN1395" s="1213"/>
      <c r="KUO1395" s="1213"/>
      <c r="KUP1395" s="1213"/>
      <c r="KUQ1395" s="1213"/>
      <c r="KUR1395" s="1213"/>
      <c r="KUS1395" s="1213"/>
      <c r="KUT1395" s="1213"/>
      <c r="KUU1395" s="1213"/>
      <c r="KUV1395" s="1213"/>
      <c r="KUW1395" s="1213"/>
      <c r="KUX1395" s="1213"/>
      <c r="KUY1395" s="1213"/>
      <c r="KUZ1395" s="1213"/>
      <c r="KVA1395" s="1213"/>
      <c r="KVB1395" s="1213"/>
      <c r="KVC1395" s="1213"/>
      <c r="KVD1395" s="1213"/>
      <c r="KVE1395" s="1213"/>
      <c r="KVF1395" s="1213"/>
      <c r="KVG1395" s="1213"/>
      <c r="KVH1395" s="1213"/>
      <c r="KVI1395" s="1213"/>
      <c r="KVJ1395" s="1213"/>
      <c r="KVK1395" s="1213"/>
      <c r="KVL1395" s="1213"/>
      <c r="KVM1395" s="1213"/>
      <c r="KVN1395" s="1213"/>
      <c r="KVO1395" s="1213"/>
      <c r="KVP1395" s="1213"/>
      <c r="KVQ1395" s="1213"/>
      <c r="KVR1395" s="1213"/>
      <c r="KVS1395" s="1213"/>
      <c r="KVT1395" s="1213"/>
      <c r="KVU1395" s="1213"/>
      <c r="KVV1395" s="1213"/>
      <c r="KVW1395" s="1213"/>
      <c r="KVX1395" s="1213"/>
      <c r="KVY1395" s="1213"/>
      <c r="KVZ1395" s="1213"/>
      <c r="KWA1395" s="1213"/>
      <c r="KWB1395" s="1213"/>
      <c r="KWC1395" s="1213"/>
      <c r="KWD1395" s="1213"/>
      <c r="KWE1395" s="1213"/>
      <c r="KWF1395" s="1213"/>
      <c r="KWG1395" s="1213"/>
      <c r="KWH1395" s="1213"/>
      <c r="KWI1395" s="1213"/>
      <c r="KWJ1395" s="1213"/>
      <c r="KWK1395" s="1213"/>
      <c r="KWL1395" s="1213"/>
      <c r="KWM1395" s="1213"/>
      <c r="KWN1395" s="1213"/>
      <c r="KWO1395" s="1213"/>
      <c r="KWP1395" s="1213"/>
      <c r="KWQ1395" s="1213"/>
      <c r="KWR1395" s="1213"/>
      <c r="KWS1395" s="1213"/>
      <c r="KWT1395" s="1213"/>
      <c r="KWU1395" s="1213"/>
      <c r="KWV1395" s="1213"/>
      <c r="KWW1395" s="1213"/>
      <c r="KWX1395" s="1213"/>
      <c r="KWY1395" s="1213"/>
      <c r="KWZ1395" s="1213"/>
      <c r="KXA1395" s="1213"/>
      <c r="KXB1395" s="1213"/>
      <c r="KXC1395" s="1213"/>
      <c r="KXD1395" s="1213"/>
      <c r="KXE1395" s="1213"/>
      <c r="KXF1395" s="1213"/>
      <c r="KXG1395" s="1213"/>
      <c r="KXH1395" s="1213"/>
      <c r="KXI1395" s="1213"/>
      <c r="KXJ1395" s="1213"/>
      <c r="KXK1395" s="1213"/>
      <c r="KXL1395" s="1213"/>
      <c r="KXM1395" s="1213"/>
      <c r="KXN1395" s="1213"/>
      <c r="KXO1395" s="1213"/>
      <c r="KXP1395" s="1213"/>
      <c r="KXQ1395" s="1213"/>
      <c r="KXR1395" s="1213"/>
      <c r="KXS1395" s="1213"/>
      <c r="KXT1395" s="1213"/>
      <c r="KXU1395" s="1213"/>
      <c r="KXV1395" s="1213"/>
      <c r="KXW1395" s="1213"/>
      <c r="KXX1395" s="1213"/>
      <c r="KXY1395" s="1213"/>
      <c r="KXZ1395" s="1213"/>
      <c r="KYA1395" s="1213"/>
      <c r="KYB1395" s="1213"/>
      <c r="KYC1395" s="1213"/>
      <c r="KYD1395" s="1213"/>
      <c r="KYE1395" s="1213"/>
      <c r="KYF1395" s="1213"/>
      <c r="KYG1395" s="1213"/>
      <c r="KYH1395" s="1213"/>
      <c r="KYI1395" s="1213"/>
      <c r="KYJ1395" s="1213"/>
      <c r="KYK1395" s="1213"/>
      <c r="KYL1395" s="1213"/>
      <c r="KYM1395" s="1213"/>
      <c r="KYN1395" s="1213"/>
      <c r="KYO1395" s="1213"/>
      <c r="KYP1395" s="1213"/>
      <c r="KYQ1395" s="1213"/>
      <c r="KYR1395" s="1213"/>
      <c r="KYS1395" s="1213"/>
      <c r="KYT1395" s="1213"/>
      <c r="KYU1395" s="1213"/>
      <c r="KYV1395" s="1213"/>
      <c r="KYW1395" s="1213"/>
      <c r="KYX1395" s="1213"/>
      <c r="KYY1395" s="1213"/>
      <c r="KYZ1395" s="1213"/>
      <c r="KZA1395" s="1213"/>
      <c r="KZB1395" s="1213"/>
      <c r="KZC1395" s="1213"/>
      <c r="KZD1395" s="1213"/>
      <c r="KZE1395" s="1213"/>
      <c r="KZF1395" s="1213"/>
      <c r="KZG1395" s="1213"/>
      <c r="KZH1395" s="1213"/>
      <c r="KZI1395" s="1213"/>
      <c r="KZJ1395" s="1213"/>
      <c r="KZK1395" s="1213"/>
      <c r="KZL1395" s="1213"/>
      <c r="KZM1395" s="1213"/>
      <c r="KZN1395" s="1213"/>
      <c r="KZO1395" s="1213"/>
      <c r="KZP1395" s="1213"/>
      <c r="KZQ1395" s="1213"/>
      <c r="KZR1395" s="1213"/>
      <c r="KZS1395" s="1213"/>
      <c r="KZT1395" s="1213"/>
      <c r="KZU1395" s="1213"/>
      <c r="KZV1395" s="1213"/>
      <c r="KZW1395" s="1213"/>
      <c r="KZX1395" s="1213"/>
      <c r="KZY1395" s="1213"/>
      <c r="KZZ1395" s="1213"/>
      <c r="LAA1395" s="1213"/>
      <c r="LAB1395" s="1213"/>
      <c r="LAC1395" s="1213"/>
      <c r="LAD1395" s="1213"/>
      <c r="LAE1395" s="1213"/>
      <c r="LAF1395" s="1213"/>
      <c r="LAG1395" s="1213"/>
      <c r="LAH1395" s="1213"/>
      <c r="LAI1395" s="1213"/>
      <c r="LAJ1395" s="1213"/>
      <c r="LAK1395" s="1213"/>
      <c r="LAL1395" s="1213"/>
      <c r="LAM1395" s="1213"/>
      <c r="LAN1395" s="1213"/>
      <c r="LAO1395" s="1213"/>
      <c r="LAP1395" s="1213"/>
      <c r="LAQ1395" s="1213"/>
      <c r="LAR1395" s="1213"/>
      <c r="LAS1395" s="1213"/>
      <c r="LAT1395" s="1213"/>
      <c r="LAU1395" s="1213"/>
      <c r="LAV1395" s="1213"/>
      <c r="LAW1395" s="1213"/>
      <c r="LAX1395" s="1213"/>
      <c r="LAY1395" s="1213"/>
      <c r="LAZ1395" s="1213"/>
      <c r="LBA1395" s="1213"/>
      <c r="LBB1395" s="1213"/>
      <c r="LBC1395" s="1213"/>
      <c r="LBD1395" s="1213"/>
      <c r="LBE1395" s="1213"/>
      <c r="LBF1395" s="1213"/>
      <c r="LBG1395" s="1213"/>
      <c r="LBH1395" s="1213"/>
      <c r="LBI1395" s="1213"/>
      <c r="LBJ1395" s="1213"/>
      <c r="LBK1395" s="1213"/>
      <c r="LBL1395" s="1213"/>
      <c r="LBM1395" s="1213"/>
      <c r="LBN1395" s="1213"/>
      <c r="LBO1395" s="1213"/>
      <c r="LBP1395" s="1213"/>
      <c r="LBQ1395" s="1213"/>
      <c r="LBR1395" s="1213"/>
      <c r="LBS1395" s="1213"/>
      <c r="LBT1395" s="1213"/>
      <c r="LBU1395" s="1213"/>
      <c r="LBV1395" s="1213"/>
      <c r="LBW1395" s="1213"/>
      <c r="LBX1395" s="1213"/>
      <c r="LBY1395" s="1213"/>
      <c r="LBZ1395" s="1213"/>
      <c r="LCA1395" s="1213"/>
      <c r="LCB1395" s="1213"/>
      <c r="LCC1395" s="1213"/>
      <c r="LCD1395" s="1213"/>
      <c r="LCE1395" s="1213"/>
      <c r="LCF1395" s="1213"/>
      <c r="LCG1395" s="1213"/>
      <c r="LCH1395" s="1213"/>
      <c r="LCI1395" s="1213"/>
      <c r="LCJ1395" s="1213"/>
      <c r="LCK1395" s="1213"/>
      <c r="LCL1395" s="1213"/>
      <c r="LCM1395" s="1213"/>
      <c r="LCN1395" s="1213"/>
      <c r="LCO1395" s="1213"/>
      <c r="LCP1395" s="1213"/>
      <c r="LCQ1395" s="1213"/>
      <c r="LCR1395" s="1213"/>
      <c r="LCS1395" s="1213"/>
      <c r="LCT1395" s="1213"/>
      <c r="LCU1395" s="1213"/>
      <c r="LCV1395" s="1213"/>
      <c r="LCW1395" s="1213"/>
      <c r="LCX1395" s="1213"/>
      <c r="LCY1395" s="1213"/>
      <c r="LCZ1395" s="1213"/>
      <c r="LDA1395" s="1213"/>
      <c r="LDB1395" s="1213"/>
      <c r="LDC1395" s="1213"/>
      <c r="LDD1395" s="1213"/>
      <c r="LDE1395" s="1213"/>
      <c r="LDF1395" s="1213"/>
      <c r="LDG1395" s="1213"/>
      <c r="LDH1395" s="1213"/>
      <c r="LDI1395" s="1213"/>
      <c r="LDJ1395" s="1213"/>
      <c r="LDK1395" s="1213"/>
      <c r="LDL1395" s="1213"/>
      <c r="LDM1395" s="1213"/>
      <c r="LDN1395" s="1213"/>
      <c r="LDO1395" s="1213"/>
      <c r="LDP1395" s="1213"/>
      <c r="LDQ1395" s="1213"/>
      <c r="LDR1395" s="1213"/>
      <c r="LDS1395" s="1213"/>
      <c r="LDT1395" s="1213"/>
      <c r="LDU1395" s="1213"/>
      <c r="LDV1395" s="1213"/>
      <c r="LDW1395" s="1213"/>
      <c r="LDX1395" s="1213"/>
      <c r="LDY1395" s="1213"/>
      <c r="LDZ1395" s="1213"/>
      <c r="LEA1395" s="1213"/>
      <c r="LEB1395" s="1213"/>
      <c r="LEC1395" s="1213"/>
      <c r="LED1395" s="1213"/>
      <c r="LEE1395" s="1213"/>
      <c r="LEF1395" s="1213"/>
      <c r="LEG1395" s="1213"/>
      <c r="LEH1395" s="1213"/>
      <c r="LEI1395" s="1213"/>
      <c r="LEJ1395" s="1213"/>
      <c r="LEK1395" s="1213"/>
      <c r="LEL1395" s="1213"/>
      <c r="LEM1395" s="1213"/>
      <c r="LEN1395" s="1213"/>
      <c r="LEO1395" s="1213"/>
      <c r="LEP1395" s="1213"/>
      <c r="LEQ1395" s="1213"/>
      <c r="LER1395" s="1213"/>
      <c r="LES1395" s="1213"/>
      <c r="LET1395" s="1213"/>
      <c r="LEU1395" s="1213"/>
      <c r="LEV1395" s="1213"/>
      <c r="LEW1395" s="1213"/>
      <c r="LEX1395" s="1213"/>
      <c r="LEY1395" s="1213"/>
      <c r="LEZ1395" s="1213"/>
      <c r="LFA1395" s="1213"/>
      <c r="LFB1395" s="1213"/>
      <c r="LFC1395" s="1213"/>
      <c r="LFD1395" s="1213"/>
      <c r="LFE1395" s="1213"/>
      <c r="LFF1395" s="1213"/>
      <c r="LFG1395" s="1213"/>
      <c r="LFH1395" s="1213"/>
      <c r="LFI1395" s="1213"/>
      <c r="LFJ1395" s="1213"/>
      <c r="LFK1395" s="1213"/>
      <c r="LFL1395" s="1213"/>
      <c r="LFM1395" s="1213"/>
      <c r="LFN1395" s="1213"/>
      <c r="LFO1395" s="1213"/>
      <c r="LFP1395" s="1213"/>
      <c r="LFQ1395" s="1213"/>
      <c r="LFR1395" s="1213"/>
      <c r="LFS1395" s="1213"/>
      <c r="LFT1395" s="1213"/>
      <c r="LFU1395" s="1213"/>
      <c r="LFV1395" s="1213"/>
      <c r="LFW1395" s="1213"/>
      <c r="LFX1395" s="1213"/>
      <c r="LFY1395" s="1213"/>
      <c r="LFZ1395" s="1213"/>
      <c r="LGA1395" s="1213"/>
      <c r="LGB1395" s="1213"/>
      <c r="LGC1395" s="1213"/>
      <c r="LGD1395" s="1213"/>
      <c r="LGE1395" s="1213"/>
      <c r="LGF1395" s="1213"/>
      <c r="LGG1395" s="1213"/>
      <c r="LGH1395" s="1213"/>
      <c r="LGI1395" s="1213"/>
      <c r="LGJ1395" s="1213"/>
      <c r="LGK1395" s="1213"/>
      <c r="LGL1395" s="1213"/>
      <c r="LGM1395" s="1213"/>
      <c r="LGN1395" s="1213"/>
      <c r="LGO1395" s="1213"/>
      <c r="LGP1395" s="1213"/>
      <c r="LGQ1395" s="1213"/>
      <c r="LGR1395" s="1213"/>
      <c r="LGS1395" s="1213"/>
      <c r="LGT1395" s="1213"/>
      <c r="LGU1395" s="1213"/>
      <c r="LGV1395" s="1213"/>
      <c r="LGW1395" s="1213"/>
      <c r="LGX1395" s="1213"/>
      <c r="LGY1395" s="1213"/>
      <c r="LGZ1395" s="1213"/>
      <c r="LHA1395" s="1213"/>
      <c r="LHB1395" s="1213"/>
      <c r="LHC1395" s="1213"/>
      <c r="LHD1395" s="1213"/>
      <c r="LHE1395" s="1213"/>
      <c r="LHF1395" s="1213"/>
      <c r="LHG1395" s="1213"/>
      <c r="LHH1395" s="1213"/>
      <c r="LHI1395" s="1213"/>
      <c r="LHJ1395" s="1213"/>
      <c r="LHK1395" s="1213"/>
      <c r="LHL1395" s="1213"/>
      <c r="LHM1395" s="1213"/>
      <c r="LHN1395" s="1213"/>
      <c r="LHO1395" s="1213"/>
      <c r="LHP1395" s="1213"/>
      <c r="LHQ1395" s="1213"/>
      <c r="LHR1395" s="1213"/>
      <c r="LHS1395" s="1213"/>
      <c r="LHT1395" s="1213"/>
      <c r="LHU1395" s="1213"/>
      <c r="LHV1395" s="1213"/>
      <c r="LHW1395" s="1213"/>
      <c r="LHX1395" s="1213"/>
      <c r="LHY1395" s="1213"/>
      <c r="LHZ1395" s="1213"/>
      <c r="LIA1395" s="1213"/>
      <c r="LIB1395" s="1213"/>
      <c r="LIC1395" s="1213"/>
      <c r="LID1395" s="1213"/>
      <c r="LIE1395" s="1213"/>
      <c r="LIF1395" s="1213"/>
      <c r="LIG1395" s="1213"/>
      <c r="LIH1395" s="1213"/>
      <c r="LII1395" s="1213"/>
      <c r="LIJ1395" s="1213"/>
      <c r="LIK1395" s="1213"/>
      <c r="LIL1395" s="1213"/>
      <c r="LIM1395" s="1213"/>
      <c r="LIN1395" s="1213"/>
      <c r="LIO1395" s="1213"/>
      <c r="LIP1395" s="1213"/>
      <c r="LIQ1395" s="1213"/>
      <c r="LIR1395" s="1213"/>
      <c r="LIS1395" s="1213"/>
      <c r="LIT1395" s="1213"/>
      <c r="LIU1395" s="1213"/>
      <c r="LIV1395" s="1213"/>
      <c r="LIW1395" s="1213"/>
      <c r="LIX1395" s="1213"/>
      <c r="LIY1395" s="1213"/>
      <c r="LIZ1395" s="1213"/>
      <c r="LJA1395" s="1213"/>
      <c r="LJB1395" s="1213"/>
      <c r="LJC1395" s="1213"/>
      <c r="LJD1395" s="1213"/>
      <c r="LJE1395" s="1213"/>
      <c r="LJF1395" s="1213"/>
      <c r="LJG1395" s="1213"/>
      <c r="LJH1395" s="1213"/>
      <c r="LJI1395" s="1213"/>
      <c r="LJJ1395" s="1213"/>
      <c r="LJK1395" s="1213"/>
      <c r="LJL1395" s="1213"/>
      <c r="LJM1395" s="1213"/>
      <c r="LJN1395" s="1213"/>
      <c r="LJO1395" s="1213"/>
      <c r="LJP1395" s="1213"/>
      <c r="LJQ1395" s="1213"/>
      <c r="LJR1395" s="1213"/>
      <c r="LJS1395" s="1213"/>
      <c r="LJT1395" s="1213"/>
      <c r="LJU1395" s="1213"/>
      <c r="LJV1395" s="1213"/>
      <c r="LJW1395" s="1213"/>
      <c r="LJX1395" s="1213"/>
      <c r="LJY1395" s="1213"/>
      <c r="LJZ1395" s="1213"/>
      <c r="LKA1395" s="1213"/>
      <c r="LKB1395" s="1213"/>
      <c r="LKC1395" s="1213"/>
      <c r="LKD1395" s="1213"/>
      <c r="LKE1395" s="1213"/>
      <c r="LKF1395" s="1213"/>
      <c r="LKG1395" s="1213"/>
      <c r="LKH1395" s="1213"/>
      <c r="LKI1395" s="1213"/>
      <c r="LKJ1395" s="1213"/>
      <c r="LKK1395" s="1213"/>
      <c r="LKL1395" s="1213"/>
      <c r="LKM1395" s="1213"/>
      <c r="LKN1395" s="1213"/>
      <c r="LKO1395" s="1213"/>
      <c r="LKP1395" s="1213"/>
      <c r="LKQ1395" s="1213"/>
      <c r="LKR1395" s="1213"/>
      <c r="LKS1395" s="1213"/>
      <c r="LKT1395" s="1213"/>
      <c r="LKU1395" s="1213"/>
      <c r="LKV1395" s="1213"/>
      <c r="LKW1395" s="1213"/>
      <c r="LKX1395" s="1213"/>
      <c r="LKY1395" s="1213"/>
      <c r="LKZ1395" s="1213"/>
      <c r="LLA1395" s="1213"/>
      <c r="LLB1395" s="1213"/>
      <c r="LLC1395" s="1213"/>
      <c r="LLD1395" s="1213"/>
      <c r="LLE1395" s="1213"/>
      <c r="LLF1395" s="1213"/>
      <c r="LLG1395" s="1213"/>
      <c r="LLH1395" s="1213"/>
      <c r="LLI1395" s="1213"/>
      <c r="LLJ1395" s="1213"/>
      <c r="LLK1395" s="1213"/>
      <c r="LLL1395" s="1213"/>
      <c r="LLM1395" s="1213"/>
      <c r="LLN1395" s="1213"/>
      <c r="LLO1395" s="1213"/>
      <c r="LLP1395" s="1213"/>
      <c r="LLQ1395" s="1213"/>
      <c r="LLR1395" s="1213"/>
      <c r="LLS1395" s="1213"/>
      <c r="LLT1395" s="1213"/>
      <c r="LLU1395" s="1213"/>
      <c r="LLV1395" s="1213"/>
      <c r="LLW1395" s="1213"/>
      <c r="LLX1395" s="1213"/>
      <c r="LLY1395" s="1213"/>
      <c r="LLZ1395" s="1213"/>
      <c r="LMA1395" s="1213"/>
      <c r="LMB1395" s="1213"/>
      <c r="LMC1395" s="1213"/>
      <c r="LMD1395" s="1213"/>
      <c r="LME1395" s="1213"/>
      <c r="LMF1395" s="1213"/>
      <c r="LMG1395" s="1213"/>
      <c r="LMH1395" s="1213"/>
      <c r="LMI1395" s="1213"/>
      <c r="LMJ1395" s="1213"/>
      <c r="LMK1395" s="1213"/>
      <c r="LML1395" s="1213"/>
      <c r="LMM1395" s="1213"/>
      <c r="LMN1395" s="1213"/>
      <c r="LMO1395" s="1213"/>
      <c r="LMP1395" s="1213"/>
      <c r="LMQ1395" s="1213"/>
      <c r="LMR1395" s="1213"/>
      <c r="LMS1395" s="1213"/>
      <c r="LMT1395" s="1213"/>
      <c r="LMU1395" s="1213"/>
      <c r="LMV1395" s="1213"/>
      <c r="LMW1395" s="1213"/>
      <c r="LMX1395" s="1213"/>
      <c r="LMY1395" s="1213"/>
      <c r="LMZ1395" s="1213"/>
      <c r="LNA1395" s="1213"/>
      <c r="LNB1395" s="1213"/>
      <c r="LNC1395" s="1213"/>
      <c r="LND1395" s="1213"/>
      <c r="LNE1395" s="1213"/>
      <c r="LNF1395" s="1213"/>
      <c r="LNG1395" s="1213"/>
      <c r="LNH1395" s="1213"/>
      <c r="LNI1395" s="1213"/>
      <c r="LNJ1395" s="1213"/>
      <c r="LNK1395" s="1213"/>
      <c r="LNL1395" s="1213"/>
      <c r="LNM1395" s="1213"/>
      <c r="LNN1395" s="1213"/>
      <c r="LNO1395" s="1213"/>
      <c r="LNP1395" s="1213"/>
      <c r="LNQ1395" s="1213"/>
      <c r="LNR1395" s="1213"/>
      <c r="LNS1395" s="1213"/>
      <c r="LNT1395" s="1213"/>
      <c r="LNU1395" s="1213"/>
      <c r="LNV1395" s="1213"/>
      <c r="LNW1395" s="1213"/>
      <c r="LNX1395" s="1213"/>
      <c r="LNY1395" s="1213"/>
      <c r="LNZ1395" s="1213"/>
      <c r="LOA1395" s="1213"/>
      <c r="LOB1395" s="1213"/>
      <c r="LOC1395" s="1213"/>
      <c r="LOD1395" s="1213"/>
      <c r="LOE1395" s="1213"/>
      <c r="LOF1395" s="1213"/>
      <c r="LOG1395" s="1213"/>
      <c r="LOH1395" s="1213"/>
      <c r="LOI1395" s="1213"/>
      <c r="LOJ1395" s="1213"/>
      <c r="LOK1395" s="1213"/>
      <c r="LOL1395" s="1213"/>
      <c r="LOM1395" s="1213"/>
      <c r="LON1395" s="1213"/>
      <c r="LOO1395" s="1213"/>
      <c r="LOP1395" s="1213"/>
      <c r="LOQ1395" s="1213"/>
      <c r="LOR1395" s="1213"/>
      <c r="LOS1395" s="1213"/>
      <c r="LOT1395" s="1213"/>
      <c r="LOU1395" s="1213"/>
      <c r="LOV1395" s="1213"/>
      <c r="LOW1395" s="1213"/>
      <c r="LOX1395" s="1213"/>
      <c r="LOY1395" s="1213"/>
      <c r="LOZ1395" s="1213"/>
      <c r="LPA1395" s="1213"/>
      <c r="LPB1395" s="1213"/>
      <c r="LPC1395" s="1213"/>
      <c r="LPD1395" s="1213"/>
      <c r="LPE1395" s="1213"/>
      <c r="LPF1395" s="1213"/>
      <c r="LPG1395" s="1213"/>
      <c r="LPH1395" s="1213"/>
      <c r="LPI1395" s="1213"/>
      <c r="LPJ1395" s="1213"/>
      <c r="LPK1395" s="1213"/>
      <c r="LPL1395" s="1213"/>
      <c r="LPM1395" s="1213"/>
      <c r="LPN1395" s="1213"/>
      <c r="LPO1395" s="1213"/>
      <c r="LPP1395" s="1213"/>
      <c r="LPQ1395" s="1213"/>
      <c r="LPR1395" s="1213"/>
      <c r="LPS1395" s="1213"/>
      <c r="LPT1395" s="1213"/>
      <c r="LPU1395" s="1213"/>
      <c r="LPV1395" s="1213"/>
      <c r="LPW1395" s="1213"/>
      <c r="LPX1395" s="1213"/>
      <c r="LPY1395" s="1213"/>
      <c r="LPZ1395" s="1213"/>
      <c r="LQA1395" s="1213"/>
      <c r="LQB1395" s="1213"/>
      <c r="LQC1395" s="1213"/>
      <c r="LQD1395" s="1213"/>
      <c r="LQE1395" s="1213"/>
      <c r="LQF1395" s="1213"/>
      <c r="LQG1395" s="1213"/>
      <c r="LQH1395" s="1213"/>
      <c r="LQI1395" s="1213"/>
      <c r="LQJ1395" s="1213"/>
      <c r="LQK1395" s="1213"/>
      <c r="LQL1395" s="1213"/>
      <c r="LQM1395" s="1213"/>
      <c r="LQN1395" s="1213"/>
      <c r="LQO1395" s="1213"/>
      <c r="LQP1395" s="1213"/>
      <c r="LQQ1395" s="1213"/>
      <c r="LQR1395" s="1213"/>
      <c r="LQS1395" s="1213"/>
      <c r="LQT1395" s="1213"/>
      <c r="LQU1395" s="1213"/>
      <c r="LQV1395" s="1213"/>
      <c r="LQW1395" s="1213"/>
      <c r="LQX1395" s="1213"/>
      <c r="LQY1395" s="1213"/>
      <c r="LQZ1395" s="1213"/>
      <c r="LRA1395" s="1213"/>
      <c r="LRB1395" s="1213"/>
      <c r="LRC1395" s="1213"/>
      <c r="LRD1395" s="1213"/>
      <c r="LRE1395" s="1213"/>
      <c r="LRF1395" s="1213"/>
      <c r="LRG1395" s="1213"/>
      <c r="LRH1395" s="1213"/>
      <c r="LRI1395" s="1213"/>
      <c r="LRJ1395" s="1213"/>
      <c r="LRK1395" s="1213"/>
      <c r="LRL1395" s="1213"/>
      <c r="LRM1395" s="1213"/>
      <c r="LRN1395" s="1213"/>
      <c r="LRO1395" s="1213"/>
      <c r="LRP1395" s="1213"/>
      <c r="LRQ1395" s="1213"/>
      <c r="LRR1395" s="1213"/>
      <c r="LRS1395" s="1213"/>
      <c r="LRT1395" s="1213"/>
      <c r="LRU1395" s="1213"/>
      <c r="LRV1395" s="1213"/>
      <c r="LRW1395" s="1213"/>
      <c r="LRX1395" s="1213"/>
      <c r="LRY1395" s="1213"/>
      <c r="LRZ1395" s="1213"/>
      <c r="LSA1395" s="1213"/>
      <c r="LSB1395" s="1213"/>
      <c r="LSC1395" s="1213"/>
      <c r="LSD1395" s="1213"/>
      <c r="LSE1395" s="1213"/>
      <c r="LSF1395" s="1213"/>
      <c r="LSG1395" s="1213"/>
      <c r="LSH1395" s="1213"/>
      <c r="LSI1395" s="1213"/>
      <c r="LSJ1395" s="1213"/>
      <c r="LSK1395" s="1213"/>
      <c r="LSL1395" s="1213"/>
      <c r="LSM1395" s="1213"/>
      <c r="LSN1395" s="1213"/>
      <c r="LSO1395" s="1213"/>
      <c r="LSP1395" s="1213"/>
      <c r="LSQ1395" s="1213"/>
      <c r="LSR1395" s="1213"/>
      <c r="LSS1395" s="1213"/>
      <c r="LST1395" s="1213"/>
      <c r="LSU1395" s="1213"/>
      <c r="LSV1395" s="1213"/>
      <c r="LSW1395" s="1213"/>
      <c r="LSX1395" s="1213"/>
      <c r="LSY1395" s="1213"/>
      <c r="LSZ1395" s="1213"/>
      <c r="LTA1395" s="1213"/>
      <c r="LTB1395" s="1213"/>
      <c r="LTC1395" s="1213"/>
      <c r="LTD1395" s="1213"/>
      <c r="LTE1395" s="1213"/>
      <c r="LTF1395" s="1213"/>
      <c r="LTG1395" s="1213"/>
      <c r="LTH1395" s="1213"/>
      <c r="LTI1395" s="1213"/>
      <c r="LTJ1395" s="1213"/>
      <c r="LTK1395" s="1213"/>
      <c r="LTL1395" s="1213"/>
      <c r="LTM1395" s="1213"/>
      <c r="LTN1395" s="1213"/>
      <c r="LTO1395" s="1213"/>
      <c r="LTP1395" s="1213"/>
      <c r="LTQ1395" s="1213"/>
      <c r="LTR1395" s="1213"/>
      <c r="LTS1395" s="1213"/>
      <c r="LTT1395" s="1213"/>
      <c r="LTU1395" s="1213"/>
      <c r="LTV1395" s="1213"/>
      <c r="LTW1395" s="1213"/>
      <c r="LTX1395" s="1213"/>
      <c r="LTY1395" s="1213"/>
      <c r="LTZ1395" s="1213"/>
      <c r="LUA1395" s="1213"/>
      <c r="LUB1395" s="1213"/>
      <c r="LUC1395" s="1213"/>
      <c r="LUD1395" s="1213"/>
      <c r="LUE1395" s="1213"/>
      <c r="LUF1395" s="1213"/>
      <c r="LUG1395" s="1213"/>
      <c r="LUH1395" s="1213"/>
      <c r="LUI1395" s="1213"/>
      <c r="LUJ1395" s="1213"/>
      <c r="LUK1395" s="1213"/>
      <c r="LUL1395" s="1213"/>
      <c r="LUM1395" s="1213"/>
      <c r="LUN1395" s="1213"/>
      <c r="LUO1395" s="1213"/>
      <c r="LUP1395" s="1213"/>
      <c r="LUQ1395" s="1213"/>
      <c r="LUR1395" s="1213"/>
      <c r="LUS1395" s="1213"/>
      <c r="LUT1395" s="1213"/>
      <c r="LUU1395" s="1213"/>
      <c r="LUV1395" s="1213"/>
      <c r="LUW1395" s="1213"/>
      <c r="LUX1395" s="1213"/>
      <c r="LUY1395" s="1213"/>
      <c r="LUZ1395" s="1213"/>
      <c r="LVA1395" s="1213"/>
      <c r="LVB1395" s="1213"/>
      <c r="LVC1395" s="1213"/>
      <c r="LVD1395" s="1213"/>
      <c r="LVE1395" s="1213"/>
      <c r="LVF1395" s="1213"/>
      <c r="LVG1395" s="1213"/>
      <c r="LVH1395" s="1213"/>
      <c r="LVI1395" s="1213"/>
      <c r="LVJ1395" s="1213"/>
      <c r="LVK1395" s="1213"/>
      <c r="LVL1395" s="1213"/>
      <c r="LVM1395" s="1213"/>
      <c r="LVN1395" s="1213"/>
      <c r="LVO1395" s="1213"/>
      <c r="LVP1395" s="1213"/>
      <c r="LVQ1395" s="1213"/>
      <c r="LVR1395" s="1213"/>
      <c r="LVS1395" s="1213"/>
      <c r="LVT1395" s="1213"/>
      <c r="LVU1395" s="1213"/>
      <c r="LVV1395" s="1213"/>
      <c r="LVW1395" s="1213"/>
      <c r="LVX1395" s="1213"/>
      <c r="LVY1395" s="1213"/>
      <c r="LVZ1395" s="1213"/>
      <c r="LWA1395" s="1213"/>
      <c r="LWB1395" s="1213"/>
      <c r="LWC1395" s="1213"/>
      <c r="LWD1395" s="1213"/>
      <c r="LWE1395" s="1213"/>
      <c r="LWF1395" s="1213"/>
      <c r="LWG1395" s="1213"/>
      <c r="LWH1395" s="1213"/>
      <c r="LWI1395" s="1213"/>
      <c r="LWJ1395" s="1213"/>
      <c r="LWK1395" s="1213"/>
      <c r="LWL1395" s="1213"/>
      <c r="LWM1395" s="1213"/>
      <c r="LWN1395" s="1213"/>
      <c r="LWO1395" s="1213"/>
      <c r="LWP1395" s="1213"/>
      <c r="LWQ1395" s="1213"/>
      <c r="LWR1395" s="1213"/>
      <c r="LWS1395" s="1213"/>
      <c r="LWT1395" s="1213"/>
      <c r="LWU1395" s="1213"/>
      <c r="LWV1395" s="1213"/>
      <c r="LWW1395" s="1213"/>
      <c r="LWX1395" s="1213"/>
      <c r="LWY1395" s="1213"/>
      <c r="LWZ1395" s="1213"/>
      <c r="LXA1395" s="1213"/>
      <c r="LXB1395" s="1213"/>
      <c r="LXC1395" s="1213"/>
      <c r="LXD1395" s="1213"/>
      <c r="LXE1395" s="1213"/>
      <c r="LXF1395" s="1213"/>
      <c r="LXG1395" s="1213"/>
      <c r="LXH1395" s="1213"/>
      <c r="LXI1395" s="1213"/>
      <c r="LXJ1395" s="1213"/>
      <c r="LXK1395" s="1213"/>
      <c r="LXL1395" s="1213"/>
      <c r="LXM1395" s="1213"/>
      <c r="LXN1395" s="1213"/>
      <c r="LXO1395" s="1213"/>
      <c r="LXP1395" s="1213"/>
      <c r="LXQ1395" s="1213"/>
      <c r="LXR1395" s="1213"/>
      <c r="LXS1395" s="1213"/>
      <c r="LXT1395" s="1213"/>
      <c r="LXU1395" s="1213"/>
      <c r="LXV1395" s="1213"/>
      <c r="LXW1395" s="1213"/>
      <c r="LXX1395" s="1213"/>
      <c r="LXY1395" s="1213"/>
      <c r="LXZ1395" s="1213"/>
      <c r="LYA1395" s="1213"/>
      <c r="LYB1395" s="1213"/>
      <c r="LYC1395" s="1213"/>
      <c r="LYD1395" s="1213"/>
      <c r="LYE1395" s="1213"/>
      <c r="LYF1395" s="1213"/>
      <c r="LYG1395" s="1213"/>
      <c r="LYH1395" s="1213"/>
      <c r="LYI1395" s="1213"/>
      <c r="LYJ1395" s="1213"/>
      <c r="LYK1395" s="1213"/>
      <c r="LYL1395" s="1213"/>
      <c r="LYM1395" s="1213"/>
      <c r="LYN1395" s="1213"/>
      <c r="LYO1395" s="1213"/>
      <c r="LYP1395" s="1213"/>
      <c r="LYQ1395" s="1213"/>
      <c r="LYR1395" s="1213"/>
      <c r="LYS1395" s="1213"/>
      <c r="LYT1395" s="1213"/>
      <c r="LYU1395" s="1213"/>
      <c r="LYV1395" s="1213"/>
      <c r="LYW1395" s="1213"/>
      <c r="LYX1395" s="1213"/>
      <c r="LYY1395" s="1213"/>
      <c r="LYZ1395" s="1213"/>
      <c r="LZA1395" s="1213"/>
      <c r="LZB1395" s="1213"/>
      <c r="LZC1395" s="1213"/>
      <c r="LZD1395" s="1213"/>
      <c r="LZE1395" s="1213"/>
      <c r="LZF1395" s="1213"/>
      <c r="LZG1395" s="1213"/>
      <c r="LZH1395" s="1213"/>
      <c r="LZI1395" s="1213"/>
      <c r="LZJ1395" s="1213"/>
      <c r="LZK1395" s="1213"/>
      <c r="LZL1395" s="1213"/>
      <c r="LZM1395" s="1213"/>
      <c r="LZN1395" s="1213"/>
      <c r="LZO1395" s="1213"/>
      <c r="LZP1395" s="1213"/>
      <c r="LZQ1395" s="1213"/>
      <c r="LZR1395" s="1213"/>
      <c r="LZS1395" s="1213"/>
      <c r="LZT1395" s="1213"/>
      <c r="LZU1395" s="1213"/>
      <c r="LZV1395" s="1213"/>
      <c r="LZW1395" s="1213"/>
      <c r="LZX1395" s="1213"/>
      <c r="LZY1395" s="1213"/>
      <c r="LZZ1395" s="1213"/>
      <c r="MAA1395" s="1213"/>
      <c r="MAB1395" s="1213"/>
      <c r="MAC1395" s="1213"/>
      <c r="MAD1395" s="1213"/>
      <c r="MAE1395" s="1213"/>
      <c r="MAF1395" s="1213"/>
      <c r="MAG1395" s="1213"/>
      <c r="MAH1395" s="1213"/>
      <c r="MAI1395" s="1213"/>
      <c r="MAJ1395" s="1213"/>
      <c r="MAK1395" s="1213"/>
      <c r="MAL1395" s="1213"/>
      <c r="MAM1395" s="1213"/>
      <c r="MAN1395" s="1213"/>
      <c r="MAO1395" s="1213"/>
      <c r="MAP1395" s="1213"/>
      <c r="MAQ1395" s="1213"/>
      <c r="MAR1395" s="1213"/>
      <c r="MAS1395" s="1213"/>
      <c r="MAT1395" s="1213"/>
      <c r="MAU1395" s="1213"/>
      <c r="MAV1395" s="1213"/>
      <c r="MAW1395" s="1213"/>
      <c r="MAX1395" s="1213"/>
      <c r="MAY1395" s="1213"/>
      <c r="MAZ1395" s="1213"/>
      <c r="MBA1395" s="1213"/>
      <c r="MBB1395" s="1213"/>
      <c r="MBC1395" s="1213"/>
      <c r="MBD1395" s="1213"/>
      <c r="MBE1395" s="1213"/>
      <c r="MBF1395" s="1213"/>
      <c r="MBG1395" s="1213"/>
      <c r="MBH1395" s="1213"/>
      <c r="MBI1395" s="1213"/>
      <c r="MBJ1395" s="1213"/>
      <c r="MBK1395" s="1213"/>
      <c r="MBL1395" s="1213"/>
      <c r="MBM1395" s="1213"/>
      <c r="MBN1395" s="1213"/>
      <c r="MBO1395" s="1213"/>
      <c r="MBP1395" s="1213"/>
      <c r="MBQ1395" s="1213"/>
      <c r="MBR1395" s="1213"/>
      <c r="MBS1395" s="1213"/>
      <c r="MBT1395" s="1213"/>
      <c r="MBU1395" s="1213"/>
      <c r="MBV1395" s="1213"/>
      <c r="MBW1395" s="1213"/>
      <c r="MBX1395" s="1213"/>
      <c r="MBY1395" s="1213"/>
      <c r="MBZ1395" s="1213"/>
      <c r="MCA1395" s="1213"/>
      <c r="MCB1395" s="1213"/>
      <c r="MCC1395" s="1213"/>
      <c r="MCD1395" s="1213"/>
      <c r="MCE1395" s="1213"/>
      <c r="MCF1395" s="1213"/>
      <c r="MCG1395" s="1213"/>
      <c r="MCH1395" s="1213"/>
      <c r="MCI1395" s="1213"/>
      <c r="MCJ1395" s="1213"/>
      <c r="MCK1395" s="1213"/>
      <c r="MCL1395" s="1213"/>
      <c r="MCM1395" s="1213"/>
      <c r="MCN1395" s="1213"/>
      <c r="MCO1395" s="1213"/>
      <c r="MCP1395" s="1213"/>
      <c r="MCQ1395" s="1213"/>
      <c r="MCR1395" s="1213"/>
      <c r="MCS1395" s="1213"/>
      <c r="MCT1395" s="1213"/>
      <c r="MCU1395" s="1213"/>
      <c r="MCV1395" s="1213"/>
      <c r="MCW1395" s="1213"/>
      <c r="MCX1395" s="1213"/>
      <c r="MCY1395" s="1213"/>
      <c r="MCZ1395" s="1213"/>
      <c r="MDA1395" s="1213"/>
      <c r="MDB1395" s="1213"/>
      <c r="MDC1395" s="1213"/>
      <c r="MDD1395" s="1213"/>
      <c r="MDE1395" s="1213"/>
      <c r="MDF1395" s="1213"/>
      <c r="MDG1395" s="1213"/>
      <c r="MDH1395" s="1213"/>
      <c r="MDI1395" s="1213"/>
      <c r="MDJ1395" s="1213"/>
      <c r="MDK1395" s="1213"/>
      <c r="MDL1395" s="1213"/>
      <c r="MDM1395" s="1213"/>
      <c r="MDN1395" s="1213"/>
      <c r="MDO1395" s="1213"/>
      <c r="MDP1395" s="1213"/>
      <c r="MDQ1395" s="1213"/>
      <c r="MDR1395" s="1213"/>
      <c r="MDS1395" s="1213"/>
      <c r="MDT1395" s="1213"/>
      <c r="MDU1395" s="1213"/>
      <c r="MDV1395" s="1213"/>
      <c r="MDW1395" s="1213"/>
      <c r="MDX1395" s="1213"/>
      <c r="MDY1395" s="1213"/>
      <c r="MDZ1395" s="1213"/>
      <c r="MEA1395" s="1213"/>
      <c r="MEB1395" s="1213"/>
      <c r="MEC1395" s="1213"/>
      <c r="MED1395" s="1213"/>
      <c r="MEE1395" s="1213"/>
      <c r="MEF1395" s="1213"/>
      <c r="MEG1395" s="1213"/>
      <c r="MEH1395" s="1213"/>
      <c r="MEI1395" s="1213"/>
      <c r="MEJ1395" s="1213"/>
      <c r="MEK1395" s="1213"/>
      <c r="MEL1395" s="1213"/>
      <c r="MEM1395" s="1213"/>
      <c r="MEN1395" s="1213"/>
      <c r="MEO1395" s="1213"/>
      <c r="MEP1395" s="1213"/>
      <c r="MEQ1395" s="1213"/>
      <c r="MER1395" s="1213"/>
      <c r="MES1395" s="1213"/>
      <c r="MET1395" s="1213"/>
      <c r="MEU1395" s="1213"/>
      <c r="MEV1395" s="1213"/>
      <c r="MEW1395" s="1213"/>
      <c r="MEX1395" s="1213"/>
      <c r="MEY1395" s="1213"/>
      <c r="MEZ1395" s="1213"/>
      <c r="MFA1395" s="1213"/>
      <c r="MFB1395" s="1213"/>
      <c r="MFC1395" s="1213"/>
      <c r="MFD1395" s="1213"/>
      <c r="MFE1395" s="1213"/>
      <c r="MFF1395" s="1213"/>
      <c r="MFG1395" s="1213"/>
      <c r="MFH1395" s="1213"/>
      <c r="MFI1395" s="1213"/>
      <c r="MFJ1395" s="1213"/>
      <c r="MFK1395" s="1213"/>
      <c r="MFL1395" s="1213"/>
      <c r="MFM1395" s="1213"/>
      <c r="MFN1395" s="1213"/>
      <c r="MFO1395" s="1213"/>
      <c r="MFP1395" s="1213"/>
      <c r="MFQ1395" s="1213"/>
      <c r="MFR1395" s="1213"/>
      <c r="MFS1395" s="1213"/>
      <c r="MFT1395" s="1213"/>
      <c r="MFU1395" s="1213"/>
      <c r="MFV1395" s="1213"/>
      <c r="MFW1395" s="1213"/>
      <c r="MFX1395" s="1213"/>
      <c r="MFY1395" s="1213"/>
      <c r="MFZ1395" s="1213"/>
      <c r="MGA1395" s="1213"/>
      <c r="MGB1395" s="1213"/>
      <c r="MGC1395" s="1213"/>
      <c r="MGD1395" s="1213"/>
      <c r="MGE1395" s="1213"/>
      <c r="MGF1395" s="1213"/>
      <c r="MGG1395" s="1213"/>
      <c r="MGH1395" s="1213"/>
      <c r="MGI1395" s="1213"/>
      <c r="MGJ1395" s="1213"/>
      <c r="MGK1395" s="1213"/>
      <c r="MGL1395" s="1213"/>
      <c r="MGM1395" s="1213"/>
      <c r="MGN1395" s="1213"/>
      <c r="MGO1395" s="1213"/>
      <c r="MGP1395" s="1213"/>
      <c r="MGQ1395" s="1213"/>
      <c r="MGR1395" s="1213"/>
      <c r="MGS1395" s="1213"/>
      <c r="MGT1395" s="1213"/>
      <c r="MGU1395" s="1213"/>
      <c r="MGV1395" s="1213"/>
      <c r="MGW1395" s="1213"/>
      <c r="MGX1395" s="1213"/>
      <c r="MGY1395" s="1213"/>
      <c r="MGZ1395" s="1213"/>
      <c r="MHA1395" s="1213"/>
      <c r="MHB1395" s="1213"/>
      <c r="MHC1395" s="1213"/>
      <c r="MHD1395" s="1213"/>
      <c r="MHE1395" s="1213"/>
      <c r="MHF1395" s="1213"/>
      <c r="MHG1395" s="1213"/>
      <c r="MHH1395" s="1213"/>
      <c r="MHI1395" s="1213"/>
      <c r="MHJ1395" s="1213"/>
      <c r="MHK1395" s="1213"/>
      <c r="MHL1395" s="1213"/>
      <c r="MHM1395" s="1213"/>
      <c r="MHN1395" s="1213"/>
      <c r="MHO1395" s="1213"/>
      <c r="MHP1395" s="1213"/>
      <c r="MHQ1395" s="1213"/>
      <c r="MHR1395" s="1213"/>
      <c r="MHS1395" s="1213"/>
      <c r="MHT1395" s="1213"/>
      <c r="MHU1395" s="1213"/>
      <c r="MHV1395" s="1213"/>
      <c r="MHW1395" s="1213"/>
      <c r="MHX1395" s="1213"/>
      <c r="MHY1395" s="1213"/>
      <c r="MHZ1395" s="1213"/>
      <c r="MIA1395" s="1213"/>
      <c r="MIB1395" s="1213"/>
      <c r="MIC1395" s="1213"/>
      <c r="MID1395" s="1213"/>
      <c r="MIE1395" s="1213"/>
      <c r="MIF1395" s="1213"/>
      <c r="MIG1395" s="1213"/>
      <c r="MIH1395" s="1213"/>
      <c r="MII1395" s="1213"/>
      <c r="MIJ1395" s="1213"/>
      <c r="MIK1395" s="1213"/>
      <c r="MIL1395" s="1213"/>
      <c r="MIM1395" s="1213"/>
      <c r="MIN1395" s="1213"/>
      <c r="MIO1395" s="1213"/>
      <c r="MIP1395" s="1213"/>
      <c r="MIQ1395" s="1213"/>
      <c r="MIR1395" s="1213"/>
      <c r="MIS1395" s="1213"/>
      <c r="MIT1395" s="1213"/>
      <c r="MIU1395" s="1213"/>
      <c r="MIV1395" s="1213"/>
      <c r="MIW1395" s="1213"/>
      <c r="MIX1395" s="1213"/>
      <c r="MIY1395" s="1213"/>
      <c r="MIZ1395" s="1213"/>
      <c r="MJA1395" s="1213"/>
      <c r="MJB1395" s="1213"/>
      <c r="MJC1395" s="1213"/>
      <c r="MJD1395" s="1213"/>
      <c r="MJE1395" s="1213"/>
      <c r="MJF1395" s="1213"/>
      <c r="MJG1395" s="1213"/>
      <c r="MJH1395" s="1213"/>
      <c r="MJI1395" s="1213"/>
      <c r="MJJ1395" s="1213"/>
      <c r="MJK1395" s="1213"/>
      <c r="MJL1395" s="1213"/>
      <c r="MJM1395" s="1213"/>
      <c r="MJN1395" s="1213"/>
      <c r="MJO1395" s="1213"/>
      <c r="MJP1395" s="1213"/>
      <c r="MJQ1395" s="1213"/>
      <c r="MJR1395" s="1213"/>
      <c r="MJS1395" s="1213"/>
      <c r="MJT1395" s="1213"/>
      <c r="MJU1395" s="1213"/>
      <c r="MJV1395" s="1213"/>
      <c r="MJW1395" s="1213"/>
      <c r="MJX1395" s="1213"/>
      <c r="MJY1395" s="1213"/>
      <c r="MJZ1395" s="1213"/>
      <c r="MKA1395" s="1213"/>
      <c r="MKB1395" s="1213"/>
      <c r="MKC1395" s="1213"/>
      <c r="MKD1395" s="1213"/>
      <c r="MKE1395" s="1213"/>
      <c r="MKF1395" s="1213"/>
      <c r="MKG1395" s="1213"/>
      <c r="MKH1395" s="1213"/>
      <c r="MKI1395" s="1213"/>
      <c r="MKJ1395" s="1213"/>
      <c r="MKK1395" s="1213"/>
      <c r="MKL1395" s="1213"/>
      <c r="MKM1395" s="1213"/>
      <c r="MKN1395" s="1213"/>
      <c r="MKO1395" s="1213"/>
      <c r="MKP1395" s="1213"/>
      <c r="MKQ1395" s="1213"/>
      <c r="MKR1395" s="1213"/>
      <c r="MKS1395" s="1213"/>
      <c r="MKT1395" s="1213"/>
      <c r="MKU1395" s="1213"/>
      <c r="MKV1395" s="1213"/>
      <c r="MKW1395" s="1213"/>
      <c r="MKX1395" s="1213"/>
      <c r="MKY1395" s="1213"/>
      <c r="MKZ1395" s="1213"/>
      <c r="MLA1395" s="1213"/>
      <c r="MLB1395" s="1213"/>
      <c r="MLC1395" s="1213"/>
      <c r="MLD1395" s="1213"/>
      <c r="MLE1395" s="1213"/>
      <c r="MLF1395" s="1213"/>
      <c r="MLG1395" s="1213"/>
      <c r="MLH1395" s="1213"/>
      <c r="MLI1395" s="1213"/>
      <c r="MLJ1395" s="1213"/>
      <c r="MLK1395" s="1213"/>
      <c r="MLL1395" s="1213"/>
      <c r="MLM1395" s="1213"/>
      <c r="MLN1395" s="1213"/>
      <c r="MLO1395" s="1213"/>
      <c r="MLP1395" s="1213"/>
      <c r="MLQ1395" s="1213"/>
      <c r="MLR1395" s="1213"/>
      <c r="MLS1395" s="1213"/>
      <c r="MLT1395" s="1213"/>
      <c r="MLU1395" s="1213"/>
      <c r="MLV1395" s="1213"/>
      <c r="MLW1395" s="1213"/>
      <c r="MLX1395" s="1213"/>
      <c r="MLY1395" s="1213"/>
      <c r="MLZ1395" s="1213"/>
      <c r="MMA1395" s="1213"/>
      <c r="MMB1395" s="1213"/>
      <c r="MMC1395" s="1213"/>
      <c r="MMD1395" s="1213"/>
      <c r="MME1395" s="1213"/>
      <c r="MMF1395" s="1213"/>
      <c r="MMG1395" s="1213"/>
      <c r="MMH1395" s="1213"/>
      <c r="MMI1395" s="1213"/>
      <c r="MMJ1395" s="1213"/>
      <c r="MMK1395" s="1213"/>
      <c r="MML1395" s="1213"/>
      <c r="MMM1395" s="1213"/>
      <c r="MMN1395" s="1213"/>
      <c r="MMO1395" s="1213"/>
      <c r="MMP1395" s="1213"/>
      <c r="MMQ1395" s="1213"/>
      <c r="MMR1395" s="1213"/>
      <c r="MMS1395" s="1213"/>
      <c r="MMT1395" s="1213"/>
      <c r="MMU1395" s="1213"/>
      <c r="MMV1395" s="1213"/>
      <c r="MMW1395" s="1213"/>
      <c r="MMX1395" s="1213"/>
      <c r="MMY1395" s="1213"/>
      <c r="MMZ1395" s="1213"/>
      <c r="MNA1395" s="1213"/>
      <c r="MNB1395" s="1213"/>
      <c r="MNC1395" s="1213"/>
      <c r="MND1395" s="1213"/>
      <c r="MNE1395" s="1213"/>
      <c r="MNF1395" s="1213"/>
      <c r="MNG1395" s="1213"/>
      <c r="MNH1395" s="1213"/>
      <c r="MNI1395" s="1213"/>
      <c r="MNJ1395" s="1213"/>
      <c r="MNK1395" s="1213"/>
      <c r="MNL1395" s="1213"/>
      <c r="MNM1395" s="1213"/>
      <c r="MNN1395" s="1213"/>
      <c r="MNO1395" s="1213"/>
      <c r="MNP1395" s="1213"/>
      <c r="MNQ1395" s="1213"/>
      <c r="MNR1395" s="1213"/>
      <c r="MNS1395" s="1213"/>
      <c r="MNT1395" s="1213"/>
      <c r="MNU1395" s="1213"/>
      <c r="MNV1395" s="1213"/>
      <c r="MNW1395" s="1213"/>
      <c r="MNX1395" s="1213"/>
      <c r="MNY1395" s="1213"/>
      <c r="MNZ1395" s="1213"/>
      <c r="MOA1395" s="1213"/>
      <c r="MOB1395" s="1213"/>
      <c r="MOC1395" s="1213"/>
      <c r="MOD1395" s="1213"/>
      <c r="MOE1395" s="1213"/>
      <c r="MOF1395" s="1213"/>
      <c r="MOG1395" s="1213"/>
      <c r="MOH1395" s="1213"/>
      <c r="MOI1395" s="1213"/>
      <c r="MOJ1395" s="1213"/>
      <c r="MOK1395" s="1213"/>
      <c r="MOL1395" s="1213"/>
      <c r="MOM1395" s="1213"/>
      <c r="MON1395" s="1213"/>
      <c r="MOO1395" s="1213"/>
      <c r="MOP1395" s="1213"/>
      <c r="MOQ1395" s="1213"/>
      <c r="MOR1395" s="1213"/>
      <c r="MOS1395" s="1213"/>
      <c r="MOT1395" s="1213"/>
      <c r="MOU1395" s="1213"/>
      <c r="MOV1395" s="1213"/>
      <c r="MOW1395" s="1213"/>
      <c r="MOX1395" s="1213"/>
      <c r="MOY1395" s="1213"/>
      <c r="MOZ1395" s="1213"/>
      <c r="MPA1395" s="1213"/>
      <c r="MPB1395" s="1213"/>
      <c r="MPC1395" s="1213"/>
      <c r="MPD1395" s="1213"/>
      <c r="MPE1395" s="1213"/>
      <c r="MPF1395" s="1213"/>
      <c r="MPG1395" s="1213"/>
      <c r="MPH1395" s="1213"/>
      <c r="MPI1395" s="1213"/>
      <c r="MPJ1395" s="1213"/>
      <c r="MPK1395" s="1213"/>
      <c r="MPL1395" s="1213"/>
      <c r="MPM1395" s="1213"/>
      <c r="MPN1395" s="1213"/>
      <c r="MPO1395" s="1213"/>
      <c r="MPP1395" s="1213"/>
      <c r="MPQ1395" s="1213"/>
      <c r="MPR1395" s="1213"/>
      <c r="MPS1395" s="1213"/>
      <c r="MPT1395" s="1213"/>
      <c r="MPU1395" s="1213"/>
      <c r="MPV1395" s="1213"/>
      <c r="MPW1395" s="1213"/>
      <c r="MPX1395" s="1213"/>
      <c r="MPY1395" s="1213"/>
      <c r="MPZ1395" s="1213"/>
      <c r="MQA1395" s="1213"/>
      <c r="MQB1395" s="1213"/>
      <c r="MQC1395" s="1213"/>
      <c r="MQD1395" s="1213"/>
      <c r="MQE1395" s="1213"/>
      <c r="MQF1395" s="1213"/>
      <c r="MQG1395" s="1213"/>
      <c r="MQH1395" s="1213"/>
      <c r="MQI1395" s="1213"/>
      <c r="MQJ1395" s="1213"/>
      <c r="MQK1395" s="1213"/>
      <c r="MQL1395" s="1213"/>
      <c r="MQM1395" s="1213"/>
      <c r="MQN1395" s="1213"/>
      <c r="MQO1395" s="1213"/>
      <c r="MQP1395" s="1213"/>
      <c r="MQQ1395" s="1213"/>
      <c r="MQR1395" s="1213"/>
      <c r="MQS1395" s="1213"/>
      <c r="MQT1395" s="1213"/>
      <c r="MQU1395" s="1213"/>
      <c r="MQV1395" s="1213"/>
      <c r="MQW1395" s="1213"/>
      <c r="MQX1395" s="1213"/>
      <c r="MQY1395" s="1213"/>
      <c r="MQZ1395" s="1213"/>
      <c r="MRA1395" s="1213"/>
      <c r="MRB1395" s="1213"/>
      <c r="MRC1395" s="1213"/>
      <c r="MRD1395" s="1213"/>
      <c r="MRE1395" s="1213"/>
      <c r="MRF1395" s="1213"/>
      <c r="MRG1395" s="1213"/>
      <c r="MRH1395" s="1213"/>
      <c r="MRI1395" s="1213"/>
      <c r="MRJ1395" s="1213"/>
      <c r="MRK1395" s="1213"/>
      <c r="MRL1395" s="1213"/>
      <c r="MRM1395" s="1213"/>
      <c r="MRN1395" s="1213"/>
      <c r="MRO1395" s="1213"/>
      <c r="MRP1395" s="1213"/>
      <c r="MRQ1395" s="1213"/>
      <c r="MRR1395" s="1213"/>
      <c r="MRS1395" s="1213"/>
      <c r="MRT1395" s="1213"/>
      <c r="MRU1395" s="1213"/>
      <c r="MRV1395" s="1213"/>
      <c r="MRW1395" s="1213"/>
      <c r="MRX1395" s="1213"/>
      <c r="MRY1395" s="1213"/>
      <c r="MRZ1395" s="1213"/>
      <c r="MSA1395" s="1213"/>
      <c r="MSB1395" s="1213"/>
      <c r="MSC1395" s="1213"/>
      <c r="MSD1395" s="1213"/>
      <c r="MSE1395" s="1213"/>
      <c r="MSF1395" s="1213"/>
      <c r="MSG1395" s="1213"/>
      <c r="MSH1395" s="1213"/>
      <c r="MSI1395" s="1213"/>
      <c r="MSJ1395" s="1213"/>
      <c r="MSK1395" s="1213"/>
      <c r="MSL1395" s="1213"/>
      <c r="MSM1395" s="1213"/>
      <c r="MSN1395" s="1213"/>
      <c r="MSO1395" s="1213"/>
      <c r="MSP1395" s="1213"/>
      <c r="MSQ1395" s="1213"/>
      <c r="MSR1395" s="1213"/>
      <c r="MSS1395" s="1213"/>
      <c r="MST1395" s="1213"/>
      <c r="MSU1395" s="1213"/>
      <c r="MSV1395" s="1213"/>
      <c r="MSW1395" s="1213"/>
      <c r="MSX1395" s="1213"/>
      <c r="MSY1395" s="1213"/>
      <c r="MSZ1395" s="1213"/>
      <c r="MTA1395" s="1213"/>
      <c r="MTB1395" s="1213"/>
      <c r="MTC1395" s="1213"/>
      <c r="MTD1395" s="1213"/>
      <c r="MTE1395" s="1213"/>
      <c r="MTF1395" s="1213"/>
      <c r="MTG1395" s="1213"/>
      <c r="MTH1395" s="1213"/>
      <c r="MTI1395" s="1213"/>
      <c r="MTJ1395" s="1213"/>
      <c r="MTK1395" s="1213"/>
      <c r="MTL1395" s="1213"/>
      <c r="MTM1395" s="1213"/>
      <c r="MTN1395" s="1213"/>
      <c r="MTO1395" s="1213"/>
      <c r="MTP1395" s="1213"/>
      <c r="MTQ1395" s="1213"/>
      <c r="MTR1395" s="1213"/>
      <c r="MTS1395" s="1213"/>
      <c r="MTT1395" s="1213"/>
      <c r="MTU1395" s="1213"/>
      <c r="MTV1395" s="1213"/>
      <c r="MTW1395" s="1213"/>
      <c r="MTX1395" s="1213"/>
      <c r="MTY1395" s="1213"/>
      <c r="MTZ1395" s="1213"/>
      <c r="MUA1395" s="1213"/>
      <c r="MUB1395" s="1213"/>
      <c r="MUC1395" s="1213"/>
      <c r="MUD1395" s="1213"/>
      <c r="MUE1395" s="1213"/>
      <c r="MUF1395" s="1213"/>
      <c r="MUG1395" s="1213"/>
      <c r="MUH1395" s="1213"/>
      <c r="MUI1395" s="1213"/>
      <c r="MUJ1395" s="1213"/>
      <c r="MUK1395" s="1213"/>
      <c r="MUL1395" s="1213"/>
      <c r="MUM1395" s="1213"/>
      <c r="MUN1395" s="1213"/>
      <c r="MUO1395" s="1213"/>
      <c r="MUP1395" s="1213"/>
      <c r="MUQ1395" s="1213"/>
      <c r="MUR1395" s="1213"/>
      <c r="MUS1395" s="1213"/>
      <c r="MUT1395" s="1213"/>
      <c r="MUU1395" s="1213"/>
      <c r="MUV1395" s="1213"/>
      <c r="MUW1395" s="1213"/>
      <c r="MUX1395" s="1213"/>
      <c r="MUY1395" s="1213"/>
      <c r="MUZ1395" s="1213"/>
      <c r="MVA1395" s="1213"/>
      <c r="MVB1395" s="1213"/>
      <c r="MVC1395" s="1213"/>
      <c r="MVD1395" s="1213"/>
      <c r="MVE1395" s="1213"/>
      <c r="MVF1395" s="1213"/>
      <c r="MVG1395" s="1213"/>
      <c r="MVH1395" s="1213"/>
      <c r="MVI1395" s="1213"/>
      <c r="MVJ1395" s="1213"/>
      <c r="MVK1395" s="1213"/>
      <c r="MVL1395" s="1213"/>
      <c r="MVM1395" s="1213"/>
      <c r="MVN1395" s="1213"/>
      <c r="MVO1395" s="1213"/>
      <c r="MVP1395" s="1213"/>
      <c r="MVQ1395" s="1213"/>
      <c r="MVR1395" s="1213"/>
      <c r="MVS1395" s="1213"/>
      <c r="MVT1395" s="1213"/>
      <c r="MVU1395" s="1213"/>
      <c r="MVV1395" s="1213"/>
      <c r="MVW1395" s="1213"/>
      <c r="MVX1395" s="1213"/>
      <c r="MVY1395" s="1213"/>
      <c r="MVZ1395" s="1213"/>
      <c r="MWA1395" s="1213"/>
      <c r="MWB1395" s="1213"/>
      <c r="MWC1395" s="1213"/>
      <c r="MWD1395" s="1213"/>
      <c r="MWE1395" s="1213"/>
      <c r="MWF1395" s="1213"/>
      <c r="MWG1395" s="1213"/>
      <c r="MWH1395" s="1213"/>
      <c r="MWI1395" s="1213"/>
      <c r="MWJ1395" s="1213"/>
      <c r="MWK1395" s="1213"/>
      <c r="MWL1395" s="1213"/>
      <c r="MWM1395" s="1213"/>
      <c r="MWN1395" s="1213"/>
      <c r="MWO1395" s="1213"/>
      <c r="MWP1395" s="1213"/>
      <c r="MWQ1395" s="1213"/>
      <c r="MWR1395" s="1213"/>
      <c r="MWS1395" s="1213"/>
      <c r="MWT1395" s="1213"/>
      <c r="MWU1395" s="1213"/>
      <c r="MWV1395" s="1213"/>
      <c r="MWW1395" s="1213"/>
      <c r="MWX1395" s="1213"/>
      <c r="MWY1395" s="1213"/>
      <c r="MWZ1395" s="1213"/>
      <c r="MXA1395" s="1213"/>
      <c r="MXB1395" s="1213"/>
      <c r="MXC1395" s="1213"/>
      <c r="MXD1395" s="1213"/>
      <c r="MXE1395" s="1213"/>
      <c r="MXF1395" s="1213"/>
      <c r="MXG1395" s="1213"/>
      <c r="MXH1395" s="1213"/>
      <c r="MXI1395" s="1213"/>
      <c r="MXJ1395" s="1213"/>
      <c r="MXK1395" s="1213"/>
      <c r="MXL1395" s="1213"/>
      <c r="MXM1395" s="1213"/>
      <c r="MXN1395" s="1213"/>
      <c r="MXO1395" s="1213"/>
      <c r="MXP1395" s="1213"/>
      <c r="MXQ1395" s="1213"/>
      <c r="MXR1395" s="1213"/>
      <c r="MXS1395" s="1213"/>
      <c r="MXT1395" s="1213"/>
      <c r="MXU1395" s="1213"/>
      <c r="MXV1395" s="1213"/>
      <c r="MXW1395" s="1213"/>
      <c r="MXX1395" s="1213"/>
      <c r="MXY1395" s="1213"/>
      <c r="MXZ1395" s="1213"/>
      <c r="MYA1395" s="1213"/>
      <c r="MYB1395" s="1213"/>
      <c r="MYC1395" s="1213"/>
      <c r="MYD1395" s="1213"/>
      <c r="MYE1395" s="1213"/>
      <c r="MYF1395" s="1213"/>
      <c r="MYG1395" s="1213"/>
      <c r="MYH1395" s="1213"/>
      <c r="MYI1395" s="1213"/>
      <c r="MYJ1395" s="1213"/>
      <c r="MYK1395" s="1213"/>
      <c r="MYL1395" s="1213"/>
      <c r="MYM1395" s="1213"/>
      <c r="MYN1395" s="1213"/>
      <c r="MYO1395" s="1213"/>
      <c r="MYP1395" s="1213"/>
      <c r="MYQ1395" s="1213"/>
      <c r="MYR1395" s="1213"/>
      <c r="MYS1395" s="1213"/>
      <c r="MYT1395" s="1213"/>
      <c r="MYU1395" s="1213"/>
      <c r="MYV1395" s="1213"/>
      <c r="MYW1395" s="1213"/>
      <c r="MYX1395" s="1213"/>
      <c r="MYY1395" s="1213"/>
      <c r="MYZ1395" s="1213"/>
      <c r="MZA1395" s="1213"/>
      <c r="MZB1395" s="1213"/>
      <c r="MZC1395" s="1213"/>
      <c r="MZD1395" s="1213"/>
      <c r="MZE1395" s="1213"/>
      <c r="MZF1395" s="1213"/>
      <c r="MZG1395" s="1213"/>
      <c r="MZH1395" s="1213"/>
      <c r="MZI1395" s="1213"/>
      <c r="MZJ1395" s="1213"/>
      <c r="MZK1395" s="1213"/>
      <c r="MZL1395" s="1213"/>
      <c r="MZM1395" s="1213"/>
      <c r="MZN1395" s="1213"/>
      <c r="MZO1395" s="1213"/>
      <c r="MZP1395" s="1213"/>
      <c r="MZQ1395" s="1213"/>
      <c r="MZR1395" s="1213"/>
      <c r="MZS1395" s="1213"/>
      <c r="MZT1395" s="1213"/>
      <c r="MZU1395" s="1213"/>
      <c r="MZV1395" s="1213"/>
      <c r="MZW1395" s="1213"/>
      <c r="MZX1395" s="1213"/>
      <c r="MZY1395" s="1213"/>
      <c r="MZZ1395" s="1213"/>
      <c r="NAA1395" s="1213"/>
      <c r="NAB1395" s="1213"/>
      <c r="NAC1395" s="1213"/>
      <c r="NAD1395" s="1213"/>
      <c r="NAE1395" s="1213"/>
      <c r="NAF1395" s="1213"/>
      <c r="NAG1395" s="1213"/>
      <c r="NAH1395" s="1213"/>
      <c r="NAI1395" s="1213"/>
      <c r="NAJ1395" s="1213"/>
      <c r="NAK1395" s="1213"/>
      <c r="NAL1395" s="1213"/>
      <c r="NAM1395" s="1213"/>
      <c r="NAN1395" s="1213"/>
      <c r="NAO1395" s="1213"/>
      <c r="NAP1395" s="1213"/>
      <c r="NAQ1395" s="1213"/>
      <c r="NAR1395" s="1213"/>
      <c r="NAS1395" s="1213"/>
      <c r="NAT1395" s="1213"/>
      <c r="NAU1395" s="1213"/>
      <c r="NAV1395" s="1213"/>
      <c r="NAW1395" s="1213"/>
      <c r="NAX1395" s="1213"/>
      <c r="NAY1395" s="1213"/>
      <c r="NAZ1395" s="1213"/>
      <c r="NBA1395" s="1213"/>
      <c r="NBB1395" s="1213"/>
      <c r="NBC1395" s="1213"/>
      <c r="NBD1395" s="1213"/>
      <c r="NBE1395" s="1213"/>
      <c r="NBF1395" s="1213"/>
      <c r="NBG1395" s="1213"/>
      <c r="NBH1395" s="1213"/>
      <c r="NBI1395" s="1213"/>
      <c r="NBJ1395" s="1213"/>
      <c r="NBK1395" s="1213"/>
      <c r="NBL1395" s="1213"/>
      <c r="NBM1395" s="1213"/>
      <c r="NBN1395" s="1213"/>
      <c r="NBO1395" s="1213"/>
      <c r="NBP1395" s="1213"/>
      <c r="NBQ1395" s="1213"/>
      <c r="NBR1395" s="1213"/>
      <c r="NBS1395" s="1213"/>
      <c r="NBT1395" s="1213"/>
      <c r="NBU1395" s="1213"/>
      <c r="NBV1395" s="1213"/>
      <c r="NBW1395" s="1213"/>
      <c r="NBX1395" s="1213"/>
      <c r="NBY1395" s="1213"/>
      <c r="NBZ1395" s="1213"/>
      <c r="NCA1395" s="1213"/>
      <c r="NCB1395" s="1213"/>
      <c r="NCC1395" s="1213"/>
      <c r="NCD1395" s="1213"/>
      <c r="NCE1395" s="1213"/>
      <c r="NCF1395" s="1213"/>
      <c r="NCG1395" s="1213"/>
      <c r="NCH1395" s="1213"/>
      <c r="NCI1395" s="1213"/>
      <c r="NCJ1395" s="1213"/>
      <c r="NCK1395" s="1213"/>
      <c r="NCL1395" s="1213"/>
      <c r="NCM1395" s="1213"/>
      <c r="NCN1395" s="1213"/>
      <c r="NCO1395" s="1213"/>
      <c r="NCP1395" s="1213"/>
      <c r="NCQ1395" s="1213"/>
      <c r="NCR1395" s="1213"/>
      <c r="NCS1395" s="1213"/>
      <c r="NCT1395" s="1213"/>
      <c r="NCU1395" s="1213"/>
      <c r="NCV1395" s="1213"/>
      <c r="NCW1395" s="1213"/>
      <c r="NCX1395" s="1213"/>
      <c r="NCY1395" s="1213"/>
      <c r="NCZ1395" s="1213"/>
      <c r="NDA1395" s="1213"/>
      <c r="NDB1395" s="1213"/>
      <c r="NDC1395" s="1213"/>
      <c r="NDD1395" s="1213"/>
      <c r="NDE1395" s="1213"/>
      <c r="NDF1395" s="1213"/>
      <c r="NDG1395" s="1213"/>
      <c r="NDH1395" s="1213"/>
      <c r="NDI1395" s="1213"/>
      <c r="NDJ1395" s="1213"/>
      <c r="NDK1395" s="1213"/>
      <c r="NDL1395" s="1213"/>
      <c r="NDM1395" s="1213"/>
      <c r="NDN1395" s="1213"/>
      <c r="NDO1395" s="1213"/>
      <c r="NDP1395" s="1213"/>
      <c r="NDQ1395" s="1213"/>
      <c r="NDR1395" s="1213"/>
      <c r="NDS1395" s="1213"/>
      <c r="NDT1395" s="1213"/>
      <c r="NDU1395" s="1213"/>
      <c r="NDV1395" s="1213"/>
      <c r="NDW1395" s="1213"/>
      <c r="NDX1395" s="1213"/>
      <c r="NDY1395" s="1213"/>
      <c r="NDZ1395" s="1213"/>
      <c r="NEA1395" s="1213"/>
      <c r="NEB1395" s="1213"/>
      <c r="NEC1395" s="1213"/>
      <c r="NED1395" s="1213"/>
      <c r="NEE1395" s="1213"/>
      <c r="NEF1395" s="1213"/>
      <c r="NEG1395" s="1213"/>
      <c r="NEH1395" s="1213"/>
      <c r="NEI1395" s="1213"/>
      <c r="NEJ1395" s="1213"/>
      <c r="NEK1395" s="1213"/>
      <c r="NEL1395" s="1213"/>
      <c r="NEM1395" s="1213"/>
      <c r="NEN1395" s="1213"/>
      <c r="NEO1395" s="1213"/>
      <c r="NEP1395" s="1213"/>
      <c r="NEQ1395" s="1213"/>
      <c r="NER1395" s="1213"/>
      <c r="NES1395" s="1213"/>
      <c r="NET1395" s="1213"/>
      <c r="NEU1395" s="1213"/>
      <c r="NEV1395" s="1213"/>
      <c r="NEW1395" s="1213"/>
      <c r="NEX1395" s="1213"/>
      <c r="NEY1395" s="1213"/>
      <c r="NEZ1395" s="1213"/>
      <c r="NFA1395" s="1213"/>
      <c r="NFB1395" s="1213"/>
      <c r="NFC1395" s="1213"/>
      <c r="NFD1395" s="1213"/>
      <c r="NFE1395" s="1213"/>
      <c r="NFF1395" s="1213"/>
      <c r="NFG1395" s="1213"/>
      <c r="NFH1395" s="1213"/>
      <c r="NFI1395" s="1213"/>
      <c r="NFJ1395" s="1213"/>
      <c r="NFK1395" s="1213"/>
      <c r="NFL1395" s="1213"/>
      <c r="NFM1395" s="1213"/>
      <c r="NFN1395" s="1213"/>
      <c r="NFO1395" s="1213"/>
      <c r="NFP1395" s="1213"/>
      <c r="NFQ1395" s="1213"/>
      <c r="NFR1395" s="1213"/>
      <c r="NFS1395" s="1213"/>
      <c r="NFT1395" s="1213"/>
      <c r="NFU1395" s="1213"/>
      <c r="NFV1395" s="1213"/>
      <c r="NFW1395" s="1213"/>
      <c r="NFX1395" s="1213"/>
      <c r="NFY1395" s="1213"/>
      <c r="NFZ1395" s="1213"/>
      <c r="NGA1395" s="1213"/>
      <c r="NGB1395" s="1213"/>
      <c r="NGC1395" s="1213"/>
      <c r="NGD1395" s="1213"/>
      <c r="NGE1395" s="1213"/>
      <c r="NGF1395" s="1213"/>
      <c r="NGG1395" s="1213"/>
      <c r="NGH1395" s="1213"/>
      <c r="NGI1395" s="1213"/>
      <c r="NGJ1395" s="1213"/>
      <c r="NGK1395" s="1213"/>
      <c r="NGL1395" s="1213"/>
      <c r="NGM1395" s="1213"/>
      <c r="NGN1395" s="1213"/>
      <c r="NGO1395" s="1213"/>
      <c r="NGP1395" s="1213"/>
      <c r="NGQ1395" s="1213"/>
      <c r="NGR1395" s="1213"/>
      <c r="NGS1395" s="1213"/>
      <c r="NGT1395" s="1213"/>
      <c r="NGU1395" s="1213"/>
      <c r="NGV1395" s="1213"/>
      <c r="NGW1395" s="1213"/>
      <c r="NGX1395" s="1213"/>
      <c r="NGY1395" s="1213"/>
      <c r="NGZ1395" s="1213"/>
      <c r="NHA1395" s="1213"/>
      <c r="NHB1395" s="1213"/>
      <c r="NHC1395" s="1213"/>
      <c r="NHD1395" s="1213"/>
      <c r="NHE1395" s="1213"/>
      <c r="NHF1395" s="1213"/>
      <c r="NHG1395" s="1213"/>
      <c r="NHH1395" s="1213"/>
      <c r="NHI1395" s="1213"/>
      <c r="NHJ1395" s="1213"/>
      <c r="NHK1395" s="1213"/>
      <c r="NHL1395" s="1213"/>
      <c r="NHM1395" s="1213"/>
      <c r="NHN1395" s="1213"/>
      <c r="NHO1395" s="1213"/>
      <c r="NHP1395" s="1213"/>
      <c r="NHQ1395" s="1213"/>
      <c r="NHR1395" s="1213"/>
      <c r="NHS1395" s="1213"/>
      <c r="NHT1395" s="1213"/>
      <c r="NHU1395" s="1213"/>
      <c r="NHV1395" s="1213"/>
      <c r="NHW1395" s="1213"/>
      <c r="NHX1395" s="1213"/>
      <c r="NHY1395" s="1213"/>
      <c r="NHZ1395" s="1213"/>
      <c r="NIA1395" s="1213"/>
      <c r="NIB1395" s="1213"/>
      <c r="NIC1395" s="1213"/>
      <c r="NID1395" s="1213"/>
      <c r="NIE1395" s="1213"/>
      <c r="NIF1395" s="1213"/>
      <c r="NIG1395" s="1213"/>
      <c r="NIH1395" s="1213"/>
      <c r="NII1395" s="1213"/>
      <c r="NIJ1395" s="1213"/>
      <c r="NIK1395" s="1213"/>
      <c r="NIL1395" s="1213"/>
      <c r="NIM1395" s="1213"/>
      <c r="NIN1395" s="1213"/>
      <c r="NIO1395" s="1213"/>
      <c r="NIP1395" s="1213"/>
      <c r="NIQ1395" s="1213"/>
      <c r="NIR1395" s="1213"/>
      <c r="NIS1395" s="1213"/>
      <c r="NIT1395" s="1213"/>
      <c r="NIU1395" s="1213"/>
      <c r="NIV1395" s="1213"/>
      <c r="NIW1395" s="1213"/>
      <c r="NIX1395" s="1213"/>
      <c r="NIY1395" s="1213"/>
      <c r="NIZ1395" s="1213"/>
      <c r="NJA1395" s="1213"/>
      <c r="NJB1395" s="1213"/>
      <c r="NJC1395" s="1213"/>
      <c r="NJD1395" s="1213"/>
      <c r="NJE1395" s="1213"/>
      <c r="NJF1395" s="1213"/>
      <c r="NJG1395" s="1213"/>
      <c r="NJH1395" s="1213"/>
      <c r="NJI1395" s="1213"/>
      <c r="NJJ1395" s="1213"/>
      <c r="NJK1395" s="1213"/>
      <c r="NJL1395" s="1213"/>
      <c r="NJM1395" s="1213"/>
      <c r="NJN1395" s="1213"/>
      <c r="NJO1395" s="1213"/>
      <c r="NJP1395" s="1213"/>
      <c r="NJQ1395" s="1213"/>
      <c r="NJR1395" s="1213"/>
      <c r="NJS1395" s="1213"/>
      <c r="NJT1395" s="1213"/>
      <c r="NJU1395" s="1213"/>
      <c r="NJV1395" s="1213"/>
      <c r="NJW1395" s="1213"/>
      <c r="NJX1395" s="1213"/>
      <c r="NJY1395" s="1213"/>
      <c r="NJZ1395" s="1213"/>
      <c r="NKA1395" s="1213"/>
      <c r="NKB1395" s="1213"/>
      <c r="NKC1395" s="1213"/>
      <c r="NKD1395" s="1213"/>
      <c r="NKE1395" s="1213"/>
      <c r="NKF1395" s="1213"/>
      <c r="NKG1395" s="1213"/>
      <c r="NKH1395" s="1213"/>
      <c r="NKI1395" s="1213"/>
      <c r="NKJ1395" s="1213"/>
      <c r="NKK1395" s="1213"/>
      <c r="NKL1395" s="1213"/>
      <c r="NKM1395" s="1213"/>
      <c r="NKN1395" s="1213"/>
      <c r="NKO1395" s="1213"/>
      <c r="NKP1395" s="1213"/>
      <c r="NKQ1395" s="1213"/>
      <c r="NKR1395" s="1213"/>
      <c r="NKS1395" s="1213"/>
      <c r="NKT1395" s="1213"/>
      <c r="NKU1395" s="1213"/>
      <c r="NKV1395" s="1213"/>
      <c r="NKW1395" s="1213"/>
      <c r="NKX1395" s="1213"/>
      <c r="NKY1395" s="1213"/>
      <c r="NKZ1395" s="1213"/>
      <c r="NLA1395" s="1213"/>
      <c r="NLB1395" s="1213"/>
      <c r="NLC1395" s="1213"/>
      <c r="NLD1395" s="1213"/>
      <c r="NLE1395" s="1213"/>
      <c r="NLF1395" s="1213"/>
      <c r="NLG1395" s="1213"/>
      <c r="NLH1395" s="1213"/>
      <c r="NLI1395" s="1213"/>
      <c r="NLJ1395" s="1213"/>
      <c r="NLK1395" s="1213"/>
      <c r="NLL1395" s="1213"/>
      <c r="NLM1395" s="1213"/>
      <c r="NLN1395" s="1213"/>
      <c r="NLO1395" s="1213"/>
      <c r="NLP1395" s="1213"/>
      <c r="NLQ1395" s="1213"/>
      <c r="NLR1395" s="1213"/>
      <c r="NLS1395" s="1213"/>
      <c r="NLT1395" s="1213"/>
      <c r="NLU1395" s="1213"/>
      <c r="NLV1395" s="1213"/>
      <c r="NLW1395" s="1213"/>
      <c r="NLX1395" s="1213"/>
      <c r="NLY1395" s="1213"/>
      <c r="NLZ1395" s="1213"/>
      <c r="NMA1395" s="1213"/>
      <c r="NMB1395" s="1213"/>
      <c r="NMC1395" s="1213"/>
      <c r="NMD1395" s="1213"/>
      <c r="NME1395" s="1213"/>
      <c r="NMF1395" s="1213"/>
      <c r="NMG1395" s="1213"/>
      <c r="NMH1395" s="1213"/>
      <c r="NMI1395" s="1213"/>
      <c r="NMJ1395" s="1213"/>
      <c r="NMK1395" s="1213"/>
      <c r="NML1395" s="1213"/>
      <c r="NMM1395" s="1213"/>
      <c r="NMN1395" s="1213"/>
      <c r="NMO1395" s="1213"/>
      <c r="NMP1395" s="1213"/>
      <c r="NMQ1395" s="1213"/>
      <c r="NMR1395" s="1213"/>
      <c r="NMS1395" s="1213"/>
      <c r="NMT1395" s="1213"/>
      <c r="NMU1395" s="1213"/>
      <c r="NMV1395" s="1213"/>
      <c r="NMW1395" s="1213"/>
      <c r="NMX1395" s="1213"/>
      <c r="NMY1395" s="1213"/>
      <c r="NMZ1395" s="1213"/>
      <c r="NNA1395" s="1213"/>
      <c r="NNB1395" s="1213"/>
      <c r="NNC1395" s="1213"/>
      <c r="NND1395" s="1213"/>
      <c r="NNE1395" s="1213"/>
      <c r="NNF1395" s="1213"/>
      <c r="NNG1395" s="1213"/>
      <c r="NNH1395" s="1213"/>
      <c r="NNI1395" s="1213"/>
      <c r="NNJ1395" s="1213"/>
      <c r="NNK1395" s="1213"/>
      <c r="NNL1395" s="1213"/>
      <c r="NNM1395" s="1213"/>
      <c r="NNN1395" s="1213"/>
      <c r="NNO1395" s="1213"/>
      <c r="NNP1395" s="1213"/>
      <c r="NNQ1395" s="1213"/>
      <c r="NNR1395" s="1213"/>
      <c r="NNS1395" s="1213"/>
      <c r="NNT1395" s="1213"/>
      <c r="NNU1395" s="1213"/>
      <c r="NNV1395" s="1213"/>
      <c r="NNW1395" s="1213"/>
      <c r="NNX1395" s="1213"/>
      <c r="NNY1395" s="1213"/>
      <c r="NNZ1395" s="1213"/>
      <c r="NOA1395" s="1213"/>
      <c r="NOB1395" s="1213"/>
      <c r="NOC1395" s="1213"/>
      <c r="NOD1395" s="1213"/>
      <c r="NOE1395" s="1213"/>
      <c r="NOF1395" s="1213"/>
      <c r="NOG1395" s="1213"/>
      <c r="NOH1395" s="1213"/>
      <c r="NOI1395" s="1213"/>
      <c r="NOJ1395" s="1213"/>
      <c r="NOK1395" s="1213"/>
      <c r="NOL1395" s="1213"/>
      <c r="NOM1395" s="1213"/>
      <c r="NON1395" s="1213"/>
      <c r="NOO1395" s="1213"/>
      <c r="NOP1395" s="1213"/>
      <c r="NOQ1395" s="1213"/>
      <c r="NOR1395" s="1213"/>
      <c r="NOS1395" s="1213"/>
      <c r="NOT1395" s="1213"/>
      <c r="NOU1395" s="1213"/>
      <c r="NOV1395" s="1213"/>
      <c r="NOW1395" s="1213"/>
      <c r="NOX1395" s="1213"/>
      <c r="NOY1395" s="1213"/>
      <c r="NOZ1395" s="1213"/>
      <c r="NPA1395" s="1213"/>
      <c r="NPB1395" s="1213"/>
      <c r="NPC1395" s="1213"/>
      <c r="NPD1395" s="1213"/>
      <c r="NPE1395" s="1213"/>
      <c r="NPF1395" s="1213"/>
      <c r="NPG1395" s="1213"/>
      <c r="NPH1395" s="1213"/>
      <c r="NPI1395" s="1213"/>
      <c r="NPJ1395" s="1213"/>
      <c r="NPK1395" s="1213"/>
      <c r="NPL1395" s="1213"/>
      <c r="NPM1395" s="1213"/>
      <c r="NPN1395" s="1213"/>
      <c r="NPO1395" s="1213"/>
      <c r="NPP1395" s="1213"/>
      <c r="NPQ1395" s="1213"/>
      <c r="NPR1395" s="1213"/>
      <c r="NPS1395" s="1213"/>
      <c r="NPT1395" s="1213"/>
      <c r="NPU1395" s="1213"/>
      <c r="NPV1395" s="1213"/>
      <c r="NPW1395" s="1213"/>
      <c r="NPX1395" s="1213"/>
      <c r="NPY1395" s="1213"/>
      <c r="NPZ1395" s="1213"/>
      <c r="NQA1395" s="1213"/>
      <c r="NQB1395" s="1213"/>
      <c r="NQC1395" s="1213"/>
      <c r="NQD1395" s="1213"/>
      <c r="NQE1395" s="1213"/>
      <c r="NQF1395" s="1213"/>
      <c r="NQG1395" s="1213"/>
      <c r="NQH1395" s="1213"/>
      <c r="NQI1395" s="1213"/>
      <c r="NQJ1395" s="1213"/>
      <c r="NQK1395" s="1213"/>
      <c r="NQL1395" s="1213"/>
      <c r="NQM1395" s="1213"/>
      <c r="NQN1395" s="1213"/>
      <c r="NQO1395" s="1213"/>
      <c r="NQP1395" s="1213"/>
      <c r="NQQ1395" s="1213"/>
      <c r="NQR1395" s="1213"/>
      <c r="NQS1395" s="1213"/>
      <c r="NQT1395" s="1213"/>
      <c r="NQU1395" s="1213"/>
      <c r="NQV1395" s="1213"/>
      <c r="NQW1395" s="1213"/>
      <c r="NQX1395" s="1213"/>
      <c r="NQY1395" s="1213"/>
      <c r="NQZ1395" s="1213"/>
      <c r="NRA1395" s="1213"/>
      <c r="NRB1395" s="1213"/>
      <c r="NRC1395" s="1213"/>
      <c r="NRD1395" s="1213"/>
      <c r="NRE1395" s="1213"/>
      <c r="NRF1395" s="1213"/>
      <c r="NRG1395" s="1213"/>
      <c r="NRH1395" s="1213"/>
      <c r="NRI1395" s="1213"/>
      <c r="NRJ1395" s="1213"/>
      <c r="NRK1395" s="1213"/>
      <c r="NRL1395" s="1213"/>
      <c r="NRM1395" s="1213"/>
      <c r="NRN1395" s="1213"/>
      <c r="NRO1395" s="1213"/>
      <c r="NRP1395" s="1213"/>
      <c r="NRQ1395" s="1213"/>
      <c r="NRR1395" s="1213"/>
      <c r="NRS1395" s="1213"/>
      <c r="NRT1395" s="1213"/>
      <c r="NRU1395" s="1213"/>
      <c r="NRV1395" s="1213"/>
      <c r="NRW1395" s="1213"/>
      <c r="NRX1395" s="1213"/>
      <c r="NRY1395" s="1213"/>
      <c r="NRZ1395" s="1213"/>
      <c r="NSA1395" s="1213"/>
      <c r="NSB1395" s="1213"/>
      <c r="NSC1395" s="1213"/>
      <c r="NSD1395" s="1213"/>
      <c r="NSE1395" s="1213"/>
      <c r="NSF1395" s="1213"/>
      <c r="NSG1395" s="1213"/>
      <c r="NSH1395" s="1213"/>
      <c r="NSI1395" s="1213"/>
      <c r="NSJ1395" s="1213"/>
      <c r="NSK1395" s="1213"/>
      <c r="NSL1395" s="1213"/>
      <c r="NSM1395" s="1213"/>
      <c r="NSN1395" s="1213"/>
      <c r="NSO1395" s="1213"/>
      <c r="NSP1395" s="1213"/>
      <c r="NSQ1395" s="1213"/>
      <c r="NSR1395" s="1213"/>
      <c r="NSS1395" s="1213"/>
      <c r="NST1395" s="1213"/>
      <c r="NSU1395" s="1213"/>
      <c r="NSV1395" s="1213"/>
      <c r="NSW1395" s="1213"/>
      <c r="NSX1395" s="1213"/>
      <c r="NSY1395" s="1213"/>
      <c r="NSZ1395" s="1213"/>
      <c r="NTA1395" s="1213"/>
      <c r="NTB1395" s="1213"/>
      <c r="NTC1395" s="1213"/>
      <c r="NTD1395" s="1213"/>
      <c r="NTE1395" s="1213"/>
      <c r="NTF1395" s="1213"/>
      <c r="NTG1395" s="1213"/>
      <c r="NTH1395" s="1213"/>
      <c r="NTI1395" s="1213"/>
      <c r="NTJ1395" s="1213"/>
      <c r="NTK1395" s="1213"/>
      <c r="NTL1395" s="1213"/>
      <c r="NTM1395" s="1213"/>
      <c r="NTN1395" s="1213"/>
      <c r="NTO1395" s="1213"/>
      <c r="NTP1395" s="1213"/>
      <c r="NTQ1395" s="1213"/>
      <c r="NTR1395" s="1213"/>
      <c r="NTS1395" s="1213"/>
      <c r="NTT1395" s="1213"/>
      <c r="NTU1395" s="1213"/>
      <c r="NTV1395" s="1213"/>
      <c r="NTW1395" s="1213"/>
      <c r="NTX1395" s="1213"/>
      <c r="NTY1395" s="1213"/>
      <c r="NTZ1395" s="1213"/>
      <c r="NUA1395" s="1213"/>
      <c r="NUB1395" s="1213"/>
      <c r="NUC1395" s="1213"/>
      <c r="NUD1395" s="1213"/>
      <c r="NUE1395" s="1213"/>
      <c r="NUF1395" s="1213"/>
      <c r="NUG1395" s="1213"/>
      <c r="NUH1395" s="1213"/>
      <c r="NUI1395" s="1213"/>
      <c r="NUJ1395" s="1213"/>
      <c r="NUK1395" s="1213"/>
      <c r="NUL1395" s="1213"/>
      <c r="NUM1395" s="1213"/>
      <c r="NUN1395" s="1213"/>
      <c r="NUO1395" s="1213"/>
      <c r="NUP1395" s="1213"/>
      <c r="NUQ1395" s="1213"/>
      <c r="NUR1395" s="1213"/>
      <c r="NUS1395" s="1213"/>
      <c r="NUT1395" s="1213"/>
      <c r="NUU1395" s="1213"/>
      <c r="NUV1395" s="1213"/>
      <c r="NUW1395" s="1213"/>
      <c r="NUX1395" s="1213"/>
      <c r="NUY1395" s="1213"/>
      <c r="NUZ1395" s="1213"/>
      <c r="NVA1395" s="1213"/>
      <c r="NVB1395" s="1213"/>
      <c r="NVC1395" s="1213"/>
      <c r="NVD1395" s="1213"/>
      <c r="NVE1395" s="1213"/>
      <c r="NVF1395" s="1213"/>
      <c r="NVG1395" s="1213"/>
      <c r="NVH1395" s="1213"/>
      <c r="NVI1395" s="1213"/>
      <c r="NVJ1395" s="1213"/>
      <c r="NVK1395" s="1213"/>
      <c r="NVL1395" s="1213"/>
      <c r="NVM1395" s="1213"/>
      <c r="NVN1395" s="1213"/>
      <c r="NVO1395" s="1213"/>
      <c r="NVP1395" s="1213"/>
      <c r="NVQ1395" s="1213"/>
      <c r="NVR1395" s="1213"/>
      <c r="NVS1395" s="1213"/>
      <c r="NVT1395" s="1213"/>
      <c r="NVU1395" s="1213"/>
      <c r="NVV1395" s="1213"/>
      <c r="NVW1395" s="1213"/>
      <c r="NVX1395" s="1213"/>
      <c r="NVY1395" s="1213"/>
      <c r="NVZ1395" s="1213"/>
      <c r="NWA1395" s="1213"/>
      <c r="NWB1395" s="1213"/>
      <c r="NWC1395" s="1213"/>
      <c r="NWD1395" s="1213"/>
      <c r="NWE1395" s="1213"/>
      <c r="NWF1395" s="1213"/>
      <c r="NWG1395" s="1213"/>
      <c r="NWH1395" s="1213"/>
      <c r="NWI1395" s="1213"/>
      <c r="NWJ1395" s="1213"/>
      <c r="NWK1395" s="1213"/>
      <c r="NWL1395" s="1213"/>
      <c r="NWM1395" s="1213"/>
      <c r="NWN1395" s="1213"/>
      <c r="NWO1395" s="1213"/>
      <c r="NWP1395" s="1213"/>
      <c r="NWQ1395" s="1213"/>
      <c r="NWR1395" s="1213"/>
      <c r="NWS1395" s="1213"/>
      <c r="NWT1395" s="1213"/>
      <c r="NWU1395" s="1213"/>
      <c r="NWV1395" s="1213"/>
      <c r="NWW1395" s="1213"/>
      <c r="NWX1395" s="1213"/>
      <c r="NWY1395" s="1213"/>
      <c r="NWZ1395" s="1213"/>
      <c r="NXA1395" s="1213"/>
      <c r="NXB1395" s="1213"/>
      <c r="NXC1395" s="1213"/>
      <c r="NXD1395" s="1213"/>
      <c r="NXE1395" s="1213"/>
      <c r="NXF1395" s="1213"/>
      <c r="NXG1395" s="1213"/>
      <c r="NXH1395" s="1213"/>
      <c r="NXI1395" s="1213"/>
      <c r="NXJ1395" s="1213"/>
      <c r="NXK1395" s="1213"/>
      <c r="NXL1395" s="1213"/>
      <c r="NXM1395" s="1213"/>
      <c r="NXN1395" s="1213"/>
      <c r="NXO1395" s="1213"/>
      <c r="NXP1395" s="1213"/>
      <c r="NXQ1395" s="1213"/>
      <c r="NXR1395" s="1213"/>
      <c r="NXS1395" s="1213"/>
      <c r="NXT1395" s="1213"/>
      <c r="NXU1395" s="1213"/>
      <c r="NXV1395" s="1213"/>
      <c r="NXW1395" s="1213"/>
      <c r="NXX1395" s="1213"/>
      <c r="NXY1395" s="1213"/>
      <c r="NXZ1395" s="1213"/>
      <c r="NYA1395" s="1213"/>
      <c r="NYB1395" s="1213"/>
      <c r="NYC1395" s="1213"/>
      <c r="NYD1395" s="1213"/>
      <c r="NYE1395" s="1213"/>
      <c r="NYF1395" s="1213"/>
      <c r="NYG1395" s="1213"/>
      <c r="NYH1395" s="1213"/>
      <c r="NYI1395" s="1213"/>
      <c r="NYJ1395" s="1213"/>
      <c r="NYK1395" s="1213"/>
      <c r="NYL1395" s="1213"/>
      <c r="NYM1395" s="1213"/>
      <c r="NYN1395" s="1213"/>
      <c r="NYO1395" s="1213"/>
      <c r="NYP1395" s="1213"/>
      <c r="NYQ1395" s="1213"/>
      <c r="NYR1395" s="1213"/>
      <c r="NYS1395" s="1213"/>
      <c r="NYT1395" s="1213"/>
      <c r="NYU1395" s="1213"/>
      <c r="NYV1395" s="1213"/>
      <c r="NYW1395" s="1213"/>
      <c r="NYX1395" s="1213"/>
      <c r="NYY1395" s="1213"/>
      <c r="NYZ1395" s="1213"/>
      <c r="NZA1395" s="1213"/>
      <c r="NZB1395" s="1213"/>
      <c r="NZC1395" s="1213"/>
      <c r="NZD1395" s="1213"/>
      <c r="NZE1395" s="1213"/>
      <c r="NZF1395" s="1213"/>
      <c r="NZG1395" s="1213"/>
      <c r="NZH1395" s="1213"/>
      <c r="NZI1395" s="1213"/>
      <c r="NZJ1395" s="1213"/>
      <c r="NZK1395" s="1213"/>
      <c r="NZL1395" s="1213"/>
      <c r="NZM1395" s="1213"/>
      <c r="NZN1395" s="1213"/>
      <c r="NZO1395" s="1213"/>
      <c r="NZP1395" s="1213"/>
      <c r="NZQ1395" s="1213"/>
      <c r="NZR1395" s="1213"/>
      <c r="NZS1395" s="1213"/>
      <c r="NZT1395" s="1213"/>
      <c r="NZU1395" s="1213"/>
      <c r="NZV1395" s="1213"/>
      <c r="NZW1395" s="1213"/>
      <c r="NZX1395" s="1213"/>
      <c r="NZY1395" s="1213"/>
      <c r="NZZ1395" s="1213"/>
      <c r="OAA1395" s="1213"/>
      <c r="OAB1395" s="1213"/>
      <c r="OAC1395" s="1213"/>
      <c r="OAD1395" s="1213"/>
      <c r="OAE1395" s="1213"/>
      <c r="OAF1395" s="1213"/>
      <c r="OAG1395" s="1213"/>
      <c r="OAH1395" s="1213"/>
      <c r="OAI1395" s="1213"/>
      <c r="OAJ1395" s="1213"/>
      <c r="OAK1395" s="1213"/>
      <c r="OAL1395" s="1213"/>
      <c r="OAM1395" s="1213"/>
      <c r="OAN1395" s="1213"/>
      <c r="OAO1395" s="1213"/>
      <c r="OAP1395" s="1213"/>
      <c r="OAQ1395" s="1213"/>
      <c r="OAR1395" s="1213"/>
      <c r="OAS1395" s="1213"/>
      <c r="OAT1395" s="1213"/>
      <c r="OAU1395" s="1213"/>
      <c r="OAV1395" s="1213"/>
      <c r="OAW1395" s="1213"/>
      <c r="OAX1395" s="1213"/>
      <c r="OAY1395" s="1213"/>
      <c r="OAZ1395" s="1213"/>
      <c r="OBA1395" s="1213"/>
      <c r="OBB1395" s="1213"/>
      <c r="OBC1395" s="1213"/>
      <c r="OBD1395" s="1213"/>
      <c r="OBE1395" s="1213"/>
      <c r="OBF1395" s="1213"/>
      <c r="OBG1395" s="1213"/>
      <c r="OBH1395" s="1213"/>
      <c r="OBI1395" s="1213"/>
      <c r="OBJ1395" s="1213"/>
      <c r="OBK1395" s="1213"/>
      <c r="OBL1395" s="1213"/>
      <c r="OBM1395" s="1213"/>
      <c r="OBN1395" s="1213"/>
      <c r="OBO1395" s="1213"/>
      <c r="OBP1395" s="1213"/>
      <c r="OBQ1395" s="1213"/>
      <c r="OBR1395" s="1213"/>
      <c r="OBS1395" s="1213"/>
      <c r="OBT1395" s="1213"/>
      <c r="OBU1395" s="1213"/>
      <c r="OBV1395" s="1213"/>
      <c r="OBW1395" s="1213"/>
      <c r="OBX1395" s="1213"/>
      <c r="OBY1395" s="1213"/>
      <c r="OBZ1395" s="1213"/>
      <c r="OCA1395" s="1213"/>
      <c r="OCB1395" s="1213"/>
      <c r="OCC1395" s="1213"/>
      <c r="OCD1395" s="1213"/>
      <c r="OCE1395" s="1213"/>
      <c r="OCF1395" s="1213"/>
      <c r="OCG1395" s="1213"/>
      <c r="OCH1395" s="1213"/>
      <c r="OCI1395" s="1213"/>
      <c r="OCJ1395" s="1213"/>
      <c r="OCK1395" s="1213"/>
      <c r="OCL1395" s="1213"/>
      <c r="OCM1395" s="1213"/>
      <c r="OCN1395" s="1213"/>
      <c r="OCO1395" s="1213"/>
      <c r="OCP1395" s="1213"/>
      <c r="OCQ1395" s="1213"/>
      <c r="OCR1395" s="1213"/>
      <c r="OCS1395" s="1213"/>
      <c r="OCT1395" s="1213"/>
      <c r="OCU1395" s="1213"/>
      <c r="OCV1395" s="1213"/>
      <c r="OCW1395" s="1213"/>
      <c r="OCX1395" s="1213"/>
      <c r="OCY1395" s="1213"/>
      <c r="OCZ1395" s="1213"/>
      <c r="ODA1395" s="1213"/>
      <c r="ODB1395" s="1213"/>
      <c r="ODC1395" s="1213"/>
      <c r="ODD1395" s="1213"/>
      <c r="ODE1395" s="1213"/>
      <c r="ODF1395" s="1213"/>
      <c r="ODG1395" s="1213"/>
      <c r="ODH1395" s="1213"/>
      <c r="ODI1395" s="1213"/>
      <c r="ODJ1395" s="1213"/>
      <c r="ODK1395" s="1213"/>
      <c r="ODL1395" s="1213"/>
      <c r="ODM1395" s="1213"/>
      <c r="ODN1395" s="1213"/>
      <c r="ODO1395" s="1213"/>
      <c r="ODP1395" s="1213"/>
      <c r="ODQ1395" s="1213"/>
      <c r="ODR1395" s="1213"/>
      <c r="ODS1395" s="1213"/>
      <c r="ODT1395" s="1213"/>
      <c r="ODU1395" s="1213"/>
      <c r="ODV1395" s="1213"/>
      <c r="ODW1395" s="1213"/>
      <c r="ODX1395" s="1213"/>
      <c r="ODY1395" s="1213"/>
      <c r="ODZ1395" s="1213"/>
      <c r="OEA1395" s="1213"/>
      <c r="OEB1395" s="1213"/>
      <c r="OEC1395" s="1213"/>
      <c r="OED1395" s="1213"/>
      <c r="OEE1395" s="1213"/>
      <c r="OEF1395" s="1213"/>
      <c r="OEG1395" s="1213"/>
      <c r="OEH1395" s="1213"/>
      <c r="OEI1395" s="1213"/>
      <c r="OEJ1395" s="1213"/>
      <c r="OEK1395" s="1213"/>
      <c r="OEL1395" s="1213"/>
      <c r="OEM1395" s="1213"/>
      <c r="OEN1395" s="1213"/>
      <c r="OEO1395" s="1213"/>
      <c r="OEP1395" s="1213"/>
      <c r="OEQ1395" s="1213"/>
      <c r="OER1395" s="1213"/>
      <c r="OES1395" s="1213"/>
      <c r="OET1395" s="1213"/>
      <c r="OEU1395" s="1213"/>
      <c r="OEV1395" s="1213"/>
      <c r="OEW1395" s="1213"/>
      <c r="OEX1395" s="1213"/>
      <c r="OEY1395" s="1213"/>
      <c r="OEZ1395" s="1213"/>
      <c r="OFA1395" s="1213"/>
      <c r="OFB1395" s="1213"/>
      <c r="OFC1395" s="1213"/>
      <c r="OFD1395" s="1213"/>
      <c r="OFE1395" s="1213"/>
      <c r="OFF1395" s="1213"/>
      <c r="OFG1395" s="1213"/>
      <c r="OFH1395" s="1213"/>
      <c r="OFI1395" s="1213"/>
      <c r="OFJ1395" s="1213"/>
      <c r="OFK1395" s="1213"/>
      <c r="OFL1395" s="1213"/>
      <c r="OFM1395" s="1213"/>
      <c r="OFN1395" s="1213"/>
      <c r="OFO1395" s="1213"/>
      <c r="OFP1395" s="1213"/>
      <c r="OFQ1395" s="1213"/>
      <c r="OFR1395" s="1213"/>
      <c r="OFS1395" s="1213"/>
      <c r="OFT1395" s="1213"/>
      <c r="OFU1395" s="1213"/>
      <c r="OFV1395" s="1213"/>
      <c r="OFW1395" s="1213"/>
      <c r="OFX1395" s="1213"/>
      <c r="OFY1395" s="1213"/>
      <c r="OFZ1395" s="1213"/>
      <c r="OGA1395" s="1213"/>
      <c r="OGB1395" s="1213"/>
      <c r="OGC1395" s="1213"/>
      <c r="OGD1395" s="1213"/>
      <c r="OGE1395" s="1213"/>
      <c r="OGF1395" s="1213"/>
      <c r="OGG1395" s="1213"/>
      <c r="OGH1395" s="1213"/>
      <c r="OGI1395" s="1213"/>
      <c r="OGJ1395" s="1213"/>
      <c r="OGK1395" s="1213"/>
      <c r="OGL1395" s="1213"/>
      <c r="OGM1395" s="1213"/>
      <c r="OGN1395" s="1213"/>
      <c r="OGO1395" s="1213"/>
      <c r="OGP1395" s="1213"/>
      <c r="OGQ1395" s="1213"/>
      <c r="OGR1395" s="1213"/>
      <c r="OGS1395" s="1213"/>
      <c r="OGT1395" s="1213"/>
      <c r="OGU1395" s="1213"/>
      <c r="OGV1395" s="1213"/>
      <c r="OGW1395" s="1213"/>
      <c r="OGX1395" s="1213"/>
      <c r="OGY1395" s="1213"/>
      <c r="OGZ1395" s="1213"/>
      <c r="OHA1395" s="1213"/>
      <c r="OHB1395" s="1213"/>
      <c r="OHC1395" s="1213"/>
      <c r="OHD1395" s="1213"/>
      <c r="OHE1395" s="1213"/>
      <c r="OHF1395" s="1213"/>
      <c r="OHG1395" s="1213"/>
      <c r="OHH1395" s="1213"/>
      <c r="OHI1395" s="1213"/>
      <c r="OHJ1395" s="1213"/>
      <c r="OHK1395" s="1213"/>
      <c r="OHL1395" s="1213"/>
      <c r="OHM1395" s="1213"/>
      <c r="OHN1395" s="1213"/>
      <c r="OHO1395" s="1213"/>
      <c r="OHP1395" s="1213"/>
      <c r="OHQ1395" s="1213"/>
      <c r="OHR1395" s="1213"/>
      <c r="OHS1395" s="1213"/>
      <c r="OHT1395" s="1213"/>
      <c r="OHU1395" s="1213"/>
      <c r="OHV1395" s="1213"/>
      <c r="OHW1395" s="1213"/>
      <c r="OHX1395" s="1213"/>
      <c r="OHY1395" s="1213"/>
      <c r="OHZ1395" s="1213"/>
      <c r="OIA1395" s="1213"/>
      <c r="OIB1395" s="1213"/>
      <c r="OIC1395" s="1213"/>
      <c r="OID1395" s="1213"/>
      <c r="OIE1395" s="1213"/>
      <c r="OIF1395" s="1213"/>
      <c r="OIG1395" s="1213"/>
      <c r="OIH1395" s="1213"/>
      <c r="OII1395" s="1213"/>
      <c r="OIJ1395" s="1213"/>
      <c r="OIK1395" s="1213"/>
      <c r="OIL1395" s="1213"/>
      <c r="OIM1395" s="1213"/>
      <c r="OIN1395" s="1213"/>
      <c r="OIO1395" s="1213"/>
      <c r="OIP1395" s="1213"/>
      <c r="OIQ1395" s="1213"/>
      <c r="OIR1395" s="1213"/>
      <c r="OIS1395" s="1213"/>
      <c r="OIT1395" s="1213"/>
      <c r="OIU1395" s="1213"/>
      <c r="OIV1395" s="1213"/>
      <c r="OIW1395" s="1213"/>
      <c r="OIX1395" s="1213"/>
      <c r="OIY1395" s="1213"/>
      <c r="OIZ1395" s="1213"/>
      <c r="OJA1395" s="1213"/>
      <c r="OJB1395" s="1213"/>
      <c r="OJC1395" s="1213"/>
      <c r="OJD1395" s="1213"/>
      <c r="OJE1395" s="1213"/>
      <c r="OJF1395" s="1213"/>
      <c r="OJG1395" s="1213"/>
      <c r="OJH1395" s="1213"/>
      <c r="OJI1395" s="1213"/>
      <c r="OJJ1395" s="1213"/>
      <c r="OJK1395" s="1213"/>
      <c r="OJL1395" s="1213"/>
      <c r="OJM1395" s="1213"/>
      <c r="OJN1395" s="1213"/>
      <c r="OJO1395" s="1213"/>
      <c r="OJP1395" s="1213"/>
      <c r="OJQ1395" s="1213"/>
      <c r="OJR1395" s="1213"/>
      <c r="OJS1395" s="1213"/>
      <c r="OJT1395" s="1213"/>
      <c r="OJU1395" s="1213"/>
      <c r="OJV1395" s="1213"/>
      <c r="OJW1395" s="1213"/>
      <c r="OJX1395" s="1213"/>
      <c r="OJY1395" s="1213"/>
      <c r="OJZ1395" s="1213"/>
      <c r="OKA1395" s="1213"/>
      <c r="OKB1395" s="1213"/>
      <c r="OKC1395" s="1213"/>
      <c r="OKD1395" s="1213"/>
      <c r="OKE1395" s="1213"/>
      <c r="OKF1395" s="1213"/>
      <c r="OKG1395" s="1213"/>
      <c r="OKH1395" s="1213"/>
      <c r="OKI1395" s="1213"/>
      <c r="OKJ1395" s="1213"/>
      <c r="OKK1395" s="1213"/>
      <c r="OKL1395" s="1213"/>
      <c r="OKM1395" s="1213"/>
      <c r="OKN1395" s="1213"/>
      <c r="OKO1395" s="1213"/>
      <c r="OKP1395" s="1213"/>
      <c r="OKQ1395" s="1213"/>
      <c r="OKR1395" s="1213"/>
      <c r="OKS1395" s="1213"/>
      <c r="OKT1395" s="1213"/>
      <c r="OKU1395" s="1213"/>
      <c r="OKV1395" s="1213"/>
      <c r="OKW1395" s="1213"/>
      <c r="OKX1395" s="1213"/>
      <c r="OKY1395" s="1213"/>
      <c r="OKZ1395" s="1213"/>
      <c r="OLA1395" s="1213"/>
      <c r="OLB1395" s="1213"/>
      <c r="OLC1395" s="1213"/>
      <c r="OLD1395" s="1213"/>
      <c r="OLE1395" s="1213"/>
      <c r="OLF1395" s="1213"/>
      <c r="OLG1395" s="1213"/>
      <c r="OLH1395" s="1213"/>
      <c r="OLI1395" s="1213"/>
      <c r="OLJ1395" s="1213"/>
      <c r="OLK1395" s="1213"/>
      <c r="OLL1395" s="1213"/>
      <c r="OLM1395" s="1213"/>
      <c r="OLN1395" s="1213"/>
      <c r="OLO1395" s="1213"/>
      <c r="OLP1395" s="1213"/>
      <c r="OLQ1395" s="1213"/>
      <c r="OLR1395" s="1213"/>
      <c r="OLS1395" s="1213"/>
      <c r="OLT1395" s="1213"/>
      <c r="OLU1395" s="1213"/>
      <c r="OLV1395" s="1213"/>
      <c r="OLW1395" s="1213"/>
      <c r="OLX1395" s="1213"/>
      <c r="OLY1395" s="1213"/>
      <c r="OLZ1395" s="1213"/>
      <c r="OMA1395" s="1213"/>
      <c r="OMB1395" s="1213"/>
      <c r="OMC1395" s="1213"/>
      <c r="OMD1395" s="1213"/>
      <c r="OME1395" s="1213"/>
      <c r="OMF1395" s="1213"/>
      <c r="OMG1395" s="1213"/>
      <c r="OMH1395" s="1213"/>
      <c r="OMI1395" s="1213"/>
      <c r="OMJ1395" s="1213"/>
      <c r="OMK1395" s="1213"/>
      <c r="OML1395" s="1213"/>
      <c r="OMM1395" s="1213"/>
      <c r="OMN1395" s="1213"/>
      <c r="OMO1395" s="1213"/>
      <c r="OMP1395" s="1213"/>
      <c r="OMQ1395" s="1213"/>
      <c r="OMR1395" s="1213"/>
      <c r="OMS1395" s="1213"/>
      <c r="OMT1395" s="1213"/>
      <c r="OMU1395" s="1213"/>
      <c r="OMV1395" s="1213"/>
      <c r="OMW1395" s="1213"/>
      <c r="OMX1395" s="1213"/>
      <c r="OMY1395" s="1213"/>
      <c r="OMZ1395" s="1213"/>
      <c r="ONA1395" s="1213"/>
      <c r="ONB1395" s="1213"/>
      <c r="ONC1395" s="1213"/>
      <c r="OND1395" s="1213"/>
      <c r="ONE1395" s="1213"/>
      <c r="ONF1395" s="1213"/>
      <c r="ONG1395" s="1213"/>
      <c r="ONH1395" s="1213"/>
      <c r="ONI1395" s="1213"/>
      <c r="ONJ1395" s="1213"/>
      <c r="ONK1395" s="1213"/>
      <c r="ONL1395" s="1213"/>
      <c r="ONM1395" s="1213"/>
      <c r="ONN1395" s="1213"/>
      <c r="ONO1395" s="1213"/>
      <c r="ONP1395" s="1213"/>
      <c r="ONQ1395" s="1213"/>
      <c r="ONR1395" s="1213"/>
      <c r="ONS1395" s="1213"/>
      <c r="ONT1395" s="1213"/>
      <c r="ONU1395" s="1213"/>
      <c r="ONV1395" s="1213"/>
      <c r="ONW1395" s="1213"/>
      <c r="ONX1395" s="1213"/>
      <c r="ONY1395" s="1213"/>
      <c r="ONZ1395" s="1213"/>
      <c r="OOA1395" s="1213"/>
      <c r="OOB1395" s="1213"/>
      <c r="OOC1395" s="1213"/>
      <c r="OOD1395" s="1213"/>
      <c r="OOE1395" s="1213"/>
      <c r="OOF1395" s="1213"/>
      <c r="OOG1395" s="1213"/>
      <c r="OOH1395" s="1213"/>
      <c r="OOI1395" s="1213"/>
      <c r="OOJ1395" s="1213"/>
      <c r="OOK1395" s="1213"/>
      <c r="OOL1395" s="1213"/>
      <c r="OOM1395" s="1213"/>
      <c r="OON1395" s="1213"/>
      <c r="OOO1395" s="1213"/>
      <c r="OOP1395" s="1213"/>
      <c r="OOQ1395" s="1213"/>
      <c r="OOR1395" s="1213"/>
      <c r="OOS1395" s="1213"/>
      <c r="OOT1395" s="1213"/>
      <c r="OOU1395" s="1213"/>
      <c r="OOV1395" s="1213"/>
      <c r="OOW1395" s="1213"/>
      <c r="OOX1395" s="1213"/>
      <c r="OOY1395" s="1213"/>
      <c r="OOZ1395" s="1213"/>
      <c r="OPA1395" s="1213"/>
      <c r="OPB1395" s="1213"/>
      <c r="OPC1395" s="1213"/>
      <c r="OPD1395" s="1213"/>
      <c r="OPE1395" s="1213"/>
      <c r="OPF1395" s="1213"/>
      <c r="OPG1395" s="1213"/>
      <c r="OPH1395" s="1213"/>
      <c r="OPI1395" s="1213"/>
      <c r="OPJ1395" s="1213"/>
      <c r="OPK1395" s="1213"/>
      <c r="OPL1395" s="1213"/>
      <c r="OPM1395" s="1213"/>
      <c r="OPN1395" s="1213"/>
      <c r="OPO1395" s="1213"/>
      <c r="OPP1395" s="1213"/>
      <c r="OPQ1395" s="1213"/>
      <c r="OPR1395" s="1213"/>
      <c r="OPS1395" s="1213"/>
      <c r="OPT1395" s="1213"/>
      <c r="OPU1395" s="1213"/>
      <c r="OPV1395" s="1213"/>
      <c r="OPW1395" s="1213"/>
      <c r="OPX1395" s="1213"/>
      <c r="OPY1395" s="1213"/>
      <c r="OPZ1395" s="1213"/>
      <c r="OQA1395" s="1213"/>
      <c r="OQB1395" s="1213"/>
      <c r="OQC1395" s="1213"/>
      <c r="OQD1395" s="1213"/>
      <c r="OQE1395" s="1213"/>
      <c r="OQF1395" s="1213"/>
      <c r="OQG1395" s="1213"/>
      <c r="OQH1395" s="1213"/>
      <c r="OQI1395" s="1213"/>
      <c r="OQJ1395" s="1213"/>
      <c r="OQK1395" s="1213"/>
      <c r="OQL1395" s="1213"/>
      <c r="OQM1395" s="1213"/>
      <c r="OQN1395" s="1213"/>
      <c r="OQO1395" s="1213"/>
      <c r="OQP1395" s="1213"/>
      <c r="OQQ1395" s="1213"/>
      <c r="OQR1395" s="1213"/>
      <c r="OQS1395" s="1213"/>
      <c r="OQT1395" s="1213"/>
      <c r="OQU1395" s="1213"/>
      <c r="OQV1395" s="1213"/>
      <c r="OQW1395" s="1213"/>
      <c r="OQX1395" s="1213"/>
      <c r="OQY1395" s="1213"/>
      <c r="OQZ1395" s="1213"/>
      <c r="ORA1395" s="1213"/>
      <c r="ORB1395" s="1213"/>
      <c r="ORC1395" s="1213"/>
      <c r="ORD1395" s="1213"/>
      <c r="ORE1395" s="1213"/>
      <c r="ORF1395" s="1213"/>
      <c r="ORG1395" s="1213"/>
      <c r="ORH1395" s="1213"/>
      <c r="ORI1395" s="1213"/>
      <c r="ORJ1395" s="1213"/>
      <c r="ORK1395" s="1213"/>
      <c r="ORL1395" s="1213"/>
      <c r="ORM1395" s="1213"/>
      <c r="ORN1395" s="1213"/>
      <c r="ORO1395" s="1213"/>
      <c r="ORP1395" s="1213"/>
      <c r="ORQ1395" s="1213"/>
      <c r="ORR1395" s="1213"/>
      <c r="ORS1395" s="1213"/>
      <c r="ORT1395" s="1213"/>
      <c r="ORU1395" s="1213"/>
      <c r="ORV1395" s="1213"/>
      <c r="ORW1395" s="1213"/>
      <c r="ORX1395" s="1213"/>
      <c r="ORY1395" s="1213"/>
      <c r="ORZ1395" s="1213"/>
      <c r="OSA1395" s="1213"/>
      <c r="OSB1395" s="1213"/>
      <c r="OSC1395" s="1213"/>
      <c r="OSD1395" s="1213"/>
      <c r="OSE1395" s="1213"/>
      <c r="OSF1395" s="1213"/>
      <c r="OSG1395" s="1213"/>
      <c r="OSH1395" s="1213"/>
      <c r="OSI1395" s="1213"/>
      <c r="OSJ1395" s="1213"/>
      <c r="OSK1395" s="1213"/>
      <c r="OSL1395" s="1213"/>
      <c r="OSM1395" s="1213"/>
      <c r="OSN1395" s="1213"/>
      <c r="OSO1395" s="1213"/>
      <c r="OSP1395" s="1213"/>
      <c r="OSQ1395" s="1213"/>
      <c r="OSR1395" s="1213"/>
      <c r="OSS1395" s="1213"/>
      <c r="OST1395" s="1213"/>
      <c r="OSU1395" s="1213"/>
      <c r="OSV1395" s="1213"/>
      <c r="OSW1395" s="1213"/>
      <c r="OSX1395" s="1213"/>
      <c r="OSY1395" s="1213"/>
      <c r="OSZ1395" s="1213"/>
      <c r="OTA1395" s="1213"/>
      <c r="OTB1395" s="1213"/>
      <c r="OTC1395" s="1213"/>
      <c r="OTD1395" s="1213"/>
      <c r="OTE1395" s="1213"/>
      <c r="OTF1395" s="1213"/>
      <c r="OTG1395" s="1213"/>
      <c r="OTH1395" s="1213"/>
      <c r="OTI1395" s="1213"/>
      <c r="OTJ1395" s="1213"/>
      <c r="OTK1395" s="1213"/>
      <c r="OTL1395" s="1213"/>
      <c r="OTM1395" s="1213"/>
      <c r="OTN1395" s="1213"/>
      <c r="OTO1395" s="1213"/>
      <c r="OTP1395" s="1213"/>
      <c r="OTQ1395" s="1213"/>
      <c r="OTR1395" s="1213"/>
      <c r="OTS1395" s="1213"/>
      <c r="OTT1395" s="1213"/>
      <c r="OTU1395" s="1213"/>
      <c r="OTV1395" s="1213"/>
      <c r="OTW1395" s="1213"/>
      <c r="OTX1395" s="1213"/>
      <c r="OTY1395" s="1213"/>
      <c r="OTZ1395" s="1213"/>
      <c r="OUA1395" s="1213"/>
      <c r="OUB1395" s="1213"/>
      <c r="OUC1395" s="1213"/>
      <c r="OUD1395" s="1213"/>
      <c r="OUE1395" s="1213"/>
      <c r="OUF1395" s="1213"/>
      <c r="OUG1395" s="1213"/>
      <c r="OUH1395" s="1213"/>
      <c r="OUI1395" s="1213"/>
      <c r="OUJ1395" s="1213"/>
      <c r="OUK1395" s="1213"/>
      <c r="OUL1395" s="1213"/>
      <c r="OUM1395" s="1213"/>
      <c r="OUN1395" s="1213"/>
      <c r="OUO1395" s="1213"/>
      <c r="OUP1395" s="1213"/>
      <c r="OUQ1395" s="1213"/>
      <c r="OUR1395" s="1213"/>
      <c r="OUS1395" s="1213"/>
      <c r="OUT1395" s="1213"/>
      <c r="OUU1395" s="1213"/>
      <c r="OUV1395" s="1213"/>
      <c r="OUW1395" s="1213"/>
      <c r="OUX1395" s="1213"/>
      <c r="OUY1395" s="1213"/>
      <c r="OUZ1395" s="1213"/>
      <c r="OVA1395" s="1213"/>
      <c r="OVB1395" s="1213"/>
      <c r="OVC1395" s="1213"/>
      <c r="OVD1395" s="1213"/>
      <c r="OVE1395" s="1213"/>
      <c r="OVF1395" s="1213"/>
      <c r="OVG1395" s="1213"/>
      <c r="OVH1395" s="1213"/>
      <c r="OVI1395" s="1213"/>
      <c r="OVJ1395" s="1213"/>
      <c r="OVK1395" s="1213"/>
      <c r="OVL1395" s="1213"/>
      <c r="OVM1395" s="1213"/>
      <c r="OVN1395" s="1213"/>
      <c r="OVO1395" s="1213"/>
      <c r="OVP1395" s="1213"/>
      <c r="OVQ1395" s="1213"/>
      <c r="OVR1395" s="1213"/>
      <c r="OVS1395" s="1213"/>
      <c r="OVT1395" s="1213"/>
      <c r="OVU1395" s="1213"/>
      <c r="OVV1395" s="1213"/>
      <c r="OVW1395" s="1213"/>
      <c r="OVX1395" s="1213"/>
      <c r="OVY1395" s="1213"/>
      <c r="OVZ1395" s="1213"/>
      <c r="OWA1395" s="1213"/>
      <c r="OWB1395" s="1213"/>
      <c r="OWC1395" s="1213"/>
      <c r="OWD1395" s="1213"/>
      <c r="OWE1395" s="1213"/>
      <c r="OWF1395" s="1213"/>
      <c r="OWG1395" s="1213"/>
      <c r="OWH1395" s="1213"/>
      <c r="OWI1395" s="1213"/>
      <c r="OWJ1395" s="1213"/>
      <c r="OWK1395" s="1213"/>
      <c r="OWL1395" s="1213"/>
      <c r="OWM1395" s="1213"/>
      <c r="OWN1395" s="1213"/>
      <c r="OWO1395" s="1213"/>
      <c r="OWP1395" s="1213"/>
      <c r="OWQ1395" s="1213"/>
      <c r="OWR1395" s="1213"/>
      <c r="OWS1395" s="1213"/>
      <c r="OWT1395" s="1213"/>
      <c r="OWU1395" s="1213"/>
      <c r="OWV1395" s="1213"/>
      <c r="OWW1395" s="1213"/>
      <c r="OWX1395" s="1213"/>
      <c r="OWY1395" s="1213"/>
      <c r="OWZ1395" s="1213"/>
      <c r="OXA1395" s="1213"/>
      <c r="OXB1395" s="1213"/>
      <c r="OXC1395" s="1213"/>
      <c r="OXD1395" s="1213"/>
      <c r="OXE1395" s="1213"/>
      <c r="OXF1395" s="1213"/>
      <c r="OXG1395" s="1213"/>
      <c r="OXH1395" s="1213"/>
      <c r="OXI1395" s="1213"/>
      <c r="OXJ1395" s="1213"/>
      <c r="OXK1395" s="1213"/>
      <c r="OXL1395" s="1213"/>
      <c r="OXM1395" s="1213"/>
      <c r="OXN1395" s="1213"/>
      <c r="OXO1395" s="1213"/>
      <c r="OXP1395" s="1213"/>
      <c r="OXQ1395" s="1213"/>
      <c r="OXR1395" s="1213"/>
      <c r="OXS1395" s="1213"/>
      <c r="OXT1395" s="1213"/>
      <c r="OXU1395" s="1213"/>
      <c r="OXV1395" s="1213"/>
      <c r="OXW1395" s="1213"/>
      <c r="OXX1395" s="1213"/>
      <c r="OXY1395" s="1213"/>
      <c r="OXZ1395" s="1213"/>
      <c r="OYA1395" s="1213"/>
      <c r="OYB1395" s="1213"/>
      <c r="OYC1395" s="1213"/>
      <c r="OYD1395" s="1213"/>
      <c r="OYE1395" s="1213"/>
      <c r="OYF1395" s="1213"/>
      <c r="OYG1395" s="1213"/>
      <c r="OYH1395" s="1213"/>
      <c r="OYI1395" s="1213"/>
      <c r="OYJ1395" s="1213"/>
      <c r="OYK1395" s="1213"/>
      <c r="OYL1395" s="1213"/>
      <c r="OYM1395" s="1213"/>
      <c r="OYN1395" s="1213"/>
      <c r="OYO1395" s="1213"/>
      <c r="OYP1395" s="1213"/>
      <c r="OYQ1395" s="1213"/>
      <c r="OYR1395" s="1213"/>
      <c r="OYS1395" s="1213"/>
      <c r="OYT1395" s="1213"/>
      <c r="OYU1395" s="1213"/>
      <c r="OYV1395" s="1213"/>
      <c r="OYW1395" s="1213"/>
      <c r="OYX1395" s="1213"/>
      <c r="OYY1395" s="1213"/>
      <c r="OYZ1395" s="1213"/>
      <c r="OZA1395" s="1213"/>
      <c r="OZB1395" s="1213"/>
      <c r="OZC1395" s="1213"/>
      <c r="OZD1395" s="1213"/>
      <c r="OZE1395" s="1213"/>
      <c r="OZF1395" s="1213"/>
      <c r="OZG1395" s="1213"/>
      <c r="OZH1395" s="1213"/>
      <c r="OZI1395" s="1213"/>
      <c r="OZJ1395" s="1213"/>
      <c r="OZK1395" s="1213"/>
      <c r="OZL1395" s="1213"/>
      <c r="OZM1395" s="1213"/>
      <c r="OZN1395" s="1213"/>
      <c r="OZO1395" s="1213"/>
      <c r="OZP1395" s="1213"/>
      <c r="OZQ1395" s="1213"/>
      <c r="OZR1395" s="1213"/>
      <c r="OZS1395" s="1213"/>
      <c r="OZT1395" s="1213"/>
      <c r="OZU1395" s="1213"/>
      <c r="OZV1395" s="1213"/>
      <c r="OZW1395" s="1213"/>
      <c r="OZX1395" s="1213"/>
      <c r="OZY1395" s="1213"/>
      <c r="OZZ1395" s="1213"/>
      <c r="PAA1395" s="1213"/>
      <c r="PAB1395" s="1213"/>
      <c r="PAC1395" s="1213"/>
      <c r="PAD1395" s="1213"/>
      <c r="PAE1395" s="1213"/>
      <c r="PAF1395" s="1213"/>
      <c r="PAG1395" s="1213"/>
      <c r="PAH1395" s="1213"/>
      <c r="PAI1395" s="1213"/>
      <c r="PAJ1395" s="1213"/>
      <c r="PAK1395" s="1213"/>
      <c r="PAL1395" s="1213"/>
      <c r="PAM1395" s="1213"/>
      <c r="PAN1395" s="1213"/>
      <c r="PAO1395" s="1213"/>
      <c r="PAP1395" s="1213"/>
      <c r="PAQ1395" s="1213"/>
      <c r="PAR1395" s="1213"/>
      <c r="PAS1395" s="1213"/>
      <c r="PAT1395" s="1213"/>
      <c r="PAU1395" s="1213"/>
      <c r="PAV1395" s="1213"/>
      <c r="PAW1395" s="1213"/>
      <c r="PAX1395" s="1213"/>
      <c r="PAY1395" s="1213"/>
      <c r="PAZ1395" s="1213"/>
      <c r="PBA1395" s="1213"/>
      <c r="PBB1395" s="1213"/>
      <c r="PBC1395" s="1213"/>
      <c r="PBD1395" s="1213"/>
      <c r="PBE1395" s="1213"/>
      <c r="PBF1395" s="1213"/>
      <c r="PBG1395" s="1213"/>
      <c r="PBH1395" s="1213"/>
      <c r="PBI1395" s="1213"/>
      <c r="PBJ1395" s="1213"/>
      <c r="PBK1395" s="1213"/>
      <c r="PBL1395" s="1213"/>
      <c r="PBM1395" s="1213"/>
      <c r="PBN1395" s="1213"/>
      <c r="PBO1395" s="1213"/>
      <c r="PBP1395" s="1213"/>
      <c r="PBQ1395" s="1213"/>
      <c r="PBR1395" s="1213"/>
      <c r="PBS1395" s="1213"/>
      <c r="PBT1395" s="1213"/>
      <c r="PBU1395" s="1213"/>
      <c r="PBV1395" s="1213"/>
      <c r="PBW1395" s="1213"/>
      <c r="PBX1395" s="1213"/>
      <c r="PBY1395" s="1213"/>
      <c r="PBZ1395" s="1213"/>
      <c r="PCA1395" s="1213"/>
      <c r="PCB1395" s="1213"/>
      <c r="PCC1395" s="1213"/>
      <c r="PCD1395" s="1213"/>
      <c r="PCE1395" s="1213"/>
      <c r="PCF1395" s="1213"/>
      <c r="PCG1395" s="1213"/>
      <c r="PCH1395" s="1213"/>
      <c r="PCI1395" s="1213"/>
      <c r="PCJ1395" s="1213"/>
      <c r="PCK1395" s="1213"/>
      <c r="PCL1395" s="1213"/>
      <c r="PCM1395" s="1213"/>
      <c r="PCN1395" s="1213"/>
      <c r="PCO1395" s="1213"/>
      <c r="PCP1395" s="1213"/>
      <c r="PCQ1395" s="1213"/>
      <c r="PCR1395" s="1213"/>
      <c r="PCS1395" s="1213"/>
      <c r="PCT1395" s="1213"/>
      <c r="PCU1395" s="1213"/>
      <c r="PCV1395" s="1213"/>
      <c r="PCW1395" s="1213"/>
      <c r="PCX1395" s="1213"/>
      <c r="PCY1395" s="1213"/>
      <c r="PCZ1395" s="1213"/>
      <c r="PDA1395" s="1213"/>
      <c r="PDB1395" s="1213"/>
      <c r="PDC1395" s="1213"/>
      <c r="PDD1395" s="1213"/>
      <c r="PDE1395" s="1213"/>
      <c r="PDF1395" s="1213"/>
      <c r="PDG1395" s="1213"/>
      <c r="PDH1395" s="1213"/>
      <c r="PDI1395" s="1213"/>
      <c r="PDJ1395" s="1213"/>
      <c r="PDK1395" s="1213"/>
      <c r="PDL1395" s="1213"/>
      <c r="PDM1395" s="1213"/>
      <c r="PDN1395" s="1213"/>
      <c r="PDO1395" s="1213"/>
      <c r="PDP1395" s="1213"/>
      <c r="PDQ1395" s="1213"/>
      <c r="PDR1395" s="1213"/>
      <c r="PDS1395" s="1213"/>
      <c r="PDT1395" s="1213"/>
      <c r="PDU1395" s="1213"/>
      <c r="PDV1395" s="1213"/>
      <c r="PDW1395" s="1213"/>
      <c r="PDX1395" s="1213"/>
      <c r="PDY1395" s="1213"/>
      <c r="PDZ1395" s="1213"/>
      <c r="PEA1395" s="1213"/>
      <c r="PEB1395" s="1213"/>
      <c r="PEC1395" s="1213"/>
      <c r="PED1395" s="1213"/>
      <c r="PEE1395" s="1213"/>
      <c r="PEF1395" s="1213"/>
      <c r="PEG1395" s="1213"/>
      <c r="PEH1395" s="1213"/>
      <c r="PEI1395" s="1213"/>
      <c r="PEJ1395" s="1213"/>
      <c r="PEK1395" s="1213"/>
      <c r="PEL1395" s="1213"/>
      <c r="PEM1395" s="1213"/>
      <c r="PEN1395" s="1213"/>
      <c r="PEO1395" s="1213"/>
      <c r="PEP1395" s="1213"/>
      <c r="PEQ1395" s="1213"/>
      <c r="PER1395" s="1213"/>
      <c r="PES1395" s="1213"/>
      <c r="PET1395" s="1213"/>
      <c r="PEU1395" s="1213"/>
      <c r="PEV1395" s="1213"/>
      <c r="PEW1395" s="1213"/>
      <c r="PEX1395" s="1213"/>
      <c r="PEY1395" s="1213"/>
      <c r="PEZ1395" s="1213"/>
      <c r="PFA1395" s="1213"/>
      <c r="PFB1395" s="1213"/>
      <c r="PFC1395" s="1213"/>
      <c r="PFD1395" s="1213"/>
      <c r="PFE1395" s="1213"/>
      <c r="PFF1395" s="1213"/>
      <c r="PFG1395" s="1213"/>
      <c r="PFH1395" s="1213"/>
      <c r="PFI1395" s="1213"/>
      <c r="PFJ1395" s="1213"/>
      <c r="PFK1395" s="1213"/>
      <c r="PFL1395" s="1213"/>
      <c r="PFM1395" s="1213"/>
      <c r="PFN1395" s="1213"/>
      <c r="PFO1395" s="1213"/>
      <c r="PFP1395" s="1213"/>
      <c r="PFQ1395" s="1213"/>
      <c r="PFR1395" s="1213"/>
      <c r="PFS1395" s="1213"/>
      <c r="PFT1395" s="1213"/>
      <c r="PFU1395" s="1213"/>
      <c r="PFV1395" s="1213"/>
      <c r="PFW1395" s="1213"/>
      <c r="PFX1395" s="1213"/>
      <c r="PFY1395" s="1213"/>
      <c r="PFZ1395" s="1213"/>
      <c r="PGA1395" s="1213"/>
      <c r="PGB1395" s="1213"/>
      <c r="PGC1395" s="1213"/>
      <c r="PGD1395" s="1213"/>
      <c r="PGE1395" s="1213"/>
      <c r="PGF1395" s="1213"/>
      <c r="PGG1395" s="1213"/>
      <c r="PGH1395" s="1213"/>
      <c r="PGI1395" s="1213"/>
      <c r="PGJ1395" s="1213"/>
      <c r="PGK1395" s="1213"/>
      <c r="PGL1395" s="1213"/>
      <c r="PGM1395" s="1213"/>
      <c r="PGN1395" s="1213"/>
      <c r="PGO1395" s="1213"/>
      <c r="PGP1395" s="1213"/>
      <c r="PGQ1395" s="1213"/>
      <c r="PGR1395" s="1213"/>
      <c r="PGS1395" s="1213"/>
      <c r="PGT1395" s="1213"/>
      <c r="PGU1395" s="1213"/>
      <c r="PGV1395" s="1213"/>
      <c r="PGW1395" s="1213"/>
      <c r="PGX1395" s="1213"/>
      <c r="PGY1395" s="1213"/>
      <c r="PGZ1395" s="1213"/>
      <c r="PHA1395" s="1213"/>
      <c r="PHB1395" s="1213"/>
      <c r="PHC1395" s="1213"/>
      <c r="PHD1395" s="1213"/>
      <c r="PHE1395" s="1213"/>
      <c r="PHF1395" s="1213"/>
      <c r="PHG1395" s="1213"/>
      <c r="PHH1395" s="1213"/>
      <c r="PHI1395" s="1213"/>
      <c r="PHJ1395" s="1213"/>
      <c r="PHK1395" s="1213"/>
      <c r="PHL1395" s="1213"/>
      <c r="PHM1395" s="1213"/>
      <c r="PHN1395" s="1213"/>
      <c r="PHO1395" s="1213"/>
      <c r="PHP1395" s="1213"/>
      <c r="PHQ1395" s="1213"/>
      <c r="PHR1395" s="1213"/>
      <c r="PHS1395" s="1213"/>
      <c r="PHT1395" s="1213"/>
      <c r="PHU1395" s="1213"/>
      <c r="PHV1395" s="1213"/>
      <c r="PHW1395" s="1213"/>
      <c r="PHX1395" s="1213"/>
      <c r="PHY1395" s="1213"/>
      <c r="PHZ1395" s="1213"/>
      <c r="PIA1395" s="1213"/>
      <c r="PIB1395" s="1213"/>
      <c r="PIC1395" s="1213"/>
      <c r="PID1395" s="1213"/>
      <c r="PIE1395" s="1213"/>
      <c r="PIF1395" s="1213"/>
      <c r="PIG1395" s="1213"/>
      <c r="PIH1395" s="1213"/>
      <c r="PII1395" s="1213"/>
      <c r="PIJ1395" s="1213"/>
      <c r="PIK1395" s="1213"/>
      <c r="PIL1395" s="1213"/>
      <c r="PIM1395" s="1213"/>
      <c r="PIN1395" s="1213"/>
      <c r="PIO1395" s="1213"/>
      <c r="PIP1395" s="1213"/>
      <c r="PIQ1395" s="1213"/>
      <c r="PIR1395" s="1213"/>
      <c r="PIS1395" s="1213"/>
      <c r="PIT1395" s="1213"/>
      <c r="PIU1395" s="1213"/>
      <c r="PIV1395" s="1213"/>
      <c r="PIW1395" s="1213"/>
      <c r="PIX1395" s="1213"/>
      <c r="PIY1395" s="1213"/>
      <c r="PIZ1395" s="1213"/>
      <c r="PJA1395" s="1213"/>
      <c r="PJB1395" s="1213"/>
      <c r="PJC1395" s="1213"/>
      <c r="PJD1395" s="1213"/>
      <c r="PJE1395" s="1213"/>
      <c r="PJF1395" s="1213"/>
      <c r="PJG1395" s="1213"/>
      <c r="PJH1395" s="1213"/>
      <c r="PJI1395" s="1213"/>
      <c r="PJJ1395" s="1213"/>
      <c r="PJK1395" s="1213"/>
      <c r="PJL1395" s="1213"/>
      <c r="PJM1395" s="1213"/>
      <c r="PJN1395" s="1213"/>
      <c r="PJO1395" s="1213"/>
      <c r="PJP1395" s="1213"/>
      <c r="PJQ1395" s="1213"/>
      <c r="PJR1395" s="1213"/>
      <c r="PJS1395" s="1213"/>
      <c r="PJT1395" s="1213"/>
      <c r="PJU1395" s="1213"/>
      <c r="PJV1395" s="1213"/>
      <c r="PJW1395" s="1213"/>
      <c r="PJX1395" s="1213"/>
      <c r="PJY1395" s="1213"/>
      <c r="PJZ1395" s="1213"/>
      <c r="PKA1395" s="1213"/>
      <c r="PKB1395" s="1213"/>
      <c r="PKC1395" s="1213"/>
      <c r="PKD1395" s="1213"/>
      <c r="PKE1395" s="1213"/>
      <c r="PKF1395" s="1213"/>
      <c r="PKG1395" s="1213"/>
      <c r="PKH1395" s="1213"/>
      <c r="PKI1395" s="1213"/>
      <c r="PKJ1395" s="1213"/>
      <c r="PKK1395" s="1213"/>
      <c r="PKL1395" s="1213"/>
      <c r="PKM1395" s="1213"/>
      <c r="PKN1395" s="1213"/>
      <c r="PKO1395" s="1213"/>
      <c r="PKP1395" s="1213"/>
      <c r="PKQ1395" s="1213"/>
      <c r="PKR1395" s="1213"/>
      <c r="PKS1395" s="1213"/>
      <c r="PKT1395" s="1213"/>
      <c r="PKU1395" s="1213"/>
      <c r="PKV1395" s="1213"/>
      <c r="PKW1395" s="1213"/>
      <c r="PKX1395" s="1213"/>
      <c r="PKY1395" s="1213"/>
      <c r="PKZ1395" s="1213"/>
      <c r="PLA1395" s="1213"/>
      <c r="PLB1395" s="1213"/>
      <c r="PLC1395" s="1213"/>
      <c r="PLD1395" s="1213"/>
      <c r="PLE1395" s="1213"/>
      <c r="PLF1395" s="1213"/>
      <c r="PLG1395" s="1213"/>
      <c r="PLH1395" s="1213"/>
      <c r="PLI1395" s="1213"/>
      <c r="PLJ1395" s="1213"/>
      <c r="PLK1395" s="1213"/>
      <c r="PLL1395" s="1213"/>
      <c r="PLM1395" s="1213"/>
      <c r="PLN1395" s="1213"/>
      <c r="PLO1395" s="1213"/>
      <c r="PLP1395" s="1213"/>
      <c r="PLQ1395" s="1213"/>
      <c r="PLR1395" s="1213"/>
      <c r="PLS1395" s="1213"/>
      <c r="PLT1395" s="1213"/>
      <c r="PLU1395" s="1213"/>
      <c r="PLV1395" s="1213"/>
      <c r="PLW1395" s="1213"/>
      <c r="PLX1395" s="1213"/>
      <c r="PLY1395" s="1213"/>
      <c r="PLZ1395" s="1213"/>
      <c r="PMA1395" s="1213"/>
      <c r="PMB1395" s="1213"/>
      <c r="PMC1395" s="1213"/>
      <c r="PMD1395" s="1213"/>
      <c r="PME1395" s="1213"/>
      <c r="PMF1395" s="1213"/>
      <c r="PMG1395" s="1213"/>
      <c r="PMH1395" s="1213"/>
      <c r="PMI1395" s="1213"/>
      <c r="PMJ1395" s="1213"/>
      <c r="PMK1395" s="1213"/>
      <c r="PML1395" s="1213"/>
      <c r="PMM1395" s="1213"/>
      <c r="PMN1395" s="1213"/>
      <c r="PMO1395" s="1213"/>
      <c r="PMP1395" s="1213"/>
      <c r="PMQ1395" s="1213"/>
      <c r="PMR1395" s="1213"/>
      <c r="PMS1395" s="1213"/>
      <c r="PMT1395" s="1213"/>
      <c r="PMU1395" s="1213"/>
      <c r="PMV1395" s="1213"/>
      <c r="PMW1395" s="1213"/>
      <c r="PMX1395" s="1213"/>
      <c r="PMY1395" s="1213"/>
      <c r="PMZ1395" s="1213"/>
      <c r="PNA1395" s="1213"/>
      <c r="PNB1395" s="1213"/>
      <c r="PNC1395" s="1213"/>
      <c r="PND1395" s="1213"/>
      <c r="PNE1395" s="1213"/>
      <c r="PNF1395" s="1213"/>
      <c r="PNG1395" s="1213"/>
      <c r="PNH1395" s="1213"/>
      <c r="PNI1395" s="1213"/>
      <c r="PNJ1395" s="1213"/>
      <c r="PNK1395" s="1213"/>
      <c r="PNL1395" s="1213"/>
      <c r="PNM1395" s="1213"/>
      <c r="PNN1395" s="1213"/>
      <c r="PNO1395" s="1213"/>
      <c r="PNP1395" s="1213"/>
      <c r="PNQ1395" s="1213"/>
      <c r="PNR1395" s="1213"/>
      <c r="PNS1395" s="1213"/>
      <c r="PNT1395" s="1213"/>
      <c r="PNU1395" s="1213"/>
      <c r="PNV1395" s="1213"/>
      <c r="PNW1395" s="1213"/>
      <c r="PNX1395" s="1213"/>
      <c r="PNY1395" s="1213"/>
      <c r="PNZ1395" s="1213"/>
      <c r="POA1395" s="1213"/>
      <c r="POB1395" s="1213"/>
      <c r="POC1395" s="1213"/>
      <c r="POD1395" s="1213"/>
      <c r="POE1395" s="1213"/>
      <c r="POF1395" s="1213"/>
      <c r="POG1395" s="1213"/>
      <c r="POH1395" s="1213"/>
      <c r="POI1395" s="1213"/>
      <c r="POJ1395" s="1213"/>
      <c r="POK1395" s="1213"/>
      <c r="POL1395" s="1213"/>
      <c r="POM1395" s="1213"/>
      <c r="PON1395" s="1213"/>
      <c r="POO1395" s="1213"/>
      <c r="POP1395" s="1213"/>
      <c r="POQ1395" s="1213"/>
      <c r="POR1395" s="1213"/>
      <c r="POS1395" s="1213"/>
      <c r="POT1395" s="1213"/>
      <c r="POU1395" s="1213"/>
      <c r="POV1395" s="1213"/>
      <c r="POW1395" s="1213"/>
      <c r="POX1395" s="1213"/>
      <c r="POY1395" s="1213"/>
      <c r="POZ1395" s="1213"/>
      <c r="PPA1395" s="1213"/>
      <c r="PPB1395" s="1213"/>
      <c r="PPC1395" s="1213"/>
      <c r="PPD1395" s="1213"/>
      <c r="PPE1395" s="1213"/>
      <c r="PPF1395" s="1213"/>
      <c r="PPG1395" s="1213"/>
      <c r="PPH1395" s="1213"/>
      <c r="PPI1395" s="1213"/>
      <c r="PPJ1395" s="1213"/>
      <c r="PPK1395" s="1213"/>
      <c r="PPL1395" s="1213"/>
      <c r="PPM1395" s="1213"/>
      <c r="PPN1395" s="1213"/>
      <c r="PPO1395" s="1213"/>
      <c r="PPP1395" s="1213"/>
      <c r="PPQ1395" s="1213"/>
      <c r="PPR1395" s="1213"/>
      <c r="PPS1395" s="1213"/>
      <c r="PPT1395" s="1213"/>
      <c r="PPU1395" s="1213"/>
      <c r="PPV1395" s="1213"/>
      <c r="PPW1395" s="1213"/>
      <c r="PPX1395" s="1213"/>
      <c r="PPY1395" s="1213"/>
      <c r="PPZ1395" s="1213"/>
      <c r="PQA1395" s="1213"/>
      <c r="PQB1395" s="1213"/>
      <c r="PQC1395" s="1213"/>
      <c r="PQD1395" s="1213"/>
      <c r="PQE1395" s="1213"/>
      <c r="PQF1395" s="1213"/>
      <c r="PQG1395" s="1213"/>
      <c r="PQH1395" s="1213"/>
      <c r="PQI1395" s="1213"/>
      <c r="PQJ1395" s="1213"/>
      <c r="PQK1395" s="1213"/>
      <c r="PQL1395" s="1213"/>
      <c r="PQM1395" s="1213"/>
      <c r="PQN1395" s="1213"/>
      <c r="PQO1395" s="1213"/>
      <c r="PQP1395" s="1213"/>
      <c r="PQQ1395" s="1213"/>
      <c r="PQR1395" s="1213"/>
      <c r="PQS1395" s="1213"/>
      <c r="PQT1395" s="1213"/>
      <c r="PQU1395" s="1213"/>
      <c r="PQV1395" s="1213"/>
      <c r="PQW1395" s="1213"/>
      <c r="PQX1395" s="1213"/>
      <c r="PQY1395" s="1213"/>
      <c r="PQZ1395" s="1213"/>
      <c r="PRA1395" s="1213"/>
      <c r="PRB1395" s="1213"/>
      <c r="PRC1395" s="1213"/>
      <c r="PRD1395" s="1213"/>
      <c r="PRE1395" s="1213"/>
      <c r="PRF1395" s="1213"/>
      <c r="PRG1395" s="1213"/>
      <c r="PRH1395" s="1213"/>
      <c r="PRI1395" s="1213"/>
      <c r="PRJ1395" s="1213"/>
      <c r="PRK1395" s="1213"/>
      <c r="PRL1395" s="1213"/>
      <c r="PRM1395" s="1213"/>
      <c r="PRN1395" s="1213"/>
      <c r="PRO1395" s="1213"/>
      <c r="PRP1395" s="1213"/>
      <c r="PRQ1395" s="1213"/>
      <c r="PRR1395" s="1213"/>
      <c r="PRS1395" s="1213"/>
      <c r="PRT1395" s="1213"/>
      <c r="PRU1395" s="1213"/>
      <c r="PRV1395" s="1213"/>
      <c r="PRW1395" s="1213"/>
      <c r="PRX1395" s="1213"/>
      <c r="PRY1395" s="1213"/>
      <c r="PRZ1395" s="1213"/>
      <c r="PSA1395" s="1213"/>
      <c r="PSB1395" s="1213"/>
      <c r="PSC1395" s="1213"/>
      <c r="PSD1395" s="1213"/>
      <c r="PSE1395" s="1213"/>
      <c r="PSF1395" s="1213"/>
      <c r="PSG1395" s="1213"/>
      <c r="PSH1395" s="1213"/>
      <c r="PSI1395" s="1213"/>
      <c r="PSJ1395" s="1213"/>
      <c r="PSK1395" s="1213"/>
      <c r="PSL1395" s="1213"/>
      <c r="PSM1395" s="1213"/>
      <c r="PSN1395" s="1213"/>
      <c r="PSO1395" s="1213"/>
      <c r="PSP1395" s="1213"/>
      <c r="PSQ1395" s="1213"/>
      <c r="PSR1395" s="1213"/>
      <c r="PSS1395" s="1213"/>
      <c r="PST1395" s="1213"/>
      <c r="PSU1395" s="1213"/>
      <c r="PSV1395" s="1213"/>
      <c r="PSW1395" s="1213"/>
      <c r="PSX1395" s="1213"/>
      <c r="PSY1395" s="1213"/>
      <c r="PSZ1395" s="1213"/>
      <c r="PTA1395" s="1213"/>
      <c r="PTB1395" s="1213"/>
      <c r="PTC1395" s="1213"/>
      <c r="PTD1395" s="1213"/>
      <c r="PTE1395" s="1213"/>
      <c r="PTF1395" s="1213"/>
      <c r="PTG1395" s="1213"/>
      <c r="PTH1395" s="1213"/>
      <c r="PTI1395" s="1213"/>
      <c r="PTJ1395" s="1213"/>
      <c r="PTK1395" s="1213"/>
      <c r="PTL1395" s="1213"/>
      <c r="PTM1395" s="1213"/>
      <c r="PTN1395" s="1213"/>
      <c r="PTO1395" s="1213"/>
      <c r="PTP1395" s="1213"/>
      <c r="PTQ1395" s="1213"/>
      <c r="PTR1395" s="1213"/>
      <c r="PTS1395" s="1213"/>
      <c r="PTT1395" s="1213"/>
      <c r="PTU1395" s="1213"/>
      <c r="PTV1395" s="1213"/>
      <c r="PTW1395" s="1213"/>
      <c r="PTX1395" s="1213"/>
      <c r="PTY1395" s="1213"/>
      <c r="PTZ1395" s="1213"/>
      <c r="PUA1395" s="1213"/>
      <c r="PUB1395" s="1213"/>
      <c r="PUC1395" s="1213"/>
      <c r="PUD1395" s="1213"/>
      <c r="PUE1395" s="1213"/>
      <c r="PUF1395" s="1213"/>
      <c r="PUG1395" s="1213"/>
      <c r="PUH1395" s="1213"/>
      <c r="PUI1395" s="1213"/>
      <c r="PUJ1395" s="1213"/>
      <c r="PUK1395" s="1213"/>
      <c r="PUL1395" s="1213"/>
      <c r="PUM1395" s="1213"/>
      <c r="PUN1395" s="1213"/>
      <c r="PUO1395" s="1213"/>
      <c r="PUP1395" s="1213"/>
      <c r="PUQ1395" s="1213"/>
      <c r="PUR1395" s="1213"/>
      <c r="PUS1395" s="1213"/>
      <c r="PUT1395" s="1213"/>
      <c r="PUU1395" s="1213"/>
      <c r="PUV1395" s="1213"/>
      <c r="PUW1395" s="1213"/>
      <c r="PUX1395" s="1213"/>
      <c r="PUY1395" s="1213"/>
      <c r="PUZ1395" s="1213"/>
      <c r="PVA1395" s="1213"/>
      <c r="PVB1395" s="1213"/>
      <c r="PVC1395" s="1213"/>
      <c r="PVD1395" s="1213"/>
      <c r="PVE1395" s="1213"/>
      <c r="PVF1395" s="1213"/>
      <c r="PVG1395" s="1213"/>
      <c r="PVH1395" s="1213"/>
      <c r="PVI1395" s="1213"/>
      <c r="PVJ1395" s="1213"/>
      <c r="PVK1395" s="1213"/>
      <c r="PVL1395" s="1213"/>
      <c r="PVM1395" s="1213"/>
      <c r="PVN1395" s="1213"/>
      <c r="PVO1395" s="1213"/>
      <c r="PVP1395" s="1213"/>
      <c r="PVQ1395" s="1213"/>
      <c r="PVR1395" s="1213"/>
      <c r="PVS1395" s="1213"/>
      <c r="PVT1395" s="1213"/>
      <c r="PVU1395" s="1213"/>
      <c r="PVV1395" s="1213"/>
      <c r="PVW1395" s="1213"/>
      <c r="PVX1395" s="1213"/>
      <c r="PVY1395" s="1213"/>
      <c r="PVZ1395" s="1213"/>
      <c r="PWA1395" s="1213"/>
      <c r="PWB1395" s="1213"/>
      <c r="PWC1395" s="1213"/>
      <c r="PWD1395" s="1213"/>
      <c r="PWE1395" s="1213"/>
      <c r="PWF1395" s="1213"/>
      <c r="PWG1395" s="1213"/>
      <c r="PWH1395" s="1213"/>
      <c r="PWI1395" s="1213"/>
      <c r="PWJ1395" s="1213"/>
      <c r="PWK1395" s="1213"/>
      <c r="PWL1395" s="1213"/>
      <c r="PWM1395" s="1213"/>
      <c r="PWN1395" s="1213"/>
      <c r="PWO1395" s="1213"/>
      <c r="PWP1395" s="1213"/>
      <c r="PWQ1395" s="1213"/>
      <c r="PWR1395" s="1213"/>
      <c r="PWS1395" s="1213"/>
      <c r="PWT1395" s="1213"/>
      <c r="PWU1395" s="1213"/>
      <c r="PWV1395" s="1213"/>
      <c r="PWW1395" s="1213"/>
      <c r="PWX1395" s="1213"/>
      <c r="PWY1395" s="1213"/>
      <c r="PWZ1395" s="1213"/>
      <c r="PXA1395" s="1213"/>
      <c r="PXB1395" s="1213"/>
      <c r="PXC1395" s="1213"/>
      <c r="PXD1395" s="1213"/>
      <c r="PXE1395" s="1213"/>
      <c r="PXF1395" s="1213"/>
      <c r="PXG1395" s="1213"/>
      <c r="PXH1395" s="1213"/>
      <c r="PXI1395" s="1213"/>
      <c r="PXJ1395" s="1213"/>
      <c r="PXK1395" s="1213"/>
      <c r="PXL1395" s="1213"/>
      <c r="PXM1395" s="1213"/>
      <c r="PXN1395" s="1213"/>
      <c r="PXO1395" s="1213"/>
      <c r="PXP1395" s="1213"/>
      <c r="PXQ1395" s="1213"/>
      <c r="PXR1395" s="1213"/>
      <c r="PXS1395" s="1213"/>
      <c r="PXT1395" s="1213"/>
      <c r="PXU1395" s="1213"/>
      <c r="PXV1395" s="1213"/>
      <c r="PXW1395" s="1213"/>
      <c r="PXX1395" s="1213"/>
      <c r="PXY1395" s="1213"/>
      <c r="PXZ1395" s="1213"/>
      <c r="PYA1395" s="1213"/>
      <c r="PYB1395" s="1213"/>
      <c r="PYC1395" s="1213"/>
      <c r="PYD1395" s="1213"/>
      <c r="PYE1395" s="1213"/>
      <c r="PYF1395" s="1213"/>
      <c r="PYG1395" s="1213"/>
      <c r="PYH1395" s="1213"/>
      <c r="PYI1395" s="1213"/>
      <c r="PYJ1395" s="1213"/>
      <c r="PYK1395" s="1213"/>
      <c r="PYL1395" s="1213"/>
      <c r="PYM1395" s="1213"/>
      <c r="PYN1395" s="1213"/>
      <c r="PYO1395" s="1213"/>
      <c r="PYP1395" s="1213"/>
      <c r="PYQ1395" s="1213"/>
      <c r="PYR1395" s="1213"/>
      <c r="PYS1395" s="1213"/>
      <c r="PYT1395" s="1213"/>
      <c r="PYU1395" s="1213"/>
      <c r="PYV1395" s="1213"/>
      <c r="PYW1395" s="1213"/>
      <c r="PYX1395" s="1213"/>
      <c r="PYY1395" s="1213"/>
      <c r="PYZ1395" s="1213"/>
      <c r="PZA1395" s="1213"/>
      <c r="PZB1395" s="1213"/>
      <c r="PZC1395" s="1213"/>
      <c r="PZD1395" s="1213"/>
      <c r="PZE1395" s="1213"/>
      <c r="PZF1395" s="1213"/>
      <c r="PZG1395" s="1213"/>
      <c r="PZH1395" s="1213"/>
      <c r="PZI1395" s="1213"/>
      <c r="PZJ1395" s="1213"/>
      <c r="PZK1395" s="1213"/>
      <c r="PZL1395" s="1213"/>
      <c r="PZM1395" s="1213"/>
      <c r="PZN1395" s="1213"/>
      <c r="PZO1395" s="1213"/>
      <c r="PZP1395" s="1213"/>
      <c r="PZQ1395" s="1213"/>
      <c r="PZR1395" s="1213"/>
      <c r="PZS1395" s="1213"/>
      <c r="PZT1395" s="1213"/>
      <c r="PZU1395" s="1213"/>
      <c r="PZV1395" s="1213"/>
      <c r="PZW1395" s="1213"/>
      <c r="PZX1395" s="1213"/>
      <c r="PZY1395" s="1213"/>
      <c r="PZZ1395" s="1213"/>
      <c r="QAA1395" s="1213"/>
      <c r="QAB1395" s="1213"/>
      <c r="QAC1395" s="1213"/>
      <c r="QAD1395" s="1213"/>
      <c r="QAE1395" s="1213"/>
      <c r="QAF1395" s="1213"/>
      <c r="QAG1395" s="1213"/>
      <c r="QAH1395" s="1213"/>
      <c r="QAI1395" s="1213"/>
      <c r="QAJ1395" s="1213"/>
      <c r="QAK1395" s="1213"/>
      <c r="QAL1395" s="1213"/>
      <c r="QAM1395" s="1213"/>
      <c r="QAN1395" s="1213"/>
      <c r="QAO1395" s="1213"/>
      <c r="QAP1395" s="1213"/>
      <c r="QAQ1395" s="1213"/>
      <c r="QAR1395" s="1213"/>
      <c r="QAS1395" s="1213"/>
      <c r="QAT1395" s="1213"/>
      <c r="QAU1395" s="1213"/>
      <c r="QAV1395" s="1213"/>
      <c r="QAW1395" s="1213"/>
      <c r="QAX1395" s="1213"/>
      <c r="QAY1395" s="1213"/>
      <c r="QAZ1395" s="1213"/>
      <c r="QBA1395" s="1213"/>
      <c r="QBB1395" s="1213"/>
      <c r="QBC1395" s="1213"/>
      <c r="QBD1395" s="1213"/>
      <c r="QBE1395" s="1213"/>
      <c r="QBF1395" s="1213"/>
      <c r="QBG1395" s="1213"/>
      <c r="QBH1395" s="1213"/>
      <c r="QBI1395" s="1213"/>
      <c r="QBJ1395" s="1213"/>
      <c r="QBK1395" s="1213"/>
      <c r="QBL1395" s="1213"/>
      <c r="QBM1395" s="1213"/>
      <c r="QBN1395" s="1213"/>
      <c r="QBO1395" s="1213"/>
      <c r="QBP1395" s="1213"/>
      <c r="QBQ1395" s="1213"/>
      <c r="QBR1395" s="1213"/>
      <c r="QBS1395" s="1213"/>
      <c r="QBT1395" s="1213"/>
      <c r="QBU1395" s="1213"/>
      <c r="QBV1395" s="1213"/>
      <c r="QBW1395" s="1213"/>
      <c r="QBX1395" s="1213"/>
      <c r="QBY1395" s="1213"/>
      <c r="QBZ1395" s="1213"/>
      <c r="QCA1395" s="1213"/>
      <c r="QCB1395" s="1213"/>
      <c r="QCC1395" s="1213"/>
      <c r="QCD1395" s="1213"/>
      <c r="QCE1395" s="1213"/>
      <c r="QCF1395" s="1213"/>
      <c r="QCG1395" s="1213"/>
      <c r="QCH1395" s="1213"/>
      <c r="QCI1395" s="1213"/>
      <c r="QCJ1395" s="1213"/>
      <c r="QCK1395" s="1213"/>
      <c r="QCL1395" s="1213"/>
      <c r="QCM1395" s="1213"/>
      <c r="QCN1395" s="1213"/>
      <c r="QCO1395" s="1213"/>
      <c r="QCP1395" s="1213"/>
      <c r="QCQ1395" s="1213"/>
      <c r="QCR1395" s="1213"/>
      <c r="QCS1395" s="1213"/>
      <c r="QCT1395" s="1213"/>
      <c r="QCU1395" s="1213"/>
      <c r="QCV1395" s="1213"/>
      <c r="QCW1395" s="1213"/>
      <c r="QCX1395" s="1213"/>
      <c r="QCY1395" s="1213"/>
      <c r="QCZ1395" s="1213"/>
      <c r="QDA1395" s="1213"/>
      <c r="QDB1395" s="1213"/>
      <c r="QDC1395" s="1213"/>
      <c r="QDD1395" s="1213"/>
      <c r="QDE1395" s="1213"/>
      <c r="QDF1395" s="1213"/>
      <c r="QDG1395" s="1213"/>
      <c r="QDH1395" s="1213"/>
      <c r="QDI1395" s="1213"/>
      <c r="QDJ1395" s="1213"/>
      <c r="QDK1395" s="1213"/>
      <c r="QDL1395" s="1213"/>
      <c r="QDM1395" s="1213"/>
      <c r="QDN1395" s="1213"/>
      <c r="QDO1395" s="1213"/>
      <c r="QDP1395" s="1213"/>
      <c r="QDQ1395" s="1213"/>
      <c r="QDR1395" s="1213"/>
      <c r="QDS1395" s="1213"/>
      <c r="QDT1395" s="1213"/>
      <c r="QDU1395" s="1213"/>
      <c r="QDV1395" s="1213"/>
      <c r="QDW1395" s="1213"/>
      <c r="QDX1395" s="1213"/>
      <c r="QDY1395" s="1213"/>
      <c r="QDZ1395" s="1213"/>
      <c r="QEA1395" s="1213"/>
      <c r="QEB1395" s="1213"/>
      <c r="QEC1395" s="1213"/>
      <c r="QED1395" s="1213"/>
      <c r="QEE1395" s="1213"/>
      <c r="QEF1395" s="1213"/>
      <c r="QEG1395" s="1213"/>
      <c r="QEH1395" s="1213"/>
      <c r="QEI1395" s="1213"/>
      <c r="QEJ1395" s="1213"/>
      <c r="QEK1395" s="1213"/>
      <c r="QEL1395" s="1213"/>
      <c r="QEM1395" s="1213"/>
      <c r="QEN1395" s="1213"/>
      <c r="QEO1395" s="1213"/>
      <c r="QEP1395" s="1213"/>
      <c r="QEQ1395" s="1213"/>
      <c r="QER1395" s="1213"/>
      <c r="QES1395" s="1213"/>
      <c r="QET1395" s="1213"/>
      <c r="QEU1395" s="1213"/>
      <c r="QEV1395" s="1213"/>
      <c r="QEW1395" s="1213"/>
      <c r="QEX1395" s="1213"/>
      <c r="QEY1395" s="1213"/>
      <c r="QEZ1395" s="1213"/>
      <c r="QFA1395" s="1213"/>
      <c r="QFB1395" s="1213"/>
      <c r="QFC1395" s="1213"/>
      <c r="QFD1395" s="1213"/>
      <c r="QFE1395" s="1213"/>
      <c r="QFF1395" s="1213"/>
      <c r="QFG1395" s="1213"/>
      <c r="QFH1395" s="1213"/>
      <c r="QFI1395" s="1213"/>
      <c r="QFJ1395" s="1213"/>
      <c r="QFK1395" s="1213"/>
      <c r="QFL1395" s="1213"/>
      <c r="QFM1395" s="1213"/>
      <c r="QFN1395" s="1213"/>
      <c r="QFO1395" s="1213"/>
      <c r="QFP1395" s="1213"/>
      <c r="QFQ1395" s="1213"/>
      <c r="QFR1395" s="1213"/>
      <c r="QFS1395" s="1213"/>
      <c r="QFT1395" s="1213"/>
      <c r="QFU1395" s="1213"/>
      <c r="QFV1395" s="1213"/>
      <c r="QFW1395" s="1213"/>
      <c r="QFX1395" s="1213"/>
      <c r="QFY1395" s="1213"/>
      <c r="QFZ1395" s="1213"/>
      <c r="QGA1395" s="1213"/>
      <c r="QGB1395" s="1213"/>
      <c r="QGC1395" s="1213"/>
      <c r="QGD1395" s="1213"/>
      <c r="QGE1395" s="1213"/>
      <c r="QGF1395" s="1213"/>
      <c r="QGG1395" s="1213"/>
      <c r="QGH1395" s="1213"/>
      <c r="QGI1395" s="1213"/>
      <c r="QGJ1395" s="1213"/>
      <c r="QGK1395" s="1213"/>
      <c r="QGL1395" s="1213"/>
      <c r="QGM1395" s="1213"/>
      <c r="QGN1395" s="1213"/>
      <c r="QGO1395" s="1213"/>
      <c r="QGP1395" s="1213"/>
      <c r="QGQ1395" s="1213"/>
      <c r="QGR1395" s="1213"/>
      <c r="QGS1395" s="1213"/>
      <c r="QGT1395" s="1213"/>
      <c r="QGU1395" s="1213"/>
      <c r="QGV1395" s="1213"/>
      <c r="QGW1395" s="1213"/>
      <c r="QGX1395" s="1213"/>
      <c r="QGY1395" s="1213"/>
      <c r="QGZ1395" s="1213"/>
      <c r="QHA1395" s="1213"/>
      <c r="QHB1395" s="1213"/>
      <c r="QHC1395" s="1213"/>
      <c r="QHD1395" s="1213"/>
      <c r="QHE1395" s="1213"/>
      <c r="QHF1395" s="1213"/>
      <c r="QHG1395" s="1213"/>
      <c r="QHH1395" s="1213"/>
      <c r="QHI1395" s="1213"/>
      <c r="QHJ1395" s="1213"/>
      <c r="QHK1395" s="1213"/>
      <c r="QHL1395" s="1213"/>
      <c r="QHM1395" s="1213"/>
      <c r="QHN1395" s="1213"/>
      <c r="QHO1395" s="1213"/>
      <c r="QHP1395" s="1213"/>
      <c r="QHQ1395" s="1213"/>
      <c r="QHR1395" s="1213"/>
      <c r="QHS1395" s="1213"/>
      <c r="QHT1395" s="1213"/>
      <c r="QHU1395" s="1213"/>
      <c r="QHV1395" s="1213"/>
      <c r="QHW1395" s="1213"/>
      <c r="QHX1395" s="1213"/>
      <c r="QHY1395" s="1213"/>
      <c r="QHZ1395" s="1213"/>
      <c r="QIA1395" s="1213"/>
      <c r="QIB1395" s="1213"/>
      <c r="QIC1395" s="1213"/>
      <c r="QID1395" s="1213"/>
      <c r="QIE1395" s="1213"/>
      <c r="QIF1395" s="1213"/>
      <c r="QIG1395" s="1213"/>
      <c r="QIH1395" s="1213"/>
      <c r="QII1395" s="1213"/>
      <c r="QIJ1395" s="1213"/>
      <c r="QIK1395" s="1213"/>
      <c r="QIL1395" s="1213"/>
      <c r="QIM1395" s="1213"/>
      <c r="QIN1395" s="1213"/>
      <c r="QIO1395" s="1213"/>
      <c r="QIP1395" s="1213"/>
      <c r="QIQ1395" s="1213"/>
      <c r="QIR1395" s="1213"/>
      <c r="QIS1395" s="1213"/>
      <c r="QIT1395" s="1213"/>
      <c r="QIU1395" s="1213"/>
      <c r="QIV1395" s="1213"/>
      <c r="QIW1395" s="1213"/>
      <c r="QIX1395" s="1213"/>
      <c r="QIY1395" s="1213"/>
      <c r="QIZ1395" s="1213"/>
      <c r="QJA1395" s="1213"/>
      <c r="QJB1395" s="1213"/>
      <c r="QJC1395" s="1213"/>
      <c r="QJD1395" s="1213"/>
      <c r="QJE1395" s="1213"/>
      <c r="QJF1395" s="1213"/>
      <c r="QJG1395" s="1213"/>
      <c r="QJH1395" s="1213"/>
      <c r="QJI1395" s="1213"/>
      <c r="QJJ1395" s="1213"/>
      <c r="QJK1395" s="1213"/>
      <c r="QJL1395" s="1213"/>
      <c r="QJM1395" s="1213"/>
      <c r="QJN1395" s="1213"/>
      <c r="QJO1395" s="1213"/>
      <c r="QJP1395" s="1213"/>
      <c r="QJQ1395" s="1213"/>
      <c r="QJR1395" s="1213"/>
      <c r="QJS1395" s="1213"/>
      <c r="QJT1395" s="1213"/>
      <c r="QJU1395" s="1213"/>
      <c r="QJV1395" s="1213"/>
      <c r="QJW1395" s="1213"/>
      <c r="QJX1395" s="1213"/>
      <c r="QJY1395" s="1213"/>
      <c r="QJZ1395" s="1213"/>
      <c r="QKA1395" s="1213"/>
      <c r="QKB1395" s="1213"/>
      <c r="QKC1395" s="1213"/>
      <c r="QKD1395" s="1213"/>
      <c r="QKE1395" s="1213"/>
      <c r="QKF1395" s="1213"/>
      <c r="QKG1395" s="1213"/>
      <c r="QKH1395" s="1213"/>
      <c r="QKI1395" s="1213"/>
      <c r="QKJ1395" s="1213"/>
      <c r="QKK1395" s="1213"/>
      <c r="QKL1395" s="1213"/>
      <c r="QKM1395" s="1213"/>
      <c r="QKN1395" s="1213"/>
      <c r="QKO1395" s="1213"/>
      <c r="QKP1395" s="1213"/>
      <c r="QKQ1395" s="1213"/>
      <c r="QKR1395" s="1213"/>
      <c r="QKS1395" s="1213"/>
      <c r="QKT1395" s="1213"/>
      <c r="QKU1395" s="1213"/>
      <c r="QKV1395" s="1213"/>
      <c r="QKW1395" s="1213"/>
      <c r="QKX1395" s="1213"/>
      <c r="QKY1395" s="1213"/>
      <c r="QKZ1395" s="1213"/>
      <c r="QLA1395" s="1213"/>
      <c r="QLB1395" s="1213"/>
      <c r="QLC1395" s="1213"/>
      <c r="QLD1395" s="1213"/>
      <c r="QLE1395" s="1213"/>
      <c r="QLF1395" s="1213"/>
      <c r="QLG1395" s="1213"/>
      <c r="QLH1395" s="1213"/>
      <c r="QLI1395" s="1213"/>
      <c r="QLJ1395" s="1213"/>
      <c r="QLK1395" s="1213"/>
      <c r="QLL1395" s="1213"/>
      <c r="QLM1395" s="1213"/>
      <c r="QLN1395" s="1213"/>
      <c r="QLO1395" s="1213"/>
      <c r="QLP1395" s="1213"/>
      <c r="QLQ1395" s="1213"/>
      <c r="QLR1395" s="1213"/>
      <c r="QLS1395" s="1213"/>
      <c r="QLT1395" s="1213"/>
      <c r="QLU1395" s="1213"/>
      <c r="QLV1395" s="1213"/>
      <c r="QLW1395" s="1213"/>
      <c r="QLX1395" s="1213"/>
      <c r="QLY1395" s="1213"/>
      <c r="QLZ1395" s="1213"/>
      <c r="QMA1395" s="1213"/>
      <c r="QMB1395" s="1213"/>
      <c r="QMC1395" s="1213"/>
      <c r="QMD1395" s="1213"/>
      <c r="QME1395" s="1213"/>
      <c r="QMF1395" s="1213"/>
      <c r="QMG1395" s="1213"/>
      <c r="QMH1395" s="1213"/>
      <c r="QMI1395" s="1213"/>
      <c r="QMJ1395" s="1213"/>
      <c r="QMK1395" s="1213"/>
      <c r="QML1395" s="1213"/>
      <c r="QMM1395" s="1213"/>
      <c r="QMN1395" s="1213"/>
      <c r="QMO1395" s="1213"/>
      <c r="QMP1395" s="1213"/>
      <c r="QMQ1395" s="1213"/>
      <c r="QMR1395" s="1213"/>
      <c r="QMS1395" s="1213"/>
      <c r="QMT1395" s="1213"/>
      <c r="QMU1395" s="1213"/>
      <c r="QMV1395" s="1213"/>
      <c r="QMW1395" s="1213"/>
      <c r="QMX1395" s="1213"/>
      <c r="QMY1395" s="1213"/>
      <c r="QMZ1395" s="1213"/>
      <c r="QNA1395" s="1213"/>
      <c r="QNB1395" s="1213"/>
      <c r="QNC1395" s="1213"/>
      <c r="QND1395" s="1213"/>
      <c r="QNE1395" s="1213"/>
      <c r="QNF1395" s="1213"/>
      <c r="QNG1395" s="1213"/>
      <c r="QNH1395" s="1213"/>
      <c r="QNI1395" s="1213"/>
      <c r="QNJ1395" s="1213"/>
      <c r="QNK1395" s="1213"/>
      <c r="QNL1395" s="1213"/>
      <c r="QNM1395" s="1213"/>
      <c r="QNN1395" s="1213"/>
      <c r="QNO1395" s="1213"/>
      <c r="QNP1395" s="1213"/>
      <c r="QNQ1395" s="1213"/>
      <c r="QNR1395" s="1213"/>
      <c r="QNS1395" s="1213"/>
      <c r="QNT1395" s="1213"/>
      <c r="QNU1395" s="1213"/>
      <c r="QNV1395" s="1213"/>
      <c r="QNW1395" s="1213"/>
      <c r="QNX1395" s="1213"/>
      <c r="QNY1395" s="1213"/>
      <c r="QNZ1395" s="1213"/>
      <c r="QOA1395" s="1213"/>
      <c r="QOB1395" s="1213"/>
      <c r="QOC1395" s="1213"/>
      <c r="QOD1395" s="1213"/>
      <c r="QOE1395" s="1213"/>
      <c r="QOF1395" s="1213"/>
      <c r="QOG1395" s="1213"/>
      <c r="QOH1395" s="1213"/>
      <c r="QOI1395" s="1213"/>
      <c r="QOJ1395" s="1213"/>
      <c r="QOK1395" s="1213"/>
      <c r="QOL1395" s="1213"/>
      <c r="QOM1395" s="1213"/>
      <c r="QON1395" s="1213"/>
      <c r="QOO1395" s="1213"/>
      <c r="QOP1395" s="1213"/>
      <c r="QOQ1395" s="1213"/>
      <c r="QOR1395" s="1213"/>
      <c r="QOS1395" s="1213"/>
      <c r="QOT1395" s="1213"/>
      <c r="QOU1395" s="1213"/>
      <c r="QOV1395" s="1213"/>
      <c r="QOW1395" s="1213"/>
      <c r="QOX1395" s="1213"/>
      <c r="QOY1395" s="1213"/>
      <c r="QOZ1395" s="1213"/>
      <c r="QPA1395" s="1213"/>
      <c r="QPB1395" s="1213"/>
      <c r="QPC1395" s="1213"/>
      <c r="QPD1395" s="1213"/>
      <c r="QPE1395" s="1213"/>
      <c r="QPF1395" s="1213"/>
      <c r="QPG1395" s="1213"/>
      <c r="QPH1395" s="1213"/>
      <c r="QPI1395" s="1213"/>
      <c r="QPJ1395" s="1213"/>
      <c r="QPK1395" s="1213"/>
      <c r="QPL1395" s="1213"/>
      <c r="QPM1395" s="1213"/>
      <c r="QPN1395" s="1213"/>
      <c r="QPO1395" s="1213"/>
      <c r="QPP1395" s="1213"/>
      <c r="QPQ1395" s="1213"/>
      <c r="QPR1395" s="1213"/>
      <c r="QPS1395" s="1213"/>
      <c r="QPT1395" s="1213"/>
      <c r="QPU1395" s="1213"/>
      <c r="QPV1395" s="1213"/>
      <c r="QPW1395" s="1213"/>
      <c r="QPX1395" s="1213"/>
      <c r="QPY1395" s="1213"/>
      <c r="QPZ1395" s="1213"/>
      <c r="QQA1395" s="1213"/>
      <c r="QQB1395" s="1213"/>
      <c r="QQC1395" s="1213"/>
      <c r="QQD1395" s="1213"/>
      <c r="QQE1395" s="1213"/>
      <c r="QQF1395" s="1213"/>
      <c r="QQG1395" s="1213"/>
      <c r="QQH1395" s="1213"/>
      <c r="QQI1395" s="1213"/>
      <c r="QQJ1395" s="1213"/>
      <c r="QQK1395" s="1213"/>
      <c r="QQL1395" s="1213"/>
      <c r="QQM1395" s="1213"/>
      <c r="QQN1395" s="1213"/>
      <c r="QQO1395" s="1213"/>
      <c r="QQP1395" s="1213"/>
      <c r="QQQ1395" s="1213"/>
      <c r="QQR1395" s="1213"/>
      <c r="QQS1395" s="1213"/>
      <c r="QQT1395" s="1213"/>
      <c r="QQU1395" s="1213"/>
      <c r="QQV1395" s="1213"/>
      <c r="QQW1395" s="1213"/>
      <c r="QQX1395" s="1213"/>
      <c r="QQY1395" s="1213"/>
      <c r="QQZ1395" s="1213"/>
      <c r="QRA1395" s="1213"/>
      <c r="QRB1395" s="1213"/>
      <c r="QRC1395" s="1213"/>
      <c r="QRD1395" s="1213"/>
      <c r="QRE1395" s="1213"/>
      <c r="QRF1395" s="1213"/>
      <c r="QRG1395" s="1213"/>
      <c r="QRH1395" s="1213"/>
      <c r="QRI1395" s="1213"/>
      <c r="QRJ1395" s="1213"/>
      <c r="QRK1395" s="1213"/>
      <c r="QRL1395" s="1213"/>
      <c r="QRM1395" s="1213"/>
      <c r="QRN1395" s="1213"/>
      <c r="QRO1395" s="1213"/>
      <c r="QRP1395" s="1213"/>
      <c r="QRQ1395" s="1213"/>
      <c r="QRR1395" s="1213"/>
      <c r="QRS1395" s="1213"/>
      <c r="QRT1395" s="1213"/>
      <c r="QRU1395" s="1213"/>
      <c r="QRV1395" s="1213"/>
      <c r="QRW1395" s="1213"/>
      <c r="QRX1395" s="1213"/>
      <c r="QRY1395" s="1213"/>
      <c r="QRZ1395" s="1213"/>
      <c r="QSA1395" s="1213"/>
      <c r="QSB1395" s="1213"/>
      <c r="QSC1395" s="1213"/>
      <c r="QSD1395" s="1213"/>
      <c r="QSE1395" s="1213"/>
      <c r="QSF1395" s="1213"/>
      <c r="QSG1395" s="1213"/>
      <c r="QSH1395" s="1213"/>
      <c r="QSI1395" s="1213"/>
      <c r="QSJ1395" s="1213"/>
      <c r="QSK1395" s="1213"/>
      <c r="QSL1395" s="1213"/>
      <c r="QSM1395" s="1213"/>
      <c r="QSN1395" s="1213"/>
      <c r="QSO1395" s="1213"/>
      <c r="QSP1395" s="1213"/>
      <c r="QSQ1395" s="1213"/>
      <c r="QSR1395" s="1213"/>
      <c r="QSS1395" s="1213"/>
      <c r="QST1395" s="1213"/>
      <c r="QSU1395" s="1213"/>
      <c r="QSV1395" s="1213"/>
      <c r="QSW1395" s="1213"/>
      <c r="QSX1395" s="1213"/>
      <c r="QSY1395" s="1213"/>
      <c r="QSZ1395" s="1213"/>
      <c r="QTA1395" s="1213"/>
      <c r="QTB1395" s="1213"/>
      <c r="QTC1395" s="1213"/>
      <c r="QTD1395" s="1213"/>
      <c r="QTE1395" s="1213"/>
      <c r="QTF1395" s="1213"/>
      <c r="QTG1395" s="1213"/>
      <c r="QTH1395" s="1213"/>
      <c r="QTI1395" s="1213"/>
      <c r="QTJ1395" s="1213"/>
      <c r="QTK1395" s="1213"/>
      <c r="QTL1395" s="1213"/>
      <c r="QTM1395" s="1213"/>
      <c r="QTN1395" s="1213"/>
      <c r="QTO1395" s="1213"/>
      <c r="QTP1395" s="1213"/>
      <c r="QTQ1395" s="1213"/>
      <c r="QTR1395" s="1213"/>
      <c r="QTS1395" s="1213"/>
      <c r="QTT1395" s="1213"/>
      <c r="QTU1395" s="1213"/>
      <c r="QTV1395" s="1213"/>
      <c r="QTW1395" s="1213"/>
      <c r="QTX1395" s="1213"/>
      <c r="QTY1395" s="1213"/>
      <c r="QTZ1395" s="1213"/>
      <c r="QUA1395" s="1213"/>
      <c r="QUB1395" s="1213"/>
      <c r="QUC1395" s="1213"/>
      <c r="QUD1395" s="1213"/>
      <c r="QUE1395" s="1213"/>
      <c r="QUF1395" s="1213"/>
      <c r="QUG1395" s="1213"/>
      <c r="QUH1395" s="1213"/>
      <c r="QUI1395" s="1213"/>
      <c r="QUJ1395" s="1213"/>
      <c r="QUK1395" s="1213"/>
      <c r="QUL1395" s="1213"/>
      <c r="QUM1395" s="1213"/>
      <c r="QUN1395" s="1213"/>
      <c r="QUO1395" s="1213"/>
      <c r="QUP1395" s="1213"/>
      <c r="QUQ1395" s="1213"/>
      <c r="QUR1395" s="1213"/>
      <c r="QUS1395" s="1213"/>
      <c r="QUT1395" s="1213"/>
      <c r="QUU1395" s="1213"/>
      <c r="QUV1395" s="1213"/>
      <c r="QUW1395" s="1213"/>
      <c r="QUX1395" s="1213"/>
      <c r="QUY1395" s="1213"/>
      <c r="QUZ1395" s="1213"/>
      <c r="QVA1395" s="1213"/>
      <c r="QVB1395" s="1213"/>
      <c r="QVC1395" s="1213"/>
      <c r="QVD1395" s="1213"/>
      <c r="QVE1395" s="1213"/>
      <c r="QVF1395" s="1213"/>
      <c r="QVG1395" s="1213"/>
      <c r="QVH1395" s="1213"/>
      <c r="QVI1395" s="1213"/>
      <c r="QVJ1395" s="1213"/>
      <c r="QVK1395" s="1213"/>
      <c r="QVL1395" s="1213"/>
      <c r="QVM1395" s="1213"/>
      <c r="QVN1395" s="1213"/>
      <c r="QVO1395" s="1213"/>
      <c r="QVP1395" s="1213"/>
      <c r="QVQ1395" s="1213"/>
      <c r="QVR1395" s="1213"/>
      <c r="QVS1395" s="1213"/>
      <c r="QVT1395" s="1213"/>
      <c r="QVU1395" s="1213"/>
      <c r="QVV1395" s="1213"/>
      <c r="QVW1395" s="1213"/>
      <c r="QVX1395" s="1213"/>
      <c r="QVY1395" s="1213"/>
      <c r="QVZ1395" s="1213"/>
      <c r="QWA1395" s="1213"/>
      <c r="QWB1395" s="1213"/>
      <c r="QWC1395" s="1213"/>
      <c r="QWD1395" s="1213"/>
      <c r="QWE1395" s="1213"/>
      <c r="QWF1395" s="1213"/>
      <c r="QWG1395" s="1213"/>
      <c r="QWH1395" s="1213"/>
      <c r="QWI1395" s="1213"/>
      <c r="QWJ1395" s="1213"/>
      <c r="QWK1395" s="1213"/>
      <c r="QWL1395" s="1213"/>
      <c r="QWM1395" s="1213"/>
      <c r="QWN1395" s="1213"/>
      <c r="QWO1395" s="1213"/>
      <c r="QWP1395" s="1213"/>
      <c r="QWQ1395" s="1213"/>
      <c r="QWR1395" s="1213"/>
      <c r="QWS1395" s="1213"/>
      <c r="QWT1395" s="1213"/>
      <c r="QWU1395" s="1213"/>
      <c r="QWV1395" s="1213"/>
      <c r="QWW1395" s="1213"/>
      <c r="QWX1395" s="1213"/>
      <c r="QWY1395" s="1213"/>
      <c r="QWZ1395" s="1213"/>
      <c r="QXA1395" s="1213"/>
      <c r="QXB1395" s="1213"/>
      <c r="QXC1395" s="1213"/>
      <c r="QXD1395" s="1213"/>
      <c r="QXE1395" s="1213"/>
      <c r="QXF1395" s="1213"/>
      <c r="QXG1395" s="1213"/>
      <c r="QXH1395" s="1213"/>
      <c r="QXI1395" s="1213"/>
      <c r="QXJ1395" s="1213"/>
      <c r="QXK1395" s="1213"/>
      <c r="QXL1395" s="1213"/>
      <c r="QXM1395" s="1213"/>
      <c r="QXN1395" s="1213"/>
      <c r="QXO1395" s="1213"/>
      <c r="QXP1395" s="1213"/>
      <c r="QXQ1395" s="1213"/>
      <c r="QXR1395" s="1213"/>
      <c r="QXS1395" s="1213"/>
      <c r="QXT1395" s="1213"/>
      <c r="QXU1395" s="1213"/>
      <c r="QXV1395" s="1213"/>
      <c r="QXW1395" s="1213"/>
      <c r="QXX1395" s="1213"/>
      <c r="QXY1395" s="1213"/>
      <c r="QXZ1395" s="1213"/>
      <c r="QYA1395" s="1213"/>
      <c r="QYB1395" s="1213"/>
      <c r="QYC1395" s="1213"/>
      <c r="QYD1395" s="1213"/>
      <c r="QYE1395" s="1213"/>
      <c r="QYF1395" s="1213"/>
      <c r="QYG1395" s="1213"/>
      <c r="QYH1395" s="1213"/>
      <c r="QYI1395" s="1213"/>
      <c r="QYJ1395" s="1213"/>
      <c r="QYK1395" s="1213"/>
      <c r="QYL1395" s="1213"/>
      <c r="QYM1395" s="1213"/>
      <c r="QYN1395" s="1213"/>
      <c r="QYO1395" s="1213"/>
      <c r="QYP1395" s="1213"/>
      <c r="QYQ1395" s="1213"/>
      <c r="QYR1395" s="1213"/>
      <c r="QYS1395" s="1213"/>
      <c r="QYT1395" s="1213"/>
      <c r="QYU1395" s="1213"/>
      <c r="QYV1395" s="1213"/>
      <c r="QYW1395" s="1213"/>
      <c r="QYX1395" s="1213"/>
      <c r="QYY1395" s="1213"/>
      <c r="QYZ1395" s="1213"/>
      <c r="QZA1395" s="1213"/>
      <c r="QZB1395" s="1213"/>
      <c r="QZC1395" s="1213"/>
      <c r="QZD1395" s="1213"/>
      <c r="QZE1395" s="1213"/>
      <c r="QZF1395" s="1213"/>
      <c r="QZG1395" s="1213"/>
      <c r="QZH1395" s="1213"/>
      <c r="QZI1395" s="1213"/>
      <c r="QZJ1395" s="1213"/>
      <c r="QZK1395" s="1213"/>
      <c r="QZL1395" s="1213"/>
      <c r="QZM1395" s="1213"/>
      <c r="QZN1395" s="1213"/>
      <c r="QZO1395" s="1213"/>
      <c r="QZP1395" s="1213"/>
      <c r="QZQ1395" s="1213"/>
      <c r="QZR1395" s="1213"/>
      <c r="QZS1395" s="1213"/>
      <c r="QZT1395" s="1213"/>
      <c r="QZU1395" s="1213"/>
      <c r="QZV1395" s="1213"/>
      <c r="QZW1395" s="1213"/>
      <c r="QZX1395" s="1213"/>
      <c r="QZY1395" s="1213"/>
      <c r="QZZ1395" s="1213"/>
      <c r="RAA1395" s="1213"/>
      <c r="RAB1395" s="1213"/>
      <c r="RAC1395" s="1213"/>
      <c r="RAD1395" s="1213"/>
      <c r="RAE1395" s="1213"/>
      <c r="RAF1395" s="1213"/>
      <c r="RAG1395" s="1213"/>
      <c r="RAH1395" s="1213"/>
      <c r="RAI1395" s="1213"/>
      <c r="RAJ1395" s="1213"/>
      <c r="RAK1395" s="1213"/>
      <c r="RAL1395" s="1213"/>
      <c r="RAM1395" s="1213"/>
      <c r="RAN1395" s="1213"/>
      <c r="RAO1395" s="1213"/>
      <c r="RAP1395" s="1213"/>
      <c r="RAQ1395" s="1213"/>
      <c r="RAR1395" s="1213"/>
      <c r="RAS1395" s="1213"/>
      <c r="RAT1395" s="1213"/>
      <c r="RAU1395" s="1213"/>
      <c r="RAV1395" s="1213"/>
      <c r="RAW1395" s="1213"/>
      <c r="RAX1395" s="1213"/>
      <c r="RAY1395" s="1213"/>
      <c r="RAZ1395" s="1213"/>
      <c r="RBA1395" s="1213"/>
      <c r="RBB1395" s="1213"/>
      <c r="RBC1395" s="1213"/>
      <c r="RBD1395" s="1213"/>
      <c r="RBE1395" s="1213"/>
      <c r="RBF1395" s="1213"/>
      <c r="RBG1395" s="1213"/>
      <c r="RBH1395" s="1213"/>
      <c r="RBI1395" s="1213"/>
      <c r="RBJ1395" s="1213"/>
      <c r="RBK1395" s="1213"/>
      <c r="RBL1395" s="1213"/>
      <c r="RBM1395" s="1213"/>
      <c r="RBN1395" s="1213"/>
      <c r="RBO1395" s="1213"/>
      <c r="RBP1395" s="1213"/>
      <c r="RBQ1395" s="1213"/>
      <c r="RBR1395" s="1213"/>
      <c r="RBS1395" s="1213"/>
      <c r="RBT1395" s="1213"/>
      <c r="RBU1395" s="1213"/>
      <c r="RBV1395" s="1213"/>
      <c r="RBW1395" s="1213"/>
      <c r="RBX1395" s="1213"/>
      <c r="RBY1395" s="1213"/>
      <c r="RBZ1395" s="1213"/>
      <c r="RCA1395" s="1213"/>
      <c r="RCB1395" s="1213"/>
      <c r="RCC1395" s="1213"/>
      <c r="RCD1395" s="1213"/>
      <c r="RCE1395" s="1213"/>
      <c r="RCF1395" s="1213"/>
      <c r="RCG1395" s="1213"/>
      <c r="RCH1395" s="1213"/>
      <c r="RCI1395" s="1213"/>
      <c r="RCJ1395" s="1213"/>
      <c r="RCK1395" s="1213"/>
      <c r="RCL1395" s="1213"/>
      <c r="RCM1395" s="1213"/>
      <c r="RCN1395" s="1213"/>
      <c r="RCO1395" s="1213"/>
      <c r="RCP1395" s="1213"/>
      <c r="RCQ1395" s="1213"/>
      <c r="RCR1395" s="1213"/>
      <c r="RCS1395" s="1213"/>
      <c r="RCT1395" s="1213"/>
      <c r="RCU1395" s="1213"/>
      <c r="RCV1395" s="1213"/>
      <c r="RCW1395" s="1213"/>
      <c r="RCX1395" s="1213"/>
      <c r="RCY1395" s="1213"/>
      <c r="RCZ1395" s="1213"/>
      <c r="RDA1395" s="1213"/>
      <c r="RDB1395" s="1213"/>
      <c r="RDC1395" s="1213"/>
      <c r="RDD1395" s="1213"/>
      <c r="RDE1395" s="1213"/>
      <c r="RDF1395" s="1213"/>
      <c r="RDG1395" s="1213"/>
      <c r="RDH1395" s="1213"/>
      <c r="RDI1395" s="1213"/>
      <c r="RDJ1395" s="1213"/>
      <c r="RDK1395" s="1213"/>
      <c r="RDL1395" s="1213"/>
      <c r="RDM1395" s="1213"/>
      <c r="RDN1395" s="1213"/>
      <c r="RDO1395" s="1213"/>
      <c r="RDP1395" s="1213"/>
      <c r="RDQ1395" s="1213"/>
      <c r="RDR1395" s="1213"/>
      <c r="RDS1395" s="1213"/>
      <c r="RDT1395" s="1213"/>
      <c r="RDU1395" s="1213"/>
      <c r="RDV1395" s="1213"/>
      <c r="RDW1395" s="1213"/>
      <c r="RDX1395" s="1213"/>
      <c r="RDY1395" s="1213"/>
      <c r="RDZ1395" s="1213"/>
      <c r="REA1395" s="1213"/>
      <c r="REB1395" s="1213"/>
      <c r="REC1395" s="1213"/>
      <c r="RED1395" s="1213"/>
      <c r="REE1395" s="1213"/>
      <c r="REF1395" s="1213"/>
      <c r="REG1395" s="1213"/>
      <c r="REH1395" s="1213"/>
      <c r="REI1395" s="1213"/>
      <c r="REJ1395" s="1213"/>
      <c r="REK1395" s="1213"/>
      <c r="REL1395" s="1213"/>
      <c r="REM1395" s="1213"/>
      <c r="REN1395" s="1213"/>
      <c r="REO1395" s="1213"/>
      <c r="REP1395" s="1213"/>
      <c r="REQ1395" s="1213"/>
      <c r="RER1395" s="1213"/>
      <c r="RES1395" s="1213"/>
      <c r="RET1395" s="1213"/>
      <c r="REU1395" s="1213"/>
      <c r="REV1395" s="1213"/>
      <c r="REW1395" s="1213"/>
      <c r="REX1395" s="1213"/>
      <c r="REY1395" s="1213"/>
      <c r="REZ1395" s="1213"/>
      <c r="RFA1395" s="1213"/>
      <c r="RFB1395" s="1213"/>
      <c r="RFC1395" s="1213"/>
      <c r="RFD1395" s="1213"/>
      <c r="RFE1395" s="1213"/>
      <c r="RFF1395" s="1213"/>
      <c r="RFG1395" s="1213"/>
      <c r="RFH1395" s="1213"/>
      <c r="RFI1395" s="1213"/>
      <c r="RFJ1395" s="1213"/>
      <c r="RFK1395" s="1213"/>
      <c r="RFL1395" s="1213"/>
      <c r="RFM1395" s="1213"/>
      <c r="RFN1395" s="1213"/>
      <c r="RFO1395" s="1213"/>
      <c r="RFP1395" s="1213"/>
      <c r="RFQ1395" s="1213"/>
      <c r="RFR1395" s="1213"/>
      <c r="RFS1395" s="1213"/>
      <c r="RFT1395" s="1213"/>
      <c r="RFU1395" s="1213"/>
      <c r="RFV1395" s="1213"/>
      <c r="RFW1395" s="1213"/>
      <c r="RFX1395" s="1213"/>
      <c r="RFY1395" s="1213"/>
      <c r="RFZ1395" s="1213"/>
      <c r="RGA1395" s="1213"/>
      <c r="RGB1395" s="1213"/>
      <c r="RGC1395" s="1213"/>
      <c r="RGD1395" s="1213"/>
      <c r="RGE1395" s="1213"/>
      <c r="RGF1395" s="1213"/>
      <c r="RGG1395" s="1213"/>
      <c r="RGH1395" s="1213"/>
      <c r="RGI1395" s="1213"/>
      <c r="RGJ1395" s="1213"/>
      <c r="RGK1395" s="1213"/>
      <c r="RGL1395" s="1213"/>
      <c r="RGM1395" s="1213"/>
      <c r="RGN1395" s="1213"/>
      <c r="RGO1395" s="1213"/>
      <c r="RGP1395" s="1213"/>
      <c r="RGQ1395" s="1213"/>
      <c r="RGR1395" s="1213"/>
      <c r="RGS1395" s="1213"/>
      <c r="RGT1395" s="1213"/>
      <c r="RGU1395" s="1213"/>
      <c r="RGV1395" s="1213"/>
      <c r="RGW1395" s="1213"/>
      <c r="RGX1395" s="1213"/>
      <c r="RGY1395" s="1213"/>
      <c r="RGZ1395" s="1213"/>
      <c r="RHA1395" s="1213"/>
      <c r="RHB1395" s="1213"/>
      <c r="RHC1395" s="1213"/>
      <c r="RHD1395" s="1213"/>
      <c r="RHE1395" s="1213"/>
      <c r="RHF1395" s="1213"/>
      <c r="RHG1395" s="1213"/>
      <c r="RHH1395" s="1213"/>
      <c r="RHI1395" s="1213"/>
      <c r="RHJ1395" s="1213"/>
      <c r="RHK1395" s="1213"/>
      <c r="RHL1395" s="1213"/>
      <c r="RHM1395" s="1213"/>
      <c r="RHN1395" s="1213"/>
      <c r="RHO1395" s="1213"/>
      <c r="RHP1395" s="1213"/>
      <c r="RHQ1395" s="1213"/>
      <c r="RHR1395" s="1213"/>
      <c r="RHS1395" s="1213"/>
      <c r="RHT1395" s="1213"/>
      <c r="RHU1395" s="1213"/>
      <c r="RHV1395" s="1213"/>
      <c r="RHW1395" s="1213"/>
      <c r="RHX1395" s="1213"/>
      <c r="RHY1395" s="1213"/>
      <c r="RHZ1395" s="1213"/>
      <c r="RIA1395" s="1213"/>
      <c r="RIB1395" s="1213"/>
      <c r="RIC1395" s="1213"/>
      <c r="RID1395" s="1213"/>
      <c r="RIE1395" s="1213"/>
      <c r="RIF1395" s="1213"/>
      <c r="RIG1395" s="1213"/>
      <c r="RIH1395" s="1213"/>
      <c r="RII1395" s="1213"/>
      <c r="RIJ1395" s="1213"/>
      <c r="RIK1395" s="1213"/>
      <c r="RIL1395" s="1213"/>
      <c r="RIM1395" s="1213"/>
      <c r="RIN1395" s="1213"/>
      <c r="RIO1395" s="1213"/>
      <c r="RIP1395" s="1213"/>
      <c r="RIQ1395" s="1213"/>
      <c r="RIR1395" s="1213"/>
      <c r="RIS1395" s="1213"/>
      <c r="RIT1395" s="1213"/>
      <c r="RIU1395" s="1213"/>
      <c r="RIV1395" s="1213"/>
      <c r="RIW1395" s="1213"/>
      <c r="RIX1395" s="1213"/>
      <c r="RIY1395" s="1213"/>
      <c r="RIZ1395" s="1213"/>
      <c r="RJA1395" s="1213"/>
      <c r="RJB1395" s="1213"/>
      <c r="RJC1395" s="1213"/>
      <c r="RJD1395" s="1213"/>
      <c r="RJE1395" s="1213"/>
      <c r="RJF1395" s="1213"/>
      <c r="RJG1395" s="1213"/>
      <c r="RJH1395" s="1213"/>
      <c r="RJI1395" s="1213"/>
      <c r="RJJ1395" s="1213"/>
      <c r="RJK1395" s="1213"/>
      <c r="RJL1395" s="1213"/>
      <c r="RJM1395" s="1213"/>
      <c r="RJN1395" s="1213"/>
      <c r="RJO1395" s="1213"/>
      <c r="RJP1395" s="1213"/>
      <c r="RJQ1395" s="1213"/>
      <c r="RJR1395" s="1213"/>
      <c r="RJS1395" s="1213"/>
      <c r="RJT1395" s="1213"/>
      <c r="RJU1395" s="1213"/>
      <c r="RJV1395" s="1213"/>
      <c r="RJW1395" s="1213"/>
      <c r="RJX1395" s="1213"/>
      <c r="RJY1395" s="1213"/>
      <c r="RJZ1395" s="1213"/>
      <c r="RKA1395" s="1213"/>
      <c r="RKB1395" s="1213"/>
      <c r="RKC1395" s="1213"/>
      <c r="RKD1395" s="1213"/>
      <c r="RKE1395" s="1213"/>
      <c r="RKF1395" s="1213"/>
      <c r="RKG1395" s="1213"/>
      <c r="RKH1395" s="1213"/>
      <c r="RKI1395" s="1213"/>
      <c r="RKJ1395" s="1213"/>
      <c r="RKK1395" s="1213"/>
      <c r="RKL1395" s="1213"/>
      <c r="RKM1395" s="1213"/>
      <c r="RKN1395" s="1213"/>
      <c r="RKO1395" s="1213"/>
      <c r="RKP1395" s="1213"/>
      <c r="RKQ1395" s="1213"/>
      <c r="RKR1395" s="1213"/>
      <c r="RKS1395" s="1213"/>
      <c r="RKT1395" s="1213"/>
      <c r="RKU1395" s="1213"/>
      <c r="RKV1395" s="1213"/>
      <c r="RKW1395" s="1213"/>
      <c r="RKX1395" s="1213"/>
      <c r="RKY1395" s="1213"/>
      <c r="RKZ1395" s="1213"/>
      <c r="RLA1395" s="1213"/>
      <c r="RLB1395" s="1213"/>
      <c r="RLC1395" s="1213"/>
      <c r="RLD1395" s="1213"/>
      <c r="RLE1395" s="1213"/>
      <c r="RLF1395" s="1213"/>
      <c r="RLG1395" s="1213"/>
      <c r="RLH1395" s="1213"/>
      <c r="RLI1395" s="1213"/>
      <c r="RLJ1395" s="1213"/>
      <c r="RLK1395" s="1213"/>
      <c r="RLL1395" s="1213"/>
      <c r="RLM1395" s="1213"/>
      <c r="RLN1395" s="1213"/>
      <c r="RLO1395" s="1213"/>
      <c r="RLP1395" s="1213"/>
      <c r="RLQ1395" s="1213"/>
      <c r="RLR1395" s="1213"/>
      <c r="RLS1395" s="1213"/>
      <c r="RLT1395" s="1213"/>
      <c r="RLU1395" s="1213"/>
      <c r="RLV1395" s="1213"/>
      <c r="RLW1395" s="1213"/>
      <c r="RLX1395" s="1213"/>
      <c r="RLY1395" s="1213"/>
      <c r="RLZ1395" s="1213"/>
      <c r="RMA1395" s="1213"/>
      <c r="RMB1395" s="1213"/>
      <c r="RMC1395" s="1213"/>
      <c r="RMD1395" s="1213"/>
      <c r="RME1395" s="1213"/>
      <c r="RMF1395" s="1213"/>
      <c r="RMG1395" s="1213"/>
      <c r="RMH1395" s="1213"/>
      <c r="RMI1395" s="1213"/>
      <c r="RMJ1395" s="1213"/>
      <c r="RMK1395" s="1213"/>
      <c r="RML1395" s="1213"/>
      <c r="RMM1395" s="1213"/>
      <c r="RMN1395" s="1213"/>
      <c r="RMO1395" s="1213"/>
      <c r="RMP1395" s="1213"/>
      <c r="RMQ1395" s="1213"/>
      <c r="RMR1395" s="1213"/>
      <c r="RMS1395" s="1213"/>
      <c r="RMT1395" s="1213"/>
      <c r="RMU1395" s="1213"/>
      <c r="RMV1395" s="1213"/>
      <c r="RMW1395" s="1213"/>
      <c r="RMX1395" s="1213"/>
      <c r="RMY1395" s="1213"/>
      <c r="RMZ1395" s="1213"/>
      <c r="RNA1395" s="1213"/>
      <c r="RNB1395" s="1213"/>
      <c r="RNC1395" s="1213"/>
      <c r="RND1395" s="1213"/>
      <c r="RNE1395" s="1213"/>
      <c r="RNF1395" s="1213"/>
      <c r="RNG1395" s="1213"/>
      <c r="RNH1395" s="1213"/>
      <c r="RNI1395" s="1213"/>
      <c r="RNJ1395" s="1213"/>
      <c r="RNK1395" s="1213"/>
      <c r="RNL1395" s="1213"/>
      <c r="RNM1395" s="1213"/>
      <c r="RNN1395" s="1213"/>
      <c r="RNO1395" s="1213"/>
      <c r="RNP1395" s="1213"/>
      <c r="RNQ1395" s="1213"/>
      <c r="RNR1395" s="1213"/>
      <c r="RNS1395" s="1213"/>
      <c r="RNT1395" s="1213"/>
      <c r="RNU1395" s="1213"/>
      <c r="RNV1395" s="1213"/>
      <c r="RNW1395" s="1213"/>
      <c r="RNX1395" s="1213"/>
      <c r="RNY1395" s="1213"/>
      <c r="RNZ1395" s="1213"/>
      <c r="ROA1395" s="1213"/>
      <c r="ROB1395" s="1213"/>
      <c r="ROC1395" s="1213"/>
      <c r="ROD1395" s="1213"/>
      <c r="ROE1395" s="1213"/>
      <c r="ROF1395" s="1213"/>
      <c r="ROG1395" s="1213"/>
      <c r="ROH1395" s="1213"/>
      <c r="ROI1395" s="1213"/>
      <c r="ROJ1395" s="1213"/>
      <c r="ROK1395" s="1213"/>
      <c r="ROL1395" s="1213"/>
      <c r="ROM1395" s="1213"/>
      <c r="RON1395" s="1213"/>
      <c r="ROO1395" s="1213"/>
      <c r="ROP1395" s="1213"/>
      <c r="ROQ1395" s="1213"/>
      <c r="ROR1395" s="1213"/>
      <c r="ROS1395" s="1213"/>
      <c r="ROT1395" s="1213"/>
      <c r="ROU1395" s="1213"/>
      <c r="ROV1395" s="1213"/>
      <c r="ROW1395" s="1213"/>
      <c r="ROX1395" s="1213"/>
      <c r="ROY1395" s="1213"/>
      <c r="ROZ1395" s="1213"/>
      <c r="RPA1395" s="1213"/>
      <c r="RPB1395" s="1213"/>
      <c r="RPC1395" s="1213"/>
      <c r="RPD1395" s="1213"/>
      <c r="RPE1395" s="1213"/>
      <c r="RPF1395" s="1213"/>
      <c r="RPG1395" s="1213"/>
      <c r="RPH1395" s="1213"/>
      <c r="RPI1395" s="1213"/>
      <c r="RPJ1395" s="1213"/>
      <c r="RPK1395" s="1213"/>
      <c r="RPL1395" s="1213"/>
      <c r="RPM1395" s="1213"/>
      <c r="RPN1395" s="1213"/>
      <c r="RPO1395" s="1213"/>
      <c r="RPP1395" s="1213"/>
      <c r="RPQ1395" s="1213"/>
      <c r="RPR1395" s="1213"/>
      <c r="RPS1395" s="1213"/>
      <c r="RPT1395" s="1213"/>
      <c r="RPU1395" s="1213"/>
      <c r="RPV1395" s="1213"/>
      <c r="RPW1395" s="1213"/>
      <c r="RPX1395" s="1213"/>
      <c r="RPY1395" s="1213"/>
      <c r="RPZ1395" s="1213"/>
      <c r="RQA1395" s="1213"/>
      <c r="RQB1395" s="1213"/>
      <c r="RQC1395" s="1213"/>
      <c r="RQD1395" s="1213"/>
      <c r="RQE1395" s="1213"/>
      <c r="RQF1395" s="1213"/>
      <c r="RQG1395" s="1213"/>
      <c r="RQH1395" s="1213"/>
      <c r="RQI1395" s="1213"/>
      <c r="RQJ1395" s="1213"/>
      <c r="RQK1395" s="1213"/>
      <c r="RQL1395" s="1213"/>
      <c r="RQM1395" s="1213"/>
      <c r="RQN1395" s="1213"/>
      <c r="RQO1395" s="1213"/>
      <c r="RQP1395" s="1213"/>
      <c r="RQQ1395" s="1213"/>
      <c r="RQR1395" s="1213"/>
      <c r="RQS1395" s="1213"/>
      <c r="RQT1395" s="1213"/>
      <c r="RQU1395" s="1213"/>
      <c r="RQV1395" s="1213"/>
      <c r="RQW1395" s="1213"/>
      <c r="RQX1395" s="1213"/>
      <c r="RQY1395" s="1213"/>
      <c r="RQZ1395" s="1213"/>
      <c r="RRA1395" s="1213"/>
      <c r="RRB1395" s="1213"/>
      <c r="RRC1395" s="1213"/>
      <c r="RRD1395" s="1213"/>
      <c r="RRE1395" s="1213"/>
      <c r="RRF1395" s="1213"/>
      <c r="RRG1395" s="1213"/>
      <c r="RRH1395" s="1213"/>
      <c r="RRI1395" s="1213"/>
      <c r="RRJ1395" s="1213"/>
      <c r="RRK1395" s="1213"/>
      <c r="RRL1395" s="1213"/>
      <c r="RRM1395" s="1213"/>
      <c r="RRN1395" s="1213"/>
      <c r="RRO1395" s="1213"/>
      <c r="RRP1395" s="1213"/>
      <c r="RRQ1395" s="1213"/>
      <c r="RRR1395" s="1213"/>
      <c r="RRS1395" s="1213"/>
      <c r="RRT1395" s="1213"/>
      <c r="RRU1395" s="1213"/>
      <c r="RRV1395" s="1213"/>
      <c r="RRW1395" s="1213"/>
      <c r="RRX1395" s="1213"/>
      <c r="RRY1395" s="1213"/>
      <c r="RRZ1395" s="1213"/>
      <c r="RSA1395" s="1213"/>
      <c r="RSB1395" s="1213"/>
      <c r="RSC1395" s="1213"/>
      <c r="RSD1395" s="1213"/>
      <c r="RSE1395" s="1213"/>
      <c r="RSF1395" s="1213"/>
      <c r="RSG1395" s="1213"/>
      <c r="RSH1395" s="1213"/>
      <c r="RSI1395" s="1213"/>
      <c r="RSJ1395" s="1213"/>
      <c r="RSK1395" s="1213"/>
      <c r="RSL1395" s="1213"/>
      <c r="RSM1395" s="1213"/>
      <c r="RSN1395" s="1213"/>
      <c r="RSO1395" s="1213"/>
      <c r="RSP1395" s="1213"/>
      <c r="RSQ1395" s="1213"/>
      <c r="RSR1395" s="1213"/>
      <c r="RSS1395" s="1213"/>
      <c r="RST1395" s="1213"/>
      <c r="RSU1395" s="1213"/>
      <c r="RSV1395" s="1213"/>
      <c r="RSW1395" s="1213"/>
      <c r="RSX1395" s="1213"/>
      <c r="RSY1395" s="1213"/>
      <c r="RSZ1395" s="1213"/>
      <c r="RTA1395" s="1213"/>
      <c r="RTB1395" s="1213"/>
      <c r="RTC1395" s="1213"/>
      <c r="RTD1395" s="1213"/>
      <c r="RTE1395" s="1213"/>
      <c r="RTF1395" s="1213"/>
      <c r="RTG1395" s="1213"/>
      <c r="RTH1395" s="1213"/>
      <c r="RTI1395" s="1213"/>
      <c r="RTJ1395" s="1213"/>
      <c r="RTK1395" s="1213"/>
      <c r="RTL1395" s="1213"/>
      <c r="RTM1395" s="1213"/>
      <c r="RTN1395" s="1213"/>
      <c r="RTO1395" s="1213"/>
      <c r="RTP1395" s="1213"/>
      <c r="RTQ1395" s="1213"/>
      <c r="RTR1395" s="1213"/>
      <c r="RTS1395" s="1213"/>
      <c r="RTT1395" s="1213"/>
      <c r="RTU1395" s="1213"/>
      <c r="RTV1395" s="1213"/>
      <c r="RTW1395" s="1213"/>
      <c r="RTX1395" s="1213"/>
      <c r="RTY1395" s="1213"/>
      <c r="RTZ1395" s="1213"/>
      <c r="RUA1395" s="1213"/>
      <c r="RUB1395" s="1213"/>
      <c r="RUC1395" s="1213"/>
      <c r="RUD1395" s="1213"/>
      <c r="RUE1395" s="1213"/>
      <c r="RUF1395" s="1213"/>
      <c r="RUG1395" s="1213"/>
      <c r="RUH1395" s="1213"/>
      <c r="RUI1395" s="1213"/>
      <c r="RUJ1395" s="1213"/>
      <c r="RUK1395" s="1213"/>
      <c r="RUL1395" s="1213"/>
      <c r="RUM1395" s="1213"/>
      <c r="RUN1395" s="1213"/>
      <c r="RUO1395" s="1213"/>
      <c r="RUP1395" s="1213"/>
      <c r="RUQ1395" s="1213"/>
      <c r="RUR1395" s="1213"/>
      <c r="RUS1395" s="1213"/>
      <c r="RUT1395" s="1213"/>
      <c r="RUU1395" s="1213"/>
      <c r="RUV1395" s="1213"/>
      <c r="RUW1395" s="1213"/>
      <c r="RUX1395" s="1213"/>
      <c r="RUY1395" s="1213"/>
      <c r="RUZ1395" s="1213"/>
      <c r="RVA1395" s="1213"/>
      <c r="RVB1395" s="1213"/>
      <c r="RVC1395" s="1213"/>
      <c r="RVD1395" s="1213"/>
      <c r="RVE1395" s="1213"/>
      <c r="RVF1395" s="1213"/>
      <c r="RVG1395" s="1213"/>
      <c r="RVH1395" s="1213"/>
      <c r="RVI1395" s="1213"/>
      <c r="RVJ1395" s="1213"/>
      <c r="RVK1395" s="1213"/>
      <c r="RVL1395" s="1213"/>
      <c r="RVM1395" s="1213"/>
      <c r="RVN1395" s="1213"/>
      <c r="RVO1395" s="1213"/>
      <c r="RVP1395" s="1213"/>
      <c r="RVQ1395" s="1213"/>
      <c r="RVR1395" s="1213"/>
      <c r="RVS1395" s="1213"/>
      <c r="RVT1395" s="1213"/>
      <c r="RVU1395" s="1213"/>
      <c r="RVV1395" s="1213"/>
      <c r="RVW1395" s="1213"/>
      <c r="RVX1395" s="1213"/>
      <c r="RVY1395" s="1213"/>
      <c r="RVZ1395" s="1213"/>
      <c r="RWA1395" s="1213"/>
      <c r="RWB1395" s="1213"/>
      <c r="RWC1395" s="1213"/>
      <c r="RWD1395" s="1213"/>
      <c r="RWE1395" s="1213"/>
      <c r="RWF1395" s="1213"/>
      <c r="RWG1395" s="1213"/>
      <c r="RWH1395" s="1213"/>
      <c r="RWI1395" s="1213"/>
      <c r="RWJ1395" s="1213"/>
      <c r="RWK1395" s="1213"/>
      <c r="RWL1395" s="1213"/>
      <c r="RWM1395" s="1213"/>
      <c r="RWN1395" s="1213"/>
      <c r="RWO1395" s="1213"/>
      <c r="RWP1395" s="1213"/>
      <c r="RWQ1395" s="1213"/>
      <c r="RWR1395" s="1213"/>
      <c r="RWS1395" s="1213"/>
      <c r="RWT1395" s="1213"/>
      <c r="RWU1395" s="1213"/>
      <c r="RWV1395" s="1213"/>
      <c r="RWW1395" s="1213"/>
      <c r="RWX1395" s="1213"/>
      <c r="RWY1395" s="1213"/>
      <c r="RWZ1395" s="1213"/>
      <c r="RXA1395" s="1213"/>
      <c r="RXB1395" s="1213"/>
      <c r="RXC1395" s="1213"/>
      <c r="RXD1395" s="1213"/>
      <c r="RXE1395" s="1213"/>
      <c r="RXF1395" s="1213"/>
      <c r="RXG1395" s="1213"/>
      <c r="RXH1395" s="1213"/>
      <c r="RXI1395" s="1213"/>
      <c r="RXJ1395" s="1213"/>
      <c r="RXK1395" s="1213"/>
      <c r="RXL1395" s="1213"/>
      <c r="RXM1395" s="1213"/>
      <c r="RXN1395" s="1213"/>
      <c r="RXO1395" s="1213"/>
      <c r="RXP1395" s="1213"/>
      <c r="RXQ1395" s="1213"/>
      <c r="RXR1395" s="1213"/>
      <c r="RXS1395" s="1213"/>
      <c r="RXT1395" s="1213"/>
      <c r="RXU1395" s="1213"/>
      <c r="RXV1395" s="1213"/>
      <c r="RXW1395" s="1213"/>
      <c r="RXX1395" s="1213"/>
      <c r="RXY1395" s="1213"/>
      <c r="RXZ1395" s="1213"/>
      <c r="RYA1395" s="1213"/>
      <c r="RYB1395" s="1213"/>
      <c r="RYC1395" s="1213"/>
      <c r="RYD1395" s="1213"/>
      <c r="RYE1395" s="1213"/>
      <c r="RYF1395" s="1213"/>
      <c r="RYG1395" s="1213"/>
      <c r="RYH1395" s="1213"/>
      <c r="RYI1395" s="1213"/>
      <c r="RYJ1395" s="1213"/>
      <c r="RYK1395" s="1213"/>
      <c r="RYL1395" s="1213"/>
      <c r="RYM1395" s="1213"/>
      <c r="RYN1395" s="1213"/>
      <c r="RYO1395" s="1213"/>
      <c r="RYP1395" s="1213"/>
      <c r="RYQ1395" s="1213"/>
      <c r="RYR1395" s="1213"/>
      <c r="RYS1395" s="1213"/>
      <c r="RYT1395" s="1213"/>
      <c r="RYU1395" s="1213"/>
      <c r="RYV1395" s="1213"/>
      <c r="RYW1395" s="1213"/>
      <c r="RYX1395" s="1213"/>
      <c r="RYY1395" s="1213"/>
      <c r="RYZ1395" s="1213"/>
      <c r="RZA1395" s="1213"/>
      <c r="RZB1395" s="1213"/>
      <c r="RZC1395" s="1213"/>
      <c r="RZD1395" s="1213"/>
      <c r="RZE1395" s="1213"/>
      <c r="RZF1395" s="1213"/>
      <c r="RZG1395" s="1213"/>
      <c r="RZH1395" s="1213"/>
      <c r="RZI1395" s="1213"/>
      <c r="RZJ1395" s="1213"/>
      <c r="RZK1395" s="1213"/>
      <c r="RZL1395" s="1213"/>
      <c r="RZM1395" s="1213"/>
      <c r="RZN1395" s="1213"/>
      <c r="RZO1395" s="1213"/>
      <c r="RZP1395" s="1213"/>
      <c r="RZQ1395" s="1213"/>
      <c r="RZR1395" s="1213"/>
      <c r="RZS1395" s="1213"/>
      <c r="RZT1395" s="1213"/>
      <c r="RZU1395" s="1213"/>
      <c r="RZV1395" s="1213"/>
      <c r="RZW1395" s="1213"/>
      <c r="RZX1395" s="1213"/>
      <c r="RZY1395" s="1213"/>
      <c r="RZZ1395" s="1213"/>
      <c r="SAA1395" s="1213"/>
      <c r="SAB1395" s="1213"/>
      <c r="SAC1395" s="1213"/>
      <c r="SAD1395" s="1213"/>
      <c r="SAE1395" s="1213"/>
      <c r="SAF1395" s="1213"/>
      <c r="SAG1395" s="1213"/>
      <c r="SAH1395" s="1213"/>
      <c r="SAI1395" s="1213"/>
      <c r="SAJ1395" s="1213"/>
      <c r="SAK1395" s="1213"/>
      <c r="SAL1395" s="1213"/>
      <c r="SAM1395" s="1213"/>
      <c r="SAN1395" s="1213"/>
      <c r="SAO1395" s="1213"/>
      <c r="SAP1395" s="1213"/>
      <c r="SAQ1395" s="1213"/>
      <c r="SAR1395" s="1213"/>
      <c r="SAS1395" s="1213"/>
      <c r="SAT1395" s="1213"/>
      <c r="SAU1395" s="1213"/>
      <c r="SAV1395" s="1213"/>
      <c r="SAW1395" s="1213"/>
      <c r="SAX1395" s="1213"/>
      <c r="SAY1395" s="1213"/>
      <c r="SAZ1395" s="1213"/>
      <c r="SBA1395" s="1213"/>
      <c r="SBB1395" s="1213"/>
      <c r="SBC1395" s="1213"/>
      <c r="SBD1395" s="1213"/>
      <c r="SBE1395" s="1213"/>
      <c r="SBF1395" s="1213"/>
      <c r="SBG1395" s="1213"/>
      <c r="SBH1395" s="1213"/>
      <c r="SBI1395" s="1213"/>
      <c r="SBJ1395" s="1213"/>
      <c r="SBK1395" s="1213"/>
      <c r="SBL1395" s="1213"/>
      <c r="SBM1395" s="1213"/>
      <c r="SBN1395" s="1213"/>
      <c r="SBO1395" s="1213"/>
      <c r="SBP1395" s="1213"/>
      <c r="SBQ1395" s="1213"/>
      <c r="SBR1395" s="1213"/>
      <c r="SBS1395" s="1213"/>
      <c r="SBT1395" s="1213"/>
      <c r="SBU1395" s="1213"/>
      <c r="SBV1395" s="1213"/>
      <c r="SBW1395" s="1213"/>
      <c r="SBX1395" s="1213"/>
      <c r="SBY1395" s="1213"/>
      <c r="SBZ1395" s="1213"/>
      <c r="SCA1395" s="1213"/>
      <c r="SCB1395" s="1213"/>
      <c r="SCC1395" s="1213"/>
      <c r="SCD1395" s="1213"/>
      <c r="SCE1395" s="1213"/>
      <c r="SCF1395" s="1213"/>
      <c r="SCG1395" s="1213"/>
      <c r="SCH1395" s="1213"/>
      <c r="SCI1395" s="1213"/>
      <c r="SCJ1395" s="1213"/>
      <c r="SCK1395" s="1213"/>
      <c r="SCL1395" s="1213"/>
      <c r="SCM1395" s="1213"/>
      <c r="SCN1395" s="1213"/>
      <c r="SCO1395" s="1213"/>
      <c r="SCP1395" s="1213"/>
      <c r="SCQ1395" s="1213"/>
      <c r="SCR1395" s="1213"/>
      <c r="SCS1395" s="1213"/>
      <c r="SCT1395" s="1213"/>
      <c r="SCU1395" s="1213"/>
      <c r="SCV1395" s="1213"/>
      <c r="SCW1395" s="1213"/>
      <c r="SCX1395" s="1213"/>
      <c r="SCY1395" s="1213"/>
      <c r="SCZ1395" s="1213"/>
      <c r="SDA1395" s="1213"/>
      <c r="SDB1395" s="1213"/>
      <c r="SDC1395" s="1213"/>
      <c r="SDD1395" s="1213"/>
      <c r="SDE1395" s="1213"/>
      <c r="SDF1395" s="1213"/>
      <c r="SDG1395" s="1213"/>
      <c r="SDH1395" s="1213"/>
      <c r="SDI1395" s="1213"/>
      <c r="SDJ1395" s="1213"/>
      <c r="SDK1395" s="1213"/>
      <c r="SDL1395" s="1213"/>
      <c r="SDM1395" s="1213"/>
      <c r="SDN1395" s="1213"/>
      <c r="SDO1395" s="1213"/>
      <c r="SDP1395" s="1213"/>
      <c r="SDQ1395" s="1213"/>
      <c r="SDR1395" s="1213"/>
      <c r="SDS1395" s="1213"/>
      <c r="SDT1395" s="1213"/>
      <c r="SDU1395" s="1213"/>
      <c r="SDV1395" s="1213"/>
      <c r="SDW1395" s="1213"/>
      <c r="SDX1395" s="1213"/>
      <c r="SDY1395" s="1213"/>
      <c r="SDZ1395" s="1213"/>
      <c r="SEA1395" s="1213"/>
      <c r="SEB1395" s="1213"/>
      <c r="SEC1395" s="1213"/>
      <c r="SED1395" s="1213"/>
      <c r="SEE1395" s="1213"/>
      <c r="SEF1395" s="1213"/>
      <c r="SEG1395" s="1213"/>
      <c r="SEH1395" s="1213"/>
      <c r="SEI1395" s="1213"/>
      <c r="SEJ1395" s="1213"/>
      <c r="SEK1395" s="1213"/>
      <c r="SEL1395" s="1213"/>
      <c r="SEM1395" s="1213"/>
      <c r="SEN1395" s="1213"/>
      <c r="SEO1395" s="1213"/>
      <c r="SEP1395" s="1213"/>
      <c r="SEQ1395" s="1213"/>
      <c r="SER1395" s="1213"/>
      <c r="SES1395" s="1213"/>
      <c r="SET1395" s="1213"/>
      <c r="SEU1395" s="1213"/>
      <c r="SEV1395" s="1213"/>
      <c r="SEW1395" s="1213"/>
      <c r="SEX1395" s="1213"/>
      <c r="SEY1395" s="1213"/>
      <c r="SEZ1395" s="1213"/>
      <c r="SFA1395" s="1213"/>
      <c r="SFB1395" s="1213"/>
      <c r="SFC1395" s="1213"/>
      <c r="SFD1395" s="1213"/>
      <c r="SFE1395" s="1213"/>
      <c r="SFF1395" s="1213"/>
      <c r="SFG1395" s="1213"/>
      <c r="SFH1395" s="1213"/>
      <c r="SFI1395" s="1213"/>
      <c r="SFJ1395" s="1213"/>
      <c r="SFK1395" s="1213"/>
      <c r="SFL1395" s="1213"/>
      <c r="SFM1395" s="1213"/>
      <c r="SFN1395" s="1213"/>
      <c r="SFO1395" s="1213"/>
      <c r="SFP1395" s="1213"/>
      <c r="SFQ1395" s="1213"/>
      <c r="SFR1395" s="1213"/>
      <c r="SFS1395" s="1213"/>
      <c r="SFT1395" s="1213"/>
      <c r="SFU1395" s="1213"/>
      <c r="SFV1395" s="1213"/>
      <c r="SFW1395" s="1213"/>
      <c r="SFX1395" s="1213"/>
      <c r="SFY1395" s="1213"/>
      <c r="SFZ1395" s="1213"/>
      <c r="SGA1395" s="1213"/>
      <c r="SGB1395" s="1213"/>
      <c r="SGC1395" s="1213"/>
      <c r="SGD1395" s="1213"/>
      <c r="SGE1395" s="1213"/>
      <c r="SGF1395" s="1213"/>
      <c r="SGG1395" s="1213"/>
      <c r="SGH1395" s="1213"/>
      <c r="SGI1395" s="1213"/>
      <c r="SGJ1395" s="1213"/>
      <c r="SGK1395" s="1213"/>
      <c r="SGL1395" s="1213"/>
      <c r="SGM1395" s="1213"/>
      <c r="SGN1395" s="1213"/>
      <c r="SGO1395" s="1213"/>
      <c r="SGP1395" s="1213"/>
      <c r="SGQ1395" s="1213"/>
      <c r="SGR1395" s="1213"/>
      <c r="SGS1395" s="1213"/>
      <c r="SGT1395" s="1213"/>
      <c r="SGU1395" s="1213"/>
      <c r="SGV1395" s="1213"/>
      <c r="SGW1395" s="1213"/>
      <c r="SGX1395" s="1213"/>
      <c r="SGY1395" s="1213"/>
      <c r="SGZ1395" s="1213"/>
      <c r="SHA1395" s="1213"/>
      <c r="SHB1395" s="1213"/>
      <c r="SHC1395" s="1213"/>
      <c r="SHD1395" s="1213"/>
      <c r="SHE1395" s="1213"/>
      <c r="SHF1395" s="1213"/>
      <c r="SHG1395" s="1213"/>
      <c r="SHH1395" s="1213"/>
      <c r="SHI1395" s="1213"/>
      <c r="SHJ1395" s="1213"/>
      <c r="SHK1395" s="1213"/>
      <c r="SHL1395" s="1213"/>
      <c r="SHM1395" s="1213"/>
      <c r="SHN1395" s="1213"/>
      <c r="SHO1395" s="1213"/>
      <c r="SHP1395" s="1213"/>
      <c r="SHQ1395" s="1213"/>
      <c r="SHR1395" s="1213"/>
      <c r="SHS1395" s="1213"/>
      <c r="SHT1395" s="1213"/>
      <c r="SHU1395" s="1213"/>
      <c r="SHV1395" s="1213"/>
      <c r="SHW1395" s="1213"/>
      <c r="SHX1395" s="1213"/>
      <c r="SHY1395" s="1213"/>
      <c r="SHZ1395" s="1213"/>
      <c r="SIA1395" s="1213"/>
      <c r="SIB1395" s="1213"/>
      <c r="SIC1395" s="1213"/>
      <c r="SID1395" s="1213"/>
      <c r="SIE1395" s="1213"/>
      <c r="SIF1395" s="1213"/>
      <c r="SIG1395" s="1213"/>
      <c r="SIH1395" s="1213"/>
      <c r="SII1395" s="1213"/>
      <c r="SIJ1395" s="1213"/>
      <c r="SIK1395" s="1213"/>
      <c r="SIL1395" s="1213"/>
      <c r="SIM1395" s="1213"/>
      <c r="SIN1395" s="1213"/>
      <c r="SIO1395" s="1213"/>
      <c r="SIP1395" s="1213"/>
      <c r="SIQ1395" s="1213"/>
      <c r="SIR1395" s="1213"/>
      <c r="SIS1395" s="1213"/>
      <c r="SIT1395" s="1213"/>
      <c r="SIU1395" s="1213"/>
      <c r="SIV1395" s="1213"/>
      <c r="SIW1395" s="1213"/>
      <c r="SIX1395" s="1213"/>
      <c r="SIY1395" s="1213"/>
      <c r="SIZ1395" s="1213"/>
      <c r="SJA1395" s="1213"/>
      <c r="SJB1395" s="1213"/>
      <c r="SJC1395" s="1213"/>
      <c r="SJD1395" s="1213"/>
      <c r="SJE1395" s="1213"/>
      <c r="SJF1395" s="1213"/>
      <c r="SJG1395" s="1213"/>
      <c r="SJH1395" s="1213"/>
      <c r="SJI1395" s="1213"/>
      <c r="SJJ1395" s="1213"/>
      <c r="SJK1395" s="1213"/>
      <c r="SJL1395" s="1213"/>
      <c r="SJM1395" s="1213"/>
      <c r="SJN1395" s="1213"/>
      <c r="SJO1395" s="1213"/>
      <c r="SJP1395" s="1213"/>
      <c r="SJQ1395" s="1213"/>
      <c r="SJR1395" s="1213"/>
      <c r="SJS1395" s="1213"/>
      <c r="SJT1395" s="1213"/>
      <c r="SJU1395" s="1213"/>
      <c r="SJV1395" s="1213"/>
      <c r="SJW1395" s="1213"/>
      <c r="SJX1395" s="1213"/>
      <c r="SJY1395" s="1213"/>
      <c r="SJZ1395" s="1213"/>
      <c r="SKA1395" s="1213"/>
      <c r="SKB1395" s="1213"/>
      <c r="SKC1395" s="1213"/>
      <c r="SKD1395" s="1213"/>
      <c r="SKE1395" s="1213"/>
      <c r="SKF1395" s="1213"/>
      <c r="SKG1395" s="1213"/>
      <c r="SKH1395" s="1213"/>
      <c r="SKI1395" s="1213"/>
      <c r="SKJ1395" s="1213"/>
      <c r="SKK1395" s="1213"/>
      <c r="SKL1395" s="1213"/>
      <c r="SKM1395" s="1213"/>
      <c r="SKN1395" s="1213"/>
      <c r="SKO1395" s="1213"/>
      <c r="SKP1395" s="1213"/>
      <c r="SKQ1395" s="1213"/>
      <c r="SKR1395" s="1213"/>
      <c r="SKS1395" s="1213"/>
      <c r="SKT1395" s="1213"/>
      <c r="SKU1395" s="1213"/>
      <c r="SKV1395" s="1213"/>
      <c r="SKW1395" s="1213"/>
      <c r="SKX1395" s="1213"/>
      <c r="SKY1395" s="1213"/>
      <c r="SKZ1395" s="1213"/>
      <c r="SLA1395" s="1213"/>
      <c r="SLB1395" s="1213"/>
      <c r="SLC1395" s="1213"/>
      <c r="SLD1395" s="1213"/>
      <c r="SLE1395" s="1213"/>
      <c r="SLF1395" s="1213"/>
      <c r="SLG1395" s="1213"/>
      <c r="SLH1395" s="1213"/>
      <c r="SLI1395" s="1213"/>
      <c r="SLJ1395" s="1213"/>
      <c r="SLK1395" s="1213"/>
      <c r="SLL1395" s="1213"/>
      <c r="SLM1395" s="1213"/>
      <c r="SLN1395" s="1213"/>
      <c r="SLO1395" s="1213"/>
      <c r="SLP1395" s="1213"/>
      <c r="SLQ1395" s="1213"/>
      <c r="SLR1395" s="1213"/>
      <c r="SLS1395" s="1213"/>
      <c r="SLT1395" s="1213"/>
      <c r="SLU1395" s="1213"/>
      <c r="SLV1395" s="1213"/>
      <c r="SLW1395" s="1213"/>
      <c r="SLX1395" s="1213"/>
      <c r="SLY1395" s="1213"/>
      <c r="SLZ1395" s="1213"/>
      <c r="SMA1395" s="1213"/>
      <c r="SMB1395" s="1213"/>
      <c r="SMC1395" s="1213"/>
      <c r="SMD1395" s="1213"/>
      <c r="SME1395" s="1213"/>
      <c r="SMF1395" s="1213"/>
      <c r="SMG1395" s="1213"/>
      <c r="SMH1395" s="1213"/>
      <c r="SMI1395" s="1213"/>
      <c r="SMJ1395" s="1213"/>
      <c r="SMK1395" s="1213"/>
      <c r="SML1395" s="1213"/>
      <c r="SMM1395" s="1213"/>
      <c r="SMN1395" s="1213"/>
      <c r="SMO1395" s="1213"/>
      <c r="SMP1395" s="1213"/>
      <c r="SMQ1395" s="1213"/>
      <c r="SMR1395" s="1213"/>
      <c r="SMS1395" s="1213"/>
      <c r="SMT1395" s="1213"/>
      <c r="SMU1395" s="1213"/>
      <c r="SMV1395" s="1213"/>
      <c r="SMW1395" s="1213"/>
      <c r="SMX1395" s="1213"/>
      <c r="SMY1395" s="1213"/>
      <c r="SMZ1395" s="1213"/>
      <c r="SNA1395" s="1213"/>
      <c r="SNB1395" s="1213"/>
      <c r="SNC1395" s="1213"/>
      <c r="SND1395" s="1213"/>
      <c r="SNE1395" s="1213"/>
      <c r="SNF1395" s="1213"/>
      <c r="SNG1395" s="1213"/>
      <c r="SNH1395" s="1213"/>
      <c r="SNI1395" s="1213"/>
      <c r="SNJ1395" s="1213"/>
      <c r="SNK1395" s="1213"/>
      <c r="SNL1395" s="1213"/>
      <c r="SNM1395" s="1213"/>
      <c r="SNN1395" s="1213"/>
      <c r="SNO1395" s="1213"/>
      <c r="SNP1395" s="1213"/>
      <c r="SNQ1395" s="1213"/>
      <c r="SNR1395" s="1213"/>
      <c r="SNS1395" s="1213"/>
      <c r="SNT1395" s="1213"/>
      <c r="SNU1395" s="1213"/>
      <c r="SNV1395" s="1213"/>
      <c r="SNW1395" s="1213"/>
      <c r="SNX1395" s="1213"/>
      <c r="SNY1395" s="1213"/>
      <c r="SNZ1395" s="1213"/>
      <c r="SOA1395" s="1213"/>
      <c r="SOB1395" s="1213"/>
      <c r="SOC1395" s="1213"/>
      <c r="SOD1395" s="1213"/>
      <c r="SOE1395" s="1213"/>
      <c r="SOF1395" s="1213"/>
      <c r="SOG1395" s="1213"/>
      <c r="SOH1395" s="1213"/>
      <c r="SOI1395" s="1213"/>
      <c r="SOJ1395" s="1213"/>
      <c r="SOK1395" s="1213"/>
      <c r="SOL1395" s="1213"/>
      <c r="SOM1395" s="1213"/>
      <c r="SON1395" s="1213"/>
      <c r="SOO1395" s="1213"/>
      <c r="SOP1395" s="1213"/>
      <c r="SOQ1395" s="1213"/>
      <c r="SOR1395" s="1213"/>
      <c r="SOS1395" s="1213"/>
      <c r="SOT1395" s="1213"/>
      <c r="SOU1395" s="1213"/>
      <c r="SOV1395" s="1213"/>
      <c r="SOW1395" s="1213"/>
      <c r="SOX1395" s="1213"/>
      <c r="SOY1395" s="1213"/>
      <c r="SOZ1395" s="1213"/>
      <c r="SPA1395" s="1213"/>
      <c r="SPB1395" s="1213"/>
      <c r="SPC1395" s="1213"/>
      <c r="SPD1395" s="1213"/>
      <c r="SPE1395" s="1213"/>
      <c r="SPF1395" s="1213"/>
      <c r="SPG1395" s="1213"/>
      <c r="SPH1395" s="1213"/>
      <c r="SPI1395" s="1213"/>
      <c r="SPJ1395" s="1213"/>
      <c r="SPK1395" s="1213"/>
      <c r="SPL1395" s="1213"/>
      <c r="SPM1395" s="1213"/>
      <c r="SPN1395" s="1213"/>
      <c r="SPO1395" s="1213"/>
      <c r="SPP1395" s="1213"/>
      <c r="SPQ1395" s="1213"/>
      <c r="SPR1395" s="1213"/>
      <c r="SPS1395" s="1213"/>
      <c r="SPT1395" s="1213"/>
      <c r="SPU1395" s="1213"/>
      <c r="SPV1395" s="1213"/>
      <c r="SPW1395" s="1213"/>
      <c r="SPX1395" s="1213"/>
      <c r="SPY1395" s="1213"/>
      <c r="SPZ1395" s="1213"/>
      <c r="SQA1395" s="1213"/>
      <c r="SQB1395" s="1213"/>
      <c r="SQC1395" s="1213"/>
      <c r="SQD1395" s="1213"/>
      <c r="SQE1395" s="1213"/>
      <c r="SQF1395" s="1213"/>
      <c r="SQG1395" s="1213"/>
      <c r="SQH1395" s="1213"/>
      <c r="SQI1395" s="1213"/>
      <c r="SQJ1395" s="1213"/>
      <c r="SQK1395" s="1213"/>
      <c r="SQL1395" s="1213"/>
      <c r="SQM1395" s="1213"/>
      <c r="SQN1395" s="1213"/>
      <c r="SQO1395" s="1213"/>
      <c r="SQP1395" s="1213"/>
      <c r="SQQ1395" s="1213"/>
      <c r="SQR1395" s="1213"/>
      <c r="SQS1395" s="1213"/>
      <c r="SQT1395" s="1213"/>
      <c r="SQU1395" s="1213"/>
      <c r="SQV1395" s="1213"/>
      <c r="SQW1395" s="1213"/>
      <c r="SQX1395" s="1213"/>
      <c r="SQY1395" s="1213"/>
      <c r="SQZ1395" s="1213"/>
      <c r="SRA1395" s="1213"/>
      <c r="SRB1395" s="1213"/>
      <c r="SRC1395" s="1213"/>
      <c r="SRD1395" s="1213"/>
      <c r="SRE1395" s="1213"/>
      <c r="SRF1395" s="1213"/>
      <c r="SRG1395" s="1213"/>
      <c r="SRH1395" s="1213"/>
      <c r="SRI1395" s="1213"/>
      <c r="SRJ1395" s="1213"/>
      <c r="SRK1395" s="1213"/>
      <c r="SRL1395" s="1213"/>
      <c r="SRM1395" s="1213"/>
      <c r="SRN1395" s="1213"/>
      <c r="SRO1395" s="1213"/>
      <c r="SRP1395" s="1213"/>
      <c r="SRQ1395" s="1213"/>
      <c r="SRR1395" s="1213"/>
      <c r="SRS1395" s="1213"/>
      <c r="SRT1395" s="1213"/>
      <c r="SRU1395" s="1213"/>
      <c r="SRV1395" s="1213"/>
      <c r="SRW1395" s="1213"/>
      <c r="SRX1395" s="1213"/>
      <c r="SRY1395" s="1213"/>
      <c r="SRZ1395" s="1213"/>
      <c r="SSA1395" s="1213"/>
      <c r="SSB1395" s="1213"/>
      <c r="SSC1395" s="1213"/>
      <c r="SSD1395" s="1213"/>
      <c r="SSE1395" s="1213"/>
      <c r="SSF1395" s="1213"/>
      <c r="SSG1395" s="1213"/>
      <c r="SSH1395" s="1213"/>
      <c r="SSI1395" s="1213"/>
      <c r="SSJ1395" s="1213"/>
      <c r="SSK1395" s="1213"/>
      <c r="SSL1395" s="1213"/>
      <c r="SSM1395" s="1213"/>
      <c r="SSN1395" s="1213"/>
      <c r="SSO1395" s="1213"/>
      <c r="SSP1395" s="1213"/>
      <c r="SSQ1395" s="1213"/>
      <c r="SSR1395" s="1213"/>
      <c r="SSS1395" s="1213"/>
      <c r="SST1395" s="1213"/>
      <c r="SSU1395" s="1213"/>
      <c r="SSV1395" s="1213"/>
      <c r="SSW1395" s="1213"/>
      <c r="SSX1395" s="1213"/>
      <c r="SSY1395" s="1213"/>
      <c r="SSZ1395" s="1213"/>
      <c r="STA1395" s="1213"/>
      <c r="STB1395" s="1213"/>
      <c r="STC1395" s="1213"/>
      <c r="STD1395" s="1213"/>
      <c r="STE1395" s="1213"/>
      <c r="STF1395" s="1213"/>
      <c r="STG1395" s="1213"/>
      <c r="STH1395" s="1213"/>
      <c r="STI1395" s="1213"/>
      <c r="STJ1395" s="1213"/>
      <c r="STK1395" s="1213"/>
      <c r="STL1395" s="1213"/>
      <c r="STM1395" s="1213"/>
      <c r="STN1395" s="1213"/>
      <c r="STO1395" s="1213"/>
      <c r="STP1395" s="1213"/>
      <c r="STQ1395" s="1213"/>
      <c r="STR1395" s="1213"/>
      <c r="STS1395" s="1213"/>
      <c r="STT1395" s="1213"/>
      <c r="STU1395" s="1213"/>
      <c r="STV1395" s="1213"/>
      <c r="STW1395" s="1213"/>
      <c r="STX1395" s="1213"/>
      <c r="STY1395" s="1213"/>
      <c r="STZ1395" s="1213"/>
      <c r="SUA1395" s="1213"/>
      <c r="SUB1395" s="1213"/>
      <c r="SUC1395" s="1213"/>
      <c r="SUD1395" s="1213"/>
      <c r="SUE1395" s="1213"/>
      <c r="SUF1395" s="1213"/>
      <c r="SUG1395" s="1213"/>
      <c r="SUH1395" s="1213"/>
      <c r="SUI1395" s="1213"/>
      <c r="SUJ1395" s="1213"/>
      <c r="SUK1395" s="1213"/>
      <c r="SUL1395" s="1213"/>
      <c r="SUM1395" s="1213"/>
      <c r="SUN1395" s="1213"/>
      <c r="SUO1395" s="1213"/>
      <c r="SUP1395" s="1213"/>
      <c r="SUQ1395" s="1213"/>
      <c r="SUR1395" s="1213"/>
      <c r="SUS1395" s="1213"/>
      <c r="SUT1395" s="1213"/>
      <c r="SUU1395" s="1213"/>
      <c r="SUV1395" s="1213"/>
      <c r="SUW1395" s="1213"/>
      <c r="SUX1395" s="1213"/>
      <c r="SUY1395" s="1213"/>
      <c r="SUZ1395" s="1213"/>
      <c r="SVA1395" s="1213"/>
      <c r="SVB1395" s="1213"/>
      <c r="SVC1395" s="1213"/>
      <c r="SVD1395" s="1213"/>
      <c r="SVE1395" s="1213"/>
      <c r="SVF1395" s="1213"/>
      <c r="SVG1395" s="1213"/>
      <c r="SVH1395" s="1213"/>
      <c r="SVI1395" s="1213"/>
      <c r="SVJ1395" s="1213"/>
      <c r="SVK1395" s="1213"/>
      <c r="SVL1395" s="1213"/>
      <c r="SVM1395" s="1213"/>
      <c r="SVN1395" s="1213"/>
      <c r="SVO1395" s="1213"/>
      <c r="SVP1395" s="1213"/>
      <c r="SVQ1395" s="1213"/>
      <c r="SVR1395" s="1213"/>
      <c r="SVS1395" s="1213"/>
      <c r="SVT1395" s="1213"/>
      <c r="SVU1395" s="1213"/>
      <c r="SVV1395" s="1213"/>
      <c r="SVW1395" s="1213"/>
      <c r="SVX1395" s="1213"/>
      <c r="SVY1395" s="1213"/>
      <c r="SVZ1395" s="1213"/>
      <c r="SWA1395" s="1213"/>
      <c r="SWB1395" s="1213"/>
      <c r="SWC1395" s="1213"/>
      <c r="SWD1395" s="1213"/>
      <c r="SWE1395" s="1213"/>
      <c r="SWF1395" s="1213"/>
      <c r="SWG1395" s="1213"/>
      <c r="SWH1395" s="1213"/>
      <c r="SWI1395" s="1213"/>
      <c r="SWJ1395" s="1213"/>
      <c r="SWK1395" s="1213"/>
      <c r="SWL1395" s="1213"/>
      <c r="SWM1395" s="1213"/>
      <c r="SWN1395" s="1213"/>
      <c r="SWO1395" s="1213"/>
      <c r="SWP1395" s="1213"/>
      <c r="SWQ1395" s="1213"/>
      <c r="SWR1395" s="1213"/>
      <c r="SWS1395" s="1213"/>
      <c r="SWT1395" s="1213"/>
      <c r="SWU1395" s="1213"/>
      <c r="SWV1395" s="1213"/>
      <c r="SWW1395" s="1213"/>
      <c r="SWX1395" s="1213"/>
      <c r="SWY1395" s="1213"/>
      <c r="SWZ1395" s="1213"/>
      <c r="SXA1395" s="1213"/>
      <c r="SXB1395" s="1213"/>
      <c r="SXC1395" s="1213"/>
      <c r="SXD1395" s="1213"/>
      <c r="SXE1395" s="1213"/>
      <c r="SXF1395" s="1213"/>
      <c r="SXG1395" s="1213"/>
      <c r="SXH1395" s="1213"/>
      <c r="SXI1395" s="1213"/>
      <c r="SXJ1395" s="1213"/>
      <c r="SXK1395" s="1213"/>
      <c r="SXL1395" s="1213"/>
      <c r="SXM1395" s="1213"/>
      <c r="SXN1395" s="1213"/>
      <c r="SXO1395" s="1213"/>
      <c r="SXP1395" s="1213"/>
      <c r="SXQ1395" s="1213"/>
      <c r="SXR1395" s="1213"/>
      <c r="SXS1395" s="1213"/>
      <c r="SXT1395" s="1213"/>
      <c r="SXU1395" s="1213"/>
      <c r="SXV1395" s="1213"/>
      <c r="SXW1395" s="1213"/>
      <c r="SXX1395" s="1213"/>
      <c r="SXY1395" s="1213"/>
      <c r="SXZ1395" s="1213"/>
      <c r="SYA1395" s="1213"/>
      <c r="SYB1395" s="1213"/>
      <c r="SYC1395" s="1213"/>
      <c r="SYD1395" s="1213"/>
      <c r="SYE1395" s="1213"/>
      <c r="SYF1395" s="1213"/>
      <c r="SYG1395" s="1213"/>
      <c r="SYH1395" s="1213"/>
      <c r="SYI1395" s="1213"/>
      <c r="SYJ1395" s="1213"/>
      <c r="SYK1395" s="1213"/>
      <c r="SYL1395" s="1213"/>
      <c r="SYM1395" s="1213"/>
      <c r="SYN1395" s="1213"/>
      <c r="SYO1395" s="1213"/>
      <c r="SYP1395" s="1213"/>
      <c r="SYQ1395" s="1213"/>
      <c r="SYR1395" s="1213"/>
      <c r="SYS1395" s="1213"/>
      <c r="SYT1395" s="1213"/>
      <c r="SYU1395" s="1213"/>
      <c r="SYV1395" s="1213"/>
      <c r="SYW1395" s="1213"/>
      <c r="SYX1395" s="1213"/>
      <c r="SYY1395" s="1213"/>
      <c r="SYZ1395" s="1213"/>
      <c r="SZA1395" s="1213"/>
      <c r="SZB1395" s="1213"/>
      <c r="SZC1395" s="1213"/>
      <c r="SZD1395" s="1213"/>
      <c r="SZE1395" s="1213"/>
      <c r="SZF1395" s="1213"/>
      <c r="SZG1395" s="1213"/>
      <c r="SZH1395" s="1213"/>
      <c r="SZI1395" s="1213"/>
      <c r="SZJ1395" s="1213"/>
      <c r="SZK1395" s="1213"/>
      <c r="SZL1395" s="1213"/>
      <c r="SZM1395" s="1213"/>
      <c r="SZN1395" s="1213"/>
      <c r="SZO1395" s="1213"/>
      <c r="SZP1395" s="1213"/>
      <c r="SZQ1395" s="1213"/>
      <c r="SZR1395" s="1213"/>
      <c r="SZS1395" s="1213"/>
      <c r="SZT1395" s="1213"/>
      <c r="SZU1395" s="1213"/>
      <c r="SZV1395" s="1213"/>
      <c r="SZW1395" s="1213"/>
      <c r="SZX1395" s="1213"/>
      <c r="SZY1395" s="1213"/>
      <c r="SZZ1395" s="1213"/>
      <c r="TAA1395" s="1213"/>
      <c r="TAB1395" s="1213"/>
      <c r="TAC1395" s="1213"/>
      <c r="TAD1395" s="1213"/>
      <c r="TAE1395" s="1213"/>
      <c r="TAF1395" s="1213"/>
      <c r="TAG1395" s="1213"/>
      <c r="TAH1395" s="1213"/>
      <c r="TAI1395" s="1213"/>
      <c r="TAJ1395" s="1213"/>
      <c r="TAK1395" s="1213"/>
      <c r="TAL1395" s="1213"/>
      <c r="TAM1395" s="1213"/>
      <c r="TAN1395" s="1213"/>
      <c r="TAO1395" s="1213"/>
      <c r="TAP1395" s="1213"/>
      <c r="TAQ1395" s="1213"/>
      <c r="TAR1395" s="1213"/>
      <c r="TAS1395" s="1213"/>
      <c r="TAT1395" s="1213"/>
      <c r="TAU1395" s="1213"/>
      <c r="TAV1395" s="1213"/>
      <c r="TAW1395" s="1213"/>
      <c r="TAX1395" s="1213"/>
      <c r="TAY1395" s="1213"/>
      <c r="TAZ1395" s="1213"/>
      <c r="TBA1395" s="1213"/>
      <c r="TBB1395" s="1213"/>
      <c r="TBC1395" s="1213"/>
      <c r="TBD1395" s="1213"/>
      <c r="TBE1395" s="1213"/>
      <c r="TBF1395" s="1213"/>
      <c r="TBG1395" s="1213"/>
      <c r="TBH1395" s="1213"/>
      <c r="TBI1395" s="1213"/>
      <c r="TBJ1395" s="1213"/>
      <c r="TBK1395" s="1213"/>
      <c r="TBL1395" s="1213"/>
      <c r="TBM1395" s="1213"/>
      <c r="TBN1395" s="1213"/>
      <c r="TBO1395" s="1213"/>
      <c r="TBP1395" s="1213"/>
      <c r="TBQ1395" s="1213"/>
      <c r="TBR1395" s="1213"/>
      <c r="TBS1395" s="1213"/>
      <c r="TBT1395" s="1213"/>
      <c r="TBU1395" s="1213"/>
      <c r="TBV1395" s="1213"/>
      <c r="TBW1395" s="1213"/>
      <c r="TBX1395" s="1213"/>
      <c r="TBY1395" s="1213"/>
      <c r="TBZ1395" s="1213"/>
      <c r="TCA1395" s="1213"/>
      <c r="TCB1395" s="1213"/>
      <c r="TCC1395" s="1213"/>
      <c r="TCD1395" s="1213"/>
      <c r="TCE1395" s="1213"/>
      <c r="TCF1395" s="1213"/>
      <c r="TCG1395" s="1213"/>
      <c r="TCH1395" s="1213"/>
      <c r="TCI1395" s="1213"/>
      <c r="TCJ1395" s="1213"/>
      <c r="TCK1395" s="1213"/>
      <c r="TCL1395" s="1213"/>
      <c r="TCM1395" s="1213"/>
      <c r="TCN1395" s="1213"/>
      <c r="TCO1395" s="1213"/>
      <c r="TCP1395" s="1213"/>
      <c r="TCQ1395" s="1213"/>
      <c r="TCR1395" s="1213"/>
      <c r="TCS1395" s="1213"/>
      <c r="TCT1395" s="1213"/>
      <c r="TCU1395" s="1213"/>
      <c r="TCV1395" s="1213"/>
      <c r="TCW1395" s="1213"/>
      <c r="TCX1395" s="1213"/>
      <c r="TCY1395" s="1213"/>
      <c r="TCZ1395" s="1213"/>
      <c r="TDA1395" s="1213"/>
      <c r="TDB1395" s="1213"/>
      <c r="TDC1395" s="1213"/>
      <c r="TDD1395" s="1213"/>
      <c r="TDE1395" s="1213"/>
      <c r="TDF1395" s="1213"/>
      <c r="TDG1395" s="1213"/>
      <c r="TDH1395" s="1213"/>
      <c r="TDI1395" s="1213"/>
      <c r="TDJ1395" s="1213"/>
      <c r="TDK1395" s="1213"/>
      <c r="TDL1395" s="1213"/>
      <c r="TDM1395" s="1213"/>
      <c r="TDN1395" s="1213"/>
      <c r="TDO1395" s="1213"/>
      <c r="TDP1395" s="1213"/>
      <c r="TDQ1395" s="1213"/>
      <c r="TDR1395" s="1213"/>
      <c r="TDS1395" s="1213"/>
      <c r="TDT1395" s="1213"/>
      <c r="TDU1395" s="1213"/>
      <c r="TDV1395" s="1213"/>
      <c r="TDW1395" s="1213"/>
      <c r="TDX1395" s="1213"/>
      <c r="TDY1395" s="1213"/>
      <c r="TDZ1395" s="1213"/>
      <c r="TEA1395" s="1213"/>
      <c r="TEB1395" s="1213"/>
      <c r="TEC1395" s="1213"/>
      <c r="TED1395" s="1213"/>
      <c r="TEE1395" s="1213"/>
      <c r="TEF1395" s="1213"/>
      <c r="TEG1395" s="1213"/>
      <c r="TEH1395" s="1213"/>
      <c r="TEI1395" s="1213"/>
      <c r="TEJ1395" s="1213"/>
      <c r="TEK1395" s="1213"/>
      <c r="TEL1395" s="1213"/>
      <c r="TEM1395" s="1213"/>
      <c r="TEN1395" s="1213"/>
      <c r="TEO1395" s="1213"/>
      <c r="TEP1395" s="1213"/>
      <c r="TEQ1395" s="1213"/>
      <c r="TER1395" s="1213"/>
      <c r="TES1395" s="1213"/>
      <c r="TET1395" s="1213"/>
      <c r="TEU1395" s="1213"/>
      <c r="TEV1395" s="1213"/>
      <c r="TEW1395" s="1213"/>
      <c r="TEX1395" s="1213"/>
      <c r="TEY1395" s="1213"/>
      <c r="TEZ1395" s="1213"/>
      <c r="TFA1395" s="1213"/>
      <c r="TFB1395" s="1213"/>
      <c r="TFC1395" s="1213"/>
      <c r="TFD1395" s="1213"/>
      <c r="TFE1395" s="1213"/>
      <c r="TFF1395" s="1213"/>
      <c r="TFG1395" s="1213"/>
      <c r="TFH1395" s="1213"/>
      <c r="TFI1395" s="1213"/>
      <c r="TFJ1395" s="1213"/>
      <c r="TFK1395" s="1213"/>
      <c r="TFL1395" s="1213"/>
      <c r="TFM1395" s="1213"/>
      <c r="TFN1395" s="1213"/>
      <c r="TFO1395" s="1213"/>
      <c r="TFP1395" s="1213"/>
      <c r="TFQ1395" s="1213"/>
      <c r="TFR1395" s="1213"/>
      <c r="TFS1395" s="1213"/>
      <c r="TFT1395" s="1213"/>
      <c r="TFU1395" s="1213"/>
      <c r="TFV1395" s="1213"/>
      <c r="TFW1395" s="1213"/>
      <c r="TFX1395" s="1213"/>
      <c r="TFY1395" s="1213"/>
      <c r="TFZ1395" s="1213"/>
      <c r="TGA1395" s="1213"/>
      <c r="TGB1395" s="1213"/>
      <c r="TGC1395" s="1213"/>
      <c r="TGD1395" s="1213"/>
      <c r="TGE1395" s="1213"/>
      <c r="TGF1395" s="1213"/>
      <c r="TGG1395" s="1213"/>
      <c r="TGH1395" s="1213"/>
      <c r="TGI1395" s="1213"/>
      <c r="TGJ1395" s="1213"/>
      <c r="TGK1395" s="1213"/>
      <c r="TGL1395" s="1213"/>
      <c r="TGM1395" s="1213"/>
      <c r="TGN1395" s="1213"/>
      <c r="TGO1395" s="1213"/>
      <c r="TGP1395" s="1213"/>
      <c r="TGQ1395" s="1213"/>
      <c r="TGR1395" s="1213"/>
      <c r="TGS1395" s="1213"/>
      <c r="TGT1395" s="1213"/>
      <c r="TGU1395" s="1213"/>
      <c r="TGV1395" s="1213"/>
      <c r="TGW1395" s="1213"/>
      <c r="TGX1395" s="1213"/>
      <c r="TGY1395" s="1213"/>
      <c r="TGZ1395" s="1213"/>
      <c r="THA1395" s="1213"/>
      <c r="THB1395" s="1213"/>
      <c r="THC1395" s="1213"/>
      <c r="THD1395" s="1213"/>
      <c r="THE1395" s="1213"/>
      <c r="THF1395" s="1213"/>
      <c r="THG1395" s="1213"/>
      <c r="THH1395" s="1213"/>
      <c r="THI1395" s="1213"/>
      <c r="THJ1395" s="1213"/>
      <c r="THK1395" s="1213"/>
      <c r="THL1395" s="1213"/>
      <c r="THM1395" s="1213"/>
      <c r="THN1395" s="1213"/>
      <c r="THO1395" s="1213"/>
      <c r="THP1395" s="1213"/>
      <c r="THQ1395" s="1213"/>
      <c r="THR1395" s="1213"/>
      <c r="THS1395" s="1213"/>
      <c r="THT1395" s="1213"/>
      <c r="THU1395" s="1213"/>
      <c r="THV1395" s="1213"/>
      <c r="THW1395" s="1213"/>
      <c r="THX1395" s="1213"/>
      <c r="THY1395" s="1213"/>
      <c r="THZ1395" s="1213"/>
      <c r="TIA1395" s="1213"/>
      <c r="TIB1395" s="1213"/>
      <c r="TIC1395" s="1213"/>
      <c r="TID1395" s="1213"/>
      <c r="TIE1395" s="1213"/>
      <c r="TIF1395" s="1213"/>
      <c r="TIG1395" s="1213"/>
      <c r="TIH1395" s="1213"/>
      <c r="TII1395" s="1213"/>
      <c r="TIJ1395" s="1213"/>
      <c r="TIK1395" s="1213"/>
      <c r="TIL1395" s="1213"/>
      <c r="TIM1395" s="1213"/>
      <c r="TIN1395" s="1213"/>
      <c r="TIO1395" s="1213"/>
      <c r="TIP1395" s="1213"/>
      <c r="TIQ1395" s="1213"/>
      <c r="TIR1395" s="1213"/>
      <c r="TIS1395" s="1213"/>
      <c r="TIT1395" s="1213"/>
      <c r="TIU1395" s="1213"/>
      <c r="TIV1395" s="1213"/>
      <c r="TIW1395" s="1213"/>
      <c r="TIX1395" s="1213"/>
      <c r="TIY1395" s="1213"/>
      <c r="TIZ1395" s="1213"/>
      <c r="TJA1395" s="1213"/>
      <c r="TJB1395" s="1213"/>
      <c r="TJC1395" s="1213"/>
      <c r="TJD1395" s="1213"/>
      <c r="TJE1395" s="1213"/>
      <c r="TJF1395" s="1213"/>
      <c r="TJG1395" s="1213"/>
      <c r="TJH1395" s="1213"/>
      <c r="TJI1395" s="1213"/>
      <c r="TJJ1395" s="1213"/>
      <c r="TJK1395" s="1213"/>
      <c r="TJL1395" s="1213"/>
      <c r="TJM1395" s="1213"/>
      <c r="TJN1395" s="1213"/>
      <c r="TJO1395" s="1213"/>
      <c r="TJP1395" s="1213"/>
      <c r="TJQ1395" s="1213"/>
      <c r="TJR1395" s="1213"/>
      <c r="TJS1395" s="1213"/>
      <c r="TJT1395" s="1213"/>
      <c r="TJU1395" s="1213"/>
      <c r="TJV1395" s="1213"/>
      <c r="TJW1395" s="1213"/>
      <c r="TJX1395" s="1213"/>
      <c r="TJY1395" s="1213"/>
      <c r="TJZ1395" s="1213"/>
      <c r="TKA1395" s="1213"/>
      <c r="TKB1395" s="1213"/>
      <c r="TKC1395" s="1213"/>
      <c r="TKD1395" s="1213"/>
      <c r="TKE1395" s="1213"/>
      <c r="TKF1395" s="1213"/>
      <c r="TKG1395" s="1213"/>
      <c r="TKH1395" s="1213"/>
      <c r="TKI1395" s="1213"/>
      <c r="TKJ1395" s="1213"/>
      <c r="TKK1395" s="1213"/>
      <c r="TKL1395" s="1213"/>
      <c r="TKM1395" s="1213"/>
      <c r="TKN1395" s="1213"/>
      <c r="TKO1395" s="1213"/>
      <c r="TKP1395" s="1213"/>
      <c r="TKQ1395" s="1213"/>
      <c r="TKR1395" s="1213"/>
      <c r="TKS1395" s="1213"/>
      <c r="TKT1395" s="1213"/>
      <c r="TKU1395" s="1213"/>
      <c r="TKV1395" s="1213"/>
      <c r="TKW1395" s="1213"/>
      <c r="TKX1395" s="1213"/>
      <c r="TKY1395" s="1213"/>
      <c r="TKZ1395" s="1213"/>
      <c r="TLA1395" s="1213"/>
      <c r="TLB1395" s="1213"/>
      <c r="TLC1395" s="1213"/>
      <c r="TLD1395" s="1213"/>
      <c r="TLE1395" s="1213"/>
      <c r="TLF1395" s="1213"/>
      <c r="TLG1395" s="1213"/>
      <c r="TLH1395" s="1213"/>
      <c r="TLI1395" s="1213"/>
      <c r="TLJ1395" s="1213"/>
      <c r="TLK1395" s="1213"/>
      <c r="TLL1395" s="1213"/>
      <c r="TLM1395" s="1213"/>
      <c r="TLN1395" s="1213"/>
      <c r="TLO1395" s="1213"/>
      <c r="TLP1395" s="1213"/>
      <c r="TLQ1395" s="1213"/>
      <c r="TLR1395" s="1213"/>
      <c r="TLS1395" s="1213"/>
      <c r="TLT1395" s="1213"/>
      <c r="TLU1395" s="1213"/>
      <c r="TLV1395" s="1213"/>
      <c r="TLW1395" s="1213"/>
      <c r="TLX1395" s="1213"/>
      <c r="TLY1395" s="1213"/>
      <c r="TLZ1395" s="1213"/>
      <c r="TMA1395" s="1213"/>
      <c r="TMB1395" s="1213"/>
      <c r="TMC1395" s="1213"/>
      <c r="TMD1395" s="1213"/>
      <c r="TME1395" s="1213"/>
      <c r="TMF1395" s="1213"/>
      <c r="TMG1395" s="1213"/>
      <c r="TMH1395" s="1213"/>
      <c r="TMI1395" s="1213"/>
      <c r="TMJ1395" s="1213"/>
      <c r="TMK1395" s="1213"/>
      <c r="TML1395" s="1213"/>
      <c r="TMM1395" s="1213"/>
      <c r="TMN1395" s="1213"/>
      <c r="TMO1395" s="1213"/>
      <c r="TMP1395" s="1213"/>
      <c r="TMQ1395" s="1213"/>
      <c r="TMR1395" s="1213"/>
      <c r="TMS1395" s="1213"/>
      <c r="TMT1395" s="1213"/>
      <c r="TMU1395" s="1213"/>
      <c r="TMV1395" s="1213"/>
      <c r="TMW1395" s="1213"/>
      <c r="TMX1395" s="1213"/>
      <c r="TMY1395" s="1213"/>
      <c r="TMZ1395" s="1213"/>
      <c r="TNA1395" s="1213"/>
      <c r="TNB1395" s="1213"/>
      <c r="TNC1395" s="1213"/>
      <c r="TND1395" s="1213"/>
      <c r="TNE1395" s="1213"/>
      <c r="TNF1395" s="1213"/>
      <c r="TNG1395" s="1213"/>
      <c r="TNH1395" s="1213"/>
      <c r="TNI1395" s="1213"/>
      <c r="TNJ1395" s="1213"/>
      <c r="TNK1395" s="1213"/>
      <c r="TNL1395" s="1213"/>
      <c r="TNM1395" s="1213"/>
      <c r="TNN1395" s="1213"/>
      <c r="TNO1395" s="1213"/>
      <c r="TNP1395" s="1213"/>
      <c r="TNQ1395" s="1213"/>
      <c r="TNR1395" s="1213"/>
      <c r="TNS1395" s="1213"/>
      <c r="TNT1395" s="1213"/>
      <c r="TNU1395" s="1213"/>
      <c r="TNV1395" s="1213"/>
      <c r="TNW1395" s="1213"/>
      <c r="TNX1395" s="1213"/>
      <c r="TNY1395" s="1213"/>
      <c r="TNZ1395" s="1213"/>
      <c r="TOA1395" s="1213"/>
      <c r="TOB1395" s="1213"/>
      <c r="TOC1395" s="1213"/>
      <c r="TOD1395" s="1213"/>
      <c r="TOE1395" s="1213"/>
      <c r="TOF1395" s="1213"/>
      <c r="TOG1395" s="1213"/>
      <c r="TOH1395" s="1213"/>
      <c r="TOI1395" s="1213"/>
      <c r="TOJ1395" s="1213"/>
      <c r="TOK1395" s="1213"/>
      <c r="TOL1395" s="1213"/>
      <c r="TOM1395" s="1213"/>
      <c r="TON1395" s="1213"/>
      <c r="TOO1395" s="1213"/>
      <c r="TOP1395" s="1213"/>
      <c r="TOQ1395" s="1213"/>
      <c r="TOR1395" s="1213"/>
      <c r="TOS1395" s="1213"/>
      <c r="TOT1395" s="1213"/>
      <c r="TOU1395" s="1213"/>
      <c r="TOV1395" s="1213"/>
      <c r="TOW1395" s="1213"/>
      <c r="TOX1395" s="1213"/>
      <c r="TOY1395" s="1213"/>
      <c r="TOZ1395" s="1213"/>
      <c r="TPA1395" s="1213"/>
      <c r="TPB1395" s="1213"/>
      <c r="TPC1395" s="1213"/>
      <c r="TPD1395" s="1213"/>
      <c r="TPE1395" s="1213"/>
      <c r="TPF1395" s="1213"/>
      <c r="TPG1395" s="1213"/>
      <c r="TPH1395" s="1213"/>
      <c r="TPI1395" s="1213"/>
      <c r="TPJ1395" s="1213"/>
      <c r="TPK1395" s="1213"/>
      <c r="TPL1395" s="1213"/>
      <c r="TPM1395" s="1213"/>
      <c r="TPN1395" s="1213"/>
      <c r="TPO1395" s="1213"/>
      <c r="TPP1395" s="1213"/>
      <c r="TPQ1395" s="1213"/>
      <c r="TPR1395" s="1213"/>
      <c r="TPS1395" s="1213"/>
      <c r="TPT1395" s="1213"/>
      <c r="TPU1395" s="1213"/>
      <c r="TPV1395" s="1213"/>
      <c r="TPW1395" s="1213"/>
      <c r="TPX1395" s="1213"/>
      <c r="TPY1395" s="1213"/>
      <c r="TPZ1395" s="1213"/>
      <c r="TQA1395" s="1213"/>
      <c r="TQB1395" s="1213"/>
      <c r="TQC1395" s="1213"/>
      <c r="TQD1395" s="1213"/>
      <c r="TQE1395" s="1213"/>
      <c r="TQF1395" s="1213"/>
      <c r="TQG1395" s="1213"/>
      <c r="TQH1395" s="1213"/>
      <c r="TQI1395" s="1213"/>
      <c r="TQJ1395" s="1213"/>
      <c r="TQK1395" s="1213"/>
      <c r="TQL1395" s="1213"/>
      <c r="TQM1395" s="1213"/>
      <c r="TQN1395" s="1213"/>
      <c r="TQO1395" s="1213"/>
      <c r="TQP1395" s="1213"/>
      <c r="TQQ1395" s="1213"/>
      <c r="TQR1395" s="1213"/>
      <c r="TQS1395" s="1213"/>
      <c r="TQT1395" s="1213"/>
      <c r="TQU1395" s="1213"/>
      <c r="TQV1395" s="1213"/>
      <c r="TQW1395" s="1213"/>
      <c r="TQX1395" s="1213"/>
      <c r="TQY1395" s="1213"/>
      <c r="TQZ1395" s="1213"/>
      <c r="TRA1395" s="1213"/>
      <c r="TRB1395" s="1213"/>
      <c r="TRC1395" s="1213"/>
      <c r="TRD1395" s="1213"/>
      <c r="TRE1395" s="1213"/>
      <c r="TRF1395" s="1213"/>
      <c r="TRG1395" s="1213"/>
      <c r="TRH1395" s="1213"/>
      <c r="TRI1395" s="1213"/>
      <c r="TRJ1395" s="1213"/>
      <c r="TRK1395" s="1213"/>
      <c r="TRL1395" s="1213"/>
      <c r="TRM1395" s="1213"/>
      <c r="TRN1395" s="1213"/>
      <c r="TRO1395" s="1213"/>
      <c r="TRP1395" s="1213"/>
      <c r="TRQ1395" s="1213"/>
      <c r="TRR1395" s="1213"/>
      <c r="TRS1395" s="1213"/>
      <c r="TRT1395" s="1213"/>
      <c r="TRU1395" s="1213"/>
      <c r="TRV1395" s="1213"/>
      <c r="TRW1395" s="1213"/>
      <c r="TRX1395" s="1213"/>
      <c r="TRY1395" s="1213"/>
      <c r="TRZ1395" s="1213"/>
      <c r="TSA1395" s="1213"/>
      <c r="TSB1395" s="1213"/>
      <c r="TSC1395" s="1213"/>
      <c r="TSD1395" s="1213"/>
      <c r="TSE1395" s="1213"/>
      <c r="TSF1395" s="1213"/>
      <c r="TSG1395" s="1213"/>
      <c r="TSH1395" s="1213"/>
      <c r="TSI1395" s="1213"/>
      <c r="TSJ1395" s="1213"/>
      <c r="TSK1395" s="1213"/>
      <c r="TSL1395" s="1213"/>
      <c r="TSM1395" s="1213"/>
      <c r="TSN1395" s="1213"/>
      <c r="TSO1395" s="1213"/>
      <c r="TSP1395" s="1213"/>
      <c r="TSQ1395" s="1213"/>
      <c r="TSR1395" s="1213"/>
      <c r="TSS1395" s="1213"/>
      <c r="TST1395" s="1213"/>
      <c r="TSU1395" s="1213"/>
      <c r="TSV1395" s="1213"/>
      <c r="TSW1395" s="1213"/>
      <c r="TSX1395" s="1213"/>
      <c r="TSY1395" s="1213"/>
      <c r="TSZ1395" s="1213"/>
      <c r="TTA1395" s="1213"/>
      <c r="TTB1395" s="1213"/>
      <c r="TTC1395" s="1213"/>
      <c r="TTD1395" s="1213"/>
      <c r="TTE1395" s="1213"/>
      <c r="TTF1395" s="1213"/>
      <c r="TTG1395" s="1213"/>
      <c r="TTH1395" s="1213"/>
      <c r="TTI1395" s="1213"/>
      <c r="TTJ1395" s="1213"/>
      <c r="TTK1395" s="1213"/>
      <c r="TTL1395" s="1213"/>
      <c r="TTM1395" s="1213"/>
      <c r="TTN1395" s="1213"/>
      <c r="TTO1395" s="1213"/>
      <c r="TTP1395" s="1213"/>
      <c r="TTQ1395" s="1213"/>
      <c r="TTR1395" s="1213"/>
      <c r="TTS1395" s="1213"/>
      <c r="TTT1395" s="1213"/>
      <c r="TTU1395" s="1213"/>
      <c r="TTV1395" s="1213"/>
      <c r="TTW1395" s="1213"/>
      <c r="TTX1395" s="1213"/>
      <c r="TTY1395" s="1213"/>
      <c r="TTZ1395" s="1213"/>
      <c r="TUA1395" s="1213"/>
      <c r="TUB1395" s="1213"/>
      <c r="TUC1395" s="1213"/>
      <c r="TUD1395" s="1213"/>
      <c r="TUE1395" s="1213"/>
      <c r="TUF1395" s="1213"/>
      <c r="TUG1395" s="1213"/>
      <c r="TUH1395" s="1213"/>
      <c r="TUI1395" s="1213"/>
      <c r="TUJ1395" s="1213"/>
      <c r="TUK1395" s="1213"/>
      <c r="TUL1395" s="1213"/>
      <c r="TUM1395" s="1213"/>
      <c r="TUN1395" s="1213"/>
      <c r="TUO1395" s="1213"/>
      <c r="TUP1395" s="1213"/>
      <c r="TUQ1395" s="1213"/>
      <c r="TUR1395" s="1213"/>
      <c r="TUS1395" s="1213"/>
      <c r="TUT1395" s="1213"/>
      <c r="TUU1395" s="1213"/>
      <c r="TUV1395" s="1213"/>
      <c r="TUW1395" s="1213"/>
      <c r="TUX1395" s="1213"/>
      <c r="TUY1395" s="1213"/>
      <c r="TUZ1395" s="1213"/>
      <c r="TVA1395" s="1213"/>
      <c r="TVB1395" s="1213"/>
      <c r="TVC1395" s="1213"/>
      <c r="TVD1395" s="1213"/>
      <c r="TVE1395" s="1213"/>
      <c r="TVF1395" s="1213"/>
      <c r="TVG1395" s="1213"/>
      <c r="TVH1395" s="1213"/>
      <c r="TVI1395" s="1213"/>
      <c r="TVJ1395" s="1213"/>
      <c r="TVK1395" s="1213"/>
      <c r="TVL1395" s="1213"/>
      <c r="TVM1395" s="1213"/>
      <c r="TVN1395" s="1213"/>
      <c r="TVO1395" s="1213"/>
      <c r="TVP1395" s="1213"/>
      <c r="TVQ1395" s="1213"/>
      <c r="TVR1395" s="1213"/>
      <c r="TVS1395" s="1213"/>
      <c r="TVT1395" s="1213"/>
      <c r="TVU1395" s="1213"/>
      <c r="TVV1395" s="1213"/>
      <c r="TVW1395" s="1213"/>
      <c r="TVX1395" s="1213"/>
      <c r="TVY1395" s="1213"/>
      <c r="TVZ1395" s="1213"/>
      <c r="TWA1395" s="1213"/>
      <c r="TWB1395" s="1213"/>
      <c r="TWC1395" s="1213"/>
      <c r="TWD1395" s="1213"/>
      <c r="TWE1395" s="1213"/>
      <c r="TWF1395" s="1213"/>
      <c r="TWG1395" s="1213"/>
      <c r="TWH1395" s="1213"/>
      <c r="TWI1395" s="1213"/>
      <c r="TWJ1395" s="1213"/>
      <c r="TWK1395" s="1213"/>
      <c r="TWL1395" s="1213"/>
      <c r="TWM1395" s="1213"/>
      <c r="TWN1395" s="1213"/>
      <c r="TWO1395" s="1213"/>
      <c r="TWP1395" s="1213"/>
      <c r="TWQ1395" s="1213"/>
      <c r="TWR1395" s="1213"/>
      <c r="TWS1395" s="1213"/>
      <c r="TWT1395" s="1213"/>
      <c r="TWU1395" s="1213"/>
      <c r="TWV1395" s="1213"/>
      <c r="TWW1395" s="1213"/>
      <c r="TWX1395" s="1213"/>
      <c r="TWY1395" s="1213"/>
      <c r="TWZ1395" s="1213"/>
      <c r="TXA1395" s="1213"/>
      <c r="TXB1395" s="1213"/>
      <c r="TXC1395" s="1213"/>
      <c r="TXD1395" s="1213"/>
      <c r="TXE1395" s="1213"/>
      <c r="TXF1395" s="1213"/>
      <c r="TXG1395" s="1213"/>
      <c r="TXH1395" s="1213"/>
      <c r="TXI1395" s="1213"/>
      <c r="TXJ1395" s="1213"/>
      <c r="TXK1395" s="1213"/>
      <c r="TXL1395" s="1213"/>
      <c r="TXM1395" s="1213"/>
      <c r="TXN1395" s="1213"/>
      <c r="TXO1395" s="1213"/>
      <c r="TXP1395" s="1213"/>
      <c r="TXQ1395" s="1213"/>
      <c r="TXR1395" s="1213"/>
      <c r="TXS1395" s="1213"/>
      <c r="TXT1395" s="1213"/>
      <c r="TXU1395" s="1213"/>
      <c r="TXV1395" s="1213"/>
      <c r="TXW1395" s="1213"/>
      <c r="TXX1395" s="1213"/>
      <c r="TXY1395" s="1213"/>
      <c r="TXZ1395" s="1213"/>
      <c r="TYA1395" s="1213"/>
      <c r="TYB1395" s="1213"/>
      <c r="TYC1395" s="1213"/>
      <c r="TYD1395" s="1213"/>
      <c r="TYE1395" s="1213"/>
      <c r="TYF1395" s="1213"/>
      <c r="TYG1395" s="1213"/>
      <c r="TYH1395" s="1213"/>
      <c r="TYI1395" s="1213"/>
      <c r="TYJ1395" s="1213"/>
      <c r="TYK1395" s="1213"/>
      <c r="TYL1395" s="1213"/>
      <c r="TYM1395" s="1213"/>
      <c r="TYN1395" s="1213"/>
      <c r="TYO1395" s="1213"/>
      <c r="TYP1395" s="1213"/>
      <c r="TYQ1395" s="1213"/>
      <c r="TYR1395" s="1213"/>
      <c r="TYS1395" s="1213"/>
      <c r="TYT1395" s="1213"/>
      <c r="TYU1395" s="1213"/>
      <c r="TYV1395" s="1213"/>
      <c r="TYW1395" s="1213"/>
      <c r="TYX1395" s="1213"/>
      <c r="TYY1395" s="1213"/>
      <c r="TYZ1395" s="1213"/>
      <c r="TZA1395" s="1213"/>
      <c r="TZB1395" s="1213"/>
      <c r="TZC1395" s="1213"/>
      <c r="TZD1395" s="1213"/>
      <c r="TZE1395" s="1213"/>
      <c r="TZF1395" s="1213"/>
      <c r="TZG1395" s="1213"/>
      <c r="TZH1395" s="1213"/>
      <c r="TZI1395" s="1213"/>
      <c r="TZJ1395" s="1213"/>
      <c r="TZK1395" s="1213"/>
      <c r="TZL1395" s="1213"/>
      <c r="TZM1395" s="1213"/>
      <c r="TZN1395" s="1213"/>
      <c r="TZO1395" s="1213"/>
      <c r="TZP1395" s="1213"/>
      <c r="TZQ1395" s="1213"/>
      <c r="TZR1395" s="1213"/>
      <c r="TZS1395" s="1213"/>
      <c r="TZT1395" s="1213"/>
      <c r="TZU1395" s="1213"/>
      <c r="TZV1395" s="1213"/>
      <c r="TZW1395" s="1213"/>
      <c r="TZX1395" s="1213"/>
      <c r="TZY1395" s="1213"/>
      <c r="TZZ1395" s="1213"/>
      <c r="UAA1395" s="1213"/>
      <c r="UAB1395" s="1213"/>
      <c r="UAC1395" s="1213"/>
      <c r="UAD1395" s="1213"/>
      <c r="UAE1395" s="1213"/>
      <c r="UAF1395" s="1213"/>
      <c r="UAG1395" s="1213"/>
      <c r="UAH1395" s="1213"/>
      <c r="UAI1395" s="1213"/>
      <c r="UAJ1395" s="1213"/>
      <c r="UAK1395" s="1213"/>
      <c r="UAL1395" s="1213"/>
      <c r="UAM1395" s="1213"/>
      <c r="UAN1395" s="1213"/>
      <c r="UAO1395" s="1213"/>
      <c r="UAP1395" s="1213"/>
      <c r="UAQ1395" s="1213"/>
      <c r="UAR1395" s="1213"/>
      <c r="UAS1395" s="1213"/>
      <c r="UAT1395" s="1213"/>
      <c r="UAU1395" s="1213"/>
      <c r="UAV1395" s="1213"/>
      <c r="UAW1395" s="1213"/>
      <c r="UAX1395" s="1213"/>
      <c r="UAY1395" s="1213"/>
      <c r="UAZ1395" s="1213"/>
      <c r="UBA1395" s="1213"/>
      <c r="UBB1395" s="1213"/>
      <c r="UBC1395" s="1213"/>
      <c r="UBD1395" s="1213"/>
      <c r="UBE1395" s="1213"/>
      <c r="UBF1395" s="1213"/>
      <c r="UBG1395" s="1213"/>
      <c r="UBH1395" s="1213"/>
      <c r="UBI1395" s="1213"/>
      <c r="UBJ1395" s="1213"/>
      <c r="UBK1395" s="1213"/>
      <c r="UBL1395" s="1213"/>
      <c r="UBM1395" s="1213"/>
      <c r="UBN1395" s="1213"/>
      <c r="UBO1395" s="1213"/>
      <c r="UBP1395" s="1213"/>
      <c r="UBQ1395" s="1213"/>
      <c r="UBR1395" s="1213"/>
      <c r="UBS1395" s="1213"/>
      <c r="UBT1395" s="1213"/>
      <c r="UBU1395" s="1213"/>
      <c r="UBV1395" s="1213"/>
      <c r="UBW1395" s="1213"/>
      <c r="UBX1395" s="1213"/>
      <c r="UBY1395" s="1213"/>
      <c r="UBZ1395" s="1213"/>
      <c r="UCA1395" s="1213"/>
      <c r="UCB1395" s="1213"/>
      <c r="UCC1395" s="1213"/>
      <c r="UCD1395" s="1213"/>
      <c r="UCE1395" s="1213"/>
      <c r="UCF1395" s="1213"/>
      <c r="UCG1395" s="1213"/>
      <c r="UCH1395" s="1213"/>
      <c r="UCI1395" s="1213"/>
      <c r="UCJ1395" s="1213"/>
      <c r="UCK1395" s="1213"/>
      <c r="UCL1395" s="1213"/>
      <c r="UCM1395" s="1213"/>
      <c r="UCN1395" s="1213"/>
      <c r="UCO1395" s="1213"/>
      <c r="UCP1395" s="1213"/>
      <c r="UCQ1395" s="1213"/>
      <c r="UCR1395" s="1213"/>
      <c r="UCS1395" s="1213"/>
      <c r="UCT1395" s="1213"/>
      <c r="UCU1395" s="1213"/>
      <c r="UCV1395" s="1213"/>
      <c r="UCW1395" s="1213"/>
      <c r="UCX1395" s="1213"/>
      <c r="UCY1395" s="1213"/>
      <c r="UCZ1395" s="1213"/>
      <c r="UDA1395" s="1213"/>
      <c r="UDB1395" s="1213"/>
      <c r="UDC1395" s="1213"/>
      <c r="UDD1395" s="1213"/>
      <c r="UDE1395" s="1213"/>
      <c r="UDF1395" s="1213"/>
      <c r="UDG1395" s="1213"/>
      <c r="UDH1395" s="1213"/>
      <c r="UDI1395" s="1213"/>
      <c r="UDJ1395" s="1213"/>
      <c r="UDK1395" s="1213"/>
      <c r="UDL1395" s="1213"/>
      <c r="UDM1395" s="1213"/>
      <c r="UDN1395" s="1213"/>
      <c r="UDO1395" s="1213"/>
      <c r="UDP1395" s="1213"/>
      <c r="UDQ1395" s="1213"/>
      <c r="UDR1395" s="1213"/>
      <c r="UDS1395" s="1213"/>
      <c r="UDT1395" s="1213"/>
      <c r="UDU1395" s="1213"/>
      <c r="UDV1395" s="1213"/>
      <c r="UDW1395" s="1213"/>
      <c r="UDX1395" s="1213"/>
      <c r="UDY1395" s="1213"/>
      <c r="UDZ1395" s="1213"/>
      <c r="UEA1395" s="1213"/>
      <c r="UEB1395" s="1213"/>
      <c r="UEC1395" s="1213"/>
      <c r="UED1395" s="1213"/>
      <c r="UEE1395" s="1213"/>
      <c r="UEF1395" s="1213"/>
      <c r="UEG1395" s="1213"/>
      <c r="UEH1395" s="1213"/>
      <c r="UEI1395" s="1213"/>
      <c r="UEJ1395" s="1213"/>
      <c r="UEK1395" s="1213"/>
      <c r="UEL1395" s="1213"/>
      <c r="UEM1395" s="1213"/>
      <c r="UEN1395" s="1213"/>
      <c r="UEO1395" s="1213"/>
      <c r="UEP1395" s="1213"/>
      <c r="UEQ1395" s="1213"/>
      <c r="UER1395" s="1213"/>
      <c r="UES1395" s="1213"/>
      <c r="UET1395" s="1213"/>
      <c r="UEU1395" s="1213"/>
      <c r="UEV1395" s="1213"/>
      <c r="UEW1395" s="1213"/>
      <c r="UEX1395" s="1213"/>
      <c r="UEY1395" s="1213"/>
      <c r="UEZ1395" s="1213"/>
      <c r="UFA1395" s="1213"/>
      <c r="UFB1395" s="1213"/>
      <c r="UFC1395" s="1213"/>
      <c r="UFD1395" s="1213"/>
      <c r="UFE1395" s="1213"/>
      <c r="UFF1395" s="1213"/>
      <c r="UFG1395" s="1213"/>
      <c r="UFH1395" s="1213"/>
      <c r="UFI1395" s="1213"/>
      <c r="UFJ1395" s="1213"/>
      <c r="UFK1395" s="1213"/>
      <c r="UFL1395" s="1213"/>
      <c r="UFM1395" s="1213"/>
      <c r="UFN1395" s="1213"/>
      <c r="UFO1395" s="1213"/>
      <c r="UFP1395" s="1213"/>
      <c r="UFQ1395" s="1213"/>
      <c r="UFR1395" s="1213"/>
      <c r="UFS1395" s="1213"/>
      <c r="UFT1395" s="1213"/>
      <c r="UFU1395" s="1213"/>
      <c r="UFV1395" s="1213"/>
      <c r="UFW1395" s="1213"/>
      <c r="UFX1395" s="1213"/>
      <c r="UFY1395" s="1213"/>
      <c r="UFZ1395" s="1213"/>
      <c r="UGA1395" s="1213"/>
      <c r="UGB1395" s="1213"/>
      <c r="UGC1395" s="1213"/>
      <c r="UGD1395" s="1213"/>
      <c r="UGE1395" s="1213"/>
      <c r="UGF1395" s="1213"/>
      <c r="UGG1395" s="1213"/>
      <c r="UGH1395" s="1213"/>
      <c r="UGI1395" s="1213"/>
      <c r="UGJ1395" s="1213"/>
      <c r="UGK1395" s="1213"/>
      <c r="UGL1395" s="1213"/>
      <c r="UGM1395" s="1213"/>
      <c r="UGN1395" s="1213"/>
      <c r="UGO1395" s="1213"/>
      <c r="UGP1395" s="1213"/>
      <c r="UGQ1395" s="1213"/>
      <c r="UGR1395" s="1213"/>
      <c r="UGS1395" s="1213"/>
      <c r="UGT1395" s="1213"/>
      <c r="UGU1395" s="1213"/>
      <c r="UGV1395" s="1213"/>
      <c r="UGW1395" s="1213"/>
      <c r="UGX1395" s="1213"/>
      <c r="UGY1395" s="1213"/>
      <c r="UGZ1395" s="1213"/>
      <c r="UHA1395" s="1213"/>
      <c r="UHB1395" s="1213"/>
      <c r="UHC1395" s="1213"/>
      <c r="UHD1395" s="1213"/>
      <c r="UHE1395" s="1213"/>
      <c r="UHF1395" s="1213"/>
      <c r="UHG1395" s="1213"/>
      <c r="UHH1395" s="1213"/>
      <c r="UHI1395" s="1213"/>
      <c r="UHJ1395" s="1213"/>
      <c r="UHK1395" s="1213"/>
      <c r="UHL1395" s="1213"/>
      <c r="UHM1395" s="1213"/>
      <c r="UHN1395" s="1213"/>
      <c r="UHO1395" s="1213"/>
      <c r="UHP1395" s="1213"/>
      <c r="UHQ1395" s="1213"/>
      <c r="UHR1395" s="1213"/>
      <c r="UHS1395" s="1213"/>
      <c r="UHT1395" s="1213"/>
      <c r="UHU1395" s="1213"/>
      <c r="UHV1395" s="1213"/>
      <c r="UHW1395" s="1213"/>
      <c r="UHX1395" s="1213"/>
      <c r="UHY1395" s="1213"/>
      <c r="UHZ1395" s="1213"/>
      <c r="UIA1395" s="1213"/>
      <c r="UIB1395" s="1213"/>
      <c r="UIC1395" s="1213"/>
      <c r="UID1395" s="1213"/>
      <c r="UIE1395" s="1213"/>
      <c r="UIF1395" s="1213"/>
      <c r="UIG1395" s="1213"/>
      <c r="UIH1395" s="1213"/>
      <c r="UII1395" s="1213"/>
      <c r="UIJ1395" s="1213"/>
      <c r="UIK1395" s="1213"/>
      <c r="UIL1395" s="1213"/>
      <c r="UIM1395" s="1213"/>
      <c r="UIN1395" s="1213"/>
      <c r="UIO1395" s="1213"/>
      <c r="UIP1395" s="1213"/>
      <c r="UIQ1395" s="1213"/>
      <c r="UIR1395" s="1213"/>
      <c r="UIS1395" s="1213"/>
      <c r="UIT1395" s="1213"/>
      <c r="UIU1395" s="1213"/>
      <c r="UIV1395" s="1213"/>
      <c r="UIW1395" s="1213"/>
      <c r="UIX1395" s="1213"/>
      <c r="UIY1395" s="1213"/>
      <c r="UIZ1395" s="1213"/>
      <c r="UJA1395" s="1213"/>
      <c r="UJB1395" s="1213"/>
      <c r="UJC1395" s="1213"/>
      <c r="UJD1395" s="1213"/>
      <c r="UJE1395" s="1213"/>
      <c r="UJF1395" s="1213"/>
      <c r="UJG1395" s="1213"/>
      <c r="UJH1395" s="1213"/>
      <c r="UJI1395" s="1213"/>
      <c r="UJJ1395" s="1213"/>
      <c r="UJK1395" s="1213"/>
      <c r="UJL1395" s="1213"/>
      <c r="UJM1395" s="1213"/>
      <c r="UJN1395" s="1213"/>
      <c r="UJO1395" s="1213"/>
      <c r="UJP1395" s="1213"/>
      <c r="UJQ1395" s="1213"/>
      <c r="UJR1395" s="1213"/>
      <c r="UJS1395" s="1213"/>
      <c r="UJT1395" s="1213"/>
      <c r="UJU1395" s="1213"/>
      <c r="UJV1395" s="1213"/>
      <c r="UJW1395" s="1213"/>
      <c r="UJX1395" s="1213"/>
      <c r="UJY1395" s="1213"/>
      <c r="UJZ1395" s="1213"/>
      <c r="UKA1395" s="1213"/>
      <c r="UKB1395" s="1213"/>
      <c r="UKC1395" s="1213"/>
      <c r="UKD1395" s="1213"/>
      <c r="UKE1395" s="1213"/>
      <c r="UKF1395" s="1213"/>
      <c r="UKG1395" s="1213"/>
      <c r="UKH1395" s="1213"/>
      <c r="UKI1395" s="1213"/>
      <c r="UKJ1395" s="1213"/>
      <c r="UKK1395" s="1213"/>
      <c r="UKL1395" s="1213"/>
      <c r="UKM1395" s="1213"/>
      <c r="UKN1395" s="1213"/>
      <c r="UKO1395" s="1213"/>
      <c r="UKP1395" s="1213"/>
      <c r="UKQ1395" s="1213"/>
      <c r="UKR1395" s="1213"/>
      <c r="UKS1395" s="1213"/>
      <c r="UKT1395" s="1213"/>
      <c r="UKU1395" s="1213"/>
      <c r="UKV1395" s="1213"/>
      <c r="UKW1395" s="1213"/>
      <c r="UKX1395" s="1213"/>
      <c r="UKY1395" s="1213"/>
      <c r="UKZ1395" s="1213"/>
      <c r="ULA1395" s="1213"/>
      <c r="ULB1395" s="1213"/>
      <c r="ULC1395" s="1213"/>
      <c r="ULD1395" s="1213"/>
      <c r="ULE1395" s="1213"/>
      <c r="ULF1395" s="1213"/>
      <c r="ULG1395" s="1213"/>
      <c r="ULH1395" s="1213"/>
      <c r="ULI1395" s="1213"/>
      <c r="ULJ1395" s="1213"/>
      <c r="ULK1395" s="1213"/>
      <c r="ULL1395" s="1213"/>
      <c r="ULM1395" s="1213"/>
      <c r="ULN1395" s="1213"/>
      <c r="ULO1395" s="1213"/>
      <c r="ULP1395" s="1213"/>
      <c r="ULQ1395" s="1213"/>
      <c r="ULR1395" s="1213"/>
      <c r="ULS1395" s="1213"/>
      <c r="ULT1395" s="1213"/>
      <c r="ULU1395" s="1213"/>
      <c r="ULV1395" s="1213"/>
      <c r="ULW1395" s="1213"/>
      <c r="ULX1395" s="1213"/>
      <c r="ULY1395" s="1213"/>
      <c r="ULZ1395" s="1213"/>
      <c r="UMA1395" s="1213"/>
      <c r="UMB1395" s="1213"/>
      <c r="UMC1395" s="1213"/>
      <c r="UMD1395" s="1213"/>
      <c r="UME1395" s="1213"/>
      <c r="UMF1395" s="1213"/>
      <c r="UMG1395" s="1213"/>
      <c r="UMH1395" s="1213"/>
      <c r="UMI1395" s="1213"/>
      <c r="UMJ1395" s="1213"/>
      <c r="UMK1395" s="1213"/>
      <c r="UML1395" s="1213"/>
      <c r="UMM1395" s="1213"/>
      <c r="UMN1395" s="1213"/>
      <c r="UMO1395" s="1213"/>
      <c r="UMP1395" s="1213"/>
      <c r="UMQ1395" s="1213"/>
      <c r="UMR1395" s="1213"/>
      <c r="UMS1395" s="1213"/>
      <c r="UMT1395" s="1213"/>
      <c r="UMU1395" s="1213"/>
      <c r="UMV1395" s="1213"/>
      <c r="UMW1395" s="1213"/>
      <c r="UMX1395" s="1213"/>
      <c r="UMY1395" s="1213"/>
      <c r="UMZ1395" s="1213"/>
      <c r="UNA1395" s="1213"/>
      <c r="UNB1395" s="1213"/>
      <c r="UNC1395" s="1213"/>
      <c r="UND1395" s="1213"/>
      <c r="UNE1395" s="1213"/>
      <c r="UNF1395" s="1213"/>
      <c r="UNG1395" s="1213"/>
      <c r="UNH1395" s="1213"/>
      <c r="UNI1395" s="1213"/>
      <c r="UNJ1395" s="1213"/>
      <c r="UNK1395" s="1213"/>
      <c r="UNL1395" s="1213"/>
      <c r="UNM1395" s="1213"/>
      <c r="UNN1395" s="1213"/>
      <c r="UNO1395" s="1213"/>
      <c r="UNP1395" s="1213"/>
      <c r="UNQ1395" s="1213"/>
      <c r="UNR1395" s="1213"/>
      <c r="UNS1395" s="1213"/>
      <c r="UNT1395" s="1213"/>
      <c r="UNU1395" s="1213"/>
      <c r="UNV1395" s="1213"/>
      <c r="UNW1395" s="1213"/>
      <c r="UNX1395" s="1213"/>
      <c r="UNY1395" s="1213"/>
      <c r="UNZ1395" s="1213"/>
      <c r="UOA1395" s="1213"/>
      <c r="UOB1395" s="1213"/>
      <c r="UOC1395" s="1213"/>
      <c r="UOD1395" s="1213"/>
      <c r="UOE1395" s="1213"/>
      <c r="UOF1395" s="1213"/>
      <c r="UOG1395" s="1213"/>
      <c r="UOH1395" s="1213"/>
      <c r="UOI1395" s="1213"/>
      <c r="UOJ1395" s="1213"/>
      <c r="UOK1395" s="1213"/>
      <c r="UOL1395" s="1213"/>
      <c r="UOM1395" s="1213"/>
      <c r="UON1395" s="1213"/>
      <c r="UOO1395" s="1213"/>
      <c r="UOP1395" s="1213"/>
      <c r="UOQ1395" s="1213"/>
      <c r="UOR1395" s="1213"/>
      <c r="UOS1395" s="1213"/>
      <c r="UOT1395" s="1213"/>
      <c r="UOU1395" s="1213"/>
      <c r="UOV1395" s="1213"/>
      <c r="UOW1395" s="1213"/>
      <c r="UOX1395" s="1213"/>
      <c r="UOY1395" s="1213"/>
      <c r="UOZ1395" s="1213"/>
      <c r="UPA1395" s="1213"/>
      <c r="UPB1395" s="1213"/>
      <c r="UPC1395" s="1213"/>
      <c r="UPD1395" s="1213"/>
      <c r="UPE1395" s="1213"/>
      <c r="UPF1395" s="1213"/>
      <c r="UPG1395" s="1213"/>
      <c r="UPH1395" s="1213"/>
      <c r="UPI1395" s="1213"/>
      <c r="UPJ1395" s="1213"/>
      <c r="UPK1395" s="1213"/>
      <c r="UPL1395" s="1213"/>
      <c r="UPM1395" s="1213"/>
      <c r="UPN1395" s="1213"/>
      <c r="UPO1395" s="1213"/>
      <c r="UPP1395" s="1213"/>
      <c r="UPQ1395" s="1213"/>
      <c r="UPR1395" s="1213"/>
      <c r="UPS1395" s="1213"/>
      <c r="UPT1395" s="1213"/>
      <c r="UPU1395" s="1213"/>
      <c r="UPV1395" s="1213"/>
      <c r="UPW1395" s="1213"/>
      <c r="UPX1395" s="1213"/>
      <c r="UPY1395" s="1213"/>
      <c r="UPZ1395" s="1213"/>
      <c r="UQA1395" s="1213"/>
      <c r="UQB1395" s="1213"/>
      <c r="UQC1395" s="1213"/>
      <c r="UQD1395" s="1213"/>
      <c r="UQE1395" s="1213"/>
      <c r="UQF1395" s="1213"/>
      <c r="UQG1395" s="1213"/>
      <c r="UQH1395" s="1213"/>
      <c r="UQI1395" s="1213"/>
      <c r="UQJ1395" s="1213"/>
      <c r="UQK1395" s="1213"/>
      <c r="UQL1395" s="1213"/>
      <c r="UQM1395" s="1213"/>
      <c r="UQN1395" s="1213"/>
      <c r="UQO1395" s="1213"/>
      <c r="UQP1395" s="1213"/>
      <c r="UQQ1395" s="1213"/>
      <c r="UQR1395" s="1213"/>
      <c r="UQS1395" s="1213"/>
      <c r="UQT1395" s="1213"/>
      <c r="UQU1395" s="1213"/>
      <c r="UQV1395" s="1213"/>
      <c r="UQW1395" s="1213"/>
      <c r="UQX1395" s="1213"/>
      <c r="UQY1395" s="1213"/>
      <c r="UQZ1395" s="1213"/>
      <c r="URA1395" s="1213"/>
      <c r="URB1395" s="1213"/>
      <c r="URC1395" s="1213"/>
      <c r="URD1395" s="1213"/>
      <c r="URE1395" s="1213"/>
      <c r="URF1395" s="1213"/>
      <c r="URG1395" s="1213"/>
      <c r="URH1395" s="1213"/>
      <c r="URI1395" s="1213"/>
      <c r="URJ1395" s="1213"/>
      <c r="URK1395" s="1213"/>
      <c r="URL1395" s="1213"/>
      <c r="URM1395" s="1213"/>
      <c r="URN1395" s="1213"/>
      <c r="URO1395" s="1213"/>
      <c r="URP1395" s="1213"/>
      <c r="URQ1395" s="1213"/>
      <c r="URR1395" s="1213"/>
      <c r="URS1395" s="1213"/>
      <c r="URT1395" s="1213"/>
      <c r="URU1395" s="1213"/>
      <c r="URV1395" s="1213"/>
      <c r="URW1395" s="1213"/>
      <c r="URX1395" s="1213"/>
      <c r="URY1395" s="1213"/>
      <c r="URZ1395" s="1213"/>
      <c r="USA1395" s="1213"/>
      <c r="USB1395" s="1213"/>
      <c r="USC1395" s="1213"/>
      <c r="USD1395" s="1213"/>
      <c r="USE1395" s="1213"/>
      <c r="USF1395" s="1213"/>
      <c r="USG1395" s="1213"/>
      <c r="USH1395" s="1213"/>
      <c r="USI1395" s="1213"/>
      <c r="USJ1395" s="1213"/>
      <c r="USK1395" s="1213"/>
      <c r="USL1395" s="1213"/>
      <c r="USM1395" s="1213"/>
      <c r="USN1395" s="1213"/>
      <c r="USO1395" s="1213"/>
      <c r="USP1395" s="1213"/>
      <c r="USQ1395" s="1213"/>
      <c r="USR1395" s="1213"/>
      <c r="USS1395" s="1213"/>
      <c r="UST1395" s="1213"/>
      <c r="USU1395" s="1213"/>
      <c r="USV1395" s="1213"/>
      <c r="USW1395" s="1213"/>
      <c r="USX1395" s="1213"/>
      <c r="USY1395" s="1213"/>
      <c r="USZ1395" s="1213"/>
      <c r="UTA1395" s="1213"/>
      <c r="UTB1395" s="1213"/>
      <c r="UTC1395" s="1213"/>
      <c r="UTD1395" s="1213"/>
      <c r="UTE1395" s="1213"/>
      <c r="UTF1395" s="1213"/>
      <c r="UTG1395" s="1213"/>
      <c r="UTH1395" s="1213"/>
      <c r="UTI1395" s="1213"/>
      <c r="UTJ1395" s="1213"/>
      <c r="UTK1395" s="1213"/>
      <c r="UTL1395" s="1213"/>
      <c r="UTM1395" s="1213"/>
      <c r="UTN1395" s="1213"/>
      <c r="UTO1395" s="1213"/>
      <c r="UTP1395" s="1213"/>
      <c r="UTQ1395" s="1213"/>
      <c r="UTR1395" s="1213"/>
      <c r="UTS1395" s="1213"/>
      <c r="UTT1395" s="1213"/>
      <c r="UTU1395" s="1213"/>
      <c r="UTV1395" s="1213"/>
      <c r="UTW1395" s="1213"/>
      <c r="UTX1395" s="1213"/>
      <c r="UTY1395" s="1213"/>
      <c r="UTZ1395" s="1213"/>
      <c r="UUA1395" s="1213"/>
      <c r="UUB1395" s="1213"/>
      <c r="UUC1395" s="1213"/>
      <c r="UUD1395" s="1213"/>
      <c r="UUE1395" s="1213"/>
      <c r="UUF1395" s="1213"/>
      <c r="UUG1395" s="1213"/>
      <c r="UUH1395" s="1213"/>
      <c r="UUI1395" s="1213"/>
      <c r="UUJ1395" s="1213"/>
      <c r="UUK1395" s="1213"/>
      <c r="UUL1395" s="1213"/>
      <c r="UUM1395" s="1213"/>
      <c r="UUN1395" s="1213"/>
      <c r="UUO1395" s="1213"/>
      <c r="UUP1395" s="1213"/>
      <c r="UUQ1395" s="1213"/>
      <c r="UUR1395" s="1213"/>
      <c r="UUS1395" s="1213"/>
      <c r="UUT1395" s="1213"/>
      <c r="UUU1395" s="1213"/>
      <c r="UUV1395" s="1213"/>
      <c r="UUW1395" s="1213"/>
      <c r="UUX1395" s="1213"/>
      <c r="UUY1395" s="1213"/>
      <c r="UUZ1395" s="1213"/>
      <c r="UVA1395" s="1213"/>
      <c r="UVB1395" s="1213"/>
      <c r="UVC1395" s="1213"/>
      <c r="UVD1395" s="1213"/>
      <c r="UVE1395" s="1213"/>
      <c r="UVF1395" s="1213"/>
      <c r="UVG1395" s="1213"/>
      <c r="UVH1395" s="1213"/>
      <c r="UVI1395" s="1213"/>
      <c r="UVJ1395" s="1213"/>
      <c r="UVK1395" s="1213"/>
      <c r="UVL1395" s="1213"/>
      <c r="UVM1395" s="1213"/>
      <c r="UVN1395" s="1213"/>
      <c r="UVO1395" s="1213"/>
      <c r="UVP1395" s="1213"/>
      <c r="UVQ1395" s="1213"/>
      <c r="UVR1395" s="1213"/>
      <c r="UVS1395" s="1213"/>
      <c r="UVT1395" s="1213"/>
      <c r="UVU1395" s="1213"/>
      <c r="UVV1395" s="1213"/>
      <c r="UVW1395" s="1213"/>
      <c r="UVX1395" s="1213"/>
      <c r="UVY1395" s="1213"/>
      <c r="UVZ1395" s="1213"/>
      <c r="UWA1395" s="1213"/>
      <c r="UWB1395" s="1213"/>
      <c r="UWC1395" s="1213"/>
      <c r="UWD1395" s="1213"/>
      <c r="UWE1395" s="1213"/>
      <c r="UWF1395" s="1213"/>
      <c r="UWG1395" s="1213"/>
      <c r="UWH1395" s="1213"/>
      <c r="UWI1395" s="1213"/>
      <c r="UWJ1395" s="1213"/>
      <c r="UWK1395" s="1213"/>
      <c r="UWL1395" s="1213"/>
      <c r="UWM1395" s="1213"/>
      <c r="UWN1395" s="1213"/>
      <c r="UWO1395" s="1213"/>
      <c r="UWP1395" s="1213"/>
      <c r="UWQ1395" s="1213"/>
      <c r="UWR1395" s="1213"/>
      <c r="UWS1395" s="1213"/>
      <c r="UWT1395" s="1213"/>
      <c r="UWU1395" s="1213"/>
      <c r="UWV1395" s="1213"/>
      <c r="UWW1395" s="1213"/>
      <c r="UWX1395" s="1213"/>
      <c r="UWY1395" s="1213"/>
      <c r="UWZ1395" s="1213"/>
      <c r="UXA1395" s="1213"/>
      <c r="UXB1395" s="1213"/>
      <c r="UXC1395" s="1213"/>
      <c r="UXD1395" s="1213"/>
      <c r="UXE1395" s="1213"/>
      <c r="UXF1395" s="1213"/>
      <c r="UXG1395" s="1213"/>
      <c r="UXH1395" s="1213"/>
      <c r="UXI1395" s="1213"/>
      <c r="UXJ1395" s="1213"/>
      <c r="UXK1395" s="1213"/>
      <c r="UXL1395" s="1213"/>
      <c r="UXM1395" s="1213"/>
      <c r="UXN1395" s="1213"/>
      <c r="UXO1395" s="1213"/>
      <c r="UXP1395" s="1213"/>
      <c r="UXQ1395" s="1213"/>
      <c r="UXR1395" s="1213"/>
      <c r="UXS1395" s="1213"/>
      <c r="UXT1395" s="1213"/>
      <c r="UXU1395" s="1213"/>
      <c r="UXV1395" s="1213"/>
      <c r="UXW1395" s="1213"/>
      <c r="UXX1395" s="1213"/>
      <c r="UXY1395" s="1213"/>
      <c r="UXZ1395" s="1213"/>
      <c r="UYA1395" s="1213"/>
      <c r="UYB1395" s="1213"/>
      <c r="UYC1395" s="1213"/>
      <c r="UYD1395" s="1213"/>
      <c r="UYE1395" s="1213"/>
      <c r="UYF1395" s="1213"/>
      <c r="UYG1395" s="1213"/>
      <c r="UYH1395" s="1213"/>
      <c r="UYI1395" s="1213"/>
      <c r="UYJ1395" s="1213"/>
      <c r="UYK1395" s="1213"/>
      <c r="UYL1395" s="1213"/>
      <c r="UYM1395" s="1213"/>
      <c r="UYN1395" s="1213"/>
      <c r="UYO1395" s="1213"/>
      <c r="UYP1395" s="1213"/>
      <c r="UYQ1395" s="1213"/>
      <c r="UYR1395" s="1213"/>
      <c r="UYS1395" s="1213"/>
      <c r="UYT1395" s="1213"/>
      <c r="UYU1395" s="1213"/>
      <c r="UYV1395" s="1213"/>
      <c r="UYW1395" s="1213"/>
      <c r="UYX1395" s="1213"/>
      <c r="UYY1395" s="1213"/>
      <c r="UYZ1395" s="1213"/>
      <c r="UZA1395" s="1213"/>
      <c r="UZB1395" s="1213"/>
      <c r="UZC1395" s="1213"/>
      <c r="UZD1395" s="1213"/>
      <c r="UZE1395" s="1213"/>
      <c r="UZF1395" s="1213"/>
      <c r="UZG1395" s="1213"/>
      <c r="UZH1395" s="1213"/>
      <c r="UZI1395" s="1213"/>
      <c r="UZJ1395" s="1213"/>
      <c r="UZK1395" s="1213"/>
      <c r="UZL1395" s="1213"/>
      <c r="UZM1395" s="1213"/>
      <c r="UZN1395" s="1213"/>
      <c r="UZO1395" s="1213"/>
      <c r="UZP1395" s="1213"/>
      <c r="UZQ1395" s="1213"/>
      <c r="UZR1395" s="1213"/>
      <c r="UZS1395" s="1213"/>
      <c r="UZT1395" s="1213"/>
      <c r="UZU1395" s="1213"/>
      <c r="UZV1395" s="1213"/>
      <c r="UZW1395" s="1213"/>
      <c r="UZX1395" s="1213"/>
      <c r="UZY1395" s="1213"/>
      <c r="UZZ1395" s="1213"/>
      <c r="VAA1395" s="1213"/>
      <c r="VAB1395" s="1213"/>
      <c r="VAC1395" s="1213"/>
      <c r="VAD1395" s="1213"/>
      <c r="VAE1395" s="1213"/>
      <c r="VAF1395" s="1213"/>
      <c r="VAG1395" s="1213"/>
      <c r="VAH1395" s="1213"/>
      <c r="VAI1395" s="1213"/>
      <c r="VAJ1395" s="1213"/>
      <c r="VAK1395" s="1213"/>
      <c r="VAL1395" s="1213"/>
      <c r="VAM1395" s="1213"/>
      <c r="VAN1395" s="1213"/>
      <c r="VAO1395" s="1213"/>
      <c r="VAP1395" s="1213"/>
      <c r="VAQ1395" s="1213"/>
      <c r="VAR1395" s="1213"/>
      <c r="VAS1395" s="1213"/>
      <c r="VAT1395" s="1213"/>
      <c r="VAU1395" s="1213"/>
      <c r="VAV1395" s="1213"/>
      <c r="VAW1395" s="1213"/>
      <c r="VAX1395" s="1213"/>
      <c r="VAY1395" s="1213"/>
      <c r="VAZ1395" s="1213"/>
      <c r="VBA1395" s="1213"/>
      <c r="VBB1395" s="1213"/>
      <c r="VBC1395" s="1213"/>
      <c r="VBD1395" s="1213"/>
      <c r="VBE1395" s="1213"/>
      <c r="VBF1395" s="1213"/>
      <c r="VBG1395" s="1213"/>
      <c r="VBH1395" s="1213"/>
      <c r="VBI1395" s="1213"/>
      <c r="VBJ1395" s="1213"/>
      <c r="VBK1395" s="1213"/>
      <c r="VBL1395" s="1213"/>
      <c r="VBM1395" s="1213"/>
      <c r="VBN1395" s="1213"/>
      <c r="VBO1395" s="1213"/>
      <c r="VBP1395" s="1213"/>
      <c r="VBQ1395" s="1213"/>
      <c r="VBR1395" s="1213"/>
      <c r="VBS1395" s="1213"/>
      <c r="VBT1395" s="1213"/>
      <c r="VBU1395" s="1213"/>
      <c r="VBV1395" s="1213"/>
      <c r="VBW1395" s="1213"/>
      <c r="VBX1395" s="1213"/>
      <c r="VBY1395" s="1213"/>
      <c r="VBZ1395" s="1213"/>
      <c r="VCA1395" s="1213"/>
      <c r="VCB1395" s="1213"/>
      <c r="VCC1395" s="1213"/>
      <c r="VCD1395" s="1213"/>
      <c r="VCE1395" s="1213"/>
      <c r="VCF1395" s="1213"/>
      <c r="VCG1395" s="1213"/>
      <c r="VCH1395" s="1213"/>
      <c r="VCI1395" s="1213"/>
      <c r="VCJ1395" s="1213"/>
      <c r="VCK1395" s="1213"/>
      <c r="VCL1395" s="1213"/>
      <c r="VCM1395" s="1213"/>
      <c r="VCN1395" s="1213"/>
      <c r="VCO1395" s="1213"/>
      <c r="VCP1395" s="1213"/>
      <c r="VCQ1395" s="1213"/>
      <c r="VCR1395" s="1213"/>
      <c r="VCS1395" s="1213"/>
      <c r="VCT1395" s="1213"/>
      <c r="VCU1395" s="1213"/>
      <c r="VCV1395" s="1213"/>
      <c r="VCW1395" s="1213"/>
      <c r="VCX1395" s="1213"/>
      <c r="VCY1395" s="1213"/>
      <c r="VCZ1395" s="1213"/>
      <c r="VDA1395" s="1213"/>
      <c r="VDB1395" s="1213"/>
      <c r="VDC1395" s="1213"/>
      <c r="VDD1395" s="1213"/>
      <c r="VDE1395" s="1213"/>
      <c r="VDF1395" s="1213"/>
      <c r="VDG1395" s="1213"/>
      <c r="VDH1395" s="1213"/>
      <c r="VDI1395" s="1213"/>
      <c r="VDJ1395" s="1213"/>
      <c r="VDK1395" s="1213"/>
      <c r="VDL1395" s="1213"/>
      <c r="VDM1395" s="1213"/>
      <c r="VDN1395" s="1213"/>
      <c r="VDO1395" s="1213"/>
      <c r="VDP1395" s="1213"/>
      <c r="VDQ1395" s="1213"/>
      <c r="VDR1395" s="1213"/>
      <c r="VDS1395" s="1213"/>
      <c r="VDT1395" s="1213"/>
      <c r="VDU1395" s="1213"/>
      <c r="VDV1395" s="1213"/>
      <c r="VDW1395" s="1213"/>
      <c r="VDX1395" s="1213"/>
      <c r="VDY1395" s="1213"/>
      <c r="VDZ1395" s="1213"/>
      <c r="VEA1395" s="1213"/>
      <c r="VEB1395" s="1213"/>
      <c r="VEC1395" s="1213"/>
      <c r="VED1395" s="1213"/>
      <c r="VEE1395" s="1213"/>
      <c r="VEF1395" s="1213"/>
      <c r="VEG1395" s="1213"/>
      <c r="VEH1395" s="1213"/>
      <c r="VEI1395" s="1213"/>
      <c r="VEJ1395" s="1213"/>
      <c r="VEK1395" s="1213"/>
      <c r="VEL1395" s="1213"/>
      <c r="VEM1395" s="1213"/>
      <c r="VEN1395" s="1213"/>
      <c r="VEO1395" s="1213"/>
      <c r="VEP1395" s="1213"/>
      <c r="VEQ1395" s="1213"/>
      <c r="VER1395" s="1213"/>
      <c r="VES1395" s="1213"/>
      <c r="VET1395" s="1213"/>
      <c r="VEU1395" s="1213"/>
      <c r="VEV1395" s="1213"/>
      <c r="VEW1395" s="1213"/>
      <c r="VEX1395" s="1213"/>
      <c r="VEY1395" s="1213"/>
      <c r="VEZ1395" s="1213"/>
      <c r="VFA1395" s="1213"/>
      <c r="VFB1395" s="1213"/>
      <c r="VFC1395" s="1213"/>
      <c r="VFD1395" s="1213"/>
      <c r="VFE1395" s="1213"/>
      <c r="VFF1395" s="1213"/>
      <c r="VFG1395" s="1213"/>
      <c r="VFH1395" s="1213"/>
      <c r="VFI1395" s="1213"/>
      <c r="VFJ1395" s="1213"/>
      <c r="VFK1395" s="1213"/>
      <c r="VFL1395" s="1213"/>
      <c r="VFM1395" s="1213"/>
      <c r="VFN1395" s="1213"/>
      <c r="VFO1395" s="1213"/>
      <c r="VFP1395" s="1213"/>
      <c r="VFQ1395" s="1213"/>
      <c r="VFR1395" s="1213"/>
      <c r="VFS1395" s="1213"/>
      <c r="VFT1395" s="1213"/>
      <c r="VFU1395" s="1213"/>
      <c r="VFV1395" s="1213"/>
      <c r="VFW1395" s="1213"/>
      <c r="VFX1395" s="1213"/>
      <c r="VFY1395" s="1213"/>
      <c r="VFZ1395" s="1213"/>
      <c r="VGA1395" s="1213"/>
      <c r="VGB1395" s="1213"/>
      <c r="VGC1395" s="1213"/>
      <c r="VGD1395" s="1213"/>
      <c r="VGE1395" s="1213"/>
      <c r="VGF1395" s="1213"/>
      <c r="VGG1395" s="1213"/>
      <c r="VGH1395" s="1213"/>
      <c r="VGI1395" s="1213"/>
      <c r="VGJ1395" s="1213"/>
      <c r="VGK1395" s="1213"/>
      <c r="VGL1395" s="1213"/>
      <c r="VGM1395" s="1213"/>
      <c r="VGN1395" s="1213"/>
      <c r="VGO1395" s="1213"/>
      <c r="VGP1395" s="1213"/>
      <c r="VGQ1395" s="1213"/>
      <c r="VGR1395" s="1213"/>
      <c r="VGS1395" s="1213"/>
      <c r="VGT1395" s="1213"/>
      <c r="VGU1395" s="1213"/>
      <c r="VGV1395" s="1213"/>
      <c r="VGW1395" s="1213"/>
      <c r="VGX1395" s="1213"/>
      <c r="VGY1395" s="1213"/>
      <c r="VGZ1395" s="1213"/>
      <c r="VHA1395" s="1213"/>
      <c r="VHB1395" s="1213"/>
      <c r="VHC1395" s="1213"/>
      <c r="VHD1395" s="1213"/>
      <c r="VHE1395" s="1213"/>
      <c r="VHF1395" s="1213"/>
      <c r="VHG1395" s="1213"/>
      <c r="VHH1395" s="1213"/>
      <c r="VHI1395" s="1213"/>
      <c r="VHJ1395" s="1213"/>
      <c r="VHK1395" s="1213"/>
      <c r="VHL1395" s="1213"/>
      <c r="VHM1395" s="1213"/>
      <c r="VHN1395" s="1213"/>
      <c r="VHO1395" s="1213"/>
      <c r="VHP1395" s="1213"/>
      <c r="VHQ1395" s="1213"/>
      <c r="VHR1395" s="1213"/>
      <c r="VHS1395" s="1213"/>
      <c r="VHT1395" s="1213"/>
      <c r="VHU1395" s="1213"/>
      <c r="VHV1395" s="1213"/>
      <c r="VHW1395" s="1213"/>
      <c r="VHX1395" s="1213"/>
      <c r="VHY1395" s="1213"/>
      <c r="VHZ1395" s="1213"/>
      <c r="VIA1395" s="1213"/>
      <c r="VIB1395" s="1213"/>
      <c r="VIC1395" s="1213"/>
      <c r="VID1395" s="1213"/>
      <c r="VIE1395" s="1213"/>
      <c r="VIF1395" s="1213"/>
      <c r="VIG1395" s="1213"/>
      <c r="VIH1395" s="1213"/>
      <c r="VII1395" s="1213"/>
      <c r="VIJ1395" s="1213"/>
      <c r="VIK1395" s="1213"/>
      <c r="VIL1395" s="1213"/>
      <c r="VIM1395" s="1213"/>
      <c r="VIN1395" s="1213"/>
      <c r="VIO1395" s="1213"/>
      <c r="VIP1395" s="1213"/>
      <c r="VIQ1395" s="1213"/>
      <c r="VIR1395" s="1213"/>
      <c r="VIS1395" s="1213"/>
      <c r="VIT1395" s="1213"/>
      <c r="VIU1395" s="1213"/>
      <c r="VIV1395" s="1213"/>
      <c r="VIW1395" s="1213"/>
      <c r="VIX1395" s="1213"/>
      <c r="VIY1395" s="1213"/>
      <c r="VIZ1395" s="1213"/>
      <c r="VJA1395" s="1213"/>
      <c r="VJB1395" s="1213"/>
      <c r="VJC1395" s="1213"/>
      <c r="VJD1395" s="1213"/>
      <c r="VJE1395" s="1213"/>
      <c r="VJF1395" s="1213"/>
      <c r="VJG1395" s="1213"/>
      <c r="VJH1395" s="1213"/>
      <c r="VJI1395" s="1213"/>
      <c r="VJJ1395" s="1213"/>
      <c r="VJK1395" s="1213"/>
      <c r="VJL1395" s="1213"/>
      <c r="VJM1395" s="1213"/>
      <c r="VJN1395" s="1213"/>
      <c r="VJO1395" s="1213"/>
      <c r="VJP1395" s="1213"/>
      <c r="VJQ1395" s="1213"/>
      <c r="VJR1395" s="1213"/>
      <c r="VJS1395" s="1213"/>
      <c r="VJT1395" s="1213"/>
      <c r="VJU1395" s="1213"/>
      <c r="VJV1395" s="1213"/>
      <c r="VJW1395" s="1213"/>
      <c r="VJX1395" s="1213"/>
      <c r="VJY1395" s="1213"/>
      <c r="VJZ1395" s="1213"/>
      <c r="VKA1395" s="1213"/>
      <c r="VKB1395" s="1213"/>
      <c r="VKC1395" s="1213"/>
      <c r="VKD1395" s="1213"/>
      <c r="VKE1395" s="1213"/>
      <c r="VKF1395" s="1213"/>
      <c r="VKG1395" s="1213"/>
      <c r="VKH1395" s="1213"/>
      <c r="VKI1395" s="1213"/>
      <c r="VKJ1395" s="1213"/>
      <c r="VKK1395" s="1213"/>
      <c r="VKL1395" s="1213"/>
      <c r="VKM1395" s="1213"/>
      <c r="VKN1395" s="1213"/>
      <c r="VKO1395" s="1213"/>
      <c r="VKP1395" s="1213"/>
      <c r="VKQ1395" s="1213"/>
      <c r="VKR1395" s="1213"/>
      <c r="VKS1395" s="1213"/>
      <c r="VKT1395" s="1213"/>
      <c r="VKU1395" s="1213"/>
      <c r="VKV1395" s="1213"/>
      <c r="VKW1395" s="1213"/>
      <c r="VKX1395" s="1213"/>
      <c r="VKY1395" s="1213"/>
      <c r="VKZ1395" s="1213"/>
      <c r="VLA1395" s="1213"/>
      <c r="VLB1395" s="1213"/>
      <c r="VLC1395" s="1213"/>
      <c r="VLD1395" s="1213"/>
      <c r="VLE1395" s="1213"/>
      <c r="VLF1395" s="1213"/>
      <c r="VLG1395" s="1213"/>
      <c r="VLH1395" s="1213"/>
      <c r="VLI1395" s="1213"/>
      <c r="VLJ1395" s="1213"/>
      <c r="VLK1395" s="1213"/>
      <c r="VLL1395" s="1213"/>
      <c r="VLM1395" s="1213"/>
      <c r="VLN1395" s="1213"/>
      <c r="VLO1395" s="1213"/>
      <c r="VLP1395" s="1213"/>
      <c r="VLQ1395" s="1213"/>
      <c r="VLR1395" s="1213"/>
      <c r="VLS1395" s="1213"/>
      <c r="VLT1395" s="1213"/>
      <c r="VLU1395" s="1213"/>
      <c r="VLV1395" s="1213"/>
      <c r="VLW1395" s="1213"/>
      <c r="VLX1395" s="1213"/>
      <c r="VLY1395" s="1213"/>
      <c r="VLZ1395" s="1213"/>
      <c r="VMA1395" s="1213"/>
      <c r="VMB1395" s="1213"/>
      <c r="VMC1395" s="1213"/>
      <c r="VMD1395" s="1213"/>
      <c r="VME1395" s="1213"/>
      <c r="VMF1395" s="1213"/>
      <c r="VMG1395" s="1213"/>
      <c r="VMH1395" s="1213"/>
      <c r="VMI1395" s="1213"/>
      <c r="VMJ1395" s="1213"/>
      <c r="VMK1395" s="1213"/>
      <c r="VML1395" s="1213"/>
      <c r="VMM1395" s="1213"/>
      <c r="VMN1395" s="1213"/>
      <c r="VMO1395" s="1213"/>
      <c r="VMP1395" s="1213"/>
      <c r="VMQ1395" s="1213"/>
      <c r="VMR1395" s="1213"/>
      <c r="VMS1395" s="1213"/>
      <c r="VMT1395" s="1213"/>
      <c r="VMU1395" s="1213"/>
      <c r="VMV1395" s="1213"/>
      <c r="VMW1395" s="1213"/>
      <c r="VMX1395" s="1213"/>
      <c r="VMY1395" s="1213"/>
      <c r="VMZ1395" s="1213"/>
      <c r="VNA1395" s="1213"/>
      <c r="VNB1395" s="1213"/>
      <c r="VNC1395" s="1213"/>
      <c r="VND1395" s="1213"/>
      <c r="VNE1395" s="1213"/>
      <c r="VNF1395" s="1213"/>
      <c r="VNG1395" s="1213"/>
      <c r="VNH1395" s="1213"/>
      <c r="VNI1395" s="1213"/>
      <c r="VNJ1395" s="1213"/>
      <c r="VNK1395" s="1213"/>
      <c r="VNL1395" s="1213"/>
      <c r="VNM1395" s="1213"/>
      <c r="VNN1395" s="1213"/>
      <c r="VNO1395" s="1213"/>
      <c r="VNP1395" s="1213"/>
      <c r="VNQ1395" s="1213"/>
      <c r="VNR1395" s="1213"/>
      <c r="VNS1395" s="1213"/>
      <c r="VNT1395" s="1213"/>
      <c r="VNU1395" s="1213"/>
      <c r="VNV1395" s="1213"/>
      <c r="VNW1395" s="1213"/>
      <c r="VNX1395" s="1213"/>
      <c r="VNY1395" s="1213"/>
      <c r="VNZ1395" s="1213"/>
      <c r="VOA1395" s="1213"/>
      <c r="VOB1395" s="1213"/>
      <c r="VOC1395" s="1213"/>
      <c r="VOD1395" s="1213"/>
      <c r="VOE1395" s="1213"/>
      <c r="VOF1395" s="1213"/>
      <c r="VOG1395" s="1213"/>
      <c r="VOH1395" s="1213"/>
      <c r="VOI1395" s="1213"/>
      <c r="VOJ1395" s="1213"/>
      <c r="VOK1395" s="1213"/>
      <c r="VOL1395" s="1213"/>
      <c r="VOM1395" s="1213"/>
      <c r="VON1395" s="1213"/>
      <c r="VOO1395" s="1213"/>
      <c r="VOP1395" s="1213"/>
      <c r="VOQ1395" s="1213"/>
      <c r="VOR1395" s="1213"/>
      <c r="VOS1395" s="1213"/>
      <c r="VOT1395" s="1213"/>
      <c r="VOU1395" s="1213"/>
      <c r="VOV1395" s="1213"/>
      <c r="VOW1395" s="1213"/>
      <c r="VOX1395" s="1213"/>
      <c r="VOY1395" s="1213"/>
      <c r="VOZ1395" s="1213"/>
      <c r="VPA1395" s="1213"/>
      <c r="VPB1395" s="1213"/>
      <c r="VPC1395" s="1213"/>
      <c r="VPD1395" s="1213"/>
      <c r="VPE1395" s="1213"/>
      <c r="VPF1395" s="1213"/>
      <c r="VPG1395" s="1213"/>
      <c r="VPH1395" s="1213"/>
      <c r="VPI1395" s="1213"/>
      <c r="VPJ1395" s="1213"/>
      <c r="VPK1395" s="1213"/>
      <c r="VPL1395" s="1213"/>
      <c r="VPM1395" s="1213"/>
      <c r="VPN1395" s="1213"/>
      <c r="VPO1395" s="1213"/>
      <c r="VPP1395" s="1213"/>
      <c r="VPQ1395" s="1213"/>
      <c r="VPR1395" s="1213"/>
      <c r="VPS1395" s="1213"/>
      <c r="VPT1395" s="1213"/>
      <c r="VPU1395" s="1213"/>
      <c r="VPV1395" s="1213"/>
      <c r="VPW1395" s="1213"/>
      <c r="VPX1395" s="1213"/>
      <c r="VPY1395" s="1213"/>
      <c r="VPZ1395" s="1213"/>
      <c r="VQA1395" s="1213"/>
      <c r="VQB1395" s="1213"/>
      <c r="VQC1395" s="1213"/>
      <c r="VQD1395" s="1213"/>
      <c r="VQE1395" s="1213"/>
      <c r="VQF1395" s="1213"/>
      <c r="VQG1395" s="1213"/>
      <c r="VQH1395" s="1213"/>
      <c r="VQI1395" s="1213"/>
      <c r="VQJ1395" s="1213"/>
      <c r="VQK1395" s="1213"/>
      <c r="VQL1395" s="1213"/>
      <c r="VQM1395" s="1213"/>
      <c r="VQN1395" s="1213"/>
      <c r="VQO1395" s="1213"/>
      <c r="VQP1395" s="1213"/>
      <c r="VQQ1395" s="1213"/>
      <c r="VQR1395" s="1213"/>
      <c r="VQS1395" s="1213"/>
      <c r="VQT1395" s="1213"/>
      <c r="VQU1395" s="1213"/>
      <c r="VQV1395" s="1213"/>
      <c r="VQW1395" s="1213"/>
      <c r="VQX1395" s="1213"/>
      <c r="VQY1395" s="1213"/>
      <c r="VQZ1395" s="1213"/>
      <c r="VRA1395" s="1213"/>
      <c r="VRB1395" s="1213"/>
      <c r="VRC1395" s="1213"/>
      <c r="VRD1395" s="1213"/>
      <c r="VRE1395" s="1213"/>
      <c r="VRF1395" s="1213"/>
      <c r="VRG1395" s="1213"/>
      <c r="VRH1395" s="1213"/>
      <c r="VRI1395" s="1213"/>
      <c r="VRJ1395" s="1213"/>
      <c r="VRK1395" s="1213"/>
      <c r="VRL1395" s="1213"/>
      <c r="VRM1395" s="1213"/>
      <c r="VRN1395" s="1213"/>
      <c r="VRO1395" s="1213"/>
      <c r="VRP1395" s="1213"/>
      <c r="VRQ1395" s="1213"/>
      <c r="VRR1395" s="1213"/>
      <c r="VRS1395" s="1213"/>
      <c r="VRT1395" s="1213"/>
      <c r="VRU1395" s="1213"/>
      <c r="VRV1395" s="1213"/>
      <c r="VRW1395" s="1213"/>
      <c r="VRX1395" s="1213"/>
      <c r="VRY1395" s="1213"/>
      <c r="VRZ1395" s="1213"/>
      <c r="VSA1395" s="1213"/>
      <c r="VSB1395" s="1213"/>
      <c r="VSC1395" s="1213"/>
      <c r="VSD1395" s="1213"/>
      <c r="VSE1395" s="1213"/>
      <c r="VSF1395" s="1213"/>
      <c r="VSG1395" s="1213"/>
      <c r="VSH1395" s="1213"/>
      <c r="VSI1395" s="1213"/>
      <c r="VSJ1395" s="1213"/>
      <c r="VSK1395" s="1213"/>
      <c r="VSL1395" s="1213"/>
      <c r="VSM1395" s="1213"/>
      <c r="VSN1395" s="1213"/>
      <c r="VSO1395" s="1213"/>
      <c r="VSP1395" s="1213"/>
      <c r="VSQ1395" s="1213"/>
      <c r="VSR1395" s="1213"/>
      <c r="VSS1395" s="1213"/>
      <c r="VST1395" s="1213"/>
      <c r="VSU1395" s="1213"/>
      <c r="VSV1395" s="1213"/>
      <c r="VSW1395" s="1213"/>
      <c r="VSX1395" s="1213"/>
      <c r="VSY1395" s="1213"/>
      <c r="VSZ1395" s="1213"/>
      <c r="VTA1395" s="1213"/>
      <c r="VTB1395" s="1213"/>
      <c r="VTC1395" s="1213"/>
      <c r="VTD1395" s="1213"/>
      <c r="VTE1395" s="1213"/>
      <c r="VTF1395" s="1213"/>
      <c r="VTG1395" s="1213"/>
      <c r="VTH1395" s="1213"/>
      <c r="VTI1395" s="1213"/>
      <c r="VTJ1395" s="1213"/>
      <c r="VTK1395" s="1213"/>
      <c r="VTL1395" s="1213"/>
      <c r="VTM1395" s="1213"/>
      <c r="VTN1395" s="1213"/>
      <c r="VTO1395" s="1213"/>
      <c r="VTP1395" s="1213"/>
      <c r="VTQ1395" s="1213"/>
      <c r="VTR1395" s="1213"/>
      <c r="VTS1395" s="1213"/>
      <c r="VTT1395" s="1213"/>
      <c r="VTU1395" s="1213"/>
      <c r="VTV1395" s="1213"/>
      <c r="VTW1395" s="1213"/>
      <c r="VTX1395" s="1213"/>
      <c r="VTY1395" s="1213"/>
      <c r="VTZ1395" s="1213"/>
      <c r="VUA1395" s="1213"/>
      <c r="VUB1395" s="1213"/>
      <c r="VUC1395" s="1213"/>
      <c r="VUD1395" s="1213"/>
      <c r="VUE1395" s="1213"/>
      <c r="VUF1395" s="1213"/>
      <c r="VUG1395" s="1213"/>
      <c r="VUH1395" s="1213"/>
      <c r="VUI1395" s="1213"/>
      <c r="VUJ1395" s="1213"/>
      <c r="VUK1395" s="1213"/>
      <c r="VUL1395" s="1213"/>
      <c r="VUM1395" s="1213"/>
      <c r="VUN1395" s="1213"/>
      <c r="VUO1395" s="1213"/>
      <c r="VUP1395" s="1213"/>
      <c r="VUQ1395" s="1213"/>
      <c r="VUR1395" s="1213"/>
      <c r="VUS1395" s="1213"/>
      <c r="VUT1395" s="1213"/>
      <c r="VUU1395" s="1213"/>
      <c r="VUV1395" s="1213"/>
      <c r="VUW1395" s="1213"/>
      <c r="VUX1395" s="1213"/>
      <c r="VUY1395" s="1213"/>
      <c r="VUZ1395" s="1213"/>
      <c r="VVA1395" s="1213"/>
      <c r="VVB1395" s="1213"/>
      <c r="VVC1395" s="1213"/>
      <c r="VVD1395" s="1213"/>
      <c r="VVE1395" s="1213"/>
      <c r="VVF1395" s="1213"/>
      <c r="VVG1395" s="1213"/>
      <c r="VVH1395" s="1213"/>
      <c r="VVI1395" s="1213"/>
      <c r="VVJ1395" s="1213"/>
      <c r="VVK1395" s="1213"/>
      <c r="VVL1395" s="1213"/>
      <c r="VVM1395" s="1213"/>
      <c r="VVN1395" s="1213"/>
      <c r="VVO1395" s="1213"/>
      <c r="VVP1395" s="1213"/>
      <c r="VVQ1395" s="1213"/>
      <c r="VVR1395" s="1213"/>
      <c r="VVS1395" s="1213"/>
      <c r="VVT1395" s="1213"/>
      <c r="VVU1395" s="1213"/>
      <c r="VVV1395" s="1213"/>
      <c r="VVW1395" s="1213"/>
      <c r="VVX1395" s="1213"/>
      <c r="VVY1395" s="1213"/>
      <c r="VVZ1395" s="1213"/>
      <c r="VWA1395" s="1213"/>
      <c r="VWB1395" s="1213"/>
      <c r="VWC1395" s="1213"/>
      <c r="VWD1395" s="1213"/>
      <c r="VWE1395" s="1213"/>
      <c r="VWF1395" s="1213"/>
      <c r="VWG1395" s="1213"/>
      <c r="VWH1395" s="1213"/>
      <c r="VWI1395" s="1213"/>
      <c r="VWJ1395" s="1213"/>
      <c r="VWK1395" s="1213"/>
      <c r="VWL1395" s="1213"/>
      <c r="VWM1395" s="1213"/>
      <c r="VWN1395" s="1213"/>
      <c r="VWO1395" s="1213"/>
      <c r="VWP1395" s="1213"/>
      <c r="VWQ1395" s="1213"/>
      <c r="VWR1395" s="1213"/>
      <c r="VWS1395" s="1213"/>
      <c r="VWT1395" s="1213"/>
      <c r="VWU1395" s="1213"/>
      <c r="VWV1395" s="1213"/>
      <c r="VWW1395" s="1213"/>
      <c r="VWX1395" s="1213"/>
      <c r="VWY1395" s="1213"/>
      <c r="VWZ1395" s="1213"/>
      <c r="VXA1395" s="1213"/>
      <c r="VXB1395" s="1213"/>
      <c r="VXC1395" s="1213"/>
      <c r="VXD1395" s="1213"/>
      <c r="VXE1395" s="1213"/>
      <c r="VXF1395" s="1213"/>
      <c r="VXG1395" s="1213"/>
      <c r="VXH1395" s="1213"/>
      <c r="VXI1395" s="1213"/>
      <c r="VXJ1395" s="1213"/>
      <c r="VXK1395" s="1213"/>
      <c r="VXL1395" s="1213"/>
      <c r="VXM1395" s="1213"/>
      <c r="VXN1395" s="1213"/>
      <c r="VXO1395" s="1213"/>
      <c r="VXP1395" s="1213"/>
      <c r="VXQ1395" s="1213"/>
      <c r="VXR1395" s="1213"/>
      <c r="VXS1395" s="1213"/>
      <c r="VXT1395" s="1213"/>
      <c r="VXU1395" s="1213"/>
      <c r="VXV1395" s="1213"/>
      <c r="VXW1395" s="1213"/>
      <c r="VXX1395" s="1213"/>
      <c r="VXY1395" s="1213"/>
      <c r="VXZ1395" s="1213"/>
      <c r="VYA1395" s="1213"/>
      <c r="VYB1395" s="1213"/>
      <c r="VYC1395" s="1213"/>
      <c r="VYD1395" s="1213"/>
      <c r="VYE1395" s="1213"/>
      <c r="VYF1395" s="1213"/>
      <c r="VYG1395" s="1213"/>
      <c r="VYH1395" s="1213"/>
      <c r="VYI1395" s="1213"/>
      <c r="VYJ1395" s="1213"/>
      <c r="VYK1395" s="1213"/>
      <c r="VYL1395" s="1213"/>
      <c r="VYM1395" s="1213"/>
      <c r="VYN1395" s="1213"/>
      <c r="VYO1395" s="1213"/>
      <c r="VYP1395" s="1213"/>
      <c r="VYQ1395" s="1213"/>
      <c r="VYR1395" s="1213"/>
      <c r="VYS1395" s="1213"/>
      <c r="VYT1395" s="1213"/>
      <c r="VYU1395" s="1213"/>
      <c r="VYV1395" s="1213"/>
      <c r="VYW1395" s="1213"/>
      <c r="VYX1395" s="1213"/>
      <c r="VYY1395" s="1213"/>
      <c r="VYZ1395" s="1213"/>
      <c r="VZA1395" s="1213"/>
      <c r="VZB1395" s="1213"/>
      <c r="VZC1395" s="1213"/>
      <c r="VZD1395" s="1213"/>
      <c r="VZE1395" s="1213"/>
      <c r="VZF1395" s="1213"/>
      <c r="VZG1395" s="1213"/>
      <c r="VZH1395" s="1213"/>
      <c r="VZI1395" s="1213"/>
      <c r="VZJ1395" s="1213"/>
      <c r="VZK1395" s="1213"/>
      <c r="VZL1395" s="1213"/>
      <c r="VZM1395" s="1213"/>
      <c r="VZN1395" s="1213"/>
      <c r="VZO1395" s="1213"/>
      <c r="VZP1395" s="1213"/>
      <c r="VZQ1395" s="1213"/>
      <c r="VZR1395" s="1213"/>
      <c r="VZS1395" s="1213"/>
      <c r="VZT1395" s="1213"/>
      <c r="VZU1395" s="1213"/>
      <c r="VZV1395" s="1213"/>
      <c r="VZW1395" s="1213"/>
      <c r="VZX1395" s="1213"/>
      <c r="VZY1395" s="1213"/>
      <c r="VZZ1395" s="1213"/>
      <c r="WAA1395" s="1213"/>
      <c r="WAB1395" s="1213"/>
      <c r="WAC1395" s="1213"/>
      <c r="WAD1395" s="1213"/>
      <c r="WAE1395" s="1213"/>
      <c r="WAF1395" s="1213"/>
      <c r="WAG1395" s="1213"/>
      <c r="WAH1395" s="1213"/>
      <c r="WAI1395" s="1213"/>
      <c r="WAJ1395" s="1213"/>
      <c r="WAK1395" s="1213"/>
      <c r="WAL1395" s="1213"/>
      <c r="WAM1395" s="1213"/>
      <c r="WAN1395" s="1213"/>
      <c r="WAO1395" s="1213"/>
      <c r="WAP1395" s="1213"/>
      <c r="WAQ1395" s="1213"/>
      <c r="WAR1395" s="1213"/>
      <c r="WAS1395" s="1213"/>
      <c r="WAT1395" s="1213"/>
      <c r="WAU1395" s="1213"/>
      <c r="WAV1395" s="1213"/>
      <c r="WAW1395" s="1213"/>
      <c r="WAX1395" s="1213"/>
      <c r="WAY1395" s="1213"/>
      <c r="WAZ1395" s="1213"/>
      <c r="WBA1395" s="1213"/>
      <c r="WBB1395" s="1213"/>
      <c r="WBC1395" s="1213"/>
      <c r="WBD1395" s="1213"/>
      <c r="WBE1395" s="1213"/>
      <c r="WBF1395" s="1213"/>
      <c r="WBG1395" s="1213"/>
      <c r="WBH1395" s="1213"/>
      <c r="WBI1395" s="1213"/>
      <c r="WBJ1395" s="1213"/>
      <c r="WBK1395" s="1213"/>
      <c r="WBL1395" s="1213"/>
      <c r="WBM1395" s="1213"/>
      <c r="WBN1395" s="1213"/>
      <c r="WBO1395" s="1213"/>
      <c r="WBP1395" s="1213"/>
      <c r="WBQ1395" s="1213"/>
      <c r="WBR1395" s="1213"/>
      <c r="WBS1395" s="1213"/>
      <c r="WBT1395" s="1213"/>
      <c r="WBU1395" s="1213"/>
      <c r="WBV1395" s="1213"/>
      <c r="WBW1395" s="1213"/>
      <c r="WBX1395" s="1213"/>
      <c r="WBY1395" s="1213"/>
      <c r="WBZ1395" s="1213"/>
      <c r="WCA1395" s="1213"/>
      <c r="WCB1395" s="1213"/>
      <c r="WCC1395" s="1213"/>
      <c r="WCD1395" s="1213"/>
      <c r="WCE1395" s="1213"/>
      <c r="WCF1395" s="1213"/>
      <c r="WCG1395" s="1213"/>
      <c r="WCH1395" s="1213"/>
      <c r="WCI1395" s="1213"/>
      <c r="WCJ1395" s="1213"/>
      <c r="WCK1395" s="1213"/>
      <c r="WCL1395" s="1213"/>
      <c r="WCM1395" s="1213"/>
      <c r="WCN1395" s="1213"/>
      <c r="WCO1395" s="1213"/>
      <c r="WCP1395" s="1213"/>
      <c r="WCQ1395" s="1213"/>
      <c r="WCR1395" s="1213"/>
      <c r="WCS1395" s="1213"/>
      <c r="WCT1395" s="1213"/>
      <c r="WCU1395" s="1213"/>
      <c r="WCV1395" s="1213"/>
      <c r="WCW1395" s="1213"/>
      <c r="WCX1395" s="1213"/>
      <c r="WCY1395" s="1213"/>
      <c r="WCZ1395" s="1213"/>
      <c r="WDA1395" s="1213"/>
      <c r="WDB1395" s="1213"/>
      <c r="WDC1395" s="1213"/>
      <c r="WDD1395" s="1213"/>
      <c r="WDE1395" s="1213"/>
      <c r="WDF1395" s="1213"/>
      <c r="WDG1395" s="1213"/>
      <c r="WDH1395" s="1213"/>
      <c r="WDI1395" s="1213"/>
      <c r="WDJ1395" s="1213"/>
      <c r="WDK1395" s="1213"/>
      <c r="WDL1395" s="1213"/>
      <c r="WDM1395" s="1213"/>
      <c r="WDN1395" s="1213"/>
      <c r="WDO1395" s="1213"/>
      <c r="WDP1395" s="1213"/>
      <c r="WDQ1395" s="1213"/>
      <c r="WDR1395" s="1213"/>
      <c r="WDS1395" s="1213"/>
      <c r="WDT1395" s="1213"/>
      <c r="WDU1395" s="1213"/>
      <c r="WDV1395" s="1213"/>
      <c r="WDW1395" s="1213"/>
      <c r="WDX1395" s="1213"/>
      <c r="WDY1395" s="1213"/>
      <c r="WDZ1395" s="1213"/>
      <c r="WEA1395" s="1213"/>
      <c r="WEB1395" s="1213"/>
      <c r="WEC1395" s="1213"/>
      <c r="WED1395" s="1213"/>
      <c r="WEE1395" s="1213"/>
      <c r="WEF1395" s="1213"/>
      <c r="WEG1395" s="1213"/>
      <c r="WEH1395" s="1213"/>
      <c r="WEI1395" s="1213"/>
      <c r="WEJ1395" s="1213"/>
      <c r="WEK1395" s="1213"/>
      <c r="WEL1395" s="1213"/>
      <c r="WEM1395" s="1213"/>
      <c r="WEN1395" s="1213"/>
      <c r="WEO1395" s="1213"/>
      <c r="WEP1395" s="1213"/>
      <c r="WEQ1395" s="1213"/>
      <c r="WER1395" s="1213"/>
      <c r="WES1395" s="1213"/>
      <c r="WET1395" s="1213"/>
      <c r="WEU1395" s="1213"/>
      <c r="WEV1395" s="1213"/>
      <c r="WEW1395" s="1213"/>
      <c r="WEX1395" s="1213"/>
      <c r="WEY1395" s="1213"/>
      <c r="WEZ1395" s="1213"/>
      <c r="WFA1395" s="1213"/>
      <c r="WFB1395" s="1213"/>
      <c r="WFC1395" s="1213"/>
      <c r="WFD1395" s="1213"/>
      <c r="WFE1395" s="1213"/>
      <c r="WFF1395" s="1213"/>
      <c r="WFG1395" s="1213"/>
      <c r="WFH1395" s="1213"/>
      <c r="WFI1395" s="1213"/>
      <c r="WFJ1395" s="1213"/>
      <c r="WFK1395" s="1213"/>
      <c r="WFL1395" s="1213"/>
      <c r="WFM1395" s="1213"/>
      <c r="WFN1395" s="1213"/>
      <c r="WFO1395" s="1213"/>
      <c r="WFP1395" s="1213"/>
      <c r="WFQ1395" s="1213"/>
      <c r="WFR1395" s="1213"/>
      <c r="WFS1395" s="1213"/>
      <c r="WFT1395" s="1213"/>
      <c r="WFU1395" s="1213"/>
      <c r="WFV1395" s="1213"/>
      <c r="WFW1395" s="1213"/>
      <c r="WFX1395" s="1213"/>
      <c r="WFY1395" s="1213"/>
      <c r="WFZ1395" s="1213"/>
      <c r="WGA1395" s="1213"/>
      <c r="WGB1395" s="1213"/>
      <c r="WGC1395" s="1213"/>
      <c r="WGD1395" s="1213"/>
      <c r="WGE1395" s="1213"/>
      <c r="WGF1395" s="1213"/>
      <c r="WGG1395" s="1213"/>
      <c r="WGH1395" s="1213"/>
      <c r="WGI1395" s="1213"/>
      <c r="WGJ1395" s="1213"/>
      <c r="WGK1395" s="1213"/>
      <c r="WGL1395" s="1213"/>
      <c r="WGM1395" s="1213"/>
      <c r="WGN1395" s="1213"/>
      <c r="WGO1395" s="1213"/>
      <c r="WGP1395" s="1213"/>
      <c r="WGQ1395" s="1213"/>
      <c r="WGR1395" s="1213"/>
      <c r="WGS1395" s="1213"/>
      <c r="WGT1395" s="1213"/>
      <c r="WGU1395" s="1213"/>
      <c r="WGV1395" s="1213"/>
      <c r="WGW1395" s="1213"/>
      <c r="WGX1395" s="1213"/>
      <c r="WGY1395" s="1213"/>
      <c r="WGZ1395" s="1213"/>
      <c r="WHA1395" s="1213"/>
      <c r="WHB1395" s="1213"/>
      <c r="WHC1395" s="1213"/>
      <c r="WHD1395" s="1213"/>
      <c r="WHE1395" s="1213"/>
      <c r="WHF1395" s="1213"/>
      <c r="WHG1395" s="1213"/>
      <c r="WHH1395" s="1213"/>
      <c r="WHI1395" s="1213"/>
      <c r="WHJ1395" s="1213"/>
      <c r="WHK1395" s="1213"/>
      <c r="WHL1395" s="1213"/>
      <c r="WHM1395" s="1213"/>
      <c r="WHN1395" s="1213"/>
      <c r="WHO1395" s="1213"/>
      <c r="WHP1395" s="1213"/>
      <c r="WHQ1395" s="1213"/>
      <c r="WHR1395" s="1213"/>
      <c r="WHS1395" s="1213"/>
      <c r="WHT1395" s="1213"/>
      <c r="WHU1395" s="1213"/>
      <c r="WHV1395" s="1213"/>
      <c r="WHW1395" s="1213"/>
      <c r="WHX1395" s="1213"/>
      <c r="WHY1395" s="1213"/>
      <c r="WHZ1395" s="1213"/>
      <c r="WIA1395" s="1213"/>
      <c r="WIB1395" s="1213"/>
      <c r="WIC1395" s="1213"/>
      <c r="WID1395" s="1213"/>
      <c r="WIE1395" s="1213"/>
      <c r="WIF1395" s="1213"/>
      <c r="WIG1395" s="1213"/>
      <c r="WIH1395" s="1213"/>
      <c r="WII1395" s="1213"/>
      <c r="WIJ1395" s="1213"/>
      <c r="WIK1395" s="1213"/>
      <c r="WIL1395" s="1213"/>
      <c r="WIM1395" s="1213"/>
      <c r="WIN1395" s="1213"/>
      <c r="WIO1395" s="1213"/>
      <c r="WIP1395" s="1213"/>
      <c r="WIQ1395" s="1213"/>
      <c r="WIR1395" s="1213"/>
      <c r="WIS1395" s="1213"/>
      <c r="WIT1395" s="1213"/>
      <c r="WIU1395" s="1213"/>
      <c r="WIV1395" s="1213"/>
      <c r="WIW1395" s="1213"/>
      <c r="WIX1395" s="1213"/>
      <c r="WIY1395" s="1213"/>
      <c r="WIZ1395" s="1213"/>
      <c r="WJA1395" s="1213"/>
      <c r="WJB1395" s="1213"/>
      <c r="WJC1395" s="1213"/>
      <c r="WJD1395" s="1213"/>
      <c r="WJE1395" s="1213"/>
      <c r="WJF1395" s="1213"/>
      <c r="WJG1395" s="1213"/>
      <c r="WJH1395" s="1213"/>
      <c r="WJI1395" s="1213"/>
      <c r="WJJ1395" s="1213"/>
      <c r="WJK1395" s="1213"/>
      <c r="WJL1395" s="1213"/>
      <c r="WJM1395" s="1213"/>
      <c r="WJN1395" s="1213"/>
      <c r="WJO1395" s="1213"/>
      <c r="WJP1395" s="1213"/>
      <c r="WJQ1395" s="1213"/>
      <c r="WJR1395" s="1213"/>
      <c r="WJS1395" s="1213"/>
      <c r="WJT1395" s="1213"/>
      <c r="WJU1395" s="1213"/>
      <c r="WJV1395" s="1213"/>
      <c r="WJW1395" s="1213"/>
      <c r="WJX1395" s="1213"/>
      <c r="WJY1395" s="1213"/>
      <c r="WJZ1395" s="1213"/>
      <c r="WKA1395" s="1213"/>
      <c r="WKB1395" s="1213"/>
      <c r="WKC1395" s="1213"/>
      <c r="WKD1395" s="1213"/>
      <c r="WKE1395" s="1213"/>
      <c r="WKF1395" s="1213"/>
      <c r="WKG1395" s="1213"/>
      <c r="WKH1395" s="1213"/>
      <c r="WKI1395" s="1213"/>
      <c r="WKJ1395" s="1213"/>
      <c r="WKK1395" s="1213"/>
      <c r="WKL1395" s="1213"/>
      <c r="WKM1395" s="1213"/>
      <c r="WKN1395" s="1213"/>
      <c r="WKO1395" s="1213"/>
      <c r="WKP1395" s="1213"/>
      <c r="WKQ1395" s="1213"/>
      <c r="WKR1395" s="1213"/>
      <c r="WKS1395" s="1213"/>
      <c r="WKT1395" s="1213"/>
      <c r="WKU1395" s="1213"/>
      <c r="WKV1395" s="1213"/>
      <c r="WKW1395" s="1213"/>
      <c r="WKX1395" s="1213"/>
      <c r="WKY1395" s="1213"/>
      <c r="WKZ1395" s="1213"/>
      <c r="WLA1395" s="1213"/>
      <c r="WLB1395" s="1213"/>
      <c r="WLC1395" s="1213"/>
      <c r="WLD1395" s="1213"/>
      <c r="WLE1395" s="1213"/>
      <c r="WLF1395" s="1213"/>
      <c r="WLG1395" s="1213"/>
      <c r="WLH1395" s="1213"/>
      <c r="WLI1395" s="1213"/>
      <c r="WLJ1395" s="1213"/>
      <c r="WLK1395" s="1213"/>
      <c r="WLL1395" s="1213"/>
      <c r="WLM1395" s="1213"/>
      <c r="WLN1395" s="1213"/>
      <c r="WLO1395" s="1213"/>
      <c r="WLP1395" s="1213"/>
      <c r="WLQ1395" s="1213"/>
      <c r="WLR1395" s="1213"/>
      <c r="WLS1395" s="1213"/>
      <c r="WLT1395" s="1213"/>
      <c r="WLU1395" s="1213"/>
      <c r="WLV1395" s="1213"/>
      <c r="WLW1395" s="1213"/>
      <c r="WLX1395" s="1213"/>
      <c r="WLY1395" s="1213"/>
      <c r="WLZ1395" s="1213"/>
      <c r="WMA1395" s="1213"/>
      <c r="WMB1395" s="1213"/>
      <c r="WMC1395" s="1213"/>
      <c r="WMD1395" s="1213"/>
      <c r="WME1395" s="1213"/>
      <c r="WMF1395" s="1213"/>
      <c r="WMG1395" s="1213"/>
      <c r="WMH1395" s="1213"/>
      <c r="WMI1395" s="1213"/>
      <c r="WMJ1395" s="1213"/>
      <c r="WMK1395" s="1213"/>
      <c r="WML1395" s="1213"/>
      <c r="WMM1395" s="1213"/>
      <c r="WMN1395" s="1213"/>
      <c r="WMO1395" s="1213"/>
      <c r="WMP1395" s="1213"/>
      <c r="WMQ1395" s="1213"/>
      <c r="WMR1395" s="1213"/>
      <c r="WMS1395" s="1213"/>
      <c r="WMT1395" s="1213"/>
      <c r="WMU1395" s="1213"/>
      <c r="WMV1395" s="1213"/>
      <c r="WMW1395" s="1213"/>
      <c r="WMX1395" s="1213"/>
      <c r="WMY1395" s="1213"/>
      <c r="WMZ1395" s="1213"/>
      <c r="WNA1395" s="1213"/>
      <c r="WNB1395" s="1213"/>
      <c r="WNC1395" s="1213"/>
      <c r="WND1395" s="1213"/>
      <c r="WNE1395" s="1213"/>
      <c r="WNF1395" s="1213"/>
      <c r="WNG1395" s="1213"/>
      <c r="WNH1395" s="1213"/>
      <c r="WNI1395" s="1213"/>
      <c r="WNJ1395" s="1213"/>
      <c r="WNK1395" s="1213"/>
      <c r="WNL1395" s="1213"/>
      <c r="WNM1395" s="1213"/>
      <c r="WNN1395" s="1213"/>
      <c r="WNO1395" s="1213"/>
      <c r="WNP1395" s="1213"/>
      <c r="WNQ1395" s="1213"/>
      <c r="WNR1395" s="1213"/>
      <c r="WNS1395" s="1213"/>
      <c r="WNT1395" s="1213"/>
      <c r="WNU1395" s="1213"/>
      <c r="WNV1395" s="1213"/>
      <c r="WNW1395" s="1213"/>
      <c r="WNX1395" s="1213"/>
      <c r="WNY1395" s="1213"/>
      <c r="WNZ1395" s="1213"/>
      <c r="WOA1395" s="1213"/>
      <c r="WOB1395" s="1213"/>
      <c r="WOC1395" s="1213"/>
      <c r="WOD1395" s="1213"/>
      <c r="WOE1395" s="1213"/>
      <c r="WOF1395" s="1213"/>
      <c r="WOG1395" s="1213"/>
      <c r="WOH1395" s="1213"/>
      <c r="WOI1395" s="1213"/>
      <c r="WOJ1395" s="1213"/>
      <c r="WOK1395" s="1213"/>
      <c r="WOL1395" s="1213"/>
      <c r="WOM1395" s="1213"/>
      <c r="WON1395" s="1213"/>
      <c r="WOO1395" s="1213"/>
      <c r="WOP1395" s="1213"/>
      <c r="WOQ1395" s="1213"/>
      <c r="WOR1395" s="1213"/>
      <c r="WOS1395" s="1213"/>
      <c r="WOT1395" s="1213"/>
      <c r="WOU1395" s="1213"/>
      <c r="WOV1395" s="1213"/>
      <c r="WOW1395" s="1213"/>
      <c r="WOX1395" s="1213"/>
      <c r="WOY1395" s="1213"/>
      <c r="WOZ1395" s="1213"/>
      <c r="WPA1395" s="1213"/>
      <c r="WPB1395" s="1213"/>
      <c r="WPC1395" s="1213"/>
      <c r="WPD1395" s="1213"/>
      <c r="WPE1395" s="1213"/>
      <c r="WPF1395" s="1213"/>
      <c r="WPG1395" s="1213"/>
      <c r="WPH1395" s="1213"/>
      <c r="WPI1395" s="1213"/>
      <c r="WPJ1395" s="1213"/>
      <c r="WPK1395" s="1213"/>
      <c r="WPL1395" s="1213"/>
      <c r="WPM1395" s="1213"/>
      <c r="WPN1395" s="1213"/>
      <c r="WPO1395" s="1213"/>
      <c r="WPP1395" s="1213"/>
      <c r="WPQ1395" s="1213"/>
      <c r="WPR1395" s="1213"/>
      <c r="WPS1395" s="1213"/>
      <c r="WPT1395" s="1213"/>
      <c r="WPU1395" s="1213"/>
      <c r="WPV1395" s="1213"/>
      <c r="WPW1395" s="1213"/>
      <c r="WPX1395" s="1213"/>
      <c r="WPY1395" s="1213"/>
      <c r="WPZ1395" s="1213"/>
      <c r="WQA1395" s="1213"/>
      <c r="WQB1395" s="1213"/>
      <c r="WQC1395" s="1213"/>
      <c r="WQD1395" s="1213"/>
      <c r="WQE1395" s="1213"/>
      <c r="WQF1395" s="1213"/>
      <c r="WQG1395" s="1213"/>
      <c r="WQH1395" s="1213"/>
      <c r="WQI1395" s="1213"/>
      <c r="WQJ1395" s="1213"/>
      <c r="WQK1395" s="1213"/>
      <c r="WQL1395" s="1213"/>
      <c r="WQM1395" s="1213"/>
      <c r="WQN1395" s="1213"/>
      <c r="WQO1395" s="1213"/>
      <c r="WQP1395" s="1213"/>
      <c r="WQQ1395" s="1213"/>
      <c r="WQR1395" s="1213"/>
      <c r="WQS1395" s="1213"/>
      <c r="WQT1395" s="1213"/>
      <c r="WQU1395" s="1213"/>
      <c r="WQV1395" s="1213"/>
      <c r="WQW1395" s="1213"/>
      <c r="WQX1395" s="1213"/>
      <c r="WQY1395" s="1213"/>
      <c r="WQZ1395" s="1213"/>
      <c r="WRA1395" s="1213"/>
      <c r="WRB1395" s="1213"/>
      <c r="WRC1395" s="1213"/>
      <c r="WRD1395" s="1213"/>
      <c r="WRE1395" s="1213"/>
      <c r="WRF1395" s="1213"/>
      <c r="WRG1395" s="1213"/>
      <c r="WRH1395" s="1213"/>
      <c r="WRI1395" s="1213"/>
      <c r="WRJ1395" s="1213"/>
      <c r="WRK1395" s="1213"/>
      <c r="WRL1395" s="1213"/>
      <c r="WRM1395" s="1213"/>
      <c r="WRN1395" s="1213"/>
      <c r="WRO1395" s="1213"/>
      <c r="WRP1395" s="1213"/>
      <c r="WRQ1395" s="1213"/>
      <c r="WRR1395" s="1213"/>
      <c r="WRS1395" s="1213"/>
      <c r="WRT1395" s="1213"/>
      <c r="WRU1395" s="1213"/>
      <c r="WRV1395" s="1213"/>
      <c r="WRW1395" s="1213"/>
      <c r="WRX1395" s="1213"/>
      <c r="WRY1395" s="1213"/>
      <c r="WRZ1395" s="1213"/>
      <c r="WSA1395" s="1213"/>
      <c r="WSB1395" s="1213"/>
      <c r="WSC1395" s="1213"/>
      <c r="WSD1395" s="1213"/>
      <c r="WSE1395" s="1213"/>
      <c r="WSF1395" s="1213"/>
      <c r="WSG1395" s="1213"/>
      <c r="WSH1395" s="1213"/>
      <c r="WSI1395" s="1213"/>
      <c r="WSJ1395" s="1213"/>
      <c r="WSK1395" s="1213"/>
      <c r="WSL1395" s="1213"/>
      <c r="WSM1395" s="1213"/>
      <c r="WSN1395" s="1213"/>
      <c r="WSO1395" s="1213"/>
      <c r="WSP1395" s="1213"/>
      <c r="WSQ1395" s="1213"/>
      <c r="WSR1395" s="1213"/>
      <c r="WSS1395" s="1213"/>
      <c r="WST1395" s="1213"/>
      <c r="WSU1395" s="1213"/>
      <c r="WSV1395" s="1213"/>
      <c r="WSW1395" s="1213"/>
      <c r="WSX1395" s="1213"/>
      <c r="WSY1395" s="1213"/>
      <c r="WSZ1395" s="1213"/>
      <c r="WTA1395" s="1213"/>
      <c r="WTB1395" s="1213"/>
      <c r="WTC1395" s="1213"/>
      <c r="WTD1395" s="1213"/>
      <c r="WTE1395" s="1213"/>
      <c r="WTF1395" s="1213"/>
      <c r="WTG1395" s="1213"/>
      <c r="WTH1395" s="1213"/>
      <c r="WTI1395" s="1213"/>
      <c r="WTJ1395" s="1213"/>
      <c r="WTK1395" s="1213"/>
      <c r="WTL1395" s="1213"/>
      <c r="WTM1395" s="1213"/>
      <c r="WTN1395" s="1213"/>
      <c r="WTO1395" s="1213"/>
      <c r="WTP1395" s="1213"/>
      <c r="WTQ1395" s="1213"/>
      <c r="WTR1395" s="1213"/>
      <c r="WTS1395" s="1213"/>
      <c r="WTT1395" s="1213"/>
      <c r="WTU1395" s="1213"/>
      <c r="WTV1395" s="1213"/>
      <c r="WTW1395" s="1213"/>
      <c r="WTX1395" s="1213"/>
      <c r="WTY1395" s="1213"/>
      <c r="WTZ1395" s="1213"/>
      <c r="WUA1395" s="1213"/>
      <c r="WUB1395" s="1213"/>
      <c r="WUC1395" s="1213"/>
      <c r="WUD1395" s="1213"/>
      <c r="WUE1395" s="1213"/>
      <c r="WUF1395" s="1213"/>
      <c r="WUG1395" s="1213"/>
      <c r="WUH1395" s="1213"/>
      <c r="WUI1395" s="1213"/>
      <c r="WUJ1395" s="1213"/>
      <c r="WUK1395" s="1213"/>
      <c r="WUL1395" s="1213"/>
      <c r="WUM1395" s="1213"/>
      <c r="WUN1395" s="1213"/>
      <c r="WUO1395" s="1213"/>
      <c r="WUP1395" s="1213"/>
      <c r="WUQ1395" s="1213"/>
      <c r="WUR1395" s="1213"/>
      <c r="WUS1395" s="1213"/>
      <c r="WUT1395" s="1213"/>
      <c r="WUU1395" s="1213"/>
      <c r="WUV1395" s="1213"/>
      <c r="WUW1395" s="1213"/>
      <c r="WUX1395" s="1213"/>
      <c r="WUY1395" s="1213"/>
      <c r="WUZ1395" s="1213"/>
      <c r="WVA1395" s="1213"/>
      <c r="WVB1395" s="1213"/>
      <c r="WVC1395" s="1213"/>
      <c r="WVD1395" s="1213"/>
      <c r="WVE1395" s="1213"/>
      <c r="WVF1395" s="1213"/>
      <c r="WVG1395" s="1213"/>
      <c r="WVH1395" s="1213"/>
      <c r="WVI1395" s="1213"/>
      <c r="WVJ1395" s="1213"/>
      <c r="WVK1395" s="1213"/>
      <c r="WVL1395" s="1213"/>
      <c r="WVM1395" s="1213"/>
      <c r="WVN1395" s="1213"/>
      <c r="WVO1395" s="1213"/>
      <c r="WVP1395" s="1213"/>
      <c r="WVQ1395" s="1213"/>
      <c r="WVR1395" s="1213"/>
      <c r="WVS1395" s="1213"/>
      <c r="WVT1395" s="1213"/>
      <c r="WVU1395" s="1213"/>
      <c r="WVV1395" s="1213"/>
      <c r="WVW1395" s="1213"/>
      <c r="WVX1395" s="1213"/>
      <c r="WVY1395" s="1213"/>
      <c r="WVZ1395" s="1213"/>
      <c r="WWA1395" s="1213"/>
      <c r="WWB1395" s="1213"/>
      <c r="WWC1395" s="1213"/>
      <c r="WWD1395" s="1213"/>
      <c r="WWE1395" s="1213"/>
      <c r="WWF1395" s="1213"/>
      <c r="WWG1395" s="1213"/>
      <c r="WWH1395" s="1213"/>
      <c r="WWI1395" s="1213"/>
      <c r="WWJ1395" s="1213"/>
      <c r="WWK1395" s="1213"/>
      <c r="WWL1395" s="1213"/>
      <c r="WWM1395" s="1213"/>
      <c r="WWN1395" s="1213"/>
      <c r="WWO1395" s="1213"/>
      <c r="WWP1395" s="1213"/>
      <c r="WWQ1395" s="1213"/>
      <c r="WWR1395" s="1213"/>
      <c r="WWS1395" s="1213"/>
      <c r="WWT1395" s="1213"/>
      <c r="WWU1395" s="1213"/>
      <c r="WWV1395" s="1213"/>
      <c r="WWW1395" s="1213"/>
      <c r="WWX1395" s="1213"/>
      <c r="WWY1395" s="1213"/>
      <c r="WWZ1395" s="1213"/>
      <c r="WXA1395" s="1213"/>
      <c r="WXB1395" s="1213"/>
      <c r="WXC1395" s="1213"/>
      <c r="WXD1395" s="1213"/>
      <c r="WXE1395" s="1213"/>
      <c r="WXF1395" s="1213"/>
      <c r="WXG1395" s="1213"/>
      <c r="WXH1395" s="1213"/>
      <c r="WXI1395" s="1213"/>
      <c r="WXJ1395" s="1213"/>
      <c r="WXK1395" s="1213"/>
      <c r="WXL1395" s="1213"/>
      <c r="WXM1395" s="1213"/>
      <c r="WXN1395" s="1213"/>
      <c r="WXO1395" s="1213"/>
      <c r="WXP1395" s="1213"/>
      <c r="WXQ1395" s="1213"/>
      <c r="WXR1395" s="1213"/>
      <c r="WXS1395" s="1213"/>
      <c r="WXT1395" s="1213"/>
      <c r="WXU1395" s="1213"/>
      <c r="WXV1395" s="1213"/>
      <c r="WXW1395" s="1213"/>
      <c r="WXX1395" s="1213"/>
      <c r="WXY1395" s="1213"/>
      <c r="WXZ1395" s="1213"/>
      <c r="WYA1395" s="1213"/>
      <c r="WYB1395" s="1213"/>
      <c r="WYC1395" s="1213"/>
      <c r="WYD1395" s="1213"/>
      <c r="WYE1395" s="1213"/>
      <c r="WYF1395" s="1213"/>
      <c r="WYG1395" s="1213"/>
      <c r="WYH1395" s="1213"/>
      <c r="WYI1395" s="1213"/>
      <c r="WYJ1395" s="1213"/>
      <c r="WYK1395" s="1213"/>
      <c r="WYL1395" s="1213"/>
      <c r="WYM1395" s="1213"/>
      <c r="WYN1395" s="1213"/>
      <c r="WYO1395" s="1213"/>
      <c r="WYP1395" s="1213"/>
      <c r="WYQ1395" s="1213"/>
      <c r="WYR1395" s="1213"/>
      <c r="WYS1395" s="1213"/>
      <c r="WYT1395" s="1213"/>
      <c r="WYU1395" s="1213"/>
      <c r="WYV1395" s="1213"/>
      <c r="WYW1395" s="1213"/>
      <c r="WYX1395" s="1213"/>
      <c r="WYY1395" s="1213"/>
      <c r="WYZ1395" s="1213"/>
      <c r="WZA1395" s="1213"/>
      <c r="WZB1395" s="1213"/>
      <c r="WZC1395" s="1213"/>
      <c r="WZD1395" s="1213"/>
      <c r="WZE1395" s="1213"/>
      <c r="WZF1395" s="1213"/>
      <c r="WZG1395" s="1213"/>
      <c r="WZH1395" s="1213"/>
      <c r="WZI1395" s="1213"/>
      <c r="WZJ1395" s="1213"/>
      <c r="WZK1395" s="1213"/>
      <c r="WZL1395" s="1213"/>
      <c r="WZM1395" s="1213"/>
      <c r="WZN1395" s="1213"/>
      <c r="WZO1395" s="1213"/>
      <c r="WZP1395" s="1213"/>
      <c r="WZQ1395" s="1213"/>
      <c r="WZR1395" s="1213"/>
      <c r="WZS1395" s="1213"/>
      <c r="WZT1395" s="1213"/>
      <c r="WZU1395" s="1213"/>
      <c r="WZV1395" s="1213"/>
      <c r="WZW1395" s="1213"/>
      <c r="WZX1395" s="1213"/>
      <c r="WZY1395" s="1213"/>
      <c r="WZZ1395" s="1213"/>
      <c r="XAA1395" s="1213"/>
      <c r="XAB1395" s="1213"/>
      <c r="XAC1395" s="1213"/>
      <c r="XAD1395" s="1213"/>
      <c r="XAE1395" s="1213"/>
      <c r="XAF1395" s="1213"/>
      <c r="XAG1395" s="1213"/>
      <c r="XAH1395" s="1213"/>
      <c r="XAI1395" s="1213"/>
      <c r="XAJ1395" s="1213"/>
      <c r="XAK1395" s="1213"/>
      <c r="XAL1395" s="1213"/>
      <c r="XAM1395" s="1213"/>
      <c r="XAN1395" s="1213"/>
      <c r="XAO1395" s="1213"/>
      <c r="XAP1395" s="1213"/>
      <c r="XAQ1395" s="1213"/>
      <c r="XAR1395" s="1213"/>
      <c r="XAS1395" s="1213"/>
      <c r="XAT1395" s="1213"/>
      <c r="XAU1395" s="1213"/>
      <c r="XAV1395" s="1213"/>
      <c r="XAW1395" s="1213"/>
      <c r="XAX1395" s="1213"/>
      <c r="XAY1395" s="1213"/>
      <c r="XAZ1395" s="1213"/>
      <c r="XBA1395" s="1213"/>
      <c r="XBB1395" s="1213"/>
      <c r="XBC1395" s="1213"/>
      <c r="XBD1395" s="1213"/>
      <c r="XBE1395" s="1213"/>
      <c r="XBF1395" s="1213"/>
      <c r="XBG1395" s="1213"/>
      <c r="XBH1395" s="1213"/>
      <c r="XBI1395" s="1213"/>
      <c r="XBJ1395" s="1213"/>
      <c r="XBK1395" s="1213"/>
      <c r="XBL1395" s="1213"/>
      <c r="XBM1395" s="1213"/>
      <c r="XBN1395" s="1213"/>
      <c r="XBO1395" s="1213"/>
      <c r="XBP1395" s="1213"/>
      <c r="XBQ1395" s="1213"/>
      <c r="XBR1395" s="1213"/>
      <c r="XBS1395" s="1213"/>
      <c r="XBT1395" s="1213"/>
      <c r="XBU1395" s="1213"/>
      <c r="XBV1395" s="1213"/>
      <c r="XBW1395" s="1213"/>
      <c r="XBX1395" s="1213"/>
      <c r="XBY1395" s="1213"/>
      <c r="XBZ1395" s="1213"/>
      <c r="XCA1395" s="1213"/>
      <c r="XCB1395" s="1213"/>
      <c r="XCC1395" s="1213"/>
      <c r="XCD1395" s="1213"/>
      <c r="XCE1395" s="1213"/>
      <c r="XCF1395" s="1213"/>
      <c r="XCG1395" s="1213"/>
      <c r="XCH1395" s="1213"/>
      <c r="XCI1395" s="1213"/>
      <c r="XCJ1395" s="1213"/>
      <c r="XCK1395" s="1213"/>
      <c r="XCL1395" s="1213"/>
      <c r="XCM1395" s="1213"/>
      <c r="XCN1395" s="1213"/>
      <c r="XCO1395" s="1213"/>
      <c r="XCP1395" s="1213"/>
      <c r="XCQ1395" s="1213"/>
      <c r="XCR1395" s="1213"/>
      <c r="XCS1395" s="1213"/>
      <c r="XCT1395" s="1213"/>
      <c r="XCU1395" s="1213"/>
      <c r="XCV1395" s="1213"/>
      <c r="XCW1395" s="1213"/>
      <c r="XCX1395" s="1213"/>
      <c r="XCY1395" s="1213"/>
      <c r="XCZ1395" s="1213"/>
      <c r="XDA1395" s="1213"/>
      <c r="XDB1395" s="1213"/>
      <c r="XDC1395" s="1213"/>
      <c r="XDD1395" s="1213"/>
      <c r="XDE1395" s="1213"/>
      <c r="XDF1395" s="1213"/>
      <c r="XDG1395" s="1213"/>
      <c r="XDH1395" s="1213"/>
      <c r="XDI1395" s="1213"/>
      <c r="XDJ1395" s="1213"/>
      <c r="XDK1395" s="1213"/>
      <c r="XDL1395" s="1213"/>
      <c r="XDM1395" s="1213"/>
      <c r="XDN1395" s="1213"/>
      <c r="XDO1395" s="1213"/>
      <c r="XDP1395" s="1213"/>
      <c r="XDQ1395" s="1213"/>
      <c r="XDR1395" s="1213"/>
      <c r="XDS1395" s="1213"/>
      <c r="XDT1395" s="1213"/>
      <c r="XDU1395" s="1213"/>
      <c r="XDV1395" s="1213"/>
      <c r="XDW1395" s="1213"/>
      <c r="XDX1395" s="1213"/>
      <c r="XDY1395" s="1213"/>
      <c r="XDZ1395" s="1213"/>
      <c r="XEA1395" s="1213"/>
      <c r="XEB1395" s="1213"/>
      <c r="XEC1395" s="1213"/>
      <c r="XED1395" s="1213"/>
      <c r="XEE1395" s="1213"/>
      <c r="XEF1395" s="1213"/>
      <c r="XEG1395" s="1213"/>
      <c r="XEH1395" s="1213"/>
      <c r="XEI1395" s="1213"/>
      <c r="XEJ1395" s="1213"/>
      <c r="XEK1395" s="1213"/>
      <c r="XEL1395" s="1213"/>
      <c r="XEM1395" s="1213"/>
      <c r="XEN1395" s="1213"/>
      <c r="XEO1395" s="1213"/>
    </row>
    <row r="1396" spans="1:16369" ht="15.75" hidden="1" customHeight="1">
      <c r="A1396" s="1204" t="s">
        <v>1733</v>
      </c>
      <c r="B1396" s="1205">
        <v>6</v>
      </c>
      <c r="C1396" s="1217">
        <v>42545</v>
      </c>
      <c r="D1396" s="1217"/>
      <c r="E1396" s="1217">
        <v>42545</v>
      </c>
      <c r="F1396" s="1218" t="s">
        <v>1737</v>
      </c>
      <c r="G1396" s="1219" t="s">
        <v>927</v>
      </c>
      <c r="H1396" s="1218"/>
      <c r="I1396" s="1208"/>
      <c r="J1396" s="1208"/>
      <c r="K1396" s="1209"/>
      <c r="L1396" s="1208"/>
      <c r="M1396" s="1210">
        <v>500000000</v>
      </c>
      <c r="N1396" s="1220" t="s">
        <v>26</v>
      </c>
      <c r="O1396" s="1220" t="s">
        <v>63</v>
      </c>
      <c r="P1396" s="1213"/>
      <c r="Q1396" s="1213"/>
      <c r="R1396" s="1213"/>
      <c r="S1396" s="1213"/>
      <c r="T1396" s="1213"/>
      <c r="U1396" s="1213"/>
      <c r="V1396" s="1213"/>
      <c r="W1396" s="1213"/>
      <c r="X1396" s="1213"/>
      <c r="Y1396" s="1213"/>
      <c r="Z1396" s="1213"/>
      <c r="AA1396" s="1213"/>
      <c r="AB1396" s="1213"/>
      <c r="AC1396" s="1213"/>
      <c r="AD1396" s="1213"/>
      <c r="AE1396" s="1213"/>
      <c r="AF1396" s="1213"/>
      <c r="AG1396" s="1213"/>
      <c r="AH1396" s="1213"/>
      <c r="AI1396" s="1213"/>
      <c r="AJ1396" s="1213"/>
      <c r="AK1396" s="1213"/>
      <c r="AL1396" s="1213"/>
      <c r="AM1396" s="1213"/>
      <c r="AN1396" s="1213"/>
      <c r="AO1396" s="1213"/>
      <c r="AP1396" s="1213"/>
      <c r="AQ1396" s="1213"/>
      <c r="AR1396" s="1213"/>
      <c r="AS1396" s="1213"/>
      <c r="AT1396" s="1213"/>
      <c r="AU1396" s="1213"/>
      <c r="AV1396" s="1213"/>
      <c r="AW1396" s="1213"/>
      <c r="AX1396" s="1213"/>
      <c r="AY1396" s="1213"/>
      <c r="AZ1396" s="1213"/>
      <c r="BA1396" s="1213"/>
      <c r="BB1396" s="1213"/>
      <c r="BC1396" s="1213"/>
      <c r="BD1396" s="1213"/>
      <c r="BE1396" s="1213"/>
      <c r="BF1396" s="1213"/>
      <c r="BG1396" s="1213"/>
      <c r="BH1396" s="1213"/>
      <c r="BI1396" s="1213"/>
      <c r="BJ1396" s="1213"/>
      <c r="BK1396" s="1213"/>
      <c r="BL1396" s="1213"/>
      <c r="BM1396" s="1213"/>
      <c r="BN1396" s="1213"/>
      <c r="BO1396" s="1213"/>
      <c r="BP1396" s="1213"/>
      <c r="BQ1396" s="1213"/>
      <c r="BR1396" s="1213"/>
      <c r="BS1396" s="1213"/>
      <c r="BT1396" s="1213"/>
      <c r="BU1396" s="1213"/>
      <c r="BV1396" s="1213"/>
      <c r="BW1396" s="1213"/>
      <c r="BX1396" s="1213"/>
      <c r="BY1396" s="1213"/>
      <c r="BZ1396" s="1213"/>
      <c r="CA1396" s="1213"/>
      <c r="CB1396" s="1213"/>
      <c r="CC1396" s="1213"/>
      <c r="CD1396" s="1213"/>
      <c r="CE1396" s="1213"/>
      <c r="CF1396" s="1213"/>
      <c r="CG1396" s="1213"/>
      <c r="CH1396" s="1213"/>
      <c r="CI1396" s="1213"/>
      <c r="CJ1396" s="1213"/>
      <c r="CK1396" s="1213"/>
      <c r="CL1396" s="1213"/>
      <c r="CM1396" s="1213"/>
      <c r="CN1396" s="1213"/>
      <c r="CO1396" s="1213"/>
      <c r="CP1396" s="1213"/>
      <c r="CQ1396" s="1213"/>
      <c r="CR1396" s="1213"/>
      <c r="CS1396" s="1213"/>
      <c r="CT1396" s="1213"/>
      <c r="CU1396" s="1213"/>
      <c r="CV1396" s="1213"/>
      <c r="CW1396" s="1213"/>
      <c r="CX1396" s="1213"/>
      <c r="CY1396" s="1213"/>
      <c r="CZ1396" s="1213"/>
      <c r="DA1396" s="1213"/>
      <c r="DB1396" s="1213"/>
      <c r="DC1396" s="1213"/>
      <c r="DD1396" s="1213"/>
      <c r="DE1396" s="1213"/>
      <c r="DF1396" s="1213"/>
      <c r="DG1396" s="1213"/>
      <c r="DH1396" s="1213"/>
      <c r="DI1396" s="1213"/>
      <c r="DJ1396" s="1213"/>
      <c r="DK1396" s="1213"/>
      <c r="DL1396" s="1213"/>
      <c r="DM1396" s="1213"/>
      <c r="DN1396" s="1213"/>
      <c r="DO1396" s="1213"/>
      <c r="DP1396" s="1213"/>
      <c r="DQ1396" s="1213"/>
      <c r="DR1396" s="1213"/>
      <c r="DS1396" s="1213"/>
      <c r="DT1396" s="1213"/>
      <c r="DU1396" s="1213"/>
      <c r="DV1396" s="1213"/>
      <c r="DW1396" s="1213"/>
      <c r="DX1396" s="1213"/>
      <c r="DY1396" s="1213"/>
      <c r="DZ1396" s="1213"/>
      <c r="EA1396" s="1213"/>
      <c r="EB1396" s="1213"/>
      <c r="EC1396" s="1213"/>
      <c r="ED1396" s="1213"/>
      <c r="EE1396" s="1213"/>
      <c r="EF1396" s="1213"/>
      <c r="EG1396" s="1213"/>
      <c r="EH1396" s="1213"/>
      <c r="EI1396" s="1213"/>
      <c r="EJ1396" s="1213"/>
      <c r="EK1396" s="1213"/>
      <c r="EL1396" s="1213"/>
      <c r="EM1396" s="1213"/>
      <c r="EN1396" s="1213"/>
      <c r="EO1396" s="1213"/>
      <c r="EP1396" s="1213"/>
      <c r="EQ1396" s="1213"/>
      <c r="ER1396" s="1213"/>
      <c r="ES1396" s="1213"/>
      <c r="ET1396" s="1213"/>
      <c r="EU1396" s="1213"/>
      <c r="EV1396" s="1213"/>
      <c r="EW1396" s="1213"/>
      <c r="EX1396" s="1213"/>
      <c r="EY1396" s="1213"/>
      <c r="EZ1396" s="1213"/>
      <c r="FA1396" s="1213"/>
      <c r="FB1396" s="1213"/>
      <c r="FC1396" s="1213"/>
      <c r="FD1396" s="1213"/>
      <c r="FE1396" s="1213"/>
      <c r="FF1396" s="1213"/>
      <c r="FG1396" s="1213"/>
      <c r="FH1396" s="1213"/>
      <c r="FI1396" s="1213"/>
      <c r="FJ1396" s="1213"/>
      <c r="FK1396" s="1213"/>
      <c r="FL1396" s="1213"/>
      <c r="FM1396" s="1213"/>
      <c r="FN1396" s="1213"/>
      <c r="FO1396" s="1213"/>
      <c r="FP1396" s="1213"/>
      <c r="FQ1396" s="1213"/>
      <c r="FR1396" s="1213"/>
      <c r="FS1396" s="1213"/>
      <c r="FT1396" s="1213"/>
      <c r="FU1396" s="1213"/>
      <c r="FV1396" s="1213"/>
      <c r="FW1396" s="1213"/>
      <c r="FX1396" s="1213"/>
      <c r="FY1396" s="1213"/>
      <c r="FZ1396" s="1213"/>
      <c r="GA1396" s="1213"/>
      <c r="GB1396" s="1213"/>
      <c r="GC1396" s="1213"/>
      <c r="GD1396" s="1213"/>
      <c r="GE1396" s="1213"/>
      <c r="GF1396" s="1213"/>
      <c r="GG1396" s="1213"/>
      <c r="GH1396" s="1213"/>
      <c r="GI1396" s="1213"/>
      <c r="GJ1396" s="1213"/>
      <c r="GK1396" s="1213"/>
      <c r="GL1396" s="1213"/>
      <c r="GM1396" s="1213"/>
      <c r="GN1396" s="1213"/>
      <c r="GO1396" s="1213"/>
      <c r="GP1396" s="1213"/>
      <c r="GQ1396" s="1213"/>
      <c r="GR1396" s="1213"/>
      <c r="GS1396" s="1213"/>
      <c r="GT1396" s="1213"/>
      <c r="GU1396" s="1213"/>
      <c r="GV1396" s="1213"/>
      <c r="GW1396" s="1213"/>
      <c r="GX1396" s="1213"/>
      <c r="GY1396" s="1213"/>
      <c r="GZ1396" s="1213"/>
      <c r="HA1396" s="1213"/>
      <c r="HB1396" s="1213"/>
      <c r="HC1396" s="1213"/>
      <c r="HD1396" s="1213"/>
      <c r="HE1396" s="1213"/>
      <c r="HF1396" s="1213"/>
      <c r="HG1396" s="1213"/>
      <c r="HH1396" s="1213"/>
      <c r="HI1396" s="1213"/>
      <c r="HJ1396" s="1213"/>
      <c r="HK1396" s="1213"/>
      <c r="HL1396" s="1213"/>
      <c r="HM1396" s="1213"/>
      <c r="HN1396" s="1213"/>
      <c r="HO1396" s="1213"/>
      <c r="HP1396" s="1213"/>
      <c r="HQ1396" s="1213"/>
      <c r="HR1396" s="1213"/>
      <c r="HS1396" s="1213"/>
      <c r="HT1396" s="1213"/>
      <c r="HU1396" s="1213"/>
      <c r="HV1396" s="1213"/>
      <c r="HW1396" s="1213"/>
      <c r="HX1396" s="1213"/>
      <c r="HY1396" s="1213"/>
      <c r="HZ1396" s="1213"/>
      <c r="IA1396" s="1213"/>
      <c r="IB1396" s="1213"/>
      <c r="IC1396" s="1213"/>
      <c r="ID1396" s="1213"/>
      <c r="IE1396" s="1213"/>
      <c r="IF1396" s="1213"/>
      <c r="IG1396" s="1213"/>
      <c r="IH1396" s="1213"/>
      <c r="II1396" s="1213"/>
      <c r="IJ1396" s="1213"/>
      <c r="IK1396" s="1213"/>
      <c r="IL1396" s="1213"/>
      <c r="IM1396" s="1213"/>
      <c r="IN1396" s="1213"/>
      <c r="IO1396" s="1213"/>
      <c r="IP1396" s="1213"/>
      <c r="IQ1396" s="1213"/>
      <c r="IR1396" s="1213"/>
      <c r="IS1396" s="1213"/>
      <c r="IT1396" s="1213"/>
      <c r="IU1396" s="1213"/>
      <c r="IV1396" s="1213"/>
      <c r="IW1396" s="1213"/>
      <c r="IX1396" s="1213"/>
      <c r="IY1396" s="1213"/>
      <c r="IZ1396" s="1213"/>
      <c r="JA1396" s="1213"/>
      <c r="JB1396" s="1213"/>
      <c r="JC1396" s="1213"/>
      <c r="JD1396" s="1213"/>
      <c r="JE1396" s="1213"/>
      <c r="JF1396" s="1213"/>
      <c r="JG1396" s="1213"/>
      <c r="JH1396" s="1213"/>
      <c r="JI1396" s="1213"/>
      <c r="JJ1396" s="1213"/>
      <c r="JK1396" s="1213"/>
      <c r="JL1396" s="1213"/>
      <c r="JM1396" s="1213"/>
      <c r="JN1396" s="1213"/>
      <c r="JO1396" s="1213"/>
      <c r="JP1396" s="1213"/>
      <c r="JQ1396" s="1213"/>
      <c r="JR1396" s="1213"/>
      <c r="JS1396" s="1213"/>
      <c r="JT1396" s="1213"/>
      <c r="JU1396" s="1213"/>
      <c r="JV1396" s="1213"/>
      <c r="JW1396" s="1213"/>
      <c r="JX1396" s="1213"/>
      <c r="JY1396" s="1213"/>
      <c r="JZ1396" s="1213"/>
      <c r="KA1396" s="1213"/>
      <c r="KB1396" s="1213"/>
      <c r="KC1396" s="1213"/>
      <c r="KD1396" s="1213"/>
      <c r="KE1396" s="1213"/>
      <c r="KF1396" s="1213"/>
      <c r="KG1396" s="1213"/>
      <c r="KH1396" s="1213"/>
      <c r="KI1396" s="1213"/>
      <c r="KJ1396" s="1213"/>
      <c r="KK1396" s="1213"/>
      <c r="KL1396" s="1213"/>
      <c r="KM1396" s="1213"/>
      <c r="KN1396" s="1213"/>
      <c r="KO1396" s="1213"/>
      <c r="KP1396" s="1213"/>
      <c r="KQ1396" s="1213"/>
      <c r="KR1396" s="1213"/>
      <c r="KS1396" s="1213"/>
      <c r="KT1396" s="1213"/>
      <c r="KU1396" s="1213"/>
      <c r="KV1396" s="1213"/>
      <c r="KW1396" s="1213"/>
      <c r="KX1396" s="1213"/>
      <c r="KY1396" s="1213"/>
      <c r="KZ1396" s="1213"/>
      <c r="LA1396" s="1213"/>
      <c r="LB1396" s="1213"/>
      <c r="LC1396" s="1213"/>
      <c r="LD1396" s="1213"/>
      <c r="LE1396" s="1213"/>
      <c r="LF1396" s="1213"/>
      <c r="LG1396" s="1213"/>
      <c r="LH1396" s="1213"/>
      <c r="LI1396" s="1213"/>
      <c r="LJ1396" s="1213"/>
      <c r="LK1396" s="1213"/>
      <c r="LL1396" s="1213"/>
      <c r="LM1396" s="1213"/>
      <c r="LN1396" s="1213"/>
      <c r="LO1396" s="1213"/>
      <c r="LP1396" s="1213"/>
      <c r="LQ1396" s="1213"/>
      <c r="LR1396" s="1213"/>
      <c r="LS1396" s="1213"/>
      <c r="LT1396" s="1213"/>
      <c r="LU1396" s="1213"/>
      <c r="LV1396" s="1213"/>
      <c r="LW1396" s="1213"/>
      <c r="LX1396" s="1213"/>
      <c r="LY1396" s="1213"/>
      <c r="LZ1396" s="1213"/>
      <c r="MA1396" s="1213"/>
      <c r="MB1396" s="1213"/>
      <c r="MC1396" s="1213"/>
      <c r="MD1396" s="1213"/>
      <c r="ME1396" s="1213"/>
      <c r="MF1396" s="1213"/>
      <c r="MG1396" s="1213"/>
      <c r="MH1396" s="1213"/>
      <c r="MI1396" s="1213"/>
      <c r="MJ1396" s="1213"/>
      <c r="MK1396" s="1213"/>
      <c r="ML1396" s="1213"/>
      <c r="MM1396" s="1213"/>
      <c r="MN1396" s="1213"/>
      <c r="MO1396" s="1213"/>
      <c r="MP1396" s="1213"/>
      <c r="MQ1396" s="1213"/>
      <c r="MR1396" s="1213"/>
      <c r="MS1396" s="1213"/>
      <c r="MT1396" s="1213"/>
      <c r="MU1396" s="1213"/>
      <c r="MV1396" s="1213"/>
      <c r="MW1396" s="1213"/>
      <c r="MX1396" s="1213"/>
      <c r="MY1396" s="1213"/>
      <c r="MZ1396" s="1213"/>
      <c r="NA1396" s="1213"/>
      <c r="NB1396" s="1213"/>
      <c r="NC1396" s="1213"/>
      <c r="ND1396" s="1213"/>
      <c r="NE1396" s="1213"/>
      <c r="NF1396" s="1213"/>
      <c r="NG1396" s="1213"/>
      <c r="NH1396" s="1213"/>
      <c r="NI1396" s="1213"/>
      <c r="NJ1396" s="1213"/>
      <c r="NK1396" s="1213"/>
      <c r="NL1396" s="1213"/>
      <c r="NM1396" s="1213"/>
      <c r="NN1396" s="1213"/>
      <c r="NO1396" s="1213"/>
      <c r="NP1396" s="1213"/>
      <c r="NQ1396" s="1213"/>
      <c r="NR1396" s="1213"/>
      <c r="NS1396" s="1213"/>
      <c r="NT1396" s="1213"/>
      <c r="NU1396" s="1213"/>
      <c r="NV1396" s="1213"/>
      <c r="NW1396" s="1213"/>
      <c r="NX1396" s="1213"/>
      <c r="NY1396" s="1213"/>
      <c r="NZ1396" s="1213"/>
      <c r="OA1396" s="1213"/>
      <c r="OB1396" s="1213"/>
      <c r="OC1396" s="1213"/>
      <c r="OD1396" s="1213"/>
      <c r="OE1396" s="1213"/>
      <c r="OF1396" s="1213"/>
      <c r="OG1396" s="1213"/>
      <c r="OH1396" s="1213"/>
      <c r="OI1396" s="1213"/>
      <c r="OJ1396" s="1213"/>
      <c r="OK1396" s="1213"/>
      <c r="OL1396" s="1213"/>
      <c r="OM1396" s="1213"/>
      <c r="ON1396" s="1213"/>
      <c r="OO1396" s="1213"/>
      <c r="OP1396" s="1213"/>
      <c r="OQ1396" s="1213"/>
      <c r="OR1396" s="1213"/>
      <c r="OS1396" s="1213"/>
      <c r="OT1396" s="1213"/>
      <c r="OU1396" s="1213"/>
      <c r="OV1396" s="1213"/>
      <c r="OW1396" s="1213"/>
      <c r="OX1396" s="1213"/>
      <c r="OY1396" s="1213"/>
      <c r="OZ1396" s="1213"/>
      <c r="PA1396" s="1213"/>
      <c r="PB1396" s="1213"/>
      <c r="PC1396" s="1213"/>
      <c r="PD1396" s="1213"/>
      <c r="PE1396" s="1213"/>
      <c r="PF1396" s="1213"/>
      <c r="PG1396" s="1213"/>
      <c r="PH1396" s="1213"/>
      <c r="PI1396" s="1213"/>
      <c r="PJ1396" s="1213"/>
      <c r="PK1396" s="1213"/>
      <c r="PL1396" s="1213"/>
      <c r="PM1396" s="1213"/>
      <c r="PN1396" s="1213"/>
      <c r="PO1396" s="1213"/>
      <c r="PP1396" s="1213"/>
      <c r="PQ1396" s="1213"/>
      <c r="PR1396" s="1213"/>
      <c r="PS1396" s="1213"/>
      <c r="PT1396" s="1213"/>
      <c r="PU1396" s="1213"/>
      <c r="PV1396" s="1213"/>
      <c r="PW1396" s="1213"/>
      <c r="PX1396" s="1213"/>
      <c r="PY1396" s="1213"/>
      <c r="PZ1396" s="1213"/>
      <c r="QA1396" s="1213"/>
      <c r="QB1396" s="1213"/>
      <c r="QC1396" s="1213"/>
      <c r="QD1396" s="1213"/>
      <c r="QE1396" s="1213"/>
      <c r="QF1396" s="1213"/>
      <c r="QG1396" s="1213"/>
      <c r="QH1396" s="1213"/>
      <c r="QI1396" s="1213"/>
      <c r="QJ1396" s="1213"/>
      <c r="QK1396" s="1213"/>
      <c r="QL1396" s="1213"/>
      <c r="QM1396" s="1213"/>
      <c r="QN1396" s="1213"/>
      <c r="QO1396" s="1213"/>
      <c r="QP1396" s="1213"/>
      <c r="QQ1396" s="1213"/>
      <c r="QR1396" s="1213"/>
      <c r="QS1396" s="1213"/>
      <c r="QT1396" s="1213"/>
      <c r="QU1396" s="1213"/>
      <c r="QV1396" s="1213"/>
      <c r="QW1396" s="1213"/>
      <c r="QX1396" s="1213"/>
      <c r="QY1396" s="1213"/>
      <c r="QZ1396" s="1213"/>
      <c r="RA1396" s="1213"/>
      <c r="RB1396" s="1213"/>
      <c r="RC1396" s="1213"/>
      <c r="RD1396" s="1213"/>
      <c r="RE1396" s="1213"/>
      <c r="RF1396" s="1213"/>
      <c r="RG1396" s="1213"/>
      <c r="RH1396" s="1213"/>
      <c r="RI1396" s="1213"/>
      <c r="RJ1396" s="1213"/>
      <c r="RK1396" s="1213"/>
      <c r="RL1396" s="1213"/>
      <c r="RM1396" s="1213"/>
      <c r="RN1396" s="1213"/>
      <c r="RO1396" s="1213"/>
      <c r="RP1396" s="1213"/>
      <c r="RQ1396" s="1213"/>
      <c r="RR1396" s="1213"/>
      <c r="RS1396" s="1213"/>
      <c r="RT1396" s="1213"/>
      <c r="RU1396" s="1213"/>
      <c r="RV1396" s="1213"/>
      <c r="RW1396" s="1213"/>
      <c r="RX1396" s="1213"/>
      <c r="RY1396" s="1213"/>
      <c r="RZ1396" s="1213"/>
      <c r="SA1396" s="1213"/>
      <c r="SB1396" s="1213"/>
      <c r="SC1396" s="1213"/>
      <c r="SD1396" s="1213"/>
      <c r="SE1396" s="1213"/>
      <c r="SF1396" s="1213"/>
      <c r="SG1396" s="1213"/>
      <c r="SH1396" s="1213"/>
      <c r="SI1396" s="1213"/>
      <c r="SJ1396" s="1213"/>
      <c r="SK1396" s="1213"/>
      <c r="SL1396" s="1213"/>
      <c r="SM1396" s="1213"/>
      <c r="SN1396" s="1213"/>
      <c r="SO1396" s="1213"/>
      <c r="SP1396" s="1213"/>
      <c r="SQ1396" s="1213"/>
      <c r="SR1396" s="1213"/>
      <c r="SS1396" s="1213"/>
      <c r="ST1396" s="1213"/>
      <c r="SU1396" s="1213"/>
      <c r="SV1396" s="1213"/>
      <c r="SW1396" s="1213"/>
      <c r="SX1396" s="1213"/>
      <c r="SY1396" s="1213"/>
      <c r="SZ1396" s="1213"/>
      <c r="TA1396" s="1213"/>
      <c r="TB1396" s="1213"/>
      <c r="TC1396" s="1213"/>
      <c r="TD1396" s="1213"/>
      <c r="TE1396" s="1213"/>
      <c r="TF1396" s="1213"/>
      <c r="TG1396" s="1213"/>
      <c r="TH1396" s="1213"/>
      <c r="TI1396" s="1213"/>
      <c r="TJ1396" s="1213"/>
      <c r="TK1396" s="1213"/>
      <c r="TL1396" s="1213"/>
      <c r="TM1396" s="1213"/>
      <c r="TN1396" s="1213"/>
      <c r="TO1396" s="1213"/>
      <c r="TP1396" s="1213"/>
      <c r="TQ1396" s="1213"/>
      <c r="TR1396" s="1213"/>
      <c r="TS1396" s="1213"/>
      <c r="TT1396" s="1213"/>
      <c r="TU1396" s="1213"/>
      <c r="TV1396" s="1213"/>
      <c r="TW1396" s="1213"/>
      <c r="TX1396" s="1213"/>
      <c r="TY1396" s="1213"/>
      <c r="TZ1396" s="1213"/>
      <c r="UA1396" s="1213"/>
      <c r="UB1396" s="1213"/>
      <c r="UC1396" s="1213"/>
      <c r="UD1396" s="1213"/>
      <c r="UE1396" s="1213"/>
      <c r="UF1396" s="1213"/>
      <c r="UG1396" s="1213"/>
      <c r="UH1396" s="1213"/>
      <c r="UI1396" s="1213"/>
      <c r="UJ1396" s="1213"/>
      <c r="UK1396" s="1213"/>
      <c r="UL1396" s="1213"/>
      <c r="UM1396" s="1213"/>
      <c r="UN1396" s="1213"/>
      <c r="UO1396" s="1213"/>
      <c r="UP1396" s="1213"/>
      <c r="UQ1396" s="1213"/>
      <c r="UR1396" s="1213"/>
      <c r="US1396" s="1213"/>
      <c r="UT1396" s="1213"/>
      <c r="UU1396" s="1213"/>
      <c r="UV1396" s="1213"/>
      <c r="UW1396" s="1213"/>
      <c r="UX1396" s="1213"/>
      <c r="UY1396" s="1213"/>
      <c r="UZ1396" s="1213"/>
      <c r="VA1396" s="1213"/>
      <c r="VB1396" s="1213"/>
      <c r="VC1396" s="1213"/>
      <c r="VD1396" s="1213"/>
      <c r="VE1396" s="1213"/>
      <c r="VF1396" s="1213"/>
      <c r="VG1396" s="1213"/>
      <c r="VH1396" s="1213"/>
      <c r="VI1396" s="1213"/>
      <c r="VJ1396" s="1213"/>
      <c r="VK1396" s="1213"/>
      <c r="VL1396" s="1213"/>
      <c r="VM1396" s="1213"/>
      <c r="VN1396" s="1213"/>
      <c r="VO1396" s="1213"/>
      <c r="VP1396" s="1213"/>
      <c r="VQ1396" s="1213"/>
      <c r="VR1396" s="1213"/>
      <c r="VS1396" s="1213"/>
      <c r="VT1396" s="1213"/>
      <c r="VU1396" s="1213"/>
      <c r="VV1396" s="1213"/>
      <c r="VW1396" s="1213"/>
      <c r="VX1396" s="1213"/>
      <c r="VY1396" s="1213"/>
      <c r="VZ1396" s="1213"/>
      <c r="WA1396" s="1213"/>
      <c r="WB1396" s="1213"/>
      <c r="WC1396" s="1213"/>
      <c r="WD1396" s="1213"/>
      <c r="WE1396" s="1213"/>
      <c r="WF1396" s="1213"/>
      <c r="WG1396" s="1213"/>
      <c r="WH1396" s="1213"/>
      <c r="WI1396" s="1213"/>
      <c r="WJ1396" s="1213"/>
      <c r="WK1396" s="1213"/>
      <c r="WL1396" s="1213"/>
      <c r="WM1396" s="1213"/>
      <c r="WN1396" s="1213"/>
      <c r="WO1396" s="1213"/>
      <c r="WP1396" s="1213"/>
      <c r="WQ1396" s="1213"/>
      <c r="WR1396" s="1213"/>
      <c r="WS1396" s="1213"/>
      <c r="WT1396" s="1213"/>
      <c r="WU1396" s="1213"/>
      <c r="WV1396" s="1213"/>
      <c r="WW1396" s="1213"/>
      <c r="WX1396" s="1213"/>
      <c r="WY1396" s="1213"/>
      <c r="WZ1396" s="1213"/>
      <c r="XA1396" s="1213"/>
      <c r="XB1396" s="1213"/>
      <c r="XC1396" s="1213"/>
      <c r="XD1396" s="1213"/>
      <c r="XE1396" s="1213"/>
      <c r="XF1396" s="1213"/>
      <c r="XG1396" s="1213"/>
      <c r="XH1396" s="1213"/>
      <c r="XI1396" s="1213"/>
      <c r="XJ1396" s="1213"/>
      <c r="XK1396" s="1213"/>
      <c r="XL1396" s="1213"/>
      <c r="XM1396" s="1213"/>
      <c r="XN1396" s="1213"/>
      <c r="XO1396" s="1213"/>
      <c r="XP1396" s="1213"/>
      <c r="XQ1396" s="1213"/>
      <c r="XR1396" s="1213"/>
      <c r="XS1396" s="1213"/>
      <c r="XT1396" s="1213"/>
      <c r="XU1396" s="1213"/>
      <c r="XV1396" s="1213"/>
      <c r="XW1396" s="1213"/>
      <c r="XX1396" s="1213"/>
      <c r="XY1396" s="1213"/>
      <c r="XZ1396" s="1213"/>
      <c r="YA1396" s="1213"/>
      <c r="YB1396" s="1213"/>
      <c r="YC1396" s="1213"/>
      <c r="YD1396" s="1213"/>
      <c r="YE1396" s="1213"/>
      <c r="YF1396" s="1213"/>
      <c r="YG1396" s="1213"/>
      <c r="YH1396" s="1213"/>
      <c r="YI1396" s="1213"/>
      <c r="YJ1396" s="1213"/>
      <c r="YK1396" s="1213"/>
      <c r="YL1396" s="1213"/>
      <c r="YM1396" s="1213"/>
      <c r="YN1396" s="1213"/>
      <c r="YO1396" s="1213"/>
      <c r="YP1396" s="1213"/>
      <c r="YQ1396" s="1213"/>
      <c r="YR1396" s="1213"/>
      <c r="YS1396" s="1213"/>
      <c r="YT1396" s="1213"/>
      <c r="YU1396" s="1213"/>
      <c r="YV1396" s="1213"/>
      <c r="YW1396" s="1213"/>
      <c r="YX1396" s="1213"/>
      <c r="YY1396" s="1213"/>
      <c r="YZ1396" s="1213"/>
      <c r="ZA1396" s="1213"/>
      <c r="ZB1396" s="1213"/>
      <c r="ZC1396" s="1213"/>
      <c r="ZD1396" s="1213"/>
      <c r="ZE1396" s="1213"/>
      <c r="ZF1396" s="1213"/>
      <c r="ZG1396" s="1213"/>
      <c r="ZH1396" s="1213"/>
      <c r="ZI1396" s="1213"/>
      <c r="ZJ1396" s="1213"/>
      <c r="ZK1396" s="1213"/>
      <c r="ZL1396" s="1213"/>
      <c r="ZM1396" s="1213"/>
      <c r="ZN1396" s="1213"/>
      <c r="ZO1396" s="1213"/>
      <c r="ZP1396" s="1213"/>
      <c r="ZQ1396" s="1213"/>
      <c r="ZR1396" s="1213"/>
      <c r="ZS1396" s="1213"/>
      <c r="ZT1396" s="1213"/>
      <c r="ZU1396" s="1213"/>
      <c r="ZV1396" s="1213"/>
      <c r="ZW1396" s="1213"/>
      <c r="ZX1396" s="1213"/>
      <c r="ZY1396" s="1213"/>
      <c r="ZZ1396" s="1213"/>
      <c r="AAA1396" s="1213"/>
      <c r="AAB1396" s="1213"/>
      <c r="AAC1396" s="1213"/>
      <c r="AAD1396" s="1213"/>
      <c r="AAE1396" s="1213"/>
      <c r="AAF1396" s="1213"/>
      <c r="AAG1396" s="1213"/>
      <c r="AAH1396" s="1213"/>
      <c r="AAI1396" s="1213"/>
      <c r="AAJ1396" s="1213"/>
      <c r="AAK1396" s="1213"/>
      <c r="AAL1396" s="1213"/>
      <c r="AAM1396" s="1213"/>
      <c r="AAN1396" s="1213"/>
      <c r="AAO1396" s="1213"/>
      <c r="AAP1396" s="1213"/>
      <c r="AAQ1396" s="1213"/>
      <c r="AAR1396" s="1213"/>
      <c r="AAS1396" s="1213"/>
      <c r="AAT1396" s="1213"/>
      <c r="AAU1396" s="1213"/>
      <c r="AAV1396" s="1213"/>
      <c r="AAW1396" s="1213"/>
      <c r="AAX1396" s="1213"/>
      <c r="AAY1396" s="1213"/>
      <c r="AAZ1396" s="1213"/>
      <c r="ABA1396" s="1213"/>
      <c r="ABB1396" s="1213"/>
      <c r="ABC1396" s="1213"/>
      <c r="ABD1396" s="1213"/>
      <c r="ABE1396" s="1213"/>
      <c r="ABF1396" s="1213"/>
      <c r="ABG1396" s="1213"/>
      <c r="ABH1396" s="1213"/>
      <c r="ABI1396" s="1213"/>
      <c r="ABJ1396" s="1213"/>
      <c r="ABK1396" s="1213"/>
      <c r="ABL1396" s="1213"/>
      <c r="ABM1396" s="1213"/>
      <c r="ABN1396" s="1213"/>
      <c r="ABO1396" s="1213"/>
      <c r="ABP1396" s="1213"/>
      <c r="ABQ1396" s="1213"/>
      <c r="ABR1396" s="1213"/>
      <c r="ABS1396" s="1213"/>
      <c r="ABT1396" s="1213"/>
      <c r="ABU1396" s="1213"/>
      <c r="ABV1396" s="1213"/>
      <c r="ABW1396" s="1213"/>
      <c r="ABX1396" s="1213"/>
      <c r="ABY1396" s="1213"/>
      <c r="ABZ1396" s="1213"/>
      <c r="ACA1396" s="1213"/>
      <c r="ACB1396" s="1213"/>
      <c r="ACC1396" s="1213"/>
      <c r="ACD1396" s="1213"/>
      <c r="ACE1396" s="1213"/>
      <c r="ACF1396" s="1213"/>
      <c r="ACG1396" s="1213"/>
      <c r="ACH1396" s="1213"/>
      <c r="ACI1396" s="1213"/>
      <c r="ACJ1396" s="1213"/>
      <c r="ACK1396" s="1213"/>
      <c r="ACL1396" s="1213"/>
      <c r="ACM1396" s="1213"/>
      <c r="ACN1396" s="1213"/>
      <c r="ACO1396" s="1213"/>
      <c r="ACP1396" s="1213"/>
      <c r="ACQ1396" s="1213"/>
      <c r="ACR1396" s="1213"/>
      <c r="ACS1396" s="1213"/>
      <c r="ACT1396" s="1213"/>
      <c r="ACU1396" s="1213"/>
      <c r="ACV1396" s="1213"/>
      <c r="ACW1396" s="1213"/>
      <c r="ACX1396" s="1213"/>
      <c r="ACY1396" s="1213"/>
      <c r="ACZ1396" s="1213"/>
      <c r="ADA1396" s="1213"/>
      <c r="ADB1396" s="1213"/>
      <c r="ADC1396" s="1213"/>
      <c r="ADD1396" s="1213"/>
      <c r="ADE1396" s="1213"/>
      <c r="ADF1396" s="1213"/>
      <c r="ADG1396" s="1213"/>
      <c r="ADH1396" s="1213"/>
      <c r="ADI1396" s="1213"/>
      <c r="ADJ1396" s="1213"/>
      <c r="ADK1396" s="1213"/>
      <c r="ADL1396" s="1213"/>
      <c r="ADM1396" s="1213"/>
      <c r="ADN1396" s="1213"/>
      <c r="ADO1396" s="1213"/>
      <c r="ADP1396" s="1213"/>
      <c r="ADQ1396" s="1213"/>
      <c r="ADR1396" s="1213"/>
      <c r="ADS1396" s="1213"/>
      <c r="ADT1396" s="1213"/>
      <c r="ADU1396" s="1213"/>
      <c r="ADV1396" s="1213"/>
      <c r="ADW1396" s="1213"/>
      <c r="ADX1396" s="1213"/>
      <c r="ADY1396" s="1213"/>
      <c r="ADZ1396" s="1213"/>
      <c r="AEA1396" s="1213"/>
      <c r="AEB1396" s="1213"/>
      <c r="AEC1396" s="1213"/>
      <c r="AED1396" s="1213"/>
      <c r="AEE1396" s="1213"/>
      <c r="AEF1396" s="1213"/>
      <c r="AEG1396" s="1213"/>
      <c r="AEH1396" s="1213"/>
      <c r="AEI1396" s="1213"/>
      <c r="AEJ1396" s="1213"/>
      <c r="AEK1396" s="1213"/>
      <c r="AEL1396" s="1213"/>
      <c r="AEM1396" s="1213"/>
      <c r="AEN1396" s="1213"/>
      <c r="AEO1396" s="1213"/>
      <c r="AEP1396" s="1213"/>
      <c r="AEQ1396" s="1213"/>
      <c r="AER1396" s="1213"/>
      <c r="AES1396" s="1213"/>
      <c r="AET1396" s="1213"/>
      <c r="AEU1396" s="1213"/>
      <c r="AEV1396" s="1213"/>
      <c r="AEW1396" s="1213"/>
      <c r="AEX1396" s="1213"/>
      <c r="AEY1396" s="1213"/>
      <c r="AEZ1396" s="1213"/>
      <c r="AFA1396" s="1213"/>
      <c r="AFB1396" s="1213"/>
      <c r="AFC1396" s="1213"/>
      <c r="AFD1396" s="1213"/>
      <c r="AFE1396" s="1213"/>
      <c r="AFF1396" s="1213"/>
      <c r="AFG1396" s="1213"/>
      <c r="AFH1396" s="1213"/>
      <c r="AFI1396" s="1213"/>
      <c r="AFJ1396" s="1213"/>
      <c r="AFK1396" s="1213"/>
      <c r="AFL1396" s="1213"/>
      <c r="AFM1396" s="1213"/>
      <c r="AFN1396" s="1213"/>
      <c r="AFO1396" s="1213"/>
      <c r="AFP1396" s="1213"/>
      <c r="AFQ1396" s="1213"/>
      <c r="AFR1396" s="1213"/>
      <c r="AFS1396" s="1213"/>
      <c r="AFT1396" s="1213"/>
      <c r="AFU1396" s="1213"/>
      <c r="AFV1396" s="1213"/>
      <c r="AFW1396" s="1213"/>
      <c r="AFX1396" s="1213"/>
      <c r="AFY1396" s="1213"/>
      <c r="AFZ1396" s="1213"/>
      <c r="AGA1396" s="1213"/>
      <c r="AGB1396" s="1213"/>
      <c r="AGC1396" s="1213"/>
      <c r="AGD1396" s="1213"/>
      <c r="AGE1396" s="1213"/>
      <c r="AGF1396" s="1213"/>
      <c r="AGG1396" s="1213"/>
      <c r="AGH1396" s="1213"/>
      <c r="AGI1396" s="1213"/>
      <c r="AGJ1396" s="1213"/>
      <c r="AGK1396" s="1213"/>
      <c r="AGL1396" s="1213"/>
      <c r="AGM1396" s="1213"/>
      <c r="AGN1396" s="1213"/>
      <c r="AGO1396" s="1213"/>
      <c r="AGP1396" s="1213"/>
      <c r="AGQ1396" s="1213"/>
      <c r="AGR1396" s="1213"/>
      <c r="AGS1396" s="1213"/>
      <c r="AGT1396" s="1213"/>
      <c r="AGU1396" s="1213"/>
      <c r="AGV1396" s="1213"/>
      <c r="AGW1396" s="1213"/>
      <c r="AGX1396" s="1213"/>
      <c r="AGY1396" s="1213"/>
      <c r="AGZ1396" s="1213"/>
      <c r="AHA1396" s="1213"/>
      <c r="AHB1396" s="1213"/>
      <c r="AHC1396" s="1213"/>
      <c r="AHD1396" s="1213"/>
      <c r="AHE1396" s="1213"/>
      <c r="AHF1396" s="1213"/>
      <c r="AHG1396" s="1213"/>
      <c r="AHH1396" s="1213"/>
      <c r="AHI1396" s="1213"/>
      <c r="AHJ1396" s="1213"/>
      <c r="AHK1396" s="1213"/>
      <c r="AHL1396" s="1213"/>
      <c r="AHM1396" s="1213"/>
      <c r="AHN1396" s="1213"/>
      <c r="AHO1396" s="1213"/>
      <c r="AHP1396" s="1213"/>
      <c r="AHQ1396" s="1213"/>
      <c r="AHR1396" s="1213"/>
      <c r="AHS1396" s="1213"/>
      <c r="AHT1396" s="1213"/>
      <c r="AHU1396" s="1213"/>
      <c r="AHV1396" s="1213"/>
      <c r="AHW1396" s="1213"/>
      <c r="AHX1396" s="1213"/>
      <c r="AHY1396" s="1213"/>
      <c r="AHZ1396" s="1213"/>
      <c r="AIA1396" s="1213"/>
      <c r="AIB1396" s="1213"/>
      <c r="AIC1396" s="1213"/>
      <c r="AID1396" s="1213"/>
      <c r="AIE1396" s="1213"/>
      <c r="AIF1396" s="1213"/>
      <c r="AIG1396" s="1213"/>
      <c r="AIH1396" s="1213"/>
      <c r="AII1396" s="1213"/>
      <c r="AIJ1396" s="1213"/>
      <c r="AIK1396" s="1213"/>
      <c r="AIL1396" s="1213"/>
      <c r="AIM1396" s="1213"/>
      <c r="AIN1396" s="1213"/>
      <c r="AIO1396" s="1213"/>
      <c r="AIP1396" s="1213"/>
      <c r="AIQ1396" s="1213"/>
      <c r="AIR1396" s="1213"/>
      <c r="AIS1396" s="1213"/>
      <c r="AIT1396" s="1213"/>
      <c r="AIU1396" s="1213"/>
      <c r="AIV1396" s="1213"/>
      <c r="AIW1396" s="1213"/>
      <c r="AIX1396" s="1213"/>
      <c r="AIY1396" s="1213"/>
      <c r="AIZ1396" s="1213"/>
      <c r="AJA1396" s="1213"/>
      <c r="AJB1396" s="1213"/>
      <c r="AJC1396" s="1213"/>
      <c r="AJD1396" s="1213"/>
      <c r="AJE1396" s="1213"/>
      <c r="AJF1396" s="1213"/>
      <c r="AJG1396" s="1213"/>
      <c r="AJH1396" s="1213"/>
      <c r="AJI1396" s="1213"/>
      <c r="AJJ1396" s="1213"/>
      <c r="AJK1396" s="1213"/>
      <c r="AJL1396" s="1213"/>
      <c r="AJM1396" s="1213"/>
      <c r="AJN1396" s="1213"/>
      <c r="AJO1396" s="1213"/>
      <c r="AJP1396" s="1213"/>
      <c r="AJQ1396" s="1213"/>
      <c r="AJR1396" s="1213"/>
      <c r="AJS1396" s="1213"/>
      <c r="AJT1396" s="1213"/>
      <c r="AJU1396" s="1213"/>
      <c r="AJV1396" s="1213"/>
      <c r="AJW1396" s="1213"/>
      <c r="AJX1396" s="1213"/>
      <c r="AJY1396" s="1213"/>
      <c r="AJZ1396" s="1213"/>
      <c r="AKA1396" s="1213"/>
      <c r="AKB1396" s="1213"/>
      <c r="AKC1396" s="1213"/>
      <c r="AKD1396" s="1213"/>
      <c r="AKE1396" s="1213"/>
      <c r="AKF1396" s="1213"/>
      <c r="AKG1396" s="1213"/>
      <c r="AKH1396" s="1213"/>
      <c r="AKI1396" s="1213"/>
      <c r="AKJ1396" s="1213"/>
      <c r="AKK1396" s="1213"/>
      <c r="AKL1396" s="1213"/>
      <c r="AKM1396" s="1213"/>
      <c r="AKN1396" s="1213"/>
      <c r="AKO1396" s="1213"/>
      <c r="AKP1396" s="1213"/>
      <c r="AKQ1396" s="1213"/>
      <c r="AKR1396" s="1213"/>
      <c r="AKS1396" s="1213"/>
      <c r="AKT1396" s="1213"/>
      <c r="AKU1396" s="1213"/>
      <c r="AKV1396" s="1213"/>
      <c r="AKW1396" s="1213"/>
      <c r="AKX1396" s="1213"/>
      <c r="AKY1396" s="1213"/>
      <c r="AKZ1396" s="1213"/>
      <c r="ALA1396" s="1213"/>
      <c r="ALB1396" s="1213"/>
      <c r="ALC1396" s="1213"/>
      <c r="ALD1396" s="1213"/>
      <c r="ALE1396" s="1213"/>
      <c r="ALF1396" s="1213"/>
      <c r="ALG1396" s="1213"/>
      <c r="ALH1396" s="1213"/>
      <c r="ALI1396" s="1213"/>
      <c r="ALJ1396" s="1213"/>
      <c r="ALK1396" s="1213"/>
      <c r="ALL1396" s="1213"/>
      <c r="ALM1396" s="1213"/>
      <c r="ALN1396" s="1213"/>
      <c r="ALO1396" s="1213"/>
      <c r="ALP1396" s="1213"/>
      <c r="ALQ1396" s="1213"/>
      <c r="ALR1396" s="1213"/>
      <c r="ALS1396" s="1213"/>
      <c r="ALT1396" s="1213"/>
      <c r="ALU1396" s="1213"/>
      <c r="ALV1396" s="1213"/>
      <c r="ALW1396" s="1213"/>
      <c r="ALX1396" s="1213"/>
      <c r="ALY1396" s="1213"/>
      <c r="ALZ1396" s="1213"/>
      <c r="AMA1396" s="1213"/>
      <c r="AMB1396" s="1213"/>
      <c r="AMC1396" s="1213"/>
      <c r="AMD1396" s="1213"/>
      <c r="AME1396" s="1213"/>
      <c r="AMF1396" s="1213"/>
      <c r="AMG1396" s="1213"/>
      <c r="AMH1396" s="1213"/>
      <c r="AMI1396" s="1213"/>
      <c r="AMJ1396" s="1213"/>
      <c r="AMK1396" s="1213"/>
      <c r="AML1396" s="1213"/>
      <c r="AMM1396" s="1213"/>
      <c r="AMN1396" s="1213"/>
      <c r="AMO1396" s="1213"/>
      <c r="AMP1396" s="1213"/>
      <c r="AMQ1396" s="1213"/>
      <c r="AMR1396" s="1213"/>
      <c r="AMS1396" s="1213"/>
      <c r="AMT1396" s="1213"/>
      <c r="AMU1396" s="1213"/>
      <c r="AMV1396" s="1213"/>
      <c r="AMW1396" s="1213"/>
      <c r="AMX1396" s="1213"/>
      <c r="AMY1396" s="1213"/>
      <c r="AMZ1396" s="1213"/>
      <c r="ANA1396" s="1213"/>
      <c r="ANB1396" s="1213"/>
      <c r="ANC1396" s="1213"/>
      <c r="AND1396" s="1213"/>
      <c r="ANE1396" s="1213"/>
      <c r="ANF1396" s="1213"/>
      <c r="ANG1396" s="1213"/>
      <c r="ANH1396" s="1213"/>
      <c r="ANI1396" s="1213"/>
      <c r="ANJ1396" s="1213"/>
      <c r="ANK1396" s="1213"/>
      <c r="ANL1396" s="1213"/>
      <c r="ANM1396" s="1213"/>
      <c r="ANN1396" s="1213"/>
      <c r="ANO1396" s="1213"/>
      <c r="ANP1396" s="1213"/>
      <c r="ANQ1396" s="1213"/>
      <c r="ANR1396" s="1213"/>
      <c r="ANS1396" s="1213"/>
      <c r="ANT1396" s="1213"/>
      <c r="ANU1396" s="1213"/>
      <c r="ANV1396" s="1213"/>
      <c r="ANW1396" s="1213"/>
      <c r="ANX1396" s="1213"/>
      <c r="ANY1396" s="1213"/>
      <c r="ANZ1396" s="1213"/>
      <c r="AOA1396" s="1213"/>
      <c r="AOB1396" s="1213"/>
      <c r="AOC1396" s="1213"/>
      <c r="AOD1396" s="1213"/>
      <c r="AOE1396" s="1213"/>
      <c r="AOF1396" s="1213"/>
      <c r="AOG1396" s="1213"/>
      <c r="AOH1396" s="1213"/>
      <c r="AOI1396" s="1213"/>
      <c r="AOJ1396" s="1213"/>
      <c r="AOK1396" s="1213"/>
      <c r="AOL1396" s="1213"/>
      <c r="AOM1396" s="1213"/>
      <c r="AON1396" s="1213"/>
      <c r="AOO1396" s="1213"/>
      <c r="AOP1396" s="1213"/>
      <c r="AOQ1396" s="1213"/>
      <c r="AOR1396" s="1213"/>
      <c r="AOS1396" s="1213"/>
      <c r="AOT1396" s="1213"/>
      <c r="AOU1396" s="1213"/>
      <c r="AOV1396" s="1213"/>
      <c r="AOW1396" s="1213"/>
      <c r="AOX1396" s="1213"/>
      <c r="AOY1396" s="1213"/>
      <c r="AOZ1396" s="1213"/>
      <c r="APA1396" s="1213"/>
      <c r="APB1396" s="1213"/>
      <c r="APC1396" s="1213"/>
      <c r="APD1396" s="1213"/>
      <c r="APE1396" s="1213"/>
      <c r="APF1396" s="1213"/>
      <c r="APG1396" s="1213"/>
      <c r="APH1396" s="1213"/>
      <c r="API1396" s="1213"/>
      <c r="APJ1396" s="1213"/>
      <c r="APK1396" s="1213"/>
      <c r="APL1396" s="1213"/>
      <c r="APM1396" s="1213"/>
      <c r="APN1396" s="1213"/>
      <c r="APO1396" s="1213"/>
      <c r="APP1396" s="1213"/>
      <c r="APQ1396" s="1213"/>
      <c r="APR1396" s="1213"/>
      <c r="APS1396" s="1213"/>
      <c r="APT1396" s="1213"/>
      <c r="APU1396" s="1213"/>
      <c r="APV1396" s="1213"/>
      <c r="APW1396" s="1213"/>
      <c r="APX1396" s="1213"/>
      <c r="APY1396" s="1213"/>
      <c r="APZ1396" s="1213"/>
      <c r="AQA1396" s="1213"/>
      <c r="AQB1396" s="1213"/>
      <c r="AQC1396" s="1213"/>
      <c r="AQD1396" s="1213"/>
      <c r="AQE1396" s="1213"/>
      <c r="AQF1396" s="1213"/>
      <c r="AQG1396" s="1213"/>
      <c r="AQH1396" s="1213"/>
      <c r="AQI1396" s="1213"/>
      <c r="AQJ1396" s="1213"/>
      <c r="AQK1396" s="1213"/>
      <c r="AQL1396" s="1213"/>
      <c r="AQM1396" s="1213"/>
      <c r="AQN1396" s="1213"/>
      <c r="AQO1396" s="1213"/>
      <c r="AQP1396" s="1213"/>
      <c r="AQQ1396" s="1213"/>
      <c r="AQR1396" s="1213"/>
      <c r="AQS1396" s="1213"/>
      <c r="AQT1396" s="1213"/>
      <c r="AQU1396" s="1213"/>
      <c r="AQV1396" s="1213"/>
      <c r="AQW1396" s="1213"/>
      <c r="AQX1396" s="1213"/>
      <c r="AQY1396" s="1213"/>
      <c r="AQZ1396" s="1213"/>
      <c r="ARA1396" s="1213"/>
      <c r="ARB1396" s="1213"/>
      <c r="ARC1396" s="1213"/>
      <c r="ARD1396" s="1213"/>
      <c r="ARE1396" s="1213"/>
      <c r="ARF1396" s="1213"/>
      <c r="ARG1396" s="1213"/>
      <c r="ARH1396" s="1213"/>
      <c r="ARI1396" s="1213"/>
      <c r="ARJ1396" s="1213"/>
      <c r="ARK1396" s="1213"/>
      <c r="ARL1396" s="1213"/>
      <c r="ARM1396" s="1213"/>
      <c r="ARN1396" s="1213"/>
      <c r="ARO1396" s="1213"/>
      <c r="ARP1396" s="1213"/>
      <c r="ARQ1396" s="1213"/>
      <c r="ARR1396" s="1213"/>
      <c r="ARS1396" s="1213"/>
      <c r="ART1396" s="1213"/>
      <c r="ARU1396" s="1213"/>
      <c r="ARV1396" s="1213"/>
      <c r="ARW1396" s="1213"/>
      <c r="ARX1396" s="1213"/>
      <c r="ARY1396" s="1213"/>
      <c r="ARZ1396" s="1213"/>
      <c r="ASA1396" s="1213"/>
      <c r="ASB1396" s="1213"/>
      <c r="ASC1396" s="1213"/>
      <c r="ASD1396" s="1213"/>
      <c r="ASE1396" s="1213"/>
      <c r="ASF1396" s="1213"/>
      <c r="ASG1396" s="1213"/>
      <c r="ASH1396" s="1213"/>
      <c r="ASI1396" s="1213"/>
      <c r="ASJ1396" s="1213"/>
      <c r="ASK1396" s="1213"/>
      <c r="ASL1396" s="1213"/>
      <c r="ASM1396" s="1213"/>
      <c r="ASN1396" s="1213"/>
      <c r="ASO1396" s="1213"/>
      <c r="ASP1396" s="1213"/>
      <c r="ASQ1396" s="1213"/>
      <c r="ASR1396" s="1213"/>
      <c r="ASS1396" s="1213"/>
      <c r="AST1396" s="1213"/>
      <c r="ASU1396" s="1213"/>
      <c r="ASV1396" s="1213"/>
      <c r="ASW1396" s="1213"/>
      <c r="ASX1396" s="1213"/>
      <c r="ASY1396" s="1213"/>
      <c r="ASZ1396" s="1213"/>
      <c r="ATA1396" s="1213"/>
      <c r="ATB1396" s="1213"/>
      <c r="ATC1396" s="1213"/>
      <c r="ATD1396" s="1213"/>
      <c r="ATE1396" s="1213"/>
      <c r="ATF1396" s="1213"/>
      <c r="ATG1396" s="1213"/>
      <c r="ATH1396" s="1213"/>
      <c r="ATI1396" s="1213"/>
      <c r="ATJ1396" s="1213"/>
      <c r="ATK1396" s="1213"/>
      <c r="ATL1396" s="1213"/>
      <c r="ATM1396" s="1213"/>
      <c r="ATN1396" s="1213"/>
      <c r="ATO1396" s="1213"/>
      <c r="ATP1396" s="1213"/>
      <c r="ATQ1396" s="1213"/>
      <c r="ATR1396" s="1213"/>
      <c r="ATS1396" s="1213"/>
      <c r="ATT1396" s="1213"/>
      <c r="ATU1396" s="1213"/>
      <c r="ATV1396" s="1213"/>
      <c r="ATW1396" s="1213"/>
      <c r="ATX1396" s="1213"/>
      <c r="ATY1396" s="1213"/>
      <c r="ATZ1396" s="1213"/>
      <c r="AUA1396" s="1213"/>
      <c r="AUB1396" s="1213"/>
      <c r="AUC1396" s="1213"/>
      <c r="AUD1396" s="1213"/>
      <c r="AUE1396" s="1213"/>
      <c r="AUF1396" s="1213"/>
      <c r="AUG1396" s="1213"/>
      <c r="AUH1396" s="1213"/>
      <c r="AUI1396" s="1213"/>
      <c r="AUJ1396" s="1213"/>
      <c r="AUK1396" s="1213"/>
      <c r="AUL1396" s="1213"/>
      <c r="AUM1396" s="1213"/>
      <c r="AUN1396" s="1213"/>
      <c r="AUO1396" s="1213"/>
      <c r="AUP1396" s="1213"/>
      <c r="AUQ1396" s="1213"/>
      <c r="AUR1396" s="1213"/>
      <c r="AUS1396" s="1213"/>
      <c r="AUT1396" s="1213"/>
      <c r="AUU1396" s="1213"/>
      <c r="AUV1396" s="1213"/>
      <c r="AUW1396" s="1213"/>
      <c r="AUX1396" s="1213"/>
      <c r="AUY1396" s="1213"/>
      <c r="AUZ1396" s="1213"/>
      <c r="AVA1396" s="1213"/>
      <c r="AVB1396" s="1213"/>
      <c r="AVC1396" s="1213"/>
      <c r="AVD1396" s="1213"/>
      <c r="AVE1396" s="1213"/>
      <c r="AVF1396" s="1213"/>
      <c r="AVG1396" s="1213"/>
      <c r="AVH1396" s="1213"/>
      <c r="AVI1396" s="1213"/>
      <c r="AVJ1396" s="1213"/>
      <c r="AVK1396" s="1213"/>
      <c r="AVL1396" s="1213"/>
      <c r="AVM1396" s="1213"/>
      <c r="AVN1396" s="1213"/>
      <c r="AVO1396" s="1213"/>
      <c r="AVP1396" s="1213"/>
      <c r="AVQ1396" s="1213"/>
      <c r="AVR1396" s="1213"/>
      <c r="AVS1396" s="1213"/>
      <c r="AVT1396" s="1213"/>
      <c r="AVU1396" s="1213"/>
      <c r="AVV1396" s="1213"/>
      <c r="AVW1396" s="1213"/>
      <c r="AVX1396" s="1213"/>
      <c r="AVY1396" s="1213"/>
      <c r="AVZ1396" s="1213"/>
      <c r="AWA1396" s="1213"/>
      <c r="AWB1396" s="1213"/>
      <c r="AWC1396" s="1213"/>
      <c r="AWD1396" s="1213"/>
      <c r="AWE1396" s="1213"/>
      <c r="AWF1396" s="1213"/>
      <c r="AWG1396" s="1213"/>
      <c r="AWH1396" s="1213"/>
      <c r="AWI1396" s="1213"/>
      <c r="AWJ1396" s="1213"/>
      <c r="AWK1396" s="1213"/>
      <c r="AWL1396" s="1213"/>
      <c r="AWM1396" s="1213"/>
      <c r="AWN1396" s="1213"/>
      <c r="AWO1396" s="1213"/>
      <c r="AWP1396" s="1213"/>
      <c r="AWQ1396" s="1213"/>
      <c r="AWR1396" s="1213"/>
      <c r="AWS1396" s="1213"/>
      <c r="AWT1396" s="1213"/>
      <c r="AWU1396" s="1213"/>
      <c r="AWV1396" s="1213"/>
      <c r="AWW1396" s="1213"/>
      <c r="AWX1396" s="1213"/>
      <c r="AWY1396" s="1213"/>
      <c r="AWZ1396" s="1213"/>
      <c r="AXA1396" s="1213"/>
      <c r="AXB1396" s="1213"/>
      <c r="AXC1396" s="1213"/>
      <c r="AXD1396" s="1213"/>
      <c r="AXE1396" s="1213"/>
      <c r="AXF1396" s="1213"/>
      <c r="AXG1396" s="1213"/>
      <c r="AXH1396" s="1213"/>
      <c r="AXI1396" s="1213"/>
      <c r="AXJ1396" s="1213"/>
      <c r="AXK1396" s="1213"/>
      <c r="AXL1396" s="1213"/>
      <c r="AXM1396" s="1213"/>
      <c r="AXN1396" s="1213"/>
      <c r="AXO1396" s="1213"/>
      <c r="AXP1396" s="1213"/>
      <c r="AXQ1396" s="1213"/>
      <c r="AXR1396" s="1213"/>
      <c r="AXS1396" s="1213"/>
      <c r="AXT1396" s="1213"/>
      <c r="AXU1396" s="1213"/>
      <c r="AXV1396" s="1213"/>
      <c r="AXW1396" s="1213"/>
      <c r="AXX1396" s="1213"/>
      <c r="AXY1396" s="1213"/>
      <c r="AXZ1396" s="1213"/>
      <c r="AYA1396" s="1213"/>
      <c r="AYB1396" s="1213"/>
      <c r="AYC1396" s="1213"/>
      <c r="AYD1396" s="1213"/>
      <c r="AYE1396" s="1213"/>
      <c r="AYF1396" s="1213"/>
      <c r="AYG1396" s="1213"/>
      <c r="AYH1396" s="1213"/>
      <c r="AYI1396" s="1213"/>
      <c r="AYJ1396" s="1213"/>
      <c r="AYK1396" s="1213"/>
      <c r="AYL1396" s="1213"/>
      <c r="AYM1396" s="1213"/>
      <c r="AYN1396" s="1213"/>
      <c r="AYO1396" s="1213"/>
      <c r="AYP1396" s="1213"/>
      <c r="AYQ1396" s="1213"/>
      <c r="AYR1396" s="1213"/>
      <c r="AYS1396" s="1213"/>
      <c r="AYT1396" s="1213"/>
      <c r="AYU1396" s="1213"/>
      <c r="AYV1396" s="1213"/>
      <c r="AYW1396" s="1213"/>
      <c r="AYX1396" s="1213"/>
      <c r="AYY1396" s="1213"/>
      <c r="AYZ1396" s="1213"/>
      <c r="AZA1396" s="1213"/>
      <c r="AZB1396" s="1213"/>
      <c r="AZC1396" s="1213"/>
      <c r="AZD1396" s="1213"/>
      <c r="AZE1396" s="1213"/>
      <c r="AZF1396" s="1213"/>
      <c r="AZG1396" s="1213"/>
      <c r="AZH1396" s="1213"/>
      <c r="AZI1396" s="1213"/>
      <c r="AZJ1396" s="1213"/>
      <c r="AZK1396" s="1213"/>
      <c r="AZL1396" s="1213"/>
      <c r="AZM1396" s="1213"/>
      <c r="AZN1396" s="1213"/>
      <c r="AZO1396" s="1213"/>
      <c r="AZP1396" s="1213"/>
      <c r="AZQ1396" s="1213"/>
      <c r="AZR1396" s="1213"/>
      <c r="AZS1396" s="1213"/>
      <c r="AZT1396" s="1213"/>
      <c r="AZU1396" s="1213"/>
      <c r="AZV1396" s="1213"/>
      <c r="AZW1396" s="1213"/>
      <c r="AZX1396" s="1213"/>
      <c r="AZY1396" s="1213"/>
      <c r="AZZ1396" s="1213"/>
      <c r="BAA1396" s="1213"/>
      <c r="BAB1396" s="1213"/>
      <c r="BAC1396" s="1213"/>
      <c r="BAD1396" s="1213"/>
      <c r="BAE1396" s="1213"/>
      <c r="BAF1396" s="1213"/>
      <c r="BAG1396" s="1213"/>
      <c r="BAH1396" s="1213"/>
      <c r="BAI1396" s="1213"/>
      <c r="BAJ1396" s="1213"/>
      <c r="BAK1396" s="1213"/>
      <c r="BAL1396" s="1213"/>
      <c r="BAM1396" s="1213"/>
      <c r="BAN1396" s="1213"/>
      <c r="BAO1396" s="1213"/>
      <c r="BAP1396" s="1213"/>
      <c r="BAQ1396" s="1213"/>
      <c r="BAR1396" s="1213"/>
      <c r="BAS1396" s="1213"/>
      <c r="BAT1396" s="1213"/>
      <c r="BAU1396" s="1213"/>
      <c r="BAV1396" s="1213"/>
      <c r="BAW1396" s="1213"/>
      <c r="BAX1396" s="1213"/>
      <c r="BAY1396" s="1213"/>
      <c r="BAZ1396" s="1213"/>
      <c r="BBA1396" s="1213"/>
      <c r="BBB1396" s="1213"/>
      <c r="BBC1396" s="1213"/>
      <c r="BBD1396" s="1213"/>
      <c r="BBE1396" s="1213"/>
      <c r="BBF1396" s="1213"/>
      <c r="BBG1396" s="1213"/>
      <c r="BBH1396" s="1213"/>
      <c r="BBI1396" s="1213"/>
      <c r="BBJ1396" s="1213"/>
      <c r="BBK1396" s="1213"/>
      <c r="BBL1396" s="1213"/>
      <c r="BBM1396" s="1213"/>
      <c r="BBN1396" s="1213"/>
      <c r="BBO1396" s="1213"/>
      <c r="BBP1396" s="1213"/>
      <c r="BBQ1396" s="1213"/>
      <c r="BBR1396" s="1213"/>
      <c r="BBS1396" s="1213"/>
      <c r="BBT1396" s="1213"/>
      <c r="BBU1396" s="1213"/>
      <c r="BBV1396" s="1213"/>
      <c r="BBW1396" s="1213"/>
      <c r="BBX1396" s="1213"/>
      <c r="BBY1396" s="1213"/>
      <c r="BBZ1396" s="1213"/>
      <c r="BCA1396" s="1213"/>
      <c r="BCB1396" s="1213"/>
      <c r="BCC1396" s="1213"/>
      <c r="BCD1396" s="1213"/>
      <c r="BCE1396" s="1213"/>
      <c r="BCF1396" s="1213"/>
      <c r="BCG1396" s="1213"/>
      <c r="BCH1396" s="1213"/>
      <c r="BCI1396" s="1213"/>
      <c r="BCJ1396" s="1213"/>
      <c r="BCK1396" s="1213"/>
      <c r="BCL1396" s="1213"/>
      <c r="BCM1396" s="1213"/>
      <c r="BCN1396" s="1213"/>
      <c r="BCO1396" s="1213"/>
      <c r="BCP1396" s="1213"/>
      <c r="BCQ1396" s="1213"/>
      <c r="BCR1396" s="1213"/>
      <c r="BCS1396" s="1213"/>
      <c r="BCT1396" s="1213"/>
      <c r="BCU1396" s="1213"/>
      <c r="BCV1396" s="1213"/>
      <c r="BCW1396" s="1213"/>
      <c r="BCX1396" s="1213"/>
      <c r="BCY1396" s="1213"/>
      <c r="BCZ1396" s="1213"/>
      <c r="BDA1396" s="1213"/>
      <c r="BDB1396" s="1213"/>
      <c r="BDC1396" s="1213"/>
      <c r="BDD1396" s="1213"/>
      <c r="BDE1396" s="1213"/>
      <c r="BDF1396" s="1213"/>
      <c r="BDG1396" s="1213"/>
      <c r="BDH1396" s="1213"/>
      <c r="BDI1396" s="1213"/>
      <c r="BDJ1396" s="1213"/>
      <c r="BDK1396" s="1213"/>
      <c r="BDL1396" s="1213"/>
      <c r="BDM1396" s="1213"/>
      <c r="BDN1396" s="1213"/>
      <c r="BDO1396" s="1213"/>
      <c r="BDP1396" s="1213"/>
      <c r="BDQ1396" s="1213"/>
      <c r="BDR1396" s="1213"/>
      <c r="BDS1396" s="1213"/>
      <c r="BDT1396" s="1213"/>
      <c r="BDU1396" s="1213"/>
      <c r="BDV1396" s="1213"/>
      <c r="BDW1396" s="1213"/>
      <c r="BDX1396" s="1213"/>
      <c r="BDY1396" s="1213"/>
      <c r="BDZ1396" s="1213"/>
      <c r="BEA1396" s="1213"/>
      <c r="BEB1396" s="1213"/>
      <c r="BEC1396" s="1213"/>
      <c r="BED1396" s="1213"/>
      <c r="BEE1396" s="1213"/>
      <c r="BEF1396" s="1213"/>
      <c r="BEG1396" s="1213"/>
      <c r="BEH1396" s="1213"/>
      <c r="BEI1396" s="1213"/>
      <c r="BEJ1396" s="1213"/>
      <c r="BEK1396" s="1213"/>
      <c r="BEL1396" s="1213"/>
      <c r="BEM1396" s="1213"/>
      <c r="BEN1396" s="1213"/>
      <c r="BEO1396" s="1213"/>
      <c r="BEP1396" s="1213"/>
      <c r="BEQ1396" s="1213"/>
      <c r="BER1396" s="1213"/>
      <c r="BES1396" s="1213"/>
      <c r="BET1396" s="1213"/>
      <c r="BEU1396" s="1213"/>
      <c r="BEV1396" s="1213"/>
      <c r="BEW1396" s="1213"/>
      <c r="BEX1396" s="1213"/>
      <c r="BEY1396" s="1213"/>
      <c r="BEZ1396" s="1213"/>
      <c r="BFA1396" s="1213"/>
      <c r="BFB1396" s="1213"/>
      <c r="BFC1396" s="1213"/>
      <c r="BFD1396" s="1213"/>
      <c r="BFE1396" s="1213"/>
      <c r="BFF1396" s="1213"/>
      <c r="BFG1396" s="1213"/>
      <c r="BFH1396" s="1213"/>
      <c r="BFI1396" s="1213"/>
      <c r="BFJ1396" s="1213"/>
      <c r="BFK1396" s="1213"/>
      <c r="BFL1396" s="1213"/>
      <c r="BFM1396" s="1213"/>
      <c r="BFN1396" s="1213"/>
      <c r="BFO1396" s="1213"/>
      <c r="BFP1396" s="1213"/>
      <c r="BFQ1396" s="1213"/>
      <c r="BFR1396" s="1213"/>
      <c r="BFS1396" s="1213"/>
      <c r="BFT1396" s="1213"/>
      <c r="BFU1396" s="1213"/>
      <c r="BFV1396" s="1213"/>
      <c r="BFW1396" s="1213"/>
      <c r="BFX1396" s="1213"/>
      <c r="BFY1396" s="1213"/>
      <c r="BFZ1396" s="1213"/>
      <c r="BGA1396" s="1213"/>
      <c r="BGB1396" s="1213"/>
      <c r="BGC1396" s="1213"/>
      <c r="BGD1396" s="1213"/>
      <c r="BGE1396" s="1213"/>
      <c r="BGF1396" s="1213"/>
      <c r="BGG1396" s="1213"/>
      <c r="BGH1396" s="1213"/>
      <c r="BGI1396" s="1213"/>
      <c r="BGJ1396" s="1213"/>
      <c r="BGK1396" s="1213"/>
      <c r="BGL1396" s="1213"/>
      <c r="BGM1396" s="1213"/>
      <c r="BGN1396" s="1213"/>
      <c r="BGO1396" s="1213"/>
      <c r="BGP1396" s="1213"/>
      <c r="BGQ1396" s="1213"/>
      <c r="BGR1396" s="1213"/>
      <c r="BGS1396" s="1213"/>
      <c r="BGT1396" s="1213"/>
      <c r="BGU1396" s="1213"/>
      <c r="BGV1396" s="1213"/>
      <c r="BGW1396" s="1213"/>
      <c r="BGX1396" s="1213"/>
      <c r="BGY1396" s="1213"/>
      <c r="BGZ1396" s="1213"/>
      <c r="BHA1396" s="1213"/>
      <c r="BHB1396" s="1213"/>
      <c r="BHC1396" s="1213"/>
      <c r="BHD1396" s="1213"/>
      <c r="BHE1396" s="1213"/>
      <c r="BHF1396" s="1213"/>
      <c r="BHG1396" s="1213"/>
      <c r="BHH1396" s="1213"/>
      <c r="BHI1396" s="1213"/>
      <c r="BHJ1396" s="1213"/>
      <c r="BHK1396" s="1213"/>
      <c r="BHL1396" s="1213"/>
      <c r="BHM1396" s="1213"/>
      <c r="BHN1396" s="1213"/>
      <c r="BHO1396" s="1213"/>
      <c r="BHP1396" s="1213"/>
      <c r="BHQ1396" s="1213"/>
      <c r="BHR1396" s="1213"/>
      <c r="BHS1396" s="1213"/>
      <c r="BHT1396" s="1213"/>
      <c r="BHU1396" s="1213"/>
      <c r="BHV1396" s="1213"/>
      <c r="BHW1396" s="1213"/>
      <c r="BHX1396" s="1213"/>
      <c r="BHY1396" s="1213"/>
      <c r="BHZ1396" s="1213"/>
      <c r="BIA1396" s="1213"/>
      <c r="BIB1396" s="1213"/>
      <c r="BIC1396" s="1213"/>
      <c r="BID1396" s="1213"/>
      <c r="BIE1396" s="1213"/>
      <c r="BIF1396" s="1213"/>
      <c r="BIG1396" s="1213"/>
      <c r="BIH1396" s="1213"/>
      <c r="BII1396" s="1213"/>
      <c r="BIJ1396" s="1213"/>
      <c r="BIK1396" s="1213"/>
      <c r="BIL1396" s="1213"/>
      <c r="BIM1396" s="1213"/>
      <c r="BIN1396" s="1213"/>
      <c r="BIO1396" s="1213"/>
      <c r="BIP1396" s="1213"/>
      <c r="BIQ1396" s="1213"/>
      <c r="BIR1396" s="1213"/>
      <c r="BIS1396" s="1213"/>
      <c r="BIT1396" s="1213"/>
      <c r="BIU1396" s="1213"/>
      <c r="BIV1396" s="1213"/>
      <c r="BIW1396" s="1213"/>
      <c r="BIX1396" s="1213"/>
      <c r="BIY1396" s="1213"/>
      <c r="BIZ1396" s="1213"/>
      <c r="BJA1396" s="1213"/>
      <c r="BJB1396" s="1213"/>
      <c r="BJC1396" s="1213"/>
      <c r="BJD1396" s="1213"/>
      <c r="BJE1396" s="1213"/>
      <c r="BJF1396" s="1213"/>
      <c r="BJG1396" s="1213"/>
      <c r="BJH1396" s="1213"/>
      <c r="BJI1396" s="1213"/>
      <c r="BJJ1396" s="1213"/>
      <c r="BJK1396" s="1213"/>
      <c r="BJL1396" s="1213"/>
      <c r="BJM1396" s="1213"/>
      <c r="BJN1396" s="1213"/>
      <c r="BJO1396" s="1213"/>
      <c r="BJP1396" s="1213"/>
      <c r="BJQ1396" s="1213"/>
      <c r="BJR1396" s="1213"/>
      <c r="BJS1396" s="1213"/>
      <c r="BJT1396" s="1213"/>
      <c r="BJU1396" s="1213"/>
      <c r="BJV1396" s="1213"/>
      <c r="BJW1396" s="1213"/>
      <c r="BJX1396" s="1213"/>
      <c r="BJY1396" s="1213"/>
      <c r="BJZ1396" s="1213"/>
      <c r="BKA1396" s="1213"/>
      <c r="BKB1396" s="1213"/>
      <c r="BKC1396" s="1213"/>
      <c r="BKD1396" s="1213"/>
      <c r="BKE1396" s="1213"/>
      <c r="BKF1396" s="1213"/>
      <c r="BKG1396" s="1213"/>
      <c r="BKH1396" s="1213"/>
      <c r="BKI1396" s="1213"/>
      <c r="BKJ1396" s="1213"/>
      <c r="BKK1396" s="1213"/>
      <c r="BKL1396" s="1213"/>
      <c r="BKM1396" s="1213"/>
      <c r="BKN1396" s="1213"/>
      <c r="BKO1396" s="1213"/>
      <c r="BKP1396" s="1213"/>
      <c r="BKQ1396" s="1213"/>
      <c r="BKR1396" s="1213"/>
      <c r="BKS1396" s="1213"/>
      <c r="BKT1396" s="1213"/>
      <c r="BKU1396" s="1213"/>
      <c r="BKV1396" s="1213"/>
      <c r="BKW1396" s="1213"/>
      <c r="BKX1396" s="1213"/>
      <c r="BKY1396" s="1213"/>
      <c r="BKZ1396" s="1213"/>
      <c r="BLA1396" s="1213"/>
      <c r="BLB1396" s="1213"/>
      <c r="BLC1396" s="1213"/>
      <c r="BLD1396" s="1213"/>
      <c r="BLE1396" s="1213"/>
      <c r="BLF1396" s="1213"/>
      <c r="BLG1396" s="1213"/>
      <c r="BLH1396" s="1213"/>
      <c r="BLI1396" s="1213"/>
      <c r="BLJ1396" s="1213"/>
      <c r="BLK1396" s="1213"/>
      <c r="BLL1396" s="1213"/>
      <c r="BLM1396" s="1213"/>
      <c r="BLN1396" s="1213"/>
      <c r="BLO1396" s="1213"/>
      <c r="BLP1396" s="1213"/>
      <c r="BLQ1396" s="1213"/>
      <c r="BLR1396" s="1213"/>
      <c r="BLS1396" s="1213"/>
      <c r="BLT1396" s="1213"/>
      <c r="BLU1396" s="1213"/>
      <c r="BLV1396" s="1213"/>
      <c r="BLW1396" s="1213"/>
      <c r="BLX1396" s="1213"/>
      <c r="BLY1396" s="1213"/>
      <c r="BLZ1396" s="1213"/>
      <c r="BMA1396" s="1213"/>
      <c r="BMB1396" s="1213"/>
      <c r="BMC1396" s="1213"/>
      <c r="BMD1396" s="1213"/>
      <c r="BME1396" s="1213"/>
      <c r="BMF1396" s="1213"/>
      <c r="BMG1396" s="1213"/>
      <c r="BMH1396" s="1213"/>
      <c r="BMI1396" s="1213"/>
      <c r="BMJ1396" s="1213"/>
      <c r="BMK1396" s="1213"/>
      <c r="BML1396" s="1213"/>
      <c r="BMM1396" s="1213"/>
      <c r="BMN1396" s="1213"/>
      <c r="BMO1396" s="1213"/>
      <c r="BMP1396" s="1213"/>
      <c r="BMQ1396" s="1213"/>
      <c r="BMR1396" s="1213"/>
      <c r="BMS1396" s="1213"/>
      <c r="BMT1396" s="1213"/>
      <c r="BMU1396" s="1213"/>
      <c r="BMV1396" s="1213"/>
      <c r="BMW1396" s="1213"/>
      <c r="BMX1396" s="1213"/>
      <c r="BMY1396" s="1213"/>
      <c r="BMZ1396" s="1213"/>
      <c r="BNA1396" s="1213"/>
      <c r="BNB1396" s="1213"/>
      <c r="BNC1396" s="1213"/>
      <c r="BND1396" s="1213"/>
      <c r="BNE1396" s="1213"/>
      <c r="BNF1396" s="1213"/>
      <c r="BNG1396" s="1213"/>
      <c r="BNH1396" s="1213"/>
      <c r="BNI1396" s="1213"/>
      <c r="BNJ1396" s="1213"/>
      <c r="BNK1396" s="1213"/>
      <c r="BNL1396" s="1213"/>
      <c r="BNM1396" s="1213"/>
      <c r="BNN1396" s="1213"/>
      <c r="BNO1396" s="1213"/>
      <c r="BNP1396" s="1213"/>
      <c r="BNQ1396" s="1213"/>
      <c r="BNR1396" s="1213"/>
      <c r="BNS1396" s="1213"/>
      <c r="BNT1396" s="1213"/>
      <c r="BNU1396" s="1213"/>
      <c r="BNV1396" s="1213"/>
      <c r="BNW1396" s="1213"/>
      <c r="BNX1396" s="1213"/>
      <c r="BNY1396" s="1213"/>
      <c r="BNZ1396" s="1213"/>
      <c r="BOA1396" s="1213"/>
      <c r="BOB1396" s="1213"/>
      <c r="BOC1396" s="1213"/>
      <c r="BOD1396" s="1213"/>
      <c r="BOE1396" s="1213"/>
      <c r="BOF1396" s="1213"/>
      <c r="BOG1396" s="1213"/>
      <c r="BOH1396" s="1213"/>
      <c r="BOI1396" s="1213"/>
      <c r="BOJ1396" s="1213"/>
      <c r="BOK1396" s="1213"/>
      <c r="BOL1396" s="1213"/>
      <c r="BOM1396" s="1213"/>
      <c r="BON1396" s="1213"/>
      <c r="BOO1396" s="1213"/>
      <c r="BOP1396" s="1213"/>
      <c r="BOQ1396" s="1213"/>
      <c r="BOR1396" s="1213"/>
      <c r="BOS1396" s="1213"/>
      <c r="BOT1396" s="1213"/>
      <c r="BOU1396" s="1213"/>
      <c r="BOV1396" s="1213"/>
      <c r="BOW1396" s="1213"/>
      <c r="BOX1396" s="1213"/>
      <c r="BOY1396" s="1213"/>
      <c r="BOZ1396" s="1213"/>
      <c r="BPA1396" s="1213"/>
      <c r="BPB1396" s="1213"/>
      <c r="BPC1396" s="1213"/>
      <c r="BPD1396" s="1213"/>
      <c r="BPE1396" s="1213"/>
      <c r="BPF1396" s="1213"/>
      <c r="BPG1396" s="1213"/>
      <c r="BPH1396" s="1213"/>
      <c r="BPI1396" s="1213"/>
      <c r="BPJ1396" s="1213"/>
      <c r="BPK1396" s="1213"/>
      <c r="BPL1396" s="1213"/>
      <c r="BPM1396" s="1213"/>
      <c r="BPN1396" s="1213"/>
      <c r="BPO1396" s="1213"/>
      <c r="BPP1396" s="1213"/>
      <c r="BPQ1396" s="1213"/>
      <c r="BPR1396" s="1213"/>
      <c r="BPS1396" s="1213"/>
      <c r="BPT1396" s="1213"/>
      <c r="BPU1396" s="1213"/>
      <c r="BPV1396" s="1213"/>
      <c r="BPW1396" s="1213"/>
      <c r="BPX1396" s="1213"/>
      <c r="BPY1396" s="1213"/>
      <c r="BPZ1396" s="1213"/>
      <c r="BQA1396" s="1213"/>
      <c r="BQB1396" s="1213"/>
      <c r="BQC1396" s="1213"/>
      <c r="BQD1396" s="1213"/>
      <c r="BQE1396" s="1213"/>
      <c r="BQF1396" s="1213"/>
      <c r="BQG1396" s="1213"/>
      <c r="BQH1396" s="1213"/>
      <c r="BQI1396" s="1213"/>
      <c r="BQJ1396" s="1213"/>
      <c r="BQK1396" s="1213"/>
      <c r="BQL1396" s="1213"/>
      <c r="BQM1396" s="1213"/>
      <c r="BQN1396" s="1213"/>
      <c r="BQO1396" s="1213"/>
      <c r="BQP1396" s="1213"/>
      <c r="BQQ1396" s="1213"/>
      <c r="BQR1396" s="1213"/>
      <c r="BQS1396" s="1213"/>
      <c r="BQT1396" s="1213"/>
      <c r="BQU1396" s="1213"/>
      <c r="BQV1396" s="1213"/>
      <c r="BQW1396" s="1213"/>
      <c r="BQX1396" s="1213"/>
      <c r="BQY1396" s="1213"/>
      <c r="BQZ1396" s="1213"/>
      <c r="BRA1396" s="1213"/>
      <c r="BRB1396" s="1213"/>
      <c r="BRC1396" s="1213"/>
      <c r="BRD1396" s="1213"/>
      <c r="BRE1396" s="1213"/>
      <c r="BRF1396" s="1213"/>
      <c r="BRG1396" s="1213"/>
      <c r="BRH1396" s="1213"/>
      <c r="BRI1396" s="1213"/>
      <c r="BRJ1396" s="1213"/>
      <c r="BRK1396" s="1213"/>
      <c r="BRL1396" s="1213"/>
      <c r="BRM1396" s="1213"/>
      <c r="BRN1396" s="1213"/>
      <c r="BRO1396" s="1213"/>
      <c r="BRP1396" s="1213"/>
      <c r="BRQ1396" s="1213"/>
      <c r="BRR1396" s="1213"/>
      <c r="BRS1396" s="1213"/>
      <c r="BRT1396" s="1213"/>
      <c r="BRU1396" s="1213"/>
      <c r="BRV1396" s="1213"/>
      <c r="BRW1396" s="1213"/>
      <c r="BRX1396" s="1213"/>
      <c r="BRY1396" s="1213"/>
      <c r="BRZ1396" s="1213"/>
      <c r="BSA1396" s="1213"/>
      <c r="BSB1396" s="1213"/>
      <c r="BSC1396" s="1213"/>
      <c r="BSD1396" s="1213"/>
      <c r="BSE1396" s="1213"/>
      <c r="BSF1396" s="1213"/>
      <c r="BSG1396" s="1213"/>
      <c r="BSH1396" s="1213"/>
      <c r="BSI1396" s="1213"/>
      <c r="BSJ1396" s="1213"/>
      <c r="BSK1396" s="1213"/>
      <c r="BSL1396" s="1213"/>
      <c r="BSM1396" s="1213"/>
      <c r="BSN1396" s="1213"/>
      <c r="BSO1396" s="1213"/>
      <c r="BSP1396" s="1213"/>
      <c r="BSQ1396" s="1213"/>
      <c r="BSR1396" s="1213"/>
      <c r="BSS1396" s="1213"/>
      <c r="BST1396" s="1213"/>
      <c r="BSU1396" s="1213"/>
      <c r="BSV1396" s="1213"/>
      <c r="BSW1396" s="1213"/>
      <c r="BSX1396" s="1213"/>
      <c r="BSY1396" s="1213"/>
      <c r="BSZ1396" s="1213"/>
      <c r="BTA1396" s="1213"/>
      <c r="BTB1396" s="1213"/>
      <c r="BTC1396" s="1213"/>
      <c r="BTD1396" s="1213"/>
      <c r="BTE1396" s="1213"/>
      <c r="BTF1396" s="1213"/>
      <c r="BTG1396" s="1213"/>
      <c r="BTH1396" s="1213"/>
      <c r="BTI1396" s="1213"/>
      <c r="BTJ1396" s="1213"/>
      <c r="BTK1396" s="1213"/>
      <c r="BTL1396" s="1213"/>
      <c r="BTM1396" s="1213"/>
      <c r="BTN1396" s="1213"/>
      <c r="BTO1396" s="1213"/>
      <c r="BTP1396" s="1213"/>
      <c r="BTQ1396" s="1213"/>
      <c r="BTR1396" s="1213"/>
      <c r="BTS1396" s="1213"/>
      <c r="BTT1396" s="1213"/>
      <c r="BTU1396" s="1213"/>
      <c r="BTV1396" s="1213"/>
      <c r="BTW1396" s="1213"/>
      <c r="BTX1396" s="1213"/>
      <c r="BTY1396" s="1213"/>
      <c r="BTZ1396" s="1213"/>
      <c r="BUA1396" s="1213"/>
      <c r="BUB1396" s="1213"/>
      <c r="BUC1396" s="1213"/>
      <c r="BUD1396" s="1213"/>
      <c r="BUE1396" s="1213"/>
      <c r="BUF1396" s="1213"/>
      <c r="BUG1396" s="1213"/>
      <c r="BUH1396" s="1213"/>
      <c r="BUI1396" s="1213"/>
      <c r="BUJ1396" s="1213"/>
      <c r="BUK1396" s="1213"/>
      <c r="BUL1396" s="1213"/>
      <c r="BUM1396" s="1213"/>
      <c r="BUN1396" s="1213"/>
      <c r="BUO1396" s="1213"/>
      <c r="BUP1396" s="1213"/>
      <c r="BUQ1396" s="1213"/>
      <c r="BUR1396" s="1213"/>
      <c r="BUS1396" s="1213"/>
      <c r="BUT1396" s="1213"/>
      <c r="BUU1396" s="1213"/>
      <c r="BUV1396" s="1213"/>
      <c r="BUW1396" s="1213"/>
      <c r="BUX1396" s="1213"/>
      <c r="BUY1396" s="1213"/>
      <c r="BUZ1396" s="1213"/>
      <c r="BVA1396" s="1213"/>
      <c r="BVB1396" s="1213"/>
      <c r="BVC1396" s="1213"/>
      <c r="BVD1396" s="1213"/>
      <c r="BVE1396" s="1213"/>
      <c r="BVF1396" s="1213"/>
      <c r="BVG1396" s="1213"/>
      <c r="BVH1396" s="1213"/>
      <c r="BVI1396" s="1213"/>
      <c r="BVJ1396" s="1213"/>
      <c r="BVK1396" s="1213"/>
      <c r="BVL1396" s="1213"/>
      <c r="BVM1396" s="1213"/>
      <c r="BVN1396" s="1213"/>
      <c r="BVO1396" s="1213"/>
      <c r="BVP1396" s="1213"/>
      <c r="BVQ1396" s="1213"/>
      <c r="BVR1396" s="1213"/>
      <c r="BVS1396" s="1213"/>
      <c r="BVT1396" s="1213"/>
      <c r="BVU1396" s="1213"/>
      <c r="BVV1396" s="1213"/>
      <c r="BVW1396" s="1213"/>
      <c r="BVX1396" s="1213"/>
      <c r="BVY1396" s="1213"/>
      <c r="BVZ1396" s="1213"/>
      <c r="BWA1396" s="1213"/>
      <c r="BWB1396" s="1213"/>
      <c r="BWC1396" s="1213"/>
      <c r="BWD1396" s="1213"/>
      <c r="BWE1396" s="1213"/>
      <c r="BWF1396" s="1213"/>
      <c r="BWG1396" s="1213"/>
      <c r="BWH1396" s="1213"/>
      <c r="BWI1396" s="1213"/>
      <c r="BWJ1396" s="1213"/>
      <c r="BWK1396" s="1213"/>
      <c r="BWL1396" s="1213"/>
      <c r="BWM1396" s="1213"/>
      <c r="BWN1396" s="1213"/>
      <c r="BWO1396" s="1213"/>
      <c r="BWP1396" s="1213"/>
      <c r="BWQ1396" s="1213"/>
      <c r="BWR1396" s="1213"/>
      <c r="BWS1396" s="1213"/>
      <c r="BWT1396" s="1213"/>
      <c r="BWU1396" s="1213"/>
      <c r="BWV1396" s="1213"/>
      <c r="BWW1396" s="1213"/>
      <c r="BWX1396" s="1213"/>
      <c r="BWY1396" s="1213"/>
      <c r="BWZ1396" s="1213"/>
      <c r="BXA1396" s="1213"/>
      <c r="BXB1396" s="1213"/>
      <c r="BXC1396" s="1213"/>
      <c r="BXD1396" s="1213"/>
      <c r="BXE1396" s="1213"/>
      <c r="BXF1396" s="1213"/>
      <c r="BXG1396" s="1213"/>
      <c r="BXH1396" s="1213"/>
      <c r="BXI1396" s="1213"/>
      <c r="BXJ1396" s="1213"/>
      <c r="BXK1396" s="1213"/>
      <c r="BXL1396" s="1213"/>
      <c r="BXM1396" s="1213"/>
      <c r="BXN1396" s="1213"/>
      <c r="BXO1396" s="1213"/>
      <c r="BXP1396" s="1213"/>
      <c r="BXQ1396" s="1213"/>
      <c r="BXR1396" s="1213"/>
      <c r="BXS1396" s="1213"/>
      <c r="BXT1396" s="1213"/>
      <c r="BXU1396" s="1213"/>
      <c r="BXV1396" s="1213"/>
      <c r="BXW1396" s="1213"/>
      <c r="BXX1396" s="1213"/>
      <c r="BXY1396" s="1213"/>
      <c r="BXZ1396" s="1213"/>
      <c r="BYA1396" s="1213"/>
      <c r="BYB1396" s="1213"/>
      <c r="BYC1396" s="1213"/>
      <c r="BYD1396" s="1213"/>
      <c r="BYE1396" s="1213"/>
      <c r="BYF1396" s="1213"/>
      <c r="BYG1396" s="1213"/>
      <c r="BYH1396" s="1213"/>
      <c r="BYI1396" s="1213"/>
      <c r="BYJ1396" s="1213"/>
      <c r="BYK1396" s="1213"/>
      <c r="BYL1396" s="1213"/>
      <c r="BYM1396" s="1213"/>
      <c r="BYN1396" s="1213"/>
      <c r="BYO1396" s="1213"/>
      <c r="BYP1396" s="1213"/>
      <c r="BYQ1396" s="1213"/>
      <c r="BYR1396" s="1213"/>
      <c r="BYS1396" s="1213"/>
      <c r="BYT1396" s="1213"/>
      <c r="BYU1396" s="1213"/>
      <c r="BYV1396" s="1213"/>
      <c r="BYW1396" s="1213"/>
      <c r="BYX1396" s="1213"/>
      <c r="BYY1396" s="1213"/>
      <c r="BYZ1396" s="1213"/>
      <c r="BZA1396" s="1213"/>
      <c r="BZB1396" s="1213"/>
      <c r="BZC1396" s="1213"/>
      <c r="BZD1396" s="1213"/>
      <c r="BZE1396" s="1213"/>
      <c r="BZF1396" s="1213"/>
      <c r="BZG1396" s="1213"/>
      <c r="BZH1396" s="1213"/>
      <c r="BZI1396" s="1213"/>
      <c r="BZJ1396" s="1213"/>
      <c r="BZK1396" s="1213"/>
      <c r="BZL1396" s="1213"/>
      <c r="BZM1396" s="1213"/>
      <c r="BZN1396" s="1213"/>
      <c r="BZO1396" s="1213"/>
      <c r="BZP1396" s="1213"/>
      <c r="BZQ1396" s="1213"/>
      <c r="BZR1396" s="1213"/>
      <c r="BZS1396" s="1213"/>
      <c r="BZT1396" s="1213"/>
      <c r="BZU1396" s="1213"/>
      <c r="BZV1396" s="1213"/>
      <c r="BZW1396" s="1213"/>
      <c r="BZX1396" s="1213"/>
      <c r="BZY1396" s="1213"/>
      <c r="BZZ1396" s="1213"/>
      <c r="CAA1396" s="1213"/>
      <c r="CAB1396" s="1213"/>
      <c r="CAC1396" s="1213"/>
      <c r="CAD1396" s="1213"/>
      <c r="CAE1396" s="1213"/>
      <c r="CAF1396" s="1213"/>
      <c r="CAG1396" s="1213"/>
      <c r="CAH1396" s="1213"/>
      <c r="CAI1396" s="1213"/>
      <c r="CAJ1396" s="1213"/>
      <c r="CAK1396" s="1213"/>
      <c r="CAL1396" s="1213"/>
      <c r="CAM1396" s="1213"/>
      <c r="CAN1396" s="1213"/>
      <c r="CAO1396" s="1213"/>
      <c r="CAP1396" s="1213"/>
      <c r="CAQ1396" s="1213"/>
      <c r="CAR1396" s="1213"/>
      <c r="CAS1396" s="1213"/>
      <c r="CAT1396" s="1213"/>
      <c r="CAU1396" s="1213"/>
      <c r="CAV1396" s="1213"/>
      <c r="CAW1396" s="1213"/>
      <c r="CAX1396" s="1213"/>
      <c r="CAY1396" s="1213"/>
      <c r="CAZ1396" s="1213"/>
      <c r="CBA1396" s="1213"/>
      <c r="CBB1396" s="1213"/>
      <c r="CBC1396" s="1213"/>
      <c r="CBD1396" s="1213"/>
      <c r="CBE1396" s="1213"/>
      <c r="CBF1396" s="1213"/>
      <c r="CBG1396" s="1213"/>
      <c r="CBH1396" s="1213"/>
      <c r="CBI1396" s="1213"/>
      <c r="CBJ1396" s="1213"/>
      <c r="CBK1396" s="1213"/>
      <c r="CBL1396" s="1213"/>
      <c r="CBM1396" s="1213"/>
      <c r="CBN1396" s="1213"/>
      <c r="CBO1396" s="1213"/>
      <c r="CBP1396" s="1213"/>
      <c r="CBQ1396" s="1213"/>
      <c r="CBR1396" s="1213"/>
      <c r="CBS1396" s="1213"/>
      <c r="CBT1396" s="1213"/>
      <c r="CBU1396" s="1213"/>
      <c r="CBV1396" s="1213"/>
      <c r="CBW1396" s="1213"/>
      <c r="CBX1396" s="1213"/>
      <c r="CBY1396" s="1213"/>
      <c r="CBZ1396" s="1213"/>
      <c r="CCA1396" s="1213"/>
      <c r="CCB1396" s="1213"/>
      <c r="CCC1396" s="1213"/>
      <c r="CCD1396" s="1213"/>
      <c r="CCE1396" s="1213"/>
      <c r="CCF1396" s="1213"/>
      <c r="CCG1396" s="1213"/>
      <c r="CCH1396" s="1213"/>
      <c r="CCI1396" s="1213"/>
      <c r="CCJ1396" s="1213"/>
      <c r="CCK1396" s="1213"/>
      <c r="CCL1396" s="1213"/>
      <c r="CCM1396" s="1213"/>
      <c r="CCN1396" s="1213"/>
      <c r="CCO1396" s="1213"/>
      <c r="CCP1396" s="1213"/>
      <c r="CCQ1396" s="1213"/>
      <c r="CCR1396" s="1213"/>
      <c r="CCS1396" s="1213"/>
      <c r="CCT1396" s="1213"/>
      <c r="CCU1396" s="1213"/>
      <c r="CCV1396" s="1213"/>
      <c r="CCW1396" s="1213"/>
      <c r="CCX1396" s="1213"/>
      <c r="CCY1396" s="1213"/>
      <c r="CCZ1396" s="1213"/>
      <c r="CDA1396" s="1213"/>
      <c r="CDB1396" s="1213"/>
      <c r="CDC1396" s="1213"/>
      <c r="CDD1396" s="1213"/>
      <c r="CDE1396" s="1213"/>
      <c r="CDF1396" s="1213"/>
      <c r="CDG1396" s="1213"/>
      <c r="CDH1396" s="1213"/>
      <c r="CDI1396" s="1213"/>
      <c r="CDJ1396" s="1213"/>
      <c r="CDK1396" s="1213"/>
      <c r="CDL1396" s="1213"/>
      <c r="CDM1396" s="1213"/>
      <c r="CDN1396" s="1213"/>
      <c r="CDO1396" s="1213"/>
      <c r="CDP1396" s="1213"/>
      <c r="CDQ1396" s="1213"/>
      <c r="CDR1396" s="1213"/>
      <c r="CDS1396" s="1213"/>
      <c r="CDT1396" s="1213"/>
      <c r="CDU1396" s="1213"/>
      <c r="CDV1396" s="1213"/>
      <c r="CDW1396" s="1213"/>
      <c r="CDX1396" s="1213"/>
      <c r="CDY1396" s="1213"/>
      <c r="CDZ1396" s="1213"/>
      <c r="CEA1396" s="1213"/>
      <c r="CEB1396" s="1213"/>
      <c r="CEC1396" s="1213"/>
      <c r="CED1396" s="1213"/>
      <c r="CEE1396" s="1213"/>
      <c r="CEF1396" s="1213"/>
      <c r="CEG1396" s="1213"/>
      <c r="CEH1396" s="1213"/>
      <c r="CEI1396" s="1213"/>
      <c r="CEJ1396" s="1213"/>
      <c r="CEK1396" s="1213"/>
      <c r="CEL1396" s="1213"/>
      <c r="CEM1396" s="1213"/>
      <c r="CEN1396" s="1213"/>
      <c r="CEO1396" s="1213"/>
      <c r="CEP1396" s="1213"/>
      <c r="CEQ1396" s="1213"/>
      <c r="CER1396" s="1213"/>
      <c r="CES1396" s="1213"/>
      <c r="CET1396" s="1213"/>
      <c r="CEU1396" s="1213"/>
      <c r="CEV1396" s="1213"/>
      <c r="CEW1396" s="1213"/>
      <c r="CEX1396" s="1213"/>
      <c r="CEY1396" s="1213"/>
      <c r="CEZ1396" s="1213"/>
      <c r="CFA1396" s="1213"/>
      <c r="CFB1396" s="1213"/>
      <c r="CFC1396" s="1213"/>
      <c r="CFD1396" s="1213"/>
      <c r="CFE1396" s="1213"/>
      <c r="CFF1396" s="1213"/>
      <c r="CFG1396" s="1213"/>
      <c r="CFH1396" s="1213"/>
      <c r="CFI1396" s="1213"/>
      <c r="CFJ1396" s="1213"/>
      <c r="CFK1396" s="1213"/>
      <c r="CFL1396" s="1213"/>
      <c r="CFM1396" s="1213"/>
      <c r="CFN1396" s="1213"/>
      <c r="CFO1396" s="1213"/>
      <c r="CFP1396" s="1213"/>
      <c r="CFQ1396" s="1213"/>
      <c r="CFR1396" s="1213"/>
      <c r="CFS1396" s="1213"/>
      <c r="CFT1396" s="1213"/>
      <c r="CFU1396" s="1213"/>
      <c r="CFV1396" s="1213"/>
      <c r="CFW1396" s="1213"/>
      <c r="CFX1396" s="1213"/>
      <c r="CFY1396" s="1213"/>
      <c r="CFZ1396" s="1213"/>
      <c r="CGA1396" s="1213"/>
      <c r="CGB1396" s="1213"/>
      <c r="CGC1396" s="1213"/>
      <c r="CGD1396" s="1213"/>
      <c r="CGE1396" s="1213"/>
      <c r="CGF1396" s="1213"/>
      <c r="CGG1396" s="1213"/>
      <c r="CGH1396" s="1213"/>
      <c r="CGI1396" s="1213"/>
      <c r="CGJ1396" s="1213"/>
      <c r="CGK1396" s="1213"/>
      <c r="CGL1396" s="1213"/>
      <c r="CGM1396" s="1213"/>
      <c r="CGN1396" s="1213"/>
      <c r="CGO1396" s="1213"/>
      <c r="CGP1396" s="1213"/>
      <c r="CGQ1396" s="1213"/>
      <c r="CGR1396" s="1213"/>
      <c r="CGS1396" s="1213"/>
      <c r="CGT1396" s="1213"/>
      <c r="CGU1396" s="1213"/>
      <c r="CGV1396" s="1213"/>
      <c r="CGW1396" s="1213"/>
      <c r="CGX1396" s="1213"/>
      <c r="CGY1396" s="1213"/>
      <c r="CGZ1396" s="1213"/>
      <c r="CHA1396" s="1213"/>
      <c r="CHB1396" s="1213"/>
      <c r="CHC1396" s="1213"/>
      <c r="CHD1396" s="1213"/>
      <c r="CHE1396" s="1213"/>
      <c r="CHF1396" s="1213"/>
      <c r="CHG1396" s="1213"/>
      <c r="CHH1396" s="1213"/>
      <c r="CHI1396" s="1213"/>
      <c r="CHJ1396" s="1213"/>
      <c r="CHK1396" s="1213"/>
      <c r="CHL1396" s="1213"/>
      <c r="CHM1396" s="1213"/>
      <c r="CHN1396" s="1213"/>
      <c r="CHO1396" s="1213"/>
      <c r="CHP1396" s="1213"/>
      <c r="CHQ1396" s="1213"/>
      <c r="CHR1396" s="1213"/>
      <c r="CHS1396" s="1213"/>
      <c r="CHT1396" s="1213"/>
      <c r="CHU1396" s="1213"/>
      <c r="CHV1396" s="1213"/>
      <c r="CHW1396" s="1213"/>
      <c r="CHX1396" s="1213"/>
      <c r="CHY1396" s="1213"/>
      <c r="CHZ1396" s="1213"/>
      <c r="CIA1396" s="1213"/>
      <c r="CIB1396" s="1213"/>
      <c r="CIC1396" s="1213"/>
      <c r="CID1396" s="1213"/>
      <c r="CIE1396" s="1213"/>
      <c r="CIF1396" s="1213"/>
      <c r="CIG1396" s="1213"/>
      <c r="CIH1396" s="1213"/>
      <c r="CII1396" s="1213"/>
      <c r="CIJ1396" s="1213"/>
      <c r="CIK1396" s="1213"/>
      <c r="CIL1396" s="1213"/>
      <c r="CIM1396" s="1213"/>
      <c r="CIN1396" s="1213"/>
      <c r="CIO1396" s="1213"/>
      <c r="CIP1396" s="1213"/>
      <c r="CIQ1396" s="1213"/>
      <c r="CIR1396" s="1213"/>
      <c r="CIS1396" s="1213"/>
      <c r="CIT1396" s="1213"/>
      <c r="CIU1396" s="1213"/>
      <c r="CIV1396" s="1213"/>
      <c r="CIW1396" s="1213"/>
      <c r="CIX1396" s="1213"/>
      <c r="CIY1396" s="1213"/>
      <c r="CIZ1396" s="1213"/>
      <c r="CJA1396" s="1213"/>
      <c r="CJB1396" s="1213"/>
      <c r="CJC1396" s="1213"/>
      <c r="CJD1396" s="1213"/>
      <c r="CJE1396" s="1213"/>
      <c r="CJF1396" s="1213"/>
      <c r="CJG1396" s="1213"/>
      <c r="CJH1396" s="1213"/>
      <c r="CJI1396" s="1213"/>
      <c r="CJJ1396" s="1213"/>
      <c r="CJK1396" s="1213"/>
      <c r="CJL1396" s="1213"/>
      <c r="CJM1396" s="1213"/>
      <c r="CJN1396" s="1213"/>
      <c r="CJO1396" s="1213"/>
      <c r="CJP1396" s="1213"/>
      <c r="CJQ1396" s="1213"/>
      <c r="CJR1396" s="1213"/>
      <c r="CJS1396" s="1213"/>
      <c r="CJT1396" s="1213"/>
      <c r="CJU1396" s="1213"/>
      <c r="CJV1396" s="1213"/>
      <c r="CJW1396" s="1213"/>
      <c r="CJX1396" s="1213"/>
      <c r="CJY1396" s="1213"/>
      <c r="CJZ1396" s="1213"/>
      <c r="CKA1396" s="1213"/>
      <c r="CKB1396" s="1213"/>
      <c r="CKC1396" s="1213"/>
      <c r="CKD1396" s="1213"/>
      <c r="CKE1396" s="1213"/>
      <c r="CKF1396" s="1213"/>
      <c r="CKG1396" s="1213"/>
      <c r="CKH1396" s="1213"/>
      <c r="CKI1396" s="1213"/>
      <c r="CKJ1396" s="1213"/>
      <c r="CKK1396" s="1213"/>
      <c r="CKL1396" s="1213"/>
      <c r="CKM1396" s="1213"/>
      <c r="CKN1396" s="1213"/>
      <c r="CKO1396" s="1213"/>
      <c r="CKP1396" s="1213"/>
      <c r="CKQ1396" s="1213"/>
      <c r="CKR1396" s="1213"/>
      <c r="CKS1396" s="1213"/>
      <c r="CKT1396" s="1213"/>
      <c r="CKU1396" s="1213"/>
      <c r="CKV1396" s="1213"/>
      <c r="CKW1396" s="1213"/>
      <c r="CKX1396" s="1213"/>
      <c r="CKY1396" s="1213"/>
      <c r="CKZ1396" s="1213"/>
      <c r="CLA1396" s="1213"/>
      <c r="CLB1396" s="1213"/>
      <c r="CLC1396" s="1213"/>
      <c r="CLD1396" s="1213"/>
      <c r="CLE1396" s="1213"/>
      <c r="CLF1396" s="1213"/>
      <c r="CLG1396" s="1213"/>
      <c r="CLH1396" s="1213"/>
      <c r="CLI1396" s="1213"/>
      <c r="CLJ1396" s="1213"/>
      <c r="CLK1396" s="1213"/>
      <c r="CLL1396" s="1213"/>
      <c r="CLM1396" s="1213"/>
      <c r="CLN1396" s="1213"/>
      <c r="CLO1396" s="1213"/>
      <c r="CLP1396" s="1213"/>
      <c r="CLQ1396" s="1213"/>
      <c r="CLR1396" s="1213"/>
      <c r="CLS1396" s="1213"/>
      <c r="CLT1396" s="1213"/>
      <c r="CLU1396" s="1213"/>
      <c r="CLV1396" s="1213"/>
      <c r="CLW1396" s="1213"/>
      <c r="CLX1396" s="1213"/>
      <c r="CLY1396" s="1213"/>
      <c r="CLZ1396" s="1213"/>
      <c r="CMA1396" s="1213"/>
      <c r="CMB1396" s="1213"/>
      <c r="CMC1396" s="1213"/>
      <c r="CMD1396" s="1213"/>
      <c r="CME1396" s="1213"/>
      <c r="CMF1396" s="1213"/>
      <c r="CMG1396" s="1213"/>
      <c r="CMH1396" s="1213"/>
      <c r="CMI1396" s="1213"/>
      <c r="CMJ1396" s="1213"/>
      <c r="CMK1396" s="1213"/>
      <c r="CML1396" s="1213"/>
      <c r="CMM1396" s="1213"/>
      <c r="CMN1396" s="1213"/>
      <c r="CMO1396" s="1213"/>
      <c r="CMP1396" s="1213"/>
      <c r="CMQ1396" s="1213"/>
      <c r="CMR1396" s="1213"/>
      <c r="CMS1396" s="1213"/>
      <c r="CMT1396" s="1213"/>
      <c r="CMU1396" s="1213"/>
      <c r="CMV1396" s="1213"/>
      <c r="CMW1396" s="1213"/>
      <c r="CMX1396" s="1213"/>
      <c r="CMY1396" s="1213"/>
      <c r="CMZ1396" s="1213"/>
      <c r="CNA1396" s="1213"/>
      <c r="CNB1396" s="1213"/>
      <c r="CNC1396" s="1213"/>
      <c r="CND1396" s="1213"/>
      <c r="CNE1396" s="1213"/>
      <c r="CNF1396" s="1213"/>
      <c r="CNG1396" s="1213"/>
      <c r="CNH1396" s="1213"/>
      <c r="CNI1396" s="1213"/>
      <c r="CNJ1396" s="1213"/>
      <c r="CNK1396" s="1213"/>
      <c r="CNL1396" s="1213"/>
      <c r="CNM1396" s="1213"/>
      <c r="CNN1396" s="1213"/>
      <c r="CNO1396" s="1213"/>
      <c r="CNP1396" s="1213"/>
      <c r="CNQ1396" s="1213"/>
      <c r="CNR1396" s="1213"/>
      <c r="CNS1396" s="1213"/>
      <c r="CNT1396" s="1213"/>
      <c r="CNU1396" s="1213"/>
      <c r="CNV1396" s="1213"/>
      <c r="CNW1396" s="1213"/>
      <c r="CNX1396" s="1213"/>
      <c r="CNY1396" s="1213"/>
      <c r="CNZ1396" s="1213"/>
      <c r="COA1396" s="1213"/>
      <c r="COB1396" s="1213"/>
      <c r="COC1396" s="1213"/>
      <c r="COD1396" s="1213"/>
      <c r="COE1396" s="1213"/>
      <c r="COF1396" s="1213"/>
      <c r="COG1396" s="1213"/>
      <c r="COH1396" s="1213"/>
      <c r="COI1396" s="1213"/>
      <c r="COJ1396" s="1213"/>
      <c r="COK1396" s="1213"/>
      <c r="COL1396" s="1213"/>
      <c r="COM1396" s="1213"/>
      <c r="CON1396" s="1213"/>
      <c r="COO1396" s="1213"/>
      <c r="COP1396" s="1213"/>
      <c r="COQ1396" s="1213"/>
      <c r="COR1396" s="1213"/>
      <c r="COS1396" s="1213"/>
      <c r="COT1396" s="1213"/>
      <c r="COU1396" s="1213"/>
      <c r="COV1396" s="1213"/>
      <c r="COW1396" s="1213"/>
      <c r="COX1396" s="1213"/>
      <c r="COY1396" s="1213"/>
      <c r="COZ1396" s="1213"/>
      <c r="CPA1396" s="1213"/>
      <c r="CPB1396" s="1213"/>
      <c r="CPC1396" s="1213"/>
      <c r="CPD1396" s="1213"/>
      <c r="CPE1396" s="1213"/>
      <c r="CPF1396" s="1213"/>
      <c r="CPG1396" s="1213"/>
      <c r="CPH1396" s="1213"/>
      <c r="CPI1396" s="1213"/>
      <c r="CPJ1396" s="1213"/>
      <c r="CPK1396" s="1213"/>
      <c r="CPL1396" s="1213"/>
      <c r="CPM1396" s="1213"/>
      <c r="CPN1396" s="1213"/>
      <c r="CPO1396" s="1213"/>
      <c r="CPP1396" s="1213"/>
      <c r="CPQ1396" s="1213"/>
      <c r="CPR1396" s="1213"/>
      <c r="CPS1396" s="1213"/>
      <c r="CPT1396" s="1213"/>
      <c r="CPU1396" s="1213"/>
      <c r="CPV1396" s="1213"/>
      <c r="CPW1396" s="1213"/>
      <c r="CPX1396" s="1213"/>
      <c r="CPY1396" s="1213"/>
      <c r="CPZ1396" s="1213"/>
      <c r="CQA1396" s="1213"/>
      <c r="CQB1396" s="1213"/>
      <c r="CQC1396" s="1213"/>
      <c r="CQD1396" s="1213"/>
      <c r="CQE1396" s="1213"/>
      <c r="CQF1396" s="1213"/>
      <c r="CQG1396" s="1213"/>
      <c r="CQH1396" s="1213"/>
      <c r="CQI1396" s="1213"/>
      <c r="CQJ1396" s="1213"/>
      <c r="CQK1396" s="1213"/>
      <c r="CQL1396" s="1213"/>
      <c r="CQM1396" s="1213"/>
      <c r="CQN1396" s="1213"/>
      <c r="CQO1396" s="1213"/>
      <c r="CQP1396" s="1213"/>
      <c r="CQQ1396" s="1213"/>
      <c r="CQR1396" s="1213"/>
      <c r="CQS1396" s="1213"/>
      <c r="CQT1396" s="1213"/>
      <c r="CQU1396" s="1213"/>
      <c r="CQV1396" s="1213"/>
      <c r="CQW1396" s="1213"/>
      <c r="CQX1396" s="1213"/>
      <c r="CQY1396" s="1213"/>
      <c r="CQZ1396" s="1213"/>
      <c r="CRA1396" s="1213"/>
      <c r="CRB1396" s="1213"/>
      <c r="CRC1396" s="1213"/>
      <c r="CRD1396" s="1213"/>
      <c r="CRE1396" s="1213"/>
      <c r="CRF1396" s="1213"/>
      <c r="CRG1396" s="1213"/>
      <c r="CRH1396" s="1213"/>
      <c r="CRI1396" s="1213"/>
      <c r="CRJ1396" s="1213"/>
      <c r="CRK1396" s="1213"/>
      <c r="CRL1396" s="1213"/>
      <c r="CRM1396" s="1213"/>
      <c r="CRN1396" s="1213"/>
      <c r="CRO1396" s="1213"/>
      <c r="CRP1396" s="1213"/>
      <c r="CRQ1396" s="1213"/>
      <c r="CRR1396" s="1213"/>
      <c r="CRS1396" s="1213"/>
      <c r="CRT1396" s="1213"/>
      <c r="CRU1396" s="1213"/>
      <c r="CRV1396" s="1213"/>
      <c r="CRW1396" s="1213"/>
      <c r="CRX1396" s="1213"/>
      <c r="CRY1396" s="1213"/>
      <c r="CRZ1396" s="1213"/>
      <c r="CSA1396" s="1213"/>
      <c r="CSB1396" s="1213"/>
      <c r="CSC1396" s="1213"/>
      <c r="CSD1396" s="1213"/>
      <c r="CSE1396" s="1213"/>
      <c r="CSF1396" s="1213"/>
      <c r="CSG1396" s="1213"/>
      <c r="CSH1396" s="1213"/>
      <c r="CSI1396" s="1213"/>
      <c r="CSJ1396" s="1213"/>
      <c r="CSK1396" s="1213"/>
      <c r="CSL1396" s="1213"/>
      <c r="CSM1396" s="1213"/>
      <c r="CSN1396" s="1213"/>
      <c r="CSO1396" s="1213"/>
      <c r="CSP1396" s="1213"/>
      <c r="CSQ1396" s="1213"/>
      <c r="CSR1396" s="1213"/>
      <c r="CSS1396" s="1213"/>
      <c r="CST1396" s="1213"/>
      <c r="CSU1396" s="1213"/>
      <c r="CSV1396" s="1213"/>
      <c r="CSW1396" s="1213"/>
      <c r="CSX1396" s="1213"/>
      <c r="CSY1396" s="1213"/>
      <c r="CSZ1396" s="1213"/>
      <c r="CTA1396" s="1213"/>
      <c r="CTB1396" s="1213"/>
      <c r="CTC1396" s="1213"/>
      <c r="CTD1396" s="1213"/>
      <c r="CTE1396" s="1213"/>
      <c r="CTF1396" s="1213"/>
      <c r="CTG1396" s="1213"/>
      <c r="CTH1396" s="1213"/>
      <c r="CTI1396" s="1213"/>
      <c r="CTJ1396" s="1213"/>
      <c r="CTK1396" s="1213"/>
      <c r="CTL1396" s="1213"/>
      <c r="CTM1396" s="1213"/>
      <c r="CTN1396" s="1213"/>
      <c r="CTO1396" s="1213"/>
      <c r="CTP1396" s="1213"/>
      <c r="CTQ1396" s="1213"/>
      <c r="CTR1396" s="1213"/>
      <c r="CTS1396" s="1213"/>
      <c r="CTT1396" s="1213"/>
      <c r="CTU1396" s="1213"/>
      <c r="CTV1396" s="1213"/>
      <c r="CTW1396" s="1213"/>
      <c r="CTX1396" s="1213"/>
      <c r="CTY1396" s="1213"/>
      <c r="CTZ1396" s="1213"/>
      <c r="CUA1396" s="1213"/>
      <c r="CUB1396" s="1213"/>
      <c r="CUC1396" s="1213"/>
      <c r="CUD1396" s="1213"/>
      <c r="CUE1396" s="1213"/>
      <c r="CUF1396" s="1213"/>
      <c r="CUG1396" s="1213"/>
      <c r="CUH1396" s="1213"/>
      <c r="CUI1396" s="1213"/>
      <c r="CUJ1396" s="1213"/>
      <c r="CUK1396" s="1213"/>
      <c r="CUL1396" s="1213"/>
      <c r="CUM1396" s="1213"/>
      <c r="CUN1396" s="1213"/>
      <c r="CUO1396" s="1213"/>
      <c r="CUP1396" s="1213"/>
      <c r="CUQ1396" s="1213"/>
      <c r="CUR1396" s="1213"/>
      <c r="CUS1396" s="1213"/>
      <c r="CUT1396" s="1213"/>
      <c r="CUU1396" s="1213"/>
      <c r="CUV1396" s="1213"/>
      <c r="CUW1396" s="1213"/>
      <c r="CUX1396" s="1213"/>
      <c r="CUY1396" s="1213"/>
      <c r="CUZ1396" s="1213"/>
      <c r="CVA1396" s="1213"/>
      <c r="CVB1396" s="1213"/>
      <c r="CVC1396" s="1213"/>
      <c r="CVD1396" s="1213"/>
      <c r="CVE1396" s="1213"/>
      <c r="CVF1396" s="1213"/>
      <c r="CVG1396" s="1213"/>
      <c r="CVH1396" s="1213"/>
      <c r="CVI1396" s="1213"/>
      <c r="CVJ1396" s="1213"/>
      <c r="CVK1396" s="1213"/>
      <c r="CVL1396" s="1213"/>
      <c r="CVM1396" s="1213"/>
      <c r="CVN1396" s="1213"/>
      <c r="CVO1396" s="1213"/>
      <c r="CVP1396" s="1213"/>
      <c r="CVQ1396" s="1213"/>
      <c r="CVR1396" s="1213"/>
      <c r="CVS1396" s="1213"/>
      <c r="CVT1396" s="1213"/>
      <c r="CVU1396" s="1213"/>
      <c r="CVV1396" s="1213"/>
      <c r="CVW1396" s="1213"/>
      <c r="CVX1396" s="1213"/>
      <c r="CVY1396" s="1213"/>
      <c r="CVZ1396" s="1213"/>
      <c r="CWA1396" s="1213"/>
      <c r="CWB1396" s="1213"/>
      <c r="CWC1396" s="1213"/>
      <c r="CWD1396" s="1213"/>
      <c r="CWE1396" s="1213"/>
      <c r="CWF1396" s="1213"/>
      <c r="CWG1396" s="1213"/>
      <c r="CWH1396" s="1213"/>
      <c r="CWI1396" s="1213"/>
      <c r="CWJ1396" s="1213"/>
      <c r="CWK1396" s="1213"/>
      <c r="CWL1396" s="1213"/>
      <c r="CWM1396" s="1213"/>
      <c r="CWN1396" s="1213"/>
      <c r="CWO1396" s="1213"/>
      <c r="CWP1396" s="1213"/>
      <c r="CWQ1396" s="1213"/>
      <c r="CWR1396" s="1213"/>
      <c r="CWS1396" s="1213"/>
      <c r="CWT1396" s="1213"/>
      <c r="CWU1396" s="1213"/>
      <c r="CWV1396" s="1213"/>
      <c r="CWW1396" s="1213"/>
      <c r="CWX1396" s="1213"/>
      <c r="CWY1396" s="1213"/>
      <c r="CWZ1396" s="1213"/>
      <c r="CXA1396" s="1213"/>
      <c r="CXB1396" s="1213"/>
      <c r="CXC1396" s="1213"/>
      <c r="CXD1396" s="1213"/>
      <c r="CXE1396" s="1213"/>
      <c r="CXF1396" s="1213"/>
      <c r="CXG1396" s="1213"/>
      <c r="CXH1396" s="1213"/>
      <c r="CXI1396" s="1213"/>
      <c r="CXJ1396" s="1213"/>
      <c r="CXK1396" s="1213"/>
      <c r="CXL1396" s="1213"/>
      <c r="CXM1396" s="1213"/>
      <c r="CXN1396" s="1213"/>
      <c r="CXO1396" s="1213"/>
      <c r="CXP1396" s="1213"/>
      <c r="CXQ1396" s="1213"/>
      <c r="CXR1396" s="1213"/>
      <c r="CXS1396" s="1213"/>
      <c r="CXT1396" s="1213"/>
      <c r="CXU1396" s="1213"/>
      <c r="CXV1396" s="1213"/>
      <c r="CXW1396" s="1213"/>
      <c r="CXX1396" s="1213"/>
      <c r="CXY1396" s="1213"/>
      <c r="CXZ1396" s="1213"/>
      <c r="CYA1396" s="1213"/>
      <c r="CYB1396" s="1213"/>
      <c r="CYC1396" s="1213"/>
      <c r="CYD1396" s="1213"/>
      <c r="CYE1396" s="1213"/>
      <c r="CYF1396" s="1213"/>
      <c r="CYG1396" s="1213"/>
      <c r="CYH1396" s="1213"/>
      <c r="CYI1396" s="1213"/>
      <c r="CYJ1396" s="1213"/>
      <c r="CYK1396" s="1213"/>
      <c r="CYL1396" s="1213"/>
      <c r="CYM1396" s="1213"/>
      <c r="CYN1396" s="1213"/>
      <c r="CYO1396" s="1213"/>
      <c r="CYP1396" s="1213"/>
      <c r="CYQ1396" s="1213"/>
      <c r="CYR1396" s="1213"/>
      <c r="CYS1396" s="1213"/>
      <c r="CYT1396" s="1213"/>
      <c r="CYU1396" s="1213"/>
      <c r="CYV1396" s="1213"/>
      <c r="CYW1396" s="1213"/>
      <c r="CYX1396" s="1213"/>
      <c r="CYY1396" s="1213"/>
      <c r="CYZ1396" s="1213"/>
      <c r="CZA1396" s="1213"/>
      <c r="CZB1396" s="1213"/>
      <c r="CZC1396" s="1213"/>
      <c r="CZD1396" s="1213"/>
      <c r="CZE1396" s="1213"/>
      <c r="CZF1396" s="1213"/>
      <c r="CZG1396" s="1213"/>
      <c r="CZH1396" s="1213"/>
      <c r="CZI1396" s="1213"/>
      <c r="CZJ1396" s="1213"/>
      <c r="CZK1396" s="1213"/>
      <c r="CZL1396" s="1213"/>
      <c r="CZM1396" s="1213"/>
      <c r="CZN1396" s="1213"/>
      <c r="CZO1396" s="1213"/>
      <c r="CZP1396" s="1213"/>
      <c r="CZQ1396" s="1213"/>
      <c r="CZR1396" s="1213"/>
      <c r="CZS1396" s="1213"/>
      <c r="CZT1396" s="1213"/>
      <c r="CZU1396" s="1213"/>
      <c r="CZV1396" s="1213"/>
      <c r="CZW1396" s="1213"/>
      <c r="CZX1396" s="1213"/>
      <c r="CZY1396" s="1213"/>
      <c r="CZZ1396" s="1213"/>
      <c r="DAA1396" s="1213"/>
      <c r="DAB1396" s="1213"/>
      <c r="DAC1396" s="1213"/>
      <c r="DAD1396" s="1213"/>
      <c r="DAE1396" s="1213"/>
      <c r="DAF1396" s="1213"/>
      <c r="DAG1396" s="1213"/>
      <c r="DAH1396" s="1213"/>
      <c r="DAI1396" s="1213"/>
      <c r="DAJ1396" s="1213"/>
      <c r="DAK1396" s="1213"/>
      <c r="DAL1396" s="1213"/>
      <c r="DAM1396" s="1213"/>
      <c r="DAN1396" s="1213"/>
      <c r="DAO1396" s="1213"/>
      <c r="DAP1396" s="1213"/>
      <c r="DAQ1396" s="1213"/>
      <c r="DAR1396" s="1213"/>
      <c r="DAS1396" s="1213"/>
      <c r="DAT1396" s="1213"/>
      <c r="DAU1396" s="1213"/>
      <c r="DAV1396" s="1213"/>
      <c r="DAW1396" s="1213"/>
      <c r="DAX1396" s="1213"/>
      <c r="DAY1396" s="1213"/>
      <c r="DAZ1396" s="1213"/>
      <c r="DBA1396" s="1213"/>
      <c r="DBB1396" s="1213"/>
      <c r="DBC1396" s="1213"/>
      <c r="DBD1396" s="1213"/>
      <c r="DBE1396" s="1213"/>
      <c r="DBF1396" s="1213"/>
      <c r="DBG1396" s="1213"/>
      <c r="DBH1396" s="1213"/>
      <c r="DBI1396" s="1213"/>
      <c r="DBJ1396" s="1213"/>
      <c r="DBK1396" s="1213"/>
      <c r="DBL1396" s="1213"/>
      <c r="DBM1396" s="1213"/>
      <c r="DBN1396" s="1213"/>
      <c r="DBO1396" s="1213"/>
      <c r="DBP1396" s="1213"/>
      <c r="DBQ1396" s="1213"/>
      <c r="DBR1396" s="1213"/>
      <c r="DBS1396" s="1213"/>
      <c r="DBT1396" s="1213"/>
      <c r="DBU1396" s="1213"/>
      <c r="DBV1396" s="1213"/>
      <c r="DBW1396" s="1213"/>
      <c r="DBX1396" s="1213"/>
      <c r="DBY1396" s="1213"/>
      <c r="DBZ1396" s="1213"/>
      <c r="DCA1396" s="1213"/>
      <c r="DCB1396" s="1213"/>
      <c r="DCC1396" s="1213"/>
      <c r="DCD1396" s="1213"/>
      <c r="DCE1396" s="1213"/>
      <c r="DCF1396" s="1213"/>
      <c r="DCG1396" s="1213"/>
      <c r="DCH1396" s="1213"/>
      <c r="DCI1396" s="1213"/>
      <c r="DCJ1396" s="1213"/>
      <c r="DCK1396" s="1213"/>
      <c r="DCL1396" s="1213"/>
      <c r="DCM1396" s="1213"/>
      <c r="DCN1396" s="1213"/>
      <c r="DCO1396" s="1213"/>
      <c r="DCP1396" s="1213"/>
      <c r="DCQ1396" s="1213"/>
      <c r="DCR1396" s="1213"/>
      <c r="DCS1396" s="1213"/>
      <c r="DCT1396" s="1213"/>
      <c r="DCU1396" s="1213"/>
      <c r="DCV1396" s="1213"/>
      <c r="DCW1396" s="1213"/>
      <c r="DCX1396" s="1213"/>
      <c r="DCY1396" s="1213"/>
      <c r="DCZ1396" s="1213"/>
      <c r="DDA1396" s="1213"/>
      <c r="DDB1396" s="1213"/>
      <c r="DDC1396" s="1213"/>
      <c r="DDD1396" s="1213"/>
      <c r="DDE1396" s="1213"/>
      <c r="DDF1396" s="1213"/>
      <c r="DDG1396" s="1213"/>
      <c r="DDH1396" s="1213"/>
      <c r="DDI1396" s="1213"/>
      <c r="DDJ1396" s="1213"/>
      <c r="DDK1396" s="1213"/>
      <c r="DDL1396" s="1213"/>
      <c r="DDM1396" s="1213"/>
      <c r="DDN1396" s="1213"/>
      <c r="DDO1396" s="1213"/>
      <c r="DDP1396" s="1213"/>
      <c r="DDQ1396" s="1213"/>
      <c r="DDR1396" s="1213"/>
      <c r="DDS1396" s="1213"/>
      <c r="DDT1396" s="1213"/>
      <c r="DDU1396" s="1213"/>
      <c r="DDV1396" s="1213"/>
      <c r="DDW1396" s="1213"/>
      <c r="DDX1396" s="1213"/>
      <c r="DDY1396" s="1213"/>
      <c r="DDZ1396" s="1213"/>
      <c r="DEA1396" s="1213"/>
      <c r="DEB1396" s="1213"/>
      <c r="DEC1396" s="1213"/>
      <c r="DED1396" s="1213"/>
      <c r="DEE1396" s="1213"/>
      <c r="DEF1396" s="1213"/>
      <c r="DEG1396" s="1213"/>
      <c r="DEH1396" s="1213"/>
      <c r="DEI1396" s="1213"/>
      <c r="DEJ1396" s="1213"/>
      <c r="DEK1396" s="1213"/>
      <c r="DEL1396" s="1213"/>
      <c r="DEM1396" s="1213"/>
      <c r="DEN1396" s="1213"/>
      <c r="DEO1396" s="1213"/>
      <c r="DEP1396" s="1213"/>
      <c r="DEQ1396" s="1213"/>
      <c r="DER1396" s="1213"/>
      <c r="DES1396" s="1213"/>
      <c r="DET1396" s="1213"/>
      <c r="DEU1396" s="1213"/>
      <c r="DEV1396" s="1213"/>
      <c r="DEW1396" s="1213"/>
      <c r="DEX1396" s="1213"/>
      <c r="DEY1396" s="1213"/>
      <c r="DEZ1396" s="1213"/>
      <c r="DFA1396" s="1213"/>
      <c r="DFB1396" s="1213"/>
      <c r="DFC1396" s="1213"/>
      <c r="DFD1396" s="1213"/>
      <c r="DFE1396" s="1213"/>
      <c r="DFF1396" s="1213"/>
      <c r="DFG1396" s="1213"/>
      <c r="DFH1396" s="1213"/>
      <c r="DFI1396" s="1213"/>
      <c r="DFJ1396" s="1213"/>
      <c r="DFK1396" s="1213"/>
      <c r="DFL1396" s="1213"/>
      <c r="DFM1396" s="1213"/>
      <c r="DFN1396" s="1213"/>
      <c r="DFO1396" s="1213"/>
      <c r="DFP1396" s="1213"/>
      <c r="DFQ1396" s="1213"/>
      <c r="DFR1396" s="1213"/>
      <c r="DFS1396" s="1213"/>
      <c r="DFT1396" s="1213"/>
      <c r="DFU1396" s="1213"/>
      <c r="DFV1396" s="1213"/>
      <c r="DFW1396" s="1213"/>
      <c r="DFX1396" s="1213"/>
      <c r="DFY1396" s="1213"/>
      <c r="DFZ1396" s="1213"/>
      <c r="DGA1396" s="1213"/>
      <c r="DGB1396" s="1213"/>
      <c r="DGC1396" s="1213"/>
      <c r="DGD1396" s="1213"/>
      <c r="DGE1396" s="1213"/>
      <c r="DGF1396" s="1213"/>
      <c r="DGG1396" s="1213"/>
      <c r="DGH1396" s="1213"/>
      <c r="DGI1396" s="1213"/>
      <c r="DGJ1396" s="1213"/>
      <c r="DGK1396" s="1213"/>
      <c r="DGL1396" s="1213"/>
      <c r="DGM1396" s="1213"/>
      <c r="DGN1396" s="1213"/>
      <c r="DGO1396" s="1213"/>
      <c r="DGP1396" s="1213"/>
      <c r="DGQ1396" s="1213"/>
      <c r="DGR1396" s="1213"/>
      <c r="DGS1396" s="1213"/>
      <c r="DGT1396" s="1213"/>
      <c r="DGU1396" s="1213"/>
      <c r="DGV1396" s="1213"/>
      <c r="DGW1396" s="1213"/>
      <c r="DGX1396" s="1213"/>
      <c r="DGY1396" s="1213"/>
      <c r="DGZ1396" s="1213"/>
      <c r="DHA1396" s="1213"/>
      <c r="DHB1396" s="1213"/>
      <c r="DHC1396" s="1213"/>
      <c r="DHD1396" s="1213"/>
      <c r="DHE1396" s="1213"/>
      <c r="DHF1396" s="1213"/>
      <c r="DHG1396" s="1213"/>
      <c r="DHH1396" s="1213"/>
      <c r="DHI1396" s="1213"/>
      <c r="DHJ1396" s="1213"/>
      <c r="DHK1396" s="1213"/>
      <c r="DHL1396" s="1213"/>
      <c r="DHM1396" s="1213"/>
      <c r="DHN1396" s="1213"/>
      <c r="DHO1396" s="1213"/>
      <c r="DHP1396" s="1213"/>
      <c r="DHQ1396" s="1213"/>
      <c r="DHR1396" s="1213"/>
      <c r="DHS1396" s="1213"/>
      <c r="DHT1396" s="1213"/>
      <c r="DHU1396" s="1213"/>
      <c r="DHV1396" s="1213"/>
      <c r="DHW1396" s="1213"/>
      <c r="DHX1396" s="1213"/>
      <c r="DHY1396" s="1213"/>
      <c r="DHZ1396" s="1213"/>
      <c r="DIA1396" s="1213"/>
      <c r="DIB1396" s="1213"/>
      <c r="DIC1396" s="1213"/>
      <c r="DID1396" s="1213"/>
      <c r="DIE1396" s="1213"/>
      <c r="DIF1396" s="1213"/>
      <c r="DIG1396" s="1213"/>
      <c r="DIH1396" s="1213"/>
      <c r="DII1396" s="1213"/>
      <c r="DIJ1396" s="1213"/>
      <c r="DIK1396" s="1213"/>
      <c r="DIL1396" s="1213"/>
      <c r="DIM1396" s="1213"/>
      <c r="DIN1396" s="1213"/>
      <c r="DIO1396" s="1213"/>
      <c r="DIP1396" s="1213"/>
      <c r="DIQ1396" s="1213"/>
      <c r="DIR1396" s="1213"/>
      <c r="DIS1396" s="1213"/>
      <c r="DIT1396" s="1213"/>
      <c r="DIU1396" s="1213"/>
      <c r="DIV1396" s="1213"/>
      <c r="DIW1396" s="1213"/>
      <c r="DIX1396" s="1213"/>
      <c r="DIY1396" s="1213"/>
      <c r="DIZ1396" s="1213"/>
      <c r="DJA1396" s="1213"/>
      <c r="DJB1396" s="1213"/>
      <c r="DJC1396" s="1213"/>
      <c r="DJD1396" s="1213"/>
      <c r="DJE1396" s="1213"/>
      <c r="DJF1396" s="1213"/>
      <c r="DJG1396" s="1213"/>
      <c r="DJH1396" s="1213"/>
      <c r="DJI1396" s="1213"/>
      <c r="DJJ1396" s="1213"/>
      <c r="DJK1396" s="1213"/>
      <c r="DJL1396" s="1213"/>
      <c r="DJM1396" s="1213"/>
      <c r="DJN1396" s="1213"/>
      <c r="DJO1396" s="1213"/>
      <c r="DJP1396" s="1213"/>
      <c r="DJQ1396" s="1213"/>
      <c r="DJR1396" s="1213"/>
      <c r="DJS1396" s="1213"/>
      <c r="DJT1396" s="1213"/>
      <c r="DJU1396" s="1213"/>
      <c r="DJV1396" s="1213"/>
      <c r="DJW1396" s="1213"/>
      <c r="DJX1396" s="1213"/>
      <c r="DJY1396" s="1213"/>
      <c r="DJZ1396" s="1213"/>
      <c r="DKA1396" s="1213"/>
      <c r="DKB1396" s="1213"/>
      <c r="DKC1396" s="1213"/>
      <c r="DKD1396" s="1213"/>
      <c r="DKE1396" s="1213"/>
      <c r="DKF1396" s="1213"/>
      <c r="DKG1396" s="1213"/>
      <c r="DKH1396" s="1213"/>
      <c r="DKI1396" s="1213"/>
      <c r="DKJ1396" s="1213"/>
      <c r="DKK1396" s="1213"/>
      <c r="DKL1396" s="1213"/>
      <c r="DKM1396" s="1213"/>
      <c r="DKN1396" s="1213"/>
      <c r="DKO1396" s="1213"/>
      <c r="DKP1396" s="1213"/>
      <c r="DKQ1396" s="1213"/>
      <c r="DKR1396" s="1213"/>
      <c r="DKS1396" s="1213"/>
      <c r="DKT1396" s="1213"/>
      <c r="DKU1396" s="1213"/>
      <c r="DKV1396" s="1213"/>
      <c r="DKW1396" s="1213"/>
      <c r="DKX1396" s="1213"/>
      <c r="DKY1396" s="1213"/>
      <c r="DKZ1396" s="1213"/>
      <c r="DLA1396" s="1213"/>
      <c r="DLB1396" s="1213"/>
      <c r="DLC1396" s="1213"/>
      <c r="DLD1396" s="1213"/>
      <c r="DLE1396" s="1213"/>
      <c r="DLF1396" s="1213"/>
      <c r="DLG1396" s="1213"/>
      <c r="DLH1396" s="1213"/>
      <c r="DLI1396" s="1213"/>
      <c r="DLJ1396" s="1213"/>
      <c r="DLK1396" s="1213"/>
      <c r="DLL1396" s="1213"/>
      <c r="DLM1396" s="1213"/>
      <c r="DLN1396" s="1213"/>
      <c r="DLO1396" s="1213"/>
      <c r="DLP1396" s="1213"/>
      <c r="DLQ1396" s="1213"/>
      <c r="DLR1396" s="1213"/>
      <c r="DLS1396" s="1213"/>
      <c r="DLT1396" s="1213"/>
      <c r="DLU1396" s="1213"/>
      <c r="DLV1396" s="1213"/>
      <c r="DLW1396" s="1213"/>
      <c r="DLX1396" s="1213"/>
      <c r="DLY1396" s="1213"/>
      <c r="DLZ1396" s="1213"/>
      <c r="DMA1396" s="1213"/>
      <c r="DMB1396" s="1213"/>
      <c r="DMC1396" s="1213"/>
      <c r="DMD1396" s="1213"/>
      <c r="DME1396" s="1213"/>
      <c r="DMF1396" s="1213"/>
      <c r="DMG1396" s="1213"/>
      <c r="DMH1396" s="1213"/>
      <c r="DMI1396" s="1213"/>
      <c r="DMJ1396" s="1213"/>
      <c r="DMK1396" s="1213"/>
      <c r="DML1396" s="1213"/>
      <c r="DMM1396" s="1213"/>
      <c r="DMN1396" s="1213"/>
      <c r="DMO1396" s="1213"/>
      <c r="DMP1396" s="1213"/>
      <c r="DMQ1396" s="1213"/>
      <c r="DMR1396" s="1213"/>
      <c r="DMS1396" s="1213"/>
      <c r="DMT1396" s="1213"/>
      <c r="DMU1396" s="1213"/>
      <c r="DMV1396" s="1213"/>
      <c r="DMW1396" s="1213"/>
      <c r="DMX1396" s="1213"/>
      <c r="DMY1396" s="1213"/>
      <c r="DMZ1396" s="1213"/>
      <c r="DNA1396" s="1213"/>
      <c r="DNB1396" s="1213"/>
      <c r="DNC1396" s="1213"/>
      <c r="DND1396" s="1213"/>
      <c r="DNE1396" s="1213"/>
      <c r="DNF1396" s="1213"/>
      <c r="DNG1396" s="1213"/>
      <c r="DNH1396" s="1213"/>
      <c r="DNI1396" s="1213"/>
      <c r="DNJ1396" s="1213"/>
      <c r="DNK1396" s="1213"/>
      <c r="DNL1396" s="1213"/>
      <c r="DNM1396" s="1213"/>
      <c r="DNN1396" s="1213"/>
      <c r="DNO1396" s="1213"/>
      <c r="DNP1396" s="1213"/>
      <c r="DNQ1396" s="1213"/>
      <c r="DNR1396" s="1213"/>
      <c r="DNS1396" s="1213"/>
      <c r="DNT1396" s="1213"/>
      <c r="DNU1396" s="1213"/>
      <c r="DNV1396" s="1213"/>
      <c r="DNW1396" s="1213"/>
      <c r="DNX1396" s="1213"/>
      <c r="DNY1396" s="1213"/>
      <c r="DNZ1396" s="1213"/>
      <c r="DOA1396" s="1213"/>
      <c r="DOB1396" s="1213"/>
      <c r="DOC1396" s="1213"/>
      <c r="DOD1396" s="1213"/>
      <c r="DOE1396" s="1213"/>
      <c r="DOF1396" s="1213"/>
      <c r="DOG1396" s="1213"/>
      <c r="DOH1396" s="1213"/>
      <c r="DOI1396" s="1213"/>
      <c r="DOJ1396" s="1213"/>
      <c r="DOK1396" s="1213"/>
      <c r="DOL1396" s="1213"/>
      <c r="DOM1396" s="1213"/>
      <c r="DON1396" s="1213"/>
      <c r="DOO1396" s="1213"/>
      <c r="DOP1396" s="1213"/>
      <c r="DOQ1396" s="1213"/>
      <c r="DOR1396" s="1213"/>
      <c r="DOS1396" s="1213"/>
      <c r="DOT1396" s="1213"/>
      <c r="DOU1396" s="1213"/>
      <c r="DOV1396" s="1213"/>
      <c r="DOW1396" s="1213"/>
      <c r="DOX1396" s="1213"/>
      <c r="DOY1396" s="1213"/>
      <c r="DOZ1396" s="1213"/>
      <c r="DPA1396" s="1213"/>
      <c r="DPB1396" s="1213"/>
      <c r="DPC1396" s="1213"/>
      <c r="DPD1396" s="1213"/>
      <c r="DPE1396" s="1213"/>
      <c r="DPF1396" s="1213"/>
      <c r="DPG1396" s="1213"/>
      <c r="DPH1396" s="1213"/>
      <c r="DPI1396" s="1213"/>
      <c r="DPJ1396" s="1213"/>
      <c r="DPK1396" s="1213"/>
      <c r="DPL1396" s="1213"/>
      <c r="DPM1396" s="1213"/>
      <c r="DPN1396" s="1213"/>
      <c r="DPO1396" s="1213"/>
      <c r="DPP1396" s="1213"/>
      <c r="DPQ1396" s="1213"/>
      <c r="DPR1396" s="1213"/>
      <c r="DPS1396" s="1213"/>
      <c r="DPT1396" s="1213"/>
      <c r="DPU1396" s="1213"/>
      <c r="DPV1396" s="1213"/>
      <c r="DPW1396" s="1213"/>
      <c r="DPX1396" s="1213"/>
      <c r="DPY1396" s="1213"/>
      <c r="DPZ1396" s="1213"/>
      <c r="DQA1396" s="1213"/>
      <c r="DQB1396" s="1213"/>
      <c r="DQC1396" s="1213"/>
      <c r="DQD1396" s="1213"/>
      <c r="DQE1396" s="1213"/>
      <c r="DQF1396" s="1213"/>
      <c r="DQG1396" s="1213"/>
      <c r="DQH1396" s="1213"/>
      <c r="DQI1396" s="1213"/>
      <c r="DQJ1396" s="1213"/>
      <c r="DQK1396" s="1213"/>
      <c r="DQL1396" s="1213"/>
      <c r="DQM1396" s="1213"/>
      <c r="DQN1396" s="1213"/>
      <c r="DQO1396" s="1213"/>
      <c r="DQP1396" s="1213"/>
      <c r="DQQ1396" s="1213"/>
      <c r="DQR1396" s="1213"/>
      <c r="DQS1396" s="1213"/>
      <c r="DQT1396" s="1213"/>
      <c r="DQU1396" s="1213"/>
      <c r="DQV1396" s="1213"/>
      <c r="DQW1396" s="1213"/>
      <c r="DQX1396" s="1213"/>
      <c r="DQY1396" s="1213"/>
      <c r="DQZ1396" s="1213"/>
      <c r="DRA1396" s="1213"/>
      <c r="DRB1396" s="1213"/>
      <c r="DRC1396" s="1213"/>
      <c r="DRD1396" s="1213"/>
      <c r="DRE1396" s="1213"/>
      <c r="DRF1396" s="1213"/>
      <c r="DRG1396" s="1213"/>
      <c r="DRH1396" s="1213"/>
      <c r="DRI1396" s="1213"/>
      <c r="DRJ1396" s="1213"/>
      <c r="DRK1396" s="1213"/>
      <c r="DRL1396" s="1213"/>
      <c r="DRM1396" s="1213"/>
      <c r="DRN1396" s="1213"/>
      <c r="DRO1396" s="1213"/>
      <c r="DRP1396" s="1213"/>
      <c r="DRQ1396" s="1213"/>
      <c r="DRR1396" s="1213"/>
      <c r="DRS1396" s="1213"/>
      <c r="DRT1396" s="1213"/>
      <c r="DRU1396" s="1213"/>
      <c r="DRV1396" s="1213"/>
      <c r="DRW1396" s="1213"/>
      <c r="DRX1396" s="1213"/>
      <c r="DRY1396" s="1213"/>
      <c r="DRZ1396" s="1213"/>
      <c r="DSA1396" s="1213"/>
      <c r="DSB1396" s="1213"/>
      <c r="DSC1396" s="1213"/>
      <c r="DSD1396" s="1213"/>
      <c r="DSE1396" s="1213"/>
      <c r="DSF1396" s="1213"/>
      <c r="DSG1396" s="1213"/>
      <c r="DSH1396" s="1213"/>
      <c r="DSI1396" s="1213"/>
      <c r="DSJ1396" s="1213"/>
      <c r="DSK1396" s="1213"/>
      <c r="DSL1396" s="1213"/>
      <c r="DSM1396" s="1213"/>
      <c r="DSN1396" s="1213"/>
      <c r="DSO1396" s="1213"/>
      <c r="DSP1396" s="1213"/>
      <c r="DSQ1396" s="1213"/>
      <c r="DSR1396" s="1213"/>
      <c r="DSS1396" s="1213"/>
      <c r="DST1396" s="1213"/>
      <c r="DSU1396" s="1213"/>
      <c r="DSV1396" s="1213"/>
      <c r="DSW1396" s="1213"/>
      <c r="DSX1396" s="1213"/>
      <c r="DSY1396" s="1213"/>
      <c r="DSZ1396" s="1213"/>
      <c r="DTA1396" s="1213"/>
      <c r="DTB1396" s="1213"/>
      <c r="DTC1396" s="1213"/>
      <c r="DTD1396" s="1213"/>
      <c r="DTE1396" s="1213"/>
      <c r="DTF1396" s="1213"/>
      <c r="DTG1396" s="1213"/>
      <c r="DTH1396" s="1213"/>
      <c r="DTI1396" s="1213"/>
      <c r="DTJ1396" s="1213"/>
      <c r="DTK1396" s="1213"/>
      <c r="DTL1396" s="1213"/>
      <c r="DTM1396" s="1213"/>
      <c r="DTN1396" s="1213"/>
      <c r="DTO1396" s="1213"/>
      <c r="DTP1396" s="1213"/>
      <c r="DTQ1396" s="1213"/>
      <c r="DTR1396" s="1213"/>
      <c r="DTS1396" s="1213"/>
      <c r="DTT1396" s="1213"/>
      <c r="DTU1396" s="1213"/>
      <c r="DTV1396" s="1213"/>
      <c r="DTW1396" s="1213"/>
      <c r="DTX1396" s="1213"/>
      <c r="DTY1396" s="1213"/>
      <c r="DTZ1396" s="1213"/>
      <c r="DUA1396" s="1213"/>
      <c r="DUB1396" s="1213"/>
      <c r="DUC1396" s="1213"/>
      <c r="DUD1396" s="1213"/>
      <c r="DUE1396" s="1213"/>
      <c r="DUF1396" s="1213"/>
      <c r="DUG1396" s="1213"/>
      <c r="DUH1396" s="1213"/>
      <c r="DUI1396" s="1213"/>
      <c r="DUJ1396" s="1213"/>
      <c r="DUK1396" s="1213"/>
      <c r="DUL1396" s="1213"/>
      <c r="DUM1396" s="1213"/>
      <c r="DUN1396" s="1213"/>
      <c r="DUO1396" s="1213"/>
      <c r="DUP1396" s="1213"/>
      <c r="DUQ1396" s="1213"/>
      <c r="DUR1396" s="1213"/>
      <c r="DUS1396" s="1213"/>
      <c r="DUT1396" s="1213"/>
      <c r="DUU1396" s="1213"/>
      <c r="DUV1396" s="1213"/>
      <c r="DUW1396" s="1213"/>
      <c r="DUX1396" s="1213"/>
      <c r="DUY1396" s="1213"/>
      <c r="DUZ1396" s="1213"/>
      <c r="DVA1396" s="1213"/>
      <c r="DVB1396" s="1213"/>
      <c r="DVC1396" s="1213"/>
      <c r="DVD1396" s="1213"/>
      <c r="DVE1396" s="1213"/>
      <c r="DVF1396" s="1213"/>
      <c r="DVG1396" s="1213"/>
      <c r="DVH1396" s="1213"/>
      <c r="DVI1396" s="1213"/>
      <c r="DVJ1396" s="1213"/>
      <c r="DVK1396" s="1213"/>
      <c r="DVL1396" s="1213"/>
      <c r="DVM1396" s="1213"/>
      <c r="DVN1396" s="1213"/>
      <c r="DVO1396" s="1213"/>
      <c r="DVP1396" s="1213"/>
      <c r="DVQ1396" s="1213"/>
      <c r="DVR1396" s="1213"/>
      <c r="DVS1396" s="1213"/>
      <c r="DVT1396" s="1213"/>
      <c r="DVU1396" s="1213"/>
      <c r="DVV1396" s="1213"/>
      <c r="DVW1396" s="1213"/>
      <c r="DVX1396" s="1213"/>
      <c r="DVY1396" s="1213"/>
      <c r="DVZ1396" s="1213"/>
      <c r="DWA1396" s="1213"/>
      <c r="DWB1396" s="1213"/>
      <c r="DWC1396" s="1213"/>
      <c r="DWD1396" s="1213"/>
      <c r="DWE1396" s="1213"/>
      <c r="DWF1396" s="1213"/>
      <c r="DWG1396" s="1213"/>
      <c r="DWH1396" s="1213"/>
      <c r="DWI1396" s="1213"/>
      <c r="DWJ1396" s="1213"/>
      <c r="DWK1396" s="1213"/>
      <c r="DWL1396" s="1213"/>
      <c r="DWM1396" s="1213"/>
      <c r="DWN1396" s="1213"/>
      <c r="DWO1396" s="1213"/>
      <c r="DWP1396" s="1213"/>
      <c r="DWQ1396" s="1213"/>
      <c r="DWR1396" s="1213"/>
      <c r="DWS1396" s="1213"/>
      <c r="DWT1396" s="1213"/>
      <c r="DWU1396" s="1213"/>
      <c r="DWV1396" s="1213"/>
      <c r="DWW1396" s="1213"/>
      <c r="DWX1396" s="1213"/>
      <c r="DWY1396" s="1213"/>
      <c r="DWZ1396" s="1213"/>
      <c r="DXA1396" s="1213"/>
      <c r="DXB1396" s="1213"/>
      <c r="DXC1396" s="1213"/>
      <c r="DXD1396" s="1213"/>
      <c r="DXE1396" s="1213"/>
      <c r="DXF1396" s="1213"/>
      <c r="DXG1396" s="1213"/>
      <c r="DXH1396" s="1213"/>
      <c r="DXI1396" s="1213"/>
      <c r="DXJ1396" s="1213"/>
      <c r="DXK1396" s="1213"/>
      <c r="DXL1396" s="1213"/>
      <c r="DXM1396" s="1213"/>
      <c r="DXN1396" s="1213"/>
      <c r="DXO1396" s="1213"/>
      <c r="DXP1396" s="1213"/>
      <c r="DXQ1396" s="1213"/>
      <c r="DXR1396" s="1213"/>
      <c r="DXS1396" s="1213"/>
      <c r="DXT1396" s="1213"/>
      <c r="DXU1396" s="1213"/>
      <c r="DXV1396" s="1213"/>
      <c r="DXW1396" s="1213"/>
      <c r="DXX1396" s="1213"/>
      <c r="DXY1396" s="1213"/>
      <c r="DXZ1396" s="1213"/>
      <c r="DYA1396" s="1213"/>
      <c r="DYB1396" s="1213"/>
      <c r="DYC1396" s="1213"/>
      <c r="DYD1396" s="1213"/>
      <c r="DYE1396" s="1213"/>
      <c r="DYF1396" s="1213"/>
      <c r="DYG1396" s="1213"/>
      <c r="DYH1396" s="1213"/>
      <c r="DYI1396" s="1213"/>
      <c r="DYJ1396" s="1213"/>
      <c r="DYK1396" s="1213"/>
      <c r="DYL1396" s="1213"/>
      <c r="DYM1396" s="1213"/>
      <c r="DYN1396" s="1213"/>
      <c r="DYO1396" s="1213"/>
      <c r="DYP1396" s="1213"/>
      <c r="DYQ1396" s="1213"/>
      <c r="DYR1396" s="1213"/>
      <c r="DYS1396" s="1213"/>
      <c r="DYT1396" s="1213"/>
      <c r="DYU1396" s="1213"/>
      <c r="DYV1396" s="1213"/>
      <c r="DYW1396" s="1213"/>
      <c r="DYX1396" s="1213"/>
      <c r="DYY1396" s="1213"/>
      <c r="DYZ1396" s="1213"/>
      <c r="DZA1396" s="1213"/>
      <c r="DZB1396" s="1213"/>
      <c r="DZC1396" s="1213"/>
      <c r="DZD1396" s="1213"/>
      <c r="DZE1396" s="1213"/>
      <c r="DZF1396" s="1213"/>
      <c r="DZG1396" s="1213"/>
      <c r="DZH1396" s="1213"/>
      <c r="DZI1396" s="1213"/>
      <c r="DZJ1396" s="1213"/>
      <c r="DZK1396" s="1213"/>
      <c r="DZL1396" s="1213"/>
      <c r="DZM1396" s="1213"/>
      <c r="DZN1396" s="1213"/>
      <c r="DZO1396" s="1213"/>
      <c r="DZP1396" s="1213"/>
      <c r="DZQ1396" s="1213"/>
      <c r="DZR1396" s="1213"/>
      <c r="DZS1396" s="1213"/>
      <c r="DZT1396" s="1213"/>
      <c r="DZU1396" s="1213"/>
      <c r="DZV1396" s="1213"/>
      <c r="DZW1396" s="1213"/>
      <c r="DZX1396" s="1213"/>
      <c r="DZY1396" s="1213"/>
      <c r="DZZ1396" s="1213"/>
      <c r="EAA1396" s="1213"/>
      <c r="EAB1396" s="1213"/>
      <c r="EAC1396" s="1213"/>
      <c r="EAD1396" s="1213"/>
      <c r="EAE1396" s="1213"/>
      <c r="EAF1396" s="1213"/>
      <c r="EAG1396" s="1213"/>
      <c r="EAH1396" s="1213"/>
      <c r="EAI1396" s="1213"/>
      <c r="EAJ1396" s="1213"/>
      <c r="EAK1396" s="1213"/>
      <c r="EAL1396" s="1213"/>
      <c r="EAM1396" s="1213"/>
      <c r="EAN1396" s="1213"/>
      <c r="EAO1396" s="1213"/>
      <c r="EAP1396" s="1213"/>
      <c r="EAQ1396" s="1213"/>
      <c r="EAR1396" s="1213"/>
      <c r="EAS1396" s="1213"/>
      <c r="EAT1396" s="1213"/>
      <c r="EAU1396" s="1213"/>
      <c r="EAV1396" s="1213"/>
      <c r="EAW1396" s="1213"/>
      <c r="EAX1396" s="1213"/>
      <c r="EAY1396" s="1213"/>
      <c r="EAZ1396" s="1213"/>
      <c r="EBA1396" s="1213"/>
      <c r="EBB1396" s="1213"/>
      <c r="EBC1396" s="1213"/>
      <c r="EBD1396" s="1213"/>
      <c r="EBE1396" s="1213"/>
      <c r="EBF1396" s="1213"/>
      <c r="EBG1396" s="1213"/>
      <c r="EBH1396" s="1213"/>
      <c r="EBI1396" s="1213"/>
      <c r="EBJ1396" s="1213"/>
      <c r="EBK1396" s="1213"/>
      <c r="EBL1396" s="1213"/>
      <c r="EBM1396" s="1213"/>
      <c r="EBN1396" s="1213"/>
      <c r="EBO1396" s="1213"/>
      <c r="EBP1396" s="1213"/>
      <c r="EBQ1396" s="1213"/>
      <c r="EBR1396" s="1213"/>
      <c r="EBS1396" s="1213"/>
      <c r="EBT1396" s="1213"/>
      <c r="EBU1396" s="1213"/>
      <c r="EBV1396" s="1213"/>
      <c r="EBW1396" s="1213"/>
      <c r="EBX1396" s="1213"/>
      <c r="EBY1396" s="1213"/>
      <c r="EBZ1396" s="1213"/>
      <c r="ECA1396" s="1213"/>
      <c r="ECB1396" s="1213"/>
      <c r="ECC1396" s="1213"/>
      <c r="ECD1396" s="1213"/>
      <c r="ECE1396" s="1213"/>
      <c r="ECF1396" s="1213"/>
      <c r="ECG1396" s="1213"/>
      <c r="ECH1396" s="1213"/>
      <c r="ECI1396" s="1213"/>
      <c r="ECJ1396" s="1213"/>
      <c r="ECK1396" s="1213"/>
      <c r="ECL1396" s="1213"/>
      <c r="ECM1396" s="1213"/>
      <c r="ECN1396" s="1213"/>
      <c r="ECO1396" s="1213"/>
      <c r="ECP1396" s="1213"/>
      <c r="ECQ1396" s="1213"/>
      <c r="ECR1396" s="1213"/>
      <c r="ECS1396" s="1213"/>
      <c r="ECT1396" s="1213"/>
      <c r="ECU1396" s="1213"/>
      <c r="ECV1396" s="1213"/>
      <c r="ECW1396" s="1213"/>
      <c r="ECX1396" s="1213"/>
      <c r="ECY1396" s="1213"/>
      <c r="ECZ1396" s="1213"/>
      <c r="EDA1396" s="1213"/>
      <c r="EDB1396" s="1213"/>
      <c r="EDC1396" s="1213"/>
      <c r="EDD1396" s="1213"/>
      <c r="EDE1396" s="1213"/>
      <c r="EDF1396" s="1213"/>
      <c r="EDG1396" s="1213"/>
      <c r="EDH1396" s="1213"/>
      <c r="EDI1396" s="1213"/>
      <c r="EDJ1396" s="1213"/>
      <c r="EDK1396" s="1213"/>
      <c r="EDL1396" s="1213"/>
      <c r="EDM1396" s="1213"/>
      <c r="EDN1396" s="1213"/>
      <c r="EDO1396" s="1213"/>
      <c r="EDP1396" s="1213"/>
      <c r="EDQ1396" s="1213"/>
      <c r="EDR1396" s="1213"/>
      <c r="EDS1396" s="1213"/>
      <c r="EDT1396" s="1213"/>
      <c r="EDU1396" s="1213"/>
      <c r="EDV1396" s="1213"/>
      <c r="EDW1396" s="1213"/>
      <c r="EDX1396" s="1213"/>
      <c r="EDY1396" s="1213"/>
      <c r="EDZ1396" s="1213"/>
      <c r="EEA1396" s="1213"/>
      <c r="EEB1396" s="1213"/>
      <c r="EEC1396" s="1213"/>
      <c r="EED1396" s="1213"/>
      <c r="EEE1396" s="1213"/>
      <c r="EEF1396" s="1213"/>
      <c r="EEG1396" s="1213"/>
      <c r="EEH1396" s="1213"/>
      <c r="EEI1396" s="1213"/>
      <c r="EEJ1396" s="1213"/>
      <c r="EEK1396" s="1213"/>
      <c r="EEL1396" s="1213"/>
      <c r="EEM1396" s="1213"/>
      <c r="EEN1396" s="1213"/>
      <c r="EEO1396" s="1213"/>
      <c r="EEP1396" s="1213"/>
      <c r="EEQ1396" s="1213"/>
      <c r="EER1396" s="1213"/>
      <c r="EES1396" s="1213"/>
      <c r="EET1396" s="1213"/>
      <c r="EEU1396" s="1213"/>
      <c r="EEV1396" s="1213"/>
      <c r="EEW1396" s="1213"/>
      <c r="EEX1396" s="1213"/>
      <c r="EEY1396" s="1213"/>
      <c r="EEZ1396" s="1213"/>
      <c r="EFA1396" s="1213"/>
      <c r="EFB1396" s="1213"/>
      <c r="EFC1396" s="1213"/>
      <c r="EFD1396" s="1213"/>
      <c r="EFE1396" s="1213"/>
      <c r="EFF1396" s="1213"/>
      <c r="EFG1396" s="1213"/>
      <c r="EFH1396" s="1213"/>
      <c r="EFI1396" s="1213"/>
      <c r="EFJ1396" s="1213"/>
      <c r="EFK1396" s="1213"/>
      <c r="EFL1396" s="1213"/>
      <c r="EFM1396" s="1213"/>
      <c r="EFN1396" s="1213"/>
      <c r="EFO1396" s="1213"/>
      <c r="EFP1396" s="1213"/>
      <c r="EFQ1396" s="1213"/>
      <c r="EFR1396" s="1213"/>
      <c r="EFS1396" s="1213"/>
      <c r="EFT1396" s="1213"/>
      <c r="EFU1396" s="1213"/>
      <c r="EFV1396" s="1213"/>
      <c r="EFW1396" s="1213"/>
      <c r="EFX1396" s="1213"/>
      <c r="EFY1396" s="1213"/>
      <c r="EFZ1396" s="1213"/>
      <c r="EGA1396" s="1213"/>
      <c r="EGB1396" s="1213"/>
      <c r="EGC1396" s="1213"/>
      <c r="EGD1396" s="1213"/>
      <c r="EGE1396" s="1213"/>
      <c r="EGF1396" s="1213"/>
      <c r="EGG1396" s="1213"/>
      <c r="EGH1396" s="1213"/>
      <c r="EGI1396" s="1213"/>
      <c r="EGJ1396" s="1213"/>
      <c r="EGK1396" s="1213"/>
      <c r="EGL1396" s="1213"/>
      <c r="EGM1396" s="1213"/>
      <c r="EGN1396" s="1213"/>
      <c r="EGO1396" s="1213"/>
      <c r="EGP1396" s="1213"/>
      <c r="EGQ1396" s="1213"/>
      <c r="EGR1396" s="1213"/>
      <c r="EGS1396" s="1213"/>
      <c r="EGT1396" s="1213"/>
      <c r="EGU1396" s="1213"/>
      <c r="EGV1396" s="1213"/>
      <c r="EGW1396" s="1213"/>
      <c r="EGX1396" s="1213"/>
      <c r="EGY1396" s="1213"/>
      <c r="EGZ1396" s="1213"/>
      <c r="EHA1396" s="1213"/>
      <c r="EHB1396" s="1213"/>
      <c r="EHC1396" s="1213"/>
      <c r="EHD1396" s="1213"/>
      <c r="EHE1396" s="1213"/>
      <c r="EHF1396" s="1213"/>
      <c r="EHG1396" s="1213"/>
      <c r="EHH1396" s="1213"/>
      <c r="EHI1396" s="1213"/>
      <c r="EHJ1396" s="1213"/>
      <c r="EHK1396" s="1213"/>
      <c r="EHL1396" s="1213"/>
      <c r="EHM1396" s="1213"/>
      <c r="EHN1396" s="1213"/>
      <c r="EHO1396" s="1213"/>
      <c r="EHP1396" s="1213"/>
      <c r="EHQ1396" s="1213"/>
      <c r="EHR1396" s="1213"/>
      <c r="EHS1396" s="1213"/>
      <c r="EHT1396" s="1213"/>
      <c r="EHU1396" s="1213"/>
      <c r="EHV1396" s="1213"/>
      <c r="EHW1396" s="1213"/>
      <c r="EHX1396" s="1213"/>
      <c r="EHY1396" s="1213"/>
      <c r="EHZ1396" s="1213"/>
      <c r="EIA1396" s="1213"/>
      <c r="EIB1396" s="1213"/>
      <c r="EIC1396" s="1213"/>
      <c r="EID1396" s="1213"/>
      <c r="EIE1396" s="1213"/>
      <c r="EIF1396" s="1213"/>
      <c r="EIG1396" s="1213"/>
      <c r="EIH1396" s="1213"/>
      <c r="EII1396" s="1213"/>
      <c r="EIJ1396" s="1213"/>
      <c r="EIK1396" s="1213"/>
      <c r="EIL1396" s="1213"/>
      <c r="EIM1396" s="1213"/>
      <c r="EIN1396" s="1213"/>
      <c r="EIO1396" s="1213"/>
      <c r="EIP1396" s="1213"/>
      <c r="EIQ1396" s="1213"/>
      <c r="EIR1396" s="1213"/>
      <c r="EIS1396" s="1213"/>
      <c r="EIT1396" s="1213"/>
      <c r="EIU1396" s="1213"/>
      <c r="EIV1396" s="1213"/>
      <c r="EIW1396" s="1213"/>
      <c r="EIX1396" s="1213"/>
      <c r="EIY1396" s="1213"/>
      <c r="EIZ1396" s="1213"/>
      <c r="EJA1396" s="1213"/>
      <c r="EJB1396" s="1213"/>
      <c r="EJC1396" s="1213"/>
      <c r="EJD1396" s="1213"/>
      <c r="EJE1396" s="1213"/>
      <c r="EJF1396" s="1213"/>
      <c r="EJG1396" s="1213"/>
      <c r="EJH1396" s="1213"/>
      <c r="EJI1396" s="1213"/>
      <c r="EJJ1396" s="1213"/>
      <c r="EJK1396" s="1213"/>
      <c r="EJL1396" s="1213"/>
      <c r="EJM1396" s="1213"/>
      <c r="EJN1396" s="1213"/>
      <c r="EJO1396" s="1213"/>
      <c r="EJP1396" s="1213"/>
      <c r="EJQ1396" s="1213"/>
      <c r="EJR1396" s="1213"/>
      <c r="EJS1396" s="1213"/>
      <c r="EJT1396" s="1213"/>
      <c r="EJU1396" s="1213"/>
      <c r="EJV1396" s="1213"/>
      <c r="EJW1396" s="1213"/>
      <c r="EJX1396" s="1213"/>
      <c r="EJY1396" s="1213"/>
      <c r="EJZ1396" s="1213"/>
      <c r="EKA1396" s="1213"/>
      <c r="EKB1396" s="1213"/>
      <c r="EKC1396" s="1213"/>
      <c r="EKD1396" s="1213"/>
      <c r="EKE1396" s="1213"/>
      <c r="EKF1396" s="1213"/>
      <c r="EKG1396" s="1213"/>
      <c r="EKH1396" s="1213"/>
      <c r="EKI1396" s="1213"/>
      <c r="EKJ1396" s="1213"/>
      <c r="EKK1396" s="1213"/>
      <c r="EKL1396" s="1213"/>
      <c r="EKM1396" s="1213"/>
      <c r="EKN1396" s="1213"/>
      <c r="EKO1396" s="1213"/>
      <c r="EKP1396" s="1213"/>
      <c r="EKQ1396" s="1213"/>
      <c r="EKR1396" s="1213"/>
      <c r="EKS1396" s="1213"/>
      <c r="EKT1396" s="1213"/>
      <c r="EKU1396" s="1213"/>
      <c r="EKV1396" s="1213"/>
      <c r="EKW1396" s="1213"/>
      <c r="EKX1396" s="1213"/>
      <c r="EKY1396" s="1213"/>
      <c r="EKZ1396" s="1213"/>
      <c r="ELA1396" s="1213"/>
      <c r="ELB1396" s="1213"/>
      <c r="ELC1396" s="1213"/>
      <c r="ELD1396" s="1213"/>
      <c r="ELE1396" s="1213"/>
      <c r="ELF1396" s="1213"/>
      <c r="ELG1396" s="1213"/>
      <c r="ELH1396" s="1213"/>
      <c r="ELI1396" s="1213"/>
      <c r="ELJ1396" s="1213"/>
      <c r="ELK1396" s="1213"/>
      <c r="ELL1396" s="1213"/>
      <c r="ELM1396" s="1213"/>
      <c r="ELN1396" s="1213"/>
      <c r="ELO1396" s="1213"/>
      <c r="ELP1396" s="1213"/>
      <c r="ELQ1396" s="1213"/>
      <c r="ELR1396" s="1213"/>
      <c r="ELS1396" s="1213"/>
      <c r="ELT1396" s="1213"/>
      <c r="ELU1396" s="1213"/>
      <c r="ELV1396" s="1213"/>
      <c r="ELW1396" s="1213"/>
      <c r="ELX1396" s="1213"/>
      <c r="ELY1396" s="1213"/>
      <c r="ELZ1396" s="1213"/>
      <c r="EMA1396" s="1213"/>
      <c r="EMB1396" s="1213"/>
      <c r="EMC1396" s="1213"/>
      <c r="EMD1396" s="1213"/>
      <c r="EME1396" s="1213"/>
      <c r="EMF1396" s="1213"/>
      <c r="EMG1396" s="1213"/>
      <c r="EMH1396" s="1213"/>
      <c r="EMI1396" s="1213"/>
      <c r="EMJ1396" s="1213"/>
      <c r="EMK1396" s="1213"/>
      <c r="EML1396" s="1213"/>
      <c r="EMM1396" s="1213"/>
      <c r="EMN1396" s="1213"/>
      <c r="EMO1396" s="1213"/>
      <c r="EMP1396" s="1213"/>
      <c r="EMQ1396" s="1213"/>
      <c r="EMR1396" s="1213"/>
      <c r="EMS1396" s="1213"/>
      <c r="EMT1396" s="1213"/>
      <c r="EMU1396" s="1213"/>
      <c r="EMV1396" s="1213"/>
      <c r="EMW1396" s="1213"/>
      <c r="EMX1396" s="1213"/>
      <c r="EMY1396" s="1213"/>
      <c r="EMZ1396" s="1213"/>
      <c r="ENA1396" s="1213"/>
      <c r="ENB1396" s="1213"/>
      <c r="ENC1396" s="1213"/>
      <c r="END1396" s="1213"/>
      <c r="ENE1396" s="1213"/>
      <c r="ENF1396" s="1213"/>
      <c r="ENG1396" s="1213"/>
      <c r="ENH1396" s="1213"/>
      <c r="ENI1396" s="1213"/>
      <c r="ENJ1396" s="1213"/>
      <c r="ENK1396" s="1213"/>
      <c r="ENL1396" s="1213"/>
      <c r="ENM1396" s="1213"/>
      <c r="ENN1396" s="1213"/>
      <c r="ENO1396" s="1213"/>
      <c r="ENP1396" s="1213"/>
      <c r="ENQ1396" s="1213"/>
      <c r="ENR1396" s="1213"/>
      <c r="ENS1396" s="1213"/>
      <c r="ENT1396" s="1213"/>
      <c r="ENU1396" s="1213"/>
      <c r="ENV1396" s="1213"/>
      <c r="ENW1396" s="1213"/>
      <c r="ENX1396" s="1213"/>
      <c r="ENY1396" s="1213"/>
      <c r="ENZ1396" s="1213"/>
      <c r="EOA1396" s="1213"/>
      <c r="EOB1396" s="1213"/>
      <c r="EOC1396" s="1213"/>
      <c r="EOD1396" s="1213"/>
      <c r="EOE1396" s="1213"/>
      <c r="EOF1396" s="1213"/>
      <c r="EOG1396" s="1213"/>
      <c r="EOH1396" s="1213"/>
      <c r="EOI1396" s="1213"/>
      <c r="EOJ1396" s="1213"/>
      <c r="EOK1396" s="1213"/>
      <c r="EOL1396" s="1213"/>
      <c r="EOM1396" s="1213"/>
      <c r="EON1396" s="1213"/>
      <c r="EOO1396" s="1213"/>
      <c r="EOP1396" s="1213"/>
      <c r="EOQ1396" s="1213"/>
      <c r="EOR1396" s="1213"/>
      <c r="EOS1396" s="1213"/>
      <c r="EOT1396" s="1213"/>
      <c r="EOU1396" s="1213"/>
      <c r="EOV1396" s="1213"/>
      <c r="EOW1396" s="1213"/>
      <c r="EOX1396" s="1213"/>
      <c r="EOY1396" s="1213"/>
      <c r="EOZ1396" s="1213"/>
      <c r="EPA1396" s="1213"/>
      <c r="EPB1396" s="1213"/>
      <c r="EPC1396" s="1213"/>
      <c r="EPD1396" s="1213"/>
      <c r="EPE1396" s="1213"/>
      <c r="EPF1396" s="1213"/>
      <c r="EPG1396" s="1213"/>
      <c r="EPH1396" s="1213"/>
      <c r="EPI1396" s="1213"/>
      <c r="EPJ1396" s="1213"/>
      <c r="EPK1396" s="1213"/>
      <c r="EPL1396" s="1213"/>
      <c r="EPM1396" s="1213"/>
      <c r="EPN1396" s="1213"/>
      <c r="EPO1396" s="1213"/>
      <c r="EPP1396" s="1213"/>
      <c r="EPQ1396" s="1213"/>
      <c r="EPR1396" s="1213"/>
      <c r="EPS1396" s="1213"/>
      <c r="EPT1396" s="1213"/>
      <c r="EPU1396" s="1213"/>
      <c r="EPV1396" s="1213"/>
      <c r="EPW1396" s="1213"/>
      <c r="EPX1396" s="1213"/>
      <c r="EPY1396" s="1213"/>
      <c r="EPZ1396" s="1213"/>
      <c r="EQA1396" s="1213"/>
      <c r="EQB1396" s="1213"/>
      <c r="EQC1396" s="1213"/>
      <c r="EQD1396" s="1213"/>
      <c r="EQE1396" s="1213"/>
      <c r="EQF1396" s="1213"/>
      <c r="EQG1396" s="1213"/>
      <c r="EQH1396" s="1213"/>
      <c r="EQI1396" s="1213"/>
      <c r="EQJ1396" s="1213"/>
      <c r="EQK1396" s="1213"/>
      <c r="EQL1396" s="1213"/>
      <c r="EQM1396" s="1213"/>
      <c r="EQN1396" s="1213"/>
      <c r="EQO1396" s="1213"/>
      <c r="EQP1396" s="1213"/>
      <c r="EQQ1396" s="1213"/>
      <c r="EQR1396" s="1213"/>
      <c r="EQS1396" s="1213"/>
      <c r="EQT1396" s="1213"/>
      <c r="EQU1396" s="1213"/>
      <c r="EQV1396" s="1213"/>
      <c r="EQW1396" s="1213"/>
      <c r="EQX1396" s="1213"/>
      <c r="EQY1396" s="1213"/>
      <c r="EQZ1396" s="1213"/>
      <c r="ERA1396" s="1213"/>
      <c r="ERB1396" s="1213"/>
      <c r="ERC1396" s="1213"/>
      <c r="ERD1396" s="1213"/>
      <c r="ERE1396" s="1213"/>
      <c r="ERF1396" s="1213"/>
      <c r="ERG1396" s="1213"/>
      <c r="ERH1396" s="1213"/>
      <c r="ERI1396" s="1213"/>
      <c r="ERJ1396" s="1213"/>
      <c r="ERK1396" s="1213"/>
      <c r="ERL1396" s="1213"/>
      <c r="ERM1396" s="1213"/>
      <c r="ERN1396" s="1213"/>
      <c r="ERO1396" s="1213"/>
      <c r="ERP1396" s="1213"/>
      <c r="ERQ1396" s="1213"/>
      <c r="ERR1396" s="1213"/>
      <c r="ERS1396" s="1213"/>
      <c r="ERT1396" s="1213"/>
      <c r="ERU1396" s="1213"/>
      <c r="ERV1396" s="1213"/>
      <c r="ERW1396" s="1213"/>
      <c r="ERX1396" s="1213"/>
      <c r="ERY1396" s="1213"/>
      <c r="ERZ1396" s="1213"/>
      <c r="ESA1396" s="1213"/>
      <c r="ESB1396" s="1213"/>
      <c r="ESC1396" s="1213"/>
      <c r="ESD1396" s="1213"/>
      <c r="ESE1396" s="1213"/>
      <c r="ESF1396" s="1213"/>
      <c r="ESG1396" s="1213"/>
      <c r="ESH1396" s="1213"/>
      <c r="ESI1396" s="1213"/>
      <c r="ESJ1396" s="1213"/>
      <c r="ESK1396" s="1213"/>
      <c r="ESL1396" s="1213"/>
      <c r="ESM1396" s="1213"/>
      <c r="ESN1396" s="1213"/>
      <c r="ESO1396" s="1213"/>
      <c r="ESP1396" s="1213"/>
      <c r="ESQ1396" s="1213"/>
      <c r="ESR1396" s="1213"/>
      <c r="ESS1396" s="1213"/>
      <c r="EST1396" s="1213"/>
      <c r="ESU1396" s="1213"/>
      <c r="ESV1396" s="1213"/>
      <c r="ESW1396" s="1213"/>
      <c r="ESX1396" s="1213"/>
      <c r="ESY1396" s="1213"/>
      <c r="ESZ1396" s="1213"/>
      <c r="ETA1396" s="1213"/>
      <c r="ETB1396" s="1213"/>
      <c r="ETC1396" s="1213"/>
      <c r="ETD1396" s="1213"/>
      <c r="ETE1396" s="1213"/>
      <c r="ETF1396" s="1213"/>
      <c r="ETG1396" s="1213"/>
      <c r="ETH1396" s="1213"/>
      <c r="ETI1396" s="1213"/>
      <c r="ETJ1396" s="1213"/>
      <c r="ETK1396" s="1213"/>
      <c r="ETL1396" s="1213"/>
      <c r="ETM1396" s="1213"/>
      <c r="ETN1396" s="1213"/>
      <c r="ETO1396" s="1213"/>
      <c r="ETP1396" s="1213"/>
      <c r="ETQ1396" s="1213"/>
      <c r="ETR1396" s="1213"/>
      <c r="ETS1396" s="1213"/>
      <c r="ETT1396" s="1213"/>
      <c r="ETU1396" s="1213"/>
      <c r="ETV1396" s="1213"/>
      <c r="ETW1396" s="1213"/>
      <c r="ETX1396" s="1213"/>
      <c r="ETY1396" s="1213"/>
      <c r="ETZ1396" s="1213"/>
      <c r="EUA1396" s="1213"/>
      <c r="EUB1396" s="1213"/>
      <c r="EUC1396" s="1213"/>
      <c r="EUD1396" s="1213"/>
      <c r="EUE1396" s="1213"/>
      <c r="EUF1396" s="1213"/>
      <c r="EUG1396" s="1213"/>
      <c r="EUH1396" s="1213"/>
      <c r="EUI1396" s="1213"/>
      <c r="EUJ1396" s="1213"/>
      <c r="EUK1396" s="1213"/>
      <c r="EUL1396" s="1213"/>
      <c r="EUM1396" s="1213"/>
      <c r="EUN1396" s="1213"/>
      <c r="EUO1396" s="1213"/>
      <c r="EUP1396" s="1213"/>
      <c r="EUQ1396" s="1213"/>
      <c r="EUR1396" s="1213"/>
      <c r="EUS1396" s="1213"/>
      <c r="EUT1396" s="1213"/>
      <c r="EUU1396" s="1213"/>
      <c r="EUV1396" s="1213"/>
      <c r="EUW1396" s="1213"/>
      <c r="EUX1396" s="1213"/>
      <c r="EUY1396" s="1213"/>
      <c r="EUZ1396" s="1213"/>
      <c r="EVA1396" s="1213"/>
      <c r="EVB1396" s="1213"/>
      <c r="EVC1396" s="1213"/>
      <c r="EVD1396" s="1213"/>
      <c r="EVE1396" s="1213"/>
      <c r="EVF1396" s="1213"/>
      <c r="EVG1396" s="1213"/>
      <c r="EVH1396" s="1213"/>
      <c r="EVI1396" s="1213"/>
      <c r="EVJ1396" s="1213"/>
      <c r="EVK1396" s="1213"/>
      <c r="EVL1396" s="1213"/>
      <c r="EVM1396" s="1213"/>
      <c r="EVN1396" s="1213"/>
      <c r="EVO1396" s="1213"/>
      <c r="EVP1396" s="1213"/>
      <c r="EVQ1396" s="1213"/>
      <c r="EVR1396" s="1213"/>
      <c r="EVS1396" s="1213"/>
      <c r="EVT1396" s="1213"/>
      <c r="EVU1396" s="1213"/>
      <c r="EVV1396" s="1213"/>
      <c r="EVW1396" s="1213"/>
      <c r="EVX1396" s="1213"/>
      <c r="EVY1396" s="1213"/>
      <c r="EVZ1396" s="1213"/>
      <c r="EWA1396" s="1213"/>
      <c r="EWB1396" s="1213"/>
      <c r="EWC1396" s="1213"/>
      <c r="EWD1396" s="1213"/>
      <c r="EWE1396" s="1213"/>
      <c r="EWF1396" s="1213"/>
      <c r="EWG1396" s="1213"/>
      <c r="EWH1396" s="1213"/>
      <c r="EWI1396" s="1213"/>
      <c r="EWJ1396" s="1213"/>
      <c r="EWK1396" s="1213"/>
      <c r="EWL1396" s="1213"/>
      <c r="EWM1396" s="1213"/>
      <c r="EWN1396" s="1213"/>
      <c r="EWO1396" s="1213"/>
      <c r="EWP1396" s="1213"/>
      <c r="EWQ1396" s="1213"/>
      <c r="EWR1396" s="1213"/>
      <c r="EWS1396" s="1213"/>
      <c r="EWT1396" s="1213"/>
      <c r="EWU1396" s="1213"/>
      <c r="EWV1396" s="1213"/>
      <c r="EWW1396" s="1213"/>
      <c r="EWX1396" s="1213"/>
      <c r="EWY1396" s="1213"/>
      <c r="EWZ1396" s="1213"/>
      <c r="EXA1396" s="1213"/>
      <c r="EXB1396" s="1213"/>
      <c r="EXC1396" s="1213"/>
      <c r="EXD1396" s="1213"/>
      <c r="EXE1396" s="1213"/>
      <c r="EXF1396" s="1213"/>
      <c r="EXG1396" s="1213"/>
      <c r="EXH1396" s="1213"/>
      <c r="EXI1396" s="1213"/>
      <c r="EXJ1396" s="1213"/>
      <c r="EXK1396" s="1213"/>
      <c r="EXL1396" s="1213"/>
      <c r="EXM1396" s="1213"/>
      <c r="EXN1396" s="1213"/>
      <c r="EXO1396" s="1213"/>
      <c r="EXP1396" s="1213"/>
      <c r="EXQ1396" s="1213"/>
      <c r="EXR1396" s="1213"/>
      <c r="EXS1396" s="1213"/>
      <c r="EXT1396" s="1213"/>
      <c r="EXU1396" s="1213"/>
      <c r="EXV1396" s="1213"/>
      <c r="EXW1396" s="1213"/>
      <c r="EXX1396" s="1213"/>
      <c r="EXY1396" s="1213"/>
      <c r="EXZ1396" s="1213"/>
      <c r="EYA1396" s="1213"/>
      <c r="EYB1396" s="1213"/>
      <c r="EYC1396" s="1213"/>
      <c r="EYD1396" s="1213"/>
      <c r="EYE1396" s="1213"/>
      <c r="EYF1396" s="1213"/>
      <c r="EYG1396" s="1213"/>
      <c r="EYH1396" s="1213"/>
      <c r="EYI1396" s="1213"/>
      <c r="EYJ1396" s="1213"/>
      <c r="EYK1396" s="1213"/>
      <c r="EYL1396" s="1213"/>
      <c r="EYM1396" s="1213"/>
      <c r="EYN1396" s="1213"/>
      <c r="EYO1396" s="1213"/>
      <c r="EYP1396" s="1213"/>
      <c r="EYQ1396" s="1213"/>
      <c r="EYR1396" s="1213"/>
      <c r="EYS1396" s="1213"/>
      <c r="EYT1396" s="1213"/>
      <c r="EYU1396" s="1213"/>
      <c r="EYV1396" s="1213"/>
      <c r="EYW1396" s="1213"/>
      <c r="EYX1396" s="1213"/>
      <c r="EYY1396" s="1213"/>
      <c r="EYZ1396" s="1213"/>
      <c r="EZA1396" s="1213"/>
      <c r="EZB1396" s="1213"/>
      <c r="EZC1396" s="1213"/>
      <c r="EZD1396" s="1213"/>
      <c r="EZE1396" s="1213"/>
      <c r="EZF1396" s="1213"/>
      <c r="EZG1396" s="1213"/>
      <c r="EZH1396" s="1213"/>
      <c r="EZI1396" s="1213"/>
      <c r="EZJ1396" s="1213"/>
      <c r="EZK1396" s="1213"/>
      <c r="EZL1396" s="1213"/>
      <c r="EZM1396" s="1213"/>
      <c r="EZN1396" s="1213"/>
      <c r="EZO1396" s="1213"/>
      <c r="EZP1396" s="1213"/>
      <c r="EZQ1396" s="1213"/>
      <c r="EZR1396" s="1213"/>
      <c r="EZS1396" s="1213"/>
      <c r="EZT1396" s="1213"/>
      <c r="EZU1396" s="1213"/>
      <c r="EZV1396" s="1213"/>
      <c r="EZW1396" s="1213"/>
      <c r="EZX1396" s="1213"/>
      <c r="EZY1396" s="1213"/>
      <c r="EZZ1396" s="1213"/>
      <c r="FAA1396" s="1213"/>
      <c r="FAB1396" s="1213"/>
      <c r="FAC1396" s="1213"/>
      <c r="FAD1396" s="1213"/>
      <c r="FAE1396" s="1213"/>
      <c r="FAF1396" s="1213"/>
      <c r="FAG1396" s="1213"/>
      <c r="FAH1396" s="1213"/>
      <c r="FAI1396" s="1213"/>
      <c r="FAJ1396" s="1213"/>
      <c r="FAK1396" s="1213"/>
      <c r="FAL1396" s="1213"/>
      <c r="FAM1396" s="1213"/>
      <c r="FAN1396" s="1213"/>
      <c r="FAO1396" s="1213"/>
      <c r="FAP1396" s="1213"/>
      <c r="FAQ1396" s="1213"/>
      <c r="FAR1396" s="1213"/>
      <c r="FAS1396" s="1213"/>
      <c r="FAT1396" s="1213"/>
      <c r="FAU1396" s="1213"/>
      <c r="FAV1396" s="1213"/>
      <c r="FAW1396" s="1213"/>
      <c r="FAX1396" s="1213"/>
      <c r="FAY1396" s="1213"/>
      <c r="FAZ1396" s="1213"/>
      <c r="FBA1396" s="1213"/>
      <c r="FBB1396" s="1213"/>
      <c r="FBC1396" s="1213"/>
      <c r="FBD1396" s="1213"/>
      <c r="FBE1396" s="1213"/>
      <c r="FBF1396" s="1213"/>
      <c r="FBG1396" s="1213"/>
      <c r="FBH1396" s="1213"/>
      <c r="FBI1396" s="1213"/>
      <c r="FBJ1396" s="1213"/>
      <c r="FBK1396" s="1213"/>
      <c r="FBL1396" s="1213"/>
      <c r="FBM1396" s="1213"/>
      <c r="FBN1396" s="1213"/>
      <c r="FBO1396" s="1213"/>
      <c r="FBP1396" s="1213"/>
      <c r="FBQ1396" s="1213"/>
      <c r="FBR1396" s="1213"/>
      <c r="FBS1396" s="1213"/>
      <c r="FBT1396" s="1213"/>
      <c r="FBU1396" s="1213"/>
      <c r="FBV1396" s="1213"/>
      <c r="FBW1396" s="1213"/>
      <c r="FBX1396" s="1213"/>
      <c r="FBY1396" s="1213"/>
      <c r="FBZ1396" s="1213"/>
      <c r="FCA1396" s="1213"/>
      <c r="FCB1396" s="1213"/>
      <c r="FCC1396" s="1213"/>
      <c r="FCD1396" s="1213"/>
      <c r="FCE1396" s="1213"/>
      <c r="FCF1396" s="1213"/>
      <c r="FCG1396" s="1213"/>
      <c r="FCH1396" s="1213"/>
      <c r="FCI1396" s="1213"/>
      <c r="FCJ1396" s="1213"/>
      <c r="FCK1396" s="1213"/>
      <c r="FCL1396" s="1213"/>
      <c r="FCM1396" s="1213"/>
      <c r="FCN1396" s="1213"/>
      <c r="FCO1396" s="1213"/>
      <c r="FCP1396" s="1213"/>
      <c r="FCQ1396" s="1213"/>
      <c r="FCR1396" s="1213"/>
      <c r="FCS1396" s="1213"/>
      <c r="FCT1396" s="1213"/>
      <c r="FCU1396" s="1213"/>
      <c r="FCV1396" s="1213"/>
      <c r="FCW1396" s="1213"/>
      <c r="FCX1396" s="1213"/>
      <c r="FCY1396" s="1213"/>
      <c r="FCZ1396" s="1213"/>
      <c r="FDA1396" s="1213"/>
      <c r="FDB1396" s="1213"/>
      <c r="FDC1396" s="1213"/>
      <c r="FDD1396" s="1213"/>
      <c r="FDE1396" s="1213"/>
      <c r="FDF1396" s="1213"/>
      <c r="FDG1396" s="1213"/>
      <c r="FDH1396" s="1213"/>
      <c r="FDI1396" s="1213"/>
      <c r="FDJ1396" s="1213"/>
      <c r="FDK1396" s="1213"/>
      <c r="FDL1396" s="1213"/>
      <c r="FDM1396" s="1213"/>
      <c r="FDN1396" s="1213"/>
      <c r="FDO1396" s="1213"/>
      <c r="FDP1396" s="1213"/>
      <c r="FDQ1396" s="1213"/>
      <c r="FDR1396" s="1213"/>
      <c r="FDS1396" s="1213"/>
      <c r="FDT1396" s="1213"/>
      <c r="FDU1396" s="1213"/>
      <c r="FDV1396" s="1213"/>
      <c r="FDW1396" s="1213"/>
      <c r="FDX1396" s="1213"/>
      <c r="FDY1396" s="1213"/>
      <c r="FDZ1396" s="1213"/>
      <c r="FEA1396" s="1213"/>
      <c r="FEB1396" s="1213"/>
      <c r="FEC1396" s="1213"/>
      <c r="FED1396" s="1213"/>
      <c r="FEE1396" s="1213"/>
      <c r="FEF1396" s="1213"/>
      <c r="FEG1396" s="1213"/>
      <c r="FEH1396" s="1213"/>
      <c r="FEI1396" s="1213"/>
      <c r="FEJ1396" s="1213"/>
      <c r="FEK1396" s="1213"/>
      <c r="FEL1396" s="1213"/>
      <c r="FEM1396" s="1213"/>
      <c r="FEN1396" s="1213"/>
      <c r="FEO1396" s="1213"/>
      <c r="FEP1396" s="1213"/>
      <c r="FEQ1396" s="1213"/>
      <c r="FER1396" s="1213"/>
      <c r="FES1396" s="1213"/>
      <c r="FET1396" s="1213"/>
      <c r="FEU1396" s="1213"/>
      <c r="FEV1396" s="1213"/>
      <c r="FEW1396" s="1213"/>
      <c r="FEX1396" s="1213"/>
      <c r="FEY1396" s="1213"/>
      <c r="FEZ1396" s="1213"/>
      <c r="FFA1396" s="1213"/>
      <c r="FFB1396" s="1213"/>
      <c r="FFC1396" s="1213"/>
      <c r="FFD1396" s="1213"/>
      <c r="FFE1396" s="1213"/>
      <c r="FFF1396" s="1213"/>
      <c r="FFG1396" s="1213"/>
      <c r="FFH1396" s="1213"/>
      <c r="FFI1396" s="1213"/>
      <c r="FFJ1396" s="1213"/>
      <c r="FFK1396" s="1213"/>
      <c r="FFL1396" s="1213"/>
      <c r="FFM1396" s="1213"/>
      <c r="FFN1396" s="1213"/>
      <c r="FFO1396" s="1213"/>
      <c r="FFP1396" s="1213"/>
      <c r="FFQ1396" s="1213"/>
      <c r="FFR1396" s="1213"/>
      <c r="FFS1396" s="1213"/>
      <c r="FFT1396" s="1213"/>
      <c r="FFU1396" s="1213"/>
      <c r="FFV1396" s="1213"/>
      <c r="FFW1396" s="1213"/>
      <c r="FFX1396" s="1213"/>
      <c r="FFY1396" s="1213"/>
      <c r="FFZ1396" s="1213"/>
      <c r="FGA1396" s="1213"/>
      <c r="FGB1396" s="1213"/>
      <c r="FGC1396" s="1213"/>
      <c r="FGD1396" s="1213"/>
      <c r="FGE1396" s="1213"/>
      <c r="FGF1396" s="1213"/>
      <c r="FGG1396" s="1213"/>
      <c r="FGH1396" s="1213"/>
      <c r="FGI1396" s="1213"/>
      <c r="FGJ1396" s="1213"/>
      <c r="FGK1396" s="1213"/>
      <c r="FGL1396" s="1213"/>
      <c r="FGM1396" s="1213"/>
      <c r="FGN1396" s="1213"/>
      <c r="FGO1396" s="1213"/>
      <c r="FGP1396" s="1213"/>
      <c r="FGQ1396" s="1213"/>
      <c r="FGR1396" s="1213"/>
      <c r="FGS1396" s="1213"/>
      <c r="FGT1396" s="1213"/>
      <c r="FGU1396" s="1213"/>
      <c r="FGV1396" s="1213"/>
      <c r="FGW1396" s="1213"/>
      <c r="FGX1396" s="1213"/>
      <c r="FGY1396" s="1213"/>
      <c r="FGZ1396" s="1213"/>
      <c r="FHA1396" s="1213"/>
      <c r="FHB1396" s="1213"/>
      <c r="FHC1396" s="1213"/>
      <c r="FHD1396" s="1213"/>
      <c r="FHE1396" s="1213"/>
      <c r="FHF1396" s="1213"/>
      <c r="FHG1396" s="1213"/>
      <c r="FHH1396" s="1213"/>
      <c r="FHI1396" s="1213"/>
      <c r="FHJ1396" s="1213"/>
      <c r="FHK1396" s="1213"/>
      <c r="FHL1396" s="1213"/>
      <c r="FHM1396" s="1213"/>
      <c r="FHN1396" s="1213"/>
      <c r="FHO1396" s="1213"/>
      <c r="FHP1396" s="1213"/>
      <c r="FHQ1396" s="1213"/>
      <c r="FHR1396" s="1213"/>
      <c r="FHS1396" s="1213"/>
      <c r="FHT1396" s="1213"/>
      <c r="FHU1396" s="1213"/>
      <c r="FHV1396" s="1213"/>
      <c r="FHW1396" s="1213"/>
      <c r="FHX1396" s="1213"/>
      <c r="FHY1396" s="1213"/>
      <c r="FHZ1396" s="1213"/>
      <c r="FIA1396" s="1213"/>
      <c r="FIB1396" s="1213"/>
      <c r="FIC1396" s="1213"/>
      <c r="FID1396" s="1213"/>
      <c r="FIE1396" s="1213"/>
      <c r="FIF1396" s="1213"/>
      <c r="FIG1396" s="1213"/>
      <c r="FIH1396" s="1213"/>
      <c r="FII1396" s="1213"/>
      <c r="FIJ1396" s="1213"/>
      <c r="FIK1396" s="1213"/>
      <c r="FIL1396" s="1213"/>
      <c r="FIM1396" s="1213"/>
      <c r="FIN1396" s="1213"/>
      <c r="FIO1396" s="1213"/>
      <c r="FIP1396" s="1213"/>
      <c r="FIQ1396" s="1213"/>
      <c r="FIR1396" s="1213"/>
      <c r="FIS1396" s="1213"/>
      <c r="FIT1396" s="1213"/>
      <c r="FIU1396" s="1213"/>
      <c r="FIV1396" s="1213"/>
      <c r="FIW1396" s="1213"/>
      <c r="FIX1396" s="1213"/>
      <c r="FIY1396" s="1213"/>
      <c r="FIZ1396" s="1213"/>
      <c r="FJA1396" s="1213"/>
      <c r="FJB1396" s="1213"/>
      <c r="FJC1396" s="1213"/>
      <c r="FJD1396" s="1213"/>
      <c r="FJE1396" s="1213"/>
      <c r="FJF1396" s="1213"/>
      <c r="FJG1396" s="1213"/>
      <c r="FJH1396" s="1213"/>
      <c r="FJI1396" s="1213"/>
      <c r="FJJ1396" s="1213"/>
      <c r="FJK1396" s="1213"/>
      <c r="FJL1396" s="1213"/>
      <c r="FJM1396" s="1213"/>
      <c r="FJN1396" s="1213"/>
      <c r="FJO1396" s="1213"/>
      <c r="FJP1396" s="1213"/>
      <c r="FJQ1396" s="1213"/>
      <c r="FJR1396" s="1213"/>
      <c r="FJS1396" s="1213"/>
      <c r="FJT1396" s="1213"/>
      <c r="FJU1396" s="1213"/>
      <c r="FJV1396" s="1213"/>
      <c r="FJW1396" s="1213"/>
      <c r="FJX1396" s="1213"/>
      <c r="FJY1396" s="1213"/>
      <c r="FJZ1396" s="1213"/>
      <c r="FKA1396" s="1213"/>
      <c r="FKB1396" s="1213"/>
      <c r="FKC1396" s="1213"/>
      <c r="FKD1396" s="1213"/>
      <c r="FKE1396" s="1213"/>
      <c r="FKF1396" s="1213"/>
      <c r="FKG1396" s="1213"/>
      <c r="FKH1396" s="1213"/>
      <c r="FKI1396" s="1213"/>
      <c r="FKJ1396" s="1213"/>
      <c r="FKK1396" s="1213"/>
      <c r="FKL1396" s="1213"/>
      <c r="FKM1396" s="1213"/>
      <c r="FKN1396" s="1213"/>
      <c r="FKO1396" s="1213"/>
      <c r="FKP1396" s="1213"/>
      <c r="FKQ1396" s="1213"/>
      <c r="FKR1396" s="1213"/>
      <c r="FKS1396" s="1213"/>
      <c r="FKT1396" s="1213"/>
      <c r="FKU1396" s="1213"/>
      <c r="FKV1396" s="1213"/>
      <c r="FKW1396" s="1213"/>
      <c r="FKX1396" s="1213"/>
      <c r="FKY1396" s="1213"/>
      <c r="FKZ1396" s="1213"/>
      <c r="FLA1396" s="1213"/>
      <c r="FLB1396" s="1213"/>
      <c r="FLC1396" s="1213"/>
      <c r="FLD1396" s="1213"/>
      <c r="FLE1396" s="1213"/>
      <c r="FLF1396" s="1213"/>
      <c r="FLG1396" s="1213"/>
      <c r="FLH1396" s="1213"/>
      <c r="FLI1396" s="1213"/>
      <c r="FLJ1396" s="1213"/>
      <c r="FLK1396" s="1213"/>
      <c r="FLL1396" s="1213"/>
      <c r="FLM1396" s="1213"/>
      <c r="FLN1396" s="1213"/>
      <c r="FLO1396" s="1213"/>
      <c r="FLP1396" s="1213"/>
      <c r="FLQ1396" s="1213"/>
      <c r="FLR1396" s="1213"/>
      <c r="FLS1396" s="1213"/>
      <c r="FLT1396" s="1213"/>
      <c r="FLU1396" s="1213"/>
      <c r="FLV1396" s="1213"/>
      <c r="FLW1396" s="1213"/>
      <c r="FLX1396" s="1213"/>
      <c r="FLY1396" s="1213"/>
      <c r="FLZ1396" s="1213"/>
      <c r="FMA1396" s="1213"/>
      <c r="FMB1396" s="1213"/>
      <c r="FMC1396" s="1213"/>
      <c r="FMD1396" s="1213"/>
      <c r="FME1396" s="1213"/>
      <c r="FMF1396" s="1213"/>
      <c r="FMG1396" s="1213"/>
      <c r="FMH1396" s="1213"/>
      <c r="FMI1396" s="1213"/>
      <c r="FMJ1396" s="1213"/>
      <c r="FMK1396" s="1213"/>
      <c r="FML1396" s="1213"/>
      <c r="FMM1396" s="1213"/>
      <c r="FMN1396" s="1213"/>
      <c r="FMO1396" s="1213"/>
      <c r="FMP1396" s="1213"/>
      <c r="FMQ1396" s="1213"/>
      <c r="FMR1396" s="1213"/>
      <c r="FMS1396" s="1213"/>
      <c r="FMT1396" s="1213"/>
      <c r="FMU1396" s="1213"/>
      <c r="FMV1396" s="1213"/>
      <c r="FMW1396" s="1213"/>
      <c r="FMX1396" s="1213"/>
      <c r="FMY1396" s="1213"/>
      <c r="FMZ1396" s="1213"/>
      <c r="FNA1396" s="1213"/>
      <c r="FNB1396" s="1213"/>
      <c r="FNC1396" s="1213"/>
      <c r="FND1396" s="1213"/>
      <c r="FNE1396" s="1213"/>
      <c r="FNF1396" s="1213"/>
      <c r="FNG1396" s="1213"/>
      <c r="FNH1396" s="1213"/>
      <c r="FNI1396" s="1213"/>
      <c r="FNJ1396" s="1213"/>
      <c r="FNK1396" s="1213"/>
      <c r="FNL1396" s="1213"/>
      <c r="FNM1396" s="1213"/>
      <c r="FNN1396" s="1213"/>
      <c r="FNO1396" s="1213"/>
      <c r="FNP1396" s="1213"/>
      <c r="FNQ1396" s="1213"/>
      <c r="FNR1396" s="1213"/>
      <c r="FNS1396" s="1213"/>
      <c r="FNT1396" s="1213"/>
      <c r="FNU1396" s="1213"/>
      <c r="FNV1396" s="1213"/>
      <c r="FNW1396" s="1213"/>
      <c r="FNX1396" s="1213"/>
      <c r="FNY1396" s="1213"/>
      <c r="FNZ1396" s="1213"/>
      <c r="FOA1396" s="1213"/>
      <c r="FOB1396" s="1213"/>
      <c r="FOC1396" s="1213"/>
      <c r="FOD1396" s="1213"/>
      <c r="FOE1396" s="1213"/>
      <c r="FOF1396" s="1213"/>
      <c r="FOG1396" s="1213"/>
      <c r="FOH1396" s="1213"/>
      <c r="FOI1396" s="1213"/>
      <c r="FOJ1396" s="1213"/>
      <c r="FOK1396" s="1213"/>
      <c r="FOL1396" s="1213"/>
      <c r="FOM1396" s="1213"/>
      <c r="FON1396" s="1213"/>
      <c r="FOO1396" s="1213"/>
      <c r="FOP1396" s="1213"/>
      <c r="FOQ1396" s="1213"/>
      <c r="FOR1396" s="1213"/>
      <c r="FOS1396" s="1213"/>
      <c r="FOT1396" s="1213"/>
      <c r="FOU1396" s="1213"/>
      <c r="FOV1396" s="1213"/>
      <c r="FOW1396" s="1213"/>
      <c r="FOX1396" s="1213"/>
      <c r="FOY1396" s="1213"/>
      <c r="FOZ1396" s="1213"/>
      <c r="FPA1396" s="1213"/>
      <c r="FPB1396" s="1213"/>
      <c r="FPC1396" s="1213"/>
      <c r="FPD1396" s="1213"/>
      <c r="FPE1396" s="1213"/>
      <c r="FPF1396" s="1213"/>
      <c r="FPG1396" s="1213"/>
      <c r="FPH1396" s="1213"/>
      <c r="FPI1396" s="1213"/>
      <c r="FPJ1396" s="1213"/>
      <c r="FPK1396" s="1213"/>
      <c r="FPL1396" s="1213"/>
      <c r="FPM1396" s="1213"/>
      <c r="FPN1396" s="1213"/>
      <c r="FPO1396" s="1213"/>
      <c r="FPP1396" s="1213"/>
      <c r="FPQ1396" s="1213"/>
      <c r="FPR1396" s="1213"/>
      <c r="FPS1396" s="1213"/>
      <c r="FPT1396" s="1213"/>
      <c r="FPU1396" s="1213"/>
      <c r="FPV1396" s="1213"/>
      <c r="FPW1396" s="1213"/>
      <c r="FPX1396" s="1213"/>
      <c r="FPY1396" s="1213"/>
      <c r="FPZ1396" s="1213"/>
      <c r="FQA1396" s="1213"/>
      <c r="FQB1396" s="1213"/>
      <c r="FQC1396" s="1213"/>
      <c r="FQD1396" s="1213"/>
      <c r="FQE1396" s="1213"/>
      <c r="FQF1396" s="1213"/>
      <c r="FQG1396" s="1213"/>
      <c r="FQH1396" s="1213"/>
      <c r="FQI1396" s="1213"/>
      <c r="FQJ1396" s="1213"/>
      <c r="FQK1396" s="1213"/>
      <c r="FQL1396" s="1213"/>
      <c r="FQM1396" s="1213"/>
      <c r="FQN1396" s="1213"/>
      <c r="FQO1396" s="1213"/>
      <c r="FQP1396" s="1213"/>
      <c r="FQQ1396" s="1213"/>
      <c r="FQR1396" s="1213"/>
      <c r="FQS1396" s="1213"/>
      <c r="FQT1396" s="1213"/>
      <c r="FQU1396" s="1213"/>
      <c r="FQV1396" s="1213"/>
      <c r="FQW1396" s="1213"/>
      <c r="FQX1396" s="1213"/>
      <c r="FQY1396" s="1213"/>
      <c r="FQZ1396" s="1213"/>
      <c r="FRA1396" s="1213"/>
      <c r="FRB1396" s="1213"/>
      <c r="FRC1396" s="1213"/>
      <c r="FRD1396" s="1213"/>
      <c r="FRE1396" s="1213"/>
      <c r="FRF1396" s="1213"/>
      <c r="FRG1396" s="1213"/>
      <c r="FRH1396" s="1213"/>
      <c r="FRI1396" s="1213"/>
      <c r="FRJ1396" s="1213"/>
      <c r="FRK1396" s="1213"/>
      <c r="FRL1396" s="1213"/>
      <c r="FRM1396" s="1213"/>
      <c r="FRN1396" s="1213"/>
      <c r="FRO1396" s="1213"/>
      <c r="FRP1396" s="1213"/>
      <c r="FRQ1396" s="1213"/>
      <c r="FRR1396" s="1213"/>
      <c r="FRS1396" s="1213"/>
      <c r="FRT1396" s="1213"/>
      <c r="FRU1396" s="1213"/>
      <c r="FRV1396" s="1213"/>
      <c r="FRW1396" s="1213"/>
      <c r="FRX1396" s="1213"/>
      <c r="FRY1396" s="1213"/>
      <c r="FRZ1396" s="1213"/>
      <c r="FSA1396" s="1213"/>
      <c r="FSB1396" s="1213"/>
      <c r="FSC1396" s="1213"/>
      <c r="FSD1396" s="1213"/>
      <c r="FSE1396" s="1213"/>
      <c r="FSF1396" s="1213"/>
      <c r="FSG1396" s="1213"/>
      <c r="FSH1396" s="1213"/>
      <c r="FSI1396" s="1213"/>
      <c r="FSJ1396" s="1213"/>
      <c r="FSK1396" s="1213"/>
      <c r="FSL1396" s="1213"/>
      <c r="FSM1396" s="1213"/>
      <c r="FSN1396" s="1213"/>
      <c r="FSO1396" s="1213"/>
      <c r="FSP1396" s="1213"/>
      <c r="FSQ1396" s="1213"/>
      <c r="FSR1396" s="1213"/>
      <c r="FSS1396" s="1213"/>
      <c r="FST1396" s="1213"/>
      <c r="FSU1396" s="1213"/>
      <c r="FSV1396" s="1213"/>
      <c r="FSW1396" s="1213"/>
      <c r="FSX1396" s="1213"/>
      <c r="FSY1396" s="1213"/>
      <c r="FSZ1396" s="1213"/>
      <c r="FTA1396" s="1213"/>
      <c r="FTB1396" s="1213"/>
      <c r="FTC1396" s="1213"/>
      <c r="FTD1396" s="1213"/>
      <c r="FTE1396" s="1213"/>
      <c r="FTF1396" s="1213"/>
      <c r="FTG1396" s="1213"/>
      <c r="FTH1396" s="1213"/>
      <c r="FTI1396" s="1213"/>
      <c r="FTJ1396" s="1213"/>
      <c r="FTK1396" s="1213"/>
      <c r="FTL1396" s="1213"/>
      <c r="FTM1396" s="1213"/>
      <c r="FTN1396" s="1213"/>
      <c r="FTO1396" s="1213"/>
      <c r="FTP1396" s="1213"/>
      <c r="FTQ1396" s="1213"/>
      <c r="FTR1396" s="1213"/>
      <c r="FTS1396" s="1213"/>
      <c r="FTT1396" s="1213"/>
      <c r="FTU1396" s="1213"/>
      <c r="FTV1396" s="1213"/>
      <c r="FTW1396" s="1213"/>
      <c r="FTX1396" s="1213"/>
      <c r="FTY1396" s="1213"/>
      <c r="FTZ1396" s="1213"/>
      <c r="FUA1396" s="1213"/>
      <c r="FUB1396" s="1213"/>
      <c r="FUC1396" s="1213"/>
      <c r="FUD1396" s="1213"/>
      <c r="FUE1396" s="1213"/>
      <c r="FUF1396" s="1213"/>
      <c r="FUG1396" s="1213"/>
      <c r="FUH1396" s="1213"/>
      <c r="FUI1396" s="1213"/>
      <c r="FUJ1396" s="1213"/>
      <c r="FUK1396" s="1213"/>
      <c r="FUL1396" s="1213"/>
      <c r="FUM1396" s="1213"/>
      <c r="FUN1396" s="1213"/>
      <c r="FUO1396" s="1213"/>
      <c r="FUP1396" s="1213"/>
      <c r="FUQ1396" s="1213"/>
      <c r="FUR1396" s="1213"/>
      <c r="FUS1396" s="1213"/>
      <c r="FUT1396" s="1213"/>
      <c r="FUU1396" s="1213"/>
      <c r="FUV1396" s="1213"/>
      <c r="FUW1396" s="1213"/>
      <c r="FUX1396" s="1213"/>
      <c r="FUY1396" s="1213"/>
      <c r="FUZ1396" s="1213"/>
      <c r="FVA1396" s="1213"/>
      <c r="FVB1396" s="1213"/>
      <c r="FVC1396" s="1213"/>
      <c r="FVD1396" s="1213"/>
      <c r="FVE1396" s="1213"/>
      <c r="FVF1396" s="1213"/>
      <c r="FVG1396" s="1213"/>
      <c r="FVH1396" s="1213"/>
      <c r="FVI1396" s="1213"/>
      <c r="FVJ1396" s="1213"/>
      <c r="FVK1396" s="1213"/>
      <c r="FVL1396" s="1213"/>
      <c r="FVM1396" s="1213"/>
      <c r="FVN1396" s="1213"/>
      <c r="FVO1396" s="1213"/>
      <c r="FVP1396" s="1213"/>
      <c r="FVQ1396" s="1213"/>
      <c r="FVR1396" s="1213"/>
      <c r="FVS1396" s="1213"/>
      <c r="FVT1396" s="1213"/>
      <c r="FVU1396" s="1213"/>
      <c r="FVV1396" s="1213"/>
      <c r="FVW1396" s="1213"/>
      <c r="FVX1396" s="1213"/>
      <c r="FVY1396" s="1213"/>
      <c r="FVZ1396" s="1213"/>
      <c r="FWA1396" s="1213"/>
      <c r="FWB1396" s="1213"/>
      <c r="FWC1396" s="1213"/>
      <c r="FWD1396" s="1213"/>
      <c r="FWE1396" s="1213"/>
      <c r="FWF1396" s="1213"/>
      <c r="FWG1396" s="1213"/>
      <c r="FWH1396" s="1213"/>
      <c r="FWI1396" s="1213"/>
      <c r="FWJ1396" s="1213"/>
      <c r="FWK1396" s="1213"/>
      <c r="FWL1396" s="1213"/>
      <c r="FWM1396" s="1213"/>
      <c r="FWN1396" s="1213"/>
      <c r="FWO1396" s="1213"/>
      <c r="FWP1396" s="1213"/>
      <c r="FWQ1396" s="1213"/>
      <c r="FWR1396" s="1213"/>
      <c r="FWS1396" s="1213"/>
      <c r="FWT1396" s="1213"/>
      <c r="FWU1396" s="1213"/>
      <c r="FWV1396" s="1213"/>
      <c r="FWW1396" s="1213"/>
      <c r="FWX1396" s="1213"/>
      <c r="FWY1396" s="1213"/>
      <c r="FWZ1396" s="1213"/>
      <c r="FXA1396" s="1213"/>
      <c r="FXB1396" s="1213"/>
      <c r="FXC1396" s="1213"/>
      <c r="FXD1396" s="1213"/>
      <c r="FXE1396" s="1213"/>
      <c r="FXF1396" s="1213"/>
      <c r="FXG1396" s="1213"/>
      <c r="FXH1396" s="1213"/>
      <c r="FXI1396" s="1213"/>
      <c r="FXJ1396" s="1213"/>
      <c r="FXK1396" s="1213"/>
      <c r="FXL1396" s="1213"/>
      <c r="FXM1396" s="1213"/>
      <c r="FXN1396" s="1213"/>
      <c r="FXO1396" s="1213"/>
      <c r="FXP1396" s="1213"/>
      <c r="FXQ1396" s="1213"/>
      <c r="FXR1396" s="1213"/>
      <c r="FXS1396" s="1213"/>
      <c r="FXT1396" s="1213"/>
      <c r="FXU1396" s="1213"/>
      <c r="FXV1396" s="1213"/>
      <c r="FXW1396" s="1213"/>
      <c r="FXX1396" s="1213"/>
      <c r="FXY1396" s="1213"/>
      <c r="FXZ1396" s="1213"/>
      <c r="FYA1396" s="1213"/>
      <c r="FYB1396" s="1213"/>
      <c r="FYC1396" s="1213"/>
      <c r="FYD1396" s="1213"/>
      <c r="FYE1396" s="1213"/>
      <c r="FYF1396" s="1213"/>
      <c r="FYG1396" s="1213"/>
      <c r="FYH1396" s="1213"/>
      <c r="FYI1396" s="1213"/>
      <c r="FYJ1396" s="1213"/>
      <c r="FYK1396" s="1213"/>
      <c r="FYL1396" s="1213"/>
      <c r="FYM1396" s="1213"/>
      <c r="FYN1396" s="1213"/>
      <c r="FYO1396" s="1213"/>
      <c r="FYP1396" s="1213"/>
      <c r="FYQ1396" s="1213"/>
      <c r="FYR1396" s="1213"/>
      <c r="FYS1396" s="1213"/>
      <c r="FYT1396" s="1213"/>
      <c r="FYU1396" s="1213"/>
      <c r="FYV1396" s="1213"/>
      <c r="FYW1396" s="1213"/>
      <c r="FYX1396" s="1213"/>
      <c r="FYY1396" s="1213"/>
      <c r="FYZ1396" s="1213"/>
      <c r="FZA1396" s="1213"/>
      <c r="FZB1396" s="1213"/>
      <c r="FZC1396" s="1213"/>
      <c r="FZD1396" s="1213"/>
      <c r="FZE1396" s="1213"/>
      <c r="FZF1396" s="1213"/>
      <c r="FZG1396" s="1213"/>
      <c r="FZH1396" s="1213"/>
      <c r="FZI1396" s="1213"/>
      <c r="FZJ1396" s="1213"/>
      <c r="FZK1396" s="1213"/>
      <c r="FZL1396" s="1213"/>
      <c r="FZM1396" s="1213"/>
      <c r="FZN1396" s="1213"/>
      <c r="FZO1396" s="1213"/>
      <c r="FZP1396" s="1213"/>
      <c r="FZQ1396" s="1213"/>
      <c r="FZR1396" s="1213"/>
      <c r="FZS1396" s="1213"/>
      <c r="FZT1396" s="1213"/>
      <c r="FZU1396" s="1213"/>
      <c r="FZV1396" s="1213"/>
      <c r="FZW1396" s="1213"/>
      <c r="FZX1396" s="1213"/>
      <c r="FZY1396" s="1213"/>
      <c r="FZZ1396" s="1213"/>
      <c r="GAA1396" s="1213"/>
      <c r="GAB1396" s="1213"/>
      <c r="GAC1396" s="1213"/>
      <c r="GAD1396" s="1213"/>
      <c r="GAE1396" s="1213"/>
      <c r="GAF1396" s="1213"/>
      <c r="GAG1396" s="1213"/>
      <c r="GAH1396" s="1213"/>
      <c r="GAI1396" s="1213"/>
      <c r="GAJ1396" s="1213"/>
      <c r="GAK1396" s="1213"/>
      <c r="GAL1396" s="1213"/>
      <c r="GAM1396" s="1213"/>
      <c r="GAN1396" s="1213"/>
      <c r="GAO1396" s="1213"/>
      <c r="GAP1396" s="1213"/>
      <c r="GAQ1396" s="1213"/>
      <c r="GAR1396" s="1213"/>
      <c r="GAS1396" s="1213"/>
      <c r="GAT1396" s="1213"/>
      <c r="GAU1396" s="1213"/>
      <c r="GAV1396" s="1213"/>
      <c r="GAW1396" s="1213"/>
      <c r="GAX1396" s="1213"/>
      <c r="GAY1396" s="1213"/>
      <c r="GAZ1396" s="1213"/>
      <c r="GBA1396" s="1213"/>
      <c r="GBB1396" s="1213"/>
      <c r="GBC1396" s="1213"/>
      <c r="GBD1396" s="1213"/>
      <c r="GBE1396" s="1213"/>
      <c r="GBF1396" s="1213"/>
      <c r="GBG1396" s="1213"/>
      <c r="GBH1396" s="1213"/>
      <c r="GBI1396" s="1213"/>
      <c r="GBJ1396" s="1213"/>
      <c r="GBK1396" s="1213"/>
      <c r="GBL1396" s="1213"/>
      <c r="GBM1396" s="1213"/>
      <c r="GBN1396" s="1213"/>
      <c r="GBO1396" s="1213"/>
      <c r="GBP1396" s="1213"/>
      <c r="GBQ1396" s="1213"/>
      <c r="GBR1396" s="1213"/>
      <c r="GBS1396" s="1213"/>
      <c r="GBT1396" s="1213"/>
      <c r="GBU1396" s="1213"/>
      <c r="GBV1396" s="1213"/>
      <c r="GBW1396" s="1213"/>
      <c r="GBX1396" s="1213"/>
      <c r="GBY1396" s="1213"/>
      <c r="GBZ1396" s="1213"/>
      <c r="GCA1396" s="1213"/>
      <c r="GCB1396" s="1213"/>
      <c r="GCC1396" s="1213"/>
      <c r="GCD1396" s="1213"/>
      <c r="GCE1396" s="1213"/>
      <c r="GCF1396" s="1213"/>
      <c r="GCG1396" s="1213"/>
      <c r="GCH1396" s="1213"/>
      <c r="GCI1396" s="1213"/>
      <c r="GCJ1396" s="1213"/>
      <c r="GCK1396" s="1213"/>
      <c r="GCL1396" s="1213"/>
      <c r="GCM1396" s="1213"/>
      <c r="GCN1396" s="1213"/>
      <c r="GCO1396" s="1213"/>
      <c r="GCP1396" s="1213"/>
      <c r="GCQ1396" s="1213"/>
      <c r="GCR1396" s="1213"/>
      <c r="GCS1396" s="1213"/>
      <c r="GCT1396" s="1213"/>
      <c r="GCU1396" s="1213"/>
      <c r="GCV1396" s="1213"/>
      <c r="GCW1396" s="1213"/>
      <c r="GCX1396" s="1213"/>
      <c r="GCY1396" s="1213"/>
      <c r="GCZ1396" s="1213"/>
      <c r="GDA1396" s="1213"/>
      <c r="GDB1396" s="1213"/>
      <c r="GDC1396" s="1213"/>
      <c r="GDD1396" s="1213"/>
      <c r="GDE1396" s="1213"/>
      <c r="GDF1396" s="1213"/>
      <c r="GDG1396" s="1213"/>
      <c r="GDH1396" s="1213"/>
      <c r="GDI1396" s="1213"/>
      <c r="GDJ1396" s="1213"/>
      <c r="GDK1396" s="1213"/>
      <c r="GDL1396" s="1213"/>
      <c r="GDM1396" s="1213"/>
      <c r="GDN1396" s="1213"/>
      <c r="GDO1396" s="1213"/>
      <c r="GDP1396" s="1213"/>
      <c r="GDQ1396" s="1213"/>
      <c r="GDR1396" s="1213"/>
      <c r="GDS1396" s="1213"/>
      <c r="GDT1396" s="1213"/>
      <c r="GDU1396" s="1213"/>
      <c r="GDV1396" s="1213"/>
      <c r="GDW1396" s="1213"/>
      <c r="GDX1396" s="1213"/>
      <c r="GDY1396" s="1213"/>
      <c r="GDZ1396" s="1213"/>
      <c r="GEA1396" s="1213"/>
      <c r="GEB1396" s="1213"/>
      <c r="GEC1396" s="1213"/>
      <c r="GED1396" s="1213"/>
      <c r="GEE1396" s="1213"/>
      <c r="GEF1396" s="1213"/>
      <c r="GEG1396" s="1213"/>
      <c r="GEH1396" s="1213"/>
      <c r="GEI1396" s="1213"/>
      <c r="GEJ1396" s="1213"/>
      <c r="GEK1396" s="1213"/>
      <c r="GEL1396" s="1213"/>
      <c r="GEM1396" s="1213"/>
      <c r="GEN1396" s="1213"/>
      <c r="GEO1396" s="1213"/>
      <c r="GEP1396" s="1213"/>
      <c r="GEQ1396" s="1213"/>
      <c r="GER1396" s="1213"/>
      <c r="GES1396" s="1213"/>
      <c r="GET1396" s="1213"/>
      <c r="GEU1396" s="1213"/>
      <c r="GEV1396" s="1213"/>
      <c r="GEW1396" s="1213"/>
      <c r="GEX1396" s="1213"/>
      <c r="GEY1396" s="1213"/>
      <c r="GEZ1396" s="1213"/>
      <c r="GFA1396" s="1213"/>
      <c r="GFB1396" s="1213"/>
      <c r="GFC1396" s="1213"/>
      <c r="GFD1396" s="1213"/>
      <c r="GFE1396" s="1213"/>
      <c r="GFF1396" s="1213"/>
      <c r="GFG1396" s="1213"/>
      <c r="GFH1396" s="1213"/>
      <c r="GFI1396" s="1213"/>
      <c r="GFJ1396" s="1213"/>
      <c r="GFK1396" s="1213"/>
      <c r="GFL1396" s="1213"/>
      <c r="GFM1396" s="1213"/>
      <c r="GFN1396" s="1213"/>
      <c r="GFO1396" s="1213"/>
      <c r="GFP1396" s="1213"/>
      <c r="GFQ1396" s="1213"/>
      <c r="GFR1396" s="1213"/>
      <c r="GFS1396" s="1213"/>
      <c r="GFT1396" s="1213"/>
      <c r="GFU1396" s="1213"/>
      <c r="GFV1396" s="1213"/>
      <c r="GFW1396" s="1213"/>
      <c r="GFX1396" s="1213"/>
      <c r="GFY1396" s="1213"/>
      <c r="GFZ1396" s="1213"/>
      <c r="GGA1396" s="1213"/>
      <c r="GGB1396" s="1213"/>
      <c r="GGC1396" s="1213"/>
      <c r="GGD1396" s="1213"/>
      <c r="GGE1396" s="1213"/>
      <c r="GGF1396" s="1213"/>
      <c r="GGG1396" s="1213"/>
      <c r="GGH1396" s="1213"/>
      <c r="GGI1396" s="1213"/>
      <c r="GGJ1396" s="1213"/>
      <c r="GGK1396" s="1213"/>
      <c r="GGL1396" s="1213"/>
      <c r="GGM1396" s="1213"/>
      <c r="GGN1396" s="1213"/>
      <c r="GGO1396" s="1213"/>
      <c r="GGP1396" s="1213"/>
      <c r="GGQ1396" s="1213"/>
      <c r="GGR1396" s="1213"/>
      <c r="GGS1396" s="1213"/>
      <c r="GGT1396" s="1213"/>
      <c r="GGU1396" s="1213"/>
      <c r="GGV1396" s="1213"/>
      <c r="GGW1396" s="1213"/>
      <c r="GGX1396" s="1213"/>
      <c r="GGY1396" s="1213"/>
      <c r="GGZ1396" s="1213"/>
      <c r="GHA1396" s="1213"/>
      <c r="GHB1396" s="1213"/>
      <c r="GHC1396" s="1213"/>
      <c r="GHD1396" s="1213"/>
      <c r="GHE1396" s="1213"/>
      <c r="GHF1396" s="1213"/>
      <c r="GHG1396" s="1213"/>
      <c r="GHH1396" s="1213"/>
      <c r="GHI1396" s="1213"/>
      <c r="GHJ1396" s="1213"/>
      <c r="GHK1396" s="1213"/>
      <c r="GHL1396" s="1213"/>
      <c r="GHM1396" s="1213"/>
      <c r="GHN1396" s="1213"/>
      <c r="GHO1396" s="1213"/>
      <c r="GHP1396" s="1213"/>
      <c r="GHQ1396" s="1213"/>
      <c r="GHR1396" s="1213"/>
      <c r="GHS1396" s="1213"/>
      <c r="GHT1396" s="1213"/>
      <c r="GHU1396" s="1213"/>
      <c r="GHV1396" s="1213"/>
      <c r="GHW1396" s="1213"/>
      <c r="GHX1396" s="1213"/>
      <c r="GHY1396" s="1213"/>
      <c r="GHZ1396" s="1213"/>
      <c r="GIA1396" s="1213"/>
      <c r="GIB1396" s="1213"/>
      <c r="GIC1396" s="1213"/>
      <c r="GID1396" s="1213"/>
      <c r="GIE1396" s="1213"/>
      <c r="GIF1396" s="1213"/>
      <c r="GIG1396" s="1213"/>
      <c r="GIH1396" s="1213"/>
      <c r="GII1396" s="1213"/>
      <c r="GIJ1396" s="1213"/>
      <c r="GIK1396" s="1213"/>
      <c r="GIL1396" s="1213"/>
      <c r="GIM1396" s="1213"/>
      <c r="GIN1396" s="1213"/>
      <c r="GIO1396" s="1213"/>
      <c r="GIP1396" s="1213"/>
      <c r="GIQ1396" s="1213"/>
      <c r="GIR1396" s="1213"/>
      <c r="GIS1396" s="1213"/>
      <c r="GIT1396" s="1213"/>
      <c r="GIU1396" s="1213"/>
      <c r="GIV1396" s="1213"/>
      <c r="GIW1396" s="1213"/>
      <c r="GIX1396" s="1213"/>
      <c r="GIY1396" s="1213"/>
      <c r="GIZ1396" s="1213"/>
      <c r="GJA1396" s="1213"/>
      <c r="GJB1396" s="1213"/>
      <c r="GJC1396" s="1213"/>
      <c r="GJD1396" s="1213"/>
      <c r="GJE1396" s="1213"/>
      <c r="GJF1396" s="1213"/>
      <c r="GJG1396" s="1213"/>
      <c r="GJH1396" s="1213"/>
      <c r="GJI1396" s="1213"/>
      <c r="GJJ1396" s="1213"/>
      <c r="GJK1396" s="1213"/>
      <c r="GJL1396" s="1213"/>
      <c r="GJM1396" s="1213"/>
      <c r="GJN1396" s="1213"/>
      <c r="GJO1396" s="1213"/>
      <c r="GJP1396" s="1213"/>
      <c r="GJQ1396" s="1213"/>
      <c r="GJR1396" s="1213"/>
      <c r="GJS1396" s="1213"/>
      <c r="GJT1396" s="1213"/>
      <c r="GJU1396" s="1213"/>
      <c r="GJV1396" s="1213"/>
      <c r="GJW1396" s="1213"/>
      <c r="GJX1396" s="1213"/>
      <c r="GJY1396" s="1213"/>
      <c r="GJZ1396" s="1213"/>
      <c r="GKA1396" s="1213"/>
      <c r="GKB1396" s="1213"/>
      <c r="GKC1396" s="1213"/>
      <c r="GKD1396" s="1213"/>
      <c r="GKE1396" s="1213"/>
      <c r="GKF1396" s="1213"/>
      <c r="GKG1396" s="1213"/>
      <c r="GKH1396" s="1213"/>
      <c r="GKI1396" s="1213"/>
      <c r="GKJ1396" s="1213"/>
      <c r="GKK1396" s="1213"/>
      <c r="GKL1396" s="1213"/>
      <c r="GKM1396" s="1213"/>
      <c r="GKN1396" s="1213"/>
      <c r="GKO1396" s="1213"/>
      <c r="GKP1396" s="1213"/>
      <c r="GKQ1396" s="1213"/>
      <c r="GKR1396" s="1213"/>
      <c r="GKS1396" s="1213"/>
      <c r="GKT1396" s="1213"/>
      <c r="GKU1396" s="1213"/>
      <c r="GKV1396" s="1213"/>
      <c r="GKW1396" s="1213"/>
      <c r="GKX1396" s="1213"/>
      <c r="GKY1396" s="1213"/>
      <c r="GKZ1396" s="1213"/>
      <c r="GLA1396" s="1213"/>
      <c r="GLB1396" s="1213"/>
      <c r="GLC1396" s="1213"/>
      <c r="GLD1396" s="1213"/>
      <c r="GLE1396" s="1213"/>
      <c r="GLF1396" s="1213"/>
      <c r="GLG1396" s="1213"/>
      <c r="GLH1396" s="1213"/>
      <c r="GLI1396" s="1213"/>
      <c r="GLJ1396" s="1213"/>
      <c r="GLK1396" s="1213"/>
      <c r="GLL1396" s="1213"/>
      <c r="GLM1396" s="1213"/>
      <c r="GLN1396" s="1213"/>
      <c r="GLO1396" s="1213"/>
      <c r="GLP1396" s="1213"/>
      <c r="GLQ1396" s="1213"/>
      <c r="GLR1396" s="1213"/>
      <c r="GLS1396" s="1213"/>
      <c r="GLT1396" s="1213"/>
      <c r="GLU1396" s="1213"/>
      <c r="GLV1396" s="1213"/>
      <c r="GLW1396" s="1213"/>
      <c r="GLX1396" s="1213"/>
      <c r="GLY1396" s="1213"/>
      <c r="GLZ1396" s="1213"/>
      <c r="GMA1396" s="1213"/>
      <c r="GMB1396" s="1213"/>
      <c r="GMC1396" s="1213"/>
      <c r="GMD1396" s="1213"/>
      <c r="GME1396" s="1213"/>
      <c r="GMF1396" s="1213"/>
      <c r="GMG1396" s="1213"/>
      <c r="GMH1396" s="1213"/>
      <c r="GMI1396" s="1213"/>
      <c r="GMJ1396" s="1213"/>
      <c r="GMK1396" s="1213"/>
      <c r="GML1396" s="1213"/>
      <c r="GMM1396" s="1213"/>
      <c r="GMN1396" s="1213"/>
      <c r="GMO1396" s="1213"/>
      <c r="GMP1396" s="1213"/>
      <c r="GMQ1396" s="1213"/>
      <c r="GMR1396" s="1213"/>
      <c r="GMS1396" s="1213"/>
      <c r="GMT1396" s="1213"/>
      <c r="GMU1396" s="1213"/>
      <c r="GMV1396" s="1213"/>
      <c r="GMW1396" s="1213"/>
      <c r="GMX1396" s="1213"/>
      <c r="GMY1396" s="1213"/>
      <c r="GMZ1396" s="1213"/>
      <c r="GNA1396" s="1213"/>
      <c r="GNB1396" s="1213"/>
      <c r="GNC1396" s="1213"/>
      <c r="GND1396" s="1213"/>
      <c r="GNE1396" s="1213"/>
      <c r="GNF1396" s="1213"/>
      <c r="GNG1396" s="1213"/>
      <c r="GNH1396" s="1213"/>
      <c r="GNI1396" s="1213"/>
      <c r="GNJ1396" s="1213"/>
      <c r="GNK1396" s="1213"/>
      <c r="GNL1396" s="1213"/>
      <c r="GNM1396" s="1213"/>
      <c r="GNN1396" s="1213"/>
      <c r="GNO1396" s="1213"/>
      <c r="GNP1396" s="1213"/>
      <c r="GNQ1396" s="1213"/>
      <c r="GNR1396" s="1213"/>
      <c r="GNS1396" s="1213"/>
      <c r="GNT1396" s="1213"/>
      <c r="GNU1396" s="1213"/>
      <c r="GNV1396" s="1213"/>
      <c r="GNW1396" s="1213"/>
      <c r="GNX1396" s="1213"/>
      <c r="GNY1396" s="1213"/>
      <c r="GNZ1396" s="1213"/>
      <c r="GOA1396" s="1213"/>
      <c r="GOB1396" s="1213"/>
      <c r="GOC1396" s="1213"/>
      <c r="GOD1396" s="1213"/>
      <c r="GOE1396" s="1213"/>
      <c r="GOF1396" s="1213"/>
      <c r="GOG1396" s="1213"/>
      <c r="GOH1396" s="1213"/>
      <c r="GOI1396" s="1213"/>
      <c r="GOJ1396" s="1213"/>
      <c r="GOK1396" s="1213"/>
      <c r="GOL1396" s="1213"/>
      <c r="GOM1396" s="1213"/>
      <c r="GON1396" s="1213"/>
      <c r="GOO1396" s="1213"/>
      <c r="GOP1396" s="1213"/>
      <c r="GOQ1396" s="1213"/>
      <c r="GOR1396" s="1213"/>
      <c r="GOS1396" s="1213"/>
      <c r="GOT1396" s="1213"/>
      <c r="GOU1396" s="1213"/>
      <c r="GOV1396" s="1213"/>
      <c r="GOW1396" s="1213"/>
      <c r="GOX1396" s="1213"/>
      <c r="GOY1396" s="1213"/>
      <c r="GOZ1396" s="1213"/>
      <c r="GPA1396" s="1213"/>
      <c r="GPB1396" s="1213"/>
      <c r="GPC1396" s="1213"/>
      <c r="GPD1396" s="1213"/>
      <c r="GPE1396" s="1213"/>
      <c r="GPF1396" s="1213"/>
      <c r="GPG1396" s="1213"/>
      <c r="GPH1396" s="1213"/>
      <c r="GPI1396" s="1213"/>
      <c r="GPJ1396" s="1213"/>
      <c r="GPK1396" s="1213"/>
      <c r="GPL1396" s="1213"/>
      <c r="GPM1396" s="1213"/>
      <c r="GPN1396" s="1213"/>
      <c r="GPO1396" s="1213"/>
      <c r="GPP1396" s="1213"/>
      <c r="GPQ1396" s="1213"/>
      <c r="GPR1396" s="1213"/>
      <c r="GPS1396" s="1213"/>
      <c r="GPT1396" s="1213"/>
      <c r="GPU1396" s="1213"/>
      <c r="GPV1396" s="1213"/>
      <c r="GPW1396" s="1213"/>
      <c r="GPX1396" s="1213"/>
      <c r="GPY1396" s="1213"/>
      <c r="GPZ1396" s="1213"/>
      <c r="GQA1396" s="1213"/>
      <c r="GQB1396" s="1213"/>
      <c r="GQC1396" s="1213"/>
      <c r="GQD1396" s="1213"/>
      <c r="GQE1396" s="1213"/>
      <c r="GQF1396" s="1213"/>
      <c r="GQG1396" s="1213"/>
      <c r="GQH1396" s="1213"/>
      <c r="GQI1396" s="1213"/>
      <c r="GQJ1396" s="1213"/>
      <c r="GQK1396" s="1213"/>
      <c r="GQL1396" s="1213"/>
      <c r="GQM1396" s="1213"/>
      <c r="GQN1396" s="1213"/>
      <c r="GQO1396" s="1213"/>
      <c r="GQP1396" s="1213"/>
      <c r="GQQ1396" s="1213"/>
      <c r="GQR1396" s="1213"/>
      <c r="GQS1396" s="1213"/>
      <c r="GQT1396" s="1213"/>
      <c r="GQU1396" s="1213"/>
      <c r="GQV1396" s="1213"/>
      <c r="GQW1396" s="1213"/>
      <c r="GQX1396" s="1213"/>
      <c r="GQY1396" s="1213"/>
      <c r="GQZ1396" s="1213"/>
      <c r="GRA1396" s="1213"/>
      <c r="GRB1396" s="1213"/>
      <c r="GRC1396" s="1213"/>
      <c r="GRD1396" s="1213"/>
      <c r="GRE1396" s="1213"/>
      <c r="GRF1396" s="1213"/>
      <c r="GRG1396" s="1213"/>
      <c r="GRH1396" s="1213"/>
      <c r="GRI1396" s="1213"/>
      <c r="GRJ1396" s="1213"/>
      <c r="GRK1396" s="1213"/>
      <c r="GRL1396" s="1213"/>
      <c r="GRM1396" s="1213"/>
      <c r="GRN1396" s="1213"/>
      <c r="GRO1396" s="1213"/>
      <c r="GRP1396" s="1213"/>
      <c r="GRQ1396" s="1213"/>
      <c r="GRR1396" s="1213"/>
      <c r="GRS1396" s="1213"/>
      <c r="GRT1396" s="1213"/>
      <c r="GRU1396" s="1213"/>
      <c r="GRV1396" s="1213"/>
      <c r="GRW1396" s="1213"/>
      <c r="GRX1396" s="1213"/>
      <c r="GRY1396" s="1213"/>
      <c r="GRZ1396" s="1213"/>
      <c r="GSA1396" s="1213"/>
      <c r="GSB1396" s="1213"/>
      <c r="GSC1396" s="1213"/>
      <c r="GSD1396" s="1213"/>
      <c r="GSE1396" s="1213"/>
      <c r="GSF1396" s="1213"/>
      <c r="GSG1396" s="1213"/>
      <c r="GSH1396" s="1213"/>
      <c r="GSI1396" s="1213"/>
      <c r="GSJ1396" s="1213"/>
      <c r="GSK1396" s="1213"/>
      <c r="GSL1396" s="1213"/>
      <c r="GSM1396" s="1213"/>
      <c r="GSN1396" s="1213"/>
      <c r="GSO1396" s="1213"/>
      <c r="GSP1396" s="1213"/>
      <c r="GSQ1396" s="1213"/>
      <c r="GSR1396" s="1213"/>
      <c r="GSS1396" s="1213"/>
      <c r="GST1396" s="1213"/>
      <c r="GSU1396" s="1213"/>
      <c r="GSV1396" s="1213"/>
      <c r="GSW1396" s="1213"/>
      <c r="GSX1396" s="1213"/>
      <c r="GSY1396" s="1213"/>
      <c r="GSZ1396" s="1213"/>
      <c r="GTA1396" s="1213"/>
      <c r="GTB1396" s="1213"/>
      <c r="GTC1396" s="1213"/>
      <c r="GTD1396" s="1213"/>
      <c r="GTE1396" s="1213"/>
      <c r="GTF1396" s="1213"/>
      <c r="GTG1396" s="1213"/>
      <c r="GTH1396" s="1213"/>
      <c r="GTI1396" s="1213"/>
      <c r="GTJ1396" s="1213"/>
      <c r="GTK1396" s="1213"/>
      <c r="GTL1396" s="1213"/>
      <c r="GTM1396" s="1213"/>
      <c r="GTN1396" s="1213"/>
      <c r="GTO1396" s="1213"/>
      <c r="GTP1396" s="1213"/>
      <c r="GTQ1396" s="1213"/>
      <c r="GTR1396" s="1213"/>
      <c r="GTS1396" s="1213"/>
      <c r="GTT1396" s="1213"/>
      <c r="GTU1396" s="1213"/>
      <c r="GTV1396" s="1213"/>
      <c r="GTW1396" s="1213"/>
      <c r="GTX1396" s="1213"/>
      <c r="GTY1396" s="1213"/>
      <c r="GTZ1396" s="1213"/>
      <c r="GUA1396" s="1213"/>
      <c r="GUB1396" s="1213"/>
      <c r="GUC1396" s="1213"/>
      <c r="GUD1396" s="1213"/>
      <c r="GUE1396" s="1213"/>
      <c r="GUF1396" s="1213"/>
      <c r="GUG1396" s="1213"/>
      <c r="GUH1396" s="1213"/>
      <c r="GUI1396" s="1213"/>
      <c r="GUJ1396" s="1213"/>
      <c r="GUK1396" s="1213"/>
      <c r="GUL1396" s="1213"/>
      <c r="GUM1396" s="1213"/>
      <c r="GUN1396" s="1213"/>
      <c r="GUO1396" s="1213"/>
      <c r="GUP1396" s="1213"/>
      <c r="GUQ1396" s="1213"/>
      <c r="GUR1396" s="1213"/>
      <c r="GUS1396" s="1213"/>
      <c r="GUT1396" s="1213"/>
      <c r="GUU1396" s="1213"/>
      <c r="GUV1396" s="1213"/>
      <c r="GUW1396" s="1213"/>
      <c r="GUX1396" s="1213"/>
      <c r="GUY1396" s="1213"/>
      <c r="GUZ1396" s="1213"/>
      <c r="GVA1396" s="1213"/>
      <c r="GVB1396" s="1213"/>
      <c r="GVC1396" s="1213"/>
      <c r="GVD1396" s="1213"/>
      <c r="GVE1396" s="1213"/>
      <c r="GVF1396" s="1213"/>
      <c r="GVG1396" s="1213"/>
      <c r="GVH1396" s="1213"/>
      <c r="GVI1396" s="1213"/>
      <c r="GVJ1396" s="1213"/>
      <c r="GVK1396" s="1213"/>
      <c r="GVL1396" s="1213"/>
      <c r="GVM1396" s="1213"/>
      <c r="GVN1396" s="1213"/>
      <c r="GVO1396" s="1213"/>
      <c r="GVP1396" s="1213"/>
      <c r="GVQ1396" s="1213"/>
      <c r="GVR1396" s="1213"/>
      <c r="GVS1396" s="1213"/>
      <c r="GVT1396" s="1213"/>
      <c r="GVU1396" s="1213"/>
      <c r="GVV1396" s="1213"/>
      <c r="GVW1396" s="1213"/>
      <c r="GVX1396" s="1213"/>
      <c r="GVY1396" s="1213"/>
      <c r="GVZ1396" s="1213"/>
      <c r="GWA1396" s="1213"/>
      <c r="GWB1396" s="1213"/>
      <c r="GWC1396" s="1213"/>
      <c r="GWD1396" s="1213"/>
      <c r="GWE1396" s="1213"/>
      <c r="GWF1396" s="1213"/>
      <c r="GWG1396" s="1213"/>
      <c r="GWH1396" s="1213"/>
      <c r="GWI1396" s="1213"/>
      <c r="GWJ1396" s="1213"/>
      <c r="GWK1396" s="1213"/>
      <c r="GWL1396" s="1213"/>
      <c r="GWM1396" s="1213"/>
      <c r="GWN1396" s="1213"/>
      <c r="GWO1396" s="1213"/>
      <c r="GWP1396" s="1213"/>
      <c r="GWQ1396" s="1213"/>
      <c r="GWR1396" s="1213"/>
      <c r="GWS1396" s="1213"/>
      <c r="GWT1396" s="1213"/>
      <c r="GWU1396" s="1213"/>
      <c r="GWV1396" s="1213"/>
      <c r="GWW1396" s="1213"/>
      <c r="GWX1396" s="1213"/>
      <c r="GWY1396" s="1213"/>
      <c r="GWZ1396" s="1213"/>
      <c r="GXA1396" s="1213"/>
      <c r="GXB1396" s="1213"/>
      <c r="GXC1396" s="1213"/>
      <c r="GXD1396" s="1213"/>
      <c r="GXE1396" s="1213"/>
      <c r="GXF1396" s="1213"/>
      <c r="GXG1396" s="1213"/>
      <c r="GXH1396" s="1213"/>
      <c r="GXI1396" s="1213"/>
      <c r="GXJ1396" s="1213"/>
      <c r="GXK1396" s="1213"/>
      <c r="GXL1396" s="1213"/>
      <c r="GXM1396" s="1213"/>
      <c r="GXN1396" s="1213"/>
      <c r="GXO1396" s="1213"/>
      <c r="GXP1396" s="1213"/>
      <c r="GXQ1396" s="1213"/>
      <c r="GXR1396" s="1213"/>
      <c r="GXS1396" s="1213"/>
      <c r="GXT1396" s="1213"/>
      <c r="GXU1396" s="1213"/>
      <c r="GXV1396" s="1213"/>
      <c r="GXW1396" s="1213"/>
      <c r="GXX1396" s="1213"/>
      <c r="GXY1396" s="1213"/>
      <c r="GXZ1396" s="1213"/>
      <c r="GYA1396" s="1213"/>
      <c r="GYB1396" s="1213"/>
      <c r="GYC1396" s="1213"/>
      <c r="GYD1396" s="1213"/>
      <c r="GYE1396" s="1213"/>
      <c r="GYF1396" s="1213"/>
      <c r="GYG1396" s="1213"/>
      <c r="GYH1396" s="1213"/>
      <c r="GYI1396" s="1213"/>
      <c r="GYJ1396" s="1213"/>
      <c r="GYK1396" s="1213"/>
      <c r="GYL1396" s="1213"/>
      <c r="GYM1396" s="1213"/>
      <c r="GYN1396" s="1213"/>
      <c r="GYO1396" s="1213"/>
      <c r="GYP1396" s="1213"/>
      <c r="GYQ1396" s="1213"/>
      <c r="GYR1396" s="1213"/>
      <c r="GYS1396" s="1213"/>
      <c r="GYT1396" s="1213"/>
      <c r="GYU1396" s="1213"/>
      <c r="GYV1396" s="1213"/>
      <c r="GYW1396" s="1213"/>
      <c r="GYX1396" s="1213"/>
      <c r="GYY1396" s="1213"/>
      <c r="GYZ1396" s="1213"/>
      <c r="GZA1396" s="1213"/>
      <c r="GZB1396" s="1213"/>
      <c r="GZC1396" s="1213"/>
      <c r="GZD1396" s="1213"/>
      <c r="GZE1396" s="1213"/>
      <c r="GZF1396" s="1213"/>
      <c r="GZG1396" s="1213"/>
      <c r="GZH1396" s="1213"/>
      <c r="GZI1396" s="1213"/>
      <c r="GZJ1396" s="1213"/>
      <c r="GZK1396" s="1213"/>
      <c r="GZL1396" s="1213"/>
      <c r="GZM1396" s="1213"/>
      <c r="GZN1396" s="1213"/>
      <c r="GZO1396" s="1213"/>
      <c r="GZP1396" s="1213"/>
      <c r="GZQ1396" s="1213"/>
      <c r="GZR1396" s="1213"/>
      <c r="GZS1396" s="1213"/>
      <c r="GZT1396" s="1213"/>
      <c r="GZU1396" s="1213"/>
      <c r="GZV1396" s="1213"/>
      <c r="GZW1396" s="1213"/>
      <c r="GZX1396" s="1213"/>
      <c r="GZY1396" s="1213"/>
      <c r="GZZ1396" s="1213"/>
      <c r="HAA1396" s="1213"/>
      <c r="HAB1396" s="1213"/>
      <c r="HAC1396" s="1213"/>
      <c r="HAD1396" s="1213"/>
      <c r="HAE1396" s="1213"/>
      <c r="HAF1396" s="1213"/>
      <c r="HAG1396" s="1213"/>
      <c r="HAH1396" s="1213"/>
      <c r="HAI1396" s="1213"/>
      <c r="HAJ1396" s="1213"/>
      <c r="HAK1396" s="1213"/>
      <c r="HAL1396" s="1213"/>
      <c r="HAM1396" s="1213"/>
      <c r="HAN1396" s="1213"/>
      <c r="HAO1396" s="1213"/>
      <c r="HAP1396" s="1213"/>
      <c r="HAQ1396" s="1213"/>
      <c r="HAR1396" s="1213"/>
      <c r="HAS1396" s="1213"/>
      <c r="HAT1396" s="1213"/>
      <c r="HAU1396" s="1213"/>
      <c r="HAV1396" s="1213"/>
      <c r="HAW1396" s="1213"/>
      <c r="HAX1396" s="1213"/>
      <c r="HAY1396" s="1213"/>
      <c r="HAZ1396" s="1213"/>
      <c r="HBA1396" s="1213"/>
      <c r="HBB1396" s="1213"/>
      <c r="HBC1396" s="1213"/>
      <c r="HBD1396" s="1213"/>
      <c r="HBE1396" s="1213"/>
      <c r="HBF1396" s="1213"/>
      <c r="HBG1396" s="1213"/>
      <c r="HBH1396" s="1213"/>
      <c r="HBI1396" s="1213"/>
      <c r="HBJ1396" s="1213"/>
      <c r="HBK1396" s="1213"/>
      <c r="HBL1396" s="1213"/>
      <c r="HBM1396" s="1213"/>
      <c r="HBN1396" s="1213"/>
      <c r="HBO1396" s="1213"/>
      <c r="HBP1396" s="1213"/>
      <c r="HBQ1396" s="1213"/>
      <c r="HBR1396" s="1213"/>
      <c r="HBS1396" s="1213"/>
      <c r="HBT1396" s="1213"/>
      <c r="HBU1396" s="1213"/>
      <c r="HBV1396" s="1213"/>
      <c r="HBW1396" s="1213"/>
      <c r="HBX1396" s="1213"/>
      <c r="HBY1396" s="1213"/>
      <c r="HBZ1396" s="1213"/>
      <c r="HCA1396" s="1213"/>
      <c r="HCB1396" s="1213"/>
      <c r="HCC1396" s="1213"/>
      <c r="HCD1396" s="1213"/>
      <c r="HCE1396" s="1213"/>
      <c r="HCF1396" s="1213"/>
      <c r="HCG1396" s="1213"/>
      <c r="HCH1396" s="1213"/>
      <c r="HCI1396" s="1213"/>
      <c r="HCJ1396" s="1213"/>
      <c r="HCK1396" s="1213"/>
      <c r="HCL1396" s="1213"/>
      <c r="HCM1396" s="1213"/>
      <c r="HCN1396" s="1213"/>
      <c r="HCO1396" s="1213"/>
      <c r="HCP1396" s="1213"/>
      <c r="HCQ1396" s="1213"/>
      <c r="HCR1396" s="1213"/>
      <c r="HCS1396" s="1213"/>
      <c r="HCT1396" s="1213"/>
      <c r="HCU1396" s="1213"/>
      <c r="HCV1396" s="1213"/>
      <c r="HCW1396" s="1213"/>
      <c r="HCX1396" s="1213"/>
      <c r="HCY1396" s="1213"/>
      <c r="HCZ1396" s="1213"/>
      <c r="HDA1396" s="1213"/>
      <c r="HDB1396" s="1213"/>
      <c r="HDC1396" s="1213"/>
      <c r="HDD1396" s="1213"/>
      <c r="HDE1396" s="1213"/>
      <c r="HDF1396" s="1213"/>
      <c r="HDG1396" s="1213"/>
      <c r="HDH1396" s="1213"/>
      <c r="HDI1396" s="1213"/>
      <c r="HDJ1396" s="1213"/>
      <c r="HDK1396" s="1213"/>
      <c r="HDL1396" s="1213"/>
      <c r="HDM1396" s="1213"/>
      <c r="HDN1396" s="1213"/>
      <c r="HDO1396" s="1213"/>
      <c r="HDP1396" s="1213"/>
      <c r="HDQ1396" s="1213"/>
      <c r="HDR1396" s="1213"/>
      <c r="HDS1396" s="1213"/>
      <c r="HDT1396" s="1213"/>
      <c r="HDU1396" s="1213"/>
      <c r="HDV1396" s="1213"/>
      <c r="HDW1396" s="1213"/>
      <c r="HDX1396" s="1213"/>
      <c r="HDY1396" s="1213"/>
      <c r="HDZ1396" s="1213"/>
      <c r="HEA1396" s="1213"/>
      <c r="HEB1396" s="1213"/>
      <c r="HEC1396" s="1213"/>
      <c r="HED1396" s="1213"/>
      <c r="HEE1396" s="1213"/>
      <c r="HEF1396" s="1213"/>
      <c r="HEG1396" s="1213"/>
      <c r="HEH1396" s="1213"/>
      <c r="HEI1396" s="1213"/>
      <c r="HEJ1396" s="1213"/>
      <c r="HEK1396" s="1213"/>
      <c r="HEL1396" s="1213"/>
      <c r="HEM1396" s="1213"/>
      <c r="HEN1396" s="1213"/>
      <c r="HEO1396" s="1213"/>
      <c r="HEP1396" s="1213"/>
      <c r="HEQ1396" s="1213"/>
      <c r="HER1396" s="1213"/>
      <c r="HES1396" s="1213"/>
      <c r="HET1396" s="1213"/>
      <c r="HEU1396" s="1213"/>
      <c r="HEV1396" s="1213"/>
      <c r="HEW1396" s="1213"/>
      <c r="HEX1396" s="1213"/>
      <c r="HEY1396" s="1213"/>
      <c r="HEZ1396" s="1213"/>
      <c r="HFA1396" s="1213"/>
      <c r="HFB1396" s="1213"/>
      <c r="HFC1396" s="1213"/>
      <c r="HFD1396" s="1213"/>
      <c r="HFE1396" s="1213"/>
      <c r="HFF1396" s="1213"/>
      <c r="HFG1396" s="1213"/>
      <c r="HFH1396" s="1213"/>
      <c r="HFI1396" s="1213"/>
      <c r="HFJ1396" s="1213"/>
      <c r="HFK1396" s="1213"/>
      <c r="HFL1396" s="1213"/>
      <c r="HFM1396" s="1213"/>
      <c r="HFN1396" s="1213"/>
      <c r="HFO1396" s="1213"/>
      <c r="HFP1396" s="1213"/>
      <c r="HFQ1396" s="1213"/>
      <c r="HFR1396" s="1213"/>
      <c r="HFS1396" s="1213"/>
      <c r="HFT1396" s="1213"/>
      <c r="HFU1396" s="1213"/>
      <c r="HFV1396" s="1213"/>
      <c r="HFW1396" s="1213"/>
      <c r="HFX1396" s="1213"/>
      <c r="HFY1396" s="1213"/>
      <c r="HFZ1396" s="1213"/>
      <c r="HGA1396" s="1213"/>
      <c r="HGB1396" s="1213"/>
      <c r="HGC1396" s="1213"/>
      <c r="HGD1396" s="1213"/>
      <c r="HGE1396" s="1213"/>
      <c r="HGF1396" s="1213"/>
      <c r="HGG1396" s="1213"/>
      <c r="HGH1396" s="1213"/>
      <c r="HGI1396" s="1213"/>
      <c r="HGJ1396" s="1213"/>
      <c r="HGK1396" s="1213"/>
      <c r="HGL1396" s="1213"/>
      <c r="HGM1396" s="1213"/>
      <c r="HGN1396" s="1213"/>
      <c r="HGO1396" s="1213"/>
      <c r="HGP1396" s="1213"/>
      <c r="HGQ1396" s="1213"/>
      <c r="HGR1396" s="1213"/>
      <c r="HGS1396" s="1213"/>
      <c r="HGT1396" s="1213"/>
      <c r="HGU1396" s="1213"/>
      <c r="HGV1396" s="1213"/>
      <c r="HGW1396" s="1213"/>
      <c r="HGX1396" s="1213"/>
      <c r="HGY1396" s="1213"/>
      <c r="HGZ1396" s="1213"/>
      <c r="HHA1396" s="1213"/>
      <c r="HHB1396" s="1213"/>
      <c r="HHC1396" s="1213"/>
      <c r="HHD1396" s="1213"/>
      <c r="HHE1396" s="1213"/>
      <c r="HHF1396" s="1213"/>
      <c r="HHG1396" s="1213"/>
      <c r="HHH1396" s="1213"/>
      <c r="HHI1396" s="1213"/>
      <c r="HHJ1396" s="1213"/>
      <c r="HHK1396" s="1213"/>
      <c r="HHL1396" s="1213"/>
      <c r="HHM1396" s="1213"/>
      <c r="HHN1396" s="1213"/>
      <c r="HHO1396" s="1213"/>
      <c r="HHP1396" s="1213"/>
      <c r="HHQ1396" s="1213"/>
      <c r="HHR1396" s="1213"/>
      <c r="HHS1396" s="1213"/>
      <c r="HHT1396" s="1213"/>
      <c r="HHU1396" s="1213"/>
      <c r="HHV1396" s="1213"/>
      <c r="HHW1396" s="1213"/>
      <c r="HHX1396" s="1213"/>
      <c r="HHY1396" s="1213"/>
      <c r="HHZ1396" s="1213"/>
      <c r="HIA1396" s="1213"/>
      <c r="HIB1396" s="1213"/>
      <c r="HIC1396" s="1213"/>
      <c r="HID1396" s="1213"/>
      <c r="HIE1396" s="1213"/>
      <c r="HIF1396" s="1213"/>
      <c r="HIG1396" s="1213"/>
      <c r="HIH1396" s="1213"/>
      <c r="HII1396" s="1213"/>
      <c r="HIJ1396" s="1213"/>
      <c r="HIK1396" s="1213"/>
      <c r="HIL1396" s="1213"/>
      <c r="HIM1396" s="1213"/>
      <c r="HIN1396" s="1213"/>
      <c r="HIO1396" s="1213"/>
      <c r="HIP1396" s="1213"/>
      <c r="HIQ1396" s="1213"/>
      <c r="HIR1396" s="1213"/>
      <c r="HIS1396" s="1213"/>
      <c r="HIT1396" s="1213"/>
      <c r="HIU1396" s="1213"/>
      <c r="HIV1396" s="1213"/>
      <c r="HIW1396" s="1213"/>
      <c r="HIX1396" s="1213"/>
      <c r="HIY1396" s="1213"/>
      <c r="HIZ1396" s="1213"/>
      <c r="HJA1396" s="1213"/>
      <c r="HJB1396" s="1213"/>
      <c r="HJC1396" s="1213"/>
      <c r="HJD1396" s="1213"/>
      <c r="HJE1396" s="1213"/>
      <c r="HJF1396" s="1213"/>
      <c r="HJG1396" s="1213"/>
      <c r="HJH1396" s="1213"/>
      <c r="HJI1396" s="1213"/>
      <c r="HJJ1396" s="1213"/>
      <c r="HJK1396" s="1213"/>
      <c r="HJL1396" s="1213"/>
      <c r="HJM1396" s="1213"/>
      <c r="HJN1396" s="1213"/>
      <c r="HJO1396" s="1213"/>
      <c r="HJP1396" s="1213"/>
      <c r="HJQ1396" s="1213"/>
      <c r="HJR1396" s="1213"/>
      <c r="HJS1396" s="1213"/>
      <c r="HJT1396" s="1213"/>
      <c r="HJU1396" s="1213"/>
      <c r="HJV1396" s="1213"/>
      <c r="HJW1396" s="1213"/>
      <c r="HJX1396" s="1213"/>
      <c r="HJY1396" s="1213"/>
      <c r="HJZ1396" s="1213"/>
      <c r="HKA1396" s="1213"/>
      <c r="HKB1396" s="1213"/>
      <c r="HKC1396" s="1213"/>
      <c r="HKD1396" s="1213"/>
      <c r="HKE1396" s="1213"/>
      <c r="HKF1396" s="1213"/>
      <c r="HKG1396" s="1213"/>
      <c r="HKH1396" s="1213"/>
      <c r="HKI1396" s="1213"/>
      <c r="HKJ1396" s="1213"/>
      <c r="HKK1396" s="1213"/>
      <c r="HKL1396" s="1213"/>
      <c r="HKM1396" s="1213"/>
      <c r="HKN1396" s="1213"/>
      <c r="HKO1396" s="1213"/>
      <c r="HKP1396" s="1213"/>
      <c r="HKQ1396" s="1213"/>
      <c r="HKR1396" s="1213"/>
      <c r="HKS1396" s="1213"/>
      <c r="HKT1396" s="1213"/>
      <c r="HKU1396" s="1213"/>
      <c r="HKV1396" s="1213"/>
      <c r="HKW1396" s="1213"/>
      <c r="HKX1396" s="1213"/>
      <c r="HKY1396" s="1213"/>
      <c r="HKZ1396" s="1213"/>
      <c r="HLA1396" s="1213"/>
      <c r="HLB1396" s="1213"/>
      <c r="HLC1396" s="1213"/>
      <c r="HLD1396" s="1213"/>
      <c r="HLE1396" s="1213"/>
      <c r="HLF1396" s="1213"/>
      <c r="HLG1396" s="1213"/>
      <c r="HLH1396" s="1213"/>
      <c r="HLI1396" s="1213"/>
      <c r="HLJ1396" s="1213"/>
      <c r="HLK1396" s="1213"/>
      <c r="HLL1396" s="1213"/>
      <c r="HLM1396" s="1213"/>
      <c r="HLN1396" s="1213"/>
      <c r="HLO1396" s="1213"/>
      <c r="HLP1396" s="1213"/>
      <c r="HLQ1396" s="1213"/>
      <c r="HLR1396" s="1213"/>
      <c r="HLS1396" s="1213"/>
      <c r="HLT1396" s="1213"/>
      <c r="HLU1396" s="1213"/>
      <c r="HLV1396" s="1213"/>
      <c r="HLW1396" s="1213"/>
      <c r="HLX1396" s="1213"/>
      <c r="HLY1396" s="1213"/>
      <c r="HLZ1396" s="1213"/>
      <c r="HMA1396" s="1213"/>
      <c r="HMB1396" s="1213"/>
      <c r="HMC1396" s="1213"/>
      <c r="HMD1396" s="1213"/>
      <c r="HME1396" s="1213"/>
      <c r="HMF1396" s="1213"/>
      <c r="HMG1396" s="1213"/>
      <c r="HMH1396" s="1213"/>
      <c r="HMI1396" s="1213"/>
      <c r="HMJ1396" s="1213"/>
      <c r="HMK1396" s="1213"/>
      <c r="HML1396" s="1213"/>
      <c r="HMM1396" s="1213"/>
      <c r="HMN1396" s="1213"/>
      <c r="HMO1396" s="1213"/>
      <c r="HMP1396" s="1213"/>
      <c r="HMQ1396" s="1213"/>
      <c r="HMR1396" s="1213"/>
      <c r="HMS1396" s="1213"/>
      <c r="HMT1396" s="1213"/>
      <c r="HMU1396" s="1213"/>
      <c r="HMV1396" s="1213"/>
      <c r="HMW1396" s="1213"/>
      <c r="HMX1396" s="1213"/>
      <c r="HMY1396" s="1213"/>
      <c r="HMZ1396" s="1213"/>
      <c r="HNA1396" s="1213"/>
      <c r="HNB1396" s="1213"/>
      <c r="HNC1396" s="1213"/>
      <c r="HND1396" s="1213"/>
      <c r="HNE1396" s="1213"/>
      <c r="HNF1396" s="1213"/>
      <c r="HNG1396" s="1213"/>
      <c r="HNH1396" s="1213"/>
      <c r="HNI1396" s="1213"/>
      <c r="HNJ1396" s="1213"/>
      <c r="HNK1396" s="1213"/>
      <c r="HNL1396" s="1213"/>
      <c r="HNM1396" s="1213"/>
      <c r="HNN1396" s="1213"/>
      <c r="HNO1396" s="1213"/>
      <c r="HNP1396" s="1213"/>
      <c r="HNQ1396" s="1213"/>
      <c r="HNR1396" s="1213"/>
      <c r="HNS1396" s="1213"/>
      <c r="HNT1396" s="1213"/>
      <c r="HNU1396" s="1213"/>
      <c r="HNV1396" s="1213"/>
      <c r="HNW1396" s="1213"/>
      <c r="HNX1396" s="1213"/>
      <c r="HNY1396" s="1213"/>
      <c r="HNZ1396" s="1213"/>
      <c r="HOA1396" s="1213"/>
      <c r="HOB1396" s="1213"/>
      <c r="HOC1396" s="1213"/>
      <c r="HOD1396" s="1213"/>
      <c r="HOE1396" s="1213"/>
      <c r="HOF1396" s="1213"/>
      <c r="HOG1396" s="1213"/>
      <c r="HOH1396" s="1213"/>
      <c r="HOI1396" s="1213"/>
      <c r="HOJ1396" s="1213"/>
      <c r="HOK1396" s="1213"/>
      <c r="HOL1396" s="1213"/>
      <c r="HOM1396" s="1213"/>
      <c r="HON1396" s="1213"/>
      <c r="HOO1396" s="1213"/>
      <c r="HOP1396" s="1213"/>
      <c r="HOQ1396" s="1213"/>
      <c r="HOR1396" s="1213"/>
      <c r="HOS1396" s="1213"/>
      <c r="HOT1396" s="1213"/>
      <c r="HOU1396" s="1213"/>
      <c r="HOV1396" s="1213"/>
      <c r="HOW1396" s="1213"/>
      <c r="HOX1396" s="1213"/>
      <c r="HOY1396" s="1213"/>
      <c r="HOZ1396" s="1213"/>
      <c r="HPA1396" s="1213"/>
      <c r="HPB1396" s="1213"/>
      <c r="HPC1396" s="1213"/>
      <c r="HPD1396" s="1213"/>
      <c r="HPE1396" s="1213"/>
      <c r="HPF1396" s="1213"/>
      <c r="HPG1396" s="1213"/>
      <c r="HPH1396" s="1213"/>
      <c r="HPI1396" s="1213"/>
      <c r="HPJ1396" s="1213"/>
      <c r="HPK1396" s="1213"/>
      <c r="HPL1396" s="1213"/>
      <c r="HPM1396" s="1213"/>
      <c r="HPN1396" s="1213"/>
      <c r="HPO1396" s="1213"/>
      <c r="HPP1396" s="1213"/>
      <c r="HPQ1396" s="1213"/>
      <c r="HPR1396" s="1213"/>
      <c r="HPS1396" s="1213"/>
      <c r="HPT1396" s="1213"/>
      <c r="HPU1396" s="1213"/>
      <c r="HPV1396" s="1213"/>
      <c r="HPW1396" s="1213"/>
      <c r="HPX1396" s="1213"/>
      <c r="HPY1396" s="1213"/>
      <c r="HPZ1396" s="1213"/>
      <c r="HQA1396" s="1213"/>
      <c r="HQB1396" s="1213"/>
      <c r="HQC1396" s="1213"/>
      <c r="HQD1396" s="1213"/>
      <c r="HQE1396" s="1213"/>
      <c r="HQF1396" s="1213"/>
      <c r="HQG1396" s="1213"/>
      <c r="HQH1396" s="1213"/>
      <c r="HQI1396" s="1213"/>
      <c r="HQJ1396" s="1213"/>
      <c r="HQK1396" s="1213"/>
      <c r="HQL1396" s="1213"/>
      <c r="HQM1396" s="1213"/>
      <c r="HQN1396" s="1213"/>
      <c r="HQO1396" s="1213"/>
      <c r="HQP1396" s="1213"/>
      <c r="HQQ1396" s="1213"/>
      <c r="HQR1396" s="1213"/>
      <c r="HQS1396" s="1213"/>
      <c r="HQT1396" s="1213"/>
      <c r="HQU1396" s="1213"/>
      <c r="HQV1396" s="1213"/>
      <c r="HQW1396" s="1213"/>
      <c r="HQX1396" s="1213"/>
      <c r="HQY1396" s="1213"/>
      <c r="HQZ1396" s="1213"/>
      <c r="HRA1396" s="1213"/>
      <c r="HRB1396" s="1213"/>
      <c r="HRC1396" s="1213"/>
      <c r="HRD1396" s="1213"/>
      <c r="HRE1396" s="1213"/>
      <c r="HRF1396" s="1213"/>
      <c r="HRG1396" s="1213"/>
      <c r="HRH1396" s="1213"/>
      <c r="HRI1396" s="1213"/>
      <c r="HRJ1396" s="1213"/>
      <c r="HRK1396" s="1213"/>
      <c r="HRL1396" s="1213"/>
      <c r="HRM1396" s="1213"/>
      <c r="HRN1396" s="1213"/>
      <c r="HRO1396" s="1213"/>
      <c r="HRP1396" s="1213"/>
      <c r="HRQ1396" s="1213"/>
      <c r="HRR1396" s="1213"/>
      <c r="HRS1396" s="1213"/>
      <c r="HRT1396" s="1213"/>
      <c r="HRU1396" s="1213"/>
      <c r="HRV1396" s="1213"/>
      <c r="HRW1396" s="1213"/>
      <c r="HRX1396" s="1213"/>
      <c r="HRY1396" s="1213"/>
      <c r="HRZ1396" s="1213"/>
      <c r="HSA1396" s="1213"/>
      <c r="HSB1396" s="1213"/>
      <c r="HSC1396" s="1213"/>
      <c r="HSD1396" s="1213"/>
      <c r="HSE1396" s="1213"/>
      <c r="HSF1396" s="1213"/>
      <c r="HSG1396" s="1213"/>
      <c r="HSH1396" s="1213"/>
      <c r="HSI1396" s="1213"/>
      <c r="HSJ1396" s="1213"/>
      <c r="HSK1396" s="1213"/>
      <c r="HSL1396" s="1213"/>
      <c r="HSM1396" s="1213"/>
      <c r="HSN1396" s="1213"/>
      <c r="HSO1396" s="1213"/>
      <c r="HSP1396" s="1213"/>
      <c r="HSQ1396" s="1213"/>
      <c r="HSR1396" s="1213"/>
      <c r="HSS1396" s="1213"/>
      <c r="HST1396" s="1213"/>
      <c r="HSU1396" s="1213"/>
      <c r="HSV1396" s="1213"/>
      <c r="HSW1396" s="1213"/>
      <c r="HSX1396" s="1213"/>
      <c r="HSY1396" s="1213"/>
      <c r="HSZ1396" s="1213"/>
      <c r="HTA1396" s="1213"/>
      <c r="HTB1396" s="1213"/>
      <c r="HTC1396" s="1213"/>
      <c r="HTD1396" s="1213"/>
      <c r="HTE1396" s="1213"/>
      <c r="HTF1396" s="1213"/>
      <c r="HTG1396" s="1213"/>
      <c r="HTH1396" s="1213"/>
      <c r="HTI1396" s="1213"/>
      <c r="HTJ1396" s="1213"/>
      <c r="HTK1396" s="1213"/>
      <c r="HTL1396" s="1213"/>
      <c r="HTM1396" s="1213"/>
      <c r="HTN1396" s="1213"/>
      <c r="HTO1396" s="1213"/>
      <c r="HTP1396" s="1213"/>
      <c r="HTQ1396" s="1213"/>
      <c r="HTR1396" s="1213"/>
      <c r="HTS1396" s="1213"/>
      <c r="HTT1396" s="1213"/>
      <c r="HTU1396" s="1213"/>
      <c r="HTV1396" s="1213"/>
      <c r="HTW1396" s="1213"/>
      <c r="HTX1396" s="1213"/>
      <c r="HTY1396" s="1213"/>
      <c r="HTZ1396" s="1213"/>
      <c r="HUA1396" s="1213"/>
      <c r="HUB1396" s="1213"/>
      <c r="HUC1396" s="1213"/>
      <c r="HUD1396" s="1213"/>
      <c r="HUE1396" s="1213"/>
      <c r="HUF1396" s="1213"/>
      <c r="HUG1396" s="1213"/>
      <c r="HUH1396" s="1213"/>
      <c r="HUI1396" s="1213"/>
      <c r="HUJ1396" s="1213"/>
      <c r="HUK1396" s="1213"/>
      <c r="HUL1396" s="1213"/>
      <c r="HUM1396" s="1213"/>
      <c r="HUN1396" s="1213"/>
      <c r="HUO1396" s="1213"/>
      <c r="HUP1396" s="1213"/>
      <c r="HUQ1396" s="1213"/>
      <c r="HUR1396" s="1213"/>
      <c r="HUS1396" s="1213"/>
      <c r="HUT1396" s="1213"/>
      <c r="HUU1396" s="1213"/>
      <c r="HUV1396" s="1213"/>
      <c r="HUW1396" s="1213"/>
      <c r="HUX1396" s="1213"/>
      <c r="HUY1396" s="1213"/>
      <c r="HUZ1396" s="1213"/>
      <c r="HVA1396" s="1213"/>
      <c r="HVB1396" s="1213"/>
      <c r="HVC1396" s="1213"/>
      <c r="HVD1396" s="1213"/>
      <c r="HVE1396" s="1213"/>
      <c r="HVF1396" s="1213"/>
      <c r="HVG1396" s="1213"/>
      <c r="HVH1396" s="1213"/>
      <c r="HVI1396" s="1213"/>
      <c r="HVJ1396" s="1213"/>
      <c r="HVK1396" s="1213"/>
      <c r="HVL1396" s="1213"/>
      <c r="HVM1396" s="1213"/>
      <c r="HVN1396" s="1213"/>
      <c r="HVO1396" s="1213"/>
      <c r="HVP1396" s="1213"/>
      <c r="HVQ1396" s="1213"/>
      <c r="HVR1396" s="1213"/>
      <c r="HVS1396" s="1213"/>
      <c r="HVT1396" s="1213"/>
      <c r="HVU1396" s="1213"/>
      <c r="HVV1396" s="1213"/>
      <c r="HVW1396" s="1213"/>
      <c r="HVX1396" s="1213"/>
      <c r="HVY1396" s="1213"/>
      <c r="HVZ1396" s="1213"/>
      <c r="HWA1396" s="1213"/>
      <c r="HWB1396" s="1213"/>
      <c r="HWC1396" s="1213"/>
      <c r="HWD1396" s="1213"/>
      <c r="HWE1396" s="1213"/>
      <c r="HWF1396" s="1213"/>
      <c r="HWG1396" s="1213"/>
      <c r="HWH1396" s="1213"/>
      <c r="HWI1396" s="1213"/>
      <c r="HWJ1396" s="1213"/>
      <c r="HWK1396" s="1213"/>
      <c r="HWL1396" s="1213"/>
      <c r="HWM1396" s="1213"/>
      <c r="HWN1396" s="1213"/>
      <c r="HWO1396" s="1213"/>
      <c r="HWP1396" s="1213"/>
      <c r="HWQ1396" s="1213"/>
      <c r="HWR1396" s="1213"/>
      <c r="HWS1396" s="1213"/>
      <c r="HWT1396" s="1213"/>
      <c r="HWU1396" s="1213"/>
      <c r="HWV1396" s="1213"/>
      <c r="HWW1396" s="1213"/>
      <c r="HWX1396" s="1213"/>
      <c r="HWY1396" s="1213"/>
      <c r="HWZ1396" s="1213"/>
      <c r="HXA1396" s="1213"/>
      <c r="HXB1396" s="1213"/>
      <c r="HXC1396" s="1213"/>
      <c r="HXD1396" s="1213"/>
      <c r="HXE1396" s="1213"/>
      <c r="HXF1396" s="1213"/>
      <c r="HXG1396" s="1213"/>
      <c r="HXH1396" s="1213"/>
      <c r="HXI1396" s="1213"/>
      <c r="HXJ1396" s="1213"/>
      <c r="HXK1396" s="1213"/>
      <c r="HXL1396" s="1213"/>
      <c r="HXM1396" s="1213"/>
      <c r="HXN1396" s="1213"/>
      <c r="HXO1396" s="1213"/>
      <c r="HXP1396" s="1213"/>
      <c r="HXQ1396" s="1213"/>
      <c r="HXR1396" s="1213"/>
      <c r="HXS1396" s="1213"/>
      <c r="HXT1396" s="1213"/>
      <c r="HXU1396" s="1213"/>
      <c r="HXV1396" s="1213"/>
      <c r="HXW1396" s="1213"/>
      <c r="HXX1396" s="1213"/>
      <c r="HXY1396" s="1213"/>
      <c r="HXZ1396" s="1213"/>
      <c r="HYA1396" s="1213"/>
      <c r="HYB1396" s="1213"/>
      <c r="HYC1396" s="1213"/>
      <c r="HYD1396" s="1213"/>
      <c r="HYE1396" s="1213"/>
      <c r="HYF1396" s="1213"/>
      <c r="HYG1396" s="1213"/>
      <c r="HYH1396" s="1213"/>
      <c r="HYI1396" s="1213"/>
      <c r="HYJ1396" s="1213"/>
      <c r="HYK1396" s="1213"/>
      <c r="HYL1396" s="1213"/>
      <c r="HYM1396" s="1213"/>
      <c r="HYN1396" s="1213"/>
      <c r="HYO1396" s="1213"/>
      <c r="HYP1396" s="1213"/>
      <c r="HYQ1396" s="1213"/>
      <c r="HYR1396" s="1213"/>
      <c r="HYS1396" s="1213"/>
      <c r="HYT1396" s="1213"/>
      <c r="HYU1396" s="1213"/>
      <c r="HYV1396" s="1213"/>
      <c r="HYW1396" s="1213"/>
      <c r="HYX1396" s="1213"/>
      <c r="HYY1396" s="1213"/>
      <c r="HYZ1396" s="1213"/>
      <c r="HZA1396" s="1213"/>
      <c r="HZB1396" s="1213"/>
      <c r="HZC1396" s="1213"/>
      <c r="HZD1396" s="1213"/>
      <c r="HZE1396" s="1213"/>
      <c r="HZF1396" s="1213"/>
      <c r="HZG1396" s="1213"/>
      <c r="HZH1396" s="1213"/>
      <c r="HZI1396" s="1213"/>
      <c r="HZJ1396" s="1213"/>
      <c r="HZK1396" s="1213"/>
      <c r="HZL1396" s="1213"/>
      <c r="HZM1396" s="1213"/>
      <c r="HZN1396" s="1213"/>
      <c r="HZO1396" s="1213"/>
      <c r="HZP1396" s="1213"/>
      <c r="HZQ1396" s="1213"/>
      <c r="HZR1396" s="1213"/>
      <c r="HZS1396" s="1213"/>
      <c r="HZT1396" s="1213"/>
      <c r="HZU1396" s="1213"/>
      <c r="HZV1396" s="1213"/>
      <c r="HZW1396" s="1213"/>
      <c r="HZX1396" s="1213"/>
      <c r="HZY1396" s="1213"/>
      <c r="HZZ1396" s="1213"/>
      <c r="IAA1396" s="1213"/>
      <c r="IAB1396" s="1213"/>
      <c r="IAC1396" s="1213"/>
      <c r="IAD1396" s="1213"/>
      <c r="IAE1396" s="1213"/>
      <c r="IAF1396" s="1213"/>
      <c r="IAG1396" s="1213"/>
      <c r="IAH1396" s="1213"/>
      <c r="IAI1396" s="1213"/>
      <c r="IAJ1396" s="1213"/>
      <c r="IAK1396" s="1213"/>
      <c r="IAL1396" s="1213"/>
      <c r="IAM1396" s="1213"/>
      <c r="IAN1396" s="1213"/>
      <c r="IAO1396" s="1213"/>
      <c r="IAP1396" s="1213"/>
      <c r="IAQ1396" s="1213"/>
      <c r="IAR1396" s="1213"/>
      <c r="IAS1396" s="1213"/>
      <c r="IAT1396" s="1213"/>
      <c r="IAU1396" s="1213"/>
      <c r="IAV1396" s="1213"/>
      <c r="IAW1396" s="1213"/>
      <c r="IAX1396" s="1213"/>
      <c r="IAY1396" s="1213"/>
      <c r="IAZ1396" s="1213"/>
      <c r="IBA1396" s="1213"/>
      <c r="IBB1396" s="1213"/>
      <c r="IBC1396" s="1213"/>
      <c r="IBD1396" s="1213"/>
      <c r="IBE1396" s="1213"/>
      <c r="IBF1396" s="1213"/>
      <c r="IBG1396" s="1213"/>
      <c r="IBH1396" s="1213"/>
      <c r="IBI1396" s="1213"/>
      <c r="IBJ1396" s="1213"/>
      <c r="IBK1396" s="1213"/>
      <c r="IBL1396" s="1213"/>
      <c r="IBM1396" s="1213"/>
      <c r="IBN1396" s="1213"/>
      <c r="IBO1396" s="1213"/>
      <c r="IBP1396" s="1213"/>
      <c r="IBQ1396" s="1213"/>
      <c r="IBR1396" s="1213"/>
      <c r="IBS1396" s="1213"/>
      <c r="IBT1396" s="1213"/>
      <c r="IBU1396" s="1213"/>
      <c r="IBV1396" s="1213"/>
      <c r="IBW1396" s="1213"/>
      <c r="IBX1396" s="1213"/>
      <c r="IBY1396" s="1213"/>
      <c r="IBZ1396" s="1213"/>
      <c r="ICA1396" s="1213"/>
      <c r="ICB1396" s="1213"/>
      <c r="ICC1396" s="1213"/>
      <c r="ICD1396" s="1213"/>
      <c r="ICE1396" s="1213"/>
      <c r="ICF1396" s="1213"/>
      <c r="ICG1396" s="1213"/>
      <c r="ICH1396" s="1213"/>
      <c r="ICI1396" s="1213"/>
      <c r="ICJ1396" s="1213"/>
      <c r="ICK1396" s="1213"/>
      <c r="ICL1396" s="1213"/>
      <c r="ICM1396" s="1213"/>
      <c r="ICN1396" s="1213"/>
      <c r="ICO1396" s="1213"/>
      <c r="ICP1396" s="1213"/>
      <c r="ICQ1396" s="1213"/>
      <c r="ICR1396" s="1213"/>
      <c r="ICS1396" s="1213"/>
      <c r="ICT1396" s="1213"/>
      <c r="ICU1396" s="1213"/>
      <c r="ICV1396" s="1213"/>
      <c r="ICW1396" s="1213"/>
      <c r="ICX1396" s="1213"/>
      <c r="ICY1396" s="1213"/>
      <c r="ICZ1396" s="1213"/>
      <c r="IDA1396" s="1213"/>
      <c r="IDB1396" s="1213"/>
      <c r="IDC1396" s="1213"/>
      <c r="IDD1396" s="1213"/>
      <c r="IDE1396" s="1213"/>
      <c r="IDF1396" s="1213"/>
      <c r="IDG1396" s="1213"/>
      <c r="IDH1396" s="1213"/>
      <c r="IDI1396" s="1213"/>
      <c r="IDJ1396" s="1213"/>
      <c r="IDK1396" s="1213"/>
      <c r="IDL1396" s="1213"/>
      <c r="IDM1396" s="1213"/>
      <c r="IDN1396" s="1213"/>
      <c r="IDO1396" s="1213"/>
      <c r="IDP1396" s="1213"/>
      <c r="IDQ1396" s="1213"/>
      <c r="IDR1396" s="1213"/>
      <c r="IDS1396" s="1213"/>
      <c r="IDT1396" s="1213"/>
      <c r="IDU1396" s="1213"/>
      <c r="IDV1396" s="1213"/>
      <c r="IDW1396" s="1213"/>
      <c r="IDX1396" s="1213"/>
      <c r="IDY1396" s="1213"/>
      <c r="IDZ1396" s="1213"/>
      <c r="IEA1396" s="1213"/>
      <c r="IEB1396" s="1213"/>
      <c r="IEC1396" s="1213"/>
      <c r="IED1396" s="1213"/>
      <c r="IEE1396" s="1213"/>
      <c r="IEF1396" s="1213"/>
      <c r="IEG1396" s="1213"/>
      <c r="IEH1396" s="1213"/>
      <c r="IEI1396" s="1213"/>
      <c r="IEJ1396" s="1213"/>
      <c r="IEK1396" s="1213"/>
      <c r="IEL1396" s="1213"/>
      <c r="IEM1396" s="1213"/>
      <c r="IEN1396" s="1213"/>
      <c r="IEO1396" s="1213"/>
      <c r="IEP1396" s="1213"/>
      <c r="IEQ1396" s="1213"/>
      <c r="IER1396" s="1213"/>
      <c r="IES1396" s="1213"/>
      <c r="IET1396" s="1213"/>
      <c r="IEU1396" s="1213"/>
      <c r="IEV1396" s="1213"/>
      <c r="IEW1396" s="1213"/>
      <c r="IEX1396" s="1213"/>
      <c r="IEY1396" s="1213"/>
      <c r="IEZ1396" s="1213"/>
      <c r="IFA1396" s="1213"/>
      <c r="IFB1396" s="1213"/>
      <c r="IFC1396" s="1213"/>
      <c r="IFD1396" s="1213"/>
      <c r="IFE1396" s="1213"/>
      <c r="IFF1396" s="1213"/>
      <c r="IFG1396" s="1213"/>
      <c r="IFH1396" s="1213"/>
      <c r="IFI1396" s="1213"/>
      <c r="IFJ1396" s="1213"/>
      <c r="IFK1396" s="1213"/>
      <c r="IFL1396" s="1213"/>
      <c r="IFM1396" s="1213"/>
      <c r="IFN1396" s="1213"/>
      <c r="IFO1396" s="1213"/>
      <c r="IFP1396" s="1213"/>
      <c r="IFQ1396" s="1213"/>
      <c r="IFR1396" s="1213"/>
      <c r="IFS1396" s="1213"/>
      <c r="IFT1396" s="1213"/>
      <c r="IFU1396" s="1213"/>
      <c r="IFV1396" s="1213"/>
      <c r="IFW1396" s="1213"/>
      <c r="IFX1396" s="1213"/>
      <c r="IFY1396" s="1213"/>
      <c r="IFZ1396" s="1213"/>
      <c r="IGA1396" s="1213"/>
      <c r="IGB1396" s="1213"/>
      <c r="IGC1396" s="1213"/>
      <c r="IGD1396" s="1213"/>
      <c r="IGE1396" s="1213"/>
      <c r="IGF1396" s="1213"/>
      <c r="IGG1396" s="1213"/>
      <c r="IGH1396" s="1213"/>
      <c r="IGI1396" s="1213"/>
      <c r="IGJ1396" s="1213"/>
      <c r="IGK1396" s="1213"/>
      <c r="IGL1396" s="1213"/>
      <c r="IGM1396" s="1213"/>
      <c r="IGN1396" s="1213"/>
      <c r="IGO1396" s="1213"/>
      <c r="IGP1396" s="1213"/>
      <c r="IGQ1396" s="1213"/>
      <c r="IGR1396" s="1213"/>
      <c r="IGS1396" s="1213"/>
      <c r="IGT1396" s="1213"/>
      <c r="IGU1396" s="1213"/>
      <c r="IGV1396" s="1213"/>
      <c r="IGW1396" s="1213"/>
      <c r="IGX1396" s="1213"/>
      <c r="IGY1396" s="1213"/>
      <c r="IGZ1396" s="1213"/>
      <c r="IHA1396" s="1213"/>
      <c r="IHB1396" s="1213"/>
      <c r="IHC1396" s="1213"/>
      <c r="IHD1396" s="1213"/>
      <c r="IHE1396" s="1213"/>
      <c r="IHF1396" s="1213"/>
      <c r="IHG1396" s="1213"/>
      <c r="IHH1396" s="1213"/>
      <c r="IHI1396" s="1213"/>
      <c r="IHJ1396" s="1213"/>
      <c r="IHK1396" s="1213"/>
      <c r="IHL1396" s="1213"/>
      <c r="IHM1396" s="1213"/>
      <c r="IHN1396" s="1213"/>
      <c r="IHO1396" s="1213"/>
      <c r="IHP1396" s="1213"/>
      <c r="IHQ1396" s="1213"/>
      <c r="IHR1396" s="1213"/>
      <c r="IHS1396" s="1213"/>
      <c r="IHT1396" s="1213"/>
      <c r="IHU1396" s="1213"/>
      <c r="IHV1396" s="1213"/>
      <c r="IHW1396" s="1213"/>
      <c r="IHX1396" s="1213"/>
      <c r="IHY1396" s="1213"/>
      <c r="IHZ1396" s="1213"/>
      <c r="IIA1396" s="1213"/>
      <c r="IIB1396" s="1213"/>
      <c r="IIC1396" s="1213"/>
      <c r="IID1396" s="1213"/>
      <c r="IIE1396" s="1213"/>
      <c r="IIF1396" s="1213"/>
      <c r="IIG1396" s="1213"/>
      <c r="IIH1396" s="1213"/>
      <c r="III1396" s="1213"/>
      <c r="IIJ1396" s="1213"/>
      <c r="IIK1396" s="1213"/>
      <c r="IIL1396" s="1213"/>
      <c r="IIM1396" s="1213"/>
      <c r="IIN1396" s="1213"/>
      <c r="IIO1396" s="1213"/>
      <c r="IIP1396" s="1213"/>
      <c r="IIQ1396" s="1213"/>
      <c r="IIR1396" s="1213"/>
      <c r="IIS1396" s="1213"/>
      <c r="IIT1396" s="1213"/>
      <c r="IIU1396" s="1213"/>
      <c r="IIV1396" s="1213"/>
      <c r="IIW1396" s="1213"/>
      <c r="IIX1396" s="1213"/>
      <c r="IIY1396" s="1213"/>
      <c r="IIZ1396" s="1213"/>
      <c r="IJA1396" s="1213"/>
      <c r="IJB1396" s="1213"/>
      <c r="IJC1396" s="1213"/>
      <c r="IJD1396" s="1213"/>
      <c r="IJE1396" s="1213"/>
      <c r="IJF1396" s="1213"/>
      <c r="IJG1396" s="1213"/>
      <c r="IJH1396" s="1213"/>
      <c r="IJI1396" s="1213"/>
      <c r="IJJ1396" s="1213"/>
      <c r="IJK1396" s="1213"/>
      <c r="IJL1396" s="1213"/>
      <c r="IJM1396" s="1213"/>
      <c r="IJN1396" s="1213"/>
      <c r="IJO1396" s="1213"/>
      <c r="IJP1396" s="1213"/>
      <c r="IJQ1396" s="1213"/>
      <c r="IJR1396" s="1213"/>
      <c r="IJS1396" s="1213"/>
      <c r="IJT1396" s="1213"/>
      <c r="IJU1396" s="1213"/>
      <c r="IJV1396" s="1213"/>
      <c r="IJW1396" s="1213"/>
      <c r="IJX1396" s="1213"/>
      <c r="IJY1396" s="1213"/>
      <c r="IJZ1396" s="1213"/>
      <c r="IKA1396" s="1213"/>
      <c r="IKB1396" s="1213"/>
      <c r="IKC1396" s="1213"/>
      <c r="IKD1396" s="1213"/>
      <c r="IKE1396" s="1213"/>
      <c r="IKF1396" s="1213"/>
      <c r="IKG1396" s="1213"/>
      <c r="IKH1396" s="1213"/>
      <c r="IKI1396" s="1213"/>
      <c r="IKJ1396" s="1213"/>
      <c r="IKK1396" s="1213"/>
      <c r="IKL1396" s="1213"/>
      <c r="IKM1396" s="1213"/>
      <c r="IKN1396" s="1213"/>
      <c r="IKO1396" s="1213"/>
      <c r="IKP1396" s="1213"/>
      <c r="IKQ1396" s="1213"/>
      <c r="IKR1396" s="1213"/>
      <c r="IKS1396" s="1213"/>
      <c r="IKT1396" s="1213"/>
      <c r="IKU1396" s="1213"/>
      <c r="IKV1396" s="1213"/>
      <c r="IKW1396" s="1213"/>
      <c r="IKX1396" s="1213"/>
      <c r="IKY1396" s="1213"/>
      <c r="IKZ1396" s="1213"/>
      <c r="ILA1396" s="1213"/>
      <c r="ILB1396" s="1213"/>
      <c r="ILC1396" s="1213"/>
      <c r="ILD1396" s="1213"/>
      <c r="ILE1396" s="1213"/>
      <c r="ILF1396" s="1213"/>
      <c r="ILG1396" s="1213"/>
      <c r="ILH1396" s="1213"/>
      <c r="ILI1396" s="1213"/>
      <c r="ILJ1396" s="1213"/>
      <c r="ILK1396" s="1213"/>
      <c r="ILL1396" s="1213"/>
      <c r="ILM1396" s="1213"/>
      <c r="ILN1396" s="1213"/>
      <c r="ILO1396" s="1213"/>
      <c r="ILP1396" s="1213"/>
      <c r="ILQ1396" s="1213"/>
      <c r="ILR1396" s="1213"/>
      <c r="ILS1396" s="1213"/>
      <c r="ILT1396" s="1213"/>
      <c r="ILU1396" s="1213"/>
      <c r="ILV1396" s="1213"/>
      <c r="ILW1396" s="1213"/>
      <c r="ILX1396" s="1213"/>
      <c r="ILY1396" s="1213"/>
      <c r="ILZ1396" s="1213"/>
      <c r="IMA1396" s="1213"/>
      <c r="IMB1396" s="1213"/>
      <c r="IMC1396" s="1213"/>
      <c r="IMD1396" s="1213"/>
      <c r="IME1396" s="1213"/>
      <c r="IMF1396" s="1213"/>
      <c r="IMG1396" s="1213"/>
      <c r="IMH1396" s="1213"/>
      <c r="IMI1396" s="1213"/>
      <c r="IMJ1396" s="1213"/>
      <c r="IMK1396" s="1213"/>
      <c r="IML1396" s="1213"/>
      <c r="IMM1396" s="1213"/>
      <c r="IMN1396" s="1213"/>
      <c r="IMO1396" s="1213"/>
      <c r="IMP1396" s="1213"/>
      <c r="IMQ1396" s="1213"/>
      <c r="IMR1396" s="1213"/>
      <c r="IMS1396" s="1213"/>
      <c r="IMT1396" s="1213"/>
      <c r="IMU1396" s="1213"/>
      <c r="IMV1396" s="1213"/>
      <c r="IMW1396" s="1213"/>
      <c r="IMX1396" s="1213"/>
      <c r="IMY1396" s="1213"/>
      <c r="IMZ1396" s="1213"/>
      <c r="INA1396" s="1213"/>
      <c r="INB1396" s="1213"/>
      <c r="INC1396" s="1213"/>
      <c r="IND1396" s="1213"/>
      <c r="INE1396" s="1213"/>
      <c r="INF1396" s="1213"/>
      <c r="ING1396" s="1213"/>
      <c r="INH1396" s="1213"/>
      <c r="INI1396" s="1213"/>
      <c r="INJ1396" s="1213"/>
      <c r="INK1396" s="1213"/>
      <c r="INL1396" s="1213"/>
      <c r="INM1396" s="1213"/>
      <c r="INN1396" s="1213"/>
      <c r="INO1396" s="1213"/>
      <c r="INP1396" s="1213"/>
      <c r="INQ1396" s="1213"/>
      <c r="INR1396" s="1213"/>
      <c r="INS1396" s="1213"/>
      <c r="INT1396" s="1213"/>
      <c r="INU1396" s="1213"/>
      <c r="INV1396" s="1213"/>
      <c r="INW1396" s="1213"/>
      <c r="INX1396" s="1213"/>
      <c r="INY1396" s="1213"/>
      <c r="INZ1396" s="1213"/>
      <c r="IOA1396" s="1213"/>
      <c r="IOB1396" s="1213"/>
      <c r="IOC1396" s="1213"/>
      <c r="IOD1396" s="1213"/>
      <c r="IOE1396" s="1213"/>
      <c r="IOF1396" s="1213"/>
      <c r="IOG1396" s="1213"/>
      <c r="IOH1396" s="1213"/>
      <c r="IOI1396" s="1213"/>
      <c r="IOJ1396" s="1213"/>
      <c r="IOK1396" s="1213"/>
      <c r="IOL1396" s="1213"/>
      <c r="IOM1396" s="1213"/>
      <c r="ION1396" s="1213"/>
      <c r="IOO1396" s="1213"/>
      <c r="IOP1396" s="1213"/>
      <c r="IOQ1396" s="1213"/>
      <c r="IOR1396" s="1213"/>
      <c r="IOS1396" s="1213"/>
      <c r="IOT1396" s="1213"/>
      <c r="IOU1396" s="1213"/>
      <c r="IOV1396" s="1213"/>
      <c r="IOW1396" s="1213"/>
      <c r="IOX1396" s="1213"/>
      <c r="IOY1396" s="1213"/>
      <c r="IOZ1396" s="1213"/>
      <c r="IPA1396" s="1213"/>
      <c r="IPB1396" s="1213"/>
      <c r="IPC1396" s="1213"/>
      <c r="IPD1396" s="1213"/>
      <c r="IPE1396" s="1213"/>
      <c r="IPF1396" s="1213"/>
      <c r="IPG1396" s="1213"/>
      <c r="IPH1396" s="1213"/>
      <c r="IPI1396" s="1213"/>
      <c r="IPJ1396" s="1213"/>
      <c r="IPK1396" s="1213"/>
      <c r="IPL1396" s="1213"/>
      <c r="IPM1396" s="1213"/>
      <c r="IPN1396" s="1213"/>
      <c r="IPO1396" s="1213"/>
      <c r="IPP1396" s="1213"/>
      <c r="IPQ1396" s="1213"/>
      <c r="IPR1396" s="1213"/>
      <c r="IPS1396" s="1213"/>
      <c r="IPT1396" s="1213"/>
      <c r="IPU1396" s="1213"/>
      <c r="IPV1396" s="1213"/>
      <c r="IPW1396" s="1213"/>
      <c r="IPX1396" s="1213"/>
      <c r="IPY1396" s="1213"/>
      <c r="IPZ1396" s="1213"/>
      <c r="IQA1396" s="1213"/>
      <c r="IQB1396" s="1213"/>
      <c r="IQC1396" s="1213"/>
      <c r="IQD1396" s="1213"/>
      <c r="IQE1396" s="1213"/>
      <c r="IQF1396" s="1213"/>
      <c r="IQG1396" s="1213"/>
      <c r="IQH1396" s="1213"/>
      <c r="IQI1396" s="1213"/>
      <c r="IQJ1396" s="1213"/>
      <c r="IQK1396" s="1213"/>
      <c r="IQL1396" s="1213"/>
      <c r="IQM1396" s="1213"/>
      <c r="IQN1396" s="1213"/>
      <c r="IQO1396" s="1213"/>
      <c r="IQP1396" s="1213"/>
      <c r="IQQ1396" s="1213"/>
      <c r="IQR1396" s="1213"/>
      <c r="IQS1396" s="1213"/>
      <c r="IQT1396" s="1213"/>
      <c r="IQU1396" s="1213"/>
      <c r="IQV1396" s="1213"/>
      <c r="IQW1396" s="1213"/>
      <c r="IQX1396" s="1213"/>
      <c r="IQY1396" s="1213"/>
      <c r="IQZ1396" s="1213"/>
      <c r="IRA1396" s="1213"/>
      <c r="IRB1396" s="1213"/>
      <c r="IRC1396" s="1213"/>
      <c r="IRD1396" s="1213"/>
      <c r="IRE1396" s="1213"/>
      <c r="IRF1396" s="1213"/>
      <c r="IRG1396" s="1213"/>
      <c r="IRH1396" s="1213"/>
      <c r="IRI1396" s="1213"/>
      <c r="IRJ1396" s="1213"/>
      <c r="IRK1396" s="1213"/>
      <c r="IRL1396" s="1213"/>
      <c r="IRM1396" s="1213"/>
      <c r="IRN1396" s="1213"/>
      <c r="IRO1396" s="1213"/>
      <c r="IRP1396" s="1213"/>
      <c r="IRQ1396" s="1213"/>
      <c r="IRR1396" s="1213"/>
      <c r="IRS1396" s="1213"/>
      <c r="IRT1396" s="1213"/>
      <c r="IRU1396" s="1213"/>
      <c r="IRV1396" s="1213"/>
      <c r="IRW1396" s="1213"/>
      <c r="IRX1396" s="1213"/>
      <c r="IRY1396" s="1213"/>
      <c r="IRZ1396" s="1213"/>
      <c r="ISA1396" s="1213"/>
      <c r="ISB1396" s="1213"/>
      <c r="ISC1396" s="1213"/>
      <c r="ISD1396" s="1213"/>
      <c r="ISE1396" s="1213"/>
      <c r="ISF1396" s="1213"/>
      <c r="ISG1396" s="1213"/>
      <c r="ISH1396" s="1213"/>
      <c r="ISI1396" s="1213"/>
      <c r="ISJ1396" s="1213"/>
      <c r="ISK1396" s="1213"/>
      <c r="ISL1396" s="1213"/>
      <c r="ISM1396" s="1213"/>
      <c r="ISN1396" s="1213"/>
      <c r="ISO1396" s="1213"/>
      <c r="ISP1396" s="1213"/>
      <c r="ISQ1396" s="1213"/>
      <c r="ISR1396" s="1213"/>
      <c r="ISS1396" s="1213"/>
      <c r="IST1396" s="1213"/>
      <c r="ISU1396" s="1213"/>
      <c r="ISV1396" s="1213"/>
      <c r="ISW1396" s="1213"/>
      <c r="ISX1396" s="1213"/>
      <c r="ISY1396" s="1213"/>
      <c r="ISZ1396" s="1213"/>
      <c r="ITA1396" s="1213"/>
      <c r="ITB1396" s="1213"/>
      <c r="ITC1396" s="1213"/>
      <c r="ITD1396" s="1213"/>
      <c r="ITE1396" s="1213"/>
      <c r="ITF1396" s="1213"/>
      <c r="ITG1396" s="1213"/>
      <c r="ITH1396" s="1213"/>
      <c r="ITI1396" s="1213"/>
      <c r="ITJ1396" s="1213"/>
      <c r="ITK1396" s="1213"/>
      <c r="ITL1396" s="1213"/>
      <c r="ITM1396" s="1213"/>
      <c r="ITN1396" s="1213"/>
      <c r="ITO1396" s="1213"/>
      <c r="ITP1396" s="1213"/>
      <c r="ITQ1396" s="1213"/>
      <c r="ITR1396" s="1213"/>
      <c r="ITS1396" s="1213"/>
      <c r="ITT1396" s="1213"/>
      <c r="ITU1396" s="1213"/>
      <c r="ITV1396" s="1213"/>
      <c r="ITW1396" s="1213"/>
      <c r="ITX1396" s="1213"/>
      <c r="ITY1396" s="1213"/>
      <c r="ITZ1396" s="1213"/>
      <c r="IUA1396" s="1213"/>
      <c r="IUB1396" s="1213"/>
      <c r="IUC1396" s="1213"/>
      <c r="IUD1396" s="1213"/>
      <c r="IUE1396" s="1213"/>
      <c r="IUF1396" s="1213"/>
      <c r="IUG1396" s="1213"/>
      <c r="IUH1396" s="1213"/>
      <c r="IUI1396" s="1213"/>
      <c r="IUJ1396" s="1213"/>
      <c r="IUK1396" s="1213"/>
      <c r="IUL1396" s="1213"/>
      <c r="IUM1396" s="1213"/>
      <c r="IUN1396" s="1213"/>
      <c r="IUO1396" s="1213"/>
      <c r="IUP1396" s="1213"/>
      <c r="IUQ1396" s="1213"/>
      <c r="IUR1396" s="1213"/>
      <c r="IUS1396" s="1213"/>
      <c r="IUT1396" s="1213"/>
      <c r="IUU1396" s="1213"/>
      <c r="IUV1396" s="1213"/>
      <c r="IUW1396" s="1213"/>
      <c r="IUX1396" s="1213"/>
      <c r="IUY1396" s="1213"/>
      <c r="IUZ1396" s="1213"/>
      <c r="IVA1396" s="1213"/>
      <c r="IVB1396" s="1213"/>
      <c r="IVC1396" s="1213"/>
      <c r="IVD1396" s="1213"/>
      <c r="IVE1396" s="1213"/>
      <c r="IVF1396" s="1213"/>
      <c r="IVG1396" s="1213"/>
      <c r="IVH1396" s="1213"/>
      <c r="IVI1396" s="1213"/>
      <c r="IVJ1396" s="1213"/>
      <c r="IVK1396" s="1213"/>
      <c r="IVL1396" s="1213"/>
      <c r="IVM1396" s="1213"/>
      <c r="IVN1396" s="1213"/>
      <c r="IVO1396" s="1213"/>
      <c r="IVP1396" s="1213"/>
      <c r="IVQ1396" s="1213"/>
      <c r="IVR1396" s="1213"/>
      <c r="IVS1396" s="1213"/>
      <c r="IVT1396" s="1213"/>
      <c r="IVU1396" s="1213"/>
      <c r="IVV1396" s="1213"/>
      <c r="IVW1396" s="1213"/>
      <c r="IVX1396" s="1213"/>
      <c r="IVY1396" s="1213"/>
      <c r="IVZ1396" s="1213"/>
      <c r="IWA1396" s="1213"/>
      <c r="IWB1396" s="1213"/>
      <c r="IWC1396" s="1213"/>
      <c r="IWD1396" s="1213"/>
      <c r="IWE1396" s="1213"/>
      <c r="IWF1396" s="1213"/>
      <c r="IWG1396" s="1213"/>
      <c r="IWH1396" s="1213"/>
      <c r="IWI1396" s="1213"/>
      <c r="IWJ1396" s="1213"/>
      <c r="IWK1396" s="1213"/>
      <c r="IWL1396" s="1213"/>
      <c r="IWM1396" s="1213"/>
      <c r="IWN1396" s="1213"/>
      <c r="IWO1396" s="1213"/>
      <c r="IWP1396" s="1213"/>
      <c r="IWQ1396" s="1213"/>
      <c r="IWR1396" s="1213"/>
      <c r="IWS1396" s="1213"/>
      <c r="IWT1396" s="1213"/>
      <c r="IWU1396" s="1213"/>
      <c r="IWV1396" s="1213"/>
      <c r="IWW1396" s="1213"/>
      <c r="IWX1396" s="1213"/>
      <c r="IWY1396" s="1213"/>
      <c r="IWZ1396" s="1213"/>
      <c r="IXA1396" s="1213"/>
      <c r="IXB1396" s="1213"/>
      <c r="IXC1396" s="1213"/>
      <c r="IXD1396" s="1213"/>
      <c r="IXE1396" s="1213"/>
      <c r="IXF1396" s="1213"/>
      <c r="IXG1396" s="1213"/>
      <c r="IXH1396" s="1213"/>
      <c r="IXI1396" s="1213"/>
      <c r="IXJ1396" s="1213"/>
      <c r="IXK1396" s="1213"/>
      <c r="IXL1396" s="1213"/>
      <c r="IXM1396" s="1213"/>
      <c r="IXN1396" s="1213"/>
      <c r="IXO1396" s="1213"/>
      <c r="IXP1396" s="1213"/>
      <c r="IXQ1396" s="1213"/>
      <c r="IXR1396" s="1213"/>
      <c r="IXS1396" s="1213"/>
      <c r="IXT1396" s="1213"/>
      <c r="IXU1396" s="1213"/>
      <c r="IXV1396" s="1213"/>
      <c r="IXW1396" s="1213"/>
      <c r="IXX1396" s="1213"/>
      <c r="IXY1396" s="1213"/>
      <c r="IXZ1396" s="1213"/>
      <c r="IYA1396" s="1213"/>
      <c r="IYB1396" s="1213"/>
      <c r="IYC1396" s="1213"/>
      <c r="IYD1396" s="1213"/>
      <c r="IYE1396" s="1213"/>
      <c r="IYF1396" s="1213"/>
      <c r="IYG1396" s="1213"/>
      <c r="IYH1396" s="1213"/>
      <c r="IYI1396" s="1213"/>
      <c r="IYJ1396" s="1213"/>
      <c r="IYK1396" s="1213"/>
      <c r="IYL1396" s="1213"/>
      <c r="IYM1396" s="1213"/>
      <c r="IYN1396" s="1213"/>
      <c r="IYO1396" s="1213"/>
      <c r="IYP1396" s="1213"/>
      <c r="IYQ1396" s="1213"/>
      <c r="IYR1396" s="1213"/>
      <c r="IYS1396" s="1213"/>
      <c r="IYT1396" s="1213"/>
      <c r="IYU1396" s="1213"/>
      <c r="IYV1396" s="1213"/>
      <c r="IYW1396" s="1213"/>
      <c r="IYX1396" s="1213"/>
      <c r="IYY1396" s="1213"/>
      <c r="IYZ1396" s="1213"/>
      <c r="IZA1396" s="1213"/>
      <c r="IZB1396" s="1213"/>
      <c r="IZC1396" s="1213"/>
      <c r="IZD1396" s="1213"/>
      <c r="IZE1396" s="1213"/>
      <c r="IZF1396" s="1213"/>
      <c r="IZG1396" s="1213"/>
      <c r="IZH1396" s="1213"/>
      <c r="IZI1396" s="1213"/>
      <c r="IZJ1396" s="1213"/>
      <c r="IZK1396" s="1213"/>
      <c r="IZL1396" s="1213"/>
      <c r="IZM1396" s="1213"/>
      <c r="IZN1396" s="1213"/>
      <c r="IZO1396" s="1213"/>
      <c r="IZP1396" s="1213"/>
      <c r="IZQ1396" s="1213"/>
      <c r="IZR1396" s="1213"/>
      <c r="IZS1396" s="1213"/>
      <c r="IZT1396" s="1213"/>
      <c r="IZU1396" s="1213"/>
      <c r="IZV1396" s="1213"/>
      <c r="IZW1396" s="1213"/>
      <c r="IZX1396" s="1213"/>
      <c r="IZY1396" s="1213"/>
      <c r="IZZ1396" s="1213"/>
      <c r="JAA1396" s="1213"/>
      <c r="JAB1396" s="1213"/>
      <c r="JAC1396" s="1213"/>
      <c r="JAD1396" s="1213"/>
      <c r="JAE1396" s="1213"/>
      <c r="JAF1396" s="1213"/>
      <c r="JAG1396" s="1213"/>
      <c r="JAH1396" s="1213"/>
      <c r="JAI1396" s="1213"/>
      <c r="JAJ1396" s="1213"/>
      <c r="JAK1396" s="1213"/>
      <c r="JAL1396" s="1213"/>
      <c r="JAM1396" s="1213"/>
      <c r="JAN1396" s="1213"/>
      <c r="JAO1396" s="1213"/>
      <c r="JAP1396" s="1213"/>
      <c r="JAQ1396" s="1213"/>
      <c r="JAR1396" s="1213"/>
      <c r="JAS1396" s="1213"/>
      <c r="JAT1396" s="1213"/>
      <c r="JAU1396" s="1213"/>
      <c r="JAV1396" s="1213"/>
      <c r="JAW1396" s="1213"/>
      <c r="JAX1396" s="1213"/>
      <c r="JAY1396" s="1213"/>
      <c r="JAZ1396" s="1213"/>
      <c r="JBA1396" s="1213"/>
      <c r="JBB1396" s="1213"/>
      <c r="JBC1396" s="1213"/>
      <c r="JBD1396" s="1213"/>
      <c r="JBE1396" s="1213"/>
      <c r="JBF1396" s="1213"/>
      <c r="JBG1396" s="1213"/>
      <c r="JBH1396" s="1213"/>
      <c r="JBI1396" s="1213"/>
      <c r="JBJ1396" s="1213"/>
      <c r="JBK1396" s="1213"/>
      <c r="JBL1396" s="1213"/>
      <c r="JBM1396" s="1213"/>
      <c r="JBN1396" s="1213"/>
      <c r="JBO1396" s="1213"/>
      <c r="JBP1396" s="1213"/>
      <c r="JBQ1396" s="1213"/>
      <c r="JBR1396" s="1213"/>
      <c r="JBS1396" s="1213"/>
      <c r="JBT1396" s="1213"/>
      <c r="JBU1396" s="1213"/>
      <c r="JBV1396" s="1213"/>
      <c r="JBW1396" s="1213"/>
      <c r="JBX1396" s="1213"/>
      <c r="JBY1396" s="1213"/>
      <c r="JBZ1396" s="1213"/>
      <c r="JCA1396" s="1213"/>
      <c r="JCB1396" s="1213"/>
      <c r="JCC1396" s="1213"/>
      <c r="JCD1396" s="1213"/>
      <c r="JCE1396" s="1213"/>
      <c r="JCF1396" s="1213"/>
      <c r="JCG1396" s="1213"/>
      <c r="JCH1396" s="1213"/>
      <c r="JCI1396" s="1213"/>
      <c r="JCJ1396" s="1213"/>
      <c r="JCK1396" s="1213"/>
      <c r="JCL1396" s="1213"/>
      <c r="JCM1396" s="1213"/>
      <c r="JCN1396" s="1213"/>
      <c r="JCO1396" s="1213"/>
      <c r="JCP1396" s="1213"/>
      <c r="JCQ1396" s="1213"/>
      <c r="JCR1396" s="1213"/>
      <c r="JCS1396" s="1213"/>
      <c r="JCT1396" s="1213"/>
      <c r="JCU1396" s="1213"/>
      <c r="JCV1396" s="1213"/>
      <c r="JCW1396" s="1213"/>
      <c r="JCX1396" s="1213"/>
      <c r="JCY1396" s="1213"/>
      <c r="JCZ1396" s="1213"/>
      <c r="JDA1396" s="1213"/>
      <c r="JDB1396" s="1213"/>
      <c r="JDC1396" s="1213"/>
      <c r="JDD1396" s="1213"/>
      <c r="JDE1396" s="1213"/>
      <c r="JDF1396" s="1213"/>
      <c r="JDG1396" s="1213"/>
      <c r="JDH1396" s="1213"/>
      <c r="JDI1396" s="1213"/>
      <c r="JDJ1396" s="1213"/>
      <c r="JDK1396" s="1213"/>
      <c r="JDL1396" s="1213"/>
      <c r="JDM1396" s="1213"/>
      <c r="JDN1396" s="1213"/>
      <c r="JDO1396" s="1213"/>
      <c r="JDP1396" s="1213"/>
      <c r="JDQ1396" s="1213"/>
      <c r="JDR1396" s="1213"/>
      <c r="JDS1396" s="1213"/>
      <c r="JDT1396" s="1213"/>
      <c r="JDU1396" s="1213"/>
      <c r="JDV1396" s="1213"/>
      <c r="JDW1396" s="1213"/>
      <c r="JDX1396" s="1213"/>
      <c r="JDY1396" s="1213"/>
      <c r="JDZ1396" s="1213"/>
      <c r="JEA1396" s="1213"/>
      <c r="JEB1396" s="1213"/>
      <c r="JEC1396" s="1213"/>
      <c r="JED1396" s="1213"/>
      <c r="JEE1396" s="1213"/>
      <c r="JEF1396" s="1213"/>
      <c r="JEG1396" s="1213"/>
      <c r="JEH1396" s="1213"/>
      <c r="JEI1396" s="1213"/>
      <c r="JEJ1396" s="1213"/>
      <c r="JEK1396" s="1213"/>
      <c r="JEL1396" s="1213"/>
      <c r="JEM1396" s="1213"/>
      <c r="JEN1396" s="1213"/>
      <c r="JEO1396" s="1213"/>
      <c r="JEP1396" s="1213"/>
      <c r="JEQ1396" s="1213"/>
      <c r="JER1396" s="1213"/>
      <c r="JES1396" s="1213"/>
      <c r="JET1396" s="1213"/>
      <c r="JEU1396" s="1213"/>
      <c r="JEV1396" s="1213"/>
      <c r="JEW1396" s="1213"/>
      <c r="JEX1396" s="1213"/>
      <c r="JEY1396" s="1213"/>
      <c r="JEZ1396" s="1213"/>
      <c r="JFA1396" s="1213"/>
      <c r="JFB1396" s="1213"/>
      <c r="JFC1396" s="1213"/>
      <c r="JFD1396" s="1213"/>
      <c r="JFE1396" s="1213"/>
      <c r="JFF1396" s="1213"/>
      <c r="JFG1396" s="1213"/>
      <c r="JFH1396" s="1213"/>
      <c r="JFI1396" s="1213"/>
      <c r="JFJ1396" s="1213"/>
      <c r="JFK1396" s="1213"/>
      <c r="JFL1396" s="1213"/>
      <c r="JFM1396" s="1213"/>
      <c r="JFN1396" s="1213"/>
      <c r="JFO1396" s="1213"/>
      <c r="JFP1396" s="1213"/>
      <c r="JFQ1396" s="1213"/>
      <c r="JFR1396" s="1213"/>
      <c r="JFS1396" s="1213"/>
      <c r="JFT1396" s="1213"/>
      <c r="JFU1396" s="1213"/>
      <c r="JFV1396" s="1213"/>
      <c r="JFW1396" s="1213"/>
      <c r="JFX1396" s="1213"/>
      <c r="JFY1396" s="1213"/>
      <c r="JFZ1396" s="1213"/>
      <c r="JGA1396" s="1213"/>
      <c r="JGB1396" s="1213"/>
      <c r="JGC1396" s="1213"/>
      <c r="JGD1396" s="1213"/>
      <c r="JGE1396" s="1213"/>
      <c r="JGF1396" s="1213"/>
      <c r="JGG1396" s="1213"/>
      <c r="JGH1396" s="1213"/>
      <c r="JGI1396" s="1213"/>
      <c r="JGJ1396" s="1213"/>
      <c r="JGK1396" s="1213"/>
      <c r="JGL1396" s="1213"/>
      <c r="JGM1396" s="1213"/>
      <c r="JGN1396" s="1213"/>
      <c r="JGO1396" s="1213"/>
      <c r="JGP1396" s="1213"/>
      <c r="JGQ1396" s="1213"/>
      <c r="JGR1396" s="1213"/>
      <c r="JGS1396" s="1213"/>
      <c r="JGT1396" s="1213"/>
      <c r="JGU1396" s="1213"/>
      <c r="JGV1396" s="1213"/>
      <c r="JGW1396" s="1213"/>
      <c r="JGX1396" s="1213"/>
      <c r="JGY1396" s="1213"/>
      <c r="JGZ1396" s="1213"/>
      <c r="JHA1396" s="1213"/>
      <c r="JHB1396" s="1213"/>
      <c r="JHC1396" s="1213"/>
      <c r="JHD1396" s="1213"/>
      <c r="JHE1396" s="1213"/>
      <c r="JHF1396" s="1213"/>
      <c r="JHG1396" s="1213"/>
      <c r="JHH1396" s="1213"/>
      <c r="JHI1396" s="1213"/>
      <c r="JHJ1396" s="1213"/>
      <c r="JHK1396" s="1213"/>
      <c r="JHL1396" s="1213"/>
      <c r="JHM1396" s="1213"/>
      <c r="JHN1396" s="1213"/>
      <c r="JHO1396" s="1213"/>
      <c r="JHP1396" s="1213"/>
      <c r="JHQ1396" s="1213"/>
      <c r="JHR1396" s="1213"/>
      <c r="JHS1396" s="1213"/>
      <c r="JHT1396" s="1213"/>
      <c r="JHU1396" s="1213"/>
      <c r="JHV1396" s="1213"/>
      <c r="JHW1396" s="1213"/>
      <c r="JHX1396" s="1213"/>
      <c r="JHY1396" s="1213"/>
      <c r="JHZ1396" s="1213"/>
      <c r="JIA1396" s="1213"/>
      <c r="JIB1396" s="1213"/>
      <c r="JIC1396" s="1213"/>
      <c r="JID1396" s="1213"/>
      <c r="JIE1396" s="1213"/>
      <c r="JIF1396" s="1213"/>
      <c r="JIG1396" s="1213"/>
      <c r="JIH1396" s="1213"/>
      <c r="JII1396" s="1213"/>
      <c r="JIJ1396" s="1213"/>
      <c r="JIK1396" s="1213"/>
      <c r="JIL1396" s="1213"/>
      <c r="JIM1396" s="1213"/>
      <c r="JIN1396" s="1213"/>
      <c r="JIO1396" s="1213"/>
      <c r="JIP1396" s="1213"/>
      <c r="JIQ1396" s="1213"/>
      <c r="JIR1396" s="1213"/>
      <c r="JIS1396" s="1213"/>
      <c r="JIT1396" s="1213"/>
      <c r="JIU1396" s="1213"/>
      <c r="JIV1396" s="1213"/>
      <c r="JIW1396" s="1213"/>
      <c r="JIX1396" s="1213"/>
      <c r="JIY1396" s="1213"/>
      <c r="JIZ1396" s="1213"/>
      <c r="JJA1396" s="1213"/>
      <c r="JJB1396" s="1213"/>
      <c r="JJC1396" s="1213"/>
      <c r="JJD1396" s="1213"/>
      <c r="JJE1396" s="1213"/>
      <c r="JJF1396" s="1213"/>
      <c r="JJG1396" s="1213"/>
      <c r="JJH1396" s="1213"/>
      <c r="JJI1396" s="1213"/>
      <c r="JJJ1396" s="1213"/>
      <c r="JJK1396" s="1213"/>
      <c r="JJL1396" s="1213"/>
      <c r="JJM1396" s="1213"/>
      <c r="JJN1396" s="1213"/>
      <c r="JJO1396" s="1213"/>
      <c r="JJP1396" s="1213"/>
      <c r="JJQ1396" s="1213"/>
      <c r="JJR1396" s="1213"/>
      <c r="JJS1396" s="1213"/>
      <c r="JJT1396" s="1213"/>
      <c r="JJU1396" s="1213"/>
      <c r="JJV1396" s="1213"/>
      <c r="JJW1396" s="1213"/>
      <c r="JJX1396" s="1213"/>
      <c r="JJY1396" s="1213"/>
      <c r="JJZ1396" s="1213"/>
      <c r="JKA1396" s="1213"/>
      <c r="JKB1396" s="1213"/>
      <c r="JKC1396" s="1213"/>
      <c r="JKD1396" s="1213"/>
      <c r="JKE1396" s="1213"/>
      <c r="JKF1396" s="1213"/>
      <c r="JKG1396" s="1213"/>
      <c r="JKH1396" s="1213"/>
      <c r="JKI1396" s="1213"/>
      <c r="JKJ1396" s="1213"/>
      <c r="JKK1396" s="1213"/>
      <c r="JKL1396" s="1213"/>
      <c r="JKM1396" s="1213"/>
      <c r="JKN1396" s="1213"/>
      <c r="JKO1396" s="1213"/>
      <c r="JKP1396" s="1213"/>
      <c r="JKQ1396" s="1213"/>
      <c r="JKR1396" s="1213"/>
      <c r="JKS1396" s="1213"/>
      <c r="JKT1396" s="1213"/>
      <c r="JKU1396" s="1213"/>
      <c r="JKV1396" s="1213"/>
      <c r="JKW1396" s="1213"/>
      <c r="JKX1396" s="1213"/>
      <c r="JKY1396" s="1213"/>
      <c r="JKZ1396" s="1213"/>
      <c r="JLA1396" s="1213"/>
      <c r="JLB1396" s="1213"/>
      <c r="JLC1396" s="1213"/>
      <c r="JLD1396" s="1213"/>
      <c r="JLE1396" s="1213"/>
      <c r="JLF1396" s="1213"/>
      <c r="JLG1396" s="1213"/>
      <c r="JLH1396" s="1213"/>
      <c r="JLI1396" s="1213"/>
      <c r="JLJ1396" s="1213"/>
      <c r="JLK1396" s="1213"/>
      <c r="JLL1396" s="1213"/>
      <c r="JLM1396" s="1213"/>
      <c r="JLN1396" s="1213"/>
      <c r="JLO1396" s="1213"/>
      <c r="JLP1396" s="1213"/>
      <c r="JLQ1396" s="1213"/>
      <c r="JLR1396" s="1213"/>
      <c r="JLS1396" s="1213"/>
      <c r="JLT1396" s="1213"/>
      <c r="JLU1396" s="1213"/>
      <c r="JLV1396" s="1213"/>
      <c r="JLW1396" s="1213"/>
      <c r="JLX1396" s="1213"/>
      <c r="JLY1396" s="1213"/>
      <c r="JLZ1396" s="1213"/>
      <c r="JMA1396" s="1213"/>
      <c r="JMB1396" s="1213"/>
      <c r="JMC1396" s="1213"/>
      <c r="JMD1396" s="1213"/>
      <c r="JME1396" s="1213"/>
      <c r="JMF1396" s="1213"/>
      <c r="JMG1396" s="1213"/>
      <c r="JMH1396" s="1213"/>
      <c r="JMI1396" s="1213"/>
      <c r="JMJ1396" s="1213"/>
      <c r="JMK1396" s="1213"/>
      <c r="JML1396" s="1213"/>
      <c r="JMM1396" s="1213"/>
      <c r="JMN1396" s="1213"/>
      <c r="JMO1396" s="1213"/>
      <c r="JMP1396" s="1213"/>
      <c r="JMQ1396" s="1213"/>
      <c r="JMR1396" s="1213"/>
      <c r="JMS1396" s="1213"/>
      <c r="JMT1396" s="1213"/>
      <c r="JMU1396" s="1213"/>
      <c r="JMV1396" s="1213"/>
      <c r="JMW1396" s="1213"/>
      <c r="JMX1396" s="1213"/>
      <c r="JMY1396" s="1213"/>
      <c r="JMZ1396" s="1213"/>
      <c r="JNA1396" s="1213"/>
      <c r="JNB1396" s="1213"/>
      <c r="JNC1396" s="1213"/>
      <c r="JND1396" s="1213"/>
      <c r="JNE1396" s="1213"/>
      <c r="JNF1396" s="1213"/>
      <c r="JNG1396" s="1213"/>
      <c r="JNH1396" s="1213"/>
      <c r="JNI1396" s="1213"/>
      <c r="JNJ1396" s="1213"/>
      <c r="JNK1396" s="1213"/>
      <c r="JNL1396" s="1213"/>
      <c r="JNM1396" s="1213"/>
      <c r="JNN1396" s="1213"/>
      <c r="JNO1396" s="1213"/>
      <c r="JNP1396" s="1213"/>
      <c r="JNQ1396" s="1213"/>
      <c r="JNR1396" s="1213"/>
      <c r="JNS1396" s="1213"/>
      <c r="JNT1396" s="1213"/>
      <c r="JNU1396" s="1213"/>
      <c r="JNV1396" s="1213"/>
      <c r="JNW1396" s="1213"/>
      <c r="JNX1396" s="1213"/>
      <c r="JNY1396" s="1213"/>
      <c r="JNZ1396" s="1213"/>
      <c r="JOA1396" s="1213"/>
      <c r="JOB1396" s="1213"/>
      <c r="JOC1396" s="1213"/>
      <c r="JOD1396" s="1213"/>
      <c r="JOE1396" s="1213"/>
      <c r="JOF1396" s="1213"/>
      <c r="JOG1396" s="1213"/>
      <c r="JOH1396" s="1213"/>
      <c r="JOI1396" s="1213"/>
      <c r="JOJ1396" s="1213"/>
      <c r="JOK1396" s="1213"/>
      <c r="JOL1396" s="1213"/>
      <c r="JOM1396" s="1213"/>
      <c r="JON1396" s="1213"/>
      <c r="JOO1396" s="1213"/>
      <c r="JOP1396" s="1213"/>
      <c r="JOQ1396" s="1213"/>
      <c r="JOR1396" s="1213"/>
      <c r="JOS1396" s="1213"/>
      <c r="JOT1396" s="1213"/>
      <c r="JOU1396" s="1213"/>
      <c r="JOV1396" s="1213"/>
      <c r="JOW1396" s="1213"/>
      <c r="JOX1396" s="1213"/>
      <c r="JOY1396" s="1213"/>
      <c r="JOZ1396" s="1213"/>
      <c r="JPA1396" s="1213"/>
      <c r="JPB1396" s="1213"/>
      <c r="JPC1396" s="1213"/>
      <c r="JPD1396" s="1213"/>
      <c r="JPE1396" s="1213"/>
      <c r="JPF1396" s="1213"/>
      <c r="JPG1396" s="1213"/>
      <c r="JPH1396" s="1213"/>
      <c r="JPI1396" s="1213"/>
      <c r="JPJ1396" s="1213"/>
      <c r="JPK1396" s="1213"/>
      <c r="JPL1396" s="1213"/>
      <c r="JPM1396" s="1213"/>
      <c r="JPN1396" s="1213"/>
      <c r="JPO1396" s="1213"/>
      <c r="JPP1396" s="1213"/>
      <c r="JPQ1396" s="1213"/>
      <c r="JPR1396" s="1213"/>
      <c r="JPS1396" s="1213"/>
      <c r="JPT1396" s="1213"/>
      <c r="JPU1396" s="1213"/>
      <c r="JPV1396" s="1213"/>
      <c r="JPW1396" s="1213"/>
      <c r="JPX1396" s="1213"/>
      <c r="JPY1396" s="1213"/>
      <c r="JPZ1396" s="1213"/>
      <c r="JQA1396" s="1213"/>
      <c r="JQB1396" s="1213"/>
      <c r="JQC1396" s="1213"/>
      <c r="JQD1396" s="1213"/>
      <c r="JQE1396" s="1213"/>
      <c r="JQF1396" s="1213"/>
      <c r="JQG1396" s="1213"/>
      <c r="JQH1396" s="1213"/>
      <c r="JQI1396" s="1213"/>
      <c r="JQJ1396" s="1213"/>
      <c r="JQK1396" s="1213"/>
      <c r="JQL1396" s="1213"/>
      <c r="JQM1396" s="1213"/>
      <c r="JQN1396" s="1213"/>
      <c r="JQO1396" s="1213"/>
      <c r="JQP1396" s="1213"/>
      <c r="JQQ1396" s="1213"/>
      <c r="JQR1396" s="1213"/>
      <c r="JQS1396" s="1213"/>
      <c r="JQT1396" s="1213"/>
      <c r="JQU1396" s="1213"/>
      <c r="JQV1396" s="1213"/>
      <c r="JQW1396" s="1213"/>
      <c r="JQX1396" s="1213"/>
      <c r="JQY1396" s="1213"/>
      <c r="JQZ1396" s="1213"/>
      <c r="JRA1396" s="1213"/>
      <c r="JRB1396" s="1213"/>
      <c r="JRC1396" s="1213"/>
      <c r="JRD1396" s="1213"/>
      <c r="JRE1396" s="1213"/>
      <c r="JRF1396" s="1213"/>
      <c r="JRG1396" s="1213"/>
      <c r="JRH1396" s="1213"/>
      <c r="JRI1396" s="1213"/>
      <c r="JRJ1396" s="1213"/>
      <c r="JRK1396" s="1213"/>
      <c r="JRL1396" s="1213"/>
      <c r="JRM1396" s="1213"/>
      <c r="JRN1396" s="1213"/>
      <c r="JRO1396" s="1213"/>
      <c r="JRP1396" s="1213"/>
      <c r="JRQ1396" s="1213"/>
      <c r="JRR1396" s="1213"/>
      <c r="JRS1396" s="1213"/>
      <c r="JRT1396" s="1213"/>
      <c r="JRU1396" s="1213"/>
      <c r="JRV1396" s="1213"/>
      <c r="JRW1396" s="1213"/>
      <c r="JRX1396" s="1213"/>
      <c r="JRY1396" s="1213"/>
      <c r="JRZ1396" s="1213"/>
      <c r="JSA1396" s="1213"/>
      <c r="JSB1396" s="1213"/>
      <c r="JSC1396" s="1213"/>
      <c r="JSD1396" s="1213"/>
      <c r="JSE1396" s="1213"/>
      <c r="JSF1396" s="1213"/>
      <c r="JSG1396" s="1213"/>
      <c r="JSH1396" s="1213"/>
      <c r="JSI1396" s="1213"/>
      <c r="JSJ1396" s="1213"/>
      <c r="JSK1396" s="1213"/>
      <c r="JSL1396" s="1213"/>
      <c r="JSM1396" s="1213"/>
      <c r="JSN1396" s="1213"/>
      <c r="JSO1396" s="1213"/>
      <c r="JSP1396" s="1213"/>
      <c r="JSQ1396" s="1213"/>
      <c r="JSR1396" s="1213"/>
      <c r="JSS1396" s="1213"/>
      <c r="JST1396" s="1213"/>
      <c r="JSU1396" s="1213"/>
      <c r="JSV1396" s="1213"/>
      <c r="JSW1396" s="1213"/>
      <c r="JSX1396" s="1213"/>
      <c r="JSY1396" s="1213"/>
      <c r="JSZ1396" s="1213"/>
      <c r="JTA1396" s="1213"/>
      <c r="JTB1396" s="1213"/>
      <c r="JTC1396" s="1213"/>
      <c r="JTD1396" s="1213"/>
      <c r="JTE1396" s="1213"/>
      <c r="JTF1396" s="1213"/>
      <c r="JTG1396" s="1213"/>
      <c r="JTH1396" s="1213"/>
      <c r="JTI1396" s="1213"/>
      <c r="JTJ1396" s="1213"/>
      <c r="JTK1396" s="1213"/>
      <c r="JTL1396" s="1213"/>
      <c r="JTM1396" s="1213"/>
      <c r="JTN1396" s="1213"/>
      <c r="JTO1396" s="1213"/>
      <c r="JTP1396" s="1213"/>
      <c r="JTQ1396" s="1213"/>
      <c r="JTR1396" s="1213"/>
      <c r="JTS1396" s="1213"/>
      <c r="JTT1396" s="1213"/>
      <c r="JTU1396" s="1213"/>
      <c r="JTV1396" s="1213"/>
      <c r="JTW1396" s="1213"/>
      <c r="JTX1396" s="1213"/>
      <c r="JTY1396" s="1213"/>
      <c r="JTZ1396" s="1213"/>
      <c r="JUA1396" s="1213"/>
      <c r="JUB1396" s="1213"/>
      <c r="JUC1396" s="1213"/>
      <c r="JUD1396" s="1213"/>
      <c r="JUE1396" s="1213"/>
      <c r="JUF1396" s="1213"/>
      <c r="JUG1396" s="1213"/>
      <c r="JUH1396" s="1213"/>
      <c r="JUI1396" s="1213"/>
      <c r="JUJ1396" s="1213"/>
      <c r="JUK1396" s="1213"/>
      <c r="JUL1396" s="1213"/>
      <c r="JUM1396" s="1213"/>
      <c r="JUN1396" s="1213"/>
      <c r="JUO1396" s="1213"/>
      <c r="JUP1396" s="1213"/>
      <c r="JUQ1396" s="1213"/>
      <c r="JUR1396" s="1213"/>
      <c r="JUS1396" s="1213"/>
      <c r="JUT1396" s="1213"/>
      <c r="JUU1396" s="1213"/>
      <c r="JUV1396" s="1213"/>
      <c r="JUW1396" s="1213"/>
      <c r="JUX1396" s="1213"/>
      <c r="JUY1396" s="1213"/>
      <c r="JUZ1396" s="1213"/>
      <c r="JVA1396" s="1213"/>
      <c r="JVB1396" s="1213"/>
      <c r="JVC1396" s="1213"/>
      <c r="JVD1396" s="1213"/>
      <c r="JVE1396" s="1213"/>
      <c r="JVF1396" s="1213"/>
      <c r="JVG1396" s="1213"/>
      <c r="JVH1396" s="1213"/>
      <c r="JVI1396" s="1213"/>
      <c r="JVJ1396" s="1213"/>
      <c r="JVK1396" s="1213"/>
      <c r="JVL1396" s="1213"/>
      <c r="JVM1396" s="1213"/>
      <c r="JVN1396" s="1213"/>
      <c r="JVO1396" s="1213"/>
      <c r="JVP1396" s="1213"/>
      <c r="JVQ1396" s="1213"/>
      <c r="JVR1396" s="1213"/>
      <c r="JVS1396" s="1213"/>
      <c r="JVT1396" s="1213"/>
      <c r="JVU1396" s="1213"/>
      <c r="JVV1396" s="1213"/>
      <c r="JVW1396" s="1213"/>
      <c r="JVX1396" s="1213"/>
      <c r="JVY1396" s="1213"/>
      <c r="JVZ1396" s="1213"/>
      <c r="JWA1396" s="1213"/>
      <c r="JWB1396" s="1213"/>
      <c r="JWC1396" s="1213"/>
      <c r="JWD1396" s="1213"/>
      <c r="JWE1396" s="1213"/>
      <c r="JWF1396" s="1213"/>
      <c r="JWG1396" s="1213"/>
      <c r="JWH1396" s="1213"/>
      <c r="JWI1396" s="1213"/>
      <c r="JWJ1396" s="1213"/>
      <c r="JWK1396" s="1213"/>
      <c r="JWL1396" s="1213"/>
      <c r="JWM1396" s="1213"/>
      <c r="JWN1396" s="1213"/>
      <c r="JWO1396" s="1213"/>
      <c r="JWP1396" s="1213"/>
      <c r="JWQ1396" s="1213"/>
      <c r="JWR1396" s="1213"/>
      <c r="JWS1396" s="1213"/>
      <c r="JWT1396" s="1213"/>
      <c r="JWU1396" s="1213"/>
      <c r="JWV1396" s="1213"/>
      <c r="JWW1396" s="1213"/>
      <c r="JWX1396" s="1213"/>
      <c r="JWY1396" s="1213"/>
      <c r="JWZ1396" s="1213"/>
      <c r="JXA1396" s="1213"/>
      <c r="JXB1396" s="1213"/>
      <c r="JXC1396" s="1213"/>
      <c r="JXD1396" s="1213"/>
      <c r="JXE1396" s="1213"/>
      <c r="JXF1396" s="1213"/>
      <c r="JXG1396" s="1213"/>
      <c r="JXH1396" s="1213"/>
      <c r="JXI1396" s="1213"/>
      <c r="JXJ1396" s="1213"/>
      <c r="JXK1396" s="1213"/>
      <c r="JXL1396" s="1213"/>
      <c r="JXM1396" s="1213"/>
      <c r="JXN1396" s="1213"/>
      <c r="JXO1396" s="1213"/>
      <c r="JXP1396" s="1213"/>
      <c r="JXQ1396" s="1213"/>
      <c r="JXR1396" s="1213"/>
      <c r="JXS1396" s="1213"/>
      <c r="JXT1396" s="1213"/>
      <c r="JXU1396" s="1213"/>
      <c r="JXV1396" s="1213"/>
      <c r="JXW1396" s="1213"/>
      <c r="JXX1396" s="1213"/>
      <c r="JXY1396" s="1213"/>
      <c r="JXZ1396" s="1213"/>
      <c r="JYA1396" s="1213"/>
      <c r="JYB1396" s="1213"/>
      <c r="JYC1396" s="1213"/>
      <c r="JYD1396" s="1213"/>
      <c r="JYE1396" s="1213"/>
      <c r="JYF1396" s="1213"/>
      <c r="JYG1396" s="1213"/>
      <c r="JYH1396" s="1213"/>
      <c r="JYI1396" s="1213"/>
      <c r="JYJ1396" s="1213"/>
      <c r="JYK1396" s="1213"/>
      <c r="JYL1396" s="1213"/>
      <c r="JYM1396" s="1213"/>
      <c r="JYN1396" s="1213"/>
      <c r="JYO1396" s="1213"/>
      <c r="JYP1396" s="1213"/>
      <c r="JYQ1396" s="1213"/>
      <c r="JYR1396" s="1213"/>
      <c r="JYS1396" s="1213"/>
      <c r="JYT1396" s="1213"/>
      <c r="JYU1396" s="1213"/>
      <c r="JYV1396" s="1213"/>
      <c r="JYW1396" s="1213"/>
      <c r="JYX1396" s="1213"/>
      <c r="JYY1396" s="1213"/>
      <c r="JYZ1396" s="1213"/>
      <c r="JZA1396" s="1213"/>
      <c r="JZB1396" s="1213"/>
      <c r="JZC1396" s="1213"/>
      <c r="JZD1396" s="1213"/>
      <c r="JZE1396" s="1213"/>
      <c r="JZF1396" s="1213"/>
      <c r="JZG1396" s="1213"/>
      <c r="JZH1396" s="1213"/>
      <c r="JZI1396" s="1213"/>
      <c r="JZJ1396" s="1213"/>
      <c r="JZK1396" s="1213"/>
      <c r="JZL1396" s="1213"/>
      <c r="JZM1396" s="1213"/>
      <c r="JZN1396" s="1213"/>
      <c r="JZO1396" s="1213"/>
      <c r="JZP1396" s="1213"/>
      <c r="JZQ1396" s="1213"/>
      <c r="JZR1396" s="1213"/>
      <c r="JZS1396" s="1213"/>
      <c r="JZT1396" s="1213"/>
      <c r="JZU1396" s="1213"/>
      <c r="JZV1396" s="1213"/>
      <c r="JZW1396" s="1213"/>
      <c r="JZX1396" s="1213"/>
      <c r="JZY1396" s="1213"/>
      <c r="JZZ1396" s="1213"/>
      <c r="KAA1396" s="1213"/>
      <c r="KAB1396" s="1213"/>
      <c r="KAC1396" s="1213"/>
      <c r="KAD1396" s="1213"/>
      <c r="KAE1396" s="1213"/>
      <c r="KAF1396" s="1213"/>
      <c r="KAG1396" s="1213"/>
      <c r="KAH1396" s="1213"/>
      <c r="KAI1396" s="1213"/>
      <c r="KAJ1396" s="1213"/>
      <c r="KAK1396" s="1213"/>
      <c r="KAL1396" s="1213"/>
      <c r="KAM1396" s="1213"/>
      <c r="KAN1396" s="1213"/>
      <c r="KAO1396" s="1213"/>
      <c r="KAP1396" s="1213"/>
      <c r="KAQ1396" s="1213"/>
      <c r="KAR1396" s="1213"/>
      <c r="KAS1396" s="1213"/>
      <c r="KAT1396" s="1213"/>
      <c r="KAU1396" s="1213"/>
      <c r="KAV1396" s="1213"/>
      <c r="KAW1396" s="1213"/>
      <c r="KAX1396" s="1213"/>
      <c r="KAY1396" s="1213"/>
      <c r="KAZ1396" s="1213"/>
      <c r="KBA1396" s="1213"/>
      <c r="KBB1396" s="1213"/>
      <c r="KBC1396" s="1213"/>
      <c r="KBD1396" s="1213"/>
      <c r="KBE1396" s="1213"/>
      <c r="KBF1396" s="1213"/>
      <c r="KBG1396" s="1213"/>
      <c r="KBH1396" s="1213"/>
      <c r="KBI1396" s="1213"/>
      <c r="KBJ1396" s="1213"/>
      <c r="KBK1396" s="1213"/>
      <c r="KBL1396" s="1213"/>
      <c r="KBM1396" s="1213"/>
      <c r="KBN1396" s="1213"/>
      <c r="KBO1396" s="1213"/>
      <c r="KBP1396" s="1213"/>
      <c r="KBQ1396" s="1213"/>
      <c r="KBR1396" s="1213"/>
      <c r="KBS1396" s="1213"/>
      <c r="KBT1396" s="1213"/>
      <c r="KBU1396" s="1213"/>
      <c r="KBV1396" s="1213"/>
      <c r="KBW1396" s="1213"/>
      <c r="KBX1396" s="1213"/>
      <c r="KBY1396" s="1213"/>
      <c r="KBZ1396" s="1213"/>
      <c r="KCA1396" s="1213"/>
      <c r="KCB1396" s="1213"/>
      <c r="KCC1396" s="1213"/>
      <c r="KCD1396" s="1213"/>
      <c r="KCE1396" s="1213"/>
      <c r="KCF1396" s="1213"/>
      <c r="KCG1396" s="1213"/>
      <c r="KCH1396" s="1213"/>
      <c r="KCI1396" s="1213"/>
      <c r="KCJ1396" s="1213"/>
      <c r="KCK1396" s="1213"/>
      <c r="KCL1396" s="1213"/>
      <c r="KCM1396" s="1213"/>
      <c r="KCN1396" s="1213"/>
      <c r="KCO1396" s="1213"/>
      <c r="KCP1396" s="1213"/>
      <c r="KCQ1396" s="1213"/>
      <c r="KCR1396" s="1213"/>
      <c r="KCS1396" s="1213"/>
      <c r="KCT1396" s="1213"/>
      <c r="KCU1396" s="1213"/>
      <c r="KCV1396" s="1213"/>
      <c r="KCW1396" s="1213"/>
      <c r="KCX1396" s="1213"/>
      <c r="KCY1396" s="1213"/>
      <c r="KCZ1396" s="1213"/>
      <c r="KDA1396" s="1213"/>
      <c r="KDB1396" s="1213"/>
      <c r="KDC1396" s="1213"/>
      <c r="KDD1396" s="1213"/>
      <c r="KDE1396" s="1213"/>
      <c r="KDF1396" s="1213"/>
      <c r="KDG1396" s="1213"/>
      <c r="KDH1396" s="1213"/>
      <c r="KDI1396" s="1213"/>
      <c r="KDJ1396" s="1213"/>
      <c r="KDK1396" s="1213"/>
      <c r="KDL1396" s="1213"/>
      <c r="KDM1396" s="1213"/>
      <c r="KDN1396" s="1213"/>
      <c r="KDO1396" s="1213"/>
      <c r="KDP1396" s="1213"/>
      <c r="KDQ1396" s="1213"/>
      <c r="KDR1396" s="1213"/>
      <c r="KDS1396" s="1213"/>
      <c r="KDT1396" s="1213"/>
      <c r="KDU1396" s="1213"/>
      <c r="KDV1396" s="1213"/>
      <c r="KDW1396" s="1213"/>
      <c r="KDX1396" s="1213"/>
      <c r="KDY1396" s="1213"/>
      <c r="KDZ1396" s="1213"/>
      <c r="KEA1396" s="1213"/>
      <c r="KEB1396" s="1213"/>
      <c r="KEC1396" s="1213"/>
      <c r="KED1396" s="1213"/>
      <c r="KEE1396" s="1213"/>
      <c r="KEF1396" s="1213"/>
      <c r="KEG1396" s="1213"/>
      <c r="KEH1396" s="1213"/>
      <c r="KEI1396" s="1213"/>
      <c r="KEJ1396" s="1213"/>
      <c r="KEK1396" s="1213"/>
      <c r="KEL1396" s="1213"/>
      <c r="KEM1396" s="1213"/>
      <c r="KEN1396" s="1213"/>
      <c r="KEO1396" s="1213"/>
      <c r="KEP1396" s="1213"/>
      <c r="KEQ1396" s="1213"/>
      <c r="KER1396" s="1213"/>
      <c r="KES1396" s="1213"/>
      <c r="KET1396" s="1213"/>
      <c r="KEU1396" s="1213"/>
      <c r="KEV1396" s="1213"/>
      <c r="KEW1396" s="1213"/>
      <c r="KEX1396" s="1213"/>
      <c r="KEY1396" s="1213"/>
      <c r="KEZ1396" s="1213"/>
      <c r="KFA1396" s="1213"/>
      <c r="KFB1396" s="1213"/>
      <c r="KFC1396" s="1213"/>
      <c r="KFD1396" s="1213"/>
      <c r="KFE1396" s="1213"/>
      <c r="KFF1396" s="1213"/>
      <c r="KFG1396" s="1213"/>
      <c r="KFH1396" s="1213"/>
      <c r="KFI1396" s="1213"/>
      <c r="KFJ1396" s="1213"/>
      <c r="KFK1396" s="1213"/>
      <c r="KFL1396" s="1213"/>
      <c r="KFM1396" s="1213"/>
      <c r="KFN1396" s="1213"/>
      <c r="KFO1396" s="1213"/>
      <c r="KFP1396" s="1213"/>
      <c r="KFQ1396" s="1213"/>
      <c r="KFR1396" s="1213"/>
      <c r="KFS1396" s="1213"/>
      <c r="KFT1396" s="1213"/>
      <c r="KFU1396" s="1213"/>
      <c r="KFV1396" s="1213"/>
      <c r="KFW1396" s="1213"/>
      <c r="KFX1396" s="1213"/>
      <c r="KFY1396" s="1213"/>
      <c r="KFZ1396" s="1213"/>
      <c r="KGA1396" s="1213"/>
      <c r="KGB1396" s="1213"/>
      <c r="KGC1396" s="1213"/>
      <c r="KGD1396" s="1213"/>
      <c r="KGE1396" s="1213"/>
      <c r="KGF1396" s="1213"/>
      <c r="KGG1396" s="1213"/>
      <c r="KGH1396" s="1213"/>
      <c r="KGI1396" s="1213"/>
      <c r="KGJ1396" s="1213"/>
      <c r="KGK1396" s="1213"/>
      <c r="KGL1396" s="1213"/>
      <c r="KGM1396" s="1213"/>
      <c r="KGN1396" s="1213"/>
      <c r="KGO1396" s="1213"/>
      <c r="KGP1396" s="1213"/>
      <c r="KGQ1396" s="1213"/>
      <c r="KGR1396" s="1213"/>
      <c r="KGS1396" s="1213"/>
      <c r="KGT1396" s="1213"/>
      <c r="KGU1396" s="1213"/>
      <c r="KGV1396" s="1213"/>
      <c r="KGW1396" s="1213"/>
      <c r="KGX1396" s="1213"/>
      <c r="KGY1396" s="1213"/>
      <c r="KGZ1396" s="1213"/>
      <c r="KHA1396" s="1213"/>
      <c r="KHB1396" s="1213"/>
      <c r="KHC1396" s="1213"/>
      <c r="KHD1396" s="1213"/>
      <c r="KHE1396" s="1213"/>
      <c r="KHF1396" s="1213"/>
      <c r="KHG1396" s="1213"/>
      <c r="KHH1396" s="1213"/>
      <c r="KHI1396" s="1213"/>
      <c r="KHJ1396" s="1213"/>
      <c r="KHK1396" s="1213"/>
      <c r="KHL1396" s="1213"/>
      <c r="KHM1396" s="1213"/>
      <c r="KHN1396" s="1213"/>
      <c r="KHO1396" s="1213"/>
      <c r="KHP1396" s="1213"/>
      <c r="KHQ1396" s="1213"/>
      <c r="KHR1396" s="1213"/>
      <c r="KHS1396" s="1213"/>
      <c r="KHT1396" s="1213"/>
      <c r="KHU1396" s="1213"/>
      <c r="KHV1396" s="1213"/>
      <c r="KHW1396" s="1213"/>
      <c r="KHX1396" s="1213"/>
      <c r="KHY1396" s="1213"/>
      <c r="KHZ1396" s="1213"/>
      <c r="KIA1396" s="1213"/>
      <c r="KIB1396" s="1213"/>
      <c r="KIC1396" s="1213"/>
      <c r="KID1396" s="1213"/>
      <c r="KIE1396" s="1213"/>
      <c r="KIF1396" s="1213"/>
      <c r="KIG1396" s="1213"/>
      <c r="KIH1396" s="1213"/>
      <c r="KII1396" s="1213"/>
      <c r="KIJ1396" s="1213"/>
      <c r="KIK1396" s="1213"/>
      <c r="KIL1396" s="1213"/>
      <c r="KIM1396" s="1213"/>
      <c r="KIN1396" s="1213"/>
      <c r="KIO1396" s="1213"/>
      <c r="KIP1396" s="1213"/>
      <c r="KIQ1396" s="1213"/>
      <c r="KIR1396" s="1213"/>
      <c r="KIS1396" s="1213"/>
      <c r="KIT1396" s="1213"/>
      <c r="KIU1396" s="1213"/>
      <c r="KIV1396" s="1213"/>
      <c r="KIW1396" s="1213"/>
      <c r="KIX1396" s="1213"/>
      <c r="KIY1396" s="1213"/>
      <c r="KIZ1396" s="1213"/>
      <c r="KJA1396" s="1213"/>
      <c r="KJB1396" s="1213"/>
      <c r="KJC1396" s="1213"/>
      <c r="KJD1396" s="1213"/>
      <c r="KJE1396" s="1213"/>
      <c r="KJF1396" s="1213"/>
      <c r="KJG1396" s="1213"/>
      <c r="KJH1396" s="1213"/>
      <c r="KJI1396" s="1213"/>
      <c r="KJJ1396" s="1213"/>
      <c r="KJK1396" s="1213"/>
      <c r="KJL1396" s="1213"/>
      <c r="KJM1396" s="1213"/>
      <c r="KJN1396" s="1213"/>
      <c r="KJO1396" s="1213"/>
      <c r="KJP1396" s="1213"/>
      <c r="KJQ1396" s="1213"/>
      <c r="KJR1396" s="1213"/>
      <c r="KJS1396" s="1213"/>
      <c r="KJT1396" s="1213"/>
      <c r="KJU1396" s="1213"/>
      <c r="KJV1396" s="1213"/>
      <c r="KJW1396" s="1213"/>
      <c r="KJX1396" s="1213"/>
      <c r="KJY1396" s="1213"/>
      <c r="KJZ1396" s="1213"/>
      <c r="KKA1396" s="1213"/>
      <c r="KKB1396" s="1213"/>
      <c r="KKC1396" s="1213"/>
      <c r="KKD1396" s="1213"/>
      <c r="KKE1396" s="1213"/>
      <c r="KKF1396" s="1213"/>
      <c r="KKG1396" s="1213"/>
      <c r="KKH1396" s="1213"/>
      <c r="KKI1396" s="1213"/>
      <c r="KKJ1396" s="1213"/>
      <c r="KKK1396" s="1213"/>
      <c r="KKL1396" s="1213"/>
      <c r="KKM1396" s="1213"/>
      <c r="KKN1396" s="1213"/>
      <c r="KKO1396" s="1213"/>
      <c r="KKP1396" s="1213"/>
      <c r="KKQ1396" s="1213"/>
      <c r="KKR1396" s="1213"/>
      <c r="KKS1396" s="1213"/>
      <c r="KKT1396" s="1213"/>
      <c r="KKU1396" s="1213"/>
      <c r="KKV1396" s="1213"/>
      <c r="KKW1396" s="1213"/>
      <c r="KKX1396" s="1213"/>
      <c r="KKY1396" s="1213"/>
      <c r="KKZ1396" s="1213"/>
      <c r="KLA1396" s="1213"/>
      <c r="KLB1396" s="1213"/>
      <c r="KLC1396" s="1213"/>
      <c r="KLD1396" s="1213"/>
      <c r="KLE1396" s="1213"/>
      <c r="KLF1396" s="1213"/>
      <c r="KLG1396" s="1213"/>
      <c r="KLH1396" s="1213"/>
      <c r="KLI1396" s="1213"/>
      <c r="KLJ1396" s="1213"/>
      <c r="KLK1396" s="1213"/>
      <c r="KLL1396" s="1213"/>
      <c r="KLM1396" s="1213"/>
      <c r="KLN1396" s="1213"/>
      <c r="KLO1396" s="1213"/>
      <c r="KLP1396" s="1213"/>
      <c r="KLQ1396" s="1213"/>
      <c r="KLR1396" s="1213"/>
      <c r="KLS1396" s="1213"/>
      <c r="KLT1396" s="1213"/>
      <c r="KLU1396" s="1213"/>
      <c r="KLV1396" s="1213"/>
      <c r="KLW1396" s="1213"/>
      <c r="KLX1396" s="1213"/>
      <c r="KLY1396" s="1213"/>
      <c r="KLZ1396" s="1213"/>
      <c r="KMA1396" s="1213"/>
      <c r="KMB1396" s="1213"/>
      <c r="KMC1396" s="1213"/>
      <c r="KMD1396" s="1213"/>
      <c r="KME1396" s="1213"/>
      <c r="KMF1396" s="1213"/>
      <c r="KMG1396" s="1213"/>
      <c r="KMH1396" s="1213"/>
      <c r="KMI1396" s="1213"/>
      <c r="KMJ1396" s="1213"/>
      <c r="KMK1396" s="1213"/>
      <c r="KML1396" s="1213"/>
      <c r="KMM1396" s="1213"/>
      <c r="KMN1396" s="1213"/>
      <c r="KMO1396" s="1213"/>
      <c r="KMP1396" s="1213"/>
      <c r="KMQ1396" s="1213"/>
      <c r="KMR1396" s="1213"/>
      <c r="KMS1396" s="1213"/>
      <c r="KMT1396" s="1213"/>
      <c r="KMU1396" s="1213"/>
      <c r="KMV1396" s="1213"/>
      <c r="KMW1396" s="1213"/>
      <c r="KMX1396" s="1213"/>
      <c r="KMY1396" s="1213"/>
      <c r="KMZ1396" s="1213"/>
      <c r="KNA1396" s="1213"/>
      <c r="KNB1396" s="1213"/>
      <c r="KNC1396" s="1213"/>
      <c r="KND1396" s="1213"/>
      <c r="KNE1396" s="1213"/>
      <c r="KNF1396" s="1213"/>
      <c r="KNG1396" s="1213"/>
      <c r="KNH1396" s="1213"/>
      <c r="KNI1396" s="1213"/>
      <c r="KNJ1396" s="1213"/>
      <c r="KNK1396" s="1213"/>
      <c r="KNL1396" s="1213"/>
      <c r="KNM1396" s="1213"/>
      <c r="KNN1396" s="1213"/>
      <c r="KNO1396" s="1213"/>
      <c r="KNP1396" s="1213"/>
      <c r="KNQ1396" s="1213"/>
      <c r="KNR1396" s="1213"/>
      <c r="KNS1396" s="1213"/>
      <c r="KNT1396" s="1213"/>
      <c r="KNU1396" s="1213"/>
      <c r="KNV1396" s="1213"/>
      <c r="KNW1396" s="1213"/>
      <c r="KNX1396" s="1213"/>
      <c r="KNY1396" s="1213"/>
      <c r="KNZ1396" s="1213"/>
      <c r="KOA1396" s="1213"/>
      <c r="KOB1396" s="1213"/>
      <c r="KOC1396" s="1213"/>
      <c r="KOD1396" s="1213"/>
      <c r="KOE1396" s="1213"/>
      <c r="KOF1396" s="1213"/>
      <c r="KOG1396" s="1213"/>
      <c r="KOH1396" s="1213"/>
      <c r="KOI1396" s="1213"/>
      <c r="KOJ1396" s="1213"/>
      <c r="KOK1396" s="1213"/>
      <c r="KOL1396" s="1213"/>
      <c r="KOM1396" s="1213"/>
      <c r="KON1396" s="1213"/>
      <c r="KOO1396" s="1213"/>
      <c r="KOP1396" s="1213"/>
      <c r="KOQ1396" s="1213"/>
      <c r="KOR1396" s="1213"/>
      <c r="KOS1396" s="1213"/>
      <c r="KOT1396" s="1213"/>
      <c r="KOU1396" s="1213"/>
      <c r="KOV1396" s="1213"/>
      <c r="KOW1396" s="1213"/>
      <c r="KOX1396" s="1213"/>
      <c r="KOY1396" s="1213"/>
      <c r="KOZ1396" s="1213"/>
      <c r="KPA1396" s="1213"/>
      <c r="KPB1396" s="1213"/>
      <c r="KPC1396" s="1213"/>
      <c r="KPD1396" s="1213"/>
      <c r="KPE1396" s="1213"/>
      <c r="KPF1396" s="1213"/>
      <c r="KPG1396" s="1213"/>
      <c r="KPH1396" s="1213"/>
      <c r="KPI1396" s="1213"/>
      <c r="KPJ1396" s="1213"/>
      <c r="KPK1396" s="1213"/>
      <c r="KPL1396" s="1213"/>
      <c r="KPM1396" s="1213"/>
      <c r="KPN1396" s="1213"/>
      <c r="KPO1396" s="1213"/>
      <c r="KPP1396" s="1213"/>
      <c r="KPQ1396" s="1213"/>
      <c r="KPR1396" s="1213"/>
      <c r="KPS1396" s="1213"/>
      <c r="KPT1396" s="1213"/>
      <c r="KPU1396" s="1213"/>
      <c r="KPV1396" s="1213"/>
      <c r="KPW1396" s="1213"/>
      <c r="KPX1396" s="1213"/>
      <c r="KPY1396" s="1213"/>
      <c r="KPZ1396" s="1213"/>
      <c r="KQA1396" s="1213"/>
      <c r="KQB1396" s="1213"/>
      <c r="KQC1396" s="1213"/>
      <c r="KQD1396" s="1213"/>
      <c r="KQE1396" s="1213"/>
      <c r="KQF1396" s="1213"/>
      <c r="KQG1396" s="1213"/>
      <c r="KQH1396" s="1213"/>
      <c r="KQI1396" s="1213"/>
      <c r="KQJ1396" s="1213"/>
      <c r="KQK1396" s="1213"/>
      <c r="KQL1396" s="1213"/>
      <c r="KQM1396" s="1213"/>
      <c r="KQN1396" s="1213"/>
      <c r="KQO1396" s="1213"/>
      <c r="KQP1396" s="1213"/>
      <c r="KQQ1396" s="1213"/>
      <c r="KQR1396" s="1213"/>
      <c r="KQS1396" s="1213"/>
      <c r="KQT1396" s="1213"/>
      <c r="KQU1396" s="1213"/>
      <c r="KQV1396" s="1213"/>
      <c r="KQW1396" s="1213"/>
      <c r="KQX1396" s="1213"/>
      <c r="KQY1396" s="1213"/>
      <c r="KQZ1396" s="1213"/>
      <c r="KRA1396" s="1213"/>
      <c r="KRB1396" s="1213"/>
      <c r="KRC1396" s="1213"/>
      <c r="KRD1396" s="1213"/>
      <c r="KRE1396" s="1213"/>
      <c r="KRF1396" s="1213"/>
      <c r="KRG1396" s="1213"/>
      <c r="KRH1396" s="1213"/>
      <c r="KRI1396" s="1213"/>
      <c r="KRJ1396" s="1213"/>
      <c r="KRK1396" s="1213"/>
      <c r="KRL1396" s="1213"/>
      <c r="KRM1396" s="1213"/>
      <c r="KRN1396" s="1213"/>
      <c r="KRO1396" s="1213"/>
      <c r="KRP1396" s="1213"/>
      <c r="KRQ1396" s="1213"/>
      <c r="KRR1396" s="1213"/>
      <c r="KRS1396" s="1213"/>
      <c r="KRT1396" s="1213"/>
      <c r="KRU1396" s="1213"/>
      <c r="KRV1396" s="1213"/>
      <c r="KRW1396" s="1213"/>
      <c r="KRX1396" s="1213"/>
      <c r="KRY1396" s="1213"/>
      <c r="KRZ1396" s="1213"/>
      <c r="KSA1396" s="1213"/>
      <c r="KSB1396" s="1213"/>
      <c r="KSC1396" s="1213"/>
      <c r="KSD1396" s="1213"/>
      <c r="KSE1396" s="1213"/>
      <c r="KSF1396" s="1213"/>
      <c r="KSG1396" s="1213"/>
      <c r="KSH1396" s="1213"/>
      <c r="KSI1396" s="1213"/>
      <c r="KSJ1396" s="1213"/>
      <c r="KSK1396" s="1213"/>
      <c r="KSL1396" s="1213"/>
      <c r="KSM1396" s="1213"/>
      <c r="KSN1396" s="1213"/>
      <c r="KSO1396" s="1213"/>
      <c r="KSP1396" s="1213"/>
      <c r="KSQ1396" s="1213"/>
      <c r="KSR1396" s="1213"/>
      <c r="KSS1396" s="1213"/>
      <c r="KST1396" s="1213"/>
      <c r="KSU1396" s="1213"/>
      <c r="KSV1396" s="1213"/>
      <c r="KSW1396" s="1213"/>
      <c r="KSX1396" s="1213"/>
      <c r="KSY1396" s="1213"/>
      <c r="KSZ1396" s="1213"/>
      <c r="KTA1396" s="1213"/>
      <c r="KTB1396" s="1213"/>
      <c r="KTC1396" s="1213"/>
      <c r="KTD1396" s="1213"/>
      <c r="KTE1396" s="1213"/>
      <c r="KTF1396" s="1213"/>
      <c r="KTG1396" s="1213"/>
      <c r="KTH1396" s="1213"/>
      <c r="KTI1396" s="1213"/>
      <c r="KTJ1396" s="1213"/>
      <c r="KTK1396" s="1213"/>
      <c r="KTL1396" s="1213"/>
      <c r="KTM1396" s="1213"/>
      <c r="KTN1396" s="1213"/>
      <c r="KTO1396" s="1213"/>
      <c r="KTP1396" s="1213"/>
      <c r="KTQ1396" s="1213"/>
      <c r="KTR1396" s="1213"/>
      <c r="KTS1396" s="1213"/>
      <c r="KTT1396" s="1213"/>
      <c r="KTU1396" s="1213"/>
      <c r="KTV1396" s="1213"/>
      <c r="KTW1396" s="1213"/>
      <c r="KTX1396" s="1213"/>
      <c r="KTY1396" s="1213"/>
      <c r="KTZ1396" s="1213"/>
      <c r="KUA1396" s="1213"/>
      <c r="KUB1396" s="1213"/>
      <c r="KUC1396" s="1213"/>
      <c r="KUD1396" s="1213"/>
      <c r="KUE1396" s="1213"/>
      <c r="KUF1396" s="1213"/>
      <c r="KUG1396" s="1213"/>
      <c r="KUH1396" s="1213"/>
      <c r="KUI1396" s="1213"/>
      <c r="KUJ1396" s="1213"/>
      <c r="KUK1396" s="1213"/>
      <c r="KUL1396" s="1213"/>
      <c r="KUM1396" s="1213"/>
      <c r="KUN1396" s="1213"/>
      <c r="KUO1396" s="1213"/>
      <c r="KUP1396" s="1213"/>
      <c r="KUQ1396" s="1213"/>
      <c r="KUR1396" s="1213"/>
      <c r="KUS1396" s="1213"/>
      <c r="KUT1396" s="1213"/>
      <c r="KUU1396" s="1213"/>
      <c r="KUV1396" s="1213"/>
      <c r="KUW1396" s="1213"/>
      <c r="KUX1396" s="1213"/>
      <c r="KUY1396" s="1213"/>
      <c r="KUZ1396" s="1213"/>
      <c r="KVA1396" s="1213"/>
      <c r="KVB1396" s="1213"/>
      <c r="KVC1396" s="1213"/>
      <c r="KVD1396" s="1213"/>
      <c r="KVE1396" s="1213"/>
      <c r="KVF1396" s="1213"/>
      <c r="KVG1396" s="1213"/>
      <c r="KVH1396" s="1213"/>
      <c r="KVI1396" s="1213"/>
      <c r="KVJ1396" s="1213"/>
      <c r="KVK1396" s="1213"/>
      <c r="KVL1396" s="1213"/>
      <c r="KVM1396" s="1213"/>
      <c r="KVN1396" s="1213"/>
      <c r="KVO1396" s="1213"/>
      <c r="KVP1396" s="1213"/>
      <c r="KVQ1396" s="1213"/>
      <c r="KVR1396" s="1213"/>
      <c r="KVS1396" s="1213"/>
      <c r="KVT1396" s="1213"/>
      <c r="KVU1396" s="1213"/>
      <c r="KVV1396" s="1213"/>
      <c r="KVW1396" s="1213"/>
      <c r="KVX1396" s="1213"/>
      <c r="KVY1396" s="1213"/>
      <c r="KVZ1396" s="1213"/>
      <c r="KWA1396" s="1213"/>
      <c r="KWB1396" s="1213"/>
      <c r="KWC1396" s="1213"/>
      <c r="KWD1396" s="1213"/>
      <c r="KWE1396" s="1213"/>
      <c r="KWF1396" s="1213"/>
      <c r="KWG1396" s="1213"/>
      <c r="KWH1396" s="1213"/>
      <c r="KWI1396" s="1213"/>
      <c r="KWJ1396" s="1213"/>
      <c r="KWK1396" s="1213"/>
      <c r="KWL1396" s="1213"/>
      <c r="KWM1396" s="1213"/>
      <c r="KWN1396" s="1213"/>
      <c r="KWO1396" s="1213"/>
      <c r="KWP1396" s="1213"/>
      <c r="KWQ1396" s="1213"/>
      <c r="KWR1396" s="1213"/>
      <c r="KWS1396" s="1213"/>
      <c r="KWT1396" s="1213"/>
      <c r="KWU1396" s="1213"/>
      <c r="KWV1396" s="1213"/>
      <c r="KWW1396" s="1213"/>
      <c r="KWX1396" s="1213"/>
      <c r="KWY1396" s="1213"/>
      <c r="KWZ1396" s="1213"/>
      <c r="KXA1396" s="1213"/>
      <c r="KXB1396" s="1213"/>
      <c r="KXC1396" s="1213"/>
      <c r="KXD1396" s="1213"/>
      <c r="KXE1396" s="1213"/>
      <c r="KXF1396" s="1213"/>
      <c r="KXG1396" s="1213"/>
      <c r="KXH1396" s="1213"/>
      <c r="KXI1396" s="1213"/>
      <c r="KXJ1396" s="1213"/>
      <c r="KXK1396" s="1213"/>
      <c r="KXL1396" s="1213"/>
      <c r="KXM1396" s="1213"/>
      <c r="KXN1396" s="1213"/>
      <c r="KXO1396" s="1213"/>
      <c r="KXP1396" s="1213"/>
      <c r="KXQ1396" s="1213"/>
      <c r="KXR1396" s="1213"/>
      <c r="KXS1396" s="1213"/>
      <c r="KXT1396" s="1213"/>
      <c r="KXU1396" s="1213"/>
      <c r="KXV1396" s="1213"/>
      <c r="KXW1396" s="1213"/>
      <c r="KXX1396" s="1213"/>
      <c r="KXY1396" s="1213"/>
      <c r="KXZ1396" s="1213"/>
      <c r="KYA1396" s="1213"/>
      <c r="KYB1396" s="1213"/>
      <c r="KYC1396" s="1213"/>
      <c r="KYD1396" s="1213"/>
      <c r="KYE1396" s="1213"/>
      <c r="KYF1396" s="1213"/>
      <c r="KYG1396" s="1213"/>
      <c r="KYH1396" s="1213"/>
      <c r="KYI1396" s="1213"/>
      <c r="KYJ1396" s="1213"/>
      <c r="KYK1396" s="1213"/>
      <c r="KYL1396" s="1213"/>
      <c r="KYM1396" s="1213"/>
      <c r="KYN1396" s="1213"/>
      <c r="KYO1396" s="1213"/>
      <c r="KYP1396" s="1213"/>
      <c r="KYQ1396" s="1213"/>
      <c r="KYR1396" s="1213"/>
      <c r="KYS1396" s="1213"/>
      <c r="KYT1396" s="1213"/>
      <c r="KYU1396" s="1213"/>
      <c r="KYV1396" s="1213"/>
      <c r="KYW1396" s="1213"/>
      <c r="KYX1396" s="1213"/>
      <c r="KYY1396" s="1213"/>
      <c r="KYZ1396" s="1213"/>
      <c r="KZA1396" s="1213"/>
      <c r="KZB1396" s="1213"/>
      <c r="KZC1396" s="1213"/>
      <c r="KZD1396" s="1213"/>
      <c r="KZE1396" s="1213"/>
      <c r="KZF1396" s="1213"/>
      <c r="KZG1396" s="1213"/>
      <c r="KZH1396" s="1213"/>
      <c r="KZI1396" s="1213"/>
      <c r="KZJ1396" s="1213"/>
      <c r="KZK1396" s="1213"/>
      <c r="KZL1396" s="1213"/>
      <c r="KZM1396" s="1213"/>
      <c r="KZN1396" s="1213"/>
      <c r="KZO1396" s="1213"/>
      <c r="KZP1396" s="1213"/>
      <c r="KZQ1396" s="1213"/>
      <c r="KZR1396" s="1213"/>
      <c r="KZS1396" s="1213"/>
      <c r="KZT1396" s="1213"/>
      <c r="KZU1396" s="1213"/>
      <c r="KZV1396" s="1213"/>
      <c r="KZW1396" s="1213"/>
      <c r="KZX1396" s="1213"/>
      <c r="KZY1396" s="1213"/>
      <c r="KZZ1396" s="1213"/>
      <c r="LAA1396" s="1213"/>
      <c r="LAB1396" s="1213"/>
      <c r="LAC1396" s="1213"/>
      <c r="LAD1396" s="1213"/>
      <c r="LAE1396" s="1213"/>
      <c r="LAF1396" s="1213"/>
      <c r="LAG1396" s="1213"/>
      <c r="LAH1396" s="1213"/>
      <c r="LAI1396" s="1213"/>
      <c r="LAJ1396" s="1213"/>
      <c r="LAK1396" s="1213"/>
      <c r="LAL1396" s="1213"/>
      <c r="LAM1396" s="1213"/>
      <c r="LAN1396" s="1213"/>
      <c r="LAO1396" s="1213"/>
      <c r="LAP1396" s="1213"/>
      <c r="LAQ1396" s="1213"/>
      <c r="LAR1396" s="1213"/>
      <c r="LAS1396" s="1213"/>
      <c r="LAT1396" s="1213"/>
      <c r="LAU1396" s="1213"/>
      <c r="LAV1396" s="1213"/>
      <c r="LAW1396" s="1213"/>
      <c r="LAX1396" s="1213"/>
      <c r="LAY1396" s="1213"/>
      <c r="LAZ1396" s="1213"/>
      <c r="LBA1396" s="1213"/>
      <c r="LBB1396" s="1213"/>
      <c r="LBC1396" s="1213"/>
      <c r="LBD1396" s="1213"/>
      <c r="LBE1396" s="1213"/>
      <c r="LBF1396" s="1213"/>
      <c r="LBG1396" s="1213"/>
      <c r="LBH1396" s="1213"/>
      <c r="LBI1396" s="1213"/>
      <c r="LBJ1396" s="1213"/>
      <c r="LBK1396" s="1213"/>
      <c r="LBL1396" s="1213"/>
      <c r="LBM1396" s="1213"/>
      <c r="LBN1396" s="1213"/>
      <c r="LBO1396" s="1213"/>
      <c r="LBP1396" s="1213"/>
      <c r="LBQ1396" s="1213"/>
      <c r="LBR1396" s="1213"/>
      <c r="LBS1396" s="1213"/>
      <c r="LBT1396" s="1213"/>
      <c r="LBU1396" s="1213"/>
      <c r="LBV1396" s="1213"/>
      <c r="LBW1396" s="1213"/>
      <c r="LBX1396" s="1213"/>
      <c r="LBY1396" s="1213"/>
      <c r="LBZ1396" s="1213"/>
      <c r="LCA1396" s="1213"/>
      <c r="LCB1396" s="1213"/>
      <c r="LCC1396" s="1213"/>
      <c r="LCD1396" s="1213"/>
      <c r="LCE1396" s="1213"/>
      <c r="LCF1396" s="1213"/>
      <c r="LCG1396" s="1213"/>
      <c r="LCH1396" s="1213"/>
      <c r="LCI1396" s="1213"/>
      <c r="LCJ1396" s="1213"/>
      <c r="LCK1396" s="1213"/>
      <c r="LCL1396" s="1213"/>
      <c r="LCM1396" s="1213"/>
      <c r="LCN1396" s="1213"/>
      <c r="LCO1396" s="1213"/>
      <c r="LCP1396" s="1213"/>
      <c r="LCQ1396" s="1213"/>
      <c r="LCR1396" s="1213"/>
      <c r="LCS1396" s="1213"/>
      <c r="LCT1396" s="1213"/>
      <c r="LCU1396" s="1213"/>
      <c r="LCV1396" s="1213"/>
      <c r="LCW1396" s="1213"/>
      <c r="LCX1396" s="1213"/>
      <c r="LCY1396" s="1213"/>
      <c r="LCZ1396" s="1213"/>
      <c r="LDA1396" s="1213"/>
      <c r="LDB1396" s="1213"/>
      <c r="LDC1396" s="1213"/>
      <c r="LDD1396" s="1213"/>
      <c r="LDE1396" s="1213"/>
      <c r="LDF1396" s="1213"/>
      <c r="LDG1396" s="1213"/>
      <c r="LDH1396" s="1213"/>
      <c r="LDI1396" s="1213"/>
      <c r="LDJ1396" s="1213"/>
      <c r="LDK1396" s="1213"/>
      <c r="LDL1396" s="1213"/>
      <c r="LDM1396" s="1213"/>
      <c r="LDN1396" s="1213"/>
      <c r="LDO1396" s="1213"/>
      <c r="LDP1396" s="1213"/>
      <c r="LDQ1396" s="1213"/>
      <c r="LDR1396" s="1213"/>
      <c r="LDS1396" s="1213"/>
      <c r="LDT1396" s="1213"/>
      <c r="LDU1396" s="1213"/>
      <c r="LDV1396" s="1213"/>
      <c r="LDW1396" s="1213"/>
      <c r="LDX1396" s="1213"/>
      <c r="LDY1396" s="1213"/>
      <c r="LDZ1396" s="1213"/>
      <c r="LEA1396" s="1213"/>
      <c r="LEB1396" s="1213"/>
      <c r="LEC1396" s="1213"/>
      <c r="LED1396" s="1213"/>
      <c r="LEE1396" s="1213"/>
      <c r="LEF1396" s="1213"/>
      <c r="LEG1396" s="1213"/>
      <c r="LEH1396" s="1213"/>
      <c r="LEI1396" s="1213"/>
      <c r="LEJ1396" s="1213"/>
      <c r="LEK1396" s="1213"/>
      <c r="LEL1396" s="1213"/>
      <c r="LEM1396" s="1213"/>
      <c r="LEN1396" s="1213"/>
      <c r="LEO1396" s="1213"/>
      <c r="LEP1396" s="1213"/>
      <c r="LEQ1396" s="1213"/>
      <c r="LER1396" s="1213"/>
      <c r="LES1396" s="1213"/>
      <c r="LET1396" s="1213"/>
      <c r="LEU1396" s="1213"/>
      <c r="LEV1396" s="1213"/>
      <c r="LEW1396" s="1213"/>
      <c r="LEX1396" s="1213"/>
      <c r="LEY1396" s="1213"/>
      <c r="LEZ1396" s="1213"/>
      <c r="LFA1396" s="1213"/>
      <c r="LFB1396" s="1213"/>
      <c r="LFC1396" s="1213"/>
      <c r="LFD1396" s="1213"/>
      <c r="LFE1396" s="1213"/>
      <c r="LFF1396" s="1213"/>
      <c r="LFG1396" s="1213"/>
      <c r="LFH1396" s="1213"/>
      <c r="LFI1396" s="1213"/>
      <c r="LFJ1396" s="1213"/>
      <c r="LFK1396" s="1213"/>
      <c r="LFL1396" s="1213"/>
      <c r="LFM1396" s="1213"/>
      <c r="LFN1396" s="1213"/>
      <c r="LFO1396" s="1213"/>
      <c r="LFP1396" s="1213"/>
      <c r="LFQ1396" s="1213"/>
      <c r="LFR1396" s="1213"/>
      <c r="LFS1396" s="1213"/>
      <c r="LFT1396" s="1213"/>
      <c r="LFU1396" s="1213"/>
      <c r="LFV1396" s="1213"/>
      <c r="LFW1396" s="1213"/>
      <c r="LFX1396" s="1213"/>
      <c r="LFY1396" s="1213"/>
      <c r="LFZ1396" s="1213"/>
      <c r="LGA1396" s="1213"/>
      <c r="LGB1396" s="1213"/>
      <c r="LGC1396" s="1213"/>
      <c r="LGD1396" s="1213"/>
      <c r="LGE1396" s="1213"/>
      <c r="LGF1396" s="1213"/>
      <c r="LGG1396" s="1213"/>
      <c r="LGH1396" s="1213"/>
      <c r="LGI1396" s="1213"/>
      <c r="LGJ1396" s="1213"/>
      <c r="LGK1396" s="1213"/>
      <c r="LGL1396" s="1213"/>
      <c r="LGM1396" s="1213"/>
      <c r="LGN1396" s="1213"/>
      <c r="LGO1396" s="1213"/>
      <c r="LGP1396" s="1213"/>
      <c r="LGQ1396" s="1213"/>
      <c r="LGR1396" s="1213"/>
      <c r="LGS1396" s="1213"/>
      <c r="LGT1396" s="1213"/>
      <c r="LGU1396" s="1213"/>
      <c r="LGV1396" s="1213"/>
      <c r="LGW1396" s="1213"/>
      <c r="LGX1396" s="1213"/>
      <c r="LGY1396" s="1213"/>
      <c r="LGZ1396" s="1213"/>
      <c r="LHA1396" s="1213"/>
      <c r="LHB1396" s="1213"/>
      <c r="LHC1396" s="1213"/>
      <c r="LHD1396" s="1213"/>
      <c r="LHE1396" s="1213"/>
      <c r="LHF1396" s="1213"/>
      <c r="LHG1396" s="1213"/>
      <c r="LHH1396" s="1213"/>
      <c r="LHI1396" s="1213"/>
      <c r="LHJ1396" s="1213"/>
      <c r="LHK1396" s="1213"/>
      <c r="LHL1396" s="1213"/>
      <c r="LHM1396" s="1213"/>
      <c r="LHN1396" s="1213"/>
      <c r="LHO1396" s="1213"/>
      <c r="LHP1396" s="1213"/>
      <c r="LHQ1396" s="1213"/>
      <c r="LHR1396" s="1213"/>
      <c r="LHS1396" s="1213"/>
      <c r="LHT1396" s="1213"/>
      <c r="LHU1396" s="1213"/>
      <c r="LHV1396" s="1213"/>
      <c r="LHW1396" s="1213"/>
      <c r="LHX1396" s="1213"/>
      <c r="LHY1396" s="1213"/>
      <c r="LHZ1396" s="1213"/>
      <c r="LIA1396" s="1213"/>
      <c r="LIB1396" s="1213"/>
      <c r="LIC1396" s="1213"/>
      <c r="LID1396" s="1213"/>
      <c r="LIE1396" s="1213"/>
      <c r="LIF1396" s="1213"/>
      <c r="LIG1396" s="1213"/>
      <c r="LIH1396" s="1213"/>
      <c r="LII1396" s="1213"/>
      <c r="LIJ1396" s="1213"/>
      <c r="LIK1396" s="1213"/>
      <c r="LIL1396" s="1213"/>
      <c r="LIM1396" s="1213"/>
      <c r="LIN1396" s="1213"/>
      <c r="LIO1396" s="1213"/>
      <c r="LIP1396" s="1213"/>
      <c r="LIQ1396" s="1213"/>
      <c r="LIR1396" s="1213"/>
      <c r="LIS1396" s="1213"/>
      <c r="LIT1396" s="1213"/>
      <c r="LIU1396" s="1213"/>
      <c r="LIV1396" s="1213"/>
      <c r="LIW1396" s="1213"/>
      <c r="LIX1396" s="1213"/>
      <c r="LIY1396" s="1213"/>
      <c r="LIZ1396" s="1213"/>
      <c r="LJA1396" s="1213"/>
      <c r="LJB1396" s="1213"/>
      <c r="LJC1396" s="1213"/>
      <c r="LJD1396" s="1213"/>
      <c r="LJE1396" s="1213"/>
      <c r="LJF1396" s="1213"/>
      <c r="LJG1396" s="1213"/>
      <c r="LJH1396" s="1213"/>
      <c r="LJI1396" s="1213"/>
      <c r="LJJ1396" s="1213"/>
      <c r="LJK1396" s="1213"/>
      <c r="LJL1396" s="1213"/>
      <c r="LJM1396" s="1213"/>
      <c r="LJN1396" s="1213"/>
      <c r="LJO1396" s="1213"/>
      <c r="LJP1396" s="1213"/>
      <c r="LJQ1396" s="1213"/>
      <c r="LJR1396" s="1213"/>
      <c r="LJS1396" s="1213"/>
      <c r="LJT1396" s="1213"/>
      <c r="LJU1396" s="1213"/>
      <c r="LJV1396" s="1213"/>
      <c r="LJW1396" s="1213"/>
      <c r="LJX1396" s="1213"/>
      <c r="LJY1396" s="1213"/>
      <c r="LJZ1396" s="1213"/>
      <c r="LKA1396" s="1213"/>
      <c r="LKB1396" s="1213"/>
      <c r="LKC1396" s="1213"/>
      <c r="LKD1396" s="1213"/>
      <c r="LKE1396" s="1213"/>
      <c r="LKF1396" s="1213"/>
      <c r="LKG1396" s="1213"/>
      <c r="LKH1396" s="1213"/>
      <c r="LKI1396" s="1213"/>
      <c r="LKJ1396" s="1213"/>
      <c r="LKK1396" s="1213"/>
      <c r="LKL1396" s="1213"/>
      <c r="LKM1396" s="1213"/>
      <c r="LKN1396" s="1213"/>
      <c r="LKO1396" s="1213"/>
      <c r="LKP1396" s="1213"/>
      <c r="LKQ1396" s="1213"/>
      <c r="LKR1396" s="1213"/>
      <c r="LKS1396" s="1213"/>
      <c r="LKT1396" s="1213"/>
      <c r="LKU1396" s="1213"/>
      <c r="LKV1396" s="1213"/>
      <c r="LKW1396" s="1213"/>
      <c r="LKX1396" s="1213"/>
      <c r="LKY1396" s="1213"/>
      <c r="LKZ1396" s="1213"/>
      <c r="LLA1396" s="1213"/>
      <c r="LLB1396" s="1213"/>
      <c r="LLC1396" s="1213"/>
      <c r="LLD1396" s="1213"/>
      <c r="LLE1396" s="1213"/>
      <c r="LLF1396" s="1213"/>
      <c r="LLG1396" s="1213"/>
      <c r="LLH1396" s="1213"/>
      <c r="LLI1396" s="1213"/>
      <c r="LLJ1396" s="1213"/>
      <c r="LLK1396" s="1213"/>
      <c r="LLL1396" s="1213"/>
      <c r="LLM1396" s="1213"/>
      <c r="LLN1396" s="1213"/>
      <c r="LLO1396" s="1213"/>
      <c r="LLP1396" s="1213"/>
      <c r="LLQ1396" s="1213"/>
      <c r="LLR1396" s="1213"/>
      <c r="LLS1396" s="1213"/>
      <c r="LLT1396" s="1213"/>
      <c r="LLU1396" s="1213"/>
      <c r="LLV1396" s="1213"/>
      <c r="LLW1396" s="1213"/>
      <c r="LLX1396" s="1213"/>
      <c r="LLY1396" s="1213"/>
      <c r="LLZ1396" s="1213"/>
      <c r="LMA1396" s="1213"/>
      <c r="LMB1396" s="1213"/>
      <c r="LMC1396" s="1213"/>
      <c r="LMD1396" s="1213"/>
      <c r="LME1396" s="1213"/>
      <c r="LMF1396" s="1213"/>
      <c r="LMG1396" s="1213"/>
      <c r="LMH1396" s="1213"/>
      <c r="LMI1396" s="1213"/>
      <c r="LMJ1396" s="1213"/>
      <c r="LMK1396" s="1213"/>
      <c r="LML1396" s="1213"/>
      <c r="LMM1396" s="1213"/>
      <c r="LMN1396" s="1213"/>
      <c r="LMO1396" s="1213"/>
      <c r="LMP1396" s="1213"/>
      <c r="LMQ1396" s="1213"/>
      <c r="LMR1396" s="1213"/>
      <c r="LMS1396" s="1213"/>
      <c r="LMT1396" s="1213"/>
      <c r="LMU1396" s="1213"/>
      <c r="LMV1396" s="1213"/>
      <c r="LMW1396" s="1213"/>
      <c r="LMX1396" s="1213"/>
      <c r="LMY1396" s="1213"/>
      <c r="LMZ1396" s="1213"/>
      <c r="LNA1396" s="1213"/>
      <c r="LNB1396" s="1213"/>
      <c r="LNC1396" s="1213"/>
      <c r="LND1396" s="1213"/>
      <c r="LNE1396" s="1213"/>
      <c r="LNF1396" s="1213"/>
      <c r="LNG1396" s="1213"/>
      <c r="LNH1396" s="1213"/>
      <c r="LNI1396" s="1213"/>
      <c r="LNJ1396" s="1213"/>
      <c r="LNK1396" s="1213"/>
      <c r="LNL1396" s="1213"/>
      <c r="LNM1396" s="1213"/>
      <c r="LNN1396" s="1213"/>
      <c r="LNO1396" s="1213"/>
      <c r="LNP1396" s="1213"/>
      <c r="LNQ1396" s="1213"/>
      <c r="LNR1396" s="1213"/>
      <c r="LNS1396" s="1213"/>
      <c r="LNT1396" s="1213"/>
      <c r="LNU1396" s="1213"/>
      <c r="LNV1396" s="1213"/>
      <c r="LNW1396" s="1213"/>
      <c r="LNX1396" s="1213"/>
      <c r="LNY1396" s="1213"/>
      <c r="LNZ1396" s="1213"/>
      <c r="LOA1396" s="1213"/>
      <c r="LOB1396" s="1213"/>
      <c r="LOC1396" s="1213"/>
      <c r="LOD1396" s="1213"/>
      <c r="LOE1396" s="1213"/>
      <c r="LOF1396" s="1213"/>
      <c r="LOG1396" s="1213"/>
      <c r="LOH1396" s="1213"/>
      <c r="LOI1396" s="1213"/>
      <c r="LOJ1396" s="1213"/>
      <c r="LOK1396" s="1213"/>
      <c r="LOL1396" s="1213"/>
      <c r="LOM1396" s="1213"/>
      <c r="LON1396" s="1213"/>
      <c r="LOO1396" s="1213"/>
      <c r="LOP1396" s="1213"/>
      <c r="LOQ1396" s="1213"/>
      <c r="LOR1396" s="1213"/>
      <c r="LOS1396" s="1213"/>
      <c r="LOT1396" s="1213"/>
      <c r="LOU1396" s="1213"/>
      <c r="LOV1396" s="1213"/>
      <c r="LOW1396" s="1213"/>
      <c r="LOX1396" s="1213"/>
      <c r="LOY1396" s="1213"/>
      <c r="LOZ1396" s="1213"/>
      <c r="LPA1396" s="1213"/>
      <c r="LPB1396" s="1213"/>
      <c r="LPC1396" s="1213"/>
      <c r="LPD1396" s="1213"/>
      <c r="LPE1396" s="1213"/>
      <c r="LPF1396" s="1213"/>
      <c r="LPG1396" s="1213"/>
      <c r="LPH1396" s="1213"/>
      <c r="LPI1396" s="1213"/>
      <c r="LPJ1396" s="1213"/>
      <c r="LPK1396" s="1213"/>
      <c r="LPL1396" s="1213"/>
      <c r="LPM1396" s="1213"/>
      <c r="LPN1396" s="1213"/>
      <c r="LPO1396" s="1213"/>
      <c r="LPP1396" s="1213"/>
      <c r="LPQ1396" s="1213"/>
      <c r="LPR1396" s="1213"/>
      <c r="LPS1396" s="1213"/>
      <c r="LPT1396" s="1213"/>
      <c r="LPU1396" s="1213"/>
      <c r="LPV1396" s="1213"/>
      <c r="LPW1396" s="1213"/>
      <c r="LPX1396" s="1213"/>
      <c r="LPY1396" s="1213"/>
      <c r="LPZ1396" s="1213"/>
      <c r="LQA1396" s="1213"/>
      <c r="LQB1396" s="1213"/>
      <c r="LQC1396" s="1213"/>
      <c r="LQD1396" s="1213"/>
      <c r="LQE1396" s="1213"/>
      <c r="LQF1396" s="1213"/>
      <c r="LQG1396" s="1213"/>
      <c r="LQH1396" s="1213"/>
      <c r="LQI1396" s="1213"/>
      <c r="LQJ1396" s="1213"/>
      <c r="LQK1396" s="1213"/>
      <c r="LQL1396" s="1213"/>
      <c r="LQM1396" s="1213"/>
      <c r="LQN1396" s="1213"/>
      <c r="LQO1396" s="1213"/>
      <c r="LQP1396" s="1213"/>
      <c r="LQQ1396" s="1213"/>
      <c r="LQR1396" s="1213"/>
      <c r="LQS1396" s="1213"/>
      <c r="LQT1396" s="1213"/>
      <c r="LQU1396" s="1213"/>
      <c r="LQV1396" s="1213"/>
      <c r="LQW1396" s="1213"/>
      <c r="LQX1396" s="1213"/>
      <c r="LQY1396" s="1213"/>
      <c r="LQZ1396" s="1213"/>
      <c r="LRA1396" s="1213"/>
      <c r="LRB1396" s="1213"/>
      <c r="LRC1396" s="1213"/>
      <c r="LRD1396" s="1213"/>
      <c r="LRE1396" s="1213"/>
      <c r="LRF1396" s="1213"/>
      <c r="LRG1396" s="1213"/>
      <c r="LRH1396" s="1213"/>
      <c r="LRI1396" s="1213"/>
      <c r="LRJ1396" s="1213"/>
      <c r="LRK1396" s="1213"/>
      <c r="LRL1396" s="1213"/>
      <c r="LRM1396" s="1213"/>
      <c r="LRN1396" s="1213"/>
      <c r="LRO1396" s="1213"/>
      <c r="LRP1396" s="1213"/>
      <c r="LRQ1396" s="1213"/>
      <c r="LRR1396" s="1213"/>
      <c r="LRS1396" s="1213"/>
      <c r="LRT1396" s="1213"/>
      <c r="LRU1396" s="1213"/>
      <c r="LRV1396" s="1213"/>
      <c r="LRW1396" s="1213"/>
      <c r="LRX1396" s="1213"/>
      <c r="LRY1396" s="1213"/>
      <c r="LRZ1396" s="1213"/>
      <c r="LSA1396" s="1213"/>
      <c r="LSB1396" s="1213"/>
      <c r="LSC1396" s="1213"/>
      <c r="LSD1396" s="1213"/>
      <c r="LSE1396" s="1213"/>
      <c r="LSF1396" s="1213"/>
      <c r="LSG1396" s="1213"/>
      <c r="LSH1396" s="1213"/>
      <c r="LSI1396" s="1213"/>
      <c r="LSJ1396" s="1213"/>
      <c r="LSK1396" s="1213"/>
      <c r="LSL1396" s="1213"/>
      <c r="LSM1396" s="1213"/>
      <c r="LSN1396" s="1213"/>
      <c r="LSO1396" s="1213"/>
      <c r="LSP1396" s="1213"/>
      <c r="LSQ1396" s="1213"/>
      <c r="LSR1396" s="1213"/>
      <c r="LSS1396" s="1213"/>
      <c r="LST1396" s="1213"/>
      <c r="LSU1396" s="1213"/>
      <c r="LSV1396" s="1213"/>
      <c r="LSW1396" s="1213"/>
      <c r="LSX1396" s="1213"/>
      <c r="LSY1396" s="1213"/>
      <c r="LSZ1396" s="1213"/>
      <c r="LTA1396" s="1213"/>
      <c r="LTB1396" s="1213"/>
      <c r="LTC1396" s="1213"/>
      <c r="LTD1396" s="1213"/>
      <c r="LTE1396" s="1213"/>
      <c r="LTF1396" s="1213"/>
      <c r="LTG1396" s="1213"/>
      <c r="LTH1396" s="1213"/>
      <c r="LTI1396" s="1213"/>
      <c r="LTJ1396" s="1213"/>
      <c r="LTK1396" s="1213"/>
      <c r="LTL1396" s="1213"/>
      <c r="LTM1396" s="1213"/>
      <c r="LTN1396" s="1213"/>
      <c r="LTO1396" s="1213"/>
      <c r="LTP1396" s="1213"/>
      <c r="LTQ1396" s="1213"/>
      <c r="LTR1396" s="1213"/>
      <c r="LTS1396" s="1213"/>
      <c r="LTT1396" s="1213"/>
      <c r="LTU1396" s="1213"/>
      <c r="LTV1396" s="1213"/>
      <c r="LTW1396" s="1213"/>
      <c r="LTX1396" s="1213"/>
      <c r="LTY1396" s="1213"/>
      <c r="LTZ1396" s="1213"/>
      <c r="LUA1396" s="1213"/>
      <c r="LUB1396" s="1213"/>
      <c r="LUC1396" s="1213"/>
      <c r="LUD1396" s="1213"/>
      <c r="LUE1396" s="1213"/>
      <c r="LUF1396" s="1213"/>
      <c r="LUG1396" s="1213"/>
      <c r="LUH1396" s="1213"/>
      <c r="LUI1396" s="1213"/>
      <c r="LUJ1396" s="1213"/>
      <c r="LUK1396" s="1213"/>
      <c r="LUL1396" s="1213"/>
      <c r="LUM1396" s="1213"/>
      <c r="LUN1396" s="1213"/>
      <c r="LUO1396" s="1213"/>
      <c r="LUP1396" s="1213"/>
      <c r="LUQ1396" s="1213"/>
      <c r="LUR1396" s="1213"/>
      <c r="LUS1396" s="1213"/>
      <c r="LUT1396" s="1213"/>
      <c r="LUU1396" s="1213"/>
      <c r="LUV1396" s="1213"/>
      <c r="LUW1396" s="1213"/>
      <c r="LUX1396" s="1213"/>
      <c r="LUY1396" s="1213"/>
      <c r="LUZ1396" s="1213"/>
      <c r="LVA1396" s="1213"/>
      <c r="LVB1396" s="1213"/>
      <c r="LVC1396" s="1213"/>
      <c r="LVD1396" s="1213"/>
      <c r="LVE1396" s="1213"/>
      <c r="LVF1396" s="1213"/>
      <c r="LVG1396" s="1213"/>
      <c r="LVH1396" s="1213"/>
      <c r="LVI1396" s="1213"/>
      <c r="LVJ1396" s="1213"/>
      <c r="LVK1396" s="1213"/>
      <c r="LVL1396" s="1213"/>
      <c r="LVM1396" s="1213"/>
      <c r="LVN1396" s="1213"/>
      <c r="LVO1396" s="1213"/>
      <c r="LVP1396" s="1213"/>
      <c r="LVQ1396" s="1213"/>
      <c r="LVR1396" s="1213"/>
      <c r="LVS1396" s="1213"/>
      <c r="LVT1396" s="1213"/>
      <c r="LVU1396" s="1213"/>
      <c r="LVV1396" s="1213"/>
      <c r="LVW1396" s="1213"/>
      <c r="LVX1396" s="1213"/>
      <c r="LVY1396" s="1213"/>
      <c r="LVZ1396" s="1213"/>
      <c r="LWA1396" s="1213"/>
      <c r="LWB1396" s="1213"/>
      <c r="LWC1396" s="1213"/>
      <c r="LWD1396" s="1213"/>
      <c r="LWE1396" s="1213"/>
      <c r="LWF1396" s="1213"/>
      <c r="LWG1396" s="1213"/>
      <c r="LWH1396" s="1213"/>
      <c r="LWI1396" s="1213"/>
      <c r="LWJ1396" s="1213"/>
      <c r="LWK1396" s="1213"/>
      <c r="LWL1396" s="1213"/>
      <c r="LWM1396" s="1213"/>
      <c r="LWN1396" s="1213"/>
      <c r="LWO1396" s="1213"/>
      <c r="LWP1396" s="1213"/>
      <c r="LWQ1396" s="1213"/>
      <c r="LWR1396" s="1213"/>
      <c r="LWS1396" s="1213"/>
      <c r="LWT1396" s="1213"/>
      <c r="LWU1396" s="1213"/>
      <c r="LWV1396" s="1213"/>
      <c r="LWW1396" s="1213"/>
      <c r="LWX1396" s="1213"/>
      <c r="LWY1396" s="1213"/>
      <c r="LWZ1396" s="1213"/>
      <c r="LXA1396" s="1213"/>
      <c r="LXB1396" s="1213"/>
      <c r="LXC1396" s="1213"/>
      <c r="LXD1396" s="1213"/>
      <c r="LXE1396" s="1213"/>
      <c r="LXF1396" s="1213"/>
      <c r="LXG1396" s="1213"/>
      <c r="LXH1396" s="1213"/>
      <c r="LXI1396" s="1213"/>
      <c r="LXJ1396" s="1213"/>
      <c r="LXK1396" s="1213"/>
      <c r="LXL1396" s="1213"/>
      <c r="LXM1396" s="1213"/>
      <c r="LXN1396" s="1213"/>
      <c r="LXO1396" s="1213"/>
      <c r="LXP1396" s="1213"/>
      <c r="LXQ1396" s="1213"/>
      <c r="LXR1396" s="1213"/>
      <c r="LXS1396" s="1213"/>
      <c r="LXT1396" s="1213"/>
      <c r="LXU1396" s="1213"/>
      <c r="LXV1396" s="1213"/>
      <c r="LXW1396" s="1213"/>
      <c r="LXX1396" s="1213"/>
      <c r="LXY1396" s="1213"/>
      <c r="LXZ1396" s="1213"/>
      <c r="LYA1396" s="1213"/>
      <c r="LYB1396" s="1213"/>
      <c r="LYC1396" s="1213"/>
      <c r="LYD1396" s="1213"/>
      <c r="LYE1396" s="1213"/>
      <c r="LYF1396" s="1213"/>
      <c r="LYG1396" s="1213"/>
      <c r="LYH1396" s="1213"/>
      <c r="LYI1396" s="1213"/>
      <c r="LYJ1396" s="1213"/>
      <c r="LYK1396" s="1213"/>
      <c r="LYL1396" s="1213"/>
      <c r="LYM1396" s="1213"/>
      <c r="LYN1396" s="1213"/>
      <c r="LYO1396" s="1213"/>
      <c r="LYP1396" s="1213"/>
      <c r="LYQ1396" s="1213"/>
      <c r="LYR1396" s="1213"/>
      <c r="LYS1396" s="1213"/>
      <c r="LYT1396" s="1213"/>
      <c r="LYU1396" s="1213"/>
      <c r="LYV1396" s="1213"/>
      <c r="LYW1396" s="1213"/>
      <c r="LYX1396" s="1213"/>
      <c r="LYY1396" s="1213"/>
      <c r="LYZ1396" s="1213"/>
      <c r="LZA1396" s="1213"/>
      <c r="LZB1396" s="1213"/>
      <c r="LZC1396" s="1213"/>
      <c r="LZD1396" s="1213"/>
      <c r="LZE1396" s="1213"/>
      <c r="LZF1396" s="1213"/>
      <c r="LZG1396" s="1213"/>
      <c r="LZH1396" s="1213"/>
      <c r="LZI1396" s="1213"/>
      <c r="LZJ1396" s="1213"/>
      <c r="LZK1396" s="1213"/>
      <c r="LZL1396" s="1213"/>
      <c r="LZM1396" s="1213"/>
      <c r="LZN1396" s="1213"/>
      <c r="LZO1396" s="1213"/>
      <c r="LZP1396" s="1213"/>
      <c r="LZQ1396" s="1213"/>
      <c r="LZR1396" s="1213"/>
      <c r="LZS1396" s="1213"/>
      <c r="LZT1396" s="1213"/>
      <c r="LZU1396" s="1213"/>
      <c r="LZV1396" s="1213"/>
      <c r="LZW1396" s="1213"/>
      <c r="LZX1396" s="1213"/>
      <c r="LZY1396" s="1213"/>
      <c r="LZZ1396" s="1213"/>
      <c r="MAA1396" s="1213"/>
      <c r="MAB1396" s="1213"/>
      <c r="MAC1396" s="1213"/>
      <c r="MAD1396" s="1213"/>
      <c r="MAE1396" s="1213"/>
      <c r="MAF1396" s="1213"/>
      <c r="MAG1396" s="1213"/>
      <c r="MAH1396" s="1213"/>
      <c r="MAI1396" s="1213"/>
      <c r="MAJ1396" s="1213"/>
      <c r="MAK1396" s="1213"/>
      <c r="MAL1396" s="1213"/>
      <c r="MAM1396" s="1213"/>
      <c r="MAN1396" s="1213"/>
      <c r="MAO1396" s="1213"/>
      <c r="MAP1396" s="1213"/>
      <c r="MAQ1396" s="1213"/>
      <c r="MAR1396" s="1213"/>
      <c r="MAS1396" s="1213"/>
      <c r="MAT1396" s="1213"/>
      <c r="MAU1396" s="1213"/>
      <c r="MAV1396" s="1213"/>
      <c r="MAW1396" s="1213"/>
      <c r="MAX1396" s="1213"/>
      <c r="MAY1396" s="1213"/>
      <c r="MAZ1396" s="1213"/>
      <c r="MBA1396" s="1213"/>
      <c r="MBB1396" s="1213"/>
      <c r="MBC1396" s="1213"/>
      <c r="MBD1396" s="1213"/>
      <c r="MBE1396" s="1213"/>
      <c r="MBF1396" s="1213"/>
      <c r="MBG1396" s="1213"/>
      <c r="MBH1396" s="1213"/>
      <c r="MBI1396" s="1213"/>
      <c r="MBJ1396" s="1213"/>
      <c r="MBK1396" s="1213"/>
      <c r="MBL1396" s="1213"/>
      <c r="MBM1396" s="1213"/>
      <c r="MBN1396" s="1213"/>
      <c r="MBO1396" s="1213"/>
      <c r="MBP1396" s="1213"/>
      <c r="MBQ1396" s="1213"/>
      <c r="MBR1396" s="1213"/>
      <c r="MBS1396" s="1213"/>
      <c r="MBT1396" s="1213"/>
      <c r="MBU1396" s="1213"/>
      <c r="MBV1396" s="1213"/>
      <c r="MBW1396" s="1213"/>
      <c r="MBX1396" s="1213"/>
      <c r="MBY1396" s="1213"/>
      <c r="MBZ1396" s="1213"/>
      <c r="MCA1396" s="1213"/>
      <c r="MCB1396" s="1213"/>
      <c r="MCC1396" s="1213"/>
      <c r="MCD1396" s="1213"/>
      <c r="MCE1396" s="1213"/>
      <c r="MCF1396" s="1213"/>
      <c r="MCG1396" s="1213"/>
      <c r="MCH1396" s="1213"/>
      <c r="MCI1396" s="1213"/>
      <c r="MCJ1396" s="1213"/>
      <c r="MCK1396" s="1213"/>
      <c r="MCL1396" s="1213"/>
      <c r="MCM1396" s="1213"/>
      <c r="MCN1396" s="1213"/>
      <c r="MCO1396" s="1213"/>
      <c r="MCP1396" s="1213"/>
      <c r="MCQ1396" s="1213"/>
      <c r="MCR1396" s="1213"/>
      <c r="MCS1396" s="1213"/>
      <c r="MCT1396" s="1213"/>
      <c r="MCU1396" s="1213"/>
      <c r="MCV1396" s="1213"/>
      <c r="MCW1396" s="1213"/>
      <c r="MCX1396" s="1213"/>
      <c r="MCY1396" s="1213"/>
      <c r="MCZ1396" s="1213"/>
      <c r="MDA1396" s="1213"/>
      <c r="MDB1396" s="1213"/>
      <c r="MDC1396" s="1213"/>
      <c r="MDD1396" s="1213"/>
      <c r="MDE1396" s="1213"/>
      <c r="MDF1396" s="1213"/>
      <c r="MDG1396" s="1213"/>
      <c r="MDH1396" s="1213"/>
      <c r="MDI1396" s="1213"/>
      <c r="MDJ1396" s="1213"/>
      <c r="MDK1396" s="1213"/>
      <c r="MDL1396" s="1213"/>
      <c r="MDM1396" s="1213"/>
      <c r="MDN1396" s="1213"/>
      <c r="MDO1396" s="1213"/>
      <c r="MDP1396" s="1213"/>
      <c r="MDQ1396" s="1213"/>
      <c r="MDR1396" s="1213"/>
      <c r="MDS1396" s="1213"/>
      <c r="MDT1396" s="1213"/>
      <c r="MDU1396" s="1213"/>
      <c r="MDV1396" s="1213"/>
      <c r="MDW1396" s="1213"/>
      <c r="MDX1396" s="1213"/>
      <c r="MDY1396" s="1213"/>
      <c r="MDZ1396" s="1213"/>
      <c r="MEA1396" s="1213"/>
      <c r="MEB1396" s="1213"/>
      <c r="MEC1396" s="1213"/>
      <c r="MED1396" s="1213"/>
      <c r="MEE1396" s="1213"/>
      <c r="MEF1396" s="1213"/>
      <c r="MEG1396" s="1213"/>
      <c r="MEH1396" s="1213"/>
      <c r="MEI1396" s="1213"/>
      <c r="MEJ1396" s="1213"/>
      <c r="MEK1396" s="1213"/>
      <c r="MEL1396" s="1213"/>
      <c r="MEM1396" s="1213"/>
      <c r="MEN1396" s="1213"/>
      <c r="MEO1396" s="1213"/>
      <c r="MEP1396" s="1213"/>
      <c r="MEQ1396" s="1213"/>
      <c r="MER1396" s="1213"/>
      <c r="MES1396" s="1213"/>
      <c r="MET1396" s="1213"/>
      <c r="MEU1396" s="1213"/>
      <c r="MEV1396" s="1213"/>
      <c r="MEW1396" s="1213"/>
      <c r="MEX1396" s="1213"/>
      <c r="MEY1396" s="1213"/>
      <c r="MEZ1396" s="1213"/>
      <c r="MFA1396" s="1213"/>
      <c r="MFB1396" s="1213"/>
      <c r="MFC1396" s="1213"/>
      <c r="MFD1396" s="1213"/>
      <c r="MFE1396" s="1213"/>
      <c r="MFF1396" s="1213"/>
      <c r="MFG1396" s="1213"/>
      <c r="MFH1396" s="1213"/>
      <c r="MFI1396" s="1213"/>
      <c r="MFJ1396" s="1213"/>
      <c r="MFK1396" s="1213"/>
      <c r="MFL1396" s="1213"/>
      <c r="MFM1396" s="1213"/>
      <c r="MFN1396" s="1213"/>
      <c r="MFO1396" s="1213"/>
      <c r="MFP1396" s="1213"/>
      <c r="MFQ1396" s="1213"/>
      <c r="MFR1396" s="1213"/>
      <c r="MFS1396" s="1213"/>
      <c r="MFT1396" s="1213"/>
      <c r="MFU1396" s="1213"/>
      <c r="MFV1396" s="1213"/>
      <c r="MFW1396" s="1213"/>
      <c r="MFX1396" s="1213"/>
      <c r="MFY1396" s="1213"/>
      <c r="MFZ1396" s="1213"/>
      <c r="MGA1396" s="1213"/>
      <c r="MGB1396" s="1213"/>
      <c r="MGC1396" s="1213"/>
      <c r="MGD1396" s="1213"/>
      <c r="MGE1396" s="1213"/>
      <c r="MGF1396" s="1213"/>
      <c r="MGG1396" s="1213"/>
      <c r="MGH1396" s="1213"/>
      <c r="MGI1396" s="1213"/>
      <c r="MGJ1396" s="1213"/>
      <c r="MGK1396" s="1213"/>
      <c r="MGL1396" s="1213"/>
      <c r="MGM1396" s="1213"/>
      <c r="MGN1396" s="1213"/>
      <c r="MGO1396" s="1213"/>
      <c r="MGP1396" s="1213"/>
      <c r="MGQ1396" s="1213"/>
      <c r="MGR1396" s="1213"/>
      <c r="MGS1396" s="1213"/>
      <c r="MGT1396" s="1213"/>
      <c r="MGU1396" s="1213"/>
      <c r="MGV1396" s="1213"/>
      <c r="MGW1396" s="1213"/>
      <c r="MGX1396" s="1213"/>
      <c r="MGY1396" s="1213"/>
      <c r="MGZ1396" s="1213"/>
      <c r="MHA1396" s="1213"/>
      <c r="MHB1396" s="1213"/>
      <c r="MHC1396" s="1213"/>
      <c r="MHD1396" s="1213"/>
      <c r="MHE1396" s="1213"/>
      <c r="MHF1396" s="1213"/>
      <c r="MHG1396" s="1213"/>
      <c r="MHH1396" s="1213"/>
      <c r="MHI1396" s="1213"/>
      <c r="MHJ1396" s="1213"/>
      <c r="MHK1396" s="1213"/>
      <c r="MHL1396" s="1213"/>
      <c r="MHM1396" s="1213"/>
      <c r="MHN1396" s="1213"/>
      <c r="MHO1396" s="1213"/>
      <c r="MHP1396" s="1213"/>
      <c r="MHQ1396" s="1213"/>
      <c r="MHR1396" s="1213"/>
      <c r="MHS1396" s="1213"/>
      <c r="MHT1396" s="1213"/>
      <c r="MHU1396" s="1213"/>
      <c r="MHV1396" s="1213"/>
      <c r="MHW1396" s="1213"/>
      <c r="MHX1396" s="1213"/>
      <c r="MHY1396" s="1213"/>
      <c r="MHZ1396" s="1213"/>
      <c r="MIA1396" s="1213"/>
      <c r="MIB1396" s="1213"/>
      <c r="MIC1396" s="1213"/>
      <c r="MID1396" s="1213"/>
      <c r="MIE1396" s="1213"/>
      <c r="MIF1396" s="1213"/>
      <c r="MIG1396" s="1213"/>
      <c r="MIH1396" s="1213"/>
      <c r="MII1396" s="1213"/>
      <c r="MIJ1396" s="1213"/>
      <c r="MIK1396" s="1213"/>
      <c r="MIL1396" s="1213"/>
      <c r="MIM1396" s="1213"/>
      <c r="MIN1396" s="1213"/>
      <c r="MIO1396" s="1213"/>
      <c r="MIP1396" s="1213"/>
      <c r="MIQ1396" s="1213"/>
      <c r="MIR1396" s="1213"/>
      <c r="MIS1396" s="1213"/>
      <c r="MIT1396" s="1213"/>
      <c r="MIU1396" s="1213"/>
      <c r="MIV1396" s="1213"/>
      <c r="MIW1396" s="1213"/>
      <c r="MIX1396" s="1213"/>
      <c r="MIY1396" s="1213"/>
      <c r="MIZ1396" s="1213"/>
      <c r="MJA1396" s="1213"/>
      <c r="MJB1396" s="1213"/>
      <c r="MJC1396" s="1213"/>
      <c r="MJD1396" s="1213"/>
      <c r="MJE1396" s="1213"/>
      <c r="MJF1396" s="1213"/>
      <c r="MJG1396" s="1213"/>
      <c r="MJH1396" s="1213"/>
      <c r="MJI1396" s="1213"/>
      <c r="MJJ1396" s="1213"/>
      <c r="MJK1396" s="1213"/>
      <c r="MJL1396" s="1213"/>
      <c r="MJM1396" s="1213"/>
      <c r="MJN1396" s="1213"/>
      <c r="MJO1396" s="1213"/>
      <c r="MJP1396" s="1213"/>
      <c r="MJQ1396" s="1213"/>
      <c r="MJR1396" s="1213"/>
      <c r="MJS1396" s="1213"/>
      <c r="MJT1396" s="1213"/>
      <c r="MJU1396" s="1213"/>
      <c r="MJV1396" s="1213"/>
      <c r="MJW1396" s="1213"/>
      <c r="MJX1396" s="1213"/>
      <c r="MJY1396" s="1213"/>
      <c r="MJZ1396" s="1213"/>
      <c r="MKA1396" s="1213"/>
      <c r="MKB1396" s="1213"/>
      <c r="MKC1396" s="1213"/>
      <c r="MKD1396" s="1213"/>
      <c r="MKE1396" s="1213"/>
      <c r="MKF1396" s="1213"/>
      <c r="MKG1396" s="1213"/>
      <c r="MKH1396" s="1213"/>
      <c r="MKI1396" s="1213"/>
      <c r="MKJ1396" s="1213"/>
      <c r="MKK1396" s="1213"/>
      <c r="MKL1396" s="1213"/>
      <c r="MKM1396" s="1213"/>
      <c r="MKN1396" s="1213"/>
      <c r="MKO1396" s="1213"/>
      <c r="MKP1396" s="1213"/>
      <c r="MKQ1396" s="1213"/>
      <c r="MKR1396" s="1213"/>
      <c r="MKS1396" s="1213"/>
      <c r="MKT1396" s="1213"/>
      <c r="MKU1396" s="1213"/>
      <c r="MKV1396" s="1213"/>
      <c r="MKW1396" s="1213"/>
      <c r="MKX1396" s="1213"/>
      <c r="MKY1396" s="1213"/>
      <c r="MKZ1396" s="1213"/>
      <c r="MLA1396" s="1213"/>
      <c r="MLB1396" s="1213"/>
      <c r="MLC1396" s="1213"/>
      <c r="MLD1396" s="1213"/>
      <c r="MLE1396" s="1213"/>
      <c r="MLF1396" s="1213"/>
      <c r="MLG1396" s="1213"/>
      <c r="MLH1396" s="1213"/>
      <c r="MLI1396" s="1213"/>
      <c r="MLJ1396" s="1213"/>
      <c r="MLK1396" s="1213"/>
      <c r="MLL1396" s="1213"/>
      <c r="MLM1396" s="1213"/>
      <c r="MLN1396" s="1213"/>
      <c r="MLO1396" s="1213"/>
      <c r="MLP1396" s="1213"/>
      <c r="MLQ1396" s="1213"/>
      <c r="MLR1396" s="1213"/>
      <c r="MLS1396" s="1213"/>
      <c r="MLT1396" s="1213"/>
      <c r="MLU1396" s="1213"/>
      <c r="MLV1396" s="1213"/>
      <c r="MLW1396" s="1213"/>
      <c r="MLX1396" s="1213"/>
      <c r="MLY1396" s="1213"/>
      <c r="MLZ1396" s="1213"/>
      <c r="MMA1396" s="1213"/>
      <c r="MMB1396" s="1213"/>
      <c r="MMC1396" s="1213"/>
      <c r="MMD1396" s="1213"/>
      <c r="MME1396" s="1213"/>
      <c r="MMF1396" s="1213"/>
      <c r="MMG1396" s="1213"/>
      <c r="MMH1396" s="1213"/>
      <c r="MMI1396" s="1213"/>
      <c r="MMJ1396" s="1213"/>
      <c r="MMK1396" s="1213"/>
      <c r="MML1396" s="1213"/>
      <c r="MMM1396" s="1213"/>
      <c r="MMN1396" s="1213"/>
      <c r="MMO1396" s="1213"/>
      <c r="MMP1396" s="1213"/>
      <c r="MMQ1396" s="1213"/>
      <c r="MMR1396" s="1213"/>
      <c r="MMS1396" s="1213"/>
      <c r="MMT1396" s="1213"/>
      <c r="MMU1396" s="1213"/>
      <c r="MMV1396" s="1213"/>
      <c r="MMW1396" s="1213"/>
      <c r="MMX1396" s="1213"/>
      <c r="MMY1396" s="1213"/>
      <c r="MMZ1396" s="1213"/>
      <c r="MNA1396" s="1213"/>
      <c r="MNB1396" s="1213"/>
      <c r="MNC1396" s="1213"/>
      <c r="MND1396" s="1213"/>
      <c r="MNE1396" s="1213"/>
      <c r="MNF1396" s="1213"/>
      <c r="MNG1396" s="1213"/>
      <c r="MNH1396" s="1213"/>
      <c r="MNI1396" s="1213"/>
      <c r="MNJ1396" s="1213"/>
      <c r="MNK1396" s="1213"/>
      <c r="MNL1396" s="1213"/>
      <c r="MNM1396" s="1213"/>
      <c r="MNN1396" s="1213"/>
      <c r="MNO1396" s="1213"/>
      <c r="MNP1396" s="1213"/>
      <c r="MNQ1396" s="1213"/>
      <c r="MNR1396" s="1213"/>
      <c r="MNS1396" s="1213"/>
      <c r="MNT1396" s="1213"/>
      <c r="MNU1396" s="1213"/>
      <c r="MNV1396" s="1213"/>
      <c r="MNW1396" s="1213"/>
      <c r="MNX1396" s="1213"/>
      <c r="MNY1396" s="1213"/>
      <c r="MNZ1396" s="1213"/>
      <c r="MOA1396" s="1213"/>
      <c r="MOB1396" s="1213"/>
      <c r="MOC1396" s="1213"/>
      <c r="MOD1396" s="1213"/>
      <c r="MOE1396" s="1213"/>
      <c r="MOF1396" s="1213"/>
      <c r="MOG1396" s="1213"/>
      <c r="MOH1396" s="1213"/>
      <c r="MOI1396" s="1213"/>
      <c r="MOJ1396" s="1213"/>
      <c r="MOK1396" s="1213"/>
      <c r="MOL1396" s="1213"/>
      <c r="MOM1396" s="1213"/>
      <c r="MON1396" s="1213"/>
      <c r="MOO1396" s="1213"/>
      <c r="MOP1396" s="1213"/>
      <c r="MOQ1396" s="1213"/>
      <c r="MOR1396" s="1213"/>
      <c r="MOS1396" s="1213"/>
      <c r="MOT1396" s="1213"/>
      <c r="MOU1396" s="1213"/>
      <c r="MOV1396" s="1213"/>
      <c r="MOW1396" s="1213"/>
      <c r="MOX1396" s="1213"/>
      <c r="MOY1396" s="1213"/>
      <c r="MOZ1396" s="1213"/>
      <c r="MPA1396" s="1213"/>
      <c r="MPB1396" s="1213"/>
      <c r="MPC1396" s="1213"/>
      <c r="MPD1396" s="1213"/>
      <c r="MPE1396" s="1213"/>
      <c r="MPF1396" s="1213"/>
      <c r="MPG1396" s="1213"/>
      <c r="MPH1396" s="1213"/>
      <c r="MPI1396" s="1213"/>
      <c r="MPJ1396" s="1213"/>
      <c r="MPK1396" s="1213"/>
      <c r="MPL1396" s="1213"/>
      <c r="MPM1396" s="1213"/>
      <c r="MPN1396" s="1213"/>
      <c r="MPO1396" s="1213"/>
      <c r="MPP1396" s="1213"/>
      <c r="MPQ1396" s="1213"/>
      <c r="MPR1396" s="1213"/>
      <c r="MPS1396" s="1213"/>
      <c r="MPT1396" s="1213"/>
      <c r="MPU1396" s="1213"/>
      <c r="MPV1396" s="1213"/>
      <c r="MPW1396" s="1213"/>
      <c r="MPX1396" s="1213"/>
      <c r="MPY1396" s="1213"/>
      <c r="MPZ1396" s="1213"/>
      <c r="MQA1396" s="1213"/>
      <c r="MQB1396" s="1213"/>
      <c r="MQC1396" s="1213"/>
      <c r="MQD1396" s="1213"/>
      <c r="MQE1396" s="1213"/>
      <c r="MQF1396" s="1213"/>
      <c r="MQG1396" s="1213"/>
      <c r="MQH1396" s="1213"/>
      <c r="MQI1396" s="1213"/>
      <c r="MQJ1396" s="1213"/>
      <c r="MQK1396" s="1213"/>
      <c r="MQL1396" s="1213"/>
      <c r="MQM1396" s="1213"/>
      <c r="MQN1396" s="1213"/>
      <c r="MQO1396" s="1213"/>
      <c r="MQP1396" s="1213"/>
      <c r="MQQ1396" s="1213"/>
      <c r="MQR1396" s="1213"/>
      <c r="MQS1396" s="1213"/>
      <c r="MQT1396" s="1213"/>
      <c r="MQU1396" s="1213"/>
      <c r="MQV1396" s="1213"/>
      <c r="MQW1396" s="1213"/>
      <c r="MQX1396" s="1213"/>
      <c r="MQY1396" s="1213"/>
      <c r="MQZ1396" s="1213"/>
      <c r="MRA1396" s="1213"/>
      <c r="MRB1396" s="1213"/>
      <c r="MRC1396" s="1213"/>
      <c r="MRD1396" s="1213"/>
      <c r="MRE1396" s="1213"/>
      <c r="MRF1396" s="1213"/>
      <c r="MRG1396" s="1213"/>
      <c r="MRH1396" s="1213"/>
      <c r="MRI1396" s="1213"/>
      <c r="MRJ1396" s="1213"/>
      <c r="MRK1396" s="1213"/>
      <c r="MRL1396" s="1213"/>
      <c r="MRM1396" s="1213"/>
      <c r="MRN1396" s="1213"/>
      <c r="MRO1396" s="1213"/>
      <c r="MRP1396" s="1213"/>
      <c r="MRQ1396" s="1213"/>
      <c r="MRR1396" s="1213"/>
      <c r="MRS1396" s="1213"/>
      <c r="MRT1396" s="1213"/>
      <c r="MRU1396" s="1213"/>
      <c r="MRV1396" s="1213"/>
      <c r="MRW1396" s="1213"/>
      <c r="MRX1396" s="1213"/>
      <c r="MRY1396" s="1213"/>
      <c r="MRZ1396" s="1213"/>
      <c r="MSA1396" s="1213"/>
      <c r="MSB1396" s="1213"/>
      <c r="MSC1396" s="1213"/>
      <c r="MSD1396" s="1213"/>
      <c r="MSE1396" s="1213"/>
      <c r="MSF1396" s="1213"/>
      <c r="MSG1396" s="1213"/>
      <c r="MSH1396" s="1213"/>
      <c r="MSI1396" s="1213"/>
      <c r="MSJ1396" s="1213"/>
      <c r="MSK1396" s="1213"/>
      <c r="MSL1396" s="1213"/>
      <c r="MSM1396" s="1213"/>
      <c r="MSN1396" s="1213"/>
      <c r="MSO1396" s="1213"/>
      <c r="MSP1396" s="1213"/>
      <c r="MSQ1396" s="1213"/>
      <c r="MSR1396" s="1213"/>
      <c r="MSS1396" s="1213"/>
      <c r="MST1396" s="1213"/>
      <c r="MSU1396" s="1213"/>
      <c r="MSV1396" s="1213"/>
      <c r="MSW1396" s="1213"/>
      <c r="MSX1396" s="1213"/>
      <c r="MSY1396" s="1213"/>
      <c r="MSZ1396" s="1213"/>
      <c r="MTA1396" s="1213"/>
      <c r="MTB1396" s="1213"/>
      <c r="MTC1396" s="1213"/>
      <c r="MTD1396" s="1213"/>
      <c r="MTE1396" s="1213"/>
      <c r="MTF1396" s="1213"/>
      <c r="MTG1396" s="1213"/>
      <c r="MTH1396" s="1213"/>
      <c r="MTI1396" s="1213"/>
      <c r="MTJ1396" s="1213"/>
      <c r="MTK1396" s="1213"/>
      <c r="MTL1396" s="1213"/>
      <c r="MTM1396" s="1213"/>
      <c r="MTN1396" s="1213"/>
      <c r="MTO1396" s="1213"/>
      <c r="MTP1396" s="1213"/>
      <c r="MTQ1396" s="1213"/>
      <c r="MTR1396" s="1213"/>
      <c r="MTS1396" s="1213"/>
      <c r="MTT1396" s="1213"/>
      <c r="MTU1396" s="1213"/>
      <c r="MTV1396" s="1213"/>
      <c r="MTW1396" s="1213"/>
      <c r="MTX1396" s="1213"/>
      <c r="MTY1396" s="1213"/>
      <c r="MTZ1396" s="1213"/>
      <c r="MUA1396" s="1213"/>
      <c r="MUB1396" s="1213"/>
      <c r="MUC1396" s="1213"/>
      <c r="MUD1396" s="1213"/>
      <c r="MUE1396" s="1213"/>
      <c r="MUF1396" s="1213"/>
      <c r="MUG1396" s="1213"/>
      <c r="MUH1396" s="1213"/>
      <c r="MUI1396" s="1213"/>
      <c r="MUJ1396" s="1213"/>
      <c r="MUK1396" s="1213"/>
      <c r="MUL1396" s="1213"/>
      <c r="MUM1396" s="1213"/>
      <c r="MUN1396" s="1213"/>
      <c r="MUO1396" s="1213"/>
      <c r="MUP1396" s="1213"/>
      <c r="MUQ1396" s="1213"/>
      <c r="MUR1396" s="1213"/>
      <c r="MUS1396" s="1213"/>
      <c r="MUT1396" s="1213"/>
      <c r="MUU1396" s="1213"/>
      <c r="MUV1396" s="1213"/>
      <c r="MUW1396" s="1213"/>
      <c r="MUX1396" s="1213"/>
      <c r="MUY1396" s="1213"/>
      <c r="MUZ1396" s="1213"/>
      <c r="MVA1396" s="1213"/>
      <c r="MVB1396" s="1213"/>
      <c r="MVC1396" s="1213"/>
      <c r="MVD1396" s="1213"/>
      <c r="MVE1396" s="1213"/>
      <c r="MVF1396" s="1213"/>
      <c r="MVG1396" s="1213"/>
      <c r="MVH1396" s="1213"/>
      <c r="MVI1396" s="1213"/>
      <c r="MVJ1396" s="1213"/>
      <c r="MVK1396" s="1213"/>
      <c r="MVL1396" s="1213"/>
      <c r="MVM1396" s="1213"/>
      <c r="MVN1396" s="1213"/>
      <c r="MVO1396" s="1213"/>
      <c r="MVP1396" s="1213"/>
      <c r="MVQ1396" s="1213"/>
      <c r="MVR1396" s="1213"/>
      <c r="MVS1396" s="1213"/>
      <c r="MVT1396" s="1213"/>
      <c r="MVU1396" s="1213"/>
      <c r="MVV1396" s="1213"/>
      <c r="MVW1396" s="1213"/>
      <c r="MVX1396" s="1213"/>
      <c r="MVY1396" s="1213"/>
      <c r="MVZ1396" s="1213"/>
      <c r="MWA1396" s="1213"/>
      <c r="MWB1396" s="1213"/>
      <c r="MWC1396" s="1213"/>
      <c r="MWD1396" s="1213"/>
      <c r="MWE1396" s="1213"/>
      <c r="MWF1396" s="1213"/>
      <c r="MWG1396" s="1213"/>
      <c r="MWH1396" s="1213"/>
      <c r="MWI1396" s="1213"/>
      <c r="MWJ1396" s="1213"/>
      <c r="MWK1396" s="1213"/>
      <c r="MWL1396" s="1213"/>
      <c r="MWM1396" s="1213"/>
      <c r="MWN1396" s="1213"/>
      <c r="MWO1396" s="1213"/>
      <c r="MWP1396" s="1213"/>
      <c r="MWQ1396" s="1213"/>
      <c r="MWR1396" s="1213"/>
      <c r="MWS1396" s="1213"/>
      <c r="MWT1396" s="1213"/>
      <c r="MWU1396" s="1213"/>
      <c r="MWV1396" s="1213"/>
      <c r="MWW1396" s="1213"/>
      <c r="MWX1396" s="1213"/>
      <c r="MWY1396" s="1213"/>
      <c r="MWZ1396" s="1213"/>
      <c r="MXA1396" s="1213"/>
      <c r="MXB1396" s="1213"/>
      <c r="MXC1396" s="1213"/>
      <c r="MXD1396" s="1213"/>
      <c r="MXE1396" s="1213"/>
      <c r="MXF1396" s="1213"/>
      <c r="MXG1396" s="1213"/>
      <c r="MXH1396" s="1213"/>
      <c r="MXI1396" s="1213"/>
      <c r="MXJ1396" s="1213"/>
      <c r="MXK1396" s="1213"/>
      <c r="MXL1396" s="1213"/>
      <c r="MXM1396" s="1213"/>
      <c r="MXN1396" s="1213"/>
      <c r="MXO1396" s="1213"/>
      <c r="MXP1396" s="1213"/>
      <c r="MXQ1396" s="1213"/>
      <c r="MXR1396" s="1213"/>
      <c r="MXS1396" s="1213"/>
      <c r="MXT1396" s="1213"/>
      <c r="MXU1396" s="1213"/>
      <c r="MXV1396" s="1213"/>
      <c r="MXW1396" s="1213"/>
      <c r="MXX1396" s="1213"/>
      <c r="MXY1396" s="1213"/>
      <c r="MXZ1396" s="1213"/>
      <c r="MYA1396" s="1213"/>
      <c r="MYB1396" s="1213"/>
      <c r="MYC1396" s="1213"/>
      <c r="MYD1396" s="1213"/>
      <c r="MYE1396" s="1213"/>
      <c r="MYF1396" s="1213"/>
      <c r="MYG1396" s="1213"/>
      <c r="MYH1396" s="1213"/>
      <c r="MYI1396" s="1213"/>
      <c r="MYJ1396" s="1213"/>
      <c r="MYK1396" s="1213"/>
      <c r="MYL1396" s="1213"/>
      <c r="MYM1396" s="1213"/>
      <c r="MYN1396" s="1213"/>
      <c r="MYO1396" s="1213"/>
      <c r="MYP1396" s="1213"/>
      <c r="MYQ1396" s="1213"/>
      <c r="MYR1396" s="1213"/>
      <c r="MYS1396" s="1213"/>
      <c r="MYT1396" s="1213"/>
      <c r="MYU1396" s="1213"/>
      <c r="MYV1396" s="1213"/>
      <c r="MYW1396" s="1213"/>
      <c r="MYX1396" s="1213"/>
      <c r="MYY1396" s="1213"/>
      <c r="MYZ1396" s="1213"/>
      <c r="MZA1396" s="1213"/>
      <c r="MZB1396" s="1213"/>
      <c r="MZC1396" s="1213"/>
      <c r="MZD1396" s="1213"/>
      <c r="MZE1396" s="1213"/>
      <c r="MZF1396" s="1213"/>
      <c r="MZG1396" s="1213"/>
      <c r="MZH1396" s="1213"/>
      <c r="MZI1396" s="1213"/>
      <c r="MZJ1396" s="1213"/>
      <c r="MZK1396" s="1213"/>
      <c r="MZL1396" s="1213"/>
      <c r="MZM1396" s="1213"/>
      <c r="MZN1396" s="1213"/>
      <c r="MZO1396" s="1213"/>
      <c r="MZP1396" s="1213"/>
      <c r="MZQ1396" s="1213"/>
      <c r="MZR1396" s="1213"/>
      <c r="MZS1396" s="1213"/>
      <c r="MZT1396" s="1213"/>
      <c r="MZU1396" s="1213"/>
      <c r="MZV1396" s="1213"/>
      <c r="MZW1396" s="1213"/>
      <c r="MZX1396" s="1213"/>
      <c r="MZY1396" s="1213"/>
      <c r="MZZ1396" s="1213"/>
      <c r="NAA1396" s="1213"/>
      <c r="NAB1396" s="1213"/>
      <c r="NAC1396" s="1213"/>
      <c r="NAD1396" s="1213"/>
      <c r="NAE1396" s="1213"/>
      <c r="NAF1396" s="1213"/>
      <c r="NAG1396" s="1213"/>
      <c r="NAH1396" s="1213"/>
      <c r="NAI1396" s="1213"/>
      <c r="NAJ1396" s="1213"/>
      <c r="NAK1396" s="1213"/>
      <c r="NAL1396" s="1213"/>
      <c r="NAM1396" s="1213"/>
      <c r="NAN1396" s="1213"/>
      <c r="NAO1396" s="1213"/>
      <c r="NAP1396" s="1213"/>
      <c r="NAQ1396" s="1213"/>
      <c r="NAR1396" s="1213"/>
      <c r="NAS1396" s="1213"/>
      <c r="NAT1396" s="1213"/>
      <c r="NAU1396" s="1213"/>
      <c r="NAV1396" s="1213"/>
      <c r="NAW1396" s="1213"/>
      <c r="NAX1396" s="1213"/>
      <c r="NAY1396" s="1213"/>
      <c r="NAZ1396" s="1213"/>
      <c r="NBA1396" s="1213"/>
      <c r="NBB1396" s="1213"/>
      <c r="NBC1396" s="1213"/>
      <c r="NBD1396" s="1213"/>
      <c r="NBE1396" s="1213"/>
      <c r="NBF1396" s="1213"/>
      <c r="NBG1396" s="1213"/>
      <c r="NBH1396" s="1213"/>
      <c r="NBI1396" s="1213"/>
      <c r="NBJ1396" s="1213"/>
      <c r="NBK1396" s="1213"/>
      <c r="NBL1396" s="1213"/>
      <c r="NBM1396" s="1213"/>
      <c r="NBN1396" s="1213"/>
      <c r="NBO1396" s="1213"/>
      <c r="NBP1396" s="1213"/>
      <c r="NBQ1396" s="1213"/>
      <c r="NBR1396" s="1213"/>
      <c r="NBS1396" s="1213"/>
      <c r="NBT1396" s="1213"/>
      <c r="NBU1396" s="1213"/>
      <c r="NBV1396" s="1213"/>
      <c r="NBW1396" s="1213"/>
      <c r="NBX1396" s="1213"/>
      <c r="NBY1396" s="1213"/>
      <c r="NBZ1396" s="1213"/>
      <c r="NCA1396" s="1213"/>
      <c r="NCB1396" s="1213"/>
      <c r="NCC1396" s="1213"/>
      <c r="NCD1396" s="1213"/>
      <c r="NCE1396" s="1213"/>
      <c r="NCF1396" s="1213"/>
      <c r="NCG1396" s="1213"/>
      <c r="NCH1396" s="1213"/>
      <c r="NCI1396" s="1213"/>
      <c r="NCJ1396" s="1213"/>
      <c r="NCK1396" s="1213"/>
      <c r="NCL1396" s="1213"/>
      <c r="NCM1396" s="1213"/>
      <c r="NCN1396" s="1213"/>
      <c r="NCO1396" s="1213"/>
      <c r="NCP1396" s="1213"/>
      <c r="NCQ1396" s="1213"/>
      <c r="NCR1396" s="1213"/>
      <c r="NCS1396" s="1213"/>
      <c r="NCT1396" s="1213"/>
      <c r="NCU1396" s="1213"/>
      <c r="NCV1396" s="1213"/>
      <c r="NCW1396" s="1213"/>
      <c r="NCX1396" s="1213"/>
      <c r="NCY1396" s="1213"/>
      <c r="NCZ1396" s="1213"/>
      <c r="NDA1396" s="1213"/>
      <c r="NDB1396" s="1213"/>
      <c r="NDC1396" s="1213"/>
      <c r="NDD1396" s="1213"/>
      <c r="NDE1396" s="1213"/>
      <c r="NDF1396" s="1213"/>
      <c r="NDG1396" s="1213"/>
      <c r="NDH1396" s="1213"/>
      <c r="NDI1396" s="1213"/>
      <c r="NDJ1396" s="1213"/>
      <c r="NDK1396" s="1213"/>
      <c r="NDL1396" s="1213"/>
      <c r="NDM1396" s="1213"/>
      <c r="NDN1396" s="1213"/>
      <c r="NDO1396" s="1213"/>
      <c r="NDP1396" s="1213"/>
      <c r="NDQ1396" s="1213"/>
      <c r="NDR1396" s="1213"/>
      <c r="NDS1396" s="1213"/>
      <c r="NDT1396" s="1213"/>
      <c r="NDU1396" s="1213"/>
      <c r="NDV1396" s="1213"/>
      <c r="NDW1396" s="1213"/>
      <c r="NDX1396" s="1213"/>
      <c r="NDY1396" s="1213"/>
      <c r="NDZ1396" s="1213"/>
      <c r="NEA1396" s="1213"/>
      <c r="NEB1396" s="1213"/>
      <c r="NEC1396" s="1213"/>
      <c r="NED1396" s="1213"/>
      <c r="NEE1396" s="1213"/>
      <c r="NEF1396" s="1213"/>
      <c r="NEG1396" s="1213"/>
      <c r="NEH1396" s="1213"/>
      <c r="NEI1396" s="1213"/>
      <c r="NEJ1396" s="1213"/>
      <c r="NEK1396" s="1213"/>
      <c r="NEL1396" s="1213"/>
      <c r="NEM1396" s="1213"/>
      <c r="NEN1396" s="1213"/>
      <c r="NEO1396" s="1213"/>
      <c r="NEP1396" s="1213"/>
      <c r="NEQ1396" s="1213"/>
      <c r="NER1396" s="1213"/>
      <c r="NES1396" s="1213"/>
      <c r="NET1396" s="1213"/>
      <c r="NEU1396" s="1213"/>
      <c r="NEV1396" s="1213"/>
      <c r="NEW1396" s="1213"/>
      <c r="NEX1396" s="1213"/>
      <c r="NEY1396" s="1213"/>
      <c r="NEZ1396" s="1213"/>
      <c r="NFA1396" s="1213"/>
      <c r="NFB1396" s="1213"/>
      <c r="NFC1396" s="1213"/>
      <c r="NFD1396" s="1213"/>
      <c r="NFE1396" s="1213"/>
      <c r="NFF1396" s="1213"/>
      <c r="NFG1396" s="1213"/>
      <c r="NFH1396" s="1213"/>
      <c r="NFI1396" s="1213"/>
      <c r="NFJ1396" s="1213"/>
      <c r="NFK1396" s="1213"/>
      <c r="NFL1396" s="1213"/>
      <c r="NFM1396" s="1213"/>
      <c r="NFN1396" s="1213"/>
      <c r="NFO1396" s="1213"/>
      <c r="NFP1396" s="1213"/>
      <c r="NFQ1396" s="1213"/>
      <c r="NFR1396" s="1213"/>
      <c r="NFS1396" s="1213"/>
      <c r="NFT1396" s="1213"/>
      <c r="NFU1396" s="1213"/>
      <c r="NFV1396" s="1213"/>
      <c r="NFW1396" s="1213"/>
      <c r="NFX1396" s="1213"/>
      <c r="NFY1396" s="1213"/>
      <c r="NFZ1396" s="1213"/>
      <c r="NGA1396" s="1213"/>
      <c r="NGB1396" s="1213"/>
      <c r="NGC1396" s="1213"/>
      <c r="NGD1396" s="1213"/>
      <c r="NGE1396" s="1213"/>
      <c r="NGF1396" s="1213"/>
      <c r="NGG1396" s="1213"/>
      <c r="NGH1396" s="1213"/>
      <c r="NGI1396" s="1213"/>
      <c r="NGJ1396" s="1213"/>
      <c r="NGK1396" s="1213"/>
      <c r="NGL1396" s="1213"/>
      <c r="NGM1396" s="1213"/>
      <c r="NGN1396" s="1213"/>
      <c r="NGO1396" s="1213"/>
      <c r="NGP1396" s="1213"/>
      <c r="NGQ1396" s="1213"/>
      <c r="NGR1396" s="1213"/>
      <c r="NGS1396" s="1213"/>
      <c r="NGT1396" s="1213"/>
      <c r="NGU1396" s="1213"/>
      <c r="NGV1396" s="1213"/>
      <c r="NGW1396" s="1213"/>
      <c r="NGX1396" s="1213"/>
      <c r="NGY1396" s="1213"/>
      <c r="NGZ1396" s="1213"/>
      <c r="NHA1396" s="1213"/>
      <c r="NHB1396" s="1213"/>
      <c r="NHC1396" s="1213"/>
      <c r="NHD1396" s="1213"/>
      <c r="NHE1396" s="1213"/>
      <c r="NHF1396" s="1213"/>
      <c r="NHG1396" s="1213"/>
      <c r="NHH1396" s="1213"/>
      <c r="NHI1396" s="1213"/>
      <c r="NHJ1396" s="1213"/>
      <c r="NHK1396" s="1213"/>
      <c r="NHL1396" s="1213"/>
      <c r="NHM1396" s="1213"/>
      <c r="NHN1396" s="1213"/>
      <c r="NHO1396" s="1213"/>
      <c r="NHP1396" s="1213"/>
      <c r="NHQ1396" s="1213"/>
      <c r="NHR1396" s="1213"/>
      <c r="NHS1396" s="1213"/>
      <c r="NHT1396" s="1213"/>
      <c r="NHU1396" s="1213"/>
      <c r="NHV1396" s="1213"/>
      <c r="NHW1396" s="1213"/>
      <c r="NHX1396" s="1213"/>
      <c r="NHY1396" s="1213"/>
      <c r="NHZ1396" s="1213"/>
      <c r="NIA1396" s="1213"/>
      <c r="NIB1396" s="1213"/>
      <c r="NIC1396" s="1213"/>
      <c r="NID1396" s="1213"/>
      <c r="NIE1396" s="1213"/>
      <c r="NIF1396" s="1213"/>
      <c r="NIG1396" s="1213"/>
      <c r="NIH1396" s="1213"/>
      <c r="NII1396" s="1213"/>
      <c r="NIJ1396" s="1213"/>
      <c r="NIK1396" s="1213"/>
      <c r="NIL1396" s="1213"/>
      <c r="NIM1396" s="1213"/>
      <c r="NIN1396" s="1213"/>
      <c r="NIO1396" s="1213"/>
      <c r="NIP1396" s="1213"/>
      <c r="NIQ1396" s="1213"/>
      <c r="NIR1396" s="1213"/>
      <c r="NIS1396" s="1213"/>
      <c r="NIT1396" s="1213"/>
      <c r="NIU1396" s="1213"/>
      <c r="NIV1396" s="1213"/>
      <c r="NIW1396" s="1213"/>
      <c r="NIX1396" s="1213"/>
      <c r="NIY1396" s="1213"/>
      <c r="NIZ1396" s="1213"/>
      <c r="NJA1396" s="1213"/>
      <c r="NJB1396" s="1213"/>
      <c r="NJC1396" s="1213"/>
      <c r="NJD1396" s="1213"/>
      <c r="NJE1396" s="1213"/>
      <c r="NJF1396" s="1213"/>
      <c r="NJG1396" s="1213"/>
      <c r="NJH1396" s="1213"/>
      <c r="NJI1396" s="1213"/>
      <c r="NJJ1396" s="1213"/>
      <c r="NJK1396" s="1213"/>
      <c r="NJL1396" s="1213"/>
      <c r="NJM1396" s="1213"/>
      <c r="NJN1396" s="1213"/>
      <c r="NJO1396" s="1213"/>
      <c r="NJP1396" s="1213"/>
      <c r="NJQ1396" s="1213"/>
      <c r="NJR1396" s="1213"/>
      <c r="NJS1396" s="1213"/>
      <c r="NJT1396" s="1213"/>
      <c r="NJU1396" s="1213"/>
      <c r="NJV1396" s="1213"/>
      <c r="NJW1396" s="1213"/>
      <c r="NJX1396" s="1213"/>
      <c r="NJY1396" s="1213"/>
      <c r="NJZ1396" s="1213"/>
      <c r="NKA1396" s="1213"/>
      <c r="NKB1396" s="1213"/>
      <c r="NKC1396" s="1213"/>
      <c r="NKD1396" s="1213"/>
      <c r="NKE1396" s="1213"/>
      <c r="NKF1396" s="1213"/>
      <c r="NKG1396" s="1213"/>
      <c r="NKH1396" s="1213"/>
      <c r="NKI1396" s="1213"/>
      <c r="NKJ1396" s="1213"/>
      <c r="NKK1396" s="1213"/>
      <c r="NKL1396" s="1213"/>
      <c r="NKM1396" s="1213"/>
      <c r="NKN1396" s="1213"/>
      <c r="NKO1396" s="1213"/>
      <c r="NKP1396" s="1213"/>
      <c r="NKQ1396" s="1213"/>
      <c r="NKR1396" s="1213"/>
      <c r="NKS1396" s="1213"/>
      <c r="NKT1396" s="1213"/>
      <c r="NKU1396" s="1213"/>
      <c r="NKV1396" s="1213"/>
      <c r="NKW1396" s="1213"/>
      <c r="NKX1396" s="1213"/>
      <c r="NKY1396" s="1213"/>
      <c r="NKZ1396" s="1213"/>
      <c r="NLA1396" s="1213"/>
      <c r="NLB1396" s="1213"/>
      <c r="NLC1396" s="1213"/>
      <c r="NLD1396" s="1213"/>
      <c r="NLE1396" s="1213"/>
      <c r="NLF1396" s="1213"/>
      <c r="NLG1396" s="1213"/>
      <c r="NLH1396" s="1213"/>
      <c r="NLI1396" s="1213"/>
      <c r="NLJ1396" s="1213"/>
      <c r="NLK1396" s="1213"/>
      <c r="NLL1396" s="1213"/>
      <c r="NLM1396" s="1213"/>
      <c r="NLN1396" s="1213"/>
      <c r="NLO1396" s="1213"/>
      <c r="NLP1396" s="1213"/>
      <c r="NLQ1396" s="1213"/>
      <c r="NLR1396" s="1213"/>
      <c r="NLS1396" s="1213"/>
      <c r="NLT1396" s="1213"/>
      <c r="NLU1396" s="1213"/>
      <c r="NLV1396" s="1213"/>
      <c r="NLW1396" s="1213"/>
      <c r="NLX1396" s="1213"/>
      <c r="NLY1396" s="1213"/>
      <c r="NLZ1396" s="1213"/>
      <c r="NMA1396" s="1213"/>
      <c r="NMB1396" s="1213"/>
      <c r="NMC1396" s="1213"/>
      <c r="NMD1396" s="1213"/>
      <c r="NME1396" s="1213"/>
      <c r="NMF1396" s="1213"/>
      <c r="NMG1396" s="1213"/>
      <c r="NMH1396" s="1213"/>
      <c r="NMI1396" s="1213"/>
      <c r="NMJ1396" s="1213"/>
      <c r="NMK1396" s="1213"/>
      <c r="NML1396" s="1213"/>
      <c r="NMM1396" s="1213"/>
      <c r="NMN1396" s="1213"/>
      <c r="NMO1396" s="1213"/>
      <c r="NMP1396" s="1213"/>
      <c r="NMQ1396" s="1213"/>
      <c r="NMR1396" s="1213"/>
      <c r="NMS1396" s="1213"/>
      <c r="NMT1396" s="1213"/>
      <c r="NMU1396" s="1213"/>
      <c r="NMV1396" s="1213"/>
      <c r="NMW1396" s="1213"/>
      <c r="NMX1396" s="1213"/>
      <c r="NMY1396" s="1213"/>
      <c r="NMZ1396" s="1213"/>
      <c r="NNA1396" s="1213"/>
      <c r="NNB1396" s="1213"/>
      <c r="NNC1396" s="1213"/>
      <c r="NND1396" s="1213"/>
      <c r="NNE1396" s="1213"/>
      <c r="NNF1396" s="1213"/>
      <c r="NNG1396" s="1213"/>
      <c r="NNH1396" s="1213"/>
      <c r="NNI1396" s="1213"/>
      <c r="NNJ1396" s="1213"/>
      <c r="NNK1396" s="1213"/>
      <c r="NNL1396" s="1213"/>
      <c r="NNM1396" s="1213"/>
      <c r="NNN1396" s="1213"/>
      <c r="NNO1396" s="1213"/>
      <c r="NNP1396" s="1213"/>
      <c r="NNQ1396" s="1213"/>
      <c r="NNR1396" s="1213"/>
      <c r="NNS1396" s="1213"/>
      <c r="NNT1396" s="1213"/>
      <c r="NNU1396" s="1213"/>
      <c r="NNV1396" s="1213"/>
      <c r="NNW1396" s="1213"/>
      <c r="NNX1396" s="1213"/>
      <c r="NNY1396" s="1213"/>
      <c r="NNZ1396" s="1213"/>
      <c r="NOA1396" s="1213"/>
      <c r="NOB1396" s="1213"/>
      <c r="NOC1396" s="1213"/>
      <c r="NOD1396" s="1213"/>
      <c r="NOE1396" s="1213"/>
      <c r="NOF1396" s="1213"/>
      <c r="NOG1396" s="1213"/>
      <c r="NOH1396" s="1213"/>
      <c r="NOI1396" s="1213"/>
      <c r="NOJ1396" s="1213"/>
      <c r="NOK1396" s="1213"/>
      <c r="NOL1396" s="1213"/>
      <c r="NOM1396" s="1213"/>
      <c r="NON1396" s="1213"/>
      <c r="NOO1396" s="1213"/>
      <c r="NOP1396" s="1213"/>
      <c r="NOQ1396" s="1213"/>
      <c r="NOR1396" s="1213"/>
      <c r="NOS1396" s="1213"/>
      <c r="NOT1396" s="1213"/>
      <c r="NOU1396" s="1213"/>
      <c r="NOV1396" s="1213"/>
      <c r="NOW1396" s="1213"/>
      <c r="NOX1396" s="1213"/>
      <c r="NOY1396" s="1213"/>
      <c r="NOZ1396" s="1213"/>
      <c r="NPA1396" s="1213"/>
      <c r="NPB1396" s="1213"/>
      <c r="NPC1396" s="1213"/>
      <c r="NPD1396" s="1213"/>
      <c r="NPE1396" s="1213"/>
      <c r="NPF1396" s="1213"/>
      <c r="NPG1396" s="1213"/>
      <c r="NPH1396" s="1213"/>
      <c r="NPI1396" s="1213"/>
      <c r="NPJ1396" s="1213"/>
      <c r="NPK1396" s="1213"/>
      <c r="NPL1396" s="1213"/>
      <c r="NPM1396" s="1213"/>
      <c r="NPN1396" s="1213"/>
      <c r="NPO1396" s="1213"/>
      <c r="NPP1396" s="1213"/>
      <c r="NPQ1396" s="1213"/>
      <c r="NPR1396" s="1213"/>
      <c r="NPS1396" s="1213"/>
      <c r="NPT1396" s="1213"/>
      <c r="NPU1396" s="1213"/>
      <c r="NPV1396" s="1213"/>
      <c r="NPW1396" s="1213"/>
      <c r="NPX1396" s="1213"/>
      <c r="NPY1396" s="1213"/>
      <c r="NPZ1396" s="1213"/>
      <c r="NQA1396" s="1213"/>
      <c r="NQB1396" s="1213"/>
      <c r="NQC1396" s="1213"/>
      <c r="NQD1396" s="1213"/>
      <c r="NQE1396" s="1213"/>
      <c r="NQF1396" s="1213"/>
      <c r="NQG1396" s="1213"/>
      <c r="NQH1396" s="1213"/>
      <c r="NQI1396" s="1213"/>
      <c r="NQJ1396" s="1213"/>
      <c r="NQK1396" s="1213"/>
      <c r="NQL1396" s="1213"/>
      <c r="NQM1396" s="1213"/>
      <c r="NQN1396" s="1213"/>
      <c r="NQO1396" s="1213"/>
      <c r="NQP1396" s="1213"/>
      <c r="NQQ1396" s="1213"/>
      <c r="NQR1396" s="1213"/>
      <c r="NQS1396" s="1213"/>
      <c r="NQT1396" s="1213"/>
      <c r="NQU1396" s="1213"/>
      <c r="NQV1396" s="1213"/>
      <c r="NQW1396" s="1213"/>
      <c r="NQX1396" s="1213"/>
      <c r="NQY1396" s="1213"/>
      <c r="NQZ1396" s="1213"/>
      <c r="NRA1396" s="1213"/>
      <c r="NRB1396" s="1213"/>
      <c r="NRC1396" s="1213"/>
      <c r="NRD1396" s="1213"/>
      <c r="NRE1396" s="1213"/>
      <c r="NRF1396" s="1213"/>
      <c r="NRG1396" s="1213"/>
      <c r="NRH1396" s="1213"/>
      <c r="NRI1396" s="1213"/>
      <c r="NRJ1396" s="1213"/>
      <c r="NRK1396" s="1213"/>
      <c r="NRL1396" s="1213"/>
      <c r="NRM1396" s="1213"/>
      <c r="NRN1396" s="1213"/>
      <c r="NRO1396" s="1213"/>
      <c r="NRP1396" s="1213"/>
      <c r="NRQ1396" s="1213"/>
      <c r="NRR1396" s="1213"/>
      <c r="NRS1396" s="1213"/>
      <c r="NRT1396" s="1213"/>
      <c r="NRU1396" s="1213"/>
      <c r="NRV1396" s="1213"/>
      <c r="NRW1396" s="1213"/>
      <c r="NRX1396" s="1213"/>
      <c r="NRY1396" s="1213"/>
      <c r="NRZ1396" s="1213"/>
      <c r="NSA1396" s="1213"/>
      <c r="NSB1396" s="1213"/>
      <c r="NSC1396" s="1213"/>
      <c r="NSD1396" s="1213"/>
      <c r="NSE1396" s="1213"/>
      <c r="NSF1396" s="1213"/>
      <c r="NSG1396" s="1213"/>
      <c r="NSH1396" s="1213"/>
      <c r="NSI1396" s="1213"/>
      <c r="NSJ1396" s="1213"/>
      <c r="NSK1396" s="1213"/>
      <c r="NSL1396" s="1213"/>
      <c r="NSM1396" s="1213"/>
      <c r="NSN1396" s="1213"/>
      <c r="NSO1396" s="1213"/>
      <c r="NSP1396" s="1213"/>
      <c r="NSQ1396" s="1213"/>
      <c r="NSR1396" s="1213"/>
      <c r="NSS1396" s="1213"/>
      <c r="NST1396" s="1213"/>
      <c r="NSU1396" s="1213"/>
      <c r="NSV1396" s="1213"/>
      <c r="NSW1396" s="1213"/>
      <c r="NSX1396" s="1213"/>
      <c r="NSY1396" s="1213"/>
      <c r="NSZ1396" s="1213"/>
      <c r="NTA1396" s="1213"/>
      <c r="NTB1396" s="1213"/>
      <c r="NTC1396" s="1213"/>
      <c r="NTD1396" s="1213"/>
      <c r="NTE1396" s="1213"/>
      <c r="NTF1396" s="1213"/>
      <c r="NTG1396" s="1213"/>
      <c r="NTH1396" s="1213"/>
      <c r="NTI1396" s="1213"/>
      <c r="NTJ1396" s="1213"/>
      <c r="NTK1396" s="1213"/>
      <c r="NTL1396" s="1213"/>
      <c r="NTM1396" s="1213"/>
      <c r="NTN1396" s="1213"/>
      <c r="NTO1396" s="1213"/>
      <c r="NTP1396" s="1213"/>
      <c r="NTQ1396" s="1213"/>
      <c r="NTR1396" s="1213"/>
      <c r="NTS1396" s="1213"/>
      <c r="NTT1396" s="1213"/>
      <c r="NTU1396" s="1213"/>
      <c r="NTV1396" s="1213"/>
      <c r="NTW1396" s="1213"/>
      <c r="NTX1396" s="1213"/>
      <c r="NTY1396" s="1213"/>
      <c r="NTZ1396" s="1213"/>
      <c r="NUA1396" s="1213"/>
      <c r="NUB1396" s="1213"/>
      <c r="NUC1396" s="1213"/>
      <c r="NUD1396" s="1213"/>
      <c r="NUE1396" s="1213"/>
      <c r="NUF1396" s="1213"/>
      <c r="NUG1396" s="1213"/>
      <c r="NUH1396" s="1213"/>
      <c r="NUI1396" s="1213"/>
      <c r="NUJ1396" s="1213"/>
      <c r="NUK1396" s="1213"/>
      <c r="NUL1396" s="1213"/>
      <c r="NUM1396" s="1213"/>
      <c r="NUN1396" s="1213"/>
      <c r="NUO1396" s="1213"/>
      <c r="NUP1396" s="1213"/>
      <c r="NUQ1396" s="1213"/>
      <c r="NUR1396" s="1213"/>
      <c r="NUS1396" s="1213"/>
      <c r="NUT1396" s="1213"/>
      <c r="NUU1396" s="1213"/>
      <c r="NUV1396" s="1213"/>
      <c r="NUW1396" s="1213"/>
      <c r="NUX1396" s="1213"/>
      <c r="NUY1396" s="1213"/>
      <c r="NUZ1396" s="1213"/>
      <c r="NVA1396" s="1213"/>
      <c r="NVB1396" s="1213"/>
      <c r="NVC1396" s="1213"/>
      <c r="NVD1396" s="1213"/>
      <c r="NVE1396" s="1213"/>
      <c r="NVF1396" s="1213"/>
      <c r="NVG1396" s="1213"/>
      <c r="NVH1396" s="1213"/>
      <c r="NVI1396" s="1213"/>
      <c r="NVJ1396" s="1213"/>
      <c r="NVK1396" s="1213"/>
      <c r="NVL1396" s="1213"/>
      <c r="NVM1396" s="1213"/>
      <c r="NVN1396" s="1213"/>
      <c r="NVO1396" s="1213"/>
      <c r="NVP1396" s="1213"/>
      <c r="NVQ1396" s="1213"/>
      <c r="NVR1396" s="1213"/>
      <c r="NVS1396" s="1213"/>
      <c r="NVT1396" s="1213"/>
      <c r="NVU1396" s="1213"/>
      <c r="NVV1396" s="1213"/>
      <c r="NVW1396" s="1213"/>
      <c r="NVX1396" s="1213"/>
      <c r="NVY1396" s="1213"/>
      <c r="NVZ1396" s="1213"/>
      <c r="NWA1396" s="1213"/>
      <c r="NWB1396" s="1213"/>
      <c r="NWC1396" s="1213"/>
      <c r="NWD1396" s="1213"/>
      <c r="NWE1396" s="1213"/>
      <c r="NWF1396" s="1213"/>
      <c r="NWG1396" s="1213"/>
      <c r="NWH1396" s="1213"/>
      <c r="NWI1396" s="1213"/>
      <c r="NWJ1396" s="1213"/>
      <c r="NWK1396" s="1213"/>
      <c r="NWL1396" s="1213"/>
      <c r="NWM1396" s="1213"/>
      <c r="NWN1396" s="1213"/>
      <c r="NWO1396" s="1213"/>
      <c r="NWP1396" s="1213"/>
      <c r="NWQ1396" s="1213"/>
      <c r="NWR1396" s="1213"/>
      <c r="NWS1396" s="1213"/>
      <c r="NWT1396" s="1213"/>
      <c r="NWU1396" s="1213"/>
      <c r="NWV1396" s="1213"/>
      <c r="NWW1396" s="1213"/>
      <c r="NWX1396" s="1213"/>
      <c r="NWY1396" s="1213"/>
      <c r="NWZ1396" s="1213"/>
      <c r="NXA1396" s="1213"/>
      <c r="NXB1396" s="1213"/>
      <c r="NXC1396" s="1213"/>
      <c r="NXD1396" s="1213"/>
      <c r="NXE1396" s="1213"/>
      <c r="NXF1396" s="1213"/>
      <c r="NXG1396" s="1213"/>
      <c r="NXH1396" s="1213"/>
      <c r="NXI1396" s="1213"/>
      <c r="NXJ1396" s="1213"/>
      <c r="NXK1396" s="1213"/>
      <c r="NXL1396" s="1213"/>
      <c r="NXM1396" s="1213"/>
      <c r="NXN1396" s="1213"/>
      <c r="NXO1396" s="1213"/>
      <c r="NXP1396" s="1213"/>
      <c r="NXQ1396" s="1213"/>
      <c r="NXR1396" s="1213"/>
      <c r="NXS1396" s="1213"/>
      <c r="NXT1396" s="1213"/>
      <c r="NXU1396" s="1213"/>
      <c r="NXV1396" s="1213"/>
      <c r="NXW1396" s="1213"/>
      <c r="NXX1396" s="1213"/>
      <c r="NXY1396" s="1213"/>
      <c r="NXZ1396" s="1213"/>
      <c r="NYA1396" s="1213"/>
      <c r="NYB1396" s="1213"/>
      <c r="NYC1396" s="1213"/>
      <c r="NYD1396" s="1213"/>
      <c r="NYE1396" s="1213"/>
      <c r="NYF1396" s="1213"/>
      <c r="NYG1396" s="1213"/>
      <c r="NYH1396" s="1213"/>
      <c r="NYI1396" s="1213"/>
      <c r="NYJ1396" s="1213"/>
      <c r="NYK1396" s="1213"/>
      <c r="NYL1396" s="1213"/>
      <c r="NYM1396" s="1213"/>
      <c r="NYN1396" s="1213"/>
      <c r="NYO1396" s="1213"/>
      <c r="NYP1396" s="1213"/>
      <c r="NYQ1396" s="1213"/>
      <c r="NYR1396" s="1213"/>
      <c r="NYS1396" s="1213"/>
      <c r="NYT1396" s="1213"/>
      <c r="NYU1396" s="1213"/>
      <c r="NYV1396" s="1213"/>
      <c r="NYW1396" s="1213"/>
      <c r="NYX1396" s="1213"/>
      <c r="NYY1396" s="1213"/>
      <c r="NYZ1396" s="1213"/>
      <c r="NZA1396" s="1213"/>
      <c r="NZB1396" s="1213"/>
      <c r="NZC1396" s="1213"/>
      <c r="NZD1396" s="1213"/>
      <c r="NZE1396" s="1213"/>
      <c r="NZF1396" s="1213"/>
      <c r="NZG1396" s="1213"/>
      <c r="NZH1396" s="1213"/>
      <c r="NZI1396" s="1213"/>
      <c r="NZJ1396" s="1213"/>
      <c r="NZK1396" s="1213"/>
      <c r="NZL1396" s="1213"/>
      <c r="NZM1396" s="1213"/>
      <c r="NZN1396" s="1213"/>
      <c r="NZO1396" s="1213"/>
      <c r="NZP1396" s="1213"/>
      <c r="NZQ1396" s="1213"/>
      <c r="NZR1396" s="1213"/>
      <c r="NZS1396" s="1213"/>
      <c r="NZT1396" s="1213"/>
      <c r="NZU1396" s="1213"/>
      <c r="NZV1396" s="1213"/>
      <c r="NZW1396" s="1213"/>
      <c r="NZX1396" s="1213"/>
      <c r="NZY1396" s="1213"/>
      <c r="NZZ1396" s="1213"/>
      <c r="OAA1396" s="1213"/>
      <c r="OAB1396" s="1213"/>
      <c r="OAC1396" s="1213"/>
      <c r="OAD1396" s="1213"/>
      <c r="OAE1396" s="1213"/>
      <c r="OAF1396" s="1213"/>
      <c r="OAG1396" s="1213"/>
      <c r="OAH1396" s="1213"/>
      <c r="OAI1396" s="1213"/>
      <c r="OAJ1396" s="1213"/>
      <c r="OAK1396" s="1213"/>
      <c r="OAL1396" s="1213"/>
      <c r="OAM1396" s="1213"/>
      <c r="OAN1396" s="1213"/>
      <c r="OAO1396" s="1213"/>
      <c r="OAP1396" s="1213"/>
      <c r="OAQ1396" s="1213"/>
      <c r="OAR1396" s="1213"/>
      <c r="OAS1396" s="1213"/>
      <c r="OAT1396" s="1213"/>
      <c r="OAU1396" s="1213"/>
      <c r="OAV1396" s="1213"/>
      <c r="OAW1396" s="1213"/>
      <c r="OAX1396" s="1213"/>
      <c r="OAY1396" s="1213"/>
      <c r="OAZ1396" s="1213"/>
      <c r="OBA1396" s="1213"/>
      <c r="OBB1396" s="1213"/>
      <c r="OBC1396" s="1213"/>
      <c r="OBD1396" s="1213"/>
      <c r="OBE1396" s="1213"/>
      <c r="OBF1396" s="1213"/>
      <c r="OBG1396" s="1213"/>
      <c r="OBH1396" s="1213"/>
      <c r="OBI1396" s="1213"/>
      <c r="OBJ1396" s="1213"/>
      <c r="OBK1396" s="1213"/>
      <c r="OBL1396" s="1213"/>
      <c r="OBM1396" s="1213"/>
      <c r="OBN1396" s="1213"/>
      <c r="OBO1396" s="1213"/>
      <c r="OBP1396" s="1213"/>
      <c r="OBQ1396" s="1213"/>
      <c r="OBR1396" s="1213"/>
      <c r="OBS1396" s="1213"/>
      <c r="OBT1396" s="1213"/>
      <c r="OBU1396" s="1213"/>
      <c r="OBV1396" s="1213"/>
      <c r="OBW1396" s="1213"/>
      <c r="OBX1396" s="1213"/>
      <c r="OBY1396" s="1213"/>
      <c r="OBZ1396" s="1213"/>
      <c r="OCA1396" s="1213"/>
      <c r="OCB1396" s="1213"/>
      <c r="OCC1396" s="1213"/>
      <c r="OCD1396" s="1213"/>
      <c r="OCE1396" s="1213"/>
      <c r="OCF1396" s="1213"/>
      <c r="OCG1396" s="1213"/>
      <c r="OCH1396" s="1213"/>
      <c r="OCI1396" s="1213"/>
      <c r="OCJ1396" s="1213"/>
      <c r="OCK1396" s="1213"/>
      <c r="OCL1396" s="1213"/>
      <c r="OCM1396" s="1213"/>
      <c r="OCN1396" s="1213"/>
      <c r="OCO1396" s="1213"/>
      <c r="OCP1396" s="1213"/>
      <c r="OCQ1396" s="1213"/>
      <c r="OCR1396" s="1213"/>
      <c r="OCS1396" s="1213"/>
      <c r="OCT1396" s="1213"/>
      <c r="OCU1396" s="1213"/>
      <c r="OCV1396" s="1213"/>
      <c r="OCW1396" s="1213"/>
      <c r="OCX1396" s="1213"/>
      <c r="OCY1396" s="1213"/>
      <c r="OCZ1396" s="1213"/>
      <c r="ODA1396" s="1213"/>
      <c r="ODB1396" s="1213"/>
      <c r="ODC1396" s="1213"/>
      <c r="ODD1396" s="1213"/>
      <c r="ODE1396" s="1213"/>
      <c r="ODF1396" s="1213"/>
      <c r="ODG1396" s="1213"/>
      <c r="ODH1396" s="1213"/>
      <c r="ODI1396" s="1213"/>
      <c r="ODJ1396" s="1213"/>
      <c r="ODK1396" s="1213"/>
      <c r="ODL1396" s="1213"/>
      <c r="ODM1396" s="1213"/>
      <c r="ODN1396" s="1213"/>
      <c r="ODO1396" s="1213"/>
      <c r="ODP1396" s="1213"/>
      <c r="ODQ1396" s="1213"/>
      <c r="ODR1396" s="1213"/>
      <c r="ODS1396" s="1213"/>
      <c r="ODT1396" s="1213"/>
      <c r="ODU1396" s="1213"/>
      <c r="ODV1396" s="1213"/>
      <c r="ODW1396" s="1213"/>
      <c r="ODX1396" s="1213"/>
      <c r="ODY1396" s="1213"/>
      <c r="ODZ1396" s="1213"/>
      <c r="OEA1396" s="1213"/>
      <c r="OEB1396" s="1213"/>
      <c r="OEC1396" s="1213"/>
      <c r="OED1396" s="1213"/>
      <c r="OEE1396" s="1213"/>
      <c r="OEF1396" s="1213"/>
      <c r="OEG1396" s="1213"/>
      <c r="OEH1396" s="1213"/>
      <c r="OEI1396" s="1213"/>
      <c r="OEJ1396" s="1213"/>
      <c r="OEK1396" s="1213"/>
      <c r="OEL1396" s="1213"/>
      <c r="OEM1396" s="1213"/>
      <c r="OEN1396" s="1213"/>
      <c r="OEO1396" s="1213"/>
      <c r="OEP1396" s="1213"/>
      <c r="OEQ1396" s="1213"/>
      <c r="OER1396" s="1213"/>
      <c r="OES1396" s="1213"/>
      <c r="OET1396" s="1213"/>
      <c r="OEU1396" s="1213"/>
      <c r="OEV1396" s="1213"/>
      <c r="OEW1396" s="1213"/>
      <c r="OEX1396" s="1213"/>
      <c r="OEY1396" s="1213"/>
      <c r="OEZ1396" s="1213"/>
      <c r="OFA1396" s="1213"/>
      <c r="OFB1396" s="1213"/>
      <c r="OFC1396" s="1213"/>
      <c r="OFD1396" s="1213"/>
      <c r="OFE1396" s="1213"/>
      <c r="OFF1396" s="1213"/>
      <c r="OFG1396" s="1213"/>
      <c r="OFH1396" s="1213"/>
      <c r="OFI1396" s="1213"/>
      <c r="OFJ1396" s="1213"/>
      <c r="OFK1396" s="1213"/>
      <c r="OFL1396" s="1213"/>
      <c r="OFM1396" s="1213"/>
      <c r="OFN1396" s="1213"/>
      <c r="OFO1396" s="1213"/>
      <c r="OFP1396" s="1213"/>
      <c r="OFQ1396" s="1213"/>
      <c r="OFR1396" s="1213"/>
      <c r="OFS1396" s="1213"/>
      <c r="OFT1396" s="1213"/>
      <c r="OFU1396" s="1213"/>
      <c r="OFV1396" s="1213"/>
      <c r="OFW1396" s="1213"/>
      <c r="OFX1396" s="1213"/>
      <c r="OFY1396" s="1213"/>
      <c r="OFZ1396" s="1213"/>
      <c r="OGA1396" s="1213"/>
      <c r="OGB1396" s="1213"/>
      <c r="OGC1396" s="1213"/>
      <c r="OGD1396" s="1213"/>
      <c r="OGE1396" s="1213"/>
      <c r="OGF1396" s="1213"/>
      <c r="OGG1396" s="1213"/>
      <c r="OGH1396" s="1213"/>
      <c r="OGI1396" s="1213"/>
      <c r="OGJ1396" s="1213"/>
      <c r="OGK1396" s="1213"/>
      <c r="OGL1396" s="1213"/>
      <c r="OGM1396" s="1213"/>
      <c r="OGN1396" s="1213"/>
      <c r="OGO1396" s="1213"/>
      <c r="OGP1396" s="1213"/>
      <c r="OGQ1396" s="1213"/>
      <c r="OGR1396" s="1213"/>
      <c r="OGS1396" s="1213"/>
      <c r="OGT1396" s="1213"/>
      <c r="OGU1396" s="1213"/>
      <c r="OGV1396" s="1213"/>
      <c r="OGW1396" s="1213"/>
      <c r="OGX1396" s="1213"/>
      <c r="OGY1396" s="1213"/>
      <c r="OGZ1396" s="1213"/>
      <c r="OHA1396" s="1213"/>
      <c r="OHB1396" s="1213"/>
      <c r="OHC1396" s="1213"/>
      <c r="OHD1396" s="1213"/>
      <c r="OHE1396" s="1213"/>
      <c r="OHF1396" s="1213"/>
      <c r="OHG1396" s="1213"/>
      <c r="OHH1396" s="1213"/>
      <c r="OHI1396" s="1213"/>
      <c r="OHJ1396" s="1213"/>
      <c r="OHK1396" s="1213"/>
      <c r="OHL1396" s="1213"/>
      <c r="OHM1396" s="1213"/>
      <c r="OHN1396" s="1213"/>
      <c r="OHO1396" s="1213"/>
      <c r="OHP1396" s="1213"/>
      <c r="OHQ1396" s="1213"/>
      <c r="OHR1396" s="1213"/>
      <c r="OHS1396" s="1213"/>
      <c r="OHT1396" s="1213"/>
      <c r="OHU1396" s="1213"/>
      <c r="OHV1396" s="1213"/>
      <c r="OHW1396" s="1213"/>
      <c r="OHX1396" s="1213"/>
      <c r="OHY1396" s="1213"/>
      <c r="OHZ1396" s="1213"/>
      <c r="OIA1396" s="1213"/>
      <c r="OIB1396" s="1213"/>
      <c r="OIC1396" s="1213"/>
      <c r="OID1396" s="1213"/>
      <c r="OIE1396" s="1213"/>
      <c r="OIF1396" s="1213"/>
      <c r="OIG1396" s="1213"/>
      <c r="OIH1396" s="1213"/>
      <c r="OII1396" s="1213"/>
      <c r="OIJ1396" s="1213"/>
      <c r="OIK1396" s="1213"/>
      <c r="OIL1396" s="1213"/>
      <c r="OIM1396" s="1213"/>
      <c r="OIN1396" s="1213"/>
      <c r="OIO1396" s="1213"/>
      <c r="OIP1396" s="1213"/>
      <c r="OIQ1396" s="1213"/>
      <c r="OIR1396" s="1213"/>
      <c r="OIS1396" s="1213"/>
      <c r="OIT1396" s="1213"/>
      <c r="OIU1396" s="1213"/>
      <c r="OIV1396" s="1213"/>
      <c r="OIW1396" s="1213"/>
      <c r="OIX1396" s="1213"/>
      <c r="OIY1396" s="1213"/>
      <c r="OIZ1396" s="1213"/>
      <c r="OJA1396" s="1213"/>
      <c r="OJB1396" s="1213"/>
      <c r="OJC1396" s="1213"/>
      <c r="OJD1396" s="1213"/>
      <c r="OJE1396" s="1213"/>
      <c r="OJF1396" s="1213"/>
      <c r="OJG1396" s="1213"/>
      <c r="OJH1396" s="1213"/>
      <c r="OJI1396" s="1213"/>
      <c r="OJJ1396" s="1213"/>
      <c r="OJK1396" s="1213"/>
      <c r="OJL1396" s="1213"/>
      <c r="OJM1396" s="1213"/>
      <c r="OJN1396" s="1213"/>
      <c r="OJO1396" s="1213"/>
      <c r="OJP1396" s="1213"/>
      <c r="OJQ1396" s="1213"/>
      <c r="OJR1396" s="1213"/>
      <c r="OJS1396" s="1213"/>
      <c r="OJT1396" s="1213"/>
      <c r="OJU1396" s="1213"/>
      <c r="OJV1396" s="1213"/>
      <c r="OJW1396" s="1213"/>
      <c r="OJX1396" s="1213"/>
      <c r="OJY1396" s="1213"/>
      <c r="OJZ1396" s="1213"/>
      <c r="OKA1396" s="1213"/>
      <c r="OKB1396" s="1213"/>
      <c r="OKC1396" s="1213"/>
      <c r="OKD1396" s="1213"/>
      <c r="OKE1396" s="1213"/>
      <c r="OKF1396" s="1213"/>
      <c r="OKG1396" s="1213"/>
      <c r="OKH1396" s="1213"/>
      <c r="OKI1396" s="1213"/>
      <c r="OKJ1396" s="1213"/>
      <c r="OKK1396" s="1213"/>
      <c r="OKL1396" s="1213"/>
      <c r="OKM1396" s="1213"/>
      <c r="OKN1396" s="1213"/>
      <c r="OKO1396" s="1213"/>
      <c r="OKP1396" s="1213"/>
      <c r="OKQ1396" s="1213"/>
      <c r="OKR1396" s="1213"/>
      <c r="OKS1396" s="1213"/>
      <c r="OKT1396" s="1213"/>
      <c r="OKU1396" s="1213"/>
      <c r="OKV1396" s="1213"/>
      <c r="OKW1396" s="1213"/>
      <c r="OKX1396" s="1213"/>
      <c r="OKY1396" s="1213"/>
      <c r="OKZ1396" s="1213"/>
      <c r="OLA1396" s="1213"/>
      <c r="OLB1396" s="1213"/>
      <c r="OLC1396" s="1213"/>
      <c r="OLD1396" s="1213"/>
      <c r="OLE1396" s="1213"/>
      <c r="OLF1396" s="1213"/>
      <c r="OLG1396" s="1213"/>
      <c r="OLH1396" s="1213"/>
      <c r="OLI1396" s="1213"/>
      <c r="OLJ1396" s="1213"/>
      <c r="OLK1396" s="1213"/>
      <c r="OLL1396" s="1213"/>
      <c r="OLM1396" s="1213"/>
      <c r="OLN1396" s="1213"/>
      <c r="OLO1396" s="1213"/>
      <c r="OLP1396" s="1213"/>
      <c r="OLQ1396" s="1213"/>
      <c r="OLR1396" s="1213"/>
      <c r="OLS1396" s="1213"/>
      <c r="OLT1396" s="1213"/>
      <c r="OLU1396" s="1213"/>
      <c r="OLV1396" s="1213"/>
      <c r="OLW1396" s="1213"/>
      <c r="OLX1396" s="1213"/>
      <c r="OLY1396" s="1213"/>
      <c r="OLZ1396" s="1213"/>
      <c r="OMA1396" s="1213"/>
      <c r="OMB1396" s="1213"/>
      <c r="OMC1396" s="1213"/>
      <c r="OMD1396" s="1213"/>
      <c r="OME1396" s="1213"/>
      <c r="OMF1396" s="1213"/>
      <c r="OMG1396" s="1213"/>
      <c r="OMH1396" s="1213"/>
      <c r="OMI1396" s="1213"/>
      <c r="OMJ1396" s="1213"/>
      <c r="OMK1396" s="1213"/>
      <c r="OML1396" s="1213"/>
      <c r="OMM1396" s="1213"/>
      <c r="OMN1396" s="1213"/>
      <c r="OMO1396" s="1213"/>
      <c r="OMP1396" s="1213"/>
      <c r="OMQ1396" s="1213"/>
      <c r="OMR1396" s="1213"/>
      <c r="OMS1396" s="1213"/>
      <c r="OMT1396" s="1213"/>
      <c r="OMU1396" s="1213"/>
      <c r="OMV1396" s="1213"/>
      <c r="OMW1396" s="1213"/>
      <c r="OMX1396" s="1213"/>
      <c r="OMY1396" s="1213"/>
      <c r="OMZ1396" s="1213"/>
      <c r="ONA1396" s="1213"/>
      <c r="ONB1396" s="1213"/>
      <c r="ONC1396" s="1213"/>
      <c r="OND1396" s="1213"/>
      <c r="ONE1396" s="1213"/>
      <c r="ONF1396" s="1213"/>
      <c r="ONG1396" s="1213"/>
      <c r="ONH1396" s="1213"/>
      <c r="ONI1396" s="1213"/>
      <c r="ONJ1396" s="1213"/>
      <c r="ONK1396" s="1213"/>
      <c r="ONL1396" s="1213"/>
      <c r="ONM1396" s="1213"/>
      <c r="ONN1396" s="1213"/>
      <c r="ONO1396" s="1213"/>
      <c r="ONP1396" s="1213"/>
      <c r="ONQ1396" s="1213"/>
      <c r="ONR1396" s="1213"/>
      <c r="ONS1396" s="1213"/>
      <c r="ONT1396" s="1213"/>
      <c r="ONU1396" s="1213"/>
      <c r="ONV1396" s="1213"/>
      <c r="ONW1396" s="1213"/>
      <c r="ONX1396" s="1213"/>
      <c r="ONY1396" s="1213"/>
      <c r="ONZ1396" s="1213"/>
      <c r="OOA1396" s="1213"/>
      <c r="OOB1396" s="1213"/>
      <c r="OOC1396" s="1213"/>
      <c r="OOD1396" s="1213"/>
      <c r="OOE1396" s="1213"/>
      <c r="OOF1396" s="1213"/>
      <c r="OOG1396" s="1213"/>
      <c r="OOH1396" s="1213"/>
      <c r="OOI1396" s="1213"/>
      <c r="OOJ1396" s="1213"/>
      <c r="OOK1396" s="1213"/>
      <c r="OOL1396" s="1213"/>
      <c r="OOM1396" s="1213"/>
      <c r="OON1396" s="1213"/>
      <c r="OOO1396" s="1213"/>
      <c r="OOP1396" s="1213"/>
      <c r="OOQ1396" s="1213"/>
      <c r="OOR1396" s="1213"/>
      <c r="OOS1396" s="1213"/>
      <c r="OOT1396" s="1213"/>
      <c r="OOU1396" s="1213"/>
      <c r="OOV1396" s="1213"/>
      <c r="OOW1396" s="1213"/>
      <c r="OOX1396" s="1213"/>
      <c r="OOY1396" s="1213"/>
      <c r="OOZ1396" s="1213"/>
      <c r="OPA1396" s="1213"/>
      <c r="OPB1396" s="1213"/>
      <c r="OPC1396" s="1213"/>
      <c r="OPD1396" s="1213"/>
      <c r="OPE1396" s="1213"/>
      <c r="OPF1396" s="1213"/>
      <c r="OPG1396" s="1213"/>
      <c r="OPH1396" s="1213"/>
      <c r="OPI1396" s="1213"/>
      <c r="OPJ1396" s="1213"/>
      <c r="OPK1396" s="1213"/>
      <c r="OPL1396" s="1213"/>
      <c r="OPM1396" s="1213"/>
      <c r="OPN1396" s="1213"/>
      <c r="OPO1396" s="1213"/>
      <c r="OPP1396" s="1213"/>
      <c r="OPQ1396" s="1213"/>
      <c r="OPR1396" s="1213"/>
      <c r="OPS1396" s="1213"/>
      <c r="OPT1396" s="1213"/>
      <c r="OPU1396" s="1213"/>
      <c r="OPV1396" s="1213"/>
      <c r="OPW1396" s="1213"/>
      <c r="OPX1396" s="1213"/>
      <c r="OPY1396" s="1213"/>
      <c r="OPZ1396" s="1213"/>
      <c r="OQA1396" s="1213"/>
      <c r="OQB1396" s="1213"/>
      <c r="OQC1396" s="1213"/>
      <c r="OQD1396" s="1213"/>
      <c r="OQE1396" s="1213"/>
      <c r="OQF1396" s="1213"/>
      <c r="OQG1396" s="1213"/>
      <c r="OQH1396" s="1213"/>
      <c r="OQI1396" s="1213"/>
      <c r="OQJ1396" s="1213"/>
      <c r="OQK1396" s="1213"/>
      <c r="OQL1396" s="1213"/>
      <c r="OQM1396" s="1213"/>
      <c r="OQN1396" s="1213"/>
      <c r="OQO1396" s="1213"/>
      <c r="OQP1396" s="1213"/>
      <c r="OQQ1396" s="1213"/>
      <c r="OQR1396" s="1213"/>
      <c r="OQS1396" s="1213"/>
      <c r="OQT1396" s="1213"/>
      <c r="OQU1396" s="1213"/>
      <c r="OQV1396" s="1213"/>
      <c r="OQW1396" s="1213"/>
      <c r="OQX1396" s="1213"/>
      <c r="OQY1396" s="1213"/>
      <c r="OQZ1396" s="1213"/>
      <c r="ORA1396" s="1213"/>
      <c r="ORB1396" s="1213"/>
      <c r="ORC1396" s="1213"/>
      <c r="ORD1396" s="1213"/>
      <c r="ORE1396" s="1213"/>
      <c r="ORF1396" s="1213"/>
      <c r="ORG1396" s="1213"/>
      <c r="ORH1396" s="1213"/>
      <c r="ORI1396" s="1213"/>
      <c r="ORJ1396" s="1213"/>
      <c r="ORK1396" s="1213"/>
      <c r="ORL1396" s="1213"/>
      <c r="ORM1396" s="1213"/>
      <c r="ORN1396" s="1213"/>
      <c r="ORO1396" s="1213"/>
      <c r="ORP1396" s="1213"/>
      <c r="ORQ1396" s="1213"/>
      <c r="ORR1396" s="1213"/>
      <c r="ORS1396" s="1213"/>
      <c r="ORT1396" s="1213"/>
      <c r="ORU1396" s="1213"/>
      <c r="ORV1396" s="1213"/>
      <c r="ORW1396" s="1213"/>
      <c r="ORX1396" s="1213"/>
      <c r="ORY1396" s="1213"/>
      <c r="ORZ1396" s="1213"/>
      <c r="OSA1396" s="1213"/>
      <c r="OSB1396" s="1213"/>
      <c r="OSC1396" s="1213"/>
      <c r="OSD1396" s="1213"/>
      <c r="OSE1396" s="1213"/>
      <c r="OSF1396" s="1213"/>
      <c r="OSG1396" s="1213"/>
      <c r="OSH1396" s="1213"/>
      <c r="OSI1396" s="1213"/>
      <c r="OSJ1396" s="1213"/>
      <c r="OSK1396" s="1213"/>
      <c r="OSL1396" s="1213"/>
      <c r="OSM1396" s="1213"/>
      <c r="OSN1396" s="1213"/>
      <c r="OSO1396" s="1213"/>
      <c r="OSP1396" s="1213"/>
      <c r="OSQ1396" s="1213"/>
      <c r="OSR1396" s="1213"/>
      <c r="OSS1396" s="1213"/>
      <c r="OST1396" s="1213"/>
      <c r="OSU1396" s="1213"/>
      <c r="OSV1396" s="1213"/>
      <c r="OSW1396" s="1213"/>
      <c r="OSX1396" s="1213"/>
      <c r="OSY1396" s="1213"/>
      <c r="OSZ1396" s="1213"/>
      <c r="OTA1396" s="1213"/>
      <c r="OTB1396" s="1213"/>
      <c r="OTC1396" s="1213"/>
      <c r="OTD1396" s="1213"/>
      <c r="OTE1396" s="1213"/>
      <c r="OTF1396" s="1213"/>
      <c r="OTG1396" s="1213"/>
      <c r="OTH1396" s="1213"/>
      <c r="OTI1396" s="1213"/>
      <c r="OTJ1396" s="1213"/>
      <c r="OTK1396" s="1213"/>
      <c r="OTL1396" s="1213"/>
      <c r="OTM1396" s="1213"/>
      <c r="OTN1396" s="1213"/>
      <c r="OTO1396" s="1213"/>
      <c r="OTP1396" s="1213"/>
      <c r="OTQ1396" s="1213"/>
      <c r="OTR1396" s="1213"/>
      <c r="OTS1396" s="1213"/>
      <c r="OTT1396" s="1213"/>
      <c r="OTU1396" s="1213"/>
      <c r="OTV1396" s="1213"/>
      <c r="OTW1396" s="1213"/>
      <c r="OTX1396" s="1213"/>
      <c r="OTY1396" s="1213"/>
      <c r="OTZ1396" s="1213"/>
      <c r="OUA1396" s="1213"/>
      <c r="OUB1396" s="1213"/>
      <c r="OUC1396" s="1213"/>
      <c r="OUD1396" s="1213"/>
      <c r="OUE1396" s="1213"/>
      <c r="OUF1396" s="1213"/>
      <c r="OUG1396" s="1213"/>
      <c r="OUH1396" s="1213"/>
      <c r="OUI1396" s="1213"/>
      <c r="OUJ1396" s="1213"/>
      <c r="OUK1396" s="1213"/>
      <c r="OUL1396" s="1213"/>
      <c r="OUM1396" s="1213"/>
      <c r="OUN1396" s="1213"/>
      <c r="OUO1396" s="1213"/>
      <c r="OUP1396" s="1213"/>
      <c r="OUQ1396" s="1213"/>
      <c r="OUR1396" s="1213"/>
      <c r="OUS1396" s="1213"/>
      <c r="OUT1396" s="1213"/>
      <c r="OUU1396" s="1213"/>
      <c r="OUV1396" s="1213"/>
      <c r="OUW1396" s="1213"/>
      <c r="OUX1396" s="1213"/>
      <c r="OUY1396" s="1213"/>
      <c r="OUZ1396" s="1213"/>
      <c r="OVA1396" s="1213"/>
      <c r="OVB1396" s="1213"/>
      <c r="OVC1396" s="1213"/>
      <c r="OVD1396" s="1213"/>
      <c r="OVE1396" s="1213"/>
      <c r="OVF1396" s="1213"/>
      <c r="OVG1396" s="1213"/>
      <c r="OVH1396" s="1213"/>
      <c r="OVI1396" s="1213"/>
      <c r="OVJ1396" s="1213"/>
      <c r="OVK1396" s="1213"/>
      <c r="OVL1396" s="1213"/>
      <c r="OVM1396" s="1213"/>
      <c r="OVN1396" s="1213"/>
      <c r="OVO1396" s="1213"/>
      <c r="OVP1396" s="1213"/>
      <c r="OVQ1396" s="1213"/>
      <c r="OVR1396" s="1213"/>
      <c r="OVS1396" s="1213"/>
      <c r="OVT1396" s="1213"/>
      <c r="OVU1396" s="1213"/>
      <c r="OVV1396" s="1213"/>
      <c r="OVW1396" s="1213"/>
      <c r="OVX1396" s="1213"/>
      <c r="OVY1396" s="1213"/>
      <c r="OVZ1396" s="1213"/>
      <c r="OWA1396" s="1213"/>
      <c r="OWB1396" s="1213"/>
      <c r="OWC1396" s="1213"/>
      <c r="OWD1396" s="1213"/>
      <c r="OWE1396" s="1213"/>
      <c r="OWF1396" s="1213"/>
      <c r="OWG1396" s="1213"/>
      <c r="OWH1396" s="1213"/>
      <c r="OWI1396" s="1213"/>
      <c r="OWJ1396" s="1213"/>
      <c r="OWK1396" s="1213"/>
      <c r="OWL1396" s="1213"/>
      <c r="OWM1396" s="1213"/>
      <c r="OWN1396" s="1213"/>
      <c r="OWO1396" s="1213"/>
      <c r="OWP1396" s="1213"/>
      <c r="OWQ1396" s="1213"/>
      <c r="OWR1396" s="1213"/>
      <c r="OWS1396" s="1213"/>
      <c r="OWT1396" s="1213"/>
      <c r="OWU1396" s="1213"/>
      <c r="OWV1396" s="1213"/>
      <c r="OWW1396" s="1213"/>
      <c r="OWX1396" s="1213"/>
      <c r="OWY1396" s="1213"/>
      <c r="OWZ1396" s="1213"/>
      <c r="OXA1396" s="1213"/>
      <c r="OXB1396" s="1213"/>
      <c r="OXC1396" s="1213"/>
      <c r="OXD1396" s="1213"/>
      <c r="OXE1396" s="1213"/>
      <c r="OXF1396" s="1213"/>
      <c r="OXG1396" s="1213"/>
      <c r="OXH1396" s="1213"/>
      <c r="OXI1396" s="1213"/>
      <c r="OXJ1396" s="1213"/>
      <c r="OXK1396" s="1213"/>
      <c r="OXL1396" s="1213"/>
      <c r="OXM1396" s="1213"/>
      <c r="OXN1396" s="1213"/>
      <c r="OXO1396" s="1213"/>
      <c r="OXP1396" s="1213"/>
      <c r="OXQ1396" s="1213"/>
      <c r="OXR1396" s="1213"/>
      <c r="OXS1396" s="1213"/>
      <c r="OXT1396" s="1213"/>
      <c r="OXU1396" s="1213"/>
      <c r="OXV1396" s="1213"/>
      <c r="OXW1396" s="1213"/>
      <c r="OXX1396" s="1213"/>
      <c r="OXY1396" s="1213"/>
      <c r="OXZ1396" s="1213"/>
      <c r="OYA1396" s="1213"/>
      <c r="OYB1396" s="1213"/>
      <c r="OYC1396" s="1213"/>
      <c r="OYD1396" s="1213"/>
      <c r="OYE1396" s="1213"/>
      <c r="OYF1396" s="1213"/>
      <c r="OYG1396" s="1213"/>
      <c r="OYH1396" s="1213"/>
      <c r="OYI1396" s="1213"/>
      <c r="OYJ1396" s="1213"/>
      <c r="OYK1396" s="1213"/>
      <c r="OYL1396" s="1213"/>
      <c r="OYM1396" s="1213"/>
      <c r="OYN1396" s="1213"/>
      <c r="OYO1396" s="1213"/>
      <c r="OYP1396" s="1213"/>
      <c r="OYQ1396" s="1213"/>
      <c r="OYR1396" s="1213"/>
      <c r="OYS1396" s="1213"/>
      <c r="OYT1396" s="1213"/>
      <c r="OYU1396" s="1213"/>
      <c r="OYV1396" s="1213"/>
      <c r="OYW1396" s="1213"/>
      <c r="OYX1396" s="1213"/>
      <c r="OYY1396" s="1213"/>
      <c r="OYZ1396" s="1213"/>
      <c r="OZA1396" s="1213"/>
      <c r="OZB1396" s="1213"/>
      <c r="OZC1396" s="1213"/>
      <c r="OZD1396" s="1213"/>
      <c r="OZE1396" s="1213"/>
      <c r="OZF1396" s="1213"/>
      <c r="OZG1396" s="1213"/>
      <c r="OZH1396" s="1213"/>
      <c r="OZI1396" s="1213"/>
      <c r="OZJ1396" s="1213"/>
      <c r="OZK1396" s="1213"/>
      <c r="OZL1396" s="1213"/>
      <c r="OZM1396" s="1213"/>
      <c r="OZN1396" s="1213"/>
      <c r="OZO1396" s="1213"/>
      <c r="OZP1396" s="1213"/>
      <c r="OZQ1396" s="1213"/>
      <c r="OZR1396" s="1213"/>
      <c r="OZS1396" s="1213"/>
      <c r="OZT1396" s="1213"/>
      <c r="OZU1396" s="1213"/>
      <c r="OZV1396" s="1213"/>
      <c r="OZW1396" s="1213"/>
      <c r="OZX1396" s="1213"/>
      <c r="OZY1396" s="1213"/>
      <c r="OZZ1396" s="1213"/>
      <c r="PAA1396" s="1213"/>
      <c r="PAB1396" s="1213"/>
      <c r="PAC1396" s="1213"/>
      <c r="PAD1396" s="1213"/>
      <c r="PAE1396" s="1213"/>
      <c r="PAF1396" s="1213"/>
      <c r="PAG1396" s="1213"/>
      <c r="PAH1396" s="1213"/>
      <c r="PAI1396" s="1213"/>
      <c r="PAJ1396" s="1213"/>
      <c r="PAK1396" s="1213"/>
      <c r="PAL1396" s="1213"/>
      <c r="PAM1396" s="1213"/>
      <c r="PAN1396" s="1213"/>
      <c r="PAO1396" s="1213"/>
      <c r="PAP1396" s="1213"/>
      <c r="PAQ1396" s="1213"/>
      <c r="PAR1396" s="1213"/>
      <c r="PAS1396" s="1213"/>
      <c r="PAT1396" s="1213"/>
      <c r="PAU1396" s="1213"/>
      <c r="PAV1396" s="1213"/>
      <c r="PAW1396" s="1213"/>
      <c r="PAX1396" s="1213"/>
      <c r="PAY1396" s="1213"/>
      <c r="PAZ1396" s="1213"/>
      <c r="PBA1396" s="1213"/>
      <c r="PBB1396" s="1213"/>
      <c r="PBC1396" s="1213"/>
      <c r="PBD1396" s="1213"/>
      <c r="PBE1396" s="1213"/>
      <c r="PBF1396" s="1213"/>
      <c r="PBG1396" s="1213"/>
      <c r="PBH1396" s="1213"/>
      <c r="PBI1396" s="1213"/>
      <c r="PBJ1396" s="1213"/>
      <c r="PBK1396" s="1213"/>
      <c r="PBL1396" s="1213"/>
      <c r="PBM1396" s="1213"/>
      <c r="PBN1396" s="1213"/>
      <c r="PBO1396" s="1213"/>
      <c r="PBP1396" s="1213"/>
      <c r="PBQ1396" s="1213"/>
      <c r="PBR1396" s="1213"/>
      <c r="PBS1396" s="1213"/>
      <c r="PBT1396" s="1213"/>
      <c r="PBU1396" s="1213"/>
      <c r="PBV1396" s="1213"/>
      <c r="PBW1396" s="1213"/>
      <c r="PBX1396" s="1213"/>
      <c r="PBY1396" s="1213"/>
      <c r="PBZ1396" s="1213"/>
      <c r="PCA1396" s="1213"/>
      <c r="PCB1396" s="1213"/>
      <c r="PCC1396" s="1213"/>
      <c r="PCD1396" s="1213"/>
      <c r="PCE1396" s="1213"/>
      <c r="PCF1396" s="1213"/>
      <c r="PCG1396" s="1213"/>
      <c r="PCH1396" s="1213"/>
      <c r="PCI1396" s="1213"/>
      <c r="PCJ1396" s="1213"/>
      <c r="PCK1396" s="1213"/>
      <c r="PCL1396" s="1213"/>
      <c r="PCM1396" s="1213"/>
      <c r="PCN1396" s="1213"/>
      <c r="PCO1396" s="1213"/>
      <c r="PCP1396" s="1213"/>
      <c r="PCQ1396" s="1213"/>
      <c r="PCR1396" s="1213"/>
      <c r="PCS1396" s="1213"/>
      <c r="PCT1396" s="1213"/>
      <c r="PCU1396" s="1213"/>
      <c r="PCV1396" s="1213"/>
      <c r="PCW1396" s="1213"/>
      <c r="PCX1396" s="1213"/>
      <c r="PCY1396" s="1213"/>
      <c r="PCZ1396" s="1213"/>
      <c r="PDA1396" s="1213"/>
      <c r="PDB1396" s="1213"/>
      <c r="PDC1396" s="1213"/>
      <c r="PDD1396" s="1213"/>
      <c r="PDE1396" s="1213"/>
      <c r="PDF1396" s="1213"/>
      <c r="PDG1396" s="1213"/>
      <c r="PDH1396" s="1213"/>
      <c r="PDI1396" s="1213"/>
      <c r="PDJ1396" s="1213"/>
      <c r="PDK1396" s="1213"/>
      <c r="PDL1396" s="1213"/>
      <c r="PDM1396" s="1213"/>
      <c r="PDN1396" s="1213"/>
      <c r="PDO1396" s="1213"/>
      <c r="PDP1396" s="1213"/>
      <c r="PDQ1396" s="1213"/>
      <c r="PDR1396" s="1213"/>
      <c r="PDS1396" s="1213"/>
      <c r="PDT1396" s="1213"/>
      <c r="PDU1396" s="1213"/>
      <c r="PDV1396" s="1213"/>
      <c r="PDW1396" s="1213"/>
      <c r="PDX1396" s="1213"/>
      <c r="PDY1396" s="1213"/>
      <c r="PDZ1396" s="1213"/>
      <c r="PEA1396" s="1213"/>
      <c r="PEB1396" s="1213"/>
      <c r="PEC1396" s="1213"/>
      <c r="PED1396" s="1213"/>
      <c r="PEE1396" s="1213"/>
      <c r="PEF1396" s="1213"/>
      <c r="PEG1396" s="1213"/>
      <c r="PEH1396" s="1213"/>
      <c r="PEI1396" s="1213"/>
      <c r="PEJ1396" s="1213"/>
      <c r="PEK1396" s="1213"/>
      <c r="PEL1396" s="1213"/>
      <c r="PEM1396" s="1213"/>
      <c r="PEN1396" s="1213"/>
      <c r="PEO1396" s="1213"/>
      <c r="PEP1396" s="1213"/>
      <c r="PEQ1396" s="1213"/>
      <c r="PER1396" s="1213"/>
      <c r="PES1396" s="1213"/>
      <c r="PET1396" s="1213"/>
      <c r="PEU1396" s="1213"/>
      <c r="PEV1396" s="1213"/>
      <c r="PEW1396" s="1213"/>
      <c r="PEX1396" s="1213"/>
      <c r="PEY1396" s="1213"/>
      <c r="PEZ1396" s="1213"/>
      <c r="PFA1396" s="1213"/>
      <c r="PFB1396" s="1213"/>
      <c r="PFC1396" s="1213"/>
      <c r="PFD1396" s="1213"/>
      <c r="PFE1396" s="1213"/>
      <c r="PFF1396" s="1213"/>
      <c r="PFG1396" s="1213"/>
      <c r="PFH1396" s="1213"/>
      <c r="PFI1396" s="1213"/>
      <c r="PFJ1396" s="1213"/>
      <c r="PFK1396" s="1213"/>
      <c r="PFL1396" s="1213"/>
      <c r="PFM1396" s="1213"/>
      <c r="PFN1396" s="1213"/>
      <c r="PFO1396" s="1213"/>
      <c r="PFP1396" s="1213"/>
      <c r="PFQ1396" s="1213"/>
      <c r="PFR1396" s="1213"/>
      <c r="PFS1396" s="1213"/>
      <c r="PFT1396" s="1213"/>
      <c r="PFU1396" s="1213"/>
      <c r="PFV1396" s="1213"/>
      <c r="PFW1396" s="1213"/>
      <c r="PFX1396" s="1213"/>
      <c r="PFY1396" s="1213"/>
      <c r="PFZ1396" s="1213"/>
      <c r="PGA1396" s="1213"/>
      <c r="PGB1396" s="1213"/>
      <c r="PGC1396" s="1213"/>
      <c r="PGD1396" s="1213"/>
      <c r="PGE1396" s="1213"/>
      <c r="PGF1396" s="1213"/>
      <c r="PGG1396" s="1213"/>
      <c r="PGH1396" s="1213"/>
      <c r="PGI1396" s="1213"/>
      <c r="PGJ1396" s="1213"/>
      <c r="PGK1396" s="1213"/>
      <c r="PGL1396" s="1213"/>
      <c r="PGM1396" s="1213"/>
      <c r="PGN1396" s="1213"/>
      <c r="PGO1396" s="1213"/>
      <c r="PGP1396" s="1213"/>
      <c r="PGQ1396" s="1213"/>
      <c r="PGR1396" s="1213"/>
      <c r="PGS1396" s="1213"/>
      <c r="PGT1396" s="1213"/>
      <c r="PGU1396" s="1213"/>
      <c r="PGV1396" s="1213"/>
      <c r="PGW1396" s="1213"/>
      <c r="PGX1396" s="1213"/>
      <c r="PGY1396" s="1213"/>
      <c r="PGZ1396" s="1213"/>
      <c r="PHA1396" s="1213"/>
      <c r="PHB1396" s="1213"/>
      <c r="PHC1396" s="1213"/>
      <c r="PHD1396" s="1213"/>
      <c r="PHE1396" s="1213"/>
      <c r="PHF1396" s="1213"/>
      <c r="PHG1396" s="1213"/>
      <c r="PHH1396" s="1213"/>
      <c r="PHI1396" s="1213"/>
      <c r="PHJ1396" s="1213"/>
      <c r="PHK1396" s="1213"/>
      <c r="PHL1396" s="1213"/>
      <c r="PHM1396" s="1213"/>
      <c r="PHN1396" s="1213"/>
      <c r="PHO1396" s="1213"/>
      <c r="PHP1396" s="1213"/>
      <c r="PHQ1396" s="1213"/>
      <c r="PHR1396" s="1213"/>
      <c r="PHS1396" s="1213"/>
      <c r="PHT1396" s="1213"/>
      <c r="PHU1396" s="1213"/>
      <c r="PHV1396" s="1213"/>
      <c r="PHW1396" s="1213"/>
      <c r="PHX1396" s="1213"/>
      <c r="PHY1396" s="1213"/>
      <c r="PHZ1396" s="1213"/>
      <c r="PIA1396" s="1213"/>
      <c r="PIB1396" s="1213"/>
      <c r="PIC1396" s="1213"/>
      <c r="PID1396" s="1213"/>
      <c r="PIE1396" s="1213"/>
      <c r="PIF1396" s="1213"/>
      <c r="PIG1396" s="1213"/>
      <c r="PIH1396" s="1213"/>
      <c r="PII1396" s="1213"/>
      <c r="PIJ1396" s="1213"/>
      <c r="PIK1396" s="1213"/>
      <c r="PIL1396" s="1213"/>
      <c r="PIM1396" s="1213"/>
      <c r="PIN1396" s="1213"/>
      <c r="PIO1396" s="1213"/>
      <c r="PIP1396" s="1213"/>
      <c r="PIQ1396" s="1213"/>
      <c r="PIR1396" s="1213"/>
      <c r="PIS1396" s="1213"/>
      <c r="PIT1396" s="1213"/>
      <c r="PIU1396" s="1213"/>
      <c r="PIV1396" s="1213"/>
      <c r="PIW1396" s="1213"/>
      <c r="PIX1396" s="1213"/>
      <c r="PIY1396" s="1213"/>
      <c r="PIZ1396" s="1213"/>
      <c r="PJA1396" s="1213"/>
      <c r="PJB1396" s="1213"/>
      <c r="PJC1396" s="1213"/>
      <c r="PJD1396" s="1213"/>
      <c r="PJE1396" s="1213"/>
      <c r="PJF1396" s="1213"/>
      <c r="PJG1396" s="1213"/>
      <c r="PJH1396" s="1213"/>
      <c r="PJI1396" s="1213"/>
      <c r="PJJ1396" s="1213"/>
      <c r="PJK1396" s="1213"/>
      <c r="PJL1396" s="1213"/>
      <c r="PJM1396" s="1213"/>
      <c r="PJN1396" s="1213"/>
      <c r="PJO1396" s="1213"/>
      <c r="PJP1396" s="1213"/>
      <c r="PJQ1396" s="1213"/>
      <c r="PJR1396" s="1213"/>
      <c r="PJS1396" s="1213"/>
      <c r="PJT1396" s="1213"/>
      <c r="PJU1396" s="1213"/>
      <c r="PJV1396" s="1213"/>
      <c r="PJW1396" s="1213"/>
      <c r="PJX1396" s="1213"/>
      <c r="PJY1396" s="1213"/>
      <c r="PJZ1396" s="1213"/>
      <c r="PKA1396" s="1213"/>
      <c r="PKB1396" s="1213"/>
      <c r="PKC1396" s="1213"/>
      <c r="PKD1396" s="1213"/>
      <c r="PKE1396" s="1213"/>
      <c r="PKF1396" s="1213"/>
      <c r="PKG1396" s="1213"/>
      <c r="PKH1396" s="1213"/>
      <c r="PKI1396" s="1213"/>
      <c r="PKJ1396" s="1213"/>
      <c r="PKK1396" s="1213"/>
      <c r="PKL1396" s="1213"/>
      <c r="PKM1396" s="1213"/>
      <c r="PKN1396" s="1213"/>
      <c r="PKO1396" s="1213"/>
      <c r="PKP1396" s="1213"/>
      <c r="PKQ1396" s="1213"/>
      <c r="PKR1396" s="1213"/>
      <c r="PKS1396" s="1213"/>
      <c r="PKT1396" s="1213"/>
      <c r="PKU1396" s="1213"/>
      <c r="PKV1396" s="1213"/>
      <c r="PKW1396" s="1213"/>
      <c r="PKX1396" s="1213"/>
      <c r="PKY1396" s="1213"/>
      <c r="PKZ1396" s="1213"/>
      <c r="PLA1396" s="1213"/>
      <c r="PLB1396" s="1213"/>
      <c r="PLC1396" s="1213"/>
      <c r="PLD1396" s="1213"/>
      <c r="PLE1396" s="1213"/>
      <c r="PLF1396" s="1213"/>
      <c r="PLG1396" s="1213"/>
      <c r="PLH1396" s="1213"/>
      <c r="PLI1396" s="1213"/>
      <c r="PLJ1396" s="1213"/>
      <c r="PLK1396" s="1213"/>
      <c r="PLL1396" s="1213"/>
      <c r="PLM1396" s="1213"/>
      <c r="PLN1396" s="1213"/>
      <c r="PLO1396" s="1213"/>
      <c r="PLP1396" s="1213"/>
      <c r="PLQ1396" s="1213"/>
      <c r="PLR1396" s="1213"/>
      <c r="PLS1396" s="1213"/>
      <c r="PLT1396" s="1213"/>
      <c r="PLU1396" s="1213"/>
      <c r="PLV1396" s="1213"/>
      <c r="PLW1396" s="1213"/>
      <c r="PLX1396" s="1213"/>
      <c r="PLY1396" s="1213"/>
      <c r="PLZ1396" s="1213"/>
      <c r="PMA1396" s="1213"/>
      <c r="PMB1396" s="1213"/>
      <c r="PMC1396" s="1213"/>
      <c r="PMD1396" s="1213"/>
      <c r="PME1396" s="1213"/>
      <c r="PMF1396" s="1213"/>
      <c r="PMG1396" s="1213"/>
      <c r="PMH1396" s="1213"/>
      <c r="PMI1396" s="1213"/>
      <c r="PMJ1396" s="1213"/>
      <c r="PMK1396" s="1213"/>
      <c r="PML1396" s="1213"/>
      <c r="PMM1396" s="1213"/>
      <c r="PMN1396" s="1213"/>
      <c r="PMO1396" s="1213"/>
      <c r="PMP1396" s="1213"/>
      <c r="PMQ1396" s="1213"/>
      <c r="PMR1396" s="1213"/>
      <c r="PMS1396" s="1213"/>
      <c r="PMT1396" s="1213"/>
      <c r="PMU1396" s="1213"/>
      <c r="PMV1396" s="1213"/>
      <c r="PMW1396" s="1213"/>
      <c r="PMX1396" s="1213"/>
      <c r="PMY1396" s="1213"/>
      <c r="PMZ1396" s="1213"/>
      <c r="PNA1396" s="1213"/>
      <c r="PNB1396" s="1213"/>
      <c r="PNC1396" s="1213"/>
      <c r="PND1396" s="1213"/>
      <c r="PNE1396" s="1213"/>
      <c r="PNF1396" s="1213"/>
      <c r="PNG1396" s="1213"/>
      <c r="PNH1396" s="1213"/>
      <c r="PNI1396" s="1213"/>
      <c r="PNJ1396" s="1213"/>
      <c r="PNK1396" s="1213"/>
      <c r="PNL1396" s="1213"/>
      <c r="PNM1396" s="1213"/>
      <c r="PNN1396" s="1213"/>
      <c r="PNO1396" s="1213"/>
      <c r="PNP1396" s="1213"/>
      <c r="PNQ1396" s="1213"/>
      <c r="PNR1396" s="1213"/>
      <c r="PNS1396" s="1213"/>
      <c r="PNT1396" s="1213"/>
      <c r="PNU1396" s="1213"/>
      <c r="PNV1396" s="1213"/>
      <c r="PNW1396" s="1213"/>
      <c r="PNX1396" s="1213"/>
      <c r="PNY1396" s="1213"/>
      <c r="PNZ1396" s="1213"/>
      <c r="POA1396" s="1213"/>
      <c r="POB1396" s="1213"/>
      <c r="POC1396" s="1213"/>
      <c r="POD1396" s="1213"/>
      <c r="POE1396" s="1213"/>
      <c r="POF1396" s="1213"/>
      <c r="POG1396" s="1213"/>
      <c r="POH1396" s="1213"/>
      <c r="POI1396" s="1213"/>
      <c r="POJ1396" s="1213"/>
      <c r="POK1396" s="1213"/>
      <c r="POL1396" s="1213"/>
      <c r="POM1396" s="1213"/>
      <c r="PON1396" s="1213"/>
      <c r="POO1396" s="1213"/>
      <c r="POP1396" s="1213"/>
      <c r="POQ1396" s="1213"/>
      <c r="POR1396" s="1213"/>
      <c r="POS1396" s="1213"/>
      <c r="POT1396" s="1213"/>
      <c r="POU1396" s="1213"/>
      <c r="POV1396" s="1213"/>
      <c r="POW1396" s="1213"/>
      <c r="POX1396" s="1213"/>
      <c r="POY1396" s="1213"/>
      <c r="POZ1396" s="1213"/>
      <c r="PPA1396" s="1213"/>
      <c r="PPB1396" s="1213"/>
      <c r="PPC1396" s="1213"/>
      <c r="PPD1396" s="1213"/>
      <c r="PPE1396" s="1213"/>
      <c r="PPF1396" s="1213"/>
      <c r="PPG1396" s="1213"/>
      <c r="PPH1396" s="1213"/>
      <c r="PPI1396" s="1213"/>
      <c r="PPJ1396" s="1213"/>
      <c r="PPK1396" s="1213"/>
      <c r="PPL1396" s="1213"/>
      <c r="PPM1396" s="1213"/>
      <c r="PPN1396" s="1213"/>
      <c r="PPO1396" s="1213"/>
      <c r="PPP1396" s="1213"/>
      <c r="PPQ1396" s="1213"/>
      <c r="PPR1396" s="1213"/>
      <c r="PPS1396" s="1213"/>
      <c r="PPT1396" s="1213"/>
      <c r="PPU1396" s="1213"/>
      <c r="PPV1396" s="1213"/>
      <c r="PPW1396" s="1213"/>
      <c r="PPX1396" s="1213"/>
      <c r="PPY1396" s="1213"/>
      <c r="PPZ1396" s="1213"/>
      <c r="PQA1396" s="1213"/>
      <c r="PQB1396" s="1213"/>
      <c r="PQC1396" s="1213"/>
      <c r="PQD1396" s="1213"/>
      <c r="PQE1396" s="1213"/>
      <c r="PQF1396" s="1213"/>
      <c r="PQG1396" s="1213"/>
      <c r="PQH1396" s="1213"/>
      <c r="PQI1396" s="1213"/>
      <c r="PQJ1396" s="1213"/>
      <c r="PQK1396" s="1213"/>
      <c r="PQL1396" s="1213"/>
      <c r="PQM1396" s="1213"/>
      <c r="PQN1396" s="1213"/>
      <c r="PQO1396" s="1213"/>
      <c r="PQP1396" s="1213"/>
      <c r="PQQ1396" s="1213"/>
      <c r="PQR1396" s="1213"/>
      <c r="PQS1396" s="1213"/>
      <c r="PQT1396" s="1213"/>
      <c r="PQU1396" s="1213"/>
      <c r="PQV1396" s="1213"/>
      <c r="PQW1396" s="1213"/>
      <c r="PQX1396" s="1213"/>
      <c r="PQY1396" s="1213"/>
      <c r="PQZ1396" s="1213"/>
      <c r="PRA1396" s="1213"/>
      <c r="PRB1396" s="1213"/>
      <c r="PRC1396" s="1213"/>
      <c r="PRD1396" s="1213"/>
      <c r="PRE1396" s="1213"/>
      <c r="PRF1396" s="1213"/>
      <c r="PRG1396" s="1213"/>
      <c r="PRH1396" s="1213"/>
      <c r="PRI1396" s="1213"/>
      <c r="PRJ1396" s="1213"/>
      <c r="PRK1396" s="1213"/>
      <c r="PRL1396" s="1213"/>
      <c r="PRM1396" s="1213"/>
      <c r="PRN1396" s="1213"/>
      <c r="PRO1396" s="1213"/>
      <c r="PRP1396" s="1213"/>
      <c r="PRQ1396" s="1213"/>
      <c r="PRR1396" s="1213"/>
      <c r="PRS1396" s="1213"/>
      <c r="PRT1396" s="1213"/>
      <c r="PRU1396" s="1213"/>
      <c r="PRV1396" s="1213"/>
      <c r="PRW1396" s="1213"/>
      <c r="PRX1396" s="1213"/>
      <c r="PRY1396" s="1213"/>
      <c r="PRZ1396" s="1213"/>
      <c r="PSA1396" s="1213"/>
      <c r="PSB1396" s="1213"/>
      <c r="PSC1396" s="1213"/>
      <c r="PSD1396" s="1213"/>
      <c r="PSE1396" s="1213"/>
      <c r="PSF1396" s="1213"/>
      <c r="PSG1396" s="1213"/>
      <c r="PSH1396" s="1213"/>
      <c r="PSI1396" s="1213"/>
      <c r="PSJ1396" s="1213"/>
      <c r="PSK1396" s="1213"/>
      <c r="PSL1396" s="1213"/>
      <c r="PSM1396" s="1213"/>
      <c r="PSN1396" s="1213"/>
      <c r="PSO1396" s="1213"/>
      <c r="PSP1396" s="1213"/>
      <c r="PSQ1396" s="1213"/>
      <c r="PSR1396" s="1213"/>
      <c r="PSS1396" s="1213"/>
      <c r="PST1396" s="1213"/>
      <c r="PSU1396" s="1213"/>
      <c r="PSV1396" s="1213"/>
      <c r="PSW1396" s="1213"/>
      <c r="PSX1396" s="1213"/>
      <c r="PSY1396" s="1213"/>
      <c r="PSZ1396" s="1213"/>
      <c r="PTA1396" s="1213"/>
      <c r="PTB1396" s="1213"/>
      <c r="PTC1396" s="1213"/>
      <c r="PTD1396" s="1213"/>
      <c r="PTE1396" s="1213"/>
      <c r="PTF1396" s="1213"/>
      <c r="PTG1396" s="1213"/>
      <c r="PTH1396" s="1213"/>
      <c r="PTI1396" s="1213"/>
      <c r="PTJ1396" s="1213"/>
      <c r="PTK1396" s="1213"/>
      <c r="PTL1396" s="1213"/>
      <c r="PTM1396" s="1213"/>
      <c r="PTN1396" s="1213"/>
      <c r="PTO1396" s="1213"/>
      <c r="PTP1396" s="1213"/>
      <c r="PTQ1396" s="1213"/>
      <c r="PTR1396" s="1213"/>
      <c r="PTS1396" s="1213"/>
      <c r="PTT1396" s="1213"/>
      <c r="PTU1396" s="1213"/>
      <c r="PTV1396" s="1213"/>
      <c r="PTW1396" s="1213"/>
      <c r="PTX1396" s="1213"/>
      <c r="PTY1396" s="1213"/>
      <c r="PTZ1396" s="1213"/>
      <c r="PUA1396" s="1213"/>
      <c r="PUB1396" s="1213"/>
      <c r="PUC1396" s="1213"/>
      <c r="PUD1396" s="1213"/>
      <c r="PUE1396" s="1213"/>
      <c r="PUF1396" s="1213"/>
      <c r="PUG1396" s="1213"/>
      <c r="PUH1396" s="1213"/>
      <c r="PUI1396" s="1213"/>
      <c r="PUJ1396" s="1213"/>
      <c r="PUK1396" s="1213"/>
      <c r="PUL1396" s="1213"/>
      <c r="PUM1396" s="1213"/>
      <c r="PUN1396" s="1213"/>
      <c r="PUO1396" s="1213"/>
      <c r="PUP1396" s="1213"/>
      <c r="PUQ1396" s="1213"/>
      <c r="PUR1396" s="1213"/>
      <c r="PUS1396" s="1213"/>
      <c r="PUT1396" s="1213"/>
      <c r="PUU1396" s="1213"/>
      <c r="PUV1396" s="1213"/>
      <c r="PUW1396" s="1213"/>
      <c r="PUX1396" s="1213"/>
      <c r="PUY1396" s="1213"/>
      <c r="PUZ1396" s="1213"/>
      <c r="PVA1396" s="1213"/>
      <c r="PVB1396" s="1213"/>
      <c r="PVC1396" s="1213"/>
      <c r="PVD1396" s="1213"/>
      <c r="PVE1396" s="1213"/>
      <c r="PVF1396" s="1213"/>
      <c r="PVG1396" s="1213"/>
      <c r="PVH1396" s="1213"/>
      <c r="PVI1396" s="1213"/>
      <c r="PVJ1396" s="1213"/>
      <c r="PVK1396" s="1213"/>
      <c r="PVL1396" s="1213"/>
      <c r="PVM1396" s="1213"/>
      <c r="PVN1396" s="1213"/>
      <c r="PVO1396" s="1213"/>
      <c r="PVP1396" s="1213"/>
      <c r="PVQ1396" s="1213"/>
      <c r="PVR1396" s="1213"/>
      <c r="PVS1396" s="1213"/>
      <c r="PVT1396" s="1213"/>
      <c r="PVU1396" s="1213"/>
      <c r="PVV1396" s="1213"/>
      <c r="PVW1396" s="1213"/>
      <c r="PVX1396" s="1213"/>
      <c r="PVY1396" s="1213"/>
      <c r="PVZ1396" s="1213"/>
      <c r="PWA1396" s="1213"/>
      <c r="PWB1396" s="1213"/>
      <c r="PWC1396" s="1213"/>
      <c r="PWD1396" s="1213"/>
      <c r="PWE1396" s="1213"/>
      <c r="PWF1396" s="1213"/>
      <c r="PWG1396" s="1213"/>
      <c r="PWH1396" s="1213"/>
      <c r="PWI1396" s="1213"/>
      <c r="PWJ1396" s="1213"/>
      <c r="PWK1396" s="1213"/>
      <c r="PWL1396" s="1213"/>
      <c r="PWM1396" s="1213"/>
      <c r="PWN1396" s="1213"/>
      <c r="PWO1396" s="1213"/>
      <c r="PWP1396" s="1213"/>
      <c r="PWQ1396" s="1213"/>
      <c r="PWR1396" s="1213"/>
      <c r="PWS1396" s="1213"/>
      <c r="PWT1396" s="1213"/>
      <c r="PWU1396" s="1213"/>
      <c r="PWV1396" s="1213"/>
      <c r="PWW1396" s="1213"/>
      <c r="PWX1396" s="1213"/>
      <c r="PWY1396" s="1213"/>
      <c r="PWZ1396" s="1213"/>
      <c r="PXA1396" s="1213"/>
      <c r="PXB1396" s="1213"/>
      <c r="PXC1396" s="1213"/>
      <c r="PXD1396" s="1213"/>
      <c r="PXE1396" s="1213"/>
      <c r="PXF1396" s="1213"/>
      <c r="PXG1396" s="1213"/>
      <c r="PXH1396" s="1213"/>
      <c r="PXI1396" s="1213"/>
      <c r="PXJ1396" s="1213"/>
      <c r="PXK1396" s="1213"/>
      <c r="PXL1396" s="1213"/>
      <c r="PXM1396" s="1213"/>
      <c r="PXN1396" s="1213"/>
      <c r="PXO1396" s="1213"/>
      <c r="PXP1396" s="1213"/>
      <c r="PXQ1396" s="1213"/>
      <c r="PXR1396" s="1213"/>
      <c r="PXS1396" s="1213"/>
      <c r="PXT1396" s="1213"/>
      <c r="PXU1396" s="1213"/>
      <c r="PXV1396" s="1213"/>
      <c r="PXW1396" s="1213"/>
      <c r="PXX1396" s="1213"/>
      <c r="PXY1396" s="1213"/>
      <c r="PXZ1396" s="1213"/>
      <c r="PYA1396" s="1213"/>
      <c r="PYB1396" s="1213"/>
      <c r="PYC1396" s="1213"/>
      <c r="PYD1396" s="1213"/>
      <c r="PYE1396" s="1213"/>
      <c r="PYF1396" s="1213"/>
      <c r="PYG1396" s="1213"/>
      <c r="PYH1396" s="1213"/>
      <c r="PYI1396" s="1213"/>
      <c r="PYJ1396" s="1213"/>
      <c r="PYK1396" s="1213"/>
      <c r="PYL1396" s="1213"/>
      <c r="PYM1396" s="1213"/>
      <c r="PYN1396" s="1213"/>
      <c r="PYO1396" s="1213"/>
      <c r="PYP1396" s="1213"/>
      <c r="PYQ1396" s="1213"/>
      <c r="PYR1396" s="1213"/>
      <c r="PYS1396" s="1213"/>
      <c r="PYT1396" s="1213"/>
      <c r="PYU1396" s="1213"/>
      <c r="PYV1396" s="1213"/>
      <c r="PYW1396" s="1213"/>
      <c r="PYX1396" s="1213"/>
      <c r="PYY1396" s="1213"/>
      <c r="PYZ1396" s="1213"/>
      <c r="PZA1396" s="1213"/>
      <c r="PZB1396" s="1213"/>
      <c r="PZC1396" s="1213"/>
      <c r="PZD1396" s="1213"/>
      <c r="PZE1396" s="1213"/>
      <c r="PZF1396" s="1213"/>
      <c r="PZG1396" s="1213"/>
      <c r="PZH1396" s="1213"/>
      <c r="PZI1396" s="1213"/>
      <c r="PZJ1396" s="1213"/>
      <c r="PZK1396" s="1213"/>
      <c r="PZL1396" s="1213"/>
      <c r="PZM1396" s="1213"/>
      <c r="PZN1396" s="1213"/>
      <c r="PZO1396" s="1213"/>
      <c r="PZP1396" s="1213"/>
      <c r="PZQ1396" s="1213"/>
      <c r="PZR1396" s="1213"/>
      <c r="PZS1396" s="1213"/>
      <c r="PZT1396" s="1213"/>
      <c r="PZU1396" s="1213"/>
      <c r="PZV1396" s="1213"/>
      <c r="PZW1396" s="1213"/>
      <c r="PZX1396" s="1213"/>
      <c r="PZY1396" s="1213"/>
      <c r="PZZ1396" s="1213"/>
      <c r="QAA1396" s="1213"/>
      <c r="QAB1396" s="1213"/>
      <c r="QAC1396" s="1213"/>
      <c r="QAD1396" s="1213"/>
      <c r="QAE1396" s="1213"/>
      <c r="QAF1396" s="1213"/>
      <c r="QAG1396" s="1213"/>
      <c r="QAH1396" s="1213"/>
      <c r="QAI1396" s="1213"/>
      <c r="QAJ1396" s="1213"/>
      <c r="QAK1396" s="1213"/>
      <c r="QAL1396" s="1213"/>
      <c r="QAM1396" s="1213"/>
      <c r="QAN1396" s="1213"/>
      <c r="QAO1396" s="1213"/>
      <c r="QAP1396" s="1213"/>
      <c r="QAQ1396" s="1213"/>
      <c r="QAR1396" s="1213"/>
      <c r="QAS1396" s="1213"/>
      <c r="QAT1396" s="1213"/>
      <c r="QAU1396" s="1213"/>
      <c r="QAV1396" s="1213"/>
      <c r="QAW1396" s="1213"/>
      <c r="QAX1396" s="1213"/>
      <c r="QAY1396" s="1213"/>
      <c r="QAZ1396" s="1213"/>
      <c r="QBA1396" s="1213"/>
      <c r="QBB1396" s="1213"/>
      <c r="QBC1396" s="1213"/>
      <c r="QBD1396" s="1213"/>
      <c r="QBE1396" s="1213"/>
      <c r="QBF1396" s="1213"/>
      <c r="QBG1396" s="1213"/>
      <c r="QBH1396" s="1213"/>
      <c r="QBI1396" s="1213"/>
      <c r="QBJ1396" s="1213"/>
      <c r="QBK1396" s="1213"/>
      <c r="QBL1396" s="1213"/>
      <c r="QBM1396" s="1213"/>
      <c r="QBN1396" s="1213"/>
      <c r="QBO1396" s="1213"/>
      <c r="QBP1396" s="1213"/>
      <c r="QBQ1396" s="1213"/>
      <c r="QBR1396" s="1213"/>
      <c r="QBS1396" s="1213"/>
      <c r="QBT1396" s="1213"/>
      <c r="QBU1396" s="1213"/>
      <c r="QBV1396" s="1213"/>
      <c r="QBW1396" s="1213"/>
      <c r="QBX1396" s="1213"/>
      <c r="QBY1396" s="1213"/>
      <c r="QBZ1396" s="1213"/>
      <c r="QCA1396" s="1213"/>
      <c r="QCB1396" s="1213"/>
      <c r="QCC1396" s="1213"/>
      <c r="QCD1396" s="1213"/>
      <c r="QCE1396" s="1213"/>
      <c r="QCF1396" s="1213"/>
      <c r="QCG1396" s="1213"/>
      <c r="QCH1396" s="1213"/>
      <c r="QCI1396" s="1213"/>
      <c r="QCJ1396" s="1213"/>
      <c r="QCK1396" s="1213"/>
      <c r="QCL1396" s="1213"/>
      <c r="QCM1396" s="1213"/>
      <c r="QCN1396" s="1213"/>
      <c r="QCO1396" s="1213"/>
      <c r="QCP1396" s="1213"/>
      <c r="QCQ1396" s="1213"/>
      <c r="QCR1396" s="1213"/>
      <c r="QCS1396" s="1213"/>
      <c r="QCT1396" s="1213"/>
      <c r="QCU1396" s="1213"/>
      <c r="QCV1396" s="1213"/>
      <c r="QCW1396" s="1213"/>
      <c r="QCX1396" s="1213"/>
      <c r="QCY1396" s="1213"/>
      <c r="QCZ1396" s="1213"/>
      <c r="QDA1396" s="1213"/>
      <c r="QDB1396" s="1213"/>
      <c r="QDC1396" s="1213"/>
      <c r="QDD1396" s="1213"/>
      <c r="QDE1396" s="1213"/>
      <c r="QDF1396" s="1213"/>
      <c r="QDG1396" s="1213"/>
      <c r="QDH1396" s="1213"/>
      <c r="QDI1396" s="1213"/>
      <c r="QDJ1396" s="1213"/>
      <c r="QDK1396" s="1213"/>
      <c r="QDL1396" s="1213"/>
      <c r="QDM1396" s="1213"/>
      <c r="QDN1396" s="1213"/>
      <c r="QDO1396" s="1213"/>
      <c r="QDP1396" s="1213"/>
      <c r="QDQ1396" s="1213"/>
      <c r="QDR1396" s="1213"/>
      <c r="QDS1396" s="1213"/>
      <c r="QDT1396" s="1213"/>
      <c r="QDU1396" s="1213"/>
      <c r="QDV1396" s="1213"/>
      <c r="QDW1396" s="1213"/>
      <c r="QDX1396" s="1213"/>
      <c r="QDY1396" s="1213"/>
      <c r="QDZ1396" s="1213"/>
      <c r="QEA1396" s="1213"/>
      <c r="QEB1396" s="1213"/>
      <c r="QEC1396" s="1213"/>
      <c r="QED1396" s="1213"/>
      <c r="QEE1396" s="1213"/>
      <c r="QEF1396" s="1213"/>
      <c r="QEG1396" s="1213"/>
      <c r="QEH1396" s="1213"/>
      <c r="QEI1396" s="1213"/>
      <c r="QEJ1396" s="1213"/>
      <c r="QEK1396" s="1213"/>
      <c r="QEL1396" s="1213"/>
      <c r="QEM1396" s="1213"/>
      <c r="QEN1396" s="1213"/>
      <c r="QEO1396" s="1213"/>
      <c r="QEP1396" s="1213"/>
      <c r="QEQ1396" s="1213"/>
      <c r="QER1396" s="1213"/>
      <c r="QES1396" s="1213"/>
      <c r="QET1396" s="1213"/>
      <c r="QEU1396" s="1213"/>
      <c r="QEV1396" s="1213"/>
      <c r="QEW1396" s="1213"/>
      <c r="QEX1396" s="1213"/>
      <c r="QEY1396" s="1213"/>
      <c r="QEZ1396" s="1213"/>
      <c r="QFA1396" s="1213"/>
      <c r="QFB1396" s="1213"/>
      <c r="QFC1396" s="1213"/>
      <c r="QFD1396" s="1213"/>
      <c r="QFE1396" s="1213"/>
      <c r="QFF1396" s="1213"/>
      <c r="QFG1396" s="1213"/>
      <c r="QFH1396" s="1213"/>
      <c r="QFI1396" s="1213"/>
      <c r="QFJ1396" s="1213"/>
      <c r="QFK1396" s="1213"/>
      <c r="QFL1396" s="1213"/>
      <c r="QFM1396" s="1213"/>
      <c r="QFN1396" s="1213"/>
      <c r="QFO1396" s="1213"/>
      <c r="QFP1396" s="1213"/>
      <c r="QFQ1396" s="1213"/>
      <c r="QFR1396" s="1213"/>
      <c r="QFS1396" s="1213"/>
      <c r="QFT1396" s="1213"/>
      <c r="QFU1396" s="1213"/>
      <c r="QFV1396" s="1213"/>
      <c r="QFW1396" s="1213"/>
      <c r="QFX1396" s="1213"/>
      <c r="QFY1396" s="1213"/>
      <c r="QFZ1396" s="1213"/>
      <c r="QGA1396" s="1213"/>
      <c r="QGB1396" s="1213"/>
      <c r="QGC1396" s="1213"/>
      <c r="QGD1396" s="1213"/>
      <c r="QGE1396" s="1213"/>
      <c r="QGF1396" s="1213"/>
      <c r="QGG1396" s="1213"/>
      <c r="QGH1396" s="1213"/>
      <c r="QGI1396" s="1213"/>
      <c r="QGJ1396" s="1213"/>
      <c r="QGK1396" s="1213"/>
      <c r="QGL1396" s="1213"/>
      <c r="QGM1396" s="1213"/>
      <c r="QGN1396" s="1213"/>
      <c r="QGO1396" s="1213"/>
      <c r="QGP1396" s="1213"/>
      <c r="QGQ1396" s="1213"/>
      <c r="QGR1396" s="1213"/>
      <c r="QGS1396" s="1213"/>
      <c r="QGT1396" s="1213"/>
      <c r="QGU1396" s="1213"/>
      <c r="QGV1396" s="1213"/>
      <c r="QGW1396" s="1213"/>
      <c r="QGX1396" s="1213"/>
      <c r="QGY1396" s="1213"/>
      <c r="QGZ1396" s="1213"/>
      <c r="QHA1396" s="1213"/>
      <c r="QHB1396" s="1213"/>
      <c r="QHC1396" s="1213"/>
      <c r="QHD1396" s="1213"/>
      <c r="QHE1396" s="1213"/>
      <c r="QHF1396" s="1213"/>
      <c r="QHG1396" s="1213"/>
      <c r="QHH1396" s="1213"/>
      <c r="QHI1396" s="1213"/>
      <c r="QHJ1396" s="1213"/>
      <c r="QHK1396" s="1213"/>
      <c r="QHL1396" s="1213"/>
      <c r="QHM1396" s="1213"/>
      <c r="QHN1396" s="1213"/>
      <c r="QHO1396" s="1213"/>
      <c r="QHP1396" s="1213"/>
      <c r="QHQ1396" s="1213"/>
      <c r="QHR1396" s="1213"/>
      <c r="QHS1396" s="1213"/>
      <c r="QHT1396" s="1213"/>
      <c r="QHU1396" s="1213"/>
      <c r="QHV1396" s="1213"/>
      <c r="QHW1396" s="1213"/>
      <c r="QHX1396" s="1213"/>
      <c r="QHY1396" s="1213"/>
      <c r="QHZ1396" s="1213"/>
      <c r="QIA1396" s="1213"/>
      <c r="QIB1396" s="1213"/>
      <c r="QIC1396" s="1213"/>
      <c r="QID1396" s="1213"/>
      <c r="QIE1396" s="1213"/>
      <c r="QIF1396" s="1213"/>
      <c r="QIG1396" s="1213"/>
      <c r="QIH1396" s="1213"/>
      <c r="QII1396" s="1213"/>
      <c r="QIJ1396" s="1213"/>
      <c r="QIK1396" s="1213"/>
      <c r="QIL1396" s="1213"/>
      <c r="QIM1396" s="1213"/>
      <c r="QIN1396" s="1213"/>
      <c r="QIO1396" s="1213"/>
      <c r="QIP1396" s="1213"/>
      <c r="QIQ1396" s="1213"/>
      <c r="QIR1396" s="1213"/>
      <c r="QIS1396" s="1213"/>
      <c r="QIT1396" s="1213"/>
      <c r="QIU1396" s="1213"/>
      <c r="QIV1396" s="1213"/>
      <c r="QIW1396" s="1213"/>
      <c r="QIX1396" s="1213"/>
      <c r="QIY1396" s="1213"/>
      <c r="QIZ1396" s="1213"/>
      <c r="QJA1396" s="1213"/>
      <c r="QJB1396" s="1213"/>
      <c r="QJC1396" s="1213"/>
      <c r="QJD1396" s="1213"/>
      <c r="QJE1396" s="1213"/>
      <c r="QJF1396" s="1213"/>
      <c r="QJG1396" s="1213"/>
      <c r="QJH1396" s="1213"/>
      <c r="QJI1396" s="1213"/>
      <c r="QJJ1396" s="1213"/>
      <c r="QJK1396" s="1213"/>
      <c r="QJL1396" s="1213"/>
      <c r="QJM1396" s="1213"/>
      <c r="QJN1396" s="1213"/>
      <c r="QJO1396" s="1213"/>
      <c r="QJP1396" s="1213"/>
      <c r="QJQ1396" s="1213"/>
      <c r="QJR1396" s="1213"/>
      <c r="QJS1396" s="1213"/>
      <c r="QJT1396" s="1213"/>
      <c r="QJU1396" s="1213"/>
      <c r="QJV1396" s="1213"/>
      <c r="QJW1396" s="1213"/>
      <c r="QJX1396" s="1213"/>
      <c r="QJY1396" s="1213"/>
      <c r="QJZ1396" s="1213"/>
      <c r="QKA1396" s="1213"/>
      <c r="QKB1396" s="1213"/>
      <c r="QKC1396" s="1213"/>
      <c r="QKD1396" s="1213"/>
      <c r="QKE1396" s="1213"/>
      <c r="QKF1396" s="1213"/>
      <c r="QKG1396" s="1213"/>
      <c r="QKH1396" s="1213"/>
      <c r="QKI1396" s="1213"/>
      <c r="QKJ1396" s="1213"/>
      <c r="QKK1396" s="1213"/>
      <c r="QKL1396" s="1213"/>
      <c r="QKM1396" s="1213"/>
      <c r="QKN1396" s="1213"/>
      <c r="QKO1396" s="1213"/>
      <c r="QKP1396" s="1213"/>
      <c r="QKQ1396" s="1213"/>
      <c r="QKR1396" s="1213"/>
      <c r="QKS1396" s="1213"/>
      <c r="QKT1396" s="1213"/>
      <c r="QKU1396" s="1213"/>
      <c r="QKV1396" s="1213"/>
      <c r="QKW1396" s="1213"/>
      <c r="QKX1396" s="1213"/>
      <c r="QKY1396" s="1213"/>
      <c r="QKZ1396" s="1213"/>
      <c r="QLA1396" s="1213"/>
      <c r="QLB1396" s="1213"/>
      <c r="QLC1396" s="1213"/>
      <c r="QLD1396" s="1213"/>
      <c r="QLE1396" s="1213"/>
      <c r="QLF1396" s="1213"/>
      <c r="QLG1396" s="1213"/>
      <c r="QLH1396" s="1213"/>
      <c r="QLI1396" s="1213"/>
      <c r="QLJ1396" s="1213"/>
      <c r="QLK1396" s="1213"/>
      <c r="QLL1396" s="1213"/>
      <c r="QLM1396" s="1213"/>
      <c r="QLN1396" s="1213"/>
      <c r="QLO1396" s="1213"/>
      <c r="QLP1396" s="1213"/>
      <c r="QLQ1396" s="1213"/>
      <c r="QLR1396" s="1213"/>
      <c r="QLS1396" s="1213"/>
      <c r="QLT1396" s="1213"/>
      <c r="QLU1396" s="1213"/>
      <c r="QLV1396" s="1213"/>
      <c r="QLW1396" s="1213"/>
      <c r="QLX1396" s="1213"/>
      <c r="QLY1396" s="1213"/>
      <c r="QLZ1396" s="1213"/>
      <c r="QMA1396" s="1213"/>
      <c r="QMB1396" s="1213"/>
      <c r="QMC1396" s="1213"/>
      <c r="QMD1396" s="1213"/>
      <c r="QME1396" s="1213"/>
      <c r="QMF1396" s="1213"/>
      <c r="QMG1396" s="1213"/>
      <c r="QMH1396" s="1213"/>
      <c r="QMI1396" s="1213"/>
      <c r="QMJ1396" s="1213"/>
      <c r="QMK1396" s="1213"/>
      <c r="QML1396" s="1213"/>
      <c r="QMM1396" s="1213"/>
      <c r="QMN1396" s="1213"/>
      <c r="QMO1396" s="1213"/>
      <c r="QMP1396" s="1213"/>
      <c r="QMQ1396" s="1213"/>
      <c r="QMR1396" s="1213"/>
      <c r="QMS1396" s="1213"/>
      <c r="QMT1396" s="1213"/>
      <c r="QMU1396" s="1213"/>
      <c r="QMV1396" s="1213"/>
      <c r="QMW1396" s="1213"/>
      <c r="QMX1396" s="1213"/>
      <c r="QMY1396" s="1213"/>
      <c r="QMZ1396" s="1213"/>
      <c r="QNA1396" s="1213"/>
      <c r="QNB1396" s="1213"/>
      <c r="QNC1396" s="1213"/>
      <c r="QND1396" s="1213"/>
      <c r="QNE1396" s="1213"/>
      <c r="QNF1396" s="1213"/>
      <c r="QNG1396" s="1213"/>
      <c r="QNH1396" s="1213"/>
      <c r="QNI1396" s="1213"/>
      <c r="QNJ1396" s="1213"/>
      <c r="QNK1396" s="1213"/>
      <c r="QNL1396" s="1213"/>
      <c r="QNM1396" s="1213"/>
      <c r="QNN1396" s="1213"/>
      <c r="QNO1396" s="1213"/>
      <c r="QNP1396" s="1213"/>
      <c r="QNQ1396" s="1213"/>
      <c r="QNR1396" s="1213"/>
      <c r="QNS1396" s="1213"/>
      <c r="QNT1396" s="1213"/>
      <c r="QNU1396" s="1213"/>
      <c r="QNV1396" s="1213"/>
      <c r="QNW1396" s="1213"/>
      <c r="QNX1396" s="1213"/>
      <c r="QNY1396" s="1213"/>
      <c r="QNZ1396" s="1213"/>
      <c r="QOA1396" s="1213"/>
      <c r="QOB1396" s="1213"/>
      <c r="QOC1396" s="1213"/>
      <c r="QOD1396" s="1213"/>
      <c r="QOE1396" s="1213"/>
      <c r="QOF1396" s="1213"/>
      <c r="QOG1396" s="1213"/>
      <c r="QOH1396" s="1213"/>
      <c r="QOI1396" s="1213"/>
      <c r="QOJ1396" s="1213"/>
      <c r="QOK1396" s="1213"/>
      <c r="QOL1396" s="1213"/>
      <c r="QOM1396" s="1213"/>
      <c r="QON1396" s="1213"/>
      <c r="QOO1396" s="1213"/>
      <c r="QOP1396" s="1213"/>
      <c r="QOQ1396" s="1213"/>
      <c r="QOR1396" s="1213"/>
      <c r="QOS1396" s="1213"/>
      <c r="QOT1396" s="1213"/>
      <c r="QOU1396" s="1213"/>
      <c r="QOV1396" s="1213"/>
      <c r="QOW1396" s="1213"/>
      <c r="QOX1396" s="1213"/>
      <c r="QOY1396" s="1213"/>
      <c r="QOZ1396" s="1213"/>
      <c r="QPA1396" s="1213"/>
      <c r="QPB1396" s="1213"/>
      <c r="QPC1396" s="1213"/>
      <c r="QPD1396" s="1213"/>
      <c r="QPE1396" s="1213"/>
      <c r="QPF1396" s="1213"/>
      <c r="QPG1396" s="1213"/>
      <c r="QPH1396" s="1213"/>
      <c r="QPI1396" s="1213"/>
      <c r="QPJ1396" s="1213"/>
      <c r="QPK1396" s="1213"/>
      <c r="QPL1396" s="1213"/>
      <c r="QPM1396" s="1213"/>
      <c r="QPN1396" s="1213"/>
      <c r="QPO1396" s="1213"/>
      <c r="QPP1396" s="1213"/>
      <c r="QPQ1396" s="1213"/>
      <c r="QPR1396" s="1213"/>
      <c r="QPS1396" s="1213"/>
      <c r="QPT1396" s="1213"/>
      <c r="QPU1396" s="1213"/>
      <c r="QPV1396" s="1213"/>
      <c r="QPW1396" s="1213"/>
      <c r="QPX1396" s="1213"/>
      <c r="QPY1396" s="1213"/>
      <c r="QPZ1396" s="1213"/>
      <c r="QQA1396" s="1213"/>
      <c r="QQB1396" s="1213"/>
      <c r="QQC1396" s="1213"/>
      <c r="QQD1396" s="1213"/>
      <c r="QQE1396" s="1213"/>
      <c r="QQF1396" s="1213"/>
      <c r="QQG1396" s="1213"/>
      <c r="QQH1396" s="1213"/>
      <c r="QQI1396" s="1213"/>
      <c r="QQJ1396" s="1213"/>
      <c r="QQK1396" s="1213"/>
      <c r="QQL1396" s="1213"/>
      <c r="QQM1396" s="1213"/>
      <c r="QQN1396" s="1213"/>
      <c r="QQO1396" s="1213"/>
      <c r="QQP1396" s="1213"/>
      <c r="QQQ1396" s="1213"/>
      <c r="QQR1396" s="1213"/>
      <c r="QQS1396" s="1213"/>
      <c r="QQT1396" s="1213"/>
      <c r="QQU1396" s="1213"/>
      <c r="QQV1396" s="1213"/>
      <c r="QQW1396" s="1213"/>
      <c r="QQX1396" s="1213"/>
      <c r="QQY1396" s="1213"/>
      <c r="QQZ1396" s="1213"/>
      <c r="QRA1396" s="1213"/>
      <c r="QRB1396" s="1213"/>
      <c r="QRC1396" s="1213"/>
      <c r="QRD1396" s="1213"/>
      <c r="QRE1396" s="1213"/>
      <c r="QRF1396" s="1213"/>
      <c r="QRG1396" s="1213"/>
      <c r="QRH1396" s="1213"/>
      <c r="QRI1396" s="1213"/>
      <c r="QRJ1396" s="1213"/>
      <c r="QRK1396" s="1213"/>
      <c r="QRL1396" s="1213"/>
      <c r="QRM1396" s="1213"/>
      <c r="QRN1396" s="1213"/>
      <c r="QRO1396" s="1213"/>
      <c r="QRP1396" s="1213"/>
      <c r="QRQ1396" s="1213"/>
      <c r="QRR1396" s="1213"/>
      <c r="QRS1396" s="1213"/>
      <c r="QRT1396" s="1213"/>
      <c r="QRU1396" s="1213"/>
      <c r="QRV1396" s="1213"/>
      <c r="QRW1396" s="1213"/>
      <c r="QRX1396" s="1213"/>
      <c r="QRY1396" s="1213"/>
      <c r="QRZ1396" s="1213"/>
      <c r="QSA1396" s="1213"/>
      <c r="QSB1396" s="1213"/>
      <c r="QSC1396" s="1213"/>
      <c r="QSD1396" s="1213"/>
      <c r="QSE1396" s="1213"/>
      <c r="QSF1396" s="1213"/>
      <c r="QSG1396" s="1213"/>
      <c r="QSH1396" s="1213"/>
      <c r="QSI1396" s="1213"/>
      <c r="QSJ1396" s="1213"/>
      <c r="QSK1396" s="1213"/>
      <c r="QSL1396" s="1213"/>
      <c r="QSM1396" s="1213"/>
      <c r="QSN1396" s="1213"/>
      <c r="QSO1396" s="1213"/>
      <c r="QSP1396" s="1213"/>
      <c r="QSQ1396" s="1213"/>
      <c r="QSR1396" s="1213"/>
      <c r="QSS1396" s="1213"/>
      <c r="QST1396" s="1213"/>
      <c r="QSU1396" s="1213"/>
      <c r="QSV1396" s="1213"/>
      <c r="QSW1396" s="1213"/>
      <c r="QSX1396" s="1213"/>
      <c r="QSY1396" s="1213"/>
      <c r="QSZ1396" s="1213"/>
      <c r="QTA1396" s="1213"/>
      <c r="QTB1396" s="1213"/>
      <c r="QTC1396" s="1213"/>
      <c r="QTD1396" s="1213"/>
      <c r="QTE1396" s="1213"/>
      <c r="QTF1396" s="1213"/>
      <c r="QTG1396" s="1213"/>
      <c r="QTH1396" s="1213"/>
      <c r="QTI1396" s="1213"/>
      <c r="QTJ1396" s="1213"/>
      <c r="QTK1396" s="1213"/>
      <c r="QTL1396" s="1213"/>
      <c r="QTM1396" s="1213"/>
      <c r="QTN1396" s="1213"/>
      <c r="QTO1396" s="1213"/>
      <c r="QTP1396" s="1213"/>
      <c r="QTQ1396" s="1213"/>
      <c r="QTR1396" s="1213"/>
      <c r="QTS1396" s="1213"/>
      <c r="QTT1396" s="1213"/>
      <c r="QTU1396" s="1213"/>
      <c r="QTV1396" s="1213"/>
      <c r="QTW1396" s="1213"/>
      <c r="QTX1396" s="1213"/>
      <c r="QTY1396" s="1213"/>
      <c r="QTZ1396" s="1213"/>
      <c r="QUA1396" s="1213"/>
      <c r="QUB1396" s="1213"/>
      <c r="QUC1396" s="1213"/>
      <c r="QUD1396" s="1213"/>
      <c r="QUE1396" s="1213"/>
      <c r="QUF1396" s="1213"/>
      <c r="QUG1396" s="1213"/>
      <c r="QUH1396" s="1213"/>
      <c r="QUI1396" s="1213"/>
      <c r="QUJ1396" s="1213"/>
      <c r="QUK1396" s="1213"/>
      <c r="QUL1396" s="1213"/>
      <c r="QUM1396" s="1213"/>
      <c r="QUN1396" s="1213"/>
      <c r="QUO1396" s="1213"/>
      <c r="QUP1396" s="1213"/>
      <c r="QUQ1396" s="1213"/>
      <c r="QUR1396" s="1213"/>
      <c r="QUS1396" s="1213"/>
      <c r="QUT1396" s="1213"/>
      <c r="QUU1396" s="1213"/>
      <c r="QUV1396" s="1213"/>
      <c r="QUW1396" s="1213"/>
      <c r="QUX1396" s="1213"/>
      <c r="QUY1396" s="1213"/>
      <c r="QUZ1396" s="1213"/>
      <c r="QVA1396" s="1213"/>
      <c r="QVB1396" s="1213"/>
      <c r="QVC1396" s="1213"/>
      <c r="QVD1396" s="1213"/>
      <c r="QVE1396" s="1213"/>
      <c r="QVF1396" s="1213"/>
      <c r="QVG1396" s="1213"/>
      <c r="QVH1396" s="1213"/>
      <c r="QVI1396" s="1213"/>
      <c r="QVJ1396" s="1213"/>
      <c r="QVK1396" s="1213"/>
      <c r="QVL1396" s="1213"/>
      <c r="QVM1396" s="1213"/>
      <c r="QVN1396" s="1213"/>
      <c r="QVO1396" s="1213"/>
      <c r="QVP1396" s="1213"/>
      <c r="QVQ1396" s="1213"/>
      <c r="QVR1396" s="1213"/>
      <c r="QVS1396" s="1213"/>
      <c r="QVT1396" s="1213"/>
      <c r="QVU1396" s="1213"/>
      <c r="QVV1396" s="1213"/>
      <c r="QVW1396" s="1213"/>
      <c r="QVX1396" s="1213"/>
      <c r="QVY1396" s="1213"/>
      <c r="QVZ1396" s="1213"/>
      <c r="QWA1396" s="1213"/>
      <c r="QWB1396" s="1213"/>
      <c r="QWC1396" s="1213"/>
      <c r="QWD1396" s="1213"/>
      <c r="QWE1396" s="1213"/>
      <c r="QWF1396" s="1213"/>
      <c r="QWG1396" s="1213"/>
      <c r="QWH1396" s="1213"/>
      <c r="QWI1396" s="1213"/>
      <c r="QWJ1396" s="1213"/>
      <c r="QWK1396" s="1213"/>
      <c r="QWL1396" s="1213"/>
      <c r="QWM1396" s="1213"/>
      <c r="QWN1396" s="1213"/>
      <c r="QWO1396" s="1213"/>
      <c r="QWP1396" s="1213"/>
      <c r="QWQ1396" s="1213"/>
      <c r="QWR1396" s="1213"/>
      <c r="QWS1396" s="1213"/>
      <c r="QWT1396" s="1213"/>
      <c r="QWU1396" s="1213"/>
      <c r="QWV1396" s="1213"/>
      <c r="QWW1396" s="1213"/>
      <c r="QWX1396" s="1213"/>
      <c r="QWY1396" s="1213"/>
      <c r="QWZ1396" s="1213"/>
      <c r="QXA1396" s="1213"/>
      <c r="QXB1396" s="1213"/>
      <c r="QXC1396" s="1213"/>
      <c r="QXD1396" s="1213"/>
      <c r="QXE1396" s="1213"/>
      <c r="QXF1396" s="1213"/>
      <c r="QXG1396" s="1213"/>
      <c r="QXH1396" s="1213"/>
      <c r="QXI1396" s="1213"/>
      <c r="QXJ1396" s="1213"/>
      <c r="QXK1396" s="1213"/>
      <c r="QXL1396" s="1213"/>
      <c r="QXM1396" s="1213"/>
      <c r="QXN1396" s="1213"/>
      <c r="QXO1396" s="1213"/>
      <c r="QXP1396" s="1213"/>
      <c r="QXQ1396" s="1213"/>
      <c r="QXR1396" s="1213"/>
      <c r="QXS1396" s="1213"/>
      <c r="QXT1396" s="1213"/>
      <c r="QXU1396" s="1213"/>
      <c r="QXV1396" s="1213"/>
      <c r="QXW1396" s="1213"/>
      <c r="QXX1396" s="1213"/>
      <c r="QXY1396" s="1213"/>
      <c r="QXZ1396" s="1213"/>
      <c r="QYA1396" s="1213"/>
      <c r="QYB1396" s="1213"/>
      <c r="QYC1396" s="1213"/>
      <c r="QYD1396" s="1213"/>
      <c r="QYE1396" s="1213"/>
      <c r="QYF1396" s="1213"/>
      <c r="QYG1396" s="1213"/>
      <c r="QYH1396" s="1213"/>
      <c r="QYI1396" s="1213"/>
      <c r="QYJ1396" s="1213"/>
      <c r="QYK1396" s="1213"/>
      <c r="QYL1396" s="1213"/>
      <c r="QYM1396" s="1213"/>
      <c r="QYN1396" s="1213"/>
      <c r="QYO1396" s="1213"/>
      <c r="QYP1396" s="1213"/>
      <c r="QYQ1396" s="1213"/>
      <c r="QYR1396" s="1213"/>
      <c r="QYS1396" s="1213"/>
      <c r="QYT1396" s="1213"/>
      <c r="QYU1396" s="1213"/>
      <c r="QYV1396" s="1213"/>
      <c r="QYW1396" s="1213"/>
      <c r="QYX1396" s="1213"/>
      <c r="QYY1396" s="1213"/>
      <c r="QYZ1396" s="1213"/>
      <c r="QZA1396" s="1213"/>
      <c r="QZB1396" s="1213"/>
      <c r="QZC1396" s="1213"/>
      <c r="QZD1396" s="1213"/>
      <c r="QZE1396" s="1213"/>
      <c r="QZF1396" s="1213"/>
      <c r="QZG1396" s="1213"/>
      <c r="QZH1396" s="1213"/>
      <c r="QZI1396" s="1213"/>
      <c r="QZJ1396" s="1213"/>
      <c r="QZK1396" s="1213"/>
      <c r="QZL1396" s="1213"/>
      <c r="QZM1396" s="1213"/>
      <c r="QZN1396" s="1213"/>
      <c r="QZO1396" s="1213"/>
      <c r="QZP1396" s="1213"/>
      <c r="QZQ1396" s="1213"/>
      <c r="QZR1396" s="1213"/>
      <c r="QZS1396" s="1213"/>
      <c r="QZT1396" s="1213"/>
      <c r="QZU1396" s="1213"/>
      <c r="QZV1396" s="1213"/>
      <c r="QZW1396" s="1213"/>
      <c r="QZX1396" s="1213"/>
      <c r="QZY1396" s="1213"/>
      <c r="QZZ1396" s="1213"/>
      <c r="RAA1396" s="1213"/>
      <c r="RAB1396" s="1213"/>
      <c r="RAC1396" s="1213"/>
      <c r="RAD1396" s="1213"/>
      <c r="RAE1396" s="1213"/>
      <c r="RAF1396" s="1213"/>
      <c r="RAG1396" s="1213"/>
      <c r="RAH1396" s="1213"/>
      <c r="RAI1396" s="1213"/>
      <c r="RAJ1396" s="1213"/>
      <c r="RAK1396" s="1213"/>
      <c r="RAL1396" s="1213"/>
      <c r="RAM1396" s="1213"/>
      <c r="RAN1396" s="1213"/>
      <c r="RAO1396" s="1213"/>
      <c r="RAP1396" s="1213"/>
      <c r="RAQ1396" s="1213"/>
      <c r="RAR1396" s="1213"/>
      <c r="RAS1396" s="1213"/>
      <c r="RAT1396" s="1213"/>
      <c r="RAU1396" s="1213"/>
      <c r="RAV1396" s="1213"/>
      <c r="RAW1396" s="1213"/>
      <c r="RAX1396" s="1213"/>
      <c r="RAY1396" s="1213"/>
      <c r="RAZ1396" s="1213"/>
      <c r="RBA1396" s="1213"/>
      <c r="RBB1396" s="1213"/>
      <c r="RBC1396" s="1213"/>
      <c r="RBD1396" s="1213"/>
      <c r="RBE1396" s="1213"/>
      <c r="RBF1396" s="1213"/>
      <c r="RBG1396" s="1213"/>
      <c r="RBH1396" s="1213"/>
      <c r="RBI1396" s="1213"/>
      <c r="RBJ1396" s="1213"/>
      <c r="RBK1396" s="1213"/>
      <c r="RBL1396" s="1213"/>
      <c r="RBM1396" s="1213"/>
      <c r="RBN1396" s="1213"/>
      <c r="RBO1396" s="1213"/>
      <c r="RBP1396" s="1213"/>
      <c r="RBQ1396" s="1213"/>
      <c r="RBR1396" s="1213"/>
      <c r="RBS1396" s="1213"/>
      <c r="RBT1396" s="1213"/>
      <c r="RBU1396" s="1213"/>
      <c r="RBV1396" s="1213"/>
      <c r="RBW1396" s="1213"/>
      <c r="RBX1396" s="1213"/>
      <c r="RBY1396" s="1213"/>
      <c r="RBZ1396" s="1213"/>
      <c r="RCA1396" s="1213"/>
      <c r="RCB1396" s="1213"/>
      <c r="RCC1396" s="1213"/>
      <c r="RCD1396" s="1213"/>
      <c r="RCE1396" s="1213"/>
      <c r="RCF1396" s="1213"/>
      <c r="RCG1396" s="1213"/>
      <c r="RCH1396" s="1213"/>
      <c r="RCI1396" s="1213"/>
      <c r="RCJ1396" s="1213"/>
      <c r="RCK1396" s="1213"/>
      <c r="RCL1396" s="1213"/>
      <c r="RCM1396" s="1213"/>
      <c r="RCN1396" s="1213"/>
      <c r="RCO1396" s="1213"/>
      <c r="RCP1396" s="1213"/>
      <c r="RCQ1396" s="1213"/>
      <c r="RCR1396" s="1213"/>
      <c r="RCS1396" s="1213"/>
      <c r="RCT1396" s="1213"/>
      <c r="RCU1396" s="1213"/>
      <c r="RCV1396" s="1213"/>
      <c r="RCW1396" s="1213"/>
      <c r="RCX1396" s="1213"/>
      <c r="RCY1396" s="1213"/>
      <c r="RCZ1396" s="1213"/>
      <c r="RDA1396" s="1213"/>
      <c r="RDB1396" s="1213"/>
      <c r="RDC1396" s="1213"/>
      <c r="RDD1396" s="1213"/>
      <c r="RDE1396" s="1213"/>
      <c r="RDF1396" s="1213"/>
      <c r="RDG1396" s="1213"/>
      <c r="RDH1396" s="1213"/>
      <c r="RDI1396" s="1213"/>
      <c r="RDJ1396" s="1213"/>
      <c r="RDK1396" s="1213"/>
      <c r="RDL1396" s="1213"/>
      <c r="RDM1396" s="1213"/>
      <c r="RDN1396" s="1213"/>
      <c r="RDO1396" s="1213"/>
      <c r="RDP1396" s="1213"/>
      <c r="RDQ1396" s="1213"/>
      <c r="RDR1396" s="1213"/>
      <c r="RDS1396" s="1213"/>
      <c r="RDT1396" s="1213"/>
      <c r="RDU1396" s="1213"/>
      <c r="RDV1396" s="1213"/>
      <c r="RDW1396" s="1213"/>
      <c r="RDX1396" s="1213"/>
      <c r="RDY1396" s="1213"/>
      <c r="RDZ1396" s="1213"/>
      <c r="REA1396" s="1213"/>
      <c r="REB1396" s="1213"/>
      <c r="REC1396" s="1213"/>
      <c r="RED1396" s="1213"/>
      <c r="REE1396" s="1213"/>
      <c r="REF1396" s="1213"/>
      <c r="REG1396" s="1213"/>
      <c r="REH1396" s="1213"/>
      <c r="REI1396" s="1213"/>
      <c r="REJ1396" s="1213"/>
      <c r="REK1396" s="1213"/>
      <c r="REL1396" s="1213"/>
      <c r="REM1396" s="1213"/>
      <c r="REN1396" s="1213"/>
      <c r="REO1396" s="1213"/>
      <c r="REP1396" s="1213"/>
      <c r="REQ1396" s="1213"/>
      <c r="RER1396" s="1213"/>
      <c r="RES1396" s="1213"/>
      <c r="RET1396" s="1213"/>
      <c r="REU1396" s="1213"/>
      <c r="REV1396" s="1213"/>
      <c r="REW1396" s="1213"/>
      <c r="REX1396" s="1213"/>
      <c r="REY1396" s="1213"/>
      <c r="REZ1396" s="1213"/>
      <c r="RFA1396" s="1213"/>
      <c r="RFB1396" s="1213"/>
      <c r="RFC1396" s="1213"/>
      <c r="RFD1396" s="1213"/>
      <c r="RFE1396" s="1213"/>
      <c r="RFF1396" s="1213"/>
      <c r="RFG1396" s="1213"/>
      <c r="RFH1396" s="1213"/>
      <c r="RFI1396" s="1213"/>
      <c r="RFJ1396" s="1213"/>
      <c r="RFK1396" s="1213"/>
      <c r="RFL1396" s="1213"/>
      <c r="RFM1396" s="1213"/>
      <c r="RFN1396" s="1213"/>
      <c r="RFO1396" s="1213"/>
      <c r="RFP1396" s="1213"/>
      <c r="RFQ1396" s="1213"/>
      <c r="RFR1396" s="1213"/>
      <c r="RFS1396" s="1213"/>
      <c r="RFT1396" s="1213"/>
      <c r="RFU1396" s="1213"/>
      <c r="RFV1396" s="1213"/>
      <c r="RFW1396" s="1213"/>
      <c r="RFX1396" s="1213"/>
      <c r="RFY1396" s="1213"/>
      <c r="RFZ1396" s="1213"/>
      <c r="RGA1396" s="1213"/>
      <c r="RGB1396" s="1213"/>
      <c r="RGC1396" s="1213"/>
      <c r="RGD1396" s="1213"/>
      <c r="RGE1396" s="1213"/>
      <c r="RGF1396" s="1213"/>
      <c r="RGG1396" s="1213"/>
      <c r="RGH1396" s="1213"/>
      <c r="RGI1396" s="1213"/>
      <c r="RGJ1396" s="1213"/>
      <c r="RGK1396" s="1213"/>
      <c r="RGL1396" s="1213"/>
      <c r="RGM1396" s="1213"/>
      <c r="RGN1396" s="1213"/>
      <c r="RGO1396" s="1213"/>
      <c r="RGP1396" s="1213"/>
      <c r="RGQ1396" s="1213"/>
      <c r="RGR1396" s="1213"/>
      <c r="RGS1396" s="1213"/>
      <c r="RGT1396" s="1213"/>
      <c r="RGU1396" s="1213"/>
      <c r="RGV1396" s="1213"/>
      <c r="RGW1396" s="1213"/>
      <c r="RGX1396" s="1213"/>
      <c r="RGY1396" s="1213"/>
      <c r="RGZ1396" s="1213"/>
      <c r="RHA1396" s="1213"/>
      <c r="RHB1396" s="1213"/>
      <c r="RHC1396" s="1213"/>
      <c r="RHD1396" s="1213"/>
      <c r="RHE1396" s="1213"/>
      <c r="RHF1396" s="1213"/>
      <c r="RHG1396" s="1213"/>
      <c r="RHH1396" s="1213"/>
      <c r="RHI1396" s="1213"/>
      <c r="RHJ1396" s="1213"/>
      <c r="RHK1396" s="1213"/>
      <c r="RHL1396" s="1213"/>
      <c r="RHM1396" s="1213"/>
      <c r="RHN1396" s="1213"/>
      <c r="RHO1396" s="1213"/>
      <c r="RHP1396" s="1213"/>
      <c r="RHQ1396" s="1213"/>
      <c r="RHR1396" s="1213"/>
      <c r="RHS1396" s="1213"/>
      <c r="RHT1396" s="1213"/>
      <c r="RHU1396" s="1213"/>
      <c r="RHV1396" s="1213"/>
      <c r="RHW1396" s="1213"/>
      <c r="RHX1396" s="1213"/>
      <c r="RHY1396" s="1213"/>
      <c r="RHZ1396" s="1213"/>
      <c r="RIA1396" s="1213"/>
      <c r="RIB1396" s="1213"/>
      <c r="RIC1396" s="1213"/>
      <c r="RID1396" s="1213"/>
      <c r="RIE1396" s="1213"/>
      <c r="RIF1396" s="1213"/>
      <c r="RIG1396" s="1213"/>
      <c r="RIH1396" s="1213"/>
      <c r="RII1396" s="1213"/>
      <c r="RIJ1396" s="1213"/>
      <c r="RIK1396" s="1213"/>
      <c r="RIL1396" s="1213"/>
      <c r="RIM1396" s="1213"/>
      <c r="RIN1396" s="1213"/>
      <c r="RIO1396" s="1213"/>
      <c r="RIP1396" s="1213"/>
      <c r="RIQ1396" s="1213"/>
      <c r="RIR1396" s="1213"/>
      <c r="RIS1396" s="1213"/>
      <c r="RIT1396" s="1213"/>
      <c r="RIU1396" s="1213"/>
      <c r="RIV1396" s="1213"/>
      <c r="RIW1396" s="1213"/>
      <c r="RIX1396" s="1213"/>
      <c r="RIY1396" s="1213"/>
      <c r="RIZ1396" s="1213"/>
      <c r="RJA1396" s="1213"/>
      <c r="RJB1396" s="1213"/>
      <c r="RJC1396" s="1213"/>
      <c r="RJD1396" s="1213"/>
      <c r="RJE1396" s="1213"/>
      <c r="RJF1396" s="1213"/>
      <c r="RJG1396" s="1213"/>
      <c r="RJH1396" s="1213"/>
      <c r="RJI1396" s="1213"/>
      <c r="RJJ1396" s="1213"/>
      <c r="RJK1396" s="1213"/>
      <c r="RJL1396" s="1213"/>
      <c r="RJM1396" s="1213"/>
      <c r="RJN1396" s="1213"/>
      <c r="RJO1396" s="1213"/>
      <c r="RJP1396" s="1213"/>
      <c r="RJQ1396" s="1213"/>
      <c r="RJR1396" s="1213"/>
      <c r="RJS1396" s="1213"/>
      <c r="RJT1396" s="1213"/>
      <c r="RJU1396" s="1213"/>
      <c r="RJV1396" s="1213"/>
      <c r="RJW1396" s="1213"/>
      <c r="RJX1396" s="1213"/>
      <c r="RJY1396" s="1213"/>
      <c r="RJZ1396" s="1213"/>
      <c r="RKA1396" s="1213"/>
      <c r="RKB1396" s="1213"/>
      <c r="RKC1396" s="1213"/>
      <c r="RKD1396" s="1213"/>
      <c r="RKE1396" s="1213"/>
      <c r="RKF1396" s="1213"/>
      <c r="RKG1396" s="1213"/>
      <c r="RKH1396" s="1213"/>
      <c r="RKI1396" s="1213"/>
      <c r="RKJ1396" s="1213"/>
      <c r="RKK1396" s="1213"/>
      <c r="RKL1396" s="1213"/>
      <c r="RKM1396" s="1213"/>
      <c r="RKN1396" s="1213"/>
      <c r="RKO1396" s="1213"/>
      <c r="RKP1396" s="1213"/>
      <c r="RKQ1396" s="1213"/>
      <c r="RKR1396" s="1213"/>
      <c r="RKS1396" s="1213"/>
      <c r="RKT1396" s="1213"/>
      <c r="RKU1396" s="1213"/>
      <c r="RKV1396" s="1213"/>
      <c r="RKW1396" s="1213"/>
      <c r="RKX1396" s="1213"/>
      <c r="RKY1396" s="1213"/>
      <c r="RKZ1396" s="1213"/>
      <c r="RLA1396" s="1213"/>
      <c r="RLB1396" s="1213"/>
      <c r="RLC1396" s="1213"/>
      <c r="RLD1396" s="1213"/>
      <c r="RLE1396" s="1213"/>
      <c r="RLF1396" s="1213"/>
      <c r="RLG1396" s="1213"/>
      <c r="RLH1396" s="1213"/>
      <c r="RLI1396" s="1213"/>
      <c r="RLJ1396" s="1213"/>
      <c r="RLK1396" s="1213"/>
      <c r="RLL1396" s="1213"/>
      <c r="RLM1396" s="1213"/>
      <c r="RLN1396" s="1213"/>
      <c r="RLO1396" s="1213"/>
      <c r="RLP1396" s="1213"/>
      <c r="RLQ1396" s="1213"/>
      <c r="RLR1396" s="1213"/>
      <c r="RLS1396" s="1213"/>
      <c r="RLT1396" s="1213"/>
      <c r="RLU1396" s="1213"/>
      <c r="RLV1396" s="1213"/>
      <c r="RLW1396" s="1213"/>
      <c r="RLX1396" s="1213"/>
      <c r="RLY1396" s="1213"/>
      <c r="RLZ1396" s="1213"/>
      <c r="RMA1396" s="1213"/>
      <c r="RMB1396" s="1213"/>
      <c r="RMC1396" s="1213"/>
      <c r="RMD1396" s="1213"/>
      <c r="RME1396" s="1213"/>
      <c r="RMF1396" s="1213"/>
      <c r="RMG1396" s="1213"/>
      <c r="RMH1396" s="1213"/>
      <c r="RMI1396" s="1213"/>
      <c r="RMJ1396" s="1213"/>
      <c r="RMK1396" s="1213"/>
      <c r="RML1396" s="1213"/>
      <c r="RMM1396" s="1213"/>
      <c r="RMN1396" s="1213"/>
      <c r="RMO1396" s="1213"/>
      <c r="RMP1396" s="1213"/>
      <c r="RMQ1396" s="1213"/>
      <c r="RMR1396" s="1213"/>
      <c r="RMS1396" s="1213"/>
      <c r="RMT1396" s="1213"/>
      <c r="RMU1396" s="1213"/>
      <c r="RMV1396" s="1213"/>
      <c r="RMW1396" s="1213"/>
      <c r="RMX1396" s="1213"/>
      <c r="RMY1396" s="1213"/>
      <c r="RMZ1396" s="1213"/>
      <c r="RNA1396" s="1213"/>
      <c r="RNB1396" s="1213"/>
      <c r="RNC1396" s="1213"/>
      <c r="RND1396" s="1213"/>
      <c r="RNE1396" s="1213"/>
      <c r="RNF1396" s="1213"/>
      <c r="RNG1396" s="1213"/>
      <c r="RNH1396" s="1213"/>
      <c r="RNI1396" s="1213"/>
      <c r="RNJ1396" s="1213"/>
      <c r="RNK1396" s="1213"/>
      <c r="RNL1396" s="1213"/>
      <c r="RNM1396" s="1213"/>
      <c r="RNN1396" s="1213"/>
      <c r="RNO1396" s="1213"/>
      <c r="RNP1396" s="1213"/>
      <c r="RNQ1396" s="1213"/>
      <c r="RNR1396" s="1213"/>
      <c r="RNS1396" s="1213"/>
      <c r="RNT1396" s="1213"/>
      <c r="RNU1396" s="1213"/>
      <c r="RNV1396" s="1213"/>
      <c r="RNW1396" s="1213"/>
      <c r="RNX1396" s="1213"/>
      <c r="RNY1396" s="1213"/>
      <c r="RNZ1396" s="1213"/>
      <c r="ROA1396" s="1213"/>
      <c r="ROB1396" s="1213"/>
      <c r="ROC1396" s="1213"/>
      <c r="ROD1396" s="1213"/>
      <c r="ROE1396" s="1213"/>
      <c r="ROF1396" s="1213"/>
      <c r="ROG1396" s="1213"/>
      <c r="ROH1396" s="1213"/>
      <c r="ROI1396" s="1213"/>
      <c r="ROJ1396" s="1213"/>
      <c r="ROK1396" s="1213"/>
      <c r="ROL1396" s="1213"/>
      <c r="ROM1396" s="1213"/>
      <c r="RON1396" s="1213"/>
      <c r="ROO1396" s="1213"/>
      <c r="ROP1396" s="1213"/>
      <c r="ROQ1396" s="1213"/>
      <c r="ROR1396" s="1213"/>
      <c r="ROS1396" s="1213"/>
      <c r="ROT1396" s="1213"/>
      <c r="ROU1396" s="1213"/>
      <c r="ROV1396" s="1213"/>
      <c r="ROW1396" s="1213"/>
      <c r="ROX1396" s="1213"/>
      <c r="ROY1396" s="1213"/>
      <c r="ROZ1396" s="1213"/>
      <c r="RPA1396" s="1213"/>
      <c r="RPB1396" s="1213"/>
      <c r="RPC1396" s="1213"/>
      <c r="RPD1396" s="1213"/>
      <c r="RPE1396" s="1213"/>
      <c r="RPF1396" s="1213"/>
      <c r="RPG1396" s="1213"/>
      <c r="RPH1396" s="1213"/>
      <c r="RPI1396" s="1213"/>
      <c r="RPJ1396" s="1213"/>
      <c r="RPK1396" s="1213"/>
      <c r="RPL1396" s="1213"/>
      <c r="RPM1396" s="1213"/>
      <c r="RPN1396" s="1213"/>
      <c r="RPO1396" s="1213"/>
      <c r="RPP1396" s="1213"/>
      <c r="RPQ1396" s="1213"/>
      <c r="RPR1396" s="1213"/>
      <c r="RPS1396" s="1213"/>
      <c r="RPT1396" s="1213"/>
      <c r="RPU1396" s="1213"/>
      <c r="RPV1396" s="1213"/>
      <c r="RPW1396" s="1213"/>
      <c r="RPX1396" s="1213"/>
      <c r="RPY1396" s="1213"/>
      <c r="RPZ1396" s="1213"/>
      <c r="RQA1396" s="1213"/>
      <c r="RQB1396" s="1213"/>
      <c r="RQC1396" s="1213"/>
      <c r="RQD1396" s="1213"/>
      <c r="RQE1396" s="1213"/>
      <c r="RQF1396" s="1213"/>
      <c r="RQG1396" s="1213"/>
      <c r="RQH1396" s="1213"/>
      <c r="RQI1396" s="1213"/>
      <c r="RQJ1396" s="1213"/>
      <c r="RQK1396" s="1213"/>
      <c r="RQL1396" s="1213"/>
      <c r="RQM1396" s="1213"/>
      <c r="RQN1396" s="1213"/>
      <c r="RQO1396" s="1213"/>
      <c r="RQP1396" s="1213"/>
      <c r="RQQ1396" s="1213"/>
      <c r="RQR1396" s="1213"/>
      <c r="RQS1396" s="1213"/>
      <c r="RQT1396" s="1213"/>
      <c r="RQU1396" s="1213"/>
      <c r="RQV1396" s="1213"/>
      <c r="RQW1396" s="1213"/>
      <c r="RQX1396" s="1213"/>
      <c r="RQY1396" s="1213"/>
      <c r="RQZ1396" s="1213"/>
      <c r="RRA1396" s="1213"/>
      <c r="RRB1396" s="1213"/>
      <c r="RRC1396" s="1213"/>
      <c r="RRD1396" s="1213"/>
      <c r="RRE1396" s="1213"/>
      <c r="RRF1396" s="1213"/>
      <c r="RRG1396" s="1213"/>
      <c r="RRH1396" s="1213"/>
      <c r="RRI1396" s="1213"/>
      <c r="RRJ1396" s="1213"/>
      <c r="RRK1396" s="1213"/>
      <c r="RRL1396" s="1213"/>
      <c r="RRM1396" s="1213"/>
      <c r="RRN1396" s="1213"/>
      <c r="RRO1396" s="1213"/>
      <c r="RRP1396" s="1213"/>
      <c r="RRQ1396" s="1213"/>
      <c r="RRR1396" s="1213"/>
      <c r="RRS1396" s="1213"/>
      <c r="RRT1396" s="1213"/>
      <c r="RRU1396" s="1213"/>
      <c r="RRV1396" s="1213"/>
      <c r="RRW1396" s="1213"/>
      <c r="RRX1396" s="1213"/>
      <c r="RRY1396" s="1213"/>
      <c r="RRZ1396" s="1213"/>
      <c r="RSA1396" s="1213"/>
      <c r="RSB1396" s="1213"/>
      <c r="RSC1396" s="1213"/>
      <c r="RSD1396" s="1213"/>
      <c r="RSE1396" s="1213"/>
      <c r="RSF1396" s="1213"/>
      <c r="RSG1396" s="1213"/>
      <c r="RSH1396" s="1213"/>
      <c r="RSI1396" s="1213"/>
      <c r="RSJ1396" s="1213"/>
      <c r="RSK1396" s="1213"/>
      <c r="RSL1396" s="1213"/>
      <c r="RSM1396" s="1213"/>
      <c r="RSN1396" s="1213"/>
      <c r="RSO1396" s="1213"/>
      <c r="RSP1396" s="1213"/>
      <c r="RSQ1396" s="1213"/>
      <c r="RSR1396" s="1213"/>
      <c r="RSS1396" s="1213"/>
      <c r="RST1396" s="1213"/>
      <c r="RSU1396" s="1213"/>
      <c r="RSV1396" s="1213"/>
      <c r="RSW1396" s="1213"/>
      <c r="RSX1396" s="1213"/>
      <c r="RSY1396" s="1213"/>
      <c r="RSZ1396" s="1213"/>
      <c r="RTA1396" s="1213"/>
      <c r="RTB1396" s="1213"/>
      <c r="RTC1396" s="1213"/>
      <c r="RTD1396" s="1213"/>
      <c r="RTE1396" s="1213"/>
      <c r="RTF1396" s="1213"/>
      <c r="RTG1396" s="1213"/>
      <c r="RTH1396" s="1213"/>
      <c r="RTI1396" s="1213"/>
      <c r="RTJ1396" s="1213"/>
      <c r="RTK1396" s="1213"/>
      <c r="RTL1396" s="1213"/>
      <c r="RTM1396" s="1213"/>
      <c r="RTN1396" s="1213"/>
      <c r="RTO1396" s="1213"/>
      <c r="RTP1396" s="1213"/>
      <c r="RTQ1396" s="1213"/>
      <c r="RTR1396" s="1213"/>
      <c r="RTS1396" s="1213"/>
      <c r="RTT1396" s="1213"/>
      <c r="RTU1396" s="1213"/>
      <c r="RTV1396" s="1213"/>
      <c r="RTW1396" s="1213"/>
      <c r="RTX1396" s="1213"/>
      <c r="RTY1396" s="1213"/>
      <c r="RTZ1396" s="1213"/>
      <c r="RUA1396" s="1213"/>
      <c r="RUB1396" s="1213"/>
      <c r="RUC1396" s="1213"/>
      <c r="RUD1396" s="1213"/>
      <c r="RUE1396" s="1213"/>
      <c r="RUF1396" s="1213"/>
      <c r="RUG1396" s="1213"/>
      <c r="RUH1396" s="1213"/>
      <c r="RUI1396" s="1213"/>
      <c r="RUJ1396" s="1213"/>
      <c r="RUK1396" s="1213"/>
      <c r="RUL1396" s="1213"/>
      <c r="RUM1396" s="1213"/>
      <c r="RUN1396" s="1213"/>
      <c r="RUO1396" s="1213"/>
      <c r="RUP1396" s="1213"/>
      <c r="RUQ1396" s="1213"/>
      <c r="RUR1396" s="1213"/>
      <c r="RUS1396" s="1213"/>
      <c r="RUT1396" s="1213"/>
      <c r="RUU1396" s="1213"/>
      <c r="RUV1396" s="1213"/>
      <c r="RUW1396" s="1213"/>
      <c r="RUX1396" s="1213"/>
      <c r="RUY1396" s="1213"/>
      <c r="RUZ1396" s="1213"/>
      <c r="RVA1396" s="1213"/>
      <c r="RVB1396" s="1213"/>
      <c r="RVC1396" s="1213"/>
      <c r="RVD1396" s="1213"/>
      <c r="RVE1396" s="1213"/>
      <c r="RVF1396" s="1213"/>
      <c r="RVG1396" s="1213"/>
      <c r="RVH1396" s="1213"/>
      <c r="RVI1396" s="1213"/>
      <c r="RVJ1396" s="1213"/>
      <c r="RVK1396" s="1213"/>
      <c r="RVL1396" s="1213"/>
      <c r="RVM1396" s="1213"/>
      <c r="RVN1396" s="1213"/>
      <c r="RVO1396" s="1213"/>
      <c r="RVP1396" s="1213"/>
      <c r="RVQ1396" s="1213"/>
      <c r="RVR1396" s="1213"/>
      <c r="RVS1396" s="1213"/>
      <c r="RVT1396" s="1213"/>
      <c r="RVU1396" s="1213"/>
      <c r="RVV1396" s="1213"/>
      <c r="RVW1396" s="1213"/>
      <c r="RVX1396" s="1213"/>
      <c r="RVY1396" s="1213"/>
      <c r="RVZ1396" s="1213"/>
      <c r="RWA1396" s="1213"/>
      <c r="RWB1396" s="1213"/>
      <c r="RWC1396" s="1213"/>
      <c r="RWD1396" s="1213"/>
      <c r="RWE1396" s="1213"/>
      <c r="RWF1396" s="1213"/>
      <c r="RWG1396" s="1213"/>
      <c r="RWH1396" s="1213"/>
      <c r="RWI1396" s="1213"/>
      <c r="RWJ1396" s="1213"/>
      <c r="RWK1396" s="1213"/>
      <c r="RWL1396" s="1213"/>
      <c r="RWM1396" s="1213"/>
      <c r="RWN1396" s="1213"/>
      <c r="RWO1396" s="1213"/>
      <c r="RWP1396" s="1213"/>
      <c r="RWQ1396" s="1213"/>
      <c r="RWR1396" s="1213"/>
      <c r="RWS1396" s="1213"/>
      <c r="RWT1396" s="1213"/>
      <c r="RWU1396" s="1213"/>
      <c r="RWV1396" s="1213"/>
      <c r="RWW1396" s="1213"/>
      <c r="RWX1396" s="1213"/>
      <c r="RWY1396" s="1213"/>
      <c r="RWZ1396" s="1213"/>
      <c r="RXA1396" s="1213"/>
      <c r="RXB1396" s="1213"/>
      <c r="RXC1396" s="1213"/>
      <c r="RXD1396" s="1213"/>
      <c r="RXE1396" s="1213"/>
      <c r="RXF1396" s="1213"/>
      <c r="RXG1396" s="1213"/>
      <c r="RXH1396" s="1213"/>
      <c r="RXI1396" s="1213"/>
      <c r="RXJ1396" s="1213"/>
      <c r="RXK1396" s="1213"/>
      <c r="RXL1396" s="1213"/>
      <c r="RXM1396" s="1213"/>
      <c r="RXN1396" s="1213"/>
      <c r="RXO1396" s="1213"/>
      <c r="RXP1396" s="1213"/>
      <c r="RXQ1396" s="1213"/>
      <c r="RXR1396" s="1213"/>
      <c r="RXS1396" s="1213"/>
      <c r="RXT1396" s="1213"/>
      <c r="RXU1396" s="1213"/>
      <c r="RXV1396" s="1213"/>
      <c r="RXW1396" s="1213"/>
      <c r="RXX1396" s="1213"/>
      <c r="RXY1396" s="1213"/>
      <c r="RXZ1396" s="1213"/>
      <c r="RYA1396" s="1213"/>
      <c r="RYB1396" s="1213"/>
      <c r="RYC1396" s="1213"/>
      <c r="RYD1396" s="1213"/>
      <c r="RYE1396" s="1213"/>
      <c r="RYF1396" s="1213"/>
      <c r="RYG1396" s="1213"/>
      <c r="RYH1396" s="1213"/>
      <c r="RYI1396" s="1213"/>
      <c r="RYJ1396" s="1213"/>
      <c r="RYK1396" s="1213"/>
      <c r="RYL1396" s="1213"/>
      <c r="RYM1396" s="1213"/>
      <c r="RYN1396" s="1213"/>
      <c r="RYO1396" s="1213"/>
      <c r="RYP1396" s="1213"/>
      <c r="RYQ1396" s="1213"/>
      <c r="RYR1396" s="1213"/>
      <c r="RYS1396" s="1213"/>
      <c r="RYT1396" s="1213"/>
      <c r="RYU1396" s="1213"/>
      <c r="RYV1396" s="1213"/>
      <c r="RYW1396" s="1213"/>
      <c r="RYX1396" s="1213"/>
      <c r="RYY1396" s="1213"/>
      <c r="RYZ1396" s="1213"/>
      <c r="RZA1396" s="1213"/>
      <c r="RZB1396" s="1213"/>
      <c r="RZC1396" s="1213"/>
      <c r="RZD1396" s="1213"/>
      <c r="RZE1396" s="1213"/>
      <c r="RZF1396" s="1213"/>
      <c r="RZG1396" s="1213"/>
      <c r="RZH1396" s="1213"/>
      <c r="RZI1396" s="1213"/>
      <c r="RZJ1396" s="1213"/>
      <c r="RZK1396" s="1213"/>
      <c r="RZL1396" s="1213"/>
      <c r="RZM1396" s="1213"/>
      <c r="RZN1396" s="1213"/>
      <c r="RZO1396" s="1213"/>
      <c r="RZP1396" s="1213"/>
      <c r="RZQ1396" s="1213"/>
      <c r="RZR1396" s="1213"/>
      <c r="RZS1396" s="1213"/>
      <c r="RZT1396" s="1213"/>
      <c r="RZU1396" s="1213"/>
      <c r="RZV1396" s="1213"/>
      <c r="RZW1396" s="1213"/>
      <c r="RZX1396" s="1213"/>
      <c r="RZY1396" s="1213"/>
      <c r="RZZ1396" s="1213"/>
      <c r="SAA1396" s="1213"/>
      <c r="SAB1396" s="1213"/>
      <c r="SAC1396" s="1213"/>
      <c r="SAD1396" s="1213"/>
      <c r="SAE1396" s="1213"/>
      <c r="SAF1396" s="1213"/>
      <c r="SAG1396" s="1213"/>
      <c r="SAH1396" s="1213"/>
      <c r="SAI1396" s="1213"/>
      <c r="SAJ1396" s="1213"/>
      <c r="SAK1396" s="1213"/>
      <c r="SAL1396" s="1213"/>
      <c r="SAM1396" s="1213"/>
      <c r="SAN1396" s="1213"/>
      <c r="SAO1396" s="1213"/>
      <c r="SAP1396" s="1213"/>
      <c r="SAQ1396" s="1213"/>
      <c r="SAR1396" s="1213"/>
      <c r="SAS1396" s="1213"/>
      <c r="SAT1396" s="1213"/>
      <c r="SAU1396" s="1213"/>
      <c r="SAV1396" s="1213"/>
      <c r="SAW1396" s="1213"/>
      <c r="SAX1396" s="1213"/>
      <c r="SAY1396" s="1213"/>
      <c r="SAZ1396" s="1213"/>
      <c r="SBA1396" s="1213"/>
      <c r="SBB1396" s="1213"/>
      <c r="SBC1396" s="1213"/>
      <c r="SBD1396" s="1213"/>
      <c r="SBE1396" s="1213"/>
      <c r="SBF1396" s="1213"/>
      <c r="SBG1396" s="1213"/>
      <c r="SBH1396" s="1213"/>
      <c r="SBI1396" s="1213"/>
      <c r="SBJ1396" s="1213"/>
      <c r="SBK1396" s="1213"/>
      <c r="SBL1396" s="1213"/>
      <c r="SBM1396" s="1213"/>
      <c r="SBN1396" s="1213"/>
      <c r="SBO1396" s="1213"/>
      <c r="SBP1396" s="1213"/>
      <c r="SBQ1396" s="1213"/>
      <c r="SBR1396" s="1213"/>
      <c r="SBS1396" s="1213"/>
      <c r="SBT1396" s="1213"/>
      <c r="SBU1396" s="1213"/>
      <c r="SBV1396" s="1213"/>
      <c r="SBW1396" s="1213"/>
      <c r="SBX1396" s="1213"/>
      <c r="SBY1396" s="1213"/>
      <c r="SBZ1396" s="1213"/>
      <c r="SCA1396" s="1213"/>
      <c r="SCB1396" s="1213"/>
      <c r="SCC1396" s="1213"/>
      <c r="SCD1396" s="1213"/>
      <c r="SCE1396" s="1213"/>
      <c r="SCF1396" s="1213"/>
      <c r="SCG1396" s="1213"/>
      <c r="SCH1396" s="1213"/>
      <c r="SCI1396" s="1213"/>
      <c r="SCJ1396" s="1213"/>
      <c r="SCK1396" s="1213"/>
      <c r="SCL1396" s="1213"/>
      <c r="SCM1396" s="1213"/>
      <c r="SCN1396" s="1213"/>
      <c r="SCO1396" s="1213"/>
      <c r="SCP1396" s="1213"/>
      <c r="SCQ1396" s="1213"/>
      <c r="SCR1396" s="1213"/>
      <c r="SCS1396" s="1213"/>
      <c r="SCT1396" s="1213"/>
      <c r="SCU1396" s="1213"/>
      <c r="SCV1396" s="1213"/>
      <c r="SCW1396" s="1213"/>
      <c r="SCX1396" s="1213"/>
      <c r="SCY1396" s="1213"/>
      <c r="SCZ1396" s="1213"/>
      <c r="SDA1396" s="1213"/>
      <c r="SDB1396" s="1213"/>
      <c r="SDC1396" s="1213"/>
      <c r="SDD1396" s="1213"/>
      <c r="SDE1396" s="1213"/>
      <c r="SDF1396" s="1213"/>
      <c r="SDG1396" s="1213"/>
      <c r="SDH1396" s="1213"/>
      <c r="SDI1396" s="1213"/>
      <c r="SDJ1396" s="1213"/>
      <c r="SDK1396" s="1213"/>
      <c r="SDL1396" s="1213"/>
      <c r="SDM1396" s="1213"/>
      <c r="SDN1396" s="1213"/>
      <c r="SDO1396" s="1213"/>
      <c r="SDP1396" s="1213"/>
      <c r="SDQ1396" s="1213"/>
      <c r="SDR1396" s="1213"/>
      <c r="SDS1396" s="1213"/>
      <c r="SDT1396" s="1213"/>
      <c r="SDU1396" s="1213"/>
      <c r="SDV1396" s="1213"/>
      <c r="SDW1396" s="1213"/>
      <c r="SDX1396" s="1213"/>
      <c r="SDY1396" s="1213"/>
      <c r="SDZ1396" s="1213"/>
      <c r="SEA1396" s="1213"/>
      <c r="SEB1396" s="1213"/>
      <c r="SEC1396" s="1213"/>
      <c r="SED1396" s="1213"/>
      <c r="SEE1396" s="1213"/>
      <c r="SEF1396" s="1213"/>
      <c r="SEG1396" s="1213"/>
      <c r="SEH1396" s="1213"/>
      <c r="SEI1396" s="1213"/>
      <c r="SEJ1396" s="1213"/>
      <c r="SEK1396" s="1213"/>
      <c r="SEL1396" s="1213"/>
      <c r="SEM1396" s="1213"/>
      <c r="SEN1396" s="1213"/>
      <c r="SEO1396" s="1213"/>
      <c r="SEP1396" s="1213"/>
      <c r="SEQ1396" s="1213"/>
      <c r="SER1396" s="1213"/>
      <c r="SES1396" s="1213"/>
      <c r="SET1396" s="1213"/>
      <c r="SEU1396" s="1213"/>
      <c r="SEV1396" s="1213"/>
      <c r="SEW1396" s="1213"/>
      <c r="SEX1396" s="1213"/>
      <c r="SEY1396" s="1213"/>
      <c r="SEZ1396" s="1213"/>
      <c r="SFA1396" s="1213"/>
      <c r="SFB1396" s="1213"/>
      <c r="SFC1396" s="1213"/>
      <c r="SFD1396" s="1213"/>
      <c r="SFE1396" s="1213"/>
      <c r="SFF1396" s="1213"/>
      <c r="SFG1396" s="1213"/>
      <c r="SFH1396" s="1213"/>
      <c r="SFI1396" s="1213"/>
      <c r="SFJ1396" s="1213"/>
      <c r="SFK1396" s="1213"/>
      <c r="SFL1396" s="1213"/>
      <c r="SFM1396" s="1213"/>
      <c r="SFN1396" s="1213"/>
      <c r="SFO1396" s="1213"/>
      <c r="SFP1396" s="1213"/>
      <c r="SFQ1396" s="1213"/>
      <c r="SFR1396" s="1213"/>
      <c r="SFS1396" s="1213"/>
      <c r="SFT1396" s="1213"/>
      <c r="SFU1396" s="1213"/>
      <c r="SFV1396" s="1213"/>
      <c r="SFW1396" s="1213"/>
      <c r="SFX1396" s="1213"/>
      <c r="SFY1396" s="1213"/>
      <c r="SFZ1396" s="1213"/>
      <c r="SGA1396" s="1213"/>
      <c r="SGB1396" s="1213"/>
      <c r="SGC1396" s="1213"/>
      <c r="SGD1396" s="1213"/>
      <c r="SGE1396" s="1213"/>
      <c r="SGF1396" s="1213"/>
      <c r="SGG1396" s="1213"/>
      <c r="SGH1396" s="1213"/>
      <c r="SGI1396" s="1213"/>
      <c r="SGJ1396" s="1213"/>
      <c r="SGK1396" s="1213"/>
      <c r="SGL1396" s="1213"/>
      <c r="SGM1396" s="1213"/>
      <c r="SGN1396" s="1213"/>
      <c r="SGO1396" s="1213"/>
      <c r="SGP1396" s="1213"/>
      <c r="SGQ1396" s="1213"/>
      <c r="SGR1396" s="1213"/>
      <c r="SGS1396" s="1213"/>
      <c r="SGT1396" s="1213"/>
      <c r="SGU1396" s="1213"/>
      <c r="SGV1396" s="1213"/>
      <c r="SGW1396" s="1213"/>
      <c r="SGX1396" s="1213"/>
      <c r="SGY1396" s="1213"/>
      <c r="SGZ1396" s="1213"/>
      <c r="SHA1396" s="1213"/>
      <c r="SHB1396" s="1213"/>
      <c r="SHC1396" s="1213"/>
      <c r="SHD1396" s="1213"/>
      <c r="SHE1396" s="1213"/>
      <c r="SHF1396" s="1213"/>
      <c r="SHG1396" s="1213"/>
      <c r="SHH1396" s="1213"/>
      <c r="SHI1396" s="1213"/>
      <c r="SHJ1396" s="1213"/>
      <c r="SHK1396" s="1213"/>
      <c r="SHL1396" s="1213"/>
      <c r="SHM1396" s="1213"/>
      <c r="SHN1396" s="1213"/>
      <c r="SHO1396" s="1213"/>
      <c r="SHP1396" s="1213"/>
      <c r="SHQ1396" s="1213"/>
      <c r="SHR1396" s="1213"/>
      <c r="SHS1396" s="1213"/>
      <c r="SHT1396" s="1213"/>
      <c r="SHU1396" s="1213"/>
      <c r="SHV1396" s="1213"/>
      <c r="SHW1396" s="1213"/>
      <c r="SHX1396" s="1213"/>
      <c r="SHY1396" s="1213"/>
      <c r="SHZ1396" s="1213"/>
      <c r="SIA1396" s="1213"/>
      <c r="SIB1396" s="1213"/>
      <c r="SIC1396" s="1213"/>
      <c r="SID1396" s="1213"/>
      <c r="SIE1396" s="1213"/>
      <c r="SIF1396" s="1213"/>
      <c r="SIG1396" s="1213"/>
      <c r="SIH1396" s="1213"/>
      <c r="SII1396" s="1213"/>
      <c r="SIJ1396" s="1213"/>
      <c r="SIK1396" s="1213"/>
      <c r="SIL1396" s="1213"/>
      <c r="SIM1396" s="1213"/>
      <c r="SIN1396" s="1213"/>
      <c r="SIO1396" s="1213"/>
      <c r="SIP1396" s="1213"/>
      <c r="SIQ1396" s="1213"/>
      <c r="SIR1396" s="1213"/>
      <c r="SIS1396" s="1213"/>
      <c r="SIT1396" s="1213"/>
      <c r="SIU1396" s="1213"/>
      <c r="SIV1396" s="1213"/>
      <c r="SIW1396" s="1213"/>
      <c r="SIX1396" s="1213"/>
      <c r="SIY1396" s="1213"/>
      <c r="SIZ1396" s="1213"/>
      <c r="SJA1396" s="1213"/>
      <c r="SJB1396" s="1213"/>
      <c r="SJC1396" s="1213"/>
      <c r="SJD1396" s="1213"/>
      <c r="SJE1396" s="1213"/>
      <c r="SJF1396" s="1213"/>
      <c r="SJG1396" s="1213"/>
      <c r="SJH1396" s="1213"/>
      <c r="SJI1396" s="1213"/>
      <c r="SJJ1396" s="1213"/>
      <c r="SJK1396" s="1213"/>
      <c r="SJL1396" s="1213"/>
      <c r="SJM1396" s="1213"/>
      <c r="SJN1396" s="1213"/>
      <c r="SJO1396" s="1213"/>
      <c r="SJP1396" s="1213"/>
      <c r="SJQ1396" s="1213"/>
      <c r="SJR1396" s="1213"/>
      <c r="SJS1396" s="1213"/>
      <c r="SJT1396" s="1213"/>
      <c r="SJU1396" s="1213"/>
      <c r="SJV1396" s="1213"/>
      <c r="SJW1396" s="1213"/>
      <c r="SJX1396" s="1213"/>
      <c r="SJY1396" s="1213"/>
      <c r="SJZ1396" s="1213"/>
      <c r="SKA1396" s="1213"/>
      <c r="SKB1396" s="1213"/>
      <c r="SKC1396" s="1213"/>
      <c r="SKD1396" s="1213"/>
      <c r="SKE1396" s="1213"/>
      <c r="SKF1396" s="1213"/>
      <c r="SKG1396" s="1213"/>
      <c r="SKH1396" s="1213"/>
      <c r="SKI1396" s="1213"/>
      <c r="SKJ1396" s="1213"/>
      <c r="SKK1396" s="1213"/>
      <c r="SKL1396" s="1213"/>
      <c r="SKM1396" s="1213"/>
      <c r="SKN1396" s="1213"/>
      <c r="SKO1396" s="1213"/>
      <c r="SKP1396" s="1213"/>
      <c r="SKQ1396" s="1213"/>
      <c r="SKR1396" s="1213"/>
      <c r="SKS1396" s="1213"/>
      <c r="SKT1396" s="1213"/>
      <c r="SKU1396" s="1213"/>
      <c r="SKV1396" s="1213"/>
      <c r="SKW1396" s="1213"/>
      <c r="SKX1396" s="1213"/>
      <c r="SKY1396" s="1213"/>
      <c r="SKZ1396" s="1213"/>
      <c r="SLA1396" s="1213"/>
      <c r="SLB1396" s="1213"/>
      <c r="SLC1396" s="1213"/>
      <c r="SLD1396" s="1213"/>
      <c r="SLE1396" s="1213"/>
      <c r="SLF1396" s="1213"/>
      <c r="SLG1396" s="1213"/>
      <c r="SLH1396" s="1213"/>
      <c r="SLI1396" s="1213"/>
      <c r="SLJ1396" s="1213"/>
      <c r="SLK1396" s="1213"/>
      <c r="SLL1396" s="1213"/>
      <c r="SLM1396" s="1213"/>
      <c r="SLN1396" s="1213"/>
      <c r="SLO1396" s="1213"/>
      <c r="SLP1396" s="1213"/>
      <c r="SLQ1396" s="1213"/>
      <c r="SLR1396" s="1213"/>
      <c r="SLS1396" s="1213"/>
      <c r="SLT1396" s="1213"/>
      <c r="SLU1396" s="1213"/>
      <c r="SLV1396" s="1213"/>
      <c r="SLW1396" s="1213"/>
      <c r="SLX1396" s="1213"/>
      <c r="SLY1396" s="1213"/>
      <c r="SLZ1396" s="1213"/>
      <c r="SMA1396" s="1213"/>
      <c r="SMB1396" s="1213"/>
      <c r="SMC1396" s="1213"/>
      <c r="SMD1396" s="1213"/>
      <c r="SME1396" s="1213"/>
      <c r="SMF1396" s="1213"/>
      <c r="SMG1396" s="1213"/>
      <c r="SMH1396" s="1213"/>
      <c r="SMI1396" s="1213"/>
      <c r="SMJ1396" s="1213"/>
      <c r="SMK1396" s="1213"/>
      <c r="SML1396" s="1213"/>
      <c r="SMM1396" s="1213"/>
      <c r="SMN1396" s="1213"/>
      <c r="SMO1396" s="1213"/>
      <c r="SMP1396" s="1213"/>
      <c r="SMQ1396" s="1213"/>
      <c r="SMR1396" s="1213"/>
      <c r="SMS1396" s="1213"/>
      <c r="SMT1396" s="1213"/>
      <c r="SMU1396" s="1213"/>
      <c r="SMV1396" s="1213"/>
      <c r="SMW1396" s="1213"/>
      <c r="SMX1396" s="1213"/>
      <c r="SMY1396" s="1213"/>
      <c r="SMZ1396" s="1213"/>
      <c r="SNA1396" s="1213"/>
      <c r="SNB1396" s="1213"/>
      <c r="SNC1396" s="1213"/>
      <c r="SND1396" s="1213"/>
      <c r="SNE1396" s="1213"/>
      <c r="SNF1396" s="1213"/>
      <c r="SNG1396" s="1213"/>
      <c r="SNH1396" s="1213"/>
      <c r="SNI1396" s="1213"/>
      <c r="SNJ1396" s="1213"/>
      <c r="SNK1396" s="1213"/>
      <c r="SNL1396" s="1213"/>
      <c r="SNM1396" s="1213"/>
      <c r="SNN1396" s="1213"/>
      <c r="SNO1396" s="1213"/>
      <c r="SNP1396" s="1213"/>
      <c r="SNQ1396" s="1213"/>
      <c r="SNR1396" s="1213"/>
      <c r="SNS1396" s="1213"/>
      <c r="SNT1396" s="1213"/>
      <c r="SNU1396" s="1213"/>
      <c r="SNV1396" s="1213"/>
      <c r="SNW1396" s="1213"/>
      <c r="SNX1396" s="1213"/>
      <c r="SNY1396" s="1213"/>
      <c r="SNZ1396" s="1213"/>
      <c r="SOA1396" s="1213"/>
      <c r="SOB1396" s="1213"/>
      <c r="SOC1396" s="1213"/>
      <c r="SOD1396" s="1213"/>
      <c r="SOE1396" s="1213"/>
      <c r="SOF1396" s="1213"/>
      <c r="SOG1396" s="1213"/>
      <c r="SOH1396" s="1213"/>
      <c r="SOI1396" s="1213"/>
      <c r="SOJ1396" s="1213"/>
      <c r="SOK1396" s="1213"/>
      <c r="SOL1396" s="1213"/>
      <c r="SOM1396" s="1213"/>
      <c r="SON1396" s="1213"/>
      <c r="SOO1396" s="1213"/>
      <c r="SOP1396" s="1213"/>
      <c r="SOQ1396" s="1213"/>
      <c r="SOR1396" s="1213"/>
      <c r="SOS1396" s="1213"/>
      <c r="SOT1396" s="1213"/>
      <c r="SOU1396" s="1213"/>
      <c r="SOV1396" s="1213"/>
      <c r="SOW1396" s="1213"/>
      <c r="SOX1396" s="1213"/>
      <c r="SOY1396" s="1213"/>
      <c r="SOZ1396" s="1213"/>
      <c r="SPA1396" s="1213"/>
      <c r="SPB1396" s="1213"/>
      <c r="SPC1396" s="1213"/>
      <c r="SPD1396" s="1213"/>
      <c r="SPE1396" s="1213"/>
      <c r="SPF1396" s="1213"/>
      <c r="SPG1396" s="1213"/>
      <c r="SPH1396" s="1213"/>
      <c r="SPI1396" s="1213"/>
      <c r="SPJ1396" s="1213"/>
      <c r="SPK1396" s="1213"/>
      <c r="SPL1396" s="1213"/>
      <c r="SPM1396" s="1213"/>
      <c r="SPN1396" s="1213"/>
      <c r="SPO1396" s="1213"/>
      <c r="SPP1396" s="1213"/>
      <c r="SPQ1396" s="1213"/>
      <c r="SPR1396" s="1213"/>
      <c r="SPS1396" s="1213"/>
      <c r="SPT1396" s="1213"/>
      <c r="SPU1396" s="1213"/>
      <c r="SPV1396" s="1213"/>
      <c r="SPW1396" s="1213"/>
      <c r="SPX1396" s="1213"/>
      <c r="SPY1396" s="1213"/>
      <c r="SPZ1396" s="1213"/>
      <c r="SQA1396" s="1213"/>
      <c r="SQB1396" s="1213"/>
      <c r="SQC1396" s="1213"/>
      <c r="SQD1396" s="1213"/>
      <c r="SQE1396" s="1213"/>
      <c r="SQF1396" s="1213"/>
      <c r="SQG1396" s="1213"/>
      <c r="SQH1396" s="1213"/>
      <c r="SQI1396" s="1213"/>
      <c r="SQJ1396" s="1213"/>
      <c r="SQK1396" s="1213"/>
      <c r="SQL1396" s="1213"/>
      <c r="SQM1396" s="1213"/>
      <c r="SQN1396" s="1213"/>
      <c r="SQO1396" s="1213"/>
      <c r="SQP1396" s="1213"/>
      <c r="SQQ1396" s="1213"/>
      <c r="SQR1396" s="1213"/>
      <c r="SQS1396" s="1213"/>
      <c r="SQT1396" s="1213"/>
      <c r="SQU1396" s="1213"/>
      <c r="SQV1396" s="1213"/>
      <c r="SQW1396" s="1213"/>
      <c r="SQX1396" s="1213"/>
      <c r="SQY1396" s="1213"/>
      <c r="SQZ1396" s="1213"/>
      <c r="SRA1396" s="1213"/>
      <c r="SRB1396" s="1213"/>
      <c r="SRC1396" s="1213"/>
      <c r="SRD1396" s="1213"/>
      <c r="SRE1396" s="1213"/>
      <c r="SRF1396" s="1213"/>
      <c r="SRG1396" s="1213"/>
      <c r="SRH1396" s="1213"/>
      <c r="SRI1396" s="1213"/>
      <c r="SRJ1396" s="1213"/>
      <c r="SRK1396" s="1213"/>
      <c r="SRL1396" s="1213"/>
      <c r="SRM1396" s="1213"/>
      <c r="SRN1396" s="1213"/>
      <c r="SRO1396" s="1213"/>
      <c r="SRP1396" s="1213"/>
      <c r="SRQ1396" s="1213"/>
      <c r="SRR1396" s="1213"/>
      <c r="SRS1396" s="1213"/>
      <c r="SRT1396" s="1213"/>
      <c r="SRU1396" s="1213"/>
      <c r="SRV1396" s="1213"/>
      <c r="SRW1396" s="1213"/>
      <c r="SRX1396" s="1213"/>
      <c r="SRY1396" s="1213"/>
      <c r="SRZ1396" s="1213"/>
      <c r="SSA1396" s="1213"/>
      <c r="SSB1396" s="1213"/>
      <c r="SSC1396" s="1213"/>
      <c r="SSD1396" s="1213"/>
      <c r="SSE1396" s="1213"/>
      <c r="SSF1396" s="1213"/>
      <c r="SSG1396" s="1213"/>
      <c r="SSH1396" s="1213"/>
      <c r="SSI1396" s="1213"/>
      <c r="SSJ1396" s="1213"/>
      <c r="SSK1396" s="1213"/>
      <c r="SSL1396" s="1213"/>
      <c r="SSM1396" s="1213"/>
      <c r="SSN1396" s="1213"/>
      <c r="SSO1396" s="1213"/>
      <c r="SSP1396" s="1213"/>
      <c r="SSQ1396" s="1213"/>
      <c r="SSR1396" s="1213"/>
      <c r="SSS1396" s="1213"/>
      <c r="SST1396" s="1213"/>
      <c r="SSU1396" s="1213"/>
      <c r="SSV1396" s="1213"/>
      <c r="SSW1396" s="1213"/>
      <c r="SSX1396" s="1213"/>
      <c r="SSY1396" s="1213"/>
      <c r="SSZ1396" s="1213"/>
      <c r="STA1396" s="1213"/>
      <c r="STB1396" s="1213"/>
      <c r="STC1396" s="1213"/>
      <c r="STD1396" s="1213"/>
      <c r="STE1396" s="1213"/>
      <c r="STF1396" s="1213"/>
      <c r="STG1396" s="1213"/>
      <c r="STH1396" s="1213"/>
      <c r="STI1396" s="1213"/>
      <c r="STJ1396" s="1213"/>
      <c r="STK1396" s="1213"/>
      <c r="STL1396" s="1213"/>
      <c r="STM1396" s="1213"/>
      <c r="STN1396" s="1213"/>
      <c r="STO1396" s="1213"/>
      <c r="STP1396" s="1213"/>
      <c r="STQ1396" s="1213"/>
      <c r="STR1396" s="1213"/>
      <c r="STS1396" s="1213"/>
      <c r="STT1396" s="1213"/>
      <c r="STU1396" s="1213"/>
      <c r="STV1396" s="1213"/>
      <c r="STW1396" s="1213"/>
      <c r="STX1396" s="1213"/>
      <c r="STY1396" s="1213"/>
      <c r="STZ1396" s="1213"/>
      <c r="SUA1396" s="1213"/>
      <c r="SUB1396" s="1213"/>
      <c r="SUC1396" s="1213"/>
      <c r="SUD1396" s="1213"/>
      <c r="SUE1396" s="1213"/>
      <c r="SUF1396" s="1213"/>
      <c r="SUG1396" s="1213"/>
      <c r="SUH1396" s="1213"/>
      <c r="SUI1396" s="1213"/>
      <c r="SUJ1396" s="1213"/>
      <c r="SUK1396" s="1213"/>
      <c r="SUL1396" s="1213"/>
      <c r="SUM1396" s="1213"/>
      <c r="SUN1396" s="1213"/>
      <c r="SUO1396" s="1213"/>
      <c r="SUP1396" s="1213"/>
      <c r="SUQ1396" s="1213"/>
      <c r="SUR1396" s="1213"/>
      <c r="SUS1396" s="1213"/>
      <c r="SUT1396" s="1213"/>
      <c r="SUU1396" s="1213"/>
      <c r="SUV1396" s="1213"/>
      <c r="SUW1396" s="1213"/>
      <c r="SUX1396" s="1213"/>
      <c r="SUY1396" s="1213"/>
      <c r="SUZ1396" s="1213"/>
      <c r="SVA1396" s="1213"/>
      <c r="SVB1396" s="1213"/>
      <c r="SVC1396" s="1213"/>
      <c r="SVD1396" s="1213"/>
      <c r="SVE1396" s="1213"/>
      <c r="SVF1396" s="1213"/>
      <c r="SVG1396" s="1213"/>
      <c r="SVH1396" s="1213"/>
      <c r="SVI1396" s="1213"/>
      <c r="SVJ1396" s="1213"/>
      <c r="SVK1396" s="1213"/>
      <c r="SVL1396" s="1213"/>
      <c r="SVM1396" s="1213"/>
      <c r="SVN1396" s="1213"/>
      <c r="SVO1396" s="1213"/>
      <c r="SVP1396" s="1213"/>
      <c r="SVQ1396" s="1213"/>
      <c r="SVR1396" s="1213"/>
      <c r="SVS1396" s="1213"/>
      <c r="SVT1396" s="1213"/>
      <c r="SVU1396" s="1213"/>
      <c r="SVV1396" s="1213"/>
      <c r="SVW1396" s="1213"/>
      <c r="SVX1396" s="1213"/>
      <c r="SVY1396" s="1213"/>
      <c r="SVZ1396" s="1213"/>
      <c r="SWA1396" s="1213"/>
      <c r="SWB1396" s="1213"/>
      <c r="SWC1396" s="1213"/>
      <c r="SWD1396" s="1213"/>
      <c r="SWE1396" s="1213"/>
      <c r="SWF1396" s="1213"/>
      <c r="SWG1396" s="1213"/>
      <c r="SWH1396" s="1213"/>
      <c r="SWI1396" s="1213"/>
      <c r="SWJ1396" s="1213"/>
      <c r="SWK1396" s="1213"/>
      <c r="SWL1396" s="1213"/>
      <c r="SWM1396" s="1213"/>
      <c r="SWN1396" s="1213"/>
      <c r="SWO1396" s="1213"/>
      <c r="SWP1396" s="1213"/>
      <c r="SWQ1396" s="1213"/>
      <c r="SWR1396" s="1213"/>
      <c r="SWS1396" s="1213"/>
      <c r="SWT1396" s="1213"/>
      <c r="SWU1396" s="1213"/>
      <c r="SWV1396" s="1213"/>
      <c r="SWW1396" s="1213"/>
      <c r="SWX1396" s="1213"/>
      <c r="SWY1396" s="1213"/>
      <c r="SWZ1396" s="1213"/>
      <c r="SXA1396" s="1213"/>
      <c r="SXB1396" s="1213"/>
      <c r="SXC1396" s="1213"/>
      <c r="SXD1396" s="1213"/>
      <c r="SXE1396" s="1213"/>
      <c r="SXF1396" s="1213"/>
      <c r="SXG1396" s="1213"/>
      <c r="SXH1396" s="1213"/>
      <c r="SXI1396" s="1213"/>
      <c r="SXJ1396" s="1213"/>
      <c r="SXK1396" s="1213"/>
      <c r="SXL1396" s="1213"/>
      <c r="SXM1396" s="1213"/>
      <c r="SXN1396" s="1213"/>
      <c r="SXO1396" s="1213"/>
      <c r="SXP1396" s="1213"/>
      <c r="SXQ1396" s="1213"/>
      <c r="SXR1396" s="1213"/>
      <c r="SXS1396" s="1213"/>
      <c r="SXT1396" s="1213"/>
      <c r="SXU1396" s="1213"/>
      <c r="SXV1396" s="1213"/>
      <c r="SXW1396" s="1213"/>
      <c r="SXX1396" s="1213"/>
      <c r="SXY1396" s="1213"/>
      <c r="SXZ1396" s="1213"/>
      <c r="SYA1396" s="1213"/>
      <c r="SYB1396" s="1213"/>
      <c r="SYC1396" s="1213"/>
      <c r="SYD1396" s="1213"/>
      <c r="SYE1396" s="1213"/>
      <c r="SYF1396" s="1213"/>
      <c r="SYG1396" s="1213"/>
      <c r="SYH1396" s="1213"/>
      <c r="SYI1396" s="1213"/>
      <c r="SYJ1396" s="1213"/>
      <c r="SYK1396" s="1213"/>
      <c r="SYL1396" s="1213"/>
      <c r="SYM1396" s="1213"/>
      <c r="SYN1396" s="1213"/>
      <c r="SYO1396" s="1213"/>
      <c r="SYP1396" s="1213"/>
      <c r="SYQ1396" s="1213"/>
      <c r="SYR1396" s="1213"/>
      <c r="SYS1396" s="1213"/>
      <c r="SYT1396" s="1213"/>
      <c r="SYU1396" s="1213"/>
      <c r="SYV1396" s="1213"/>
      <c r="SYW1396" s="1213"/>
      <c r="SYX1396" s="1213"/>
      <c r="SYY1396" s="1213"/>
      <c r="SYZ1396" s="1213"/>
      <c r="SZA1396" s="1213"/>
      <c r="SZB1396" s="1213"/>
      <c r="SZC1396" s="1213"/>
      <c r="SZD1396" s="1213"/>
      <c r="SZE1396" s="1213"/>
      <c r="SZF1396" s="1213"/>
      <c r="SZG1396" s="1213"/>
      <c r="SZH1396" s="1213"/>
      <c r="SZI1396" s="1213"/>
      <c r="SZJ1396" s="1213"/>
      <c r="SZK1396" s="1213"/>
      <c r="SZL1396" s="1213"/>
      <c r="SZM1396" s="1213"/>
      <c r="SZN1396" s="1213"/>
      <c r="SZO1396" s="1213"/>
      <c r="SZP1396" s="1213"/>
      <c r="SZQ1396" s="1213"/>
      <c r="SZR1396" s="1213"/>
      <c r="SZS1396" s="1213"/>
      <c r="SZT1396" s="1213"/>
      <c r="SZU1396" s="1213"/>
      <c r="SZV1396" s="1213"/>
      <c r="SZW1396" s="1213"/>
      <c r="SZX1396" s="1213"/>
      <c r="SZY1396" s="1213"/>
      <c r="SZZ1396" s="1213"/>
      <c r="TAA1396" s="1213"/>
      <c r="TAB1396" s="1213"/>
      <c r="TAC1396" s="1213"/>
      <c r="TAD1396" s="1213"/>
      <c r="TAE1396" s="1213"/>
      <c r="TAF1396" s="1213"/>
      <c r="TAG1396" s="1213"/>
      <c r="TAH1396" s="1213"/>
      <c r="TAI1396" s="1213"/>
      <c r="TAJ1396" s="1213"/>
      <c r="TAK1396" s="1213"/>
      <c r="TAL1396" s="1213"/>
      <c r="TAM1396" s="1213"/>
      <c r="TAN1396" s="1213"/>
      <c r="TAO1396" s="1213"/>
      <c r="TAP1396" s="1213"/>
      <c r="TAQ1396" s="1213"/>
      <c r="TAR1396" s="1213"/>
      <c r="TAS1396" s="1213"/>
      <c r="TAT1396" s="1213"/>
      <c r="TAU1396" s="1213"/>
      <c r="TAV1396" s="1213"/>
      <c r="TAW1396" s="1213"/>
      <c r="TAX1396" s="1213"/>
      <c r="TAY1396" s="1213"/>
      <c r="TAZ1396" s="1213"/>
      <c r="TBA1396" s="1213"/>
      <c r="TBB1396" s="1213"/>
      <c r="TBC1396" s="1213"/>
      <c r="TBD1396" s="1213"/>
      <c r="TBE1396" s="1213"/>
      <c r="TBF1396" s="1213"/>
      <c r="TBG1396" s="1213"/>
      <c r="TBH1396" s="1213"/>
      <c r="TBI1396" s="1213"/>
      <c r="TBJ1396" s="1213"/>
      <c r="TBK1396" s="1213"/>
      <c r="TBL1396" s="1213"/>
      <c r="TBM1396" s="1213"/>
      <c r="TBN1396" s="1213"/>
      <c r="TBO1396" s="1213"/>
      <c r="TBP1396" s="1213"/>
      <c r="TBQ1396" s="1213"/>
      <c r="TBR1396" s="1213"/>
      <c r="TBS1396" s="1213"/>
      <c r="TBT1396" s="1213"/>
      <c r="TBU1396" s="1213"/>
      <c r="TBV1396" s="1213"/>
      <c r="TBW1396" s="1213"/>
      <c r="TBX1396" s="1213"/>
      <c r="TBY1396" s="1213"/>
      <c r="TBZ1396" s="1213"/>
      <c r="TCA1396" s="1213"/>
      <c r="TCB1396" s="1213"/>
      <c r="TCC1396" s="1213"/>
      <c r="TCD1396" s="1213"/>
      <c r="TCE1396" s="1213"/>
      <c r="TCF1396" s="1213"/>
      <c r="TCG1396" s="1213"/>
      <c r="TCH1396" s="1213"/>
      <c r="TCI1396" s="1213"/>
      <c r="TCJ1396" s="1213"/>
      <c r="TCK1396" s="1213"/>
      <c r="TCL1396" s="1213"/>
      <c r="TCM1396" s="1213"/>
      <c r="TCN1396" s="1213"/>
      <c r="TCO1396" s="1213"/>
      <c r="TCP1396" s="1213"/>
      <c r="TCQ1396" s="1213"/>
      <c r="TCR1396" s="1213"/>
      <c r="TCS1396" s="1213"/>
      <c r="TCT1396" s="1213"/>
      <c r="TCU1396" s="1213"/>
      <c r="TCV1396" s="1213"/>
      <c r="TCW1396" s="1213"/>
      <c r="TCX1396" s="1213"/>
      <c r="TCY1396" s="1213"/>
      <c r="TCZ1396" s="1213"/>
      <c r="TDA1396" s="1213"/>
      <c r="TDB1396" s="1213"/>
      <c r="TDC1396" s="1213"/>
      <c r="TDD1396" s="1213"/>
      <c r="TDE1396" s="1213"/>
      <c r="TDF1396" s="1213"/>
      <c r="TDG1396" s="1213"/>
      <c r="TDH1396" s="1213"/>
      <c r="TDI1396" s="1213"/>
      <c r="TDJ1396" s="1213"/>
      <c r="TDK1396" s="1213"/>
      <c r="TDL1396" s="1213"/>
      <c r="TDM1396" s="1213"/>
      <c r="TDN1396" s="1213"/>
      <c r="TDO1396" s="1213"/>
      <c r="TDP1396" s="1213"/>
      <c r="TDQ1396" s="1213"/>
      <c r="TDR1396" s="1213"/>
      <c r="TDS1396" s="1213"/>
      <c r="TDT1396" s="1213"/>
      <c r="TDU1396" s="1213"/>
      <c r="TDV1396" s="1213"/>
      <c r="TDW1396" s="1213"/>
      <c r="TDX1396" s="1213"/>
      <c r="TDY1396" s="1213"/>
      <c r="TDZ1396" s="1213"/>
      <c r="TEA1396" s="1213"/>
      <c r="TEB1396" s="1213"/>
      <c r="TEC1396" s="1213"/>
      <c r="TED1396" s="1213"/>
      <c r="TEE1396" s="1213"/>
      <c r="TEF1396" s="1213"/>
      <c r="TEG1396" s="1213"/>
      <c r="TEH1396" s="1213"/>
      <c r="TEI1396" s="1213"/>
      <c r="TEJ1396" s="1213"/>
      <c r="TEK1396" s="1213"/>
      <c r="TEL1396" s="1213"/>
      <c r="TEM1396" s="1213"/>
      <c r="TEN1396" s="1213"/>
      <c r="TEO1396" s="1213"/>
      <c r="TEP1396" s="1213"/>
      <c r="TEQ1396" s="1213"/>
      <c r="TER1396" s="1213"/>
      <c r="TES1396" s="1213"/>
      <c r="TET1396" s="1213"/>
      <c r="TEU1396" s="1213"/>
      <c r="TEV1396" s="1213"/>
      <c r="TEW1396" s="1213"/>
      <c r="TEX1396" s="1213"/>
      <c r="TEY1396" s="1213"/>
      <c r="TEZ1396" s="1213"/>
      <c r="TFA1396" s="1213"/>
      <c r="TFB1396" s="1213"/>
      <c r="TFC1396" s="1213"/>
      <c r="TFD1396" s="1213"/>
      <c r="TFE1396" s="1213"/>
      <c r="TFF1396" s="1213"/>
      <c r="TFG1396" s="1213"/>
      <c r="TFH1396" s="1213"/>
      <c r="TFI1396" s="1213"/>
      <c r="TFJ1396" s="1213"/>
      <c r="TFK1396" s="1213"/>
      <c r="TFL1396" s="1213"/>
      <c r="TFM1396" s="1213"/>
      <c r="TFN1396" s="1213"/>
      <c r="TFO1396" s="1213"/>
      <c r="TFP1396" s="1213"/>
      <c r="TFQ1396" s="1213"/>
      <c r="TFR1396" s="1213"/>
      <c r="TFS1396" s="1213"/>
      <c r="TFT1396" s="1213"/>
      <c r="TFU1396" s="1213"/>
      <c r="TFV1396" s="1213"/>
      <c r="TFW1396" s="1213"/>
      <c r="TFX1396" s="1213"/>
      <c r="TFY1396" s="1213"/>
      <c r="TFZ1396" s="1213"/>
      <c r="TGA1396" s="1213"/>
      <c r="TGB1396" s="1213"/>
      <c r="TGC1396" s="1213"/>
      <c r="TGD1396" s="1213"/>
      <c r="TGE1396" s="1213"/>
      <c r="TGF1396" s="1213"/>
      <c r="TGG1396" s="1213"/>
      <c r="TGH1396" s="1213"/>
      <c r="TGI1396" s="1213"/>
      <c r="TGJ1396" s="1213"/>
      <c r="TGK1396" s="1213"/>
      <c r="TGL1396" s="1213"/>
      <c r="TGM1396" s="1213"/>
      <c r="TGN1396" s="1213"/>
      <c r="TGO1396" s="1213"/>
      <c r="TGP1396" s="1213"/>
      <c r="TGQ1396" s="1213"/>
      <c r="TGR1396" s="1213"/>
      <c r="TGS1396" s="1213"/>
      <c r="TGT1396" s="1213"/>
      <c r="TGU1396" s="1213"/>
      <c r="TGV1396" s="1213"/>
      <c r="TGW1396" s="1213"/>
      <c r="TGX1396" s="1213"/>
      <c r="TGY1396" s="1213"/>
      <c r="TGZ1396" s="1213"/>
      <c r="THA1396" s="1213"/>
      <c r="THB1396" s="1213"/>
      <c r="THC1396" s="1213"/>
      <c r="THD1396" s="1213"/>
      <c r="THE1396" s="1213"/>
      <c r="THF1396" s="1213"/>
      <c r="THG1396" s="1213"/>
      <c r="THH1396" s="1213"/>
      <c r="THI1396" s="1213"/>
      <c r="THJ1396" s="1213"/>
      <c r="THK1396" s="1213"/>
      <c r="THL1396" s="1213"/>
      <c r="THM1396" s="1213"/>
      <c r="THN1396" s="1213"/>
      <c r="THO1396" s="1213"/>
      <c r="THP1396" s="1213"/>
      <c r="THQ1396" s="1213"/>
      <c r="THR1396" s="1213"/>
      <c r="THS1396" s="1213"/>
      <c r="THT1396" s="1213"/>
      <c r="THU1396" s="1213"/>
      <c r="THV1396" s="1213"/>
      <c r="THW1396" s="1213"/>
      <c r="THX1396" s="1213"/>
      <c r="THY1396" s="1213"/>
      <c r="THZ1396" s="1213"/>
      <c r="TIA1396" s="1213"/>
      <c r="TIB1396" s="1213"/>
      <c r="TIC1396" s="1213"/>
      <c r="TID1396" s="1213"/>
      <c r="TIE1396" s="1213"/>
      <c r="TIF1396" s="1213"/>
      <c r="TIG1396" s="1213"/>
      <c r="TIH1396" s="1213"/>
      <c r="TII1396" s="1213"/>
      <c r="TIJ1396" s="1213"/>
      <c r="TIK1396" s="1213"/>
      <c r="TIL1396" s="1213"/>
      <c r="TIM1396" s="1213"/>
      <c r="TIN1396" s="1213"/>
      <c r="TIO1396" s="1213"/>
      <c r="TIP1396" s="1213"/>
      <c r="TIQ1396" s="1213"/>
      <c r="TIR1396" s="1213"/>
      <c r="TIS1396" s="1213"/>
      <c r="TIT1396" s="1213"/>
      <c r="TIU1396" s="1213"/>
      <c r="TIV1396" s="1213"/>
      <c r="TIW1396" s="1213"/>
      <c r="TIX1396" s="1213"/>
      <c r="TIY1396" s="1213"/>
      <c r="TIZ1396" s="1213"/>
      <c r="TJA1396" s="1213"/>
      <c r="TJB1396" s="1213"/>
      <c r="TJC1396" s="1213"/>
      <c r="TJD1396" s="1213"/>
      <c r="TJE1396" s="1213"/>
      <c r="TJF1396" s="1213"/>
      <c r="TJG1396" s="1213"/>
      <c r="TJH1396" s="1213"/>
      <c r="TJI1396" s="1213"/>
      <c r="TJJ1396" s="1213"/>
      <c r="TJK1396" s="1213"/>
      <c r="TJL1396" s="1213"/>
      <c r="TJM1396" s="1213"/>
      <c r="TJN1396" s="1213"/>
      <c r="TJO1396" s="1213"/>
      <c r="TJP1396" s="1213"/>
      <c r="TJQ1396" s="1213"/>
      <c r="TJR1396" s="1213"/>
      <c r="TJS1396" s="1213"/>
      <c r="TJT1396" s="1213"/>
      <c r="TJU1396" s="1213"/>
      <c r="TJV1396" s="1213"/>
      <c r="TJW1396" s="1213"/>
      <c r="TJX1396" s="1213"/>
      <c r="TJY1396" s="1213"/>
      <c r="TJZ1396" s="1213"/>
      <c r="TKA1396" s="1213"/>
      <c r="TKB1396" s="1213"/>
      <c r="TKC1396" s="1213"/>
      <c r="TKD1396" s="1213"/>
      <c r="TKE1396" s="1213"/>
      <c r="TKF1396" s="1213"/>
      <c r="TKG1396" s="1213"/>
      <c r="TKH1396" s="1213"/>
      <c r="TKI1396" s="1213"/>
      <c r="TKJ1396" s="1213"/>
      <c r="TKK1396" s="1213"/>
      <c r="TKL1396" s="1213"/>
      <c r="TKM1396" s="1213"/>
      <c r="TKN1396" s="1213"/>
      <c r="TKO1396" s="1213"/>
      <c r="TKP1396" s="1213"/>
      <c r="TKQ1396" s="1213"/>
      <c r="TKR1396" s="1213"/>
      <c r="TKS1396" s="1213"/>
      <c r="TKT1396" s="1213"/>
      <c r="TKU1396" s="1213"/>
      <c r="TKV1396" s="1213"/>
      <c r="TKW1396" s="1213"/>
      <c r="TKX1396" s="1213"/>
      <c r="TKY1396" s="1213"/>
      <c r="TKZ1396" s="1213"/>
      <c r="TLA1396" s="1213"/>
      <c r="TLB1396" s="1213"/>
      <c r="TLC1396" s="1213"/>
      <c r="TLD1396" s="1213"/>
      <c r="TLE1396" s="1213"/>
      <c r="TLF1396" s="1213"/>
      <c r="TLG1396" s="1213"/>
      <c r="TLH1396" s="1213"/>
      <c r="TLI1396" s="1213"/>
      <c r="TLJ1396" s="1213"/>
      <c r="TLK1396" s="1213"/>
      <c r="TLL1396" s="1213"/>
      <c r="TLM1396" s="1213"/>
      <c r="TLN1396" s="1213"/>
      <c r="TLO1396" s="1213"/>
      <c r="TLP1396" s="1213"/>
      <c r="TLQ1396" s="1213"/>
      <c r="TLR1396" s="1213"/>
      <c r="TLS1396" s="1213"/>
      <c r="TLT1396" s="1213"/>
      <c r="TLU1396" s="1213"/>
      <c r="TLV1396" s="1213"/>
      <c r="TLW1396" s="1213"/>
      <c r="TLX1396" s="1213"/>
      <c r="TLY1396" s="1213"/>
      <c r="TLZ1396" s="1213"/>
      <c r="TMA1396" s="1213"/>
      <c r="TMB1396" s="1213"/>
      <c r="TMC1396" s="1213"/>
      <c r="TMD1396" s="1213"/>
      <c r="TME1396" s="1213"/>
      <c r="TMF1396" s="1213"/>
      <c r="TMG1396" s="1213"/>
      <c r="TMH1396" s="1213"/>
      <c r="TMI1396" s="1213"/>
      <c r="TMJ1396" s="1213"/>
      <c r="TMK1396" s="1213"/>
      <c r="TML1396" s="1213"/>
      <c r="TMM1396" s="1213"/>
      <c r="TMN1396" s="1213"/>
      <c r="TMO1396" s="1213"/>
      <c r="TMP1396" s="1213"/>
      <c r="TMQ1396" s="1213"/>
      <c r="TMR1396" s="1213"/>
      <c r="TMS1396" s="1213"/>
      <c r="TMT1396" s="1213"/>
      <c r="TMU1396" s="1213"/>
      <c r="TMV1396" s="1213"/>
      <c r="TMW1396" s="1213"/>
      <c r="TMX1396" s="1213"/>
      <c r="TMY1396" s="1213"/>
      <c r="TMZ1396" s="1213"/>
      <c r="TNA1396" s="1213"/>
      <c r="TNB1396" s="1213"/>
      <c r="TNC1396" s="1213"/>
      <c r="TND1396" s="1213"/>
      <c r="TNE1396" s="1213"/>
      <c r="TNF1396" s="1213"/>
      <c r="TNG1396" s="1213"/>
      <c r="TNH1396" s="1213"/>
      <c r="TNI1396" s="1213"/>
      <c r="TNJ1396" s="1213"/>
      <c r="TNK1396" s="1213"/>
      <c r="TNL1396" s="1213"/>
      <c r="TNM1396" s="1213"/>
      <c r="TNN1396" s="1213"/>
      <c r="TNO1396" s="1213"/>
      <c r="TNP1396" s="1213"/>
      <c r="TNQ1396" s="1213"/>
      <c r="TNR1396" s="1213"/>
      <c r="TNS1396" s="1213"/>
      <c r="TNT1396" s="1213"/>
      <c r="TNU1396" s="1213"/>
      <c r="TNV1396" s="1213"/>
      <c r="TNW1396" s="1213"/>
      <c r="TNX1396" s="1213"/>
      <c r="TNY1396" s="1213"/>
      <c r="TNZ1396" s="1213"/>
      <c r="TOA1396" s="1213"/>
      <c r="TOB1396" s="1213"/>
      <c r="TOC1396" s="1213"/>
      <c r="TOD1396" s="1213"/>
      <c r="TOE1396" s="1213"/>
      <c r="TOF1396" s="1213"/>
      <c r="TOG1396" s="1213"/>
      <c r="TOH1396" s="1213"/>
      <c r="TOI1396" s="1213"/>
      <c r="TOJ1396" s="1213"/>
      <c r="TOK1396" s="1213"/>
      <c r="TOL1396" s="1213"/>
      <c r="TOM1396" s="1213"/>
      <c r="TON1396" s="1213"/>
      <c r="TOO1396" s="1213"/>
      <c r="TOP1396" s="1213"/>
      <c r="TOQ1396" s="1213"/>
      <c r="TOR1396" s="1213"/>
      <c r="TOS1396" s="1213"/>
      <c r="TOT1396" s="1213"/>
      <c r="TOU1396" s="1213"/>
      <c r="TOV1396" s="1213"/>
      <c r="TOW1396" s="1213"/>
      <c r="TOX1396" s="1213"/>
      <c r="TOY1396" s="1213"/>
      <c r="TOZ1396" s="1213"/>
      <c r="TPA1396" s="1213"/>
      <c r="TPB1396" s="1213"/>
      <c r="TPC1396" s="1213"/>
      <c r="TPD1396" s="1213"/>
      <c r="TPE1396" s="1213"/>
      <c r="TPF1396" s="1213"/>
      <c r="TPG1396" s="1213"/>
      <c r="TPH1396" s="1213"/>
      <c r="TPI1396" s="1213"/>
      <c r="TPJ1396" s="1213"/>
      <c r="TPK1396" s="1213"/>
      <c r="TPL1396" s="1213"/>
      <c r="TPM1396" s="1213"/>
      <c r="TPN1396" s="1213"/>
      <c r="TPO1396" s="1213"/>
      <c r="TPP1396" s="1213"/>
      <c r="TPQ1396" s="1213"/>
      <c r="TPR1396" s="1213"/>
      <c r="TPS1396" s="1213"/>
      <c r="TPT1396" s="1213"/>
      <c r="TPU1396" s="1213"/>
      <c r="TPV1396" s="1213"/>
      <c r="TPW1396" s="1213"/>
      <c r="TPX1396" s="1213"/>
      <c r="TPY1396" s="1213"/>
      <c r="TPZ1396" s="1213"/>
      <c r="TQA1396" s="1213"/>
      <c r="TQB1396" s="1213"/>
      <c r="TQC1396" s="1213"/>
      <c r="TQD1396" s="1213"/>
      <c r="TQE1396" s="1213"/>
      <c r="TQF1396" s="1213"/>
      <c r="TQG1396" s="1213"/>
      <c r="TQH1396" s="1213"/>
      <c r="TQI1396" s="1213"/>
      <c r="TQJ1396" s="1213"/>
      <c r="TQK1396" s="1213"/>
      <c r="TQL1396" s="1213"/>
      <c r="TQM1396" s="1213"/>
      <c r="TQN1396" s="1213"/>
      <c r="TQO1396" s="1213"/>
      <c r="TQP1396" s="1213"/>
      <c r="TQQ1396" s="1213"/>
      <c r="TQR1396" s="1213"/>
      <c r="TQS1396" s="1213"/>
      <c r="TQT1396" s="1213"/>
      <c r="TQU1396" s="1213"/>
      <c r="TQV1396" s="1213"/>
      <c r="TQW1396" s="1213"/>
      <c r="TQX1396" s="1213"/>
      <c r="TQY1396" s="1213"/>
      <c r="TQZ1396" s="1213"/>
      <c r="TRA1396" s="1213"/>
      <c r="TRB1396" s="1213"/>
      <c r="TRC1396" s="1213"/>
      <c r="TRD1396" s="1213"/>
      <c r="TRE1396" s="1213"/>
      <c r="TRF1396" s="1213"/>
      <c r="TRG1396" s="1213"/>
      <c r="TRH1396" s="1213"/>
      <c r="TRI1396" s="1213"/>
      <c r="TRJ1396" s="1213"/>
      <c r="TRK1396" s="1213"/>
      <c r="TRL1396" s="1213"/>
      <c r="TRM1396" s="1213"/>
      <c r="TRN1396" s="1213"/>
      <c r="TRO1396" s="1213"/>
      <c r="TRP1396" s="1213"/>
      <c r="TRQ1396" s="1213"/>
      <c r="TRR1396" s="1213"/>
      <c r="TRS1396" s="1213"/>
      <c r="TRT1396" s="1213"/>
      <c r="TRU1396" s="1213"/>
      <c r="TRV1396" s="1213"/>
      <c r="TRW1396" s="1213"/>
      <c r="TRX1396" s="1213"/>
      <c r="TRY1396" s="1213"/>
      <c r="TRZ1396" s="1213"/>
      <c r="TSA1396" s="1213"/>
      <c r="TSB1396" s="1213"/>
      <c r="TSC1396" s="1213"/>
      <c r="TSD1396" s="1213"/>
      <c r="TSE1396" s="1213"/>
      <c r="TSF1396" s="1213"/>
      <c r="TSG1396" s="1213"/>
      <c r="TSH1396" s="1213"/>
      <c r="TSI1396" s="1213"/>
      <c r="TSJ1396" s="1213"/>
      <c r="TSK1396" s="1213"/>
      <c r="TSL1396" s="1213"/>
      <c r="TSM1396" s="1213"/>
      <c r="TSN1396" s="1213"/>
      <c r="TSO1396" s="1213"/>
      <c r="TSP1396" s="1213"/>
      <c r="TSQ1396" s="1213"/>
      <c r="TSR1396" s="1213"/>
      <c r="TSS1396" s="1213"/>
      <c r="TST1396" s="1213"/>
      <c r="TSU1396" s="1213"/>
      <c r="TSV1396" s="1213"/>
      <c r="TSW1396" s="1213"/>
      <c r="TSX1396" s="1213"/>
      <c r="TSY1396" s="1213"/>
      <c r="TSZ1396" s="1213"/>
      <c r="TTA1396" s="1213"/>
      <c r="TTB1396" s="1213"/>
      <c r="TTC1396" s="1213"/>
      <c r="TTD1396" s="1213"/>
      <c r="TTE1396" s="1213"/>
      <c r="TTF1396" s="1213"/>
      <c r="TTG1396" s="1213"/>
      <c r="TTH1396" s="1213"/>
      <c r="TTI1396" s="1213"/>
      <c r="TTJ1396" s="1213"/>
      <c r="TTK1396" s="1213"/>
      <c r="TTL1396" s="1213"/>
      <c r="TTM1396" s="1213"/>
      <c r="TTN1396" s="1213"/>
      <c r="TTO1396" s="1213"/>
      <c r="TTP1396" s="1213"/>
      <c r="TTQ1396" s="1213"/>
      <c r="TTR1396" s="1213"/>
      <c r="TTS1396" s="1213"/>
      <c r="TTT1396" s="1213"/>
      <c r="TTU1396" s="1213"/>
      <c r="TTV1396" s="1213"/>
      <c r="TTW1396" s="1213"/>
      <c r="TTX1396" s="1213"/>
      <c r="TTY1396" s="1213"/>
      <c r="TTZ1396" s="1213"/>
      <c r="TUA1396" s="1213"/>
      <c r="TUB1396" s="1213"/>
      <c r="TUC1396" s="1213"/>
      <c r="TUD1396" s="1213"/>
      <c r="TUE1396" s="1213"/>
      <c r="TUF1396" s="1213"/>
      <c r="TUG1396" s="1213"/>
      <c r="TUH1396" s="1213"/>
      <c r="TUI1396" s="1213"/>
      <c r="TUJ1396" s="1213"/>
      <c r="TUK1396" s="1213"/>
      <c r="TUL1396" s="1213"/>
      <c r="TUM1396" s="1213"/>
      <c r="TUN1396" s="1213"/>
      <c r="TUO1396" s="1213"/>
      <c r="TUP1396" s="1213"/>
      <c r="TUQ1396" s="1213"/>
      <c r="TUR1396" s="1213"/>
      <c r="TUS1396" s="1213"/>
      <c r="TUT1396" s="1213"/>
      <c r="TUU1396" s="1213"/>
      <c r="TUV1396" s="1213"/>
      <c r="TUW1396" s="1213"/>
      <c r="TUX1396" s="1213"/>
      <c r="TUY1396" s="1213"/>
      <c r="TUZ1396" s="1213"/>
      <c r="TVA1396" s="1213"/>
      <c r="TVB1396" s="1213"/>
      <c r="TVC1396" s="1213"/>
      <c r="TVD1396" s="1213"/>
      <c r="TVE1396" s="1213"/>
      <c r="TVF1396" s="1213"/>
      <c r="TVG1396" s="1213"/>
      <c r="TVH1396" s="1213"/>
      <c r="TVI1396" s="1213"/>
      <c r="TVJ1396" s="1213"/>
      <c r="TVK1396" s="1213"/>
      <c r="TVL1396" s="1213"/>
      <c r="TVM1396" s="1213"/>
      <c r="TVN1396" s="1213"/>
      <c r="TVO1396" s="1213"/>
      <c r="TVP1396" s="1213"/>
      <c r="TVQ1396" s="1213"/>
      <c r="TVR1396" s="1213"/>
      <c r="TVS1396" s="1213"/>
      <c r="TVT1396" s="1213"/>
      <c r="TVU1396" s="1213"/>
      <c r="TVV1396" s="1213"/>
      <c r="TVW1396" s="1213"/>
      <c r="TVX1396" s="1213"/>
      <c r="TVY1396" s="1213"/>
      <c r="TVZ1396" s="1213"/>
      <c r="TWA1396" s="1213"/>
      <c r="TWB1396" s="1213"/>
      <c r="TWC1396" s="1213"/>
      <c r="TWD1396" s="1213"/>
      <c r="TWE1396" s="1213"/>
      <c r="TWF1396" s="1213"/>
      <c r="TWG1396" s="1213"/>
      <c r="TWH1396" s="1213"/>
      <c r="TWI1396" s="1213"/>
      <c r="TWJ1396" s="1213"/>
      <c r="TWK1396" s="1213"/>
      <c r="TWL1396" s="1213"/>
      <c r="TWM1396" s="1213"/>
      <c r="TWN1396" s="1213"/>
      <c r="TWO1396" s="1213"/>
      <c r="TWP1396" s="1213"/>
      <c r="TWQ1396" s="1213"/>
      <c r="TWR1396" s="1213"/>
      <c r="TWS1396" s="1213"/>
      <c r="TWT1396" s="1213"/>
      <c r="TWU1396" s="1213"/>
      <c r="TWV1396" s="1213"/>
      <c r="TWW1396" s="1213"/>
      <c r="TWX1396" s="1213"/>
      <c r="TWY1396" s="1213"/>
      <c r="TWZ1396" s="1213"/>
      <c r="TXA1396" s="1213"/>
      <c r="TXB1396" s="1213"/>
      <c r="TXC1396" s="1213"/>
      <c r="TXD1396" s="1213"/>
      <c r="TXE1396" s="1213"/>
      <c r="TXF1396" s="1213"/>
      <c r="TXG1396" s="1213"/>
      <c r="TXH1396" s="1213"/>
      <c r="TXI1396" s="1213"/>
      <c r="TXJ1396" s="1213"/>
      <c r="TXK1396" s="1213"/>
      <c r="TXL1396" s="1213"/>
      <c r="TXM1396" s="1213"/>
      <c r="TXN1396" s="1213"/>
      <c r="TXO1396" s="1213"/>
      <c r="TXP1396" s="1213"/>
      <c r="TXQ1396" s="1213"/>
      <c r="TXR1396" s="1213"/>
      <c r="TXS1396" s="1213"/>
      <c r="TXT1396" s="1213"/>
      <c r="TXU1396" s="1213"/>
      <c r="TXV1396" s="1213"/>
      <c r="TXW1396" s="1213"/>
      <c r="TXX1396" s="1213"/>
      <c r="TXY1396" s="1213"/>
      <c r="TXZ1396" s="1213"/>
      <c r="TYA1396" s="1213"/>
      <c r="TYB1396" s="1213"/>
      <c r="TYC1396" s="1213"/>
      <c r="TYD1396" s="1213"/>
      <c r="TYE1396" s="1213"/>
      <c r="TYF1396" s="1213"/>
      <c r="TYG1396" s="1213"/>
      <c r="TYH1396" s="1213"/>
      <c r="TYI1396" s="1213"/>
      <c r="TYJ1396" s="1213"/>
      <c r="TYK1396" s="1213"/>
      <c r="TYL1396" s="1213"/>
      <c r="TYM1396" s="1213"/>
      <c r="TYN1396" s="1213"/>
      <c r="TYO1396" s="1213"/>
      <c r="TYP1396" s="1213"/>
      <c r="TYQ1396" s="1213"/>
      <c r="TYR1396" s="1213"/>
      <c r="TYS1396" s="1213"/>
      <c r="TYT1396" s="1213"/>
      <c r="TYU1396" s="1213"/>
      <c r="TYV1396" s="1213"/>
      <c r="TYW1396" s="1213"/>
      <c r="TYX1396" s="1213"/>
      <c r="TYY1396" s="1213"/>
      <c r="TYZ1396" s="1213"/>
      <c r="TZA1396" s="1213"/>
      <c r="TZB1396" s="1213"/>
      <c r="TZC1396" s="1213"/>
      <c r="TZD1396" s="1213"/>
      <c r="TZE1396" s="1213"/>
      <c r="TZF1396" s="1213"/>
      <c r="TZG1396" s="1213"/>
      <c r="TZH1396" s="1213"/>
      <c r="TZI1396" s="1213"/>
      <c r="TZJ1396" s="1213"/>
      <c r="TZK1396" s="1213"/>
      <c r="TZL1396" s="1213"/>
      <c r="TZM1396" s="1213"/>
      <c r="TZN1396" s="1213"/>
      <c r="TZO1396" s="1213"/>
      <c r="TZP1396" s="1213"/>
      <c r="TZQ1396" s="1213"/>
      <c r="TZR1396" s="1213"/>
      <c r="TZS1396" s="1213"/>
      <c r="TZT1396" s="1213"/>
      <c r="TZU1396" s="1213"/>
      <c r="TZV1396" s="1213"/>
      <c r="TZW1396" s="1213"/>
      <c r="TZX1396" s="1213"/>
      <c r="TZY1396" s="1213"/>
      <c r="TZZ1396" s="1213"/>
      <c r="UAA1396" s="1213"/>
      <c r="UAB1396" s="1213"/>
      <c r="UAC1396" s="1213"/>
      <c r="UAD1396" s="1213"/>
      <c r="UAE1396" s="1213"/>
      <c r="UAF1396" s="1213"/>
      <c r="UAG1396" s="1213"/>
      <c r="UAH1396" s="1213"/>
      <c r="UAI1396" s="1213"/>
      <c r="UAJ1396" s="1213"/>
      <c r="UAK1396" s="1213"/>
      <c r="UAL1396" s="1213"/>
      <c r="UAM1396" s="1213"/>
      <c r="UAN1396" s="1213"/>
      <c r="UAO1396" s="1213"/>
      <c r="UAP1396" s="1213"/>
      <c r="UAQ1396" s="1213"/>
      <c r="UAR1396" s="1213"/>
      <c r="UAS1396" s="1213"/>
      <c r="UAT1396" s="1213"/>
      <c r="UAU1396" s="1213"/>
      <c r="UAV1396" s="1213"/>
      <c r="UAW1396" s="1213"/>
      <c r="UAX1396" s="1213"/>
      <c r="UAY1396" s="1213"/>
      <c r="UAZ1396" s="1213"/>
      <c r="UBA1396" s="1213"/>
      <c r="UBB1396" s="1213"/>
      <c r="UBC1396" s="1213"/>
      <c r="UBD1396" s="1213"/>
      <c r="UBE1396" s="1213"/>
      <c r="UBF1396" s="1213"/>
      <c r="UBG1396" s="1213"/>
      <c r="UBH1396" s="1213"/>
      <c r="UBI1396" s="1213"/>
      <c r="UBJ1396" s="1213"/>
      <c r="UBK1396" s="1213"/>
      <c r="UBL1396" s="1213"/>
      <c r="UBM1396" s="1213"/>
      <c r="UBN1396" s="1213"/>
      <c r="UBO1396" s="1213"/>
      <c r="UBP1396" s="1213"/>
      <c r="UBQ1396" s="1213"/>
      <c r="UBR1396" s="1213"/>
      <c r="UBS1396" s="1213"/>
      <c r="UBT1396" s="1213"/>
      <c r="UBU1396" s="1213"/>
      <c r="UBV1396" s="1213"/>
      <c r="UBW1396" s="1213"/>
      <c r="UBX1396" s="1213"/>
      <c r="UBY1396" s="1213"/>
      <c r="UBZ1396" s="1213"/>
      <c r="UCA1396" s="1213"/>
      <c r="UCB1396" s="1213"/>
      <c r="UCC1396" s="1213"/>
      <c r="UCD1396" s="1213"/>
      <c r="UCE1396" s="1213"/>
      <c r="UCF1396" s="1213"/>
      <c r="UCG1396" s="1213"/>
      <c r="UCH1396" s="1213"/>
      <c r="UCI1396" s="1213"/>
      <c r="UCJ1396" s="1213"/>
      <c r="UCK1396" s="1213"/>
      <c r="UCL1396" s="1213"/>
      <c r="UCM1396" s="1213"/>
      <c r="UCN1396" s="1213"/>
      <c r="UCO1396" s="1213"/>
      <c r="UCP1396" s="1213"/>
      <c r="UCQ1396" s="1213"/>
      <c r="UCR1396" s="1213"/>
      <c r="UCS1396" s="1213"/>
      <c r="UCT1396" s="1213"/>
      <c r="UCU1396" s="1213"/>
      <c r="UCV1396" s="1213"/>
      <c r="UCW1396" s="1213"/>
      <c r="UCX1396" s="1213"/>
      <c r="UCY1396" s="1213"/>
      <c r="UCZ1396" s="1213"/>
      <c r="UDA1396" s="1213"/>
      <c r="UDB1396" s="1213"/>
      <c r="UDC1396" s="1213"/>
      <c r="UDD1396" s="1213"/>
      <c r="UDE1396" s="1213"/>
      <c r="UDF1396" s="1213"/>
      <c r="UDG1396" s="1213"/>
      <c r="UDH1396" s="1213"/>
      <c r="UDI1396" s="1213"/>
      <c r="UDJ1396" s="1213"/>
      <c r="UDK1396" s="1213"/>
      <c r="UDL1396" s="1213"/>
      <c r="UDM1396" s="1213"/>
      <c r="UDN1396" s="1213"/>
      <c r="UDO1396" s="1213"/>
      <c r="UDP1396" s="1213"/>
      <c r="UDQ1396" s="1213"/>
      <c r="UDR1396" s="1213"/>
      <c r="UDS1396" s="1213"/>
      <c r="UDT1396" s="1213"/>
      <c r="UDU1396" s="1213"/>
      <c r="UDV1396" s="1213"/>
      <c r="UDW1396" s="1213"/>
      <c r="UDX1396" s="1213"/>
      <c r="UDY1396" s="1213"/>
      <c r="UDZ1396" s="1213"/>
      <c r="UEA1396" s="1213"/>
      <c r="UEB1396" s="1213"/>
      <c r="UEC1396" s="1213"/>
      <c r="UED1396" s="1213"/>
      <c r="UEE1396" s="1213"/>
      <c r="UEF1396" s="1213"/>
      <c r="UEG1396" s="1213"/>
      <c r="UEH1396" s="1213"/>
      <c r="UEI1396" s="1213"/>
      <c r="UEJ1396" s="1213"/>
      <c r="UEK1396" s="1213"/>
      <c r="UEL1396" s="1213"/>
      <c r="UEM1396" s="1213"/>
      <c r="UEN1396" s="1213"/>
      <c r="UEO1396" s="1213"/>
      <c r="UEP1396" s="1213"/>
      <c r="UEQ1396" s="1213"/>
      <c r="UER1396" s="1213"/>
      <c r="UES1396" s="1213"/>
      <c r="UET1396" s="1213"/>
      <c r="UEU1396" s="1213"/>
      <c r="UEV1396" s="1213"/>
      <c r="UEW1396" s="1213"/>
      <c r="UEX1396" s="1213"/>
      <c r="UEY1396" s="1213"/>
      <c r="UEZ1396" s="1213"/>
      <c r="UFA1396" s="1213"/>
      <c r="UFB1396" s="1213"/>
      <c r="UFC1396" s="1213"/>
      <c r="UFD1396" s="1213"/>
      <c r="UFE1396" s="1213"/>
      <c r="UFF1396" s="1213"/>
      <c r="UFG1396" s="1213"/>
      <c r="UFH1396" s="1213"/>
      <c r="UFI1396" s="1213"/>
      <c r="UFJ1396" s="1213"/>
      <c r="UFK1396" s="1213"/>
      <c r="UFL1396" s="1213"/>
      <c r="UFM1396" s="1213"/>
      <c r="UFN1396" s="1213"/>
      <c r="UFO1396" s="1213"/>
      <c r="UFP1396" s="1213"/>
      <c r="UFQ1396" s="1213"/>
      <c r="UFR1396" s="1213"/>
      <c r="UFS1396" s="1213"/>
      <c r="UFT1396" s="1213"/>
      <c r="UFU1396" s="1213"/>
      <c r="UFV1396" s="1213"/>
      <c r="UFW1396" s="1213"/>
      <c r="UFX1396" s="1213"/>
      <c r="UFY1396" s="1213"/>
      <c r="UFZ1396" s="1213"/>
      <c r="UGA1396" s="1213"/>
      <c r="UGB1396" s="1213"/>
      <c r="UGC1396" s="1213"/>
      <c r="UGD1396" s="1213"/>
      <c r="UGE1396" s="1213"/>
      <c r="UGF1396" s="1213"/>
      <c r="UGG1396" s="1213"/>
      <c r="UGH1396" s="1213"/>
      <c r="UGI1396" s="1213"/>
      <c r="UGJ1396" s="1213"/>
      <c r="UGK1396" s="1213"/>
      <c r="UGL1396" s="1213"/>
      <c r="UGM1396" s="1213"/>
      <c r="UGN1396" s="1213"/>
      <c r="UGO1396" s="1213"/>
      <c r="UGP1396" s="1213"/>
      <c r="UGQ1396" s="1213"/>
      <c r="UGR1396" s="1213"/>
      <c r="UGS1396" s="1213"/>
      <c r="UGT1396" s="1213"/>
      <c r="UGU1396" s="1213"/>
      <c r="UGV1396" s="1213"/>
      <c r="UGW1396" s="1213"/>
      <c r="UGX1396" s="1213"/>
      <c r="UGY1396" s="1213"/>
      <c r="UGZ1396" s="1213"/>
      <c r="UHA1396" s="1213"/>
      <c r="UHB1396" s="1213"/>
      <c r="UHC1396" s="1213"/>
      <c r="UHD1396" s="1213"/>
      <c r="UHE1396" s="1213"/>
      <c r="UHF1396" s="1213"/>
      <c r="UHG1396" s="1213"/>
      <c r="UHH1396" s="1213"/>
      <c r="UHI1396" s="1213"/>
      <c r="UHJ1396" s="1213"/>
      <c r="UHK1396" s="1213"/>
      <c r="UHL1396" s="1213"/>
      <c r="UHM1396" s="1213"/>
      <c r="UHN1396" s="1213"/>
      <c r="UHO1396" s="1213"/>
      <c r="UHP1396" s="1213"/>
      <c r="UHQ1396" s="1213"/>
      <c r="UHR1396" s="1213"/>
      <c r="UHS1396" s="1213"/>
      <c r="UHT1396" s="1213"/>
      <c r="UHU1396" s="1213"/>
      <c r="UHV1396" s="1213"/>
      <c r="UHW1396" s="1213"/>
      <c r="UHX1396" s="1213"/>
      <c r="UHY1396" s="1213"/>
      <c r="UHZ1396" s="1213"/>
      <c r="UIA1396" s="1213"/>
      <c r="UIB1396" s="1213"/>
      <c r="UIC1396" s="1213"/>
      <c r="UID1396" s="1213"/>
      <c r="UIE1396" s="1213"/>
      <c r="UIF1396" s="1213"/>
      <c r="UIG1396" s="1213"/>
      <c r="UIH1396" s="1213"/>
      <c r="UII1396" s="1213"/>
      <c r="UIJ1396" s="1213"/>
      <c r="UIK1396" s="1213"/>
      <c r="UIL1396" s="1213"/>
      <c r="UIM1396" s="1213"/>
      <c r="UIN1396" s="1213"/>
      <c r="UIO1396" s="1213"/>
      <c r="UIP1396" s="1213"/>
      <c r="UIQ1396" s="1213"/>
      <c r="UIR1396" s="1213"/>
      <c r="UIS1396" s="1213"/>
      <c r="UIT1396" s="1213"/>
      <c r="UIU1396" s="1213"/>
      <c r="UIV1396" s="1213"/>
      <c r="UIW1396" s="1213"/>
      <c r="UIX1396" s="1213"/>
      <c r="UIY1396" s="1213"/>
      <c r="UIZ1396" s="1213"/>
      <c r="UJA1396" s="1213"/>
      <c r="UJB1396" s="1213"/>
      <c r="UJC1396" s="1213"/>
      <c r="UJD1396" s="1213"/>
      <c r="UJE1396" s="1213"/>
      <c r="UJF1396" s="1213"/>
      <c r="UJG1396" s="1213"/>
      <c r="UJH1396" s="1213"/>
      <c r="UJI1396" s="1213"/>
      <c r="UJJ1396" s="1213"/>
      <c r="UJK1396" s="1213"/>
      <c r="UJL1396" s="1213"/>
      <c r="UJM1396" s="1213"/>
      <c r="UJN1396" s="1213"/>
      <c r="UJO1396" s="1213"/>
      <c r="UJP1396" s="1213"/>
      <c r="UJQ1396" s="1213"/>
      <c r="UJR1396" s="1213"/>
      <c r="UJS1396" s="1213"/>
      <c r="UJT1396" s="1213"/>
      <c r="UJU1396" s="1213"/>
      <c r="UJV1396" s="1213"/>
      <c r="UJW1396" s="1213"/>
      <c r="UJX1396" s="1213"/>
      <c r="UJY1396" s="1213"/>
      <c r="UJZ1396" s="1213"/>
      <c r="UKA1396" s="1213"/>
      <c r="UKB1396" s="1213"/>
      <c r="UKC1396" s="1213"/>
      <c r="UKD1396" s="1213"/>
      <c r="UKE1396" s="1213"/>
      <c r="UKF1396" s="1213"/>
      <c r="UKG1396" s="1213"/>
      <c r="UKH1396" s="1213"/>
      <c r="UKI1396" s="1213"/>
      <c r="UKJ1396" s="1213"/>
      <c r="UKK1396" s="1213"/>
      <c r="UKL1396" s="1213"/>
      <c r="UKM1396" s="1213"/>
      <c r="UKN1396" s="1213"/>
      <c r="UKO1396" s="1213"/>
      <c r="UKP1396" s="1213"/>
      <c r="UKQ1396" s="1213"/>
      <c r="UKR1396" s="1213"/>
      <c r="UKS1396" s="1213"/>
      <c r="UKT1396" s="1213"/>
      <c r="UKU1396" s="1213"/>
      <c r="UKV1396" s="1213"/>
      <c r="UKW1396" s="1213"/>
      <c r="UKX1396" s="1213"/>
      <c r="UKY1396" s="1213"/>
      <c r="UKZ1396" s="1213"/>
      <c r="ULA1396" s="1213"/>
      <c r="ULB1396" s="1213"/>
      <c r="ULC1396" s="1213"/>
      <c r="ULD1396" s="1213"/>
      <c r="ULE1396" s="1213"/>
      <c r="ULF1396" s="1213"/>
      <c r="ULG1396" s="1213"/>
      <c r="ULH1396" s="1213"/>
      <c r="ULI1396" s="1213"/>
      <c r="ULJ1396" s="1213"/>
      <c r="ULK1396" s="1213"/>
      <c r="ULL1396" s="1213"/>
      <c r="ULM1396" s="1213"/>
      <c r="ULN1396" s="1213"/>
      <c r="ULO1396" s="1213"/>
      <c r="ULP1396" s="1213"/>
      <c r="ULQ1396" s="1213"/>
      <c r="ULR1396" s="1213"/>
      <c r="ULS1396" s="1213"/>
      <c r="ULT1396" s="1213"/>
      <c r="ULU1396" s="1213"/>
      <c r="ULV1396" s="1213"/>
      <c r="ULW1396" s="1213"/>
      <c r="ULX1396" s="1213"/>
      <c r="ULY1396" s="1213"/>
      <c r="ULZ1396" s="1213"/>
      <c r="UMA1396" s="1213"/>
      <c r="UMB1396" s="1213"/>
      <c r="UMC1396" s="1213"/>
      <c r="UMD1396" s="1213"/>
      <c r="UME1396" s="1213"/>
      <c r="UMF1396" s="1213"/>
      <c r="UMG1396" s="1213"/>
      <c r="UMH1396" s="1213"/>
      <c r="UMI1396" s="1213"/>
      <c r="UMJ1396" s="1213"/>
      <c r="UMK1396" s="1213"/>
      <c r="UML1396" s="1213"/>
      <c r="UMM1396" s="1213"/>
      <c r="UMN1396" s="1213"/>
      <c r="UMO1396" s="1213"/>
      <c r="UMP1396" s="1213"/>
      <c r="UMQ1396" s="1213"/>
      <c r="UMR1396" s="1213"/>
      <c r="UMS1396" s="1213"/>
      <c r="UMT1396" s="1213"/>
      <c r="UMU1396" s="1213"/>
      <c r="UMV1396" s="1213"/>
      <c r="UMW1396" s="1213"/>
      <c r="UMX1396" s="1213"/>
      <c r="UMY1396" s="1213"/>
      <c r="UMZ1396" s="1213"/>
      <c r="UNA1396" s="1213"/>
      <c r="UNB1396" s="1213"/>
      <c r="UNC1396" s="1213"/>
      <c r="UND1396" s="1213"/>
      <c r="UNE1396" s="1213"/>
      <c r="UNF1396" s="1213"/>
      <c r="UNG1396" s="1213"/>
      <c r="UNH1396" s="1213"/>
      <c r="UNI1396" s="1213"/>
      <c r="UNJ1396" s="1213"/>
      <c r="UNK1396" s="1213"/>
      <c r="UNL1396" s="1213"/>
      <c r="UNM1396" s="1213"/>
      <c r="UNN1396" s="1213"/>
      <c r="UNO1396" s="1213"/>
      <c r="UNP1396" s="1213"/>
      <c r="UNQ1396" s="1213"/>
      <c r="UNR1396" s="1213"/>
      <c r="UNS1396" s="1213"/>
      <c r="UNT1396" s="1213"/>
      <c r="UNU1396" s="1213"/>
      <c r="UNV1396" s="1213"/>
      <c r="UNW1396" s="1213"/>
      <c r="UNX1396" s="1213"/>
      <c r="UNY1396" s="1213"/>
      <c r="UNZ1396" s="1213"/>
      <c r="UOA1396" s="1213"/>
      <c r="UOB1396" s="1213"/>
      <c r="UOC1396" s="1213"/>
      <c r="UOD1396" s="1213"/>
      <c r="UOE1396" s="1213"/>
      <c r="UOF1396" s="1213"/>
      <c r="UOG1396" s="1213"/>
      <c r="UOH1396" s="1213"/>
      <c r="UOI1396" s="1213"/>
      <c r="UOJ1396" s="1213"/>
      <c r="UOK1396" s="1213"/>
      <c r="UOL1396" s="1213"/>
      <c r="UOM1396" s="1213"/>
      <c r="UON1396" s="1213"/>
      <c r="UOO1396" s="1213"/>
      <c r="UOP1396" s="1213"/>
      <c r="UOQ1396" s="1213"/>
      <c r="UOR1396" s="1213"/>
      <c r="UOS1396" s="1213"/>
      <c r="UOT1396" s="1213"/>
      <c r="UOU1396" s="1213"/>
      <c r="UOV1396" s="1213"/>
      <c r="UOW1396" s="1213"/>
      <c r="UOX1396" s="1213"/>
      <c r="UOY1396" s="1213"/>
      <c r="UOZ1396" s="1213"/>
      <c r="UPA1396" s="1213"/>
      <c r="UPB1396" s="1213"/>
      <c r="UPC1396" s="1213"/>
      <c r="UPD1396" s="1213"/>
      <c r="UPE1396" s="1213"/>
      <c r="UPF1396" s="1213"/>
      <c r="UPG1396" s="1213"/>
      <c r="UPH1396" s="1213"/>
      <c r="UPI1396" s="1213"/>
      <c r="UPJ1396" s="1213"/>
      <c r="UPK1396" s="1213"/>
      <c r="UPL1396" s="1213"/>
      <c r="UPM1396" s="1213"/>
      <c r="UPN1396" s="1213"/>
      <c r="UPO1396" s="1213"/>
      <c r="UPP1396" s="1213"/>
      <c r="UPQ1396" s="1213"/>
      <c r="UPR1396" s="1213"/>
      <c r="UPS1396" s="1213"/>
      <c r="UPT1396" s="1213"/>
      <c r="UPU1396" s="1213"/>
      <c r="UPV1396" s="1213"/>
      <c r="UPW1396" s="1213"/>
      <c r="UPX1396" s="1213"/>
      <c r="UPY1396" s="1213"/>
      <c r="UPZ1396" s="1213"/>
      <c r="UQA1396" s="1213"/>
      <c r="UQB1396" s="1213"/>
      <c r="UQC1396" s="1213"/>
      <c r="UQD1396" s="1213"/>
      <c r="UQE1396" s="1213"/>
      <c r="UQF1396" s="1213"/>
      <c r="UQG1396" s="1213"/>
      <c r="UQH1396" s="1213"/>
      <c r="UQI1396" s="1213"/>
      <c r="UQJ1396" s="1213"/>
      <c r="UQK1396" s="1213"/>
      <c r="UQL1396" s="1213"/>
      <c r="UQM1396" s="1213"/>
      <c r="UQN1396" s="1213"/>
      <c r="UQO1396" s="1213"/>
      <c r="UQP1396" s="1213"/>
      <c r="UQQ1396" s="1213"/>
      <c r="UQR1396" s="1213"/>
      <c r="UQS1396" s="1213"/>
      <c r="UQT1396" s="1213"/>
      <c r="UQU1396" s="1213"/>
      <c r="UQV1396" s="1213"/>
      <c r="UQW1396" s="1213"/>
      <c r="UQX1396" s="1213"/>
      <c r="UQY1396" s="1213"/>
      <c r="UQZ1396" s="1213"/>
      <c r="URA1396" s="1213"/>
      <c r="URB1396" s="1213"/>
      <c r="URC1396" s="1213"/>
      <c r="URD1396" s="1213"/>
      <c r="URE1396" s="1213"/>
      <c r="URF1396" s="1213"/>
      <c r="URG1396" s="1213"/>
      <c r="URH1396" s="1213"/>
      <c r="URI1396" s="1213"/>
      <c r="URJ1396" s="1213"/>
      <c r="URK1396" s="1213"/>
      <c r="URL1396" s="1213"/>
      <c r="URM1396" s="1213"/>
      <c r="URN1396" s="1213"/>
      <c r="URO1396" s="1213"/>
      <c r="URP1396" s="1213"/>
      <c r="URQ1396" s="1213"/>
      <c r="URR1396" s="1213"/>
      <c r="URS1396" s="1213"/>
      <c r="URT1396" s="1213"/>
      <c r="URU1396" s="1213"/>
      <c r="URV1396" s="1213"/>
      <c r="URW1396" s="1213"/>
      <c r="URX1396" s="1213"/>
      <c r="URY1396" s="1213"/>
      <c r="URZ1396" s="1213"/>
      <c r="USA1396" s="1213"/>
      <c r="USB1396" s="1213"/>
      <c r="USC1396" s="1213"/>
      <c r="USD1396" s="1213"/>
      <c r="USE1396" s="1213"/>
      <c r="USF1396" s="1213"/>
      <c r="USG1396" s="1213"/>
      <c r="USH1396" s="1213"/>
      <c r="USI1396" s="1213"/>
      <c r="USJ1396" s="1213"/>
      <c r="USK1396" s="1213"/>
      <c r="USL1396" s="1213"/>
      <c r="USM1396" s="1213"/>
      <c r="USN1396" s="1213"/>
      <c r="USO1396" s="1213"/>
      <c r="USP1396" s="1213"/>
      <c r="USQ1396" s="1213"/>
      <c r="USR1396" s="1213"/>
      <c r="USS1396" s="1213"/>
      <c r="UST1396" s="1213"/>
      <c r="USU1396" s="1213"/>
      <c r="USV1396" s="1213"/>
      <c r="USW1396" s="1213"/>
      <c r="USX1396" s="1213"/>
      <c r="USY1396" s="1213"/>
      <c r="USZ1396" s="1213"/>
      <c r="UTA1396" s="1213"/>
      <c r="UTB1396" s="1213"/>
      <c r="UTC1396" s="1213"/>
      <c r="UTD1396" s="1213"/>
      <c r="UTE1396" s="1213"/>
      <c r="UTF1396" s="1213"/>
      <c r="UTG1396" s="1213"/>
      <c r="UTH1396" s="1213"/>
      <c r="UTI1396" s="1213"/>
      <c r="UTJ1396" s="1213"/>
      <c r="UTK1396" s="1213"/>
      <c r="UTL1396" s="1213"/>
      <c r="UTM1396" s="1213"/>
      <c r="UTN1396" s="1213"/>
      <c r="UTO1396" s="1213"/>
      <c r="UTP1396" s="1213"/>
      <c r="UTQ1396" s="1213"/>
      <c r="UTR1396" s="1213"/>
      <c r="UTS1396" s="1213"/>
      <c r="UTT1396" s="1213"/>
      <c r="UTU1396" s="1213"/>
      <c r="UTV1396" s="1213"/>
      <c r="UTW1396" s="1213"/>
      <c r="UTX1396" s="1213"/>
      <c r="UTY1396" s="1213"/>
      <c r="UTZ1396" s="1213"/>
      <c r="UUA1396" s="1213"/>
      <c r="UUB1396" s="1213"/>
      <c r="UUC1396" s="1213"/>
      <c r="UUD1396" s="1213"/>
      <c r="UUE1396" s="1213"/>
      <c r="UUF1396" s="1213"/>
      <c r="UUG1396" s="1213"/>
      <c r="UUH1396" s="1213"/>
      <c r="UUI1396" s="1213"/>
      <c r="UUJ1396" s="1213"/>
      <c r="UUK1396" s="1213"/>
      <c r="UUL1396" s="1213"/>
      <c r="UUM1396" s="1213"/>
      <c r="UUN1396" s="1213"/>
      <c r="UUO1396" s="1213"/>
      <c r="UUP1396" s="1213"/>
      <c r="UUQ1396" s="1213"/>
      <c r="UUR1396" s="1213"/>
      <c r="UUS1396" s="1213"/>
      <c r="UUT1396" s="1213"/>
      <c r="UUU1396" s="1213"/>
      <c r="UUV1396" s="1213"/>
      <c r="UUW1396" s="1213"/>
      <c r="UUX1396" s="1213"/>
      <c r="UUY1396" s="1213"/>
      <c r="UUZ1396" s="1213"/>
      <c r="UVA1396" s="1213"/>
      <c r="UVB1396" s="1213"/>
      <c r="UVC1396" s="1213"/>
      <c r="UVD1396" s="1213"/>
      <c r="UVE1396" s="1213"/>
      <c r="UVF1396" s="1213"/>
      <c r="UVG1396" s="1213"/>
      <c r="UVH1396" s="1213"/>
      <c r="UVI1396" s="1213"/>
      <c r="UVJ1396" s="1213"/>
      <c r="UVK1396" s="1213"/>
      <c r="UVL1396" s="1213"/>
      <c r="UVM1396" s="1213"/>
      <c r="UVN1396" s="1213"/>
      <c r="UVO1396" s="1213"/>
      <c r="UVP1396" s="1213"/>
      <c r="UVQ1396" s="1213"/>
      <c r="UVR1396" s="1213"/>
      <c r="UVS1396" s="1213"/>
      <c r="UVT1396" s="1213"/>
      <c r="UVU1396" s="1213"/>
      <c r="UVV1396" s="1213"/>
      <c r="UVW1396" s="1213"/>
      <c r="UVX1396" s="1213"/>
      <c r="UVY1396" s="1213"/>
      <c r="UVZ1396" s="1213"/>
      <c r="UWA1396" s="1213"/>
      <c r="UWB1396" s="1213"/>
      <c r="UWC1396" s="1213"/>
      <c r="UWD1396" s="1213"/>
      <c r="UWE1396" s="1213"/>
      <c r="UWF1396" s="1213"/>
      <c r="UWG1396" s="1213"/>
      <c r="UWH1396" s="1213"/>
      <c r="UWI1396" s="1213"/>
      <c r="UWJ1396" s="1213"/>
      <c r="UWK1396" s="1213"/>
      <c r="UWL1396" s="1213"/>
      <c r="UWM1396" s="1213"/>
      <c r="UWN1396" s="1213"/>
      <c r="UWO1396" s="1213"/>
      <c r="UWP1396" s="1213"/>
      <c r="UWQ1396" s="1213"/>
      <c r="UWR1396" s="1213"/>
      <c r="UWS1396" s="1213"/>
      <c r="UWT1396" s="1213"/>
      <c r="UWU1396" s="1213"/>
      <c r="UWV1396" s="1213"/>
      <c r="UWW1396" s="1213"/>
      <c r="UWX1396" s="1213"/>
      <c r="UWY1396" s="1213"/>
      <c r="UWZ1396" s="1213"/>
      <c r="UXA1396" s="1213"/>
      <c r="UXB1396" s="1213"/>
      <c r="UXC1396" s="1213"/>
      <c r="UXD1396" s="1213"/>
      <c r="UXE1396" s="1213"/>
      <c r="UXF1396" s="1213"/>
      <c r="UXG1396" s="1213"/>
      <c r="UXH1396" s="1213"/>
      <c r="UXI1396" s="1213"/>
      <c r="UXJ1396" s="1213"/>
      <c r="UXK1396" s="1213"/>
      <c r="UXL1396" s="1213"/>
      <c r="UXM1396" s="1213"/>
      <c r="UXN1396" s="1213"/>
      <c r="UXO1396" s="1213"/>
      <c r="UXP1396" s="1213"/>
      <c r="UXQ1396" s="1213"/>
      <c r="UXR1396" s="1213"/>
      <c r="UXS1396" s="1213"/>
      <c r="UXT1396" s="1213"/>
      <c r="UXU1396" s="1213"/>
      <c r="UXV1396" s="1213"/>
      <c r="UXW1396" s="1213"/>
      <c r="UXX1396" s="1213"/>
      <c r="UXY1396" s="1213"/>
      <c r="UXZ1396" s="1213"/>
      <c r="UYA1396" s="1213"/>
      <c r="UYB1396" s="1213"/>
      <c r="UYC1396" s="1213"/>
      <c r="UYD1396" s="1213"/>
      <c r="UYE1396" s="1213"/>
      <c r="UYF1396" s="1213"/>
      <c r="UYG1396" s="1213"/>
      <c r="UYH1396" s="1213"/>
      <c r="UYI1396" s="1213"/>
      <c r="UYJ1396" s="1213"/>
      <c r="UYK1396" s="1213"/>
      <c r="UYL1396" s="1213"/>
      <c r="UYM1396" s="1213"/>
      <c r="UYN1396" s="1213"/>
      <c r="UYO1396" s="1213"/>
      <c r="UYP1396" s="1213"/>
      <c r="UYQ1396" s="1213"/>
      <c r="UYR1396" s="1213"/>
      <c r="UYS1396" s="1213"/>
      <c r="UYT1396" s="1213"/>
      <c r="UYU1396" s="1213"/>
      <c r="UYV1396" s="1213"/>
      <c r="UYW1396" s="1213"/>
      <c r="UYX1396" s="1213"/>
      <c r="UYY1396" s="1213"/>
      <c r="UYZ1396" s="1213"/>
      <c r="UZA1396" s="1213"/>
      <c r="UZB1396" s="1213"/>
      <c r="UZC1396" s="1213"/>
      <c r="UZD1396" s="1213"/>
      <c r="UZE1396" s="1213"/>
      <c r="UZF1396" s="1213"/>
      <c r="UZG1396" s="1213"/>
      <c r="UZH1396" s="1213"/>
      <c r="UZI1396" s="1213"/>
      <c r="UZJ1396" s="1213"/>
      <c r="UZK1396" s="1213"/>
      <c r="UZL1396" s="1213"/>
      <c r="UZM1396" s="1213"/>
      <c r="UZN1396" s="1213"/>
      <c r="UZO1396" s="1213"/>
      <c r="UZP1396" s="1213"/>
      <c r="UZQ1396" s="1213"/>
      <c r="UZR1396" s="1213"/>
      <c r="UZS1396" s="1213"/>
      <c r="UZT1396" s="1213"/>
      <c r="UZU1396" s="1213"/>
      <c r="UZV1396" s="1213"/>
      <c r="UZW1396" s="1213"/>
      <c r="UZX1396" s="1213"/>
      <c r="UZY1396" s="1213"/>
      <c r="UZZ1396" s="1213"/>
      <c r="VAA1396" s="1213"/>
      <c r="VAB1396" s="1213"/>
      <c r="VAC1396" s="1213"/>
      <c r="VAD1396" s="1213"/>
      <c r="VAE1396" s="1213"/>
      <c r="VAF1396" s="1213"/>
      <c r="VAG1396" s="1213"/>
      <c r="VAH1396" s="1213"/>
      <c r="VAI1396" s="1213"/>
      <c r="VAJ1396" s="1213"/>
      <c r="VAK1396" s="1213"/>
      <c r="VAL1396" s="1213"/>
      <c r="VAM1396" s="1213"/>
      <c r="VAN1396" s="1213"/>
      <c r="VAO1396" s="1213"/>
      <c r="VAP1396" s="1213"/>
      <c r="VAQ1396" s="1213"/>
      <c r="VAR1396" s="1213"/>
      <c r="VAS1396" s="1213"/>
      <c r="VAT1396" s="1213"/>
      <c r="VAU1396" s="1213"/>
      <c r="VAV1396" s="1213"/>
      <c r="VAW1396" s="1213"/>
      <c r="VAX1396" s="1213"/>
      <c r="VAY1396" s="1213"/>
      <c r="VAZ1396" s="1213"/>
      <c r="VBA1396" s="1213"/>
      <c r="VBB1396" s="1213"/>
      <c r="VBC1396" s="1213"/>
      <c r="VBD1396" s="1213"/>
      <c r="VBE1396" s="1213"/>
      <c r="VBF1396" s="1213"/>
      <c r="VBG1396" s="1213"/>
      <c r="VBH1396" s="1213"/>
      <c r="VBI1396" s="1213"/>
      <c r="VBJ1396" s="1213"/>
      <c r="VBK1396" s="1213"/>
      <c r="VBL1396" s="1213"/>
      <c r="VBM1396" s="1213"/>
      <c r="VBN1396" s="1213"/>
      <c r="VBO1396" s="1213"/>
      <c r="VBP1396" s="1213"/>
      <c r="VBQ1396" s="1213"/>
      <c r="VBR1396" s="1213"/>
      <c r="VBS1396" s="1213"/>
      <c r="VBT1396" s="1213"/>
      <c r="VBU1396" s="1213"/>
      <c r="VBV1396" s="1213"/>
      <c r="VBW1396" s="1213"/>
      <c r="VBX1396" s="1213"/>
      <c r="VBY1396" s="1213"/>
      <c r="VBZ1396" s="1213"/>
      <c r="VCA1396" s="1213"/>
      <c r="VCB1396" s="1213"/>
      <c r="VCC1396" s="1213"/>
      <c r="VCD1396" s="1213"/>
      <c r="VCE1396" s="1213"/>
      <c r="VCF1396" s="1213"/>
      <c r="VCG1396" s="1213"/>
      <c r="VCH1396" s="1213"/>
      <c r="VCI1396" s="1213"/>
      <c r="VCJ1396" s="1213"/>
      <c r="VCK1396" s="1213"/>
      <c r="VCL1396" s="1213"/>
      <c r="VCM1396" s="1213"/>
      <c r="VCN1396" s="1213"/>
      <c r="VCO1396" s="1213"/>
      <c r="VCP1396" s="1213"/>
      <c r="VCQ1396" s="1213"/>
      <c r="VCR1396" s="1213"/>
      <c r="VCS1396" s="1213"/>
      <c r="VCT1396" s="1213"/>
      <c r="VCU1396" s="1213"/>
      <c r="VCV1396" s="1213"/>
      <c r="VCW1396" s="1213"/>
      <c r="VCX1396" s="1213"/>
      <c r="VCY1396" s="1213"/>
      <c r="VCZ1396" s="1213"/>
      <c r="VDA1396" s="1213"/>
      <c r="VDB1396" s="1213"/>
      <c r="VDC1396" s="1213"/>
      <c r="VDD1396" s="1213"/>
      <c r="VDE1396" s="1213"/>
      <c r="VDF1396" s="1213"/>
      <c r="VDG1396" s="1213"/>
      <c r="VDH1396" s="1213"/>
      <c r="VDI1396" s="1213"/>
      <c r="VDJ1396" s="1213"/>
      <c r="VDK1396" s="1213"/>
      <c r="VDL1396" s="1213"/>
      <c r="VDM1396" s="1213"/>
      <c r="VDN1396" s="1213"/>
      <c r="VDO1396" s="1213"/>
      <c r="VDP1396" s="1213"/>
      <c r="VDQ1396" s="1213"/>
      <c r="VDR1396" s="1213"/>
      <c r="VDS1396" s="1213"/>
      <c r="VDT1396" s="1213"/>
      <c r="VDU1396" s="1213"/>
      <c r="VDV1396" s="1213"/>
      <c r="VDW1396" s="1213"/>
      <c r="VDX1396" s="1213"/>
      <c r="VDY1396" s="1213"/>
      <c r="VDZ1396" s="1213"/>
      <c r="VEA1396" s="1213"/>
      <c r="VEB1396" s="1213"/>
      <c r="VEC1396" s="1213"/>
      <c r="VED1396" s="1213"/>
      <c r="VEE1396" s="1213"/>
      <c r="VEF1396" s="1213"/>
      <c r="VEG1396" s="1213"/>
      <c r="VEH1396" s="1213"/>
      <c r="VEI1396" s="1213"/>
      <c r="VEJ1396" s="1213"/>
      <c r="VEK1396" s="1213"/>
      <c r="VEL1396" s="1213"/>
      <c r="VEM1396" s="1213"/>
      <c r="VEN1396" s="1213"/>
      <c r="VEO1396" s="1213"/>
      <c r="VEP1396" s="1213"/>
      <c r="VEQ1396" s="1213"/>
      <c r="VER1396" s="1213"/>
      <c r="VES1396" s="1213"/>
      <c r="VET1396" s="1213"/>
      <c r="VEU1396" s="1213"/>
      <c r="VEV1396" s="1213"/>
      <c r="VEW1396" s="1213"/>
      <c r="VEX1396" s="1213"/>
      <c r="VEY1396" s="1213"/>
      <c r="VEZ1396" s="1213"/>
      <c r="VFA1396" s="1213"/>
      <c r="VFB1396" s="1213"/>
      <c r="VFC1396" s="1213"/>
      <c r="VFD1396" s="1213"/>
      <c r="VFE1396" s="1213"/>
      <c r="VFF1396" s="1213"/>
      <c r="VFG1396" s="1213"/>
      <c r="VFH1396" s="1213"/>
      <c r="VFI1396" s="1213"/>
      <c r="VFJ1396" s="1213"/>
      <c r="VFK1396" s="1213"/>
      <c r="VFL1396" s="1213"/>
      <c r="VFM1396" s="1213"/>
      <c r="VFN1396" s="1213"/>
      <c r="VFO1396" s="1213"/>
      <c r="VFP1396" s="1213"/>
      <c r="VFQ1396" s="1213"/>
      <c r="VFR1396" s="1213"/>
      <c r="VFS1396" s="1213"/>
      <c r="VFT1396" s="1213"/>
      <c r="VFU1396" s="1213"/>
      <c r="VFV1396" s="1213"/>
      <c r="VFW1396" s="1213"/>
      <c r="VFX1396" s="1213"/>
      <c r="VFY1396" s="1213"/>
      <c r="VFZ1396" s="1213"/>
      <c r="VGA1396" s="1213"/>
      <c r="VGB1396" s="1213"/>
      <c r="VGC1396" s="1213"/>
      <c r="VGD1396" s="1213"/>
      <c r="VGE1396" s="1213"/>
      <c r="VGF1396" s="1213"/>
      <c r="VGG1396" s="1213"/>
      <c r="VGH1396" s="1213"/>
      <c r="VGI1396" s="1213"/>
      <c r="VGJ1396" s="1213"/>
      <c r="VGK1396" s="1213"/>
      <c r="VGL1396" s="1213"/>
      <c r="VGM1396" s="1213"/>
      <c r="VGN1396" s="1213"/>
      <c r="VGO1396" s="1213"/>
      <c r="VGP1396" s="1213"/>
      <c r="VGQ1396" s="1213"/>
      <c r="VGR1396" s="1213"/>
      <c r="VGS1396" s="1213"/>
      <c r="VGT1396" s="1213"/>
      <c r="VGU1396" s="1213"/>
      <c r="VGV1396" s="1213"/>
      <c r="VGW1396" s="1213"/>
      <c r="VGX1396" s="1213"/>
      <c r="VGY1396" s="1213"/>
      <c r="VGZ1396" s="1213"/>
      <c r="VHA1396" s="1213"/>
      <c r="VHB1396" s="1213"/>
      <c r="VHC1396" s="1213"/>
      <c r="VHD1396" s="1213"/>
      <c r="VHE1396" s="1213"/>
      <c r="VHF1396" s="1213"/>
      <c r="VHG1396" s="1213"/>
      <c r="VHH1396" s="1213"/>
      <c r="VHI1396" s="1213"/>
      <c r="VHJ1396" s="1213"/>
      <c r="VHK1396" s="1213"/>
      <c r="VHL1396" s="1213"/>
      <c r="VHM1396" s="1213"/>
      <c r="VHN1396" s="1213"/>
      <c r="VHO1396" s="1213"/>
      <c r="VHP1396" s="1213"/>
      <c r="VHQ1396" s="1213"/>
      <c r="VHR1396" s="1213"/>
      <c r="VHS1396" s="1213"/>
      <c r="VHT1396" s="1213"/>
      <c r="VHU1396" s="1213"/>
      <c r="VHV1396" s="1213"/>
      <c r="VHW1396" s="1213"/>
      <c r="VHX1396" s="1213"/>
      <c r="VHY1396" s="1213"/>
      <c r="VHZ1396" s="1213"/>
      <c r="VIA1396" s="1213"/>
      <c r="VIB1396" s="1213"/>
      <c r="VIC1396" s="1213"/>
      <c r="VID1396" s="1213"/>
      <c r="VIE1396" s="1213"/>
      <c r="VIF1396" s="1213"/>
      <c r="VIG1396" s="1213"/>
      <c r="VIH1396" s="1213"/>
      <c r="VII1396" s="1213"/>
      <c r="VIJ1396" s="1213"/>
      <c r="VIK1396" s="1213"/>
      <c r="VIL1396" s="1213"/>
      <c r="VIM1396" s="1213"/>
      <c r="VIN1396" s="1213"/>
      <c r="VIO1396" s="1213"/>
      <c r="VIP1396" s="1213"/>
      <c r="VIQ1396" s="1213"/>
      <c r="VIR1396" s="1213"/>
      <c r="VIS1396" s="1213"/>
      <c r="VIT1396" s="1213"/>
      <c r="VIU1396" s="1213"/>
      <c r="VIV1396" s="1213"/>
      <c r="VIW1396" s="1213"/>
      <c r="VIX1396" s="1213"/>
      <c r="VIY1396" s="1213"/>
      <c r="VIZ1396" s="1213"/>
      <c r="VJA1396" s="1213"/>
      <c r="VJB1396" s="1213"/>
      <c r="VJC1396" s="1213"/>
      <c r="VJD1396" s="1213"/>
      <c r="VJE1396" s="1213"/>
      <c r="VJF1396" s="1213"/>
      <c r="VJG1396" s="1213"/>
      <c r="VJH1396" s="1213"/>
      <c r="VJI1396" s="1213"/>
      <c r="VJJ1396" s="1213"/>
      <c r="VJK1396" s="1213"/>
      <c r="VJL1396" s="1213"/>
      <c r="VJM1396" s="1213"/>
      <c r="VJN1396" s="1213"/>
      <c r="VJO1396" s="1213"/>
      <c r="VJP1396" s="1213"/>
      <c r="VJQ1396" s="1213"/>
      <c r="VJR1396" s="1213"/>
      <c r="VJS1396" s="1213"/>
      <c r="VJT1396" s="1213"/>
      <c r="VJU1396" s="1213"/>
      <c r="VJV1396" s="1213"/>
      <c r="VJW1396" s="1213"/>
      <c r="VJX1396" s="1213"/>
      <c r="VJY1396" s="1213"/>
      <c r="VJZ1396" s="1213"/>
      <c r="VKA1396" s="1213"/>
      <c r="VKB1396" s="1213"/>
      <c r="VKC1396" s="1213"/>
      <c r="VKD1396" s="1213"/>
      <c r="VKE1396" s="1213"/>
      <c r="VKF1396" s="1213"/>
      <c r="VKG1396" s="1213"/>
      <c r="VKH1396" s="1213"/>
      <c r="VKI1396" s="1213"/>
      <c r="VKJ1396" s="1213"/>
      <c r="VKK1396" s="1213"/>
      <c r="VKL1396" s="1213"/>
      <c r="VKM1396" s="1213"/>
      <c r="VKN1396" s="1213"/>
      <c r="VKO1396" s="1213"/>
      <c r="VKP1396" s="1213"/>
      <c r="VKQ1396" s="1213"/>
      <c r="VKR1396" s="1213"/>
      <c r="VKS1396" s="1213"/>
      <c r="VKT1396" s="1213"/>
      <c r="VKU1396" s="1213"/>
      <c r="VKV1396" s="1213"/>
      <c r="VKW1396" s="1213"/>
      <c r="VKX1396" s="1213"/>
      <c r="VKY1396" s="1213"/>
      <c r="VKZ1396" s="1213"/>
      <c r="VLA1396" s="1213"/>
      <c r="VLB1396" s="1213"/>
      <c r="VLC1396" s="1213"/>
      <c r="VLD1396" s="1213"/>
      <c r="VLE1396" s="1213"/>
      <c r="VLF1396" s="1213"/>
      <c r="VLG1396" s="1213"/>
      <c r="VLH1396" s="1213"/>
      <c r="VLI1396" s="1213"/>
      <c r="VLJ1396" s="1213"/>
      <c r="VLK1396" s="1213"/>
      <c r="VLL1396" s="1213"/>
      <c r="VLM1396" s="1213"/>
      <c r="VLN1396" s="1213"/>
      <c r="VLO1396" s="1213"/>
      <c r="VLP1396" s="1213"/>
      <c r="VLQ1396" s="1213"/>
      <c r="VLR1396" s="1213"/>
      <c r="VLS1396" s="1213"/>
      <c r="VLT1396" s="1213"/>
      <c r="VLU1396" s="1213"/>
      <c r="VLV1396" s="1213"/>
      <c r="VLW1396" s="1213"/>
      <c r="VLX1396" s="1213"/>
      <c r="VLY1396" s="1213"/>
      <c r="VLZ1396" s="1213"/>
      <c r="VMA1396" s="1213"/>
      <c r="VMB1396" s="1213"/>
      <c r="VMC1396" s="1213"/>
      <c r="VMD1396" s="1213"/>
      <c r="VME1396" s="1213"/>
      <c r="VMF1396" s="1213"/>
      <c r="VMG1396" s="1213"/>
      <c r="VMH1396" s="1213"/>
      <c r="VMI1396" s="1213"/>
      <c r="VMJ1396" s="1213"/>
      <c r="VMK1396" s="1213"/>
      <c r="VML1396" s="1213"/>
      <c r="VMM1396" s="1213"/>
      <c r="VMN1396" s="1213"/>
      <c r="VMO1396" s="1213"/>
      <c r="VMP1396" s="1213"/>
      <c r="VMQ1396" s="1213"/>
      <c r="VMR1396" s="1213"/>
      <c r="VMS1396" s="1213"/>
      <c r="VMT1396" s="1213"/>
      <c r="VMU1396" s="1213"/>
      <c r="VMV1396" s="1213"/>
      <c r="VMW1396" s="1213"/>
      <c r="VMX1396" s="1213"/>
      <c r="VMY1396" s="1213"/>
      <c r="VMZ1396" s="1213"/>
      <c r="VNA1396" s="1213"/>
      <c r="VNB1396" s="1213"/>
      <c r="VNC1396" s="1213"/>
      <c r="VND1396" s="1213"/>
      <c r="VNE1396" s="1213"/>
      <c r="VNF1396" s="1213"/>
      <c r="VNG1396" s="1213"/>
      <c r="VNH1396" s="1213"/>
      <c r="VNI1396" s="1213"/>
      <c r="VNJ1396" s="1213"/>
      <c r="VNK1396" s="1213"/>
      <c r="VNL1396" s="1213"/>
      <c r="VNM1396" s="1213"/>
      <c r="VNN1396" s="1213"/>
      <c r="VNO1396" s="1213"/>
      <c r="VNP1396" s="1213"/>
      <c r="VNQ1396" s="1213"/>
      <c r="VNR1396" s="1213"/>
      <c r="VNS1396" s="1213"/>
      <c r="VNT1396" s="1213"/>
      <c r="VNU1396" s="1213"/>
      <c r="VNV1396" s="1213"/>
      <c r="VNW1396" s="1213"/>
      <c r="VNX1396" s="1213"/>
      <c r="VNY1396" s="1213"/>
      <c r="VNZ1396" s="1213"/>
      <c r="VOA1396" s="1213"/>
      <c r="VOB1396" s="1213"/>
      <c r="VOC1396" s="1213"/>
      <c r="VOD1396" s="1213"/>
      <c r="VOE1396" s="1213"/>
      <c r="VOF1396" s="1213"/>
      <c r="VOG1396" s="1213"/>
      <c r="VOH1396" s="1213"/>
      <c r="VOI1396" s="1213"/>
      <c r="VOJ1396" s="1213"/>
      <c r="VOK1396" s="1213"/>
      <c r="VOL1396" s="1213"/>
      <c r="VOM1396" s="1213"/>
      <c r="VON1396" s="1213"/>
      <c r="VOO1396" s="1213"/>
      <c r="VOP1396" s="1213"/>
      <c r="VOQ1396" s="1213"/>
      <c r="VOR1396" s="1213"/>
      <c r="VOS1396" s="1213"/>
      <c r="VOT1396" s="1213"/>
      <c r="VOU1396" s="1213"/>
      <c r="VOV1396" s="1213"/>
      <c r="VOW1396" s="1213"/>
      <c r="VOX1396" s="1213"/>
      <c r="VOY1396" s="1213"/>
      <c r="VOZ1396" s="1213"/>
      <c r="VPA1396" s="1213"/>
      <c r="VPB1396" s="1213"/>
      <c r="VPC1396" s="1213"/>
      <c r="VPD1396" s="1213"/>
      <c r="VPE1396" s="1213"/>
      <c r="VPF1396" s="1213"/>
      <c r="VPG1396" s="1213"/>
      <c r="VPH1396" s="1213"/>
      <c r="VPI1396" s="1213"/>
      <c r="VPJ1396" s="1213"/>
      <c r="VPK1396" s="1213"/>
      <c r="VPL1396" s="1213"/>
      <c r="VPM1396" s="1213"/>
      <c r="VPN1396" s="1213"/>
      <c r="VPO1396" s="1213"/>
      <c r="VPP1396" s="1213"/>
      <c r="VPQ1396" s="1213"/>
      <c r="VPR1396" s="1213"/>
      <c r="VPS1396" s="1213"/>
      <c r="VPT1396" s="1213"/>
      <c r="VPU1396" s="1213"/>
      <c r="VPV1396" s="1213"/>
      <c r="VPW1396" s="1213"/>
      <c r="VPX1396" s="1213"/>
      <c r="VPY1396" s="1213"/>
      <c r="VPZ1396" s="1213"/>
      <c r="VQA1396" s="1213"/>
      <c r="VQB1396" s="1213"/>
      <c r="VQC1396" s="1213"/>
      <c r="VQD1396" s="1213"/>
      <c r="VQE1396" s="1213"/>
      <c r="VQF1396" s="1213"/>
      <c r="VQG1396" s="1213"/>
      <c r="VQH1396" s="1213"/>
      <c r="VQI1396" s="1213"/>
      <c r="VQJ1396" s="1213"/>
      <c r="VQK1396" s="1213"/>
      <c r="VQL1396" s="1213"/>
      <c r="VQM1396" s="1213"/>
      <c r="VQN1396" s="1213"/>
      <c r="VQO1396" s="1213"/>
      <c r="VQP1396" s="1213"/>
      <c r="VQQ1396" s="1213"/>
      <c r="VQR1396" s="1213"/>
      <c r="VQS1396" s="1213"/>
      <c r="VQT1396" s="1213"/>
      <c r="VQU1396" s="1213"/>
      <c r="VQV1396" s="1213"/>
      <c r="VQW1396" s="1213"/>
      <c r="VQX1396" s="1213"/>
      <c r="VQY1396" s="1213"/>
      <c r="VQZ1396" s="1213"/>
      <c r="VRA1396" s="1213"/>
      <c r="VRB1396" s="1213"/>
      <c r="VRC1396" s="1213"/>
      <c r="VRD1396" s="1213"/>
      <c r="VRE1396" s="1213"/>
      <c r="VRF1396" s="1213"/>
      <c r="VRG1396" s="1213"/>
      <c r="VRH1396" s="1213"/>
      <c r="VRI1396" s="1213"/>
      <c r="VRJ1396" s="1213"/>
      <c r="VRK1396" s="1213"/>
      <c r="VRL1396" s="1213"/>
      <c r="VRM1396" s="1213"/>
      <c r="VRN1396" s="1213"/>
      <c r="VRO1396" s="1213"/>
      <c r="VRP1396" s="1213"/>
      <c r="VRQ1396" s="1213"/>
      <c r="VRR1396" s="1213"/>
      <c r="VRS1396" s="1213"/>
      <c r="VRT1396" s="1213"/>
      <c r="VRU1396" s="1213"/>
      <c r="VRV1396" s="1213"/>
      <c r="VRW1396" s="1213"/>
      <c r="VRX1396" s="1213"/>
      <c r="VRY1396" s="1213"/>
      <c r="VRZ1396" s="1213"/>
      <c r="VSA1396" s="1213"/>
      <c r="VSB1396" s="1213"/>
      <c r="VSC1396" s="1213"/>
      <c r="VSD1396" s="1213"/>
      <c r="VSE1396" s="1213"/>
      <c r="VSF1396" s="1213"/>
      <c r="VSG1396" s="1213"/>
      <c r="VSH1396" s="1213"/>
      <c r="VSI1396" s="1213"/>
      <c r="VSJ1396" s="1213"/>
      <c r="VSK1396" s="1213"/>
      <c r="VSL1396" s="1213"/>
      <c r="VSM1396" s="1213"/>
      <c r="VSN1396" s="1213"/>
      <c r="VSO1396" s="1213"/>
      <c r="VSP1396" s="1213"/>
      <c r="VSQ1396" s="1213"/>
      <c r="VSR1396" s="1213"/>
      <c r="VSS1396" s="1213"/>
      <c r="VST1396" s="1213"/>
      <c r="VSU1396" s="1213"/>
      <c r="VSV1396" s="1213"/>
      <c r="VSW1396" s="1213"/>
      <c r="VSX1396" s="1213"/>
      <c r="VSY1396" s="1213"/>
      <c r="VSZ1396" s="1213"/>
      <c r="VTA1396" s="1213"/>
      <c r="VTB1396" s="1213"/>
      <c r="VTC1396" s="1213"/>
      <c r="VTD1396" s="1213"/>
      <c r="VTE1396" s="1213"/>
      <c r="VTF1396" s="1213"/>
      <c r="VTG1396" s="1213"/>
      <c r="VTH1396" s="1213"/>
      <c r="VTI1396" s="1213"/>
      <c r="VTJ1396" s="1213"/>
      <c r="VTK1396" s="1213"/>
      <c r="VTL1396" s="1213"/>
      <c r="VTM1396" s="1213"/>
      <c r="VTN1396" s="1213"/>
      <c r="VTO1396" s="1213"/>
      <c r="VTP1396" s="1213"/>
      <c r="VTQ1396" s="1213"/>
      <c r="VTR1396" s="1213"/>
      <c r="VTS1396" s="1213"/>
      <c r="VTT1396" s="1213"/>
      <c r="VTU1396" s="1213"/>
      <c r="VTV1396" s="1213"/>
      <c r="VTW1396" s="1213"/>
      <c r="VTX1396" s="1213"/>
      <c r="VTY1396" s="1213"/>
      <c r="VTZ1396" s="1213"/>
      <c r="VUA1396" s="1213"/>
      <c r="VUB1396" s="1213"/>
      <c r="VUC1396" s="1213"/>
      <c r="VUD1396" s="1213"/>
      <c r="VUE1396" s="1213"/>
      <c r="VUF1396" s="1213"/>
      <c r="VUG1396" s="1213"/>
      <c r="VUH1396" s="1213"/>
      <c r="VUI1396" s="1213"/>
      <c r="VUJ1396" s="1213"/>
      <c r="VUK1396" s="1213"/>
      <c r="VUL1396" s="1213"/>
      <c r="VUM1396" s="1213"/>
      <c r="VUN1396" s="1213"/>
      <c r="VUO1396" s="1213"/>
      <c r="VUP1396" s="1213"/>
      <c r="VUQ1396" s="1213"/>
      <c r="VUR1396" s="1213"/>
      <c r="VUS1396" s="1213"/>
      <c r="VUT1396" s="1213"/>
      <c r="VUU1396" s="1213"/>
      <c r="VUV1396" s="1213"/>
      <c r="VUW1396" s="1213"/>
      <c r="VUX1396" s="1213"/>
      <c r="VUY1396" s="1213"/>
      <c r="VUZ1396" s="1213"/>
      <c r="VVA1396" s="1213"/>
      <c r="VVB1396" s="1213"/>
      <c r="VVC1396" s="1213"/>
      <c r="VVD1396" s="1213"/>
      <c r="VVE1396" s="1213"/>
      <c r="VVF1396" s="1213"/>
      <c r="VVG1396" s="1213"/>
      <c r="VVH1396" s="1213"/>
      <c r="VVI1396" s="1213"/>
      <c r="VVJ1396" s="1213"/>
      <c r="VVK1396" s="1213"/>
      <c r="VVL1396" s="1213"/>
      <c r="VVM1396" s="1213"/>
      <c r="VVN1396" s="1213"/>
      <c r="VVO1396" s="1213"/>
      <c r="VVP1396" s="1213"/>
      <c r="VVQ1396" s="1213"/>
      <c r="VVR1396" s="1213"/>
      <c r="VVS1396" s="1213"/>
      <c r="VVT1396" s="1213"/>
      <c r="VVU1396" s="1213"/>
      <c r="VVV1396" s="1213"/>
      <c r="VVW1396" s="1213"/>
      <c r="VVX1396" s="1213"/>
      <c r="VVY1396" s="1213"/>
      <c r="VVZ1396" s="1213"/>
      <c r="VWA1396" s="1213"/>
      <c r="VWB1396" s="1213"/>
      <c r="VWC1396" s="1213"/>
      <c r="VWD1396" s="1213"/>
      <c r="VWE1396" s="1213"/>
      <c r="VWF1396" s="1213"/>
      <c r="VWG1396" s="1213"/>
      <c r="VWH1396" s="1213"/>
      <c r="VWI1396" s="1213"/>
      <c r="VWJ1396" s="1213"/>
      <c r="VWK1396" s="1213"/>
      <c r="VWL1396" s="1213"/>
      <c r="VWM1396" s="1213"/>
      <c r="VWN1396" s="1213"/>
      <c r="VWO1396" s="1213"/>
      <c r="VWP1396" s="1213"/>
      <c r="VWQ1396" s="1213"/>
      <c r="VWR1396" s="1213"/>
      <c r="VWS1396" s="1213"/>
      <c r="VWT1396" s="1213"/>
      <c r="VWU1396" s="1213"/>
      <c r="VWV1396" s="1213"/>
      <c r="VWW1396" s="1213"/>
      <c r="VWX1396" s="1213"/>
      <c r="VWY1396" s="1213"/>
      <c r="VWZ1396" s="1213"/>
      <c r="VXA1396" s="1213"/>
      <c r="VXB1396" s="1213"/>
      <c r="VXC1396" s="1213"/>
      <c r="VXD1396" s="1213"/>
      <c r="VXE1396" s="1213"/>
      <c r="VXF1396" s="1213"/>
      <c r="VXG1396" s="1213"/>
      <c r="VXH1396" s="1213"/>
      <c r="VXI1396" s="1213"/>
      <c r="VXJ1396" s="1213"/>
      <c r="VXK1396" s="1213"/>
      <c r="VXL1396" s="1213"/>
      <c r="VXM1396" s="1213"/>
      <c r="VXN1396" s="1213"/>
      <c r="VXO1396" s="1213"/>
      <c r="VXP1396" s="1213"/>
      <c r="VXQ1396" s="1213"/>
      <c r="VXR1396" s="1213"/>
      <c r="VXS1396" s="1213"/>
      <c r="VXT1396" s="1213"/>
      <c r="VXU1396" s="1213"/>
      <c r="VXV1396" s="1213"/>
      <c r="VXW1396" s="1213"/>
      <c r="VXX1396" s="1213"/>
      <c r="VXY1396" s="1213"/>
      <c r="VXZ1396" s="1213"/>
      <c r="VYA1396" s="1213"/>
      <c r="VYB1396" s="1213"/>
      <c r="VYC1396" s="1213"/>
      <c r="VYD1396" s="1213"/>
      <c r="VYE1396" s="1213"/>
      <c r="VYF1396" s="1213"/>
      <c r="VYG1396" s="1213"/>
      <c r="VYH1396" s="1213"/>
      <c r="VYI1396" s="1213"/>
      <c r="VYJ1396" s="1213"/>
      <c r="VYK1396" s="1213"/>
      <c r="VYL1396" s="1213"/>
      <c r="VYM1396" s="1213"/>
      <c r="VYN1396" s="1213"/>
      <c r="VYO1396" s="1213"/>
      <c r="VYP1396" s="1213"/>
      <c r="VYQ1396" s="1213"/>
      <c r="VYR1396" s="1213"/>
      <c r="VYS1396" s="1213"/>
      <c r="VYT1396" s="1213"/>
      <c r="VYU1396" s="1213"/>
      <c r="VYV1396" s="1213"/>
      <c r="VYW1396" s="1213"/>
      <c r="VYX1396" s="1213"/>
      <c r="VYY1396" s="1213"/>
      <c r="VYZ1396" s="1213"/>
      <c r="VZA1396" s="1213"/>
      <c r="VZB1396" s="1213"/>
      <c r="VZC1396" s="1213"/>
      <c r="VZD1396" s="1213"/>
      <c r="VZE1396" s="1213"/>
      <c r="VZF1396" s="1213"/>
      <c r="VZG1396" s="1213"/>
      <c r="VZH1396" s="1213"/>
      <c r="VZI1396" s="1213"/>
      <c r="VZJ1396" s="1213"/>
      <c r="VZK1396" s="1213"/>
      <c r="VZL1396" s="1213"/>
      <c r="VZM1396" s="1213"/>
      <c r="VZN1396" s="1213"/>
      <c r="VZO1396" s="1213"/>
      <c r="VZP1396" s="1213"/>
      <c r="VZQ1396" s="1213"/>
      <c r="VZR1396" s="1213"/>
      <c r="VZS1396" s="1213"/>
      <c r="VZT1396" s="1213"/>
      <c r="VZU1396" s="1213"/>
      <c r="VZV1396" s="1213"/>
      <c r="VZW1396" s="1213"/>
      <c r="VZX1396" s="1213"/>
      <c r="VZY1396" s="1213"/>
      <c r="VZZ1396" s="1213"/>
      <c r="WAA1396" s="1213"/>
      <c r="WAB1396" s="1213"/>
      <c r="WAC1396" s="1213"/>
      <c r="WAD1396" s="1213"/>
      <c r="WAE1396" s="1213"/>
      <c r="WAF1396" s="1213"/>
      <c r="WAG1396" s="1213"/>
      <c r="WAH1396" s="1213"/>
      <c r="WAI1396" s="1213"/>
      <c r="WAJ1396" s="1213"/>
      <c r="WAK1396" s="1213"/>
      <c r="WAL1396" s="1213"/>
      <c r="WAM1396" s="1213"/>
      <c r="WAN1396" s="1213"/>
      <c r="WAO1396" s="1213"/>
      <c r="WAP1396" s="1213"/>
      <c r="WAQ1396" s="1213"/>
      <c r="WAR1396" s="1213"/>
      <c r="WAS1396" s="1213"/>
      <c r="WAT1396" s="1213"/>
      <c r="WAU1396" s="1213"/>
      <c r="WAV1396" s="1213"/>
      <c r="WAW1396" s="1213"/>
      <c r="WAX1396" s="1213"/>
      <c r="WAY1396" s="1213"/>
      <c r="WAZ1396" s="1213"/>
      <c r="WBA1396" s="1213"/>
      <c r="WBB1396" s="1213"/>
      <c r="WBC1396" s="1213"/>
      <c r="WBD1396" s="1213"/>
      <c r="WBE1396" s="1213"/>
      <c r="WBF1396" s="1213"/>
      <c r="WBG1396" s="1213"/>
      <c r="WBH1396" s="1213"/>
      <c r="WBI1396" s="1213"/>
      <c r="WBJ1396" s="1213"/>
      <c r="WBK1396" s="1213"/>
      <c r="WBL1396" s="1213"/>
      <c r="WBM1396" s="1213"/>
      <c r="WBN1396" s="1213"/>
      <c r="WBO1396" s="1213"/>
      <c r="WBP1396" s="1213"/>
      <c r="WBQ1396" s="1213"/>
      <c r="WBR1396" s="1213"/>
      <c r="WBS1396" s="1213"/>
      <c r="WBT1396" s="1213"/>
      <c r="WBU1396" s="1213"/>
      <c r="WBV1396" s="1213"/>
      <c r="WBW1396" s="1213"/>
      <c r="WBX1396" s="1213"/>
      <c r="WBY1396" s="1213"/>
      <c r="WBZ1396" s="1213"/>
      <c r="WCA1396" s="1213"/>
      <c r="WCB1396" s="1213"/>
      <c r="WCC1396" s="1213"/>
      <c r="WCD1396" s="1213"/>
      <c r="WCE1396" s="1213"/>
      <c r="WCF1396" s="1213"/>
      <c r="WCG1396" s="1213"/>
      <c r="WCH1396" s="1213"/>
      <c r="WCI1396" s="1213"/>
      <c r="WCJ1396" s="1213"/>
      <c r="WCK1396" s="1213"/>
      <c r="WCL1396" s="1213"/>
      <c r="WCM1396" s="1213"/>
      <c r="WCN1396" s="1213"/>
      <c r="WCO1396" s="1213"/>
      <c r="WCP1396" s="1213"/>
      <c r="WCQ1396" s="1213"/>
      <c r="WCR1396" s="1213"/>
      <c r="WCS1396" s="1213"/>
      <c r="WCT1396" s="1213"/>
      <c r="WCU1396" s="1213"/>
      <c r="WCV1396" s="1213"/>
      <c r="WCW1396" s="1213"/>
      <c r="WCX1396" s="1213"/>
      <c r="WCY1396" s="1213"/>
      <c r="WCZ1396" s="1213"/>
      <c r="WDA1396" s="1213"/>
      <c r="WDB1396" s="1213"/>
      <c r="WDC1396" s="1213"/>
      <c r="WDD1396" s="1213"/>
      <c r="WDE1396" s="1213"/>
      <c r="WDF1396" s="1213"/>
      <c r="WDG1396" s="1213"/>
      <c r="WDH1396" s="1213"/>
      <c r="WDI1396" s="1213"/>
      <c r="WDJ1396" s="1213"/>
      <c r="WDK1396" s="1213"/>
      <c r="WDL1396" s="1213"/>
      <c r="WDM1396" s="1213"/>
      <c r="WDN1396" s="1213"/>
      <c r="WDO1396" s="1213"/>
      <c r="WDP1396" s="1213"/>
      <c r="WDQ1396" s="1213"/>
      <c r="WDR1396" s="1213"/>
      <c r="WDS1396" s="1213"/>
      <c r="WDT1396" s="1213"/>
      <c r="WDU1396" s="1213"/>
      <c r="WDV1396" s="1213"/>
      <c r="WDW1396" s="1213"/>
      <c r="WDX1396" s="1213"/>
      <c r="WDY1396" s="1213"/>
      <c r="WDZ1396" s="1213"/>
      <c r="WEA1396" s="1213"/>
      <c r="WEB1396" s="1213"/>
      <c r="WEC1396" s="1213"/>
      <c r="WED1396" s="1213"/>
      <c r="WEE1396" s="1213"/>
      <c r="WEF1396" s="1213"/>
      <c r="WEG1396" s="1213"/>
      <c r="WEH1396" s="1213"/>
      <c r="WEI1396" s="1213"/>
      <c r="WEJ1396" s="1213"/>
      <c r="WEK1396" s="1213"/>
      <c r="WEL1396" s="1213"/>
      <c r="WEM1396" s="1213"/>
      <c r="WEN1396" s="1213"/>
      <c r="WEO1396" s="1213"/>
      <c r="WEP1396" s="1213"/>
      <c r="WEQ1396" s="1213"/>
      <c r="WER1396" s="1213"/>
      <c r="WES1396" s="1213"/>
      <c r="WET1396" s="1213"/>
      <c r="WEU1396" s="1213"/>
      <c r="WEV1396" s="1213"/>
      <c r="WEW1396" s="1213"/>
      <c r="WEX1396" s="1213"/>
      <c r="WEY1396" s="1213"/>
      <c r="WEZ1396" s="1213"/>
      <c r="WFA1396" s="1213"/>
      <c r="WFB1396" s="1213"/>
      <c r="WFC1396" s="1213"/>
      <c r="WFD1396" s="1213"/>
      <c r="WFE1396" s="1213"/>
      <c r="WFF1396" s="1213"/>
      <c r="WFG1396" s="1213"/>
      <c r="WFH1396" s="1213"/>
      <c r="WFI1396" s="1213"/>
      <c r="WFJ1396" s="1213"/>
      <c r="WFK1396" s="1213"/>
      <c r="WFL1396" s="1213"/>
      <c r="WFM1396" s="1213"/>
      <c r="WFN1396" s="1213"/>
      <c r="WFO1396" s="1213"/>
      <c r="WFP1396" s="1213"/>
      <c r="WFQ1396" s="1213"/>
      <c r="WFR1396" s="1213"/>
      <c r="WFS1396" s="1213"/>
      <c r="WFT1396" s="1213"/>
      <c r="WFU1396" s="1213"/>
      <c r="WFV1396" s="1213"/>
      <c r="WFW1396" s="1213"/>
      <c r="WFX1396" s="1213"/>
      <c r="WFY1396" s="1213"/>
      <c r="WFZ1396" s="1213"/>
      <c r="WGA1396" s="1213"/>
      <c r="WGB1396" s="1213"/>
      <c r="WGC1396" s="1213"/>
      <c r="WGD1396" s="1213"/>
      <c r="WGE1396" s="1213"/>
      <c r="WGF1396" s="1213"/>
      <c r="WGG1396" s="1213"/>
      <c r="WGH1396" s="1213"/>
      <c r="WGI1396" s="1213"/>
      <c r="WGJ1396" s="1213"/>
      <c r="WGK1396" s="1213"/>
      <c r="WGL1396" s="1213"/>
      <c r="WGM1396" s="1213"/>
      <c r="WGN1396" s="1213"/>
      <c r="WGO1396" s="1213"/>
      <c r="WGP1396" s="1213"/>
      <c r="WGQ1396" s="1213"/>
      <c r="WGR1396" s="1213"/>
      <c r="WGS1396" s="1213"/>
      <c r="WGT1396" s="1213"/>
      <c r="WGU1396" s="1213"/>
      <c r="WGV1396" s="1213"/>
      <c r="WGW1396" s="1213"/>
      <c r="WGX1396" s="1213"/>
      <c r="WGY1396" s="1213"/>
      <c r="WGZ1396" s="1213"/>
      <c r="WHA1396" s="1213"/>
      <c r="WHB1396" s="1213"/>
      <c r="WHC1396" s="1213"/>
      <c r="WHD1396" s="1213"/>
      <c r="WHE1396" s="1213"/>
      <c r="WHF1396" s="1213"/>
      <c r="WHG1396" s="1213"/>
      <c r="WHH1396" s="1213"/>
      <c r="WHI1396" s="1213"/>
      <c r="WHJ1396" s="1213"/>
      <c r="WHK1396" s="1213"/>
      <c r="WHL1396" s="1213"/>
      <c r="WHM1396" s="1213"/>
      <c r="WHN1396" s="1213"/>
      <c r="WHO1396" s="1213"/>
      <c r="WHP1396" s="1213"/>
      <c r="WHQ1396" s="1213"/>
      <c r="WHR1396" s="1213"/>
      <c r="WHS1396" s="1213"/>
      <c r="WHT1396" s="1213"/>
      <c r="WHU1396" s="1213"/>
      <c r="WHV1396" s="1213"/>
      <c r="WHW1396" s="1213"/>
      <c r="WHX1396" s="1213"/>
      <c r="WHY1396" s="1213"/>
      <c r="WHZ1396" s="1213"/>
      <c r="WIA1396" s="1213"/>
      <c r="WIB1396" s="1213"/>
      <c r="WIC1396" s="1213"/>
      <c r="WID1396" s="1213"/>
      <c r="WIE1396" s="1213"/>
      <c r="WIF1396" s="1213"/>
      <c r="WIG1396" s="1213"/>
      <c r="WIH1396" s="1213"/>
      <c r="WII1396" s="1213"/>
      <c r="WIJ1396" s="1213"/>
      <c r="WIK1396" s="1213"/>
      <c r="WIL1396" s="1213"/>
      <c r="WIM1396" s="1213"/>
      <c r="WIN1396" s="1213"/>
      <c r="WIO1396" s="1213"/>
      <c r="WIP1396" s="1213"/>
      <c r="WIQ1396" s="1213"/>
      <c r="WIR1396" s="1213"/>
      <c r="WIS1396" s="1213"/>
      <c r="WIT1396" s="1213"/>
      <c r="WIU1396" s="1213"/>
      <c r="WIV1396" s="1213"/>
      <c r="WIW1396" s="1213"/>
      <c r="WIX1396" s="1213"/>
      <c r="WIY1396" s="1213"/>
      <c r="WIZ1396" s="1213"/>
      <c r="WJA1396" s="1213"/>
      <c r="WJB1396" s="1213"/>
      <c r="WJC1396" s="1213"/>
      <c r="WJD1396" s="1213"/>
      <c r="WJE1396" s="1213"/>
      <c r="WJF1396" s="1213"/>
      <c r="WJG1396" s="1213"/>
      <c r="WJH1396" s="1213"/>
      <c r="WJI1396" s="1213"/>
      <c r="WJJ1396" s="1213"/>
      <c r="WJK1396" s="1213"/>
      <c r="WJL1396" s="1213"/>
      <c r="WJM1396" s="1213"/>
      <c r="WJN1396" s="1213"/>
      <c r="WJO1396" s="1213"/>
      <c r="WJP1396" s="1213"/>
      <c r="WJQ1396" s="1213"/>
      <c r="WJR1396" s="1213"/>
      <c r="WJS1396" s="1213"/>
      <c r="WJT1396" s="1213"/>
      <c r="WJU1396" s="1213"/>
      <c r="WJV1396" s="1213"/>
      <c r="WJW1396" s="1213"/>
      <c r="WJX1396" s="1213"/>
      <c r="WJY1396" s="1213"/>
      <c r="WJZ1396" s="1213"/>
      <c r="WKA1396" s="1213"/>
      <c r="WKB1396" s="1213"/>
      <c r="WKC1396" s="1213"/>
      <c r="WKD1396" s="1213"/>
      <c r="WKE1396" s="1213"/>
      <c r="WKF1396" s="1213"/>
      <c r="WKG1396" s="1213"/>
      <c r="WKH1396" s="1213"/>
      <c r="WKI1396" s="1213"/>
      <c r="WKJ1396" s="1213"/>
      <c r="WKK1396" s="1213"/>
      <c r="WKL1396" s="1213"/>
      <c r="WKM1396" s="1213"/>
      <c r="WKN1396" s="1213"/>
      <c r="WKO1396" s="1213"/>
      <c r="WKP1396" s="1213"/>
      <c r="WKQ1396" s="1213"/>
      <c r="WKR1396" s="1213"/>
      <c r="WKS1396" s="1213"/>
      <c r="WKT1396" s="1213"/>
      <c r="WKU1396" s="1213"/>
      <c r="WKV1396" s="1213"/>
      <c r="WKW1396" s="1213"/>
      <c r="WKX1396" s="1213"/>
      <c r="WKY1396" s="1213"/>
      <c r="WKZ1396" s="1213"/>
      <c r="WLA1396" s="1213"/>
      <c r="WLB1396" s="1213"/>
      <c r="WLC1396" s="1213"/>
      <c r="WLD1396" s="1213"/>
      <c r="WLE1396" s="1213"/>
      <c r="WLF1396" s="1213"/>
      <c r="WLG1396" s="1213"/>
      <c r="WLH1396" s="1213"/>
      <c r="WLI1396" s="1213"/>
      <c r="WLJ1396" s="1213"/>
      <c r="WLK1396" s="1213"/>
      <c r="WLL1396" s="1213"/>
      <c r="WLM1396" s="1213"/>
      <c r="WLN1396" s="1213"/>
      <c r="WLO1396" s="1213"/>
      <c r="WLP1396" s="1213"/>
      <c r="WLQ1396" s="1213"/>
      <c r="WLR1396" s="1213"/>
      <c r="WLS1396" s="1213"/>
      <c r="WLT1396" s="1213"/>
      <c r="WLU1396" s="1213"/>
      <c r="WLV1396" s="1213"/>
      <c r="WLW1396" s="1213"/>
      <c r="WLX1396" s="1213"/>
      <c r="WLY1396" s="1213"/>
      <c r="WLZ1396" s="1213"/>
      <c r="WMA1396" s="1213"/>
      <c r="WMB1396" s="1213"/>
      <c r="WMC1396" s="1213"/>
      <c r="WMD1396" s="1213"/>
      <c r="WME1396" s="1213"/>
      <c r="WMF1396" s="1213"/>
      <c r="WMG1396" s="1213"/>
      <c r="WMH1396" s="1213"/>
      <c r="WMI1396" s="1213"/>
      <c r="WMJ1396" s="1213"/>
      <c r="WMK1396" s="1213"/>
      <c r="WML1396" s="1213"/>
      <c r="WMM1396" s="1213"/>
      <c r="WMN1396" s="1213"/>
      <c r="WMO1396" s="1213"/>
      <c r="WMP1396" s="1213"/>
      <c r="WMQ1396" s="1213"/>
      <c r="WMR1396" s="1213"/>
      <c r="WMS1396" s="1213"/>
      <c r="WMT1396" s="1213"/>
      <c r="WMU1396" s="1213"/>
      <c r="WMV1396" s="1213"/>
      <c r="WMW1396" s="1213"/>
      <c r="WMX1396" s="1213"/>
      <c r="WMY1396" s="1213"/>
      <c r="WMZ1396" s="1213"/>
      <c r="WNA1396" s="1213"/>
      <c r="WNB1396" s="1213"/>
      <c r="WNC1396" s="1213"/>
      <c r="WND1396" s="1213"/>
      <c r="WNE1396" s="1213"/>
      <c r="WNF1396" s="1213"/>
      <c r="WNG1396" s="1213"/>
      <c r="WNH1396" s="1213"/>
      <c r="WNI1396" s="1213"/>
      <c r="WNJ1396" s="1213"/>
      <c r="WNK1396" s="1213"/>
      <c r="WNL1396" s="1213"/>
      <c r="WNM1396" s="1213"/>
      <c r="WNN1396" s="1213"/>
      <c r="WNO1396" s="1213"/>
      <c r="WNP1396" s="1213"/>
      <c r="WNQ1396" s="1213"/>
      <c r="WNR1396" s="1213"/>
      <c r="WNS1396" s="1213"/>
      <c r="WNT1396" s="1213"/>
      <c r="WNU1396" s="1213"/>
      <c r="WNV1396" s="1213"/>
      <c r="WNW1396" s="1213"/>
      <c r="WNX1396" s="1213"/>
      <c r="WNY1396" s="1213"/>
      <c r="WNZ1396" s="1213"/>
      <c r="WOA1396" s="1213"/>
      <c r="WOB1396" s="1213"/>
      <c r="WOC1396" s="1213"/>
      <c r="WOD1396" s="1213"/>
      <c r="WOE1396" s="1213"/>
      <c r="WOF1396" s="1213"/>
      <c r="WOG1396" s="1213"/>
      <c r="WOH1396" s="1213"/>
      <c r="WOI1396" s="1213"/>
      <c r="WOJ1396" s="1213"/>
      <c r="WOK1396" s="1213"/>
      <c r="WOL1396" s="1213"/>
      <c r="WOM1396" s="1213"/>
      <c r="WON1396" s="1213"/>
      <c r="WOO1396" s="1213"/>
      <c r="WOP1396" s="1213"/>
      <c r="WOQ1396" s="1213"/>
      <c r="WOR1396" s="1213"/>
      <c r="WOS1396" s="1213"/>
      <c r="WOT1396" s="1213"/>
      <c r="WOU1396" s="1213"/>
      <c r="WOV1396" s="1213"/>
      <c r="WOW1396" s="1213"/>
      <c r="WOX1396" s="1213"/>
      <c r="WOY1396" s="1213"/>
      <c r="WOZ1396" s="1213"/>
      <c r="WPA1396" s="1213"/>
      <c r="WPB1396" s="1213"/>
      <c r="WPC1396" s="1213"/>
      <c r="WPD1396" s="1213"/>
      <c r="WPE1396" s="1213"/>
      <c r="WPF1396" s="1213"/>
      <c r="WPG1396" s="1213"/>
      <c r="WPH1396" s="1213"/>
      <c r="WPI1396" s="1213"/>
      <c r="WPJ1396" s="1213"/>
      <c r="WPK1396" s="1213"/>
      <c r="WPL1396" s="1213"/>
      <c r="WPM1396" s="1213"/>
      <c r="WPN1396" s="1213"/>
      <c r="WPO1396" s="1213"/>
      <c r="WPP1396" s="1213"/>
      <c r="WPQ1396" s="1213"/>
      <c r="WPR1396" s="1213"/>
      <c r="WPS1396" s="1213"/>
      <c r="WPT1396" s="1213"/>
      <c r="WPU1396" s="1213"/>
      <c r="WPV1396" s="1213"/>
      <c r="WPW1396" s="1213"/>
      <c r="WPX1396" s="1213"/>
      <c r="WPY1396" s="1213"/>
      <c r="WPZ1396" s="1213"/>
      <c r="WQA1396" s="1213"/>
      <c r="WQB1396" s="1213"/>
      <c r="WQC1396" s="1213"/>
      <c r="WQD1396" s="1213"/>
      <c r="WQE1396" s="1213"/>
      <c r="WQF1396" s="1213"/>
      <c r="WQG1396" s="1213"/>
      <c r="WQH1396" s="1213"/>
      <c r="WQI1396" s="1213"/>
      <c r="WQJ1396" s="1213"/>
      <c r="WQK1396" s="1213"/>
      <c r="WQL1396" s="1213"/>
      <c r="WQM1396" s="1213"/>
      <c r="WQN1396" s="1213"/>
      <c r="WQO1396" s="1213"/>
      <c r="WQP1396" s="1213"/>
      <c r="WQQ1396" s="1213"/>
      <c r="WQR1396" s="1213"/>
      <c r="WQS1396" s="1213"/>
      <c r="WQT1396" s="1213"/>
      <c r="WQU1396" s="1213"/>
      <c r="WQV1396" s="1213"/>
      <c r="WQW1396" s="1213"/>
      <c r="WQX1396" s="1213"/>
      <c r="WQY1396" s="1213"/>
      <c r="WQZ1396" s="1213"/>
      <c r="WRA1396" s="1213"/>
      <c r="WRB1396" s="1213"/>
      <c r="WRC1396" s="1213"/>
      <c r="WRD1396" s="1213"/>
      <c r="WRE1396" s="1213"/>
      <c r="WRF1396" s="1213"/>
      <c r="WRG1396" s="1213"/>
      <c r="WRH1396" s="1213"/>
      <c r="WRI1396" s="1213"/>
      <c r="WRJ1396" s="1213"/>
      <c r="WRK1396" s="1213"/>
      <c r="WRL1396" s="1213"/>
      <c r="WRM1396" s="1213"/>
      <c r="WRN1396" s="1213"/>
      <c r="WRO1396" s="1213"/>
      <c r="WRP1396" s="1213"/>
      <c r="WRQ1396" s="1213"/>
      <c r="WRR1396" s="1213"/>
      <c r="WRS1396" s="1213"/>
      <c r="WRT1396" s="1213"/>
      <c r="WRU1396" s="1213"/>
      <c r="WRV1396" s="1213"/>
      <c r="WRW1396" s="1213"/>
      <c r="WRX1396" s="1213"/>
      <c r="WRY1396" s="1213"/>
      <c r="WRZ1396" s="1213"/>
      <c r="WSA1396" s="1213"/>
      <c r="WSB1396" s="1213"/>
      <c r="WSC1396" s="1213"/>
      <c r="WSD1396" s="1213"/>
      <c r="WSE1396" s="1213"/>
      <c r="WSF1396" s="1213"/>
      <c r="WSG1396" s="1213"/>
      <c r="WSH1396" s="1213"/>
      <c r="WSI1396" s="1213"/>
      <c r="WSJ1396" s="1213"/>
      <c r="WSK1396" s="1213"/>
      <c r="WSL1396" s="1213"/>
      <c r="WSM1396" s="1213"/>
      <c r="WSN1396" s="1213"/>
      <c r="WSO1396" s="1213"/>
      <c r="WSP1396" s="1213"/>
      <c r="WSQ1396" s="1213"/>
      <c r="WSR1396" s="1213"/>
      <c r="WSS1396" s="1213"/>
      <c r="WST1396" s="1213"/>
      <c r="WSU1396" s="1213"/>
      <c r="WSV1396" s="1213"/>
      <c r="WSW1396" s="1213"/>
      <c r="WSX1396" s="1213"/>
      <c r="WSY1396" s="1213"/>
      <c r="WSZ1396" s="1213"/>
      <c r="WTA1396" s="1213"/>
      <c r="WTB1396" s="1213"/>
      <c r="WTC1396" s="1213"/>
      <c r="WTD1396" s="1213"/>
      <c r="WTE1396" s="1213"/>
      <c r="WTF1396" s="1213"/>
      <c r="WTG1396" s="1213"/>
      <c r="WTH1396" s="1213"/>
      <c r="WTI1396" s="1213"/>
      <c r="WTJ1396" s="1213"/>
      <c r="WTK1396" s="1213"/>
      <c r="WTL1396" s="1213"/>
      <c r="WTM1396" s="1213"/>
      <c r="WTN1396" s="1213"/>
      <c r="WTO1396" s="1213"/>
      <c r="WTP1396" s="1213"/>
      <c r="WTQ1396" s="1213"/>
      <c r="WTR1396" s="1213"/>
      <c r="WTS1396" s="1213"/>
      <c r="WTT1396" s="1213"/>
      <c r="WTU1396" s="1213"/>
      <c r="WTV1396" s="1213"/>
      <c r="WTW1396" s="1213"/>
      <c r="WTX1396" s="1213"/>
      <c r="WTY1396" s="1213"/>
      <c r="WTZ1396" s="1213"/>
      <c r="WUA1396" s="1213"/>
      <c r="WUB1396" s="1213"/>
      <c r="WUC1396" s="1213"/>
      <c r="WUD1396" s="1213"/>
      <c r="WUE1396" s="1213"/>
      <c r="WUF1396" s="1213"/>
      <c r="WUG1396" s="1213"/>
      <c r="WUH1396" s="1213"/>
      <c r="WUI1396" s="1213"/>
      <c r="WUJ1396" s="1213"/>
      <c r="WUK1396" s="1213"/>
      <c r="WUL1396" s="1213"/>
      <c r="WUM1396" s="1213"/>
      <c r="WUN1396" s="1213"/>
      <c r="WUO1396" s="1213"/>
      <c r="WUP1396" s="1213"/>
      <c r="WUQ1396" s="1213"/>
      <c r="WUR1396" s="1213"/>
      <c r="WUS1396" s="1213"/>
      <c r="WUT1396" s="1213"/>
      <c r="WUU1396" s="1213"/>
      <c r="WUV1396" s="1213"/>
      <c r="WUW1396" s="1213"/>
      <c r="WUX1396" s="1213"/>
      <c r="WUY1396" s="1213"/>
      <c r="WUZ1396" s="1213"/>
      <c r="WVA1396" s="1213"/>
      <c r="WVB1396" s="1213"/>
      <c r="WVC1396" s="1213"/>
      <c r="WVD1396" s="1213"/>
      <c r="WVE1396" s="1213"/>
      <c r="WVF1396" s="1213"/>
      <c r="WVG1396" s="1213"/>
      <c r="WVH1396" s="1213"/>
      <c r="WVI1396" s="1213"/>
      <c r="WVJ1396" s="1213"/>
      <c r="WVK1396" s="1213"/>
      <c r="WVL1396" s="1213"/>
      <c r="WVM1396" s="1213"/>
      <c r="WVN1396" s="1213"/>
      <c r="WVO1396" s="1213"/>
      <c r="WVP1396" s="1213"/>
      <c r="WVQ1396" s="1213"/>
      <c r="WVR1396" s="1213"/>
      <c r="WVS1396" s="1213"/>
      <c r="WVT1396" s="1213"/>
      <c r="WVU1396" s="1213"/>
      <c r="WVV1396" s="1213"/>
      <c r="WVW1396" s="1213"/>
      <c r="WVX1396" s="1213"/>
      <c r="WVY1396" s="1213"/>
      <c r="WVZ1396" s="1213"/>
      <c r="WWA1396" s="1213"/>
      <c r="WWB1396" s="1213"/>
      <c r="WWC1396" s="1213"/>
      <c r="WWD1396" s="1213"/>
      <c r="WWE1396" s="1213"/>
      <c r="WWF1396" s="1213"/>
      <c r="WWG1396" s="1213"/>
      <c r="WWH1396" s="1213"/>
      <c r="WWI1396" s="1213"/>
      <c r="WWJ1396" s="1213"/>
      <c r="WWK1396" s="1213"/>
      <c r="WWL1396" s="1213"/>
      <c r="WWM1396" s="1213"/>
      <c r="WWN1396" s="1213"/>
      <c r="WWO1396" s="1213"/>
      <c r="WWP1396" s="1213"/>
      <c r="WWQ1396" s="1213"/>
      <c r="WWR1396" s="1213"/>
      <c r="WWS1396" s="1213"/>
      <c r="WWT1396" s="1213"/>
      <c r="WWU1396" s="1213"/>
      <c r="WWV1396" s="1213"/>
      <c r="WWW1396" s="1213"/>
      <c r="WWX1396" s="1213"/>
      <c r="WWY1396" s="1213"/>
      <c r="WWZ1396" s="1213"/>
      <c r="WXA1396" s="1213"/>
      <c r="WXB1396" s="1213"/>
      <c r="WXC1396" s="1213"/>
      <c r="WXD1396" s="1213"/>
      <c r="WXE1396" s="1213"/>
      <c r="WXF1396" s="1213"/>
      <c r="WXG1396" s="1213"/>
      <c r="WXH1396" s="1213"/>
      <c r="WXI1396" s="1213"/>
      <c r="WXJ1396" s="1213"/>
      <c r="WXK1396" s="1213"/>
      <c r="WXL1396" s="1213"/>
      <c r="WXM1396" s="1213"/>
      <c r="WXN1396" s="1213"/>
      <c r="WXO1396" s="1213"/>
      <c r="WXP1396" s="1213"/>
      <c r="WXQ1396" s="1213"/>
      <c r="WXR1396" s="1213"/>
      <c r="WXS1396" s="1213"/>
      <c r="WXT1396" s="1213"/>
      <c r="WXU1396" s="1213"/>
      <c r="WXV1396" s="1213"/>
      <c r="WXW1396" s="1213"/>
      <c r="WXX1396" s="1213"/>
      <c r="WXY1396" s="1213"/>
      <c r="WXZ1396" s="1213"/>
      <c r="WYA1396" s="1213"/>
      <c r="WYB1396" s="1213"/>
      <c r="WYC1396" s="1213"/>
      <c r="WYD1396" s="1213"/>
      <c r="WYE1396" s="1213"/>
      <c r="WYF1396" s="1213"/>
      <c r="WYG1396" s="1213"/>
      <c r="WYH1396" s="1213"/>
      <c r="WYI1396" s="1213"/>
      <c r="WYJ1396" s="1213"/>
      <c r="WYK1396" s="1213"/>
      <c r="WYL1396" s="1213"/>
      <c r="WYM1396" s="1213"/>
      <c r="WYN1396" s="1213"/>
      <c r="WYO1396" s="1213"/>
      <c r="WYP1396" s="1213"/>
      <c r="WYQ1396" s="1213"/>
      <c r="WYR1396" s="1213"/>
      <c r="WYS1396" s="1213"/>
      <c r="WYT1396" s="1213"/>
      <c r="WYU1396" s="1213"/>
      <c r="WYV1396" s="1213"/>
      <c r="WYW1396" s="1213"/>
      <c r="WYX1396" s="1213"/>
      <c r="WYY1396" s="1213"/>
      <c r="WYZ1396" s="1213"/>
      <c r="WZA1396" s="1213"/>
      <c r="WZB1396" s="1213"/>
      <c r="WZC1396" s="1213"/>
      <c r="WZD1396" s="1213"/>
      <c r="WZE1396" s="1213"/>
      <c r="WZF1396" s="1213"/>
      <c r="WZG1396" s="1213"/>
      <c r="WZH1396" s="1213"/>
      <c r="WZI1396" s="1213"/>
      <c r="WZJ1396" s="1213"/>
      <c r="WZK1396" s="1213"/>
      <c r="WZL1396" s="1213"/>
      <c r="WZM1396" s="1213"/>
      <c r="WZN1396" s="1213"/>
      <c r="WZO1396" s="1213"/>
      <c r="WZP1396" s="1213"/>
      <c r="WZQ1396" s="1213"/>
      <c r="WZR1396" s="1213"/>
      <c r="WZS1396" s="1213"/>
      <c r="WZT1396" s="1213"/>
      <c r="WZU1396" s="1213"/>
      <c r="WZV1396" s="1213"/>
      <c r="WZW1396" s="1213"/>
      <c r="WZX1396" s="1213"/>
      <c r="WZY1396" s="1213"/>
      <c r="WZZ1396" s="1213"/>
      <c r="XAA1396" s="1213"/>
      <c r="XAB1396" s="1213"/>
      <c r="XAC1396" s="1213"/>
      <c r="XAD1396" s="1213"/>
      <c r="XAE1396" s="1213"/>
      <c r="XAF1396" s="1213"/>
      <c r="XAG1396" s="1213"/>
      <c r="XAH1396" s="1213"/>
      <c r="XAI1396" s="1213"/>
      <c r="XAJ1396" s="1213"/>
      <c r="XAK1396" s="1213"/>
      <c r="XAL1396" s="1213"/>
      <c r="XAM1396" s="1213"/>
      <c r="XAN1396" s="1213"/>
      <c r="XAO1396" s="1213"/>
      <c r="XAP1396" s="1213"/>
      <c r="XAQ1396" s="1213"/>
      <c r="XAR1396" s="1213"/>
      <c r="XAS1396" s="1213"/>
      <c r="XAT1396" s="1213"/>
      <c r="XAU1396" s="1213"/>
      <c r="XAV1396" s="1213"/>
      <c r="XAW1396" s="1213"/>
      <c r="XAX1396" s="1213"/>
      <c r="XAY1396" s="1213"/>
      <c r="XAZ1396" s="1213"/>
      <c r="XBA1396" s="1213"/>
      <c r="XBB1396" s="1213"/>
      <c r="XBC1396" s="1213"/>
      <c r="XBD1396" s="1213"/>
      <c r="XBE1396" s="1213"/>
      <c r="XBF1396" s="1213"/>
      <c r="XBG1396" s="1213"/>
      <c r="XBH1396" s="1213"/>
      <c r="XBI1396" s="1213"/>
      <c r="XBJ1396" s="1213"/>
      <c r="XBK1396" s="1213"/>
      <c r="XBL1396" s="1213"/>
      <c r="XBM1396" s="1213"/>
      <c r="XBN1396" s="1213"/>
      <c r="XBO1396" s="1213"/>
      <c r="XBP1396" s="1213"/>
      <c r="XBQ1396" s="1213"/>
      <c r="XBR1396" s="1213"/>
      <c r="XBS1396" s="1213"/>
      <c r="XBT1396" s="1213"/>
      <c r="XBU1396" s="1213"/>
      <c r="XBV1396" s="1213"/>
      <c r="XBW1396" s="1213"/>
      <c r="XBX1396" s="1213"/>
      <c r="XBY1396" s="1213"/>
      <c r="XBZ1396" s="1213"/>
      <c r="XCA1396" s="1213"/>
      <c r="XCB1396" s="1213"/>
      <c r="XCC1396" s="1213"/>
      <c r="XCD1396" s="1213"/>
      <c r="XCE1396" s="1213"/>
      <c r="XCF1396" s="1213"/>
      <c r="XCG1396" s="1213"/>
      <c r="XCH1396" s="1213"/>
      <c r="XCI1396" s="1213"/>
      <c r="XCJ1396" s="1213"/>
      <c r="XCK1396" s="1213"/>
      <c r="XCL1396" s="1213"/>
      <c r="XCM1396" s="1213"/>
      <c r="XCN1396" s="1213"/>
      <c r="XCO1396" s="1213"/>
      <c r="XCP1396" s="1213"/>
      <c r="XCQ1396" s="1213"/>
      <c r="XCR1396" s="1213"/>
      <c r="XCS1396" s="1213"/>
      <c r="XCT1396" s="1213"/>
      <c r="XCU1396" s="1213"/>
      <c r="XCV1396" s="1213"/>
      <c r="XCW1396" s="1213"/>
      <c r="XCX1396" s="1213"/>
      <c r="XCY1396" s="1213"/>
      <c r="XCZ1396" s="1213"/>
      <c r="XDA1396" s="1213"/>
      <c r="XDB1396" s="1213"/>
      <c r="XDC1396" s="1213"/>
      <c r="XDD1396" s="1213"/>
      <c r="XDE1396" s="1213"/>
      <c r="XDF1396" s="1213"/>
      <c r="XDG1396" s="1213"/>
      <c r="XDH1396" s="1213"/>
      <c r="XDI1396" s="1213"/>
      <c r="XDJ1396" s="1213"/>
      <c r="XDK1396" s="1213"/>
      <c r="XDL1396" s="1213"/>
      <c r="XDM1396" s="1213"/>
      <c r="XDN1396" s="1213"/>
      <c r="XDO1396" s="1213"/>
      <c r="XDP1396" s="1213"/>
      <c r="XDQ1396" s="1213"/>
      <c r="XDR1396" s="1213"/>
      <c r="XDS1396" s="1213"/>
      <c r="XDT1396" s="1213"/>
      <c r="XDU1396" s="1213"/>
      <c r="XDV1396" s="1213"/>
      <c r="XDW1396" s="1213"/>
      <c r="XDX1396" s="1213"/>
      <c r="XDY1396" s="1213"/>
      <c r="XDZ1396" s="1213"/>
      <c r="XEA1396" s="1213"/>
      <c r="XEB1396" s="1213"/>
      <c r="XEC1396" s="1213"/>
      <c r="XED1396" s="1213"/>
      <c r="XEE1396" s="1213"/>
      <c r="XEF1396" s="1213"/>
      <c r="XEG1396" s="1213"/>
      <c r="XEH1396" s="1213"/>
      <c r="XEI1396" s="1213"/>
      <c r="XEJ1396" s="1213"/>
      <c r="XEK1396" s="1213"/>
      <c r="XEL1396" s="1213"/>
      <c r="XEM1396" s="1213"/>
      <c r="XEN1396" s="1213"/>
      <c r="XEO1396" s="1213"/>
    </row>
    <row r="1397" spans="1:16369" s="356" customFormat="1" hidden="1">
      <c r="A1397" s="1162" t="str">
        <f>IF(B1397&lt;&gt;"",IF(AND(B1397='[2]IN-TC'!$S$4,OR([2]TH!N1398="1111",[2]TH!O1398="1111")),[2]TH!D1398,""),"")</f>
        <v/>
      </c>
      <c r="B1397" s="1163">
        <f>IF(C1397&lt;&gt;"",MONTH(C1397),"")</f>
        <v>4</v>
      </c>
      <c r="C1397" s="1164">
        <v>42461</v>
      </c>
      <c r="D1397" s="1164" t="s">
        <v>226</v>
      </c>
      <c r="E1397" s="1164">
        <f t="shared" ref="E1397:E1414" si="222">C1397</f>
        <v>42461</v>
      </c>
      <c r="F1397" s="1166" t="s">
        <v>686</v>
      </c>
      <c r="G1397" s="1222"/>
      <c r="H1397" s="322" t="s">
        <v>365</v>
      </c>
      <c r="I1397" s="446">
        <v>4502</v>
      </c>
      <c r="J1397" s="1223">
        <v>18500</v>
      </c>
      <c r="K1397" s="443"/>
      <c r="L1397" s="452"/>
      <c r="M1397" s="98">
        <f t="shared" ref="M1397:M1432" si="223">ROUND(I1397*J1397,0)</f>
        <v>83287000</v>
      </c>
      <c r="N1397" s="332" t="s">
        <v>275</v>
      </c>
      <c r="O1397" s="332" t="s">
        <v>8</v>
      </c>
    </row>
    <row r="1398" spans="1:16369" s="356" customFormat="1" hidden="1">
      <c r="A1398" s="1162"/>
      <c r="B1398" s="1163"/>
      <c r="C1398" s="1164">
        <v>42461</v>
      </c>
      <c r="D1398" s="1164" t="s">
        <v>226</v>
      </c>
      <c r="E1398" s="1164">
        <f t="shared" si="222"/>
        <v>42461</v>
      </c>
      <c r="F1398" s="1166" t="s">
        <v>686</v>
      </c>
      <c r="G1398" s="1222"/>
      <c r="H1398" s="1224" t="s">
        <v>347</v>
      </c>
      <c r="I1398" s="449">
        <v>5630</v>
      </c>
      <c r="J1398" s="1223">
        <v>18500</v>
      </c>
      <c r="K1398" s="443"/>
      <c r="L1398" s="452"/>
      <c r="M1398" s="98">
        <f t="shared" si="223"/>
        <v>104155000</v>
      </c>
      <c r="N1398" s="332" t="s">
        <v>275</v>
      </c>
      <c r="O1398" s="332" t="s">
        <v>8</v>
      </c>
    </row>
    <row r="1399" spans="1:16369" s="356" customFormat="1" hidden="1">
      <c r="A1399" s="1162"/>
      <c r="B1399" s="1163"/>
      <c r="C1399" s="1164">
        <v>42461</v>
      </c>
      <c r="D1399" s="1164" t="s">
        <v>226</v>
      </c>
      <c r="E1399" s="1164">
        <f t="shared" si="222"/>
        <v>42461</v>
      </c>
      <c r="F1399" s="1166" t="s">
        <v>686</v>
      </c>
      <c r="G1399" s="1222"/>
      <c r="H1399" s="322" t="s">
        <v>350</v>
      </c>
      <c r="I1399" s="446">
        <v>5480</v>
      </c>
      <c r="J1399" s="1223">
        <v>18500</v>
      </c>
      <c r="K1399" s="443"/>
      <c r="L1399" s="452"/>
      <c r="M1399" s="98">
        <f t="shared" si="223"/>
        <v>101380000</v>
      </c>
      <c r="N1399" s="332" t="s">
        <v>275</v>
      </c>
      <c r="O1399" s="332" t="s">
        <v>8</v>
      </c>
    </row>
    <row r="1400" spans="1:16369" s="356" customFormat="1" hidden="1">
      <c r="A1400" s="1162"/>
      <c r="B1400" s="1163"/>
      <c r="C1400" s="1164">
        <v>42461</v>
      </c>
      <c r="D1400" s="1164" t="s">
        <v>226</v>
      </c>
      <c r="E1400" s="1164">
        <f t="shared" si="222"/>
        <v>42461</v>
      </c>
      <c r="F1400" s="1166" t="s">
        <v>686</v>
      </c>
      <c r="G1400" s="1222"/>
      <c r="H1400" s="322" t="s">
        <v>362</v>
      </c>
      <c r="I1400" s="446">
        <v>4460</v>
      </c>
      <c r="J1400" s="1223">
        <v>18500</v>
      </c>
      <c r="K1400" s="443"/>
      <c r="L1400" s="452"/>
      <c r="M1400" s="98">
        <f t="shared" si="223"/>
        <v>82510000</v>
      </c>
      <c r="N1400" s="332" t="s">
        <v>275</v>
      </c>
      <c r="O1400" s="332" t="s">
        <v>8</v>
      </c>
    </row>
    <row r="1401" spans="1:16369" s="356" customFormat="1" hidden="1">
      <c r="A1401" s="1162"/>
      <c r="B1401" s="1163"/>
      <c r="C1401" s="1164">
        <v>42461</v>
      </c>
      <c r="D1401" s="1164" t="s">
        <v>226</v>
      </c>
      <c r="E1401" s="1164">
        <f t="shared" si="222"/>
        <v>42461</v>
      </c>
      <c r="F1401" s="1166" t="s">
        <v>686</v>
      </c>
      <c r="G1401" s="1222"/>
      <c r="H1401" s="322" t="s">
        <v>365</v>
      </c>
      <c r="I1401" s="446">
        <v>4780</v>
      </c>
      <c r="J1401" s="1223">
        <v>18500</v>
      </c>
      <c r="K1401" s="443"/>
      <c r="L1401" s="452"/>
      <c r="M1401" s="98">
        <f t="shared" si="223"/>
        <v>88430000</v>
      </c>
      <c r="N1401" s="332" t="s">
        <v>275</v>
      </c>
      <c r="O1401" s="332" t="s">
        <v>8</v>
      </c>
    </row>
    <row r="1402" spans="1:16369" s="356" customFormat="1" hidden="1">
      <c r="A1402" s="1162"/>
      <c r="B1402" s="1163"/>
      <c r="C1402" s="1164">
        <v>42461</v>
      </c>
      <c r="D1402" s="1164" t="s">
        <v>226</v>
      </c>
      <c r="E1402" s="1164">
        <f t="shared" si="222"/>
        <v>42461</v>
      </c>
      <c r="F1402" s="1166" t="s">
        <v>686</v>
      </c>
      <c r="G1402" s="1222"/>
      <c r="H1402" s="322" t="s">
        <v>368</v>
      </c>
      <c r="I1402" s="446">
        <v>3940</v>
      </c>
      <c r="J1402" s="1223">
        <v>18500</v>
      </c>
      <c r="K1402" s="443"/>
      <c r="L1402" s="452"/>
      <c r="M1402" s="98">
        <f t="shared" si="223"/>
        <v>72890000</v>
      </c>
      <c r="N1402" s="332" t="s">
        <v>275</v>
      </c>
      <c r="O1402" s="332" t="s">
        <v>8</v>
      </c>
    </row>
    <row r="1403" spans="1:16369" s="356" customFormat="1" hidden="1">
      <c r="A1403" s="1162"/>
      <c r="B1403" s="1163"/>
      <c r="C1403" s="1164">
        <v>42461</v>
      </c>
      <c r="D1403" s="1164" t="s">
        <v>226</v>
      </c>
      <c r="E1403" s="1164">
        <f t="shared" si="222"/>
        <v>42461</v>
      </c>
      <c r="F1403" s="1166" t="s">
        <v>686</v>
      </c>
      <c r="G1403" s="1222"/>
      <c r="H1403" s="322" t="s">
        <v>362</v>
      </c>
      <c r="I1403" s="446">
        <v>3208</v>
      </c>
      <c r="J1403" s="1223">
        <v>18500</v>
      </c>
      <c r="K1403" s="443"/>
      <c r="L1403" s="452"/>
      <c r="M1403" s="98">
        <f t="shared" si="223"/>
        <v>59348000</v>
      </c>
      <c r="N1403" s="332" t="s">
        <v>275</v>
      </c>
      <c r="O1403" s="332" t="s">
        <v>8</v>
      </c>
    </row>
    <row r="1404" spans="1:16369" s="356" customFormat="1" hidden="1">
      <c r="A1404" s="1162"/>
      <c r="B1404" s="1163"/>
      <c r="C1404" s="1164">
        <v>42461</v>
      </c>
      <c r="D1404" s="1164" t="s">
        <v>226</v>
      </c>
      <c r="E1404" s="1164">
        <f t="shared" si="222"/>
        <v>42461</v>
      </c>
      <c r="F1404" s="1166" t="s">
        <v>686</v>
      </c>
      <c r="G1404" s="1222"/>
      <c r="H1404" s="322" t="s">
        <v>365</v>
      </c>
      <c r="I1404" s="446">
        <v>4502</v>
      </c>
      <c r="J1404" s="1223">
        <v>18500</v>
      </c>
      <c r="K1404" s="443"/>
      <c r="L1404" s="452"/>
      <c r="M1404" s="98">
        <f t="shared" si="223"/>
        <v>83287000</v>
      </c>
      <c r="N1404" s="332" t="s">
        <v>275</v>
      </c>
      <c r="O1404" s="332" t="s">
        <v>8</v>
      </c>
    </row>
    <row r="1405" spans="1:16369" s="356" customFormat="1" hidden="1">
      <c r="A1405" s="1162"/>
      <c r="B1405" s="1163"/>
      <c r="C1405" s="1164">
        <v>42461</v>
      </c>
      <c r="D1405" s="1164" t="s">
        <v>226</v>
      </c>
      <c r="E1405" s="1164">
        <f t="shared" si="222"/>
        <v>42461</v>
      </c>
      <c r="F1405" s="1166" t="s">
        <v>686</v>
      </c>
      <c r="G1405" s="1222"/>
      <c r="H1405" s="1224" t="s">
        <v>347</v>
      </c>
      <c r="I1405" s="449">
        <v>5630</v>
      </c>
      <c r="J1405" s="1223">
        <v>18500</v>
      </c>
      <c r="K1405" s="443"/>
      <c r="L1405" s="452"/>
      <c r="M1405" s="98">
        <f t="shared" si="223"/>
        <v>104155000</v>
      </c>
      <c r="N1405" s="332" t="s">
        <v>275</v>
      </c>
      <c r="O1405" s="332" t="s">
        <v>8</v>
      </c>
    </row>
    <row r="1406" spans="1:16369" s="356" customFormat="1" hidden="1">
      <c r="A1406" s="1162"/>
      <c r="B1406" s="1163"/>
      <c r="C1406" s="1164">
        <v>42461</v>
      </c>
      <c r="D1406" s="1164" t="s">
        <v>226</v>
      </c>
      <c r="E1406" s="1164">
        <f t="shared" si="222"/>
        <v>42461</v>
      </c>
      <c r="F1406" s="1166" t="s">
        <v>686</v>
      </c>
      <c r="G1406" s="1222"/>
      <c r="H1406" s="322" t="s">
        <v>350</v>
      </c>
      <c r="I1406" s="446">
        <v>5480</v>
      </c>
      <c r="J1406" s="1223">
        <v>18500</v>
      </c>
      <c r="K1406" s="443"/>
      <c r="L1406" s="452"/>
      <c r="M1406" s="98">
        <f t="shared" si="223"/>
        <v>101380000</v>
      </c>
      <c r="N1406" s="332" t="s">
        <v>275</v>
      </c>
      <c r="O1406" s="332" t="s">
        <v>8</v>
      </c>
    </row>
    <row r="1407" spans="1:16369" s="356" customFormat="1" hidden="1">
      <c r="A1407" s="1162"/>
      <c r="B1407" s="1163"/>
      <c r="C1407" s="1164">
        <v>42461</v>
      </c>
      <c r="D1407" s="1164" t="s">
        <v>226</v>
      </c>
      <c r="E1407" s="1164">
        <f t="shared" si="222"/>
        <v>42461</v>
      </c>
      <c r="F1407" s="1166" t="s">
        <v>686</v>
      </c>
      <c r="G1407" s="1222"/>
      <c r="H1407" s="322" t="s">
        <v>362</v>
      </c>
      <c r="I1407" s="446">
        <v>4460</v>
      </c>
      <c r="J1407" s="1223">
        <v>18500</v>
      </c>
      <c r="K1407" s="443"/>
      <c r="L1407" s="452"/>
      <c r="M1407" s="98">
        <f t="shared" si="223"/>
        <v>82510000</v>
      </c>
      <c r="N1407" s="332" t="s">
        <v>275</v>
      </c>
      <c r="O1407" s="332" t="s">
        <v>8</v>
      </c>
    </row>
    <row r="1408" spans="1:16369" s="356" customFormat="1" hidden="1">
      <c r="A1408" s="1162"/>
      <c r="B1408" s="1163"/>
      <c r="C1408" s="1164">
        <v>42461</v>
      </c>
      <c r="D1408" s="1164" t="s">
        <v>226</v>
      </c>
      <c r="E1408" s="1164">
        <f t="shared" si="222"/>
        <v>42461</v>
      </c>
      <c r="F1408" s="1166" t="s">
        <v>686</v>
      </c>
      <c r="G1408" s="1222"/>
      <c r="H1408" s="322" t="s">
        <v>365</v>
      </c>
      <c r="I1408" s="446">
        <v>4780</v>
      </c>
      <c r="J1408" s="1223">
        <v>18500</v>
      </c>
      <c r="K1408" s="443"/>
      <c r="L1408" s="452"/>
      <c r="M1408" s="98">
        <f t="shared" si="223"/>
        <v>88430000</v>
      </c>
      <c r="N1408" s="332" t="s">
        <v>275</v>
      </c>
      <c r="O1408" s="332" t="s">
        <v>8</v>
      </c>
    </row>
    <row r="1409" spans="1:16369" s="356" customFormat="1" hidden="1">
      <c r="A1409" s="1162"/>
      <c r="B1409" s="1163"/>
      <c r="C1409" s="1164">
        <v>42461</v>
      </c>
      <c r="D1409" s="1164" t="s">
        <v>226</v>
      </c>
      <c r="E1409" s="1164">
        <f t="shared" si="222"/>
        <v>42461</v>
      </c>
      <c r="F1409" s="1166" t="s">
        <v>686</v>
      </c>
      <c r="G1409" s="1222"/>
      <c r="H1409" s="322" t="s">
        <v>368</v>
      </c>
      <c r="I1409" s="446">
        <v>3940</v>
      </c>
      <c r="J1409" s="1223">
        <v>18500</v>
      </c>
      <c r="K1409" s="443"/>
      <c r="L1409" s="452"/>
      <c r="M1409" s="98">
        <f t="shared" si="223"/>
        <v>72890000</v>
      </c>
      <c r="N1409" s="332" t="s">
        <v>275</v>
      </c>
      <c r="O1409" s="332" t="s">
        <v>8</v>
      </c>
    </row>
    <row r="1410" spans="1:16369" s="356" customFormat="1" hidden="1">
      <c r="A1410" s="1162"/>
      <c r="B1410" s="1163"/>
      <c r="C1410" s="1164">
        <v>42461</v>
      </c>
      <c r="D1410" s="1164" t="s">
        <v>226</v>
      </c>
      <c r="E1410" s="1164">
        <f t="shared" si="222"/>
        <v>42461</v>
      </c>
      <c r="F1410" s="1166" t="s">
        <v>686</v>
      </c>
      <c r="G1410" s="1222"/>
      <c r="H1410" s="322" t="s">
        <v>362</v>
      </c>
      <c r="I1410" s="446">
        <v>3208</v>
      </c>
      <c r="J1410" s="1223">
        <v>18500</v>
      </c>
      <c r="K1410" s="443"/>
      <c r="L1410" s="452"/>
      <c r="M1410" s="98">
        <f t="shared" si="223"/>
        <v>59348000</v>
      </c>
      <c r="N1410" s="332" t="s">
        <v>275</v>
      </c>
      <c r="O1410" s="332" t="s">
        <v>8</v>
      </c>
    </row>
    <row r="1411" spans="1:16369" s="356" customFormat="1" hidden="1">
      <c r="A1411" s="1162"/>
      <c r="B1411" s="1163"/>
      <c r="C1411" s="1164">
        <v>42461</v>
      </c>
      <c r="D1411" s="1164" t="s">
        <v>226</v>
      </c>
      <c r="E1411" s="1164">
        <f t="shared" si="222"/>
        <v>42461</v>
      </c>
      <c r="F1411" s="1166" t="s">
        <v>686</v>
      </c>
      <c r="G1411" s="1222"/>
      <c r="H1411" s="322" t="s">
        <v>365</v>
      </c>
      <c r="I1411" s="446">
        <v>4502</v>
      </c>
      <c r="J1411" s="1223">
        <v>18500</v>
      </c>
      <c r="K1411" s="443"/>
      <c r="L1411" s="452"/>
      <c r="M1411" s="98">
        <f t="shared" si="223"/>
        <v>83287000</v>
      </c>
      <c r="N1411" s="332" t="s">
        <v>275</v>
      </c>
      <c r="O1411" s="332" t="s">
        <v>8</v>
      </c>
    </row>
    <row r="1412" spans="1:16369" s="356" customFormat="1" hidden="1">
      <c r="A1412" s="1162"/>
      <c r="B1412" s="1163"/>
      <c r="C1412" s="1164">
        <v>42461</v>
      </c>
      <c r="D1412" s="1164" t="s">
        <v>226</v>
      </c>
      <c r="E1412" s="1164">
        <f t="shared" si="222"/>
        <v>42461</v>
      </c>
      <c r="F1412" s="1166" t="s">
        <v>686</v>
      </c>
      <c r="G1412" s="1222"/>
      <c r="H1412" s="1224" t="s">
        <v>347</v>
      </c>
      <c r="I1412" s="449">
        <v>5630</v>
      </c>
      <c r="J1412" s="1223">
        <v>18500</v>
      </c>
      <c r="K1412" s="443"/>
      <c r="L1412" s="452"/>
      <c r="M1412" s="98">
        <f t="shared" si="223"/>
        <v>104155000</v>
      </c>
      <c r="N1412" s="332" t="s">
        <v>275</v>
      </c>
      <c r="O1412" s="332" t="s">
        <v>8</v>
      </c>
    </row>
    <row r="1413" spans="1:16369" s="356" customFormat="1" hidden="1">
      <c r="A1413" s="1162"/>
      <c r="B1413" s="1163"/>
      <c r="C1413" s="1164">
        <v>42461</v>
      </c>
      <c r="D1413" s="1164" t="s">
        <v>226</v>
      </c>
      <c r="E1413" s="1164">
        <f t="shared" si="222"/>
        <v>42461</v>
      </c>
      <c r="F1413" s="1166" t="s">
        <v>686</v>
      </c>
      <c r="G1413" s="1222"/>
      <c r="H1413" s="322" t="s">
        <v>350</v>
      </c>
      <c r="I1413" s="446">
        <v>5480</v>
      </c>
      <c r="J1413" s="1223">
        <v>18500</v>
      </c>
      <c r="K1413" s="443"/>
      <c r="L1413" s="452"/>
      <c r="M1413" s="98">
        <f t="shared" si="223"/>
        <v>101380000</v>
      </c>
      <c r="N1413" s="332" t="s">
        <v>275</v>
      </c>
      <c r="O1413" s="332" t="s">
        <v>8</v>
      </c>
    </row>
    <row r="1414" spans="1:16369" s="356" customFormat="1" hidden="1">
      <c r="A1414" s="1162"/>
      <c r="B1414" s="1163"/>
      <c r="C1414" s="1164">
        <v>42461</v>
      </c>
      <c r="D1414" s="1164" t="s">
        <v>226</v>
      </c>
      <c r="E1414" s="1164">
        <f t="shared" si="222"/>
        <v>42461</v>
      </c>
      <c r="F1414" s="1166" t="s">
        <v>686</v>
      </c>
      <c r="G1414" s="1222"/>
      <c r="H1414" s="322" t="s">
        <v>362</v>
      </c>
      <c r="I1414" s="446">
        <v>4460</v>
      </c>
      <c r="J1414" s="1223">
        <v>18500</v>
      </c>
      <c r="K1414" s="443"/>
      <c r="L1414" s="452"/>
      <c r="M1414" s="98">
        <f t="shared" si="223"/>
        <v>82510000</v>
      </c>
      <c r="N1414" s="332" t="s">
        <v>275</v>
      </c>
      <c r="O1414" s="332" t="s">
        <v>8</v>
      </c>
    </row>
    <row r="1415" spans="1:16369" s="356" customFormat="1" hidden="1">
      <c r="A1415" s="342" t="s">
        <v>1733</v>
      </c>
      <c r="B1415" s="63">
        <v>1</v>
      </c>
      <c r="C1415" s="320">
        <v>42491</v>
      </c>
      <c r="D1415" s="320" t="s">
        <v>942</v>
      </c>
      <c r="E1415" s="320">
        <v>42491</v>
      </c>
      <c r="F1415" s="321" t="s">
        <v>687</v>
      </c>
      <c r="G1415" s="321"/>
      <c r="H1415" s="1224" t="s">
        <v>429</v>
      </c>
      <c r="I1415" s="449">
        <v>7150</v>
      </c>
      <c r="J1415" s="449">
        <v>16000</v>
      </c>
      <c r="K1415" s="440"/>
      <c r="L1415" s="449"/>
      <c r="M1415" s="98">
        <f t="shared" si="223"/>
        <v>114400000</v>
      </c>
      <c r="N1415" s="323" t="s">
        <v>275</v>
      </c>
      <c r="O1415" s="323" t="s">
        <v>8</v>
      </c>
      <c r="P1415" s="333"/>
      <c r="Q1415" s="333"/>
      <c r="R1415" s="333"/>
      <c r="S1415" s="333"/>
      <c r="T1415" s="333"/>
      <c r="U1415" s="333"/>
      <c r="V1415" s="333"/>
      <c r="W1415" s="333"/>
      <c r="X1415" s="333"/>
      <c r="Y1415" s="333"/>
      <c r="Z1415" s="333"/>
      <c r="AA1415" s="333"/>
      <c r="AB1415" s="333"/>
      <c r="AC1415" s="333"/>
      <c r="AD1415" s="333"/>
      <c r="AE1415" s="333"/>
      <c r="AF1415" s="333"/>
      <c r="AG1415" s="333"/>
      <c r="AH1415" s="333"/>
      <c r="AI1415" s="333"/>
      <c r="AJ1415" s="333"/>
      <c r="AK1415" s="333"/>
      <c r="AL1415" s="333"/>
      <c r="AM1415" s="333"/>
      <c r="AN1415" s="333"/>
      <c r="AO1415" s="333"/>
      <c r="AP1415" s="333"/>
      <c r="AQ1415" s="333"/>
      <c r="AR1415" s="333"/>
      <c r="AS1415" s="333"/>
      <c r="AT1415" s="333"/>
      <c r="AU1415" s="333"/>
      <c r="AV1415" s="333"/>
      <c r="AW1415" s="333"/>
      <c r="AX1415" s="333"/>
      <c r="AY1415" s="333"/>
      <c r="AZ1415" s="333"/>
      <c r="BA1415" s="333"/>
      <c r="BB1415" s="333"/>
      <c r="BC1415" s="333"/>
      <c r="BD1415" s="333"/>
      <c r="BE1415" s="333"/>
      <c r="BF1415" s="333"/>
      <c r="BG1415" s="333"/>
      <c r="BH1415" s="333"/>
      <c r="BI1415" s="333"/>
      <c r="BJ1415" s="333"/>
      <c r="BK1415" s="333"/>
      <c r="BL1415" s="333"/>
      <c r="BM1415" s="333"/>
      <c r="BN1415" s="333"/>
      <c r="BO1415" s="333"/>
      <c r="BP1415" s="333"/>
      <c r="BQ1415" s="333"/>
      <c r="BR1415" s="333"/>
      <c r="BS1415" s="333"/>
      <c r="BT1415" s="333"/>
      <c r="BU1415" s="333"/>
      <c r="BV1415" s="333"/>
      <c r="BW1415" s="333"/>
      <c r="BX1415" s="333"/>
      <c r="BY1415" s="333"/>
      <c r="BZ1415" s="333"/>
      <c r="CA1415" s="333"/>
      <c r="CB1415" s="333"/>
      <c r="CC1415" s="333"/>
      <c r="CD1415" s="333"/>
      <c r="CE1415" s="333"/>
      <c r="CF1415" s="333"/>
      <c r="CG1415" s="333"/>
      <c r="CH1415" s="333"/>
      <c r="CI1415" s="333"/>
      <c r="CJ1415" s="333"/>
      <c r="CK1415" s="333"/>
      <c r="CL1415" s="333"/>
      <c r="CM1415" s="333"/>
      <c r="CN1415" s="333"/>
      <c r="CO1415" s="333"/>
      <c r="CP1415" s="333"/>
      <c r="CQ1415" s="333"/>
      <c r="CR1415" s="333"/>
      <c r="CS1415" s="333"/>
      <c r="CT1415" s="333"/>
      <c r="CU1415" s="333"/>
      <c r="CV1415" s="333"/>
      <c r="CW1415" s="333"/>
      <c r="CX1415" s="333"/>
      <c r="CY1415" s="333"/>
      <c r="CZ1415" s="333"/>
      <c r="DA1415" s="333"/>
      <c r="DB1415" s="333"/>
      <c r="DC1415" s="333"/>
      <c r="DD1415" s="333"/>
      <c r="DE1415" s="333"/>
      <c r="DF1415" s="333"/>
      <c r="DG1415" s="333"/>
      <c r="DH1415" s="333"/>
      <c r="DI1415" s="333"/>
      <c r="DJ1415" s="333"/>
      <c r="DK1415" s="333"/>
      <c r="DL1415" s="333"/>
      <c r="DM1415" s="333"/>
      <c r="DN1415" s="333"/>
      <c r="DO1415" s="333"/>
      <c r="DP1415" s="333"/>
      <c r="DQ1415" s="333"/>
      <c r="DR1415" s="333"/>
      <c r="DS1415" s="333"/>
      <c r="DT1415" s="333"/>
      <c r="DU1415" s="333"/>
      <c r="DV1415" s="333"/>
      <c r="DW1415" s="333"/>
      <c r="DX1415" s="333"/>
      <c r="DY1415" s="333"/>
      <c r="DZ1415" s="333"/>
      <c r="EA1415" s="333"/>
      <c r="EB1415" s="333"/>
      <c r="EC1415" s="333"/>
      <c r="ED1415" s="333"/>
      <c r="EE1415" s="333"/>
      <c r="EF1415" s="333"/>
      <c r="EG1415" s="333"/>
      <c r="EH1415" s="333"/>
      <c r="EI1415" s="333"/>
      <c r="EJ1415" s="333"/>
      <c r="EK1415" s="333"/>
      <c r="EL1415" s="333"/>
      <c r="EM1415" s="333"/>
      <c r="EN1415" s="333"/>
      <c r="EO1415" s="333"/>
      <c r="EP1415" s="333"/>
      <c r="EQ1415" s="333"/>
      <c r="ER1415" s="333"/>
      <c r="ES1415" s="333"/>
      <c r="ET1415" s="333"/>
      <c r="EU1415" s="333"/>
      <c r="EV1415" s="333"/>
      <c r="EW1415" s="333"/>
      <c r="EX1415" s="333"/>
      <c r="EY1415" s="333"/>
      <c r="EZ1415" s="333"/>
      <c r="FA1415" s="333"/>
      <c r="FB1415" s="333"/>
      <c r="FC1415" s="333"/>
      <c r="FD1415" s="333"/>
      <c r="FE1415" s="333"/>
      <c r="FF1415" s="333"/>
      <c r="FG1415" s="333"/>
      <c r="FH1415" s="333"/>
      <c r="FI1415" s="333"/>
      <c r="FJ1415" s="333"/>
      <c r="FK1415" s="333"/>
      <c r="FL1415" s="333"/>
      <c r="FM1415" s="333"/>
      <c r="FN1415" s="333"/>
      <c r="FO1415" s="333"/>
      <c r="FP1415" s="333"/>
      <c r="FQ1415" s="333"/>
      <c r="FR1415" s="333"/>
      <c r="FS1415" s="333"/>
      <c r="FT1415" s="333"/>
      <c r="FU1415" s="333"/>
      <c r="FV1415" s="333"/>
      <c r="FW1415" s="333"/>
      <c r="FX1415" s="333"/>
      <c r="FY1415" s="333"/>
      <c r="FZ1415" s="333"/>
      <c r="GA1415" s="333"/>
      <c r="GB1415" s="333"/>
      <c r="GC1415" s="333"/>
      <c r="GD1415" s="333"/>
      <c r="GE1415" s="333"/>
      <c r="GF1415" s="333"/>
      <c r="GG1415" s="333"/>
      <c r="GH1415" s="333"/>
      <c r="GI1415" s="333"/>
      <c r="GJ1415" s="333"/>
      <c r="GK1415" s="333"/>
      <c r="GL1415" s="333"/>
      <c r="GM1415" s="333"/>
      <c r="GN1415" s="333"/>
      <c r="GO1415" s="333"/>
      <c r="GP1415" s="333"/>
      <c r="GQ1415" s="333"/>
      <c r="GR1415" s="333"/>
      <c r="GS1415" s="333"/>
      <c r="GT1415" s="333"/>
      <c r="GU1415" s="333"/>
      <c r="GV1415" s="333"/>
      <c r="GW1415" s="333"/>
      <c r="GX1415" s="333"/>
      <c r="GY1415" s="333"/>
      <c r="GZ1415" s="333"/>
      <c r="HA1415" s="333"/>
      <c r="HB1415" s="333"/>
      <c r="HC1415" s="333"/>
      <c r="HD1415" s="333"/>
      <c r="HE1415" s="333"/>
      <c r="HF1415" s="333"/>
      <c r="HG1415" s="333"/>
      <c r="HH1415" s="333"/>
      <c r="HI1415" s="333"/>
      <c r="HJ1415" s="333"/>
      <c r="HK1415" s="333"/>
      <c r="HL1415" s="333"/>
      <c r="HM1415" s="333"/>
      <c r="HN1415" s="333"/>
      <c r="HO1415" s="333"/>
      <c r="HP1415" s="333"/>
      <c r="HQ1415" s="333"/>
      <c r="HR1415" s="333"/>
      <c r="HS1415" s="333"/>
      <c r="HT1415" s="333"/>
      <c r="HU1415" s="333"/>
      <c r="HV1415" s="333"/>
      <c r="HW1415" s="333"/>
      <c r="HX1415" s="333"/>
      <c r="HY1415" s="333"/>
      <c r="HZ1415" s="333"/>
      <c r="IA1415" s="333"/>
      <c r="IB1415" s="333"/>
      <c r="IC1415" s="333"/>
      <c r="ID1415" s="333"/>
      <c r="IE1415" s="333"/>
      <c r="IF1415" s="333"/>
      <c r="IG1415" s="333"/>
      <c r="IH1415" s="333"/>
      <c r="II1415" s="333"/>
      <c r="IJ1415" s="333"/>
      <c r="IK1415" s="333"/>
      <c r="IL1415" s="333"/>
      <c r="IM1415" s="333"/>
      <c r="IN1415" s="333"/>
      <c r="IO1415" s="333"/>
      <c r="IP1415" s="333"/>
      <c r="IQ1415" s="333"/>
      <c r="IR1415" s="333"/>
      <c r="IS1415" s="333"/>
      <c r="IT1415" s="333"/>
      <c r="IU1415" s="333"/>
      <c r="IV1415" s="333"/>
      <c r="IW1415" s="333"/>
      <c r="IX1415" s="333"/>
      <c r="IY1415" s="333"/>
      <c r="IZ1415" s="333"/>
      <c r="JA1415" s="333"/>
      <c r="JB1415" s="333"/>
      <c r="JC1415" s="333"/>
      <c r="JD1415" s="333"/>
      <c r="JE1415" s="333"/>
      <c r="JF1415" s="333"/>
      <c r="JG1415" s="333"/>
      <c r="JH1415" s="333"/>
      <c r="JI1415" s="333"/>
      <c r="JJ1415" s="333"/>
      <c r="JK1415" s="333"/>
      <c r="JL1415" s="333"/>
      <c r="JM1415" s="333"/>
      <c r="JN1415" s="333"/>
      <c r="JO1415" s="333"/>
      <c r="JP1415" s="333"/>
      <c r="JQ1415" s="333"/>
      <c r="JR1415" s="333"/>
      <c r="JS1415" s="333"/>
      <c r="JT1415" s="333"/>
      <c r="JU1415" s="333"/>
      <c r="JV1415" s="333"/>
      <c r="JW1415" s="333"/>
      <c r="JX1415" s="333"/>
      <c r="JY1415" s="333"/>
      <c r="JZ1415" s="333"/>
      <c r="KA1415" s="333"/>
      <c r="KB1415" s="333"/>
      <c r="KC1415" s="333"/>
      <c r="KD1415" s="333"/>
      <c r="KE1415" s="333"/>
      <c r="KF1415" s="333"/>
      <c r="KG1415" s="333"/>
      <c r="KH1415" s="333"/>
      <c r="KI1415" s="333"/>
      <c r="KJ1415" s="333"/>
      <c r="KK1415" s="333"/>
      <c r="KL1415" s="333"/>
      <c r="KM1415" s="333"/>
      <c r="KN1415" s="333"/>
      <c r="KO1415" s="333"/>
      <c r="KP1415" s="333"/>
      <c r="KQ1415" s="333"/>
      <c r="KR1415" s="333"/>
      <c r="KS1415" s="333"/>
      <c r="KT1415" s="333"/>
      <c r="KU1415" s="333"/>
      <c r="KV1415" s="333"/>
      <c r="KW1415" s="333"/>
      <c r="KX1415" s="333"/>
      <c r="KY1415" s="333"/>
      <c r="KZ1415" s="333"/>
      <c r="LA1415" s="333"/>
      <c r="LB1415" s="333"/>
      <c r="LC1415" s="333"/>
      <c r="LD1415" s="333"/>
      <c r="LE1415" s="333"/>
      <c r="LF1415" s="333"/>
      <c r="LG1415" s="333"/>
      <c r="LH1415" s="333"/>
      <c r="LI1415" s="333"/>
      <c r="LJ1415" s="333"/>
      <c r="LK1415" s="333"/>
      <c r="LL1415" s="333"/>
      <c r="LM1415" s="333"/>
      <c r="LN1415" s="333"/>
      <c r="LO1415" s="333"/>
      <c r="LP1415" s="333"/>
      <c r="LQ1415" s="333"/>
      <c r="LR1415" s="333"/>
      <c r="LS1415" s="333"/>
      <c r="LT1415" s="333"/>
      <c r="LU1415" s="333"/>
      <c r="LV1415" s="333"/>
      <c r="LW1415" s="333"/>
      <c r="LX1415" s="333"/>
      <c r="LY1415" s="333"/>
      <c r="LZ1415" s="333"/>
      <c r="MA1415" s="333"/>
      <c r="MB1415" s="333"/>
      <c r="MC1415" s="333"/>
      <c r="MD1415" s="333"/>
      <c r="ME1415" s="333"/>
      <c r="MF1415" s="333"/>
      <c r="MG1415" s="333"/>
      <c r="MH1415" s="333"/>
      <c r="MI1415" s="333"/>
      <c r="MJ1415" s="333"/>
      <c r="MK1415" s="333"/>
      <c r="ML1415" s="333"/>
      <c r="MM1415" s="333"/>
      <c r="MN1415" s="333"/>
      <c r="MO1415" s="333"/>
      <c r="MP1415" s="333"/>
      <c r="MQ1415" s="333"/>
      <c r="MR1415" s="333"/>
      <c r="MS1415" s="333"/>
      <c r="MT1415" s="333"/>
      <c r="MU1415" s="333"/>
      <c r="MV1415" s="333"/>
      <c r="MW1415" s="333"/>
      <c r="MX1415" s="333"/>
      <c r="MY1415" s="333"/>
      <c r="MZ1415" s="333"/>
      <c r="NA1415" s="333"/>
      <c r="NB1415" s="333"/>
      <c r="NC1415" s="333"/>
      <c r="ND1415" s="333"/>
      <c r="NE1415" s="333"/>
      <c r="NF1415" s="333"/>
      <c r="NG1415" s="333"/>
      <c r="NH1415" s="333"/>
      <c r="NI1415" s="333"/>
      <c r="NJ1415" s="333"/>
      <c r="NK1415" s="333"/>
      <c r="NL1415" s="333"/>
      <c r="NM1415" s="333"/>
      <c r="NN1415" s="333"/>
      <c r="NO1415" s="333"/>
      <c r="NP1415" s="333"/>
      <c r="NQ1415" s="333"/>
      <c r="NR1415" s="333"/>
      <c r="NS1415" s="333"/>
      <c r="NT1415" s="333"/>
      <c r="NU1415" s="333"/>
      <c r="NV1415" s="333"/>
      <c r="NW1415" s="333"/>
      <c r="NX1415" s="333"/>
      <c r="NY1415" s="333"/>
      <c r="NZ1415" s="333"/>
      <c r="OA1415" s="333"/>
      <c r="OB1415" s="333"/>
      <c r="OC1415" s="333"/>
      <c r="OD1415" s="333"/>
      <c r="OE1415" s="333"/>
      <c r="OF1415" s="333"/>
      <c r="OG1415" s="333"/>
      <c r="OH1415" s="333"/>
      <c r="OI1415" s="333"/>
      <c r="OJ1415" s="333"/>
      <c r="OK1415" s="333"/>
      <c r="OL1415" s="333"/>
      <c r="OM1415" s="333"/>
      <c r="ON1415" s="333"/>
      <c r="OO1415" s="333"/>
      <c r="OP1415" s="333"/>
      <c r="OQ1415" s="333"/>
      <c r="OR1415" s="333"/>
      <c r="OS1415" s="333"/>
      <c r="OT1415" s="333"/>
      <c r="OU1415" s="333"/>
      <c r="OV1415" s="333"/>
      <c r="OW1415" s="333"/>
      <c r="OX1415" s="333"/>
      <c r="OY1415" s="333"/>
      <c r="OZ1415" s="333"/>
      <c r="PA1415" s="333"/>
      <c r="PB1415" s="333"/>
      <c r="PC1415" s="333"/>
      <c r="PD1415" s="333"/>
      <c r="PE1415" s="333"/>
      <c r="PF1415" s="333"/>
      <c r="PG1415" s="333"/>
      <c r="PH1415" s="333"/>
      <c r="PI1415" s="333"/>
      <c r="PJ1415" s="333"/>
      <c r="PK1415" s="333"/>
      <c r="PL1415" s="333"/>
      <c r="PM1415" s="333"/>
      <c r="PN1415" s="333"/>
      <c r="PO1415" s="333"/>
      <c r="PP1415" s="333"/>
      <c r="PQ1415" s="333"/>
      <c r="PR1415" s="333"/>
      <c r="PS1415" s="333"/>
      <c r="PT1415" s="333"/>
      <c r="PU1415" s="333"/>
      <c r="PV1415" s="333"/>
      <c r="PW1415" s="333"/>
      <c r="PX1415" s="333"/>
      <c r="PY1415" s="333"/>
      <c r="PZ1415" s="333"/>
      <c r="QA1415" s="333"/>
      <c r="QB1415" s="333"/>
      <c r="QC1415" s="333"/>
      <c r="QD1415" s="333"/>
      <c r="QE1415" s="333"/>
      <c r="QF1415" s="333"/>
      <c r="QG1415" s="333"/>
      <c r="QH1415" s="333"/>
      <c r="QI1415" s="333"/>
      <c r="QJ1415" s="333"/>
      <c r="QK1415" s="333"/>
      <c r="QL1415" s="333"/>
      <c r="QM1415" s="333"/>
      <c r="QN1415" s="333"/>
      <c r="QO1415" s="333"/>
      <c r="QP1415" s="333"/>
      <c r="QQ1415" s="333"/>
      <c r="QR1415" s="333"/>
      <c r="QS1415" s="333"/>
      <c r="QT1415" s="333"/>
      <c r="QU1415" s="333"/>
      <c r="QV1415" s="333"/>
      <c r="QW1415" s="333"/>
      <c r="QX1415" s="333"/>
      <c r="QY1415" s="333"/>
      <c r="QZ1415" s="333"/>
      <c r="RA1415" s="333"/>
      <c r="RB1415" s="333"/>
      <c r="RC1415" s="333"/>
      <c r="RD1415" s="333"/>
      <c r="RE1415" s="333"/>
      <c r="RF1415" s="333"/>
      <c r="RG1415" s="333"/>
      <c r="RH1415" s="333"/>
      <c r="RI1415" s="333"/>
      <c r="RJ1415" s="333"/>
      <c r="RK1415" s="333"/>
      <c r="RL1415" s="333"/>
      <c r="RM1415" s="333"/>
      <c r="RN1415" s="333"/>
      <c r="RO1415" s="333"/>
      <c r="RP1415" s="333"/>
      <c r="RQ1415" s="333"/>
      <c r="RR1415" s="333"/>
      <c r="RS1415" s="333"/>
      <c r="RT1415" s="333"/>
      <c r="RU1415" s="333"/>
      <c r="RV1415" s="333"/>
      <c r="RW1415" s="333"/>
      <c r="RX1415" s="333"/>
      <c r="RY1415" s="333"/>
      <c r="RZ1415" s="333"/>
      <c r="SA1415" s="333"/>
      <c r="SB1415" s="333"/>
      <c r="SC1415" s="333"/>
      <c r="SD1415" s="333"/>
      <c r="SE1415" s="333"/>
      <c r="SF1415" s="333"/>
      <c r="SG1415" s="333"/>
      <c r="SH1415" s="333"/>
      <c r="SI1415" s="333"/>
      <c r="SJ1415" s="333"/>
      <c r="SK1415" s="333"/>
      <c r="SL1415" s="333"/>
      <c r="SM1415" s="333"/>
      <c r="SN1415" s="333"/>
      <c r="SO1415" s="333"/>
      <c r="SP1415" s="333"/>
      <c r="SQ1415" s="333"/>
      <c r="SR1415" s="333"/>
      <c r="SS1415" s="333"/>
      <c r="ST1415" s="333"/>
      <c r="SU1415" s="333"/>
      <c r="SV1415" s="333"/>
      <c r="SW1415" s="333"/>
      <c r="SX1415" s="333"/>
      <c r="SY1415" s="333"/>
      <c r="SZ1415" s="333"/>
      <c r="TA1415" s="333"/>
      <c r="TB1415" s="333"/>
      <c r="TC1415" s="333"/>
      <c r="TD1415" s="333"/>
      <c r="TE1415" s="333"/>
      <c r="TF1415" s="333"/>
      <c r="TG1415" s="333"/>
      <c r="TH1415" s="333"/>
      <c r="TI1415" s="333"/>
      <c r="TJ1415" s="333"/>
      <c r="TK1415" s="333"/>
      <c r="TL1415" s="333"/>
      <c r="TM1415" s="333"/>
      <c r="TN1415" s="333"/>
      <c r="TO1415" s="333"/>
      <c r="TP1415" s="333"/>
      <c r="TQ1415" s="333"/>
      <c r="TR1415" s="333"/>
      <c r="TS1415" s="333"/>
      <c r="TT1415" s="333"/>
      <c r="TU1415" s="333"/>
      <c r="TV1415" s="333"/>
      <c r="TW1415" s="333"/>
      <c r="TX1415" s="333"/>
      <c r="TY1415" s="333"/>
      <c r="TZ1415" s="333"/>
      <c r="UA1415" s="333"/>
      <c r="UB1415" s="333"/>
      <c r="UC1415" s="333"/>
      <c r="UD1415" s="333"/>
      <c r="UE1415" s="333"/>
      <c r="UF1415" s="333"/>
      <c r="UG1415" s="333"/>
      <c r="UH1415" s="333"/>
      <c r="UI1415" s="333"/>
      <c r="UJ1415" s="333"/>
      <c r="UK1415" s="333"/>
      <c r="UL1415" s="333"/>
      <c r="UM1415" s="333"/>
      <c r="UN1415" s="333"/>
      <c r="UO1415" s="333"/>
      <c r="UP1415" s="333"/>
      <c r="UQ1415" s="333"/>
      <c r="UR1415" s="333"/>
      <c r="US1415" s="333"/>
      <c r="UT1415" s="333"/>
      <c r="UU1415" s="333"/>
      <c r="UV1415" s="333"/>
      <c r="UW1415" s="333"/>
      <c r="UX1415" s="333"/>
      <c r="UY1415" s="333"/>
      <c r="UZ1415" s="333"/>
      <c r="VA1415" s="333"/>
      <c r="VB1415" s="333"/>
      <c r="VC1415" s="333"/>
      <c r="VD1415" s="333"/>
      <c r="VE1415" s="333"/>
      <c r="VF1415" s="333"/>
      <c r="VG1415" s="333"/>
      <c r="VH1415" s="333"/>
      <c r="VI1415" s="333"/>
      <c r="VJ1415" s="333"/>
      <c r="VK1415" s="333"/>
      <c r="VL1415" s="333"/>
      <c r="VM1415" s="333"/>
      <c r="VN1415" s="333"/>
      <c r="VO1415" s="333"/>
      <c r="VP1415" s="333"/>
      <c r="VQ1415" s="333"/>
      <c r="VR1415" s="333"/>
      <c r="VS1415" s="333"/>
      <c r="VT1415" s="333"/>
      <c r="VU1415" s="333"/>
      <c r="VV1415" s="333"/>
      <c r="VW1415" s="333"/>
      <c r="VX1415" s="333"/>
      <c r="VY1415" s="333"/>
      <c r="VZ1415" s="333"/>
      <c r="WA1415" s="333"/>
      <c r="WB1415" s="333"/>
      <c r="WC1415" s="333"/>
      <c r="WD1415" s="333"/>
      <c r="WE1415" s="333"/>
      <c r="WF1415" s="333"/>
      <c r="WG1415" s="333"/>
      <c r="WH1415" s="333"/>
      <c r="WI1415" s="333"/>
      <c r="WJ1415" s="333"/>
      <c r="WK1415" s="333"/>
      <c r="WL1415" s="333"/>
      <c r="WM1415" s="333"/>
      <c r="WN1415" s="333"/>
      <c r="WO1415" s="333"/>
      <c r="WP1415" s="333"/>
      <c r="WQ1415" s="333"/>
      <c r="WR1415" s="333"/>
      <c r="WS1415" s="333"/>
      <c r="WT1415" s="333"/>
      <c r="WU1415" s="333"/>
      <c r="WV1415" s="333"/>
      <c r="WW1415" s="333"/>
      <c r="WX1415" s="333"/>
      <c r="WY1415" s="333"/>
      <c r="WZ1415" s="333"/>
      <c r="XA1415" s="333"/>
      <c r="XB1415" s="333"/>
      <c r="XC1415" s="333"/>
      <c r="XD1415" s="333"/>
      <c r="XE1415" s="333"/>
      <c r="XF1415" s="333"/>
      <c r="XG1415" s="333"/>
      <c r="XH1415" s="333"/>
      <c r="XI1415" s="333"/>
      <c r="XJ1415" s="333"/>
      <c r="XK1415" s="333"/>
      <c r="XL1415" s="333"/>
      <c r="XM1415" s="333"/>
      <c r="XN1415" s="333"/>
      <c r="XO1415" s="333"/>
      <c r="XP1415" s="333"/>
      <c r="XQ1415" s="333"/>
      <c r="XR1415" s="333"/>
      <c r="XS1415" s="333"/>
      <c r="XT1415" s="333"/>
      <c r="XU1415" s="333"/>
      <c r="XV1415" s="333"/>
      <c r="XW1415" s="333"/>
      <c r="XX1415" s="333"/>
      <c r="XY1415" s="333"/>
      <c r="XZ1415" s="333"/>
      <c r="YA1415" s="333"/>
      <c r="YB1415" s="333"/>
      <c r="YC1415" s="333"/>
      <c r="YD1415" s="333"/>
      <c r="YE1415" s="333"/>
      <c r="YF1415" s="333"/>
      <c r="YG1415" s="333"/>
      <c r="YH1415" s="333"/>
      <c r="YI1415" s="333"/>
      <c r="YJ1415" s="333"/>
      <c r="YK1415" s="333"/>
      <c r="YL1415" s="333"/>
      <c r="YM1415" s="333"/>
      <c r="YN1415" s="333"/>
      <c r="YO1415" s="333"/>
      <c r="YP1415" s="333"/>
      <c r="YQ1415" s="333"/>
      <c r="YR1415" s="333"/>
      <c r="YS1415" s="333"/>
      <c r="YT1415" s="333"/>
      <c r="YU1415" s="333"/>
      <c r="YV1415" s="333"/>
      <c r="YW1415" s="333"/>
      <c r="YX1415" s="333"/>
      <c r="YY1415" s="333"/>
      <c r="YZ1415" s="333"/>
      <c r="ZA1415" s="333"/>
      <c r="ZB1415" s="333"/>
      <c r="ZC1415" s="333"/>
      <c r="ZD1415" s="333"/>
      <c r="ZE1415" s="333"/>
      <c r="ZF1415" s="333"/>
      <c r="ZG1415" s="333"/>
      <c r="ZH1415" s="333"/>
      <c r="ZI1415" s="333"/>
      <c r="ZJ1415" s="333"/>
      <c r="ZK1415" s="333"/>
      <c r="ZL1415" s="333"/>
      <c r="ZM1415" s="333"/>
      <c r="ZN1415" s="333"/>
      <c r="ZO1415" s="333"/>
      <c r="ZP1415" s="333"/>
      <c r="ZQ1415" s="333"/>
      <c r="ZR1415" s="333"/>
      <c r="ZS1415" s="333"/>
      <c r="ZT1415" s="333"/>
      <c r="ZU1415" s="333"/>
      <c r="ZV1415" s="333"/>
      <c r="ZW1415" s="333"/>
      <c r="ZX1415" s="333"/>
      <c r="ZY1415" s="333"/>
      <c r="ZZ1415" s="333"/>
      <c r="AAA1415" s="333"/>
      <c r="AAB1415" s="333"/>
      <c r="AAC1415" s="333"/>
      <c r="AAD1415" s="333"/>
      <c r="AAE1415" s="333"/>
      <c r="AAF1415" s="333"/>
      <c r="AAG1415" s="333"/>
      <c r="AAH1415" s="333"/>
      <c r="AAI1415" s="333"/>
      <c r="AAJ1415" s="333"/>
      <c r="AAK1415" s="333"/>
      <c r="AAL1415" s="333"/>
      <c r="AAM1415" s="333"/>
      <c r="AAN1415" s="333"/>
      <c r="AAO1415" s="333"/>
      <c r="AAP1415" s="333"/>
      <c r="AAQ1415" s="333"/>
      <c r="AAR1415" s="333"/>
      <c r="AAS1415" s="333"/>
      <c r="AAT1415" s="333"/>
      <c r="AAU1415" s="333"/>
      <c r="AAV1415" s="333"/>
      <c r="AAW1415" s="333"/>
      <c r="AAX1415" s="333"/>
      <c r="AAY1415" s="333"/>
      <c r="AAZ1415" s="333"/>
      <c r="ABA1415" s="333"/>
      <c r="ABB1415" s="333"/>
      <c r="ABC1415" s="333"/>
      <c r="ABD1415" s="333"/>
      <c r="ABE1415" s="333"/>
      <c r="ABF1415" s="333"/>
      <c r="ABG1415" s="333"/>
      <c r="ABH1415" s="333"/>
      <c r="ABI1415" s="333"/>
      <c r="ABJ1415" s="333"/>
      <c r="ABK1415" s="333"/>
      <c r="ABL1415" s="333"/>
      <c r="ABM1415" s="333"/>
      <c r="ABN1415" s="333"/>
      <c r="ABO1415" s="333"/>
      <c r="ABP1415" s="333"/>
      <c r="ABQ1415" s="333"/>
      <c r="ABR1415" s="333"/>
      <c r="ABS1415" s="333"/>
      <c r="ABT1415" s="333"/>
      <c r="ABU1415" s="333"/>
      <c r="ABV1415" s="333"/>
      <c r="ABW1415" s="333"/>
      <c r="ABX1415" s="333"/>
      <c r="ABY1415" s="333"/>
      <c r="ABZ1415" s="333"/>
      <c r="ACA1415" s="333"/>
      <c r="ACB1415" s="333"/>
      <c r="ACC1415" s="333"/>
      <c r="ACD1415" s="333"/>
      <c r="ACE1415" s="333"/>
      <c r="ACF1415" s="333"/>
      <c r="ACG1415" s="333"/>
      <c r="ACH1415" s="333"/>
      <c r="ACI1415" s="333"/>
      <c r="ACJ1415" s="333"/>
      <c r="ACK1415" s="333"/>
      <c r="ACL1415" s="333"/>
      <c r="ACM1415" s="333"/>
      <c r="ACN1415" s="333"/>
      <c r="ACO1415" s="333"/>
      <c r="ACP1415" s="333"/>
      <c r="ACQ1415" s="333"/>
      <c r="ACR1415" s="333"/>
      <c r="ACS1415" s="333"/>
      <c r="ACT1415" s="333"/>
      <c r="ACU1415" s="333"/>
      <c r="ACV1415" s="333"/>
      <c r="ACW1415" s="333"/>
      <c r="ACX1415" s="333"/>
      <c r="ACY1415" s="333"/>
      <c r="ACZ1415" s="333"/>
      <c r="ADA1415" s="333"/>
      <c r="ADB1415" s="333"/>
      <c r="ADC1415" s="333"/>
      <c r="ADD1415" s="333"/>
      <c r="ADE1415" s="333"/>
      <c r="ADF1415" s="333"/>
      <c r="ADG1415" s="333"/>
      <c r="ADH1415" s="333"/>
      <c r="ADI1415" s="333"/>
      <c r="ADJ1415" s="333"/>
      <c r="ADK1415" s="333"/>
      <c r="ADL1415" s="333"/>
      <c r="ADM1415" s="333"/>
      <c r="ADN1415" s="333"/>
      <c r="ADO1415" s="333"/>
      <c r="ADP1415" s="333"/>
      <c r="ADQ1415" s="333"/>
      <c r="ADR1415" s="333"/>
      <c r="ADS1415" s="333"/>
      <c r="ADT1415" s="333"/>
      <c r="ADU1415" s="333"/>
      <c r="ADV1415" s="333"/>
      <c r="ADW1415" s="333"/>
      <c r="ADX1415" s="333"/>
      <c r="ADY1415" s="333"/>
      <c r="ADZ1415" s="333"/>
      <c r="AEA1415" s="333"/>
      <c r="AEB1415" s="333"/>
      <c r="AEC1415" s="333"/>
      <c r="AED1415" s="333"/>
      <c r="AEE1415" s="333"/>
      <c r="AEF1415" s="333"/>
      <c r="AEG1415" s="333"/>
      <c r="AEH1415" s="333"/>
      <c r="AEI1415" s="333"/>
      <c r="AEJ1415" s="333"/>
      <c r="AEK1415" s="333"/>
      <c r="AEL1415" s="333"/>
      <c r="AEM1415" s="333"/>
      <c r="AEN1415" s="333"/>
      <c r="AEO1415" s="333"/>
      <c r="AEP1415" s="333"/>
      <c r="AEQ1415" s="333"/>
      <c r="AER1415" s="333"/>
      <c r="AES1415" s="333"/>
      <c r="AET1415" s="333"/>
      <c r="AEU1415" s="333"/>
      <c r="AEV1415" s="333"/>
      <c r="AEW1415" s="333"/>
      <c r="AEX1415" s="333"/>
      <c r="AEY1415" s="333"/>
      <c r="AEZ1415" s="333"/>
      <c r="AFA1415" s="333"/>
      <c r="AFB1415" s="333"/>
      <c r="AFC1415" s="333"/>
      <c r="AFD1415" s="333"/>
      <c r="AFE1415" s="333"/>
      <c r="AFF1415" s="333"/>
      <c r="AFG1415" s="333"/>
      <c r="AFH1415" s="333"/>
      <c r="AFI1415" s="333"/>
      <c r="AFJ1415" s="333"/>
      <c r="AFK1415" s="333"/>
      <c r="AFL1415" s="333"/>
      <c r="AFM1415" s="333"/>
      <c r="AFN1415" s="333"/>
      <c r="AFO1415" s="333"/>
      <c r="AFP1415" s="333"/>
      <c r="AFQ1415" s="333"/>
      <c r="AFR1415" s="333"/>
      <c r="AFS1415" s="333"/>
      <c r="AFT1415" s="333"/>
      <c r="AFU1415" s="333"/>
      <c r="AFV1415" s="333"/>
      <c r="AFW1415" s="333"/>
      <c r="AFX1415" s="333"/>
      <c r="AFY1415" s="333"/>
      <c r="AFZ1415" s="333"/>
      <c r="AGA1415" s="333"/>
      <c r="AGB1415" s="333"/>
      <c r="AGC1415" s="333"/>
      <c r="AGD1415" s="333"/>
      <c r="AGE1415" s="333"/>
      <c r="AGF1415" s="333"/>
      <c r="AGG1415" s="333"/>
      <c r="AGH1415" s="333"/>
      <c r="AGI1415" s="333"/>
      <c r="AGJ1415" s="333"/>
      <c r="AGK1415" s="333"/>
      <c r="AGL1415" s="333"/>
      <c r="AGM1415" s="333"/>
      <c r="AGN1415" s="333"/>
      <c r="AGO1415" s="333"/>
      <c r="AGP1415" s="333"/>
      <c r="AGQ1415" s="333"/>
      <c r="AGR1415" s="333"/>
      <c r="AGS1415" s="333"/>
      <c r="AGT1415" s="333"/>
      <c r="AGU1415" s="333"/>
      <c r="AGV1415" s="333"/>
      <c r="AGW1415" s="333"/>
      <c r="AGX1415" s="333"/>
      <c r="AGY1415" s="333"/>
      <c r="AGZ1415" s="333"/>
      <c r="AHA1415" s="333"/>
      <c r="AHB1415" s="333"/>
      <c r="AHC1415" s="333"/>
      <c r="AHD1415" s="333"/>
      <c r="AHE1415" s="333"/>
      <c r="AHF1415" s="333"/>
      <c r="AHG1415" s="333"/>
      <c r="AHH1415" s="333"/>
      <c r="AHI1415" s="333"/>
      <c r="AHJ1415" s="333"/>
      <c r="AHK1415" s="333"/>
      <c r="AHL1415" s="333"/>
      <c r="AHM1415" s="333"/>
      <c r="AHN1415" s="333"/>
      <c r="AHO1415" s="333"/>
      <c r="AHP1415" s="333"/>
      <c r="AHQ1415" s="333"/>
      <c r="AHR1415" s="333"/>
      <c r="AHS1415" s="333"/>
      <c r="AHT1415" s="333"/>
      <c r="AHU1415" s="333"/>
      <c r="AHV1415" s="333"/>
      <c r="AHW1415" s="333"/>
      <c r="AHX1415" s="333"/>
      <c r="AHY1415" s="333"/>
      <c r="AHZ1415" s="333"/>
      <c r="AIA1415" s="333"/>
      <c r="AIB1415" s="333"/>
      <c r="AIC1415" s="333"/>
      <c r="AID1415" s="333"/>
      <c r="AIE1415" s="333"/>
      <c r="AIF1415" s="333"/>
      <c r="AIG1415" s="333"/>
      <c r="AIH1415" s="333"/>
      <c r="AII1415" s="333"/>
      <c r="AIJ1415" s="333"/>
      <c r="AIK1415" s="333"/>
      <c r="AIL1415" s="333"/>
      <c r="AIM1415" s="333"/>
      <c r="AIN1415" s="333"/>
      <c r="AIO1415" s="333"/>
      <c r="AIP1415" s="333"/>
      <c r="AIQ1415" s="333"/>
      <c r="AIR1415" s="333"/>
      <c r="AIS1415" s="333"/>
      <c r="AIT1415" s="333"/>
      <c r="AIU1415" s="333"/>
      <c r="AIV1415" s="333"/>
      <c r="AIW1415" s="333"/>
      <c r="AIX1415" s="333"/>
      <c r="AIY1415" s="333"/>
      <c r="AIZ1415" s="333"/>
      <c r="AJA1415" s="333"/>
      <c r="AJB1415" s="333"/>
      <c r="AJC1415" s="333"/>
      <c r="AJD1415" s="333"/>
      <c r="AJE1415" s="333"/>
      <c r="AJF1415" s="333"/>
      <c r="AJG1415" s="333"/>
      <c r="AJH1415" s="333"/>
      <c r="AJI1415" s="333"/>
      <c r="AJJ1415" s="333"/>
      <c r="AJK1415" s="333"/>
      <c r="AJL1415" s="333"/>
      <c r="AJM1415" s="333"/>
      <c r="AJN1415" s="333"/>
      <c r="AJO1415" s="333"/>
      <c r="AJP1415" s="333"/>
      <c r="AJQ1415" s="333"/>
      <c r="AJR1415" s="333"/>
      <c r="AJS1415" s="333"/>
      <c r="AJT1415" s="333"/>
      <c r="AJU1415" s="333"/>
      <c r="AJV1415" s="333"/>
      <c r="AJW1415" s="333"/>
      <c r="AJX1415" s="333"/>
      <c r="AJY1415" s="333"/>
      <c r="AJZ1415" s="333"/>
      <c r="AKA1415" s="333"/>
      <c r="AKB1415" s="333"/>
      <c r="AKC1415" s="333"/>
      <c r="AKD1415" s="333"/>
      <c r="AKE1415" s="333"/>
      <c r="AKF1415" s="333"/>
      <c r="AKG1415" s="333"/>
      <c r="AKH1415" s="333"/>
      <c r="AKI1415" s="333"/>
      <c r="AKJ1415" s="333"/>
      <c r="AKK1415" s="333"/>
      <c r="AKL1415" s="333"/>
      <c r="AKM1415" s="333"/>
      <c r="AKN1415" s="333"/>
      <c r="AKO1415" s="333"/>
      <c r="AKP1415" s="333"/>
      <c r="AKQ1415" s="333"/>
      <c r="AKR1415" s="333"/>
      <c r="AKS1415" s="333"/>
      <c r="AKT1415" s="333"/>
      <c r="AKU1415" s="333"/>
      <c r="AKV1415" s="333"/>
      <c r="AKW1415" s="333"/>
      <c r="AKX1415" s="333"/>
      <c r="AKY1415" s="333"/>
      <c r="AKZ1415" s="333"/>
      <c r="ALA1415" s="333"/>
      <c r="ALB1415" s="333"/>
      <c r="ALC1415" s="333"/>
      <c r="ALD1415" s="333"/>
      <c r="ALE1415" s="333"/>
      <c r="ALF1415" s="333"/>
      <c r="ALG1415" s="333"/>
      <c r="ALH1415" s="333"/>
      <c r="ALI1415" s="333"/>
      <c r="ALJ1415" s="333"/>
      <c r="ALK1415" s="333"/>
      <c r="ALL1415" s="333"/>
      <c r="ALM1415" s="333"/>
      <c r="ALN1415" s="333"/>
      <c r="ALO1415" s="333"/>
      <c r="ALP1415" s="333"/>
      <c r="ALQ1415" s="333"/>
      <c r="ALR1415" s="333"/>
      <c r="ALS1415" s="333"/>
      <c r="ALT1415" s="333"/>
      <c r="ALU1415" s="333"/>
      <c r="ALV1415" s="333"/>
      <c r="ALW1415" s="333"/>
      <c r="ALX1415" s="333"/>
      <c r="ALY1415" s="333"/>
      <c r="ALZ1415" s="333"/>
      <c r="AMA1415" s="333"/>
      <c r="AMB1415" s="333"/>
      <c r="AMC1415" s="333"/>
      <c r="AMD1415" s="333"/>
      <c r="AME1415" s="333"/>
      <c r="AMF1415" s="333"/>
      <c r="AMG1415" s="333"/>
      <c r="AMH1415" s="333"/>
      <c r="AMI1415" s="333"/>
      <c r="AMJ1415" s="333"/>
      <c r="AMK1415" s="333"/>
      <c r="AML1415" s="333"/>
      <c r="AMM1415" s="333"/>
      <c r="AMN1415" s="333"/>
      <c r="AMO1415" s="333"/>
      <c r="AMP1415" s="333"/>
      <c r="AMQ1415" s="333"/>
      <c r="AMR1415" s="333"/>
      <c r="AMS1415" s="333"/>
      <c r="AMT1415" s="333"/>
      <c r="AMU1415" s="333"/>
      <c r="AMV1415" s="333"/>
      <c r="AMW1415" s="333"/>
      <c r="AMX1415" s="333"/>
      <c r="AMY1415" s="333"/>
      <c r="AMZ1415" s="333"/>
      <c r="ANA1415" s="333"/>
      <c r="ANB1415" s="333"/>
      <c r="ANC1415" s="333"/>
      <c r="AND1415" s="333"/>
      <c r="ANE1415" s="333"/>
      <c r="ANF1415" s="333"/>
      <c r="ANG1415" s="333"/>
      <c r="ANH1415" s="333"/>
      <c r="ANI1415" s="333"/>
      <c r="ANJ1415" s="333"/>
      <c r="ANK1415" s="333"/>
      <c r="ANL1415" s="333"/>
      <c r="ANM1415" s="333"/>
      <c r="ANN1415" s="333"/>
      <c r="ANO1415" s="333"/>
      <c r="ANP1415" s="333"/>
      <c r="ANQ1415" s="333"/>
      <c r="ANR1415" s="333"/>
      <c r="ANS1415" s="333"/>
      <c r="ANT1415" s="333"/>
      <c r="ANU1415" s="333"/>
      <c r="ANV1415" s="333"/>
      <c r="ANW1415" s="333"/>
      <c r="ANX1415" s="333"/>
      <c r="ANY1415" s="333"/>
      <c r="ANZ1415" s="333"/>
      <c r="AOA1415" s="333"/>
      <c r="AOB1415" s="333"/>
      <c r="AOC1415" s="333"/>
      <c r="AOD1415" s="333"/>
      <c r="AOE1415" s="333"/>
      <c r="AOF1415" s="333"/>
      <c r="AOG1415" s="333"/>
      <c r="AOH1415" s="333"/>
      <c r="AOI1415" s="333"/>
      <c r="AOJ1415" s="333"/>
      <c r="AOK1415" s="333"/>
      <c r="AOL1415" s="333"/>
      <c r="AOM1415" s="333"/>
      <c r="AON1415" s="333"/>
      <c r="AOO1415" s="333"/>
      <c r="AOP1415" s="333"/>
      <c r="AOQ1415" s="333"/>
      <c r="AOR1415" s="333"/>
      <c r="AOS1415" s="333"/>
      <c r="AOT1415" s="333"/>
      <c r="AOU1415" s="333"/>
      <c r="AOV1415" s="333"/>
      <c r="AOW1415" s="333"/>
      <c r="AOX1415" s="333"/>
      <c r="AOY1415" s="333"/>
      <c r="AOZ1415" s="333"/>
      <c r="APA1415" s="333"/>
      <c r="APB1415" s="333"/>
      <c r="APC1415" s="333"/>
      <c r="APD1415" s="333"/>
      <c r="APE1415" s="333"/>
      <c r="APF1415" s="333"/>
      <c r="APG1415" s="333"/>
      <c r="APH1415" s="333"/>
      <c r="API1415" s="333"/>
      <c r="APJ1415" s="333"/>
      <c r="APK1415" s="333"/>
      <c r="APL1415" s="333"/>
      <c r="APM1415" s="333"/>
      <c r="APN1415" s="333"/>
      <c r="APO1415" s="333"/>
      <c r="APP1415" s="333"/>
      <c r="APQ1415" s="333"/>
      <c r="APR1415" s="333"/>
      <c r="APS1415" s="333"/>
      <c r="APT1415" s="333"/>
      <c r="APU1415" s="333"/>
      <c r="APV1415" s="333"/>
      <c r="APW1415" s="333"/>
      <c r="APX1415" s="333"/>
      <c r="APY1415" s="333"/>
      <c r="APZ1415" s="333"/>
      <c r="AQA1415" s="333"/>
      <c r="AQB1415" s="333"/>
      <c r="AQC1415" s="333"/>
      <c r="AQD1415" s="333"/>
      <c r="AQE1415" s="333"/>
      <c r="AQF1415" s="333"/>
      <c r="AQG1415" s="333"/>
      <c r="AQH1415" s="333"/>
      <c r="AQI1415" s="333"/>
      <c r="AQJ1415" s="333"/>
      <c r="AQK1415" s="333"/>
      <c r="AQL1415" s="333"/>
      <c r="AQM1415" s="333"/>
      <c r="AQN1415" s="333"/>
      <c r="AQO1415" s="333"/>
      <c r="AQP1415" s="333"/>
      <c r="AQQ1415" s="333"/>
      <c r="AQR1415" s="333"/>
      <c r="AQS1415" s="333"/>
      <c r="AQT1415" s="333"/>
      <c r="AQU1415" s="333"/>
      <c r="AQV1415" s="333"/>
      <c r="AQW1415" s="333"/>
      <c r="AQX1415" s="333"/>
      <c r="AQY1415" s="333"/>
      <c r="AQZ1415" s="333"/>
      <c r="ARA1415" s="333"/>
      <c r="ARB1415" s="333"/>
      <c r="ARC1415" s="333"/>
      <c r="ARD1415" s="333"/>
      <c r="ARE1415" s="333"/>
      <c r="ARF1415" s="333"/>
      <c r="ARG1415" s="333"/>
      <c r="ARH1415" s="333"/>
      <c r="ARI1415" s="333"/>
      <c r="ARJ1415" s="333"/>
      <c r="ARK1415" s="333"/>
      <c r="ARL1415" s="333"/>
      <c r="ARM1415" s="333"/>
      <c r="ARN1415" s="333"/>
      <c r="ARO1415" s="333"/>
      <c r="ARP1415" s="333"/>
      <c r="ARQ1415" s="333"/>
      <c r="ARR1415" s="333"/>
      <c r="ARS1415" s="333"/>
      <c r="ART1415" s="333"/>
      <c r="ARU1415" s="333"/>
      <c r="ARV1415" s="333"/>
      <c r="ARW1415" s="333"/>
      <c r="ARX1415" s="333"/>
      <c r="ARY1415" s="333"/>
      <c r="ARZ1415" s="333"/>
      <c r="ASA1415" s="333"/>
      <c r="ASB1415" s="333"/>
      <c r="ASC1415" s="333"/>
      <c r="ASD1415" s="333"/>
      <c r="ASE1415" s="333"/>
      <c r="ASF1415" s="333"/>
      <c r="ASG1415" s="333"/>
      <c r="ASH1415" s="333"/>
      <c r="ASI1415" s="333"/>
      <c r="ASJ1415" s="333"/>
      <c r="ASK1415" s="333"/>
      <c r="ASL1415" s="333"/>
      <c r="ASM1415" s="333"/>
      <c r="ASN1415" s="333"/>
      <c r="ASO1415" s="333"/>
      <c r="ASP1415" s="333"/>
      <c r="ASQ1415" s="333"/>
      <c r="ASR1415" s="333"/>
      <c r="ASS1415" s="333"/>
      <c r="AST1415" s="333"/>
      <c r="ASU1415" s="333"/>
      <c r="ASV1415" s="333"/>
      <c r="ASW1415" s="333"/>
      <c r="ASX1415" s="333"/>
      <c r="ASY1415" s="333"/>
      <c r="ASZ1415" s="333"/>
      <c r="ATA1415" s="333"/>
      <c r="ATB1415" s="333"/>
      <c r="ATC1415" s="333"/>
      <c r="ATD1415" s="333"/>
      <c r="ATE1415" s="333"/>
      <c r="ATF1415" s="333"/>
      <c r="ATG1415" s="333"/>
      <c r="ATH1415" s="333"/>
      <c r="ATI1415" s="333"/>
      <c r="ATJ1415" s="333"/>
      <c r="ATK1415" s="333"/>
      <c r="ATL1415" s="333"/>
      <c r="ATM1415" s="333"/>
      <c r="ATN1415" s="333"/>
      <c r="ATO1415" s="333"/>
      <c r="ATP1415" s="333"/>
      <c r="ATQ1415" s="333"/>
      <c r="ATR1415" s="333"/>
      <c r="ATS1415" s="333"/>
      <c r="ATT1415" s="333"/>
      <c r="ATU1415" s="333"/>
      <c r="ATV1415" s="333"/>
      <c r="ATW1415" s="333"/>
      <c r="ATX1415" s="333"/>
      <c r="ATY1415" s="333"/>
      <c r="ATZ1415" s="333"/>
      <c r="AUA1415" s="333"/>
      <c r="AUB1415" s="333"/>
      <c r="AUC1415" s="333"/>
      <c r="AUD1415" s="333"/>
      <c r="AUE1415" s="333"/>
      <c r="AUF1415" s="333"/>
      <c r="AUG1415" s="333"/>
      <c r="AUH1415" s="333"/>
      <c r="AUI1415" s="333"/>
      <c r="AUJ1415" s="333"/>
      <c r="AUK1415" s="333"/>
      <c r="AUL1415" s="333"/>
      <c r="AUM1415" s="333"/>
      <c r="AUN1415" s="333"/>
      <c r="AUO1415" s="333"/>
      <c r="AUP1415" s="333"/>
      <c r="AUQ1415" s="333"/>
      <c r="AUR1415" s="333"/>
      <c r="AUS1415" s="333"/>
      <c r="AUT1415" s="333"/>
      <c r="AUU1415" s="333"/>
      <c r="AUV1415" s="333"/>
      <c r="AUW1415" s="333"/>
      <c r="AUX1415" s="333"/>
      <c r="AUY1415" s="333"/>
      <c r="AUZ1415" s="333"/>
      <c r="AVA1415" s="333"/>
      <c r="AVB1415" s="333"/>
      <c r="AVC1415" s="333"/>
      <c r="AVD1415" s="333"/>
      <c r="AVE1415" s="333"/>
      <c r="AVF1415" s="333"/>
      <c r="AVG1415" s="333"/>
      <c r="AVH1415" s="333"/>
      <c r="AVI1415" s="333"/>
      <c r="AVJ1415" s="333"/>
      <c r="AVK1415" s="333"/>
      <c r="AVL1415" s="333"/>
      <c r="AVM1415" s="333"/>
      <c r="AVN1415" s="333"/>
      <c r="AVO1415" s="333"/>
      <c r="AVP1415" s="333"/>
      <c r="AVQ1415" s="333"/>
      <c r="AVR1415" s="333"/>
      <c r="AVS1415" s="333"/>
      <c r="AVT1415" s="333"/>
      <c r="AVU1415" s="333"/>
      <c r="AVV1415" s="333"/>
      <c r="AVW1415" s="333"/>
      <c r="AVX1415" s="333"/>
      <c r="AVY1415" s="333"/>
      <c r="AVZ1415" s="333"/>
      <c r="AWA1415" s="333"/>
      <c r="AWB1415" s="333"/>
      <c r="AWC1415" s="333"/>
      <c r="AWD1415" s="333"/>
      <c r="AWE1415" s="333"/>
      <c r="AWF1415" s="333"/>
      <c r="AWG1415" s="333"/>
      <c r="AWH1415" s="333"/>
      <c r="AWI1415" s="333"/>
      <c r="AWJ1415" s="333"/>
      <c r="AWK1415" s="333"/>
      <c r="AWL1415" s="333"/>
      <c r="AWM1415" s="333"/>
      <c r="AWN1415" s="333"/>
      <c r="AWO1415" s="333"/>
      <c r="AWP1415" s="333"/>
      <c r="AWQ1415" s="333"/>
      <c r="AWR1415" s="333"/>
      <c r="AWS1415" s="333"/>
      <c r="AWT1415" s="333"/>
      <c r="AWU1415" s="333"/>
      <c r="AWV1415" s="333"/>
      <c r="AWW1415" s="333"/>
      <c r="AWX1415" s="333"/>
      <c r="AWY1415" s="333"/>
      <c r="AWZ1415" s="333"/>
      <c r="AXA1415" s="333"/>
      <c r="AXB1415" s="333"/>
      <c r="AXC1415" s="333"/>
      <c r="AXD1415" s="333"/>
      <c r="AXE1415" s="333"/>
      <c r="AXF1415" s="333"/>
      <c r="AXG1415" s="333"/>
      <c r="AXH1415" s="333"/>
      <c r="AXI1415" s="333"/>
      <c r="AXJ1415" s="333"/>
      <c r="AXK1415" s="333"/>
      <c r="AXL1415" s="333"/>
      <c r="AXM1415" s="333"/>
      <c r="AXN1415" s="333"/>
      <c r="AXO1415" s="333"/>
      <c r="AXP1415" s="333"/>
      <c r="AXQ1415" s="333"/>
      <c r="AXR1415" s="333"/>
      <c r="AXS1415" s="333"/>
      <c r="AXT1415" s="333"/>
      <c r="AXU1415" s="333"/>
      <c r="AXV1415" s="333"/>
      <c r="AXW1415" s="333"/>
      <c r="AXX1415" s="333"/>
      <c r="AXY1415" s="333"/>
      <c r="AXZ1415" s="333"/>
      <c r="AYA1415" s="333"/>
      <c r="AYB1415" s="333"/>
      <c r="AYC1415" s="333"/>
      <c r="AYD1415" s="333"/>
      <c r="AYE1415" s="333"/>
      <c r="AYF1415" s="333"/>
      <c r="AYG1415" s="333"/>
      <c r="AYH1415" s="333"/>
      <c r="AYI1415" s="333"/>
      <c r="AYJ1415" s="333"/>
      <c r="AYK1415" s="333"/>
      <c r="AYL1415" s="333"/>
      <c r="AYM1415" s="333"/>
      <c r="AYN1415" s="333"/>
      <c r="AYO1415" s="333"/>
      <c r="AYP1415" s="333"/>
      <c r="AYQ1415" s="333"/>
      <c r="AYR1415" s="333"/>
      <c r="AYS1415" s="333"/>
      <c r="AYT1415" s="333"/>
      <c r="AYU1415" s="333"/>
      <c r="AYV1415" s="333"/>
      <c r="AYW1415" s="333"/>
      <c r="AYX1415" s="333"/>
      <c r="AYY1415" s="333"/>
      <c r="AYZ1415" s="333"/>
      <c r="AZA1415" s="333"/>
      <c r="AZB1415" s="333"/>
      <c r="AZC1415" s="333"/>
      <c r="AZD1415" s="333"/>
      <c r="AZE1415" s="333"/>
      <c r="AZF1415" s="333"/>
      <c r="AZG1415" s="333"/>
      <c r="AZH1415" s="333"/>
      <c r="AZI1415" s="333"/>
      <c r="AZJ1415" s="333"/>
      <c r="AZK1415" s="333"/>
      <c r="AZL1415" s="333"/>
      <c r="AZM1415" s="333"/>
      <c r="AZN1415" s="333"/>
      <c r="AZO1415" s="333"/>
      <c r="AZP1415" s="333"/>
      <c r="AZQ1415" s="333"/>
      <c r="AZR1415" s="333"/>
      <c r="AZS1415" s="333"/>
      <c r="AZT1415" s="333"/>
      <c r="AZU1415" s="333"/>
      <c r="AZV1415" s="333"/>
      <c r="AZW1415" s="333"/>
      <c r="AZX1415" s="333"/>
      <c r="AZY1415" s="333"/>
      <c r="AZZ1415" s="333"/>
      <c r="BAA1415" s="333"/>
      <c r="BAB1415" s="333"/>
      <c r="BAC1415" s="333"/>
      <c r="BAD1415" s="333"/>
      <c r="BAE1415" s="333"/>
      <c r="BAF1415" s="333"/>
      <c r="BAG1415" s="333"/>
      <c r="BAH1415" s="333"/>
      <c r="BAI1415" s="333"/>
      <c r="BAJ1415" s="333"/>
      <c r="BAK1415" s="333"/>
      <c r="BAL1415" s="333"/>
      <c r="BAM1415" s="333"/>
      <c r="BAN1415" s="333"/>
      <c r="BAO1415" s="333"/>
      <c r="BAP1415" s="333"/>
      <c r="BAQ1415" s="333"/>
      <c r="BAR1415" s="333"/>
      <c r="BAS1415" s="333"/>
      <c r="BAT1415" s="333"/>
      <c r="BAU1415" s="333"/>
      <c r="BAV1415" s="333"/>
      <c r="BAW1415" s="333"/>
      <c r="BAX1415" s="333"/>
      <c r="BAY1415" s="333"/>
      <c r="BAZ1415" s="333"/>
      <c r="BBA1415" s="333"/>
      <c r="BBB1415" s="333"/>
      <c r="BBC1415" s="333"/>
      <c r="BBD1415" s="333"/>
      <c r="BBE1415" s="333"/>
      <c r="BBF1415" s="333"/>
      <c r="BBG1415" s="333"/>
      <c r="BBH1415" s="333"/>
      <c r="BBI1415" s="333"/>
      <c r="BBJ1415" s="333"/>
      <c r="BBK1415" s="333"/>
      <c r="BBL1415" s="333"/>
      <c r="BBM1415" s="333"/>
      <c r="BBN1415" s="333"/>
      <c r="BBO1415" s="333"/>
      <c r="BBP1415" s="333"/>
      <c r="BBQ1415" s="333"/>
      <c r="BBR1415" s="333"/>
      <c r="BBS1415" s="333"/>
      <c r="BBT1415" s="333"/>
      <c r="BBU1415" s="333"/>
      <c r="BBV1415" s="333"/>
      <c r="BBW1415" s="333"/>
      <c r="BBX1415" s="333"/>
      <c r="BBY1415" s="333"/>
      <c r="BBZ1415" s="333"/>
      <c r="BCA1415" s="333"/>
      <c r="BCB1415" s="333"/>
      <c r="BCC1415" s="333"/>
      <c r="BCD1415" s="333"/>
      <c r="BCE1415" s="333"/>
      <c r="BCF1415" s="333"/>
      <c r="BCG1415" s="333"/>
      <c r="BCH1415" s="333"/>
      <c r="BCI1415" s="333"/>
      <c r="BCJ1415" s="333"/>
      <c r="BCK1415" s="333"/>
      <c r="BCL1415" s="333"/>
      <c r="BCM1415" s="333"/>
      <c r="BCN1415" s="333"/>
      <c r="BCO1415" s="333"/>
      <c r="BCP1415" s="333"/>
      <c r="BCQ1415" s="333"/>
      <c r="BCR1415" s="333"/>
      <c r="BCS1415" s="333"/>
      <c r="BCT1415" s="333"/>
      <c r="BCU1415" s="333"/>
      <c r="BCV1415" s="333"/>
      <c r="BCW1415" s="333"/>
      <c r="BCX1415" s="333"/>
      <c r="BCY1415" s="333"/>
      <c r="BCZ1415" s="333"/>
      <c r="BDA1415" s="333"/>
      <c r="BDB1415" s="333"/>
      <c r="BDC1415" s="333"/>
      <c r="BDD1415" s="333"/>
      <c r="BDE1415" s="333"/>
      <c r="BDF1415" s="333"/>
      <c r="BDG1415" s="333"/>
      <c r="BDH1415" s="333"/>
      <c r="BDI1415" s="333"/>
      <c r="BDJ1415" s="333"/>
      <c r="BDK1415" s="333"/>
      <c r="BDL1415" s="333"/>
      <c r="BDM1415" s="333"/>
      <c r="BDN1415" s="333"/>
      <c r="BDO1415" s="333"/>
      <c r="BDP1415" s="333"/>
      <c r="BDQ1415" s="333"/>
      <c r="BDR1415" s="333"/>
      <c r="BDS1415" s="333"/>
      <c r="BDT1415" s="333"/>
      <c r="BDU1415" s="333"/>
      <c r="BDV1415" s="333"/>
      <c r="BDW1415" s="333"/>
      <c r="BDX1415" s="333"/>
      <c r="BDY1415" s="333"/>
      <c r="BDZ1415" s="333"/>
      <c r="BEA1415" s="333"/>
      <c r="BEB1415" s="333"/>
      <c r="BEC1415" s="333"/>
      <c r="BED1415" s="333"/>
      <c r="BEE1415" s="333"/>
      <c r="BEF1415" s="333"/>
      <c r="BEG1415" s="333"/>
      <c r="BEH1415" s="333"/>
      <c r="BEI1415" s="333"/>
      <c r="BEJ1415" s="333"/>
      <c r="BEK1415" s="333"/>
      <c r="BEL1415" s="333"/>
      <c r="BEM1415" s="333"/>
      <c r="BEN1415" s="333"/>
      <c r="BEO1415" s="333"/>
      <c r="BEP1415" s="333"/>
      <c r="BEQ1415" s="333"/>
      <c r="BER1415" s="333"/>
      <c r="BES1415" s="333"/>
      <c r="BET1415" s="333"/>
      <c r="BEU1415" s="333"/>
      <c r="BEV1415" s="333"/>
      <c r="BEW1415" s="333"/>
      <c r="BEX1415" s="333"/>
      <c r="BEY1415" s="333"/>
      <c r="BEZ1415" s="333"/>
      <c r="BFA1415" s="333"/>
      <c r="BFB1415" s="333"/>
      <c r="BFC1415" s="333"/>
      <c r="BFD1415" s="333"/>
      <c r="BFE1415" s="333"/>
      <c r="BFF1415" s="333"/>
      <c r="BFG1415" s="333"/>
      <c r="BFH1415" s="333"/>
      <c r="BFI1415" s="333"/>
      <c r="BFJ1415" s="333"/>
      <c r="BFK1415" s="333"/>
      <c r="BFL1415" s="333"/>
      <c r="BFM1415" s="333"/>
      <c r="BFN1415" s="333"/>
      <c r="BFO1415" s="333"/>
      <c r="BFP1415" s="333"/>
      <c r="BFQ1415" s="333"/>
      <c r="BFR1415" s="333"/>
      <c r="BFS1415" s="333"/>
      <c r="BFT1415" s="333"/>
      <c r="BFU1415" s="333"/>
      <c r="BFV1415" s="333"/>
      <c r="BFW1415" s="333"/>
      <c r="BFX1415" s="333"/>
      <c r="BFY1415" s="333"/>
      <c r="BFZ1415" s="333"/>
      <c r="BGA1415" s="333"/>
      <c r="BGB1415" s="333"/>
      <c r="BGC1415" s="333"/>
      <c r="BGD1415" s="333"/>
      <c r="BGE1415" s="333"/>
      <c r="BGF1415" s="333"/>
      <c r="BGG1415" s="333"/>
      <c r="BGH1415" s="333"/>
      <c r="BGI1415" s="333"/>
      <c r="BGJ1415" s="333"/>
      <c r="BGK1415" s="333"/>
      <c r="BGL1415" s="333"/>
      <c r="BGM1415" s="333"/>
      <c r="BGN1415" s="333"/>
      <c r="BGO1415" s="333"/>
      <c r="BGP1415" s="333"/>
      <c r="BGQ1415" s="333"/>
      <c r="BGR1415" s="333"/>
      <c r="BGS1415" s="333"/>
      <c r="BGT1415" s="333"/>
      <c r="BGU1415" s="333"/>
      <c r="BGV1415" s="333"/>
      <c r="BGW1415" s="333"/>
      <c r="BGX1415" s="333"/>
      <c r="BGY1415" s="333"/>
      <c r="BGZ1415" s="333"/>
      <c r="BHA1415" s="333"/>
      <c r="BHB1415" s="333"/>
      <c r="BHC1415" s="333"/>
      <c r="BHD1415" s="333"/>
      <c r="BHE1415" s="333"/>
      <c r="BHF1415" s="333"/>
      <c r="BHG1415" s="333"/>
      <c r="BHH1415" s="333"/>
      <c r="BHI1415" s="333"/>
      <c r="BHJ1415" s="333"/>
      <c r="BHK1415" s="333"/>
      <c r="BHL1415" s="333"/>
      <c r="BHM1415" s="333"/>
      <c r="BHN1415" s="333"/>
      <c r="BHO1415" s="333"/>
      <c r="BHP1415" s="333"/>
      <c r="BHQ1415" s="333"/>
      <c r="BHR1415" s="333"/>
      <c r="BHS1415" s="333"/>
      <c r="BHT1415" s="333"/>
      <c r="BHU1415" s="333"/>
      <c r="BHV1415" s="333"/>
      <c r="BHW1415" s="333"/>
      <c r="BHX1415" s="333"/>
      <c r="BHY1415" s="333"/>
      <c r="BHZ1415" s="333"/>
      <c r="BIA1415" s="333"/>
      <c r="BIB1415" s="333"/>
      <c r="BIC1415" s="333"/>
      <c r="BID1415" s="333"/>
      <c r="BIE1415" s="333"/>
      <c r="BIF1415" s="333"/>
      <c r="BIG1415" s="333"/>
      <c r="BIH1415" s="333"/>
      <c r="BII1415" s="333"/>
      <c r="BIJ1415" s="333"/>
      <c r="BIK1415" s="333"/>
      <c r="BIL1415" s="333"/>
      <c r="BIM1415" s="333"/>
      <c r="BIN1415" s="333"/>
      <c r="BIO1415" s="333"/>
      <c r="BIP1415" s="333"/>
      <c r="BIQ1415" s="333"/>
      <c r="BIR1415" s="333"/>
      <c r="BIS1415" s="333"/>
      <c r="BIT1415" s="333"/>
      <c r="BIU1415" s="333"/>
      <c r="BIV1415" s="333"/>
      <c r="BIW1415" s="333"/>
      <c r="BIX1415" s="333"/>
      <c r="BIY1415" s="333"/>
      <c r="BIZ1415" s="333"/>
      <c r="BJA1415" s="333"/>
      <c r="BJB1415" s="333"/>
      <c r="BJC1415" s="333"/>
      <c r="BJD1415" s="333"/>
      <c r="BJE1415" s="333"/>
      <c r="BJF1415" s="333"/>
      <c r="BJG1415" s="333"/>
      <c r="BJH1415" s="333"/>
      <c r="BJI1415" s="333"/>
      <c r="BJJ1415" s="333"/>
      <c r="BJK1415" s="333"/>
      <c r="BJL1415" s="333"/>
      <c r="BJM1415" s="333"/>
      <c r="BJN1415" s="333"/>
      <c r="BJO1415" s="333"/>
      <c r="BJP1415" s="333"/>
      <c r="BJQ1415" s="333"/>
      <c r="BJR1415" s="333"/>
      <c r="BJS1415" s="333"/>
      <c r="BJT1415" s="333"/>
      <c r="BJU1415" s="333"/>
      <c r="BJV1415" s="333"/>
      <c r="BJW1415" s="333"/>
      <c r="BJX1415" s="333"/>
      <c r="BJY1415" s="333"/>
      <c r="BJZ1415" s="333"/>
      <c r="BKA1415" s="333"/>
      <c r="BKB1415" s="333"/>
      <c r="BKC1415" s="333"/>
      <c r="BKD1415" s="333"/>
      <c r="BKE1415" s="333"/>
      <c r="BKF1415" s="333"/>
      <c r="BKG1415" s="333"/>
      <c r="BKH1415" s="333"/>
      <c r="BKI1415" s="333"/>
      <c r="BKJ1415" s="333"/>
      <c r="BKK1415" s="333"/>
      <c r="BKL1415" s="333"/>
      <c r="BKM1415" s="333"/>
      <c r="BKN1415" s="333"/>
      <c r="BKO1415" s="333"/>
      <c r="BKP1415" s="333"/>
      <c r="BKQ1415" s="333"/>
      <c r="BKR1415" s="333"/>
      <c r="BKS1415" s="333"/>
      <c r="BKT1415" s="333"/>
      <c r="BKU1415" s="333"/>
      <c r="BKV1415" s="333"/>
      <c r="BKW1415" s="333"/>
      <c r="BKX1415" s="333"/>
      <c r="BKY1415" s="333"/>
      <c r="BKZ1415" s="333"/>
      <c r="BLA1415" s="333"/>
      <c r="BLB1415" s="333"/>
      <c r="BLC1415" s="333"/>
      <c r="BLD1415" s="333"/>
      <c r="BLE1415" s="333"/>
      <c r="BLF1415" s="333"/>
      <c r="BLG1415" s="333"/>
      <c r="BLH1415" s="333"/>
      <c r="BLI1415" s="333"/>
      <c r="BLJ1415" s="333"/>
      <c r="BLK1415" s="333"/>
      <c r="BLL1415" s="333"/>
      <c r="BLM1415" s="333"/>
      <c r="BLN1415" s="333"/>
      <c r="BLO1415" s="333"/>
      <c r="BLP1415" s="333"/>
      <c r="BLQ1415" s="333"/>
      <c r="BLR1415" s="333"/>
      <c r="BLS1415" s="333"/>
      <c r="BLT1415" s="333"/>
      <c r="BLU1415" s="333"/>
      <c r="BLV1415" s="333"/>
      <c r="BLW1415" s="333"/>
      <c r="BLX1415" s="333"/>
      <c r="BLY1415" s="333"/>
      <c r="BLZ1415" s="333"/>
      <c r="BMA1415" s="333"/>
      <c r="BMB1415" s="333"/>
      <c r="BMC1415" s="333"/>
      <c r="BMD1415" s="333"/>
      <c r="BME1415" s="333"/>
      <c r="BMF1415" s="333"/>
      <c r="BMG1415" s="333"/>
      <c r="BMH1415" s="333"/>
      <c r="BMI1415" s="333"/>
      <c r="BMJ1415" s="333"/>
      <c r="BMK1415" s="333"/>
      <c r="BML1415" s="333"/>
      <c r="BMM1415" s="333"/>
      <c r="BMN1415" s="333"/>
      <c r="BMO1415" s="333"/>
      <c r="BMP1415" s="333"/>
      <c r="BMQ1415" s="333"/>
      <c r="BMR1415" s="333"/>
      <c r="BMS1415" s="333"/>
      <c r="BMT1415" s="333"/>
      <c r="BMU1415" s="333"/>
      <c r="BMV1415" s="333"/>
      <c r="BMW1415" s="333"/>
      <c r="BMX1415" s="333"/>
      <c r="BMY1415" s="333"/>
      <c r="BMZ1415" s="333"/>
      <c r="BNA1415" s="333"/>
      <c r="BNB1415" s="333"/>
      <c r="BNC1415" s="333"/>
      <c r="BND1415" s="333"/>
      <c r="BNE1415" s="333"/>
      <c r="BNF1415" s="333"/>
      <c r="BNG1415" s="333"/>
      <c r="BNH1415" s="333"/>
      <c r="BNI1415" s="333"/>
      <c r="BNJ1415" s="333"/>
      <c r="BNK1415" s="333"/>
      <c r="BNL1415" s="333"/>
      <c r="BNM1415" s="333"/>
      <c r="BNN1415" s="333"/>
      <c r="BNO1415" s="333"/>
      <c r="BNP1415" s="333"/>
      <c r="BNQ1415" s="333"/>
      <c r="BNR1415" s="333"/>
      <c r="BNS1415" s="333"/>
      <c r="BNT1415" s="333"/>
      <c r="BNU1415" s="333"/>
      <c r="BNV1415" s="333"/>
      <c r="BNW1415" s="333"/>
      <c r="BNX1415" s="333"/>
      <c r="BNY1415" s="333"/>
      <c r="BNZ1415" s="333"/>
      <c r="BOA1415" s="333"/>
      <c r="BOB1415" s="333"/>
      <c r="BOC1415" s="333"/>
      <c r="BOD1415" s="333"/>
      <c r="BOE1415" s="333"/>
      <c r="BOF1415" s="333"/>
      <c r="BOG1415" s="333"/>
      <c r="BOH1415" s="333"/>
      <c r="BOI1415" s="333"/>
      <c r="BOJ1415" s="333"/>
      <c r="BOK1415" s="333"/>
      <c r="BOL1415" s="333"/>
      <c r="BOM1415" s="333"/>
      <c r="BON1415" s="333"/>
      <c r="BOO1415" s="333"/>
      <c r="BOP1415" s="333"/>
      <c r="BOQ1415" s="333"/>
      <c r="BOR1415" s="333"/>
      <c r="BOS1415" s="333"/>
      <c r="BOT1415" s="333"/>
      <c r="BOU1415" s="333"/>
      <c r="BOV1415" s="333"/>
      <c r="BOW1415" s="333"/>
      <c r="BOX1415" s="333"/>
      <c r="BOY1415" s="333"/>
      <c r="BOZ1415" s="333"/>
      <c r="BPA1415" s="333"/>
      <c r="BPB1415" s="333"/>
      <c r="BPC1415" s="333"/>
      <c r="BPD1415" s="333"/>
      <c r="BPE1415" s="333"/>
      <c r="BPF1415" s="333"/>
      <c r="BPG1415" s="333"/>
      <c r="BPH1415" s="333"/>
      <c r="BPI1415" s="333"/>
      <c r="BPJ1415" s="333"/>
      <c r="BPK1415" s="333"/>
      <c r="BPL1415" s="333"/>
      <c r="BPM1415" s="333"/>
      <c r="BPN1415" s="333"/>
      <c r="BPO1415" s="333"/>
      <c r="BPP1415" s="333"/>
      <c r="BPQ1415" s="333"/>
      <c r="BPR1415" s="333"/>
      <c r="BPS1415" s="333"/>
      <c r="BPT1415" s="333"/>
      <c r="BPU1415" s="333"/>
      <c r="BPV1415" s="333"/>
      <c r="BPW1415" s="333"/>
      <c r="BPX1415" s="333"/>
      <c r="BPY1415" s="333"/>
      <c r="BPZ1415" s="333"/>
      <c r="BQA1415" s="333"/>
      <c r="BQB1415" s="333"/>
      <c r="BQC1415" s="333"/>
      <c r="BQD1415" s="333"/>
      <c r="BQE1415" s="333"/>
      <c r="BQF1415" s="333"/>
      <c r="BQG1415" s="333"/>
      <c r="BQH1415" s="333"/>
      <c r="BQI1415" s="333"/>
      <c r="BQJ1415" s="333"/>
      <c r="BQK1415" s="333"/>
      <c r="BQL1415" s="333"/>
      <c r="BQM1415" s="333"/>
      <c r="BQN1415" s="333"/>
      <c r="BQO1415" s="333"/>
      <c r="BQP1415" s="333"/>
      <c r="BQQ1415" s="333"/>
      <c r="BQR1415" s="333"/>
      <c r="BQS1415" s="333"/>
      <c r="BQT1415" s="333"/>
      <c r="BQU1415" s="333"/>
      <c r="BQV1415" s="333"/>
      <c r="BQW1415" s="333"/>
      <c r="BQX1415" s="333"/>
      <c r="BQY1415" s="333"/>
      <c r="BQZ1415" s="333"/>
      <c r="BRA1415" s="333"/>
      <c r="BRB1415" s="333"/>
      <c r="BRC1415" s="333"/>
      <c r="BRD1415" s="333"/>
      <c r="BRE1415" s="333"/>
      <c r="BRF1415" s="333"/>
      <c r="BRG1415" s="333"/>
      <c r="BRH1415" s="333"/>
      <c r="BRI1415" s="333"/>
      <c r="BRJ1415" s="333"/>
      <c r="BRK1415" s="333"/>
      <c r="BRL1415" s="333"/>
      <c r="BRM1415" s="333"/>
      <c r="BRN1415" s="333"/>
      <c r="BRO1415" s="333"/>
      <c r="BRP1415" s="333"/>
      <c r="BRQ1415" s="333"/>
      <c r="BRR1415" s="333"/>
      <c r="BRS1415" s="333"/>
      <c r="BRT1415" s="333"/>
      <c r="BRU1415" s="333"/>
      <c r="BRV1415" s="333"/>
      <c r="BRW1415" s="333"/>
      <c r="BRX1415" s="333"/>
      <c r="BRY1415" s="333"/>
      <c r="BRZ1415" s="333"/>
      <c r="BSA1415" s="333"/>
      <c r="BSB1415" s="333"/>
      <c r="BSC1415" s="333"/>
      <c r="BSD1415" s="333"/>
      <c r="BSE1415" s="333"/>
      <c r="BSF1415" s="333"/>
      <c r="BSG1415" s="333"/>
      <c r="BSH1415" s="333"/>
      <c r="BSI1415" s="333"/>
      <c r="BSJ1415" s="333"/>
      <c r="BSK1415" s="333"/>
      <c r="BSL1415" s="333"/>
      <c r="BSM1415" s="333"/>
      <c r="BSN1415" s="333"/>
      <c r="BSO1415" s="333"/>
      <c r="BSP1415" s="333"/>
      <c r="BSQ1415" s="333"/>
      <c r="BSR1415" s="333"/>
      <c r="BSS1415" s="333"/>
      <c r="BST1415" s="333"/>
      <c r="BSU1415" s="333"/>
      <c r="BSV1415" s="333"/>
      <c r="BSW1415" s="333"/>
      <c r="BSX1415" s="333"/>
      <c r="BSY1415" s="333"/>
      <c r="BSZ1415" s="333"/>
      <c r="BTA1415" s="333"/>
      <c r="BTB1415" s="333"/>
      <c r="BTC1415" s="333"/>
      <c r="BTD1415" s="333"/>
      <c r="BTE1415" s="333"/>
      <c r="BTF1415" s="333"/>
      <c r="BTG1415" s="333"/>
      <c r="BTH1415" s="333"/>
      <c r="BTI1415" s="333"/>
      <c r="BTJ1415" s="333"/>
      <c r="BTK1415" s="333"/>
      <c r="BTL1415" s="333"/>
      <c r="BTM1415" s="333"/>
      <c r="BTN1415" s="333"/>
      <c r="BTO1415" s="333"/>
      <c r="BTP1415" s="333"/>
      <c r="BTQ1415" s="333"/>
      <c r="BTR1415" s="333"/>
      <c r="BTS1415" s="333"/>
      <c r="BTT1415" s="333"/>
      <c r="BTU1415" s="333"/>
      <c r="BTV1415" s="333"/>
      <c r="BTW1415" s="333"/>
      <c r="BTX1415" s="333"/>
      <c r="BTY1415" s="333"/>
      <c r="BTZ1415" s="333"/>
      <c r="BUA1415" s="333"/>
      <c r="BUB1415" s="333"/>
      <c r="BUC1415" s="333"/>
      <c r="BUD1415" s="333"/>
      <c r="BUE1415" s="333"/>
      <c r="BUF1415" s="333"/>
      <c r="BUG1415" s="333"/>
      <c r="BUH1415" s="333"/>
      <c r="BUI1415" s="333"/>
      <c r="BUJ1415" s="333"/>
      <c r="BUK1415" s="333"/>
      <c r="BUL1415" s="333"/>
      <c r="BUM1415" s="333"/>
      <c r="BUN1415" s="333"/>
      <c r="BUO1415" s="333"/>
      <c r="BUP1415" s="333"/>
      <c r="BUQ1415" s="333"/>
      <c r="BUR1415" s="333"/>
      <c r="BUS1415" s="333"/>
      <c r="BUT1415" s="333"/>
      <c r="BUU1415" s="333"/>
      <c r="BUV1415" s="333"/>
      <c r="BUW1415" s="333"/>
      <c r="BUX1415" s="333"/>
      <c r="BUY1415" s="333"/>
      <c r="BUZ1415" s="333"/>
      <c r="BVA1415" s="333"/>
      <c r="BVB1415" s="333"/>
      <c r="BVC1415" s="333"/>
      <c r="BVD1415" s="333"/>
      <c r="BVE1415" s="333"/>
      <c r="BVF1415" s="333"/>
      <c r="BVG1415" s="333"/>
      <c r="BVH1415" s="333"/>
      <c r="BVI1415" s="333"/>
      <c r="BVJ1415" s="333"/>
      <c r="BVK1415" s="333"/>
      <c r="BVL1415" s="333"/>
      <c r="BVM1415" s="333"/>
      <c r="BVN1415" s="333"/>
      <c r="BVO1415" s="333"/>
      <c r="BVP1415" s="333"/>
      <c r="BVQ1415" s="333"/>
      <c r="BVR1415" s="333"/>
      <c r="BVS1415" s="333"/>
      <c r="BVT1415" s="333"/>
      <c r="BVU1415" s="333"/>
      <c r="BVV1415" s="333"/>
      <c r="BVW1415" s="333"/>
      <c r="BVX1415" s="333"/>
      <c r="BVY1415" s="333"/>
      <c r="BVZ1415" s="333"/>
      <c r="BWA1415" s="333"/>
      <c r="BWB1415" s="333"/>
      <c r="BWC1415" s="333"/>
      <c r="BWD1415" s="333"/>
      <c r="BWE1415" s="333"/>
      <c r="BWF1415" s="333"/>
      <c r="BWG1415" s="333"/>
      <c r="BWH1415" s="333"/>
      <c r="BWI1415" s="333"/>
      <c r="BWJ1415" s="333"/>
      <c r="BWK1415" s="333"/>
      <c r="BWL1415" s="333"/>
      <c r="BWM1415" s="333"/>
      <c r="BWN1415" s="333"/>
      <c r="BWO1415" s="333"/>
      <c r="BWP1415" s="333"/>
      <c r="BWQ1415" s="333"/>
      <c r="BWR1415" s="333"/>
      <c r="BWS1415" s="333"/>
      <c r="BWT1415" s="333"/>
      <c r="BWU1415" s="333"/>
      <c r="BWV1415" s="333"/>
      <c r="BWW1415" s="333"/>
      <c r="BWX1415" s="333"/>
      <c r="BWY1415" s="333"/>
      <c r="BWZ1415" s="333"/>
      <c r="BXA1415" s="333"/>
      <c r="BXB1415" s="333"/>
      <c r="BXC1415" s="333"/>
      <c r="BXD1415" s="333"/>
      <c r="BXE1415" s="333"/>
      <c r="BXF1415" s="333"/>
      <c r="BXG1415" s="333"/>
      <c r="BXH1415" s="333"/>
      <c r="BXI1415" s="333"/>
      <c r="BXJ1415" s="333"/>
      <c r="BXK1415" s="333"/>
      <c r="BXL1415" s="333"/>
      <c r="BXM1415" s="333"/>
      <c r="BXN1415" s="333"/>
      <c r="BXO1415" s="333"/>
      <c r="BXP1415" s="333"/>
      <c r="BXQ1415" s="333"/>
      <c r="BXR1415" s="333"/>
      <c r="BXS1415" s="333"/>
      <c r="BXT1415" s="333"/>
      <c r="BXU1415" s="333"/>
      <c r="BXV1415" s="333"/>
      <c r="BXW1415" s="333"/>
      <c r="BXX1415" s="333"/>
      <c r="BXY1415" s="333"/>
      <c r="BXZ1415" s="333"/>
      <c r="BYA1415" s="333"/>
      <c r="BYB1415" s="333"/>
      <c r="BYC1415" s="333"/>
      <c r="BYD1415" s="333"/>
      <c r="BYE1415" s="333"/>
      <c r="BYF1415" s="333"/>
      <c r="BYG1415" s="333"/>
      <c r="BYH1415" s="333"/>
      <c r="BYI1415" s="333"/>
      <c r="BYJ1415" s="333"/>
      <c r="BYK1415" s="333"/>
      <c r="BYL1415" s="333"/>
      <c r="BYM1415" s="333"/>
      <c r="BYN1415" s="333"/>
      <c r="BYO1415" s="333"/>
      <c r="BYP1415" s="333"/>
      <c r="BYQ1415" s="333"/>
      <c r="BYR1415" s="333"/>
      <c r="BYS1415" s="333"/>
      <c r="BYT1415" s="333"/>
      <c r="BYU1415" s="333"/>
      <c r="BYV1415" s="333"/>
      <c r="BYW1415" s="333"/>
      <c r="BYX1415" s="333"/>
      <c r="BYY1415" s="333"/>
      <c r="BYZ1415" s="333"/>
      <c r="BZA1415" s="333"/>
      <c r="BZB1415" s="333"/>
      <c r="BZC1415" s="333"/>
      <c r="BZD1415" s="333"/>
      <c r="BZE1415" s="333"/>
      <c r="BZF1415" s="333"/>
      <c r="BZG1415" s="333"/>
      <c r="BZH1415" s="333"/>
      <c r="BZI1415" s="333"/>
      <c r="BZJ1415" s="333"/>
      <c r="BZK1415" s="333"/>
      <c r="BZL1415" s="333"/>
      <c r="BZM1415" s="333"/>
      <c r="BZN1415" s="333"/>
      <c r="BZO1415" s="333"/>
      <c r="BZP1415" s="333"/>
      <c r="BZQ1415" s="333"/>
      <c r="BZR1415" s="333"/>
      <c r="BZS1415" s="333"/>
      <c r="BZT1415" s="333"/>
      <c r="BZU1415" s="333"/>
      <c r="BZV1415" s="333"/>
      <c r="BZW1415" s="333"/>
      <c r="BZX1415" s="333"/>
      <c r="BZY1415" s="333"/>
      <c r="BZZ1415" s="333"/>
      <c r="CAA1415" s="333"/>
      <c r="CAB1415" s="333"/>
      <c r="CAC1415" s="333"/>
      <c r="CAD1415" s="333"/>
      <c r="CAE1415" s="333"/>
      <c r="CAF1415" s="333"/>
      <c r="CAG1415" s="333"/>
      <c r="CAH1415" s="333"/>
      <c r="CAI1415" s="333"/>
      <c r="CAJ1415" s="333"/>
      <c r="CAK1415" s="333"/>
      <c r="CAL1415" s="333"/>
      <c r="CAM1415" s="333"/>
      <c r="CAN1415" s="333"/>
      <c r="CAO1415" s="333"/>
      <c r="CAP1415" s="333"/>
      <c r="CAQ1415" s="333"/>
      <c r="CAR1415" s="333"/>
      <c r="CAS1415" s="333"/>
      <c r="CAT1415" s="333"/>
      <c r="CAU1415" s="333"/>
      <c r="CAV1415" s="333"/>
      <c r="CAW1415" s="333"/>
      <c r="CAX1415" s="333"/>
      <c r="CAY1415" s="333"/>
      <c r="CAZ1415" s="333"/>
      <c r="CBA1415" s="333"/>
      <c r="CBB1415" s="333"/>
      <c r="CBC1415" s="333"/>
      <c r="CBD1415" s="333"/>
      <c r="CBE1415" s="333"/>
      <c r="CBF1415" s="333"/>
      <c r="CBG1415" s="333"/>
      <c r="CBH1415" s="333"/>
      <c r="CBI1415" s="333"/>
      <c r="CBJ1415" s="333"/>
      <c r="CBK1415" s="333"/>
      <c r="CBL1415" s="333"/>
      <c r="CBM1415" s="333"/>
      <c r="CBN1415" s="333"/>
      <c r="CBO1415" s="333"/>
      <c r="CBP1415" s="333"/>
      <c r="CBQ1415" s="333"/>
      <c r="CBR1415" s="333"/>
      <c r="CBS1415" s="333"/>
      <c r="CBT1415" s="333"/>
      <c r="CBU1415" s="333"/>
      <c r="CBV1415" s="333"/>
      <c r="CBW1415" s="333"/>
      <c r="CBX1415" s="333"/>
      <c r="CBY1415" s="333"/>
      <c r="CBZ1415" s="333"/>
      <c r="CCA1415" s="333"/>
      <c r="CCB1415" s="333"/>
      <c r="CCC1415" s="333"/>
      <c r="CCD1415" s="333"/>
      <c r="CCE1415" s="333"/>
      <c r="CCF1415" s="333"/>
      <c r="CCG1415" s="333"/>
      <c r="CCH1415" s="333"/>
      <c r="CCI1415" s="333"/>
      <c r="CCJ1415" s="333"/>
      <c r="CCK1415" s="333"/>
      <c r="CCL1415" s="333"/>
      <c r="CCM1415" s="333"/>
      <c r="CCN1415" s="333"/>
      <c r="CCO1415" s="333"/>
      <c r="CCP1415" s="333"/>
      <c r="CCQ1415" s="333"/>
      <c r="CCR1415" s="333"/>
      <c r="CCS1415" s="333"/>
      <c r="CCT1415" s="333"/>
      <c r="CCU1415" s="333"/>
      <c r="CCV1415" s="333"/>
      <c r="CCW1415" s="333"/>
      <c r="CCX1415" s="333"/>
      <c r="CCY1415" s="333"/>
      <c r="CCZ1415" s="333"/>
      <c r="CDA1415" s="333"/>
      <c r="CDB1415" s="333"/>
      <c r="CDC1415" s="333"/>
      <c r="CDD1415" s="333"/>
      <c r="CDE1415" s="333"/>
      <c r="CDF1415" s="333"/>
      <c r="CDG1415" s="333"/>
      <c r="CDH1415" s="333"/>
      <c r="CDI1415" s="333"/>
      <c r="CDJ1415" s="333"/>
      <c r="CDK1415" s="333"/>
      <c r="CDL1415" s="333"/>
      <c r="CDM1415" s="333"/>
      <c r="CDN1415" s="333"/>
      <c r="CDO1415" s="333"/>
      <c r="CDP1415" s="333"/>
      <c r="CDQ1415" s="333"/>
      <c r="CDR1415" s="333"/>
      <c r="CDS1415" s="333"/>
      <c r="CDT1415" s="333"/>
      <c r="CDU1415" s="333"/>
      <c r="CDV1415" s="333"/>
      <c r="CDW1415" s="333"/>
      <c r="CDX1415" s="333"/>
      <c r="CDY1415" s="333"/>
      <c r="CDZ1415" s="333"/>
      <c r="CEA1415" s="333"/>
      <c r="CEB1415" s="333"/>
      <c r="CEC1415" s="333"/>
      <c r="CED1415" s="333"/>
      <c r="CEE1415" s="333"/>
      <c r="CEF1415" s="333"/>
      <c r="CEG1415" s="333"/>
      <c r="CEH1415" s="333"/>
      <c r="CEI1415" s="333"/>
      <c r="CEJ1415" s="333"/>
      <c r="CEK1415" s="333"/>
      <c r="CEL1415" s="333"/>
      <c r="CEM1415" s="333"/>
      <c r="CEN1415" s="333"/>
      <c r="CEO1415" s="333"/>
      <c r="CEP1415" s="333"/>
      <c r="CEQ1415" s="333"/>
      <c r="CER1415" s="333"/>
      <c r="CES1415" s="333"/>
      <c r="CET1415" s="333"/>
      <c r="CEU1415" s="333"/>
      <c r="CEV1415" s="333"/>
      <c r="CEW1415" s="333"/>
      <c r="CEX1415" s="333"/>
      <c r="CEY1415" s="333"/>
      <c r="CEZ1415" s="333"/>
      <c r="CFA1415" s="333"/>
      <c r="CFB1415" s="333"/>
      <c r="CFC1415" s="333"/>
      <c r="CFD1415" s="333"/>
      <c r="CFE1415" s="333"/>
      <c r="CFF1415" s="333"/>
      <c r="CFG1415" s="333"/>
      <c r="CFH1415" s="333"/>
      <c r="CFI1415" s="333"/>
      <c r="CFJ1415" s="333"/>
      <c r="CFK1415" s="333"/>
      <c r="CFL1415" s="333"/>
      <c r="CFM1415" s="333"/>
      <c r="CFN1415" s="333"/>
      <c r="CFO1415" s="333"/>
      <c r="CFP1415" s="333"/>
      <c r="CFQ1415" s="333"/>
      <c r="CFR1415" s="333"/>
      <c r="CFS1415" s="333"/>
      <c r="CFT1415" s="333"/>
      <c r="CFU1415" s="333"/>
      <c r="CFV1415" s="333"/>
      <c r="CFW1415" s="333"/>
      <c r="CFX1415" s="333"/>
      <c r="CFY1415" s="333"/>
      <c r="CFZ1415" s="333"/>
      <c r="CGA1415" s="333"/>
      <c r="CGB1415" s="333"/>
      <c r="CGC1415" s="333"/>
      <c r="CGD1415" s="333"/>
      <c r="CGE1415" s="333"/>
      <c r="CGF1415" s="333"/>
      <c r="CGG1415" s="333"/>
      <c r="CGH1415" s="333"/>
      <c r="CGI1415" s="333"/>
      <c r="CGJ1415" s="333"/>
      <c r="CGK1415" s="333"/>
      <c r="CGL1415" s="333"/>
      <c r="CGM1415" s="333"/>
      <c r="CGN1415" s="333"/>
      <c r="CGO1415" s="333"/>
      <c r="CGP1415" s="333"/>
      <c r="CGQ1415" s="333"/>
      <c r="CGR1415" s="333"/>
      <c r="CGS1415" s="333"/>
      <c r="CGT1415" s="333"/>
      <c r="CGU1415" s="333"/>
      <c r="CGV1415" s="333"/>
      <c r="CGW1415" s="333"/>
      <c r="CGX1415" s="333"/>
      <c r="CGY1415" s="333"/>
      <c r="CGZ1415" s="333"/>
      <c r="CHA1415" s="333"/>
      <c r="CHB1415" s="333"/>
      <c r="CHC1415" s="333"/>
      <c r="CHD1415" s="333"/>
      <c r="CHE1415" s="333"/>
      <c r="CHF1415" s="333"/>
      <c r="CHG1415" s="333"/>
      <c r="CHH1415" s="333"/>
      <c r="CHI1415" s="333"/>
      <c r="CHJ1415" s="333"/>
      <c r="CHK1415" s="333"/>
      <c r="CHL1415" s="333"/>
      <c r="CHM1415" s="333"/>
      <c r="CHN1415" s="333"/>
      <c r="CHO1415" s="333"/>
      <c r="CHP1415" s="333"/>
      <c r="CHQ1415" s="333"/>
      <c r="CHR1415" s="333"/>
      <c r="CHS1415" s="333"/>
      <c r="CHT1415" s="333"/>
      <c r="CHU1415" s="333"/>
      <c r="CHV1415" s="333"/>
      <c r="CHW1415" s="333"/>
      <c r="CHX1415" s="333"/>
      <c r="CHY1415" s="333"/>
      <c r="CHZ1415" s="333"/>
      <c r="CIA1415" s="333"/>
      <c r="CIB1415" s="333"/>
      <c r="CIC1415" s="333"/>
      <c r="CID1415" s="333"/>
      <c r="CIE1415" s="333"/>
      <c r="CIF1415" s="333"/>
      <c r="CIG1415" s="333"/>
      <c r="CIH1415" s="333"/>
      <c r="CII1415" s="333"/>
      <c r="CIJ1415" s="333"/>
      <c r="CIK1415" s="333"/>
      <c r="CIL1415" s="333"/>
      <c r="CIM1415" s="333"/>
      <c r="CIN1415" s="333"/>
      <c r="CIO1415" s="333"/>
      <c r="CIP1415" s="333"/>
      <c r="CIQ1415" s="333"/>
      <c r="CIR1415" s="333"/>
      <c r="CIS1415" s="333"/>
      <c r="CIT1415" s="333"/>
      <c r="CIU1415" s="333"/>
      <c r="CIV1415" s="333"/>
      <c r="CIW1415" s="333"/>
      <c r="CIX1415" s="333"/>
      <c r="CIY1415" s="333"/>
      <c r="CIZ1415" s="333"/>
      <c r="CJA1415" s="333"/>
      <c r="CJB1415" s="333"/>
      <c r="CJC1415" s="333"/>
      <c r="CJD1415" s="333"/>
      <c r="CJE1415" s="333"/>
      <c r="CJF1415" s="333"/>
      <c r="CJG1415" s="333"/>
      <c r="CJH1415" s="333"/>
      <c r="CJI1415" s="333"/>
      <c r="CJJ1415" s="333"/>
      <c r="CJK1415" s="333"/>
      <c r="CJL1415" s="333"/>
      <c r="CJM1415" s="333"/>
      <c r="CJN1415" s="333"/>
      <c r="CJO1415" s="333"/>
      <c r="CJP1415" s="333"/>
      <c r="CJQ1415" s="333"/>
      <c r="CJR1415" s="333"/>
      <c r="CJS1415" s="333"/>
      <c r="CJT1415" s="333"/>
      <c r="CJU1415" s="333"/>
      <c r="CJV1415" s="333"/>
      <c r="CJW1415" s="333"/>
      <c r="CJX1415" s="333"/>
      <c r="CJY1415" s="333"/>
      <c r="CJZ1415" s="333"/>
      <c r="CKA1415" s="333"/>
      <c r="CKB1415" s="333"/>
      <c r="CKC1415" s="333"/>
      <c r="CKD1415" s="333"/>
      <c r="CKE1415" s="333"/>
      <c r="CKF1415" s="333"/>
      <c r="CKG1415" s="333"/>
      <c r="CKH1415" s="333"/>
      <c r="CKI1415" s="333"/>
      <c r="CKJ1415" s="333"/>
      <c r="CKK1415" s="333"/>
      <c r="CKL1415" s="333"/>
      <c r="CKM1415" s="333"/>
      <c r="CKN1415" s="333"/>
      <c r="CKO1415" s="333"/>
      <c r="CKP1415" s="333"/>
      <c r="CKQ1415" s="333"/>
      <c r="CKR1415" s="333"/>
      <c r="CKS1415" s="333"/>
      <c r="CKT1415" s="333"/>
      <c r="CKU1415" s="333"/>
      <c r="CKV1415" s="333"/>
      <c r="CKW1415" s="333"/>
      <c r="CKX1415" s="333"/>
      <c r="CKY1415" s="333"/>
      <c r="CKZ1415" s="333"/>
      <c r="CLA1415" s="333"/>
      <c r="CLB1415" s="333"/>
      <c r="CLC1415" s="333"/>
      <c r="CLD1415" s="333"/>
      <c r="CLE1415" s="333"/>
      <c r="CLF1415" s="333"/>
      <c r="CLG1415" s="333"/>
      <c r="CLH1415" s="333"/>
      <c r="CLI1415" s="333"/>
      <c r="CLJ1415" s="333"/>
      <c r="CLK1415" s="333"/>
      <c r="CLL1415" s="333"/>
      <c r="CLM1415" s="333"/>
      <c r="CLN1415" s="333"/>
      <c r="CLO1415" s="333"/>
      <c r="CLP1415" s="333"/>
      <c r="CLQ1415" s="333"/>
      <c r="CLR1415" s="333"/>
      <c r="CLS1415" s="333"/>
      <c r="CLT1415" s="333"/>
      <c r="CLU1415" s="333"/>
      <c r="CLV1415" s="333"/>
      <c r="CLW1415" s="333"/>
      <c r="CLX1415" s="333"/>
      <c r="CLY1415" s="333"/>
      <c r="CLZ1415" s="333"/>
      <c r="CMA1415" s="333"/>
      <c r="CMB1415" s="333"/>
      <c r="CMC1415" s="333"/>
      <c r="CMD1415" s="333"/>
      <c r="CME1415" s="333"/>
      <c r="CMF1415" s="333"/>
      <c r="CMG1415" s="333"/>
      <c r="CMH1415" s="333"/>
      <c r="CMI1415" s="333"/>
      <c r="CMJ1415" s="333"/>
      <c r="CMK1415" s="333"/>
      <c r="CML1415" s="333"/>
      <c r="CMM1415" s="333"/>
      <c r="CMN1415" s="333"/>
      <c r="CMO1415" s="333"/>
      <c r="CMP1415" s="333"/>
      <c r="CMQ1415" s="333"/>
      <c r="CMR1415" s="333"/>
      <c r="CMS1415" s="333"/>
      <c r="CMT1415" s="333"/>
      <c r="CMU1415" s="333"/>
      <c r="CMV1415" s="333"/>
      <c r="CMW1415" s="333"/>
      <c r="CMX1415" s="333"/>
      <c r="CMY1415" s="333"/>
      <c r="CMZ1415" s="333"/>
      <c r="CNA1415" s="333"/>
      <c r="CNB1415" s="333"/>
      <c r="CNC1415" s="333"/>
      <c r="CND1415" s="333"/>
      <c r="CNE1415" s="333"/>
      <c r="CNF1415" s="333"/>
      <c r="CNG1415" s="333"/>
      <c r="CNH1415" s="333"/>
      <c r="CNI1415" s="333"/>
      <c r="CNJ1415" s="333"/>
      <c r="CNK1415" s="333"/>
      <c r="CNL1415" s="333"/>
      <c r="CNM1415" s="333"/>
      <c r="CNN1415" s="333"/>
      <c r="CNO1415" s="333"/>
      <c r="CNP1415" s="333"/>
      <c r="CNQ1415" s="333"/>
      <c r="CNR1415" s="333"/>
      <c r="CNS1415" s="333"/>
      <c r="CNT1415" s="333"/>
      <c r="CNU1415" s="333"/>
      <c r="CNV1415" s="333"/>
      <c r="CNW1415" s="333"/>
      <c r="CNX1415" s="333"/>
      <c r="CNY1415" s="333"/>
      <c r="CNZ1415" s="333"/>
      <c r="COA1415" s="333"/>
      <c r="COB1415" s="333"/>
      <c r="COC1415" s="333"/>
      <c r="COD1415" s="333"/>
      <c r="COE1415" s="333"/>
      <c r="COF1415" s="333"/>
      <c r="COG1415" s="333"/>
      <c r="COH1415" s="333"/>
      <c r="COI1415" s="333"/>
      <c r="COJ1415" s="333"/>
      <c r="COK1415" s="333"/>
      <c r="COL1415" s="333"/>
      <c r="COM1415" s="333"/>
      <c r="CON1415" s="333"/>
      <c r="COO1415" s="333"/>
      <c r="COP1415" s="333"/>
      <c r="COQ1415" s="333"/>
      <c r="COR1415" s="333"/>
      <c r="COS1415" s="333"/>
      <c r="COT1415" s="333"/>
      <c r="COU1415" s="333"/>
      <c r="COV1415" s="333"/>
      <c r="COW1415" s="333"/>
      <c r="COX1415" s="333"/>
      <c r="COY1415" s="333"/>
      <c r="COZ1415" s="333"/>
      <c r="CPA1415" s="333"/>
      <c r="CPB1415" s="333"/>
      <c r="CPC1415" s="333"/>
      <c r="CPD1415" s="333"/>
      <c r="CPE1415" s="333"/>
      <c r="CPF1415" s="333"/>
      <c r="CPG1415" s="333"/>
      <c r="CPH1415" s="333"/>
      <c r="CPI1415" s="333"/>
      <c r="CPJ1415" s="333"/>
      <c r="CPK1415" s="333"/>
      <c r="CPL1415" s="333"/>
      <c r="CPM1415" s="333"/>
      <c r="CPN1415" s="333"/>
      <c r="CPO1415" s="333"/>
      <c r="CPP1415" s="333"/>
      <c r="CPQ1415" s="333"/>
      <c r="CPR1415" s="333"/>
      <c r="CPS1415" s="333"/>
      <c r="CPT1415" s="333"/>
      <c r="CPU1415" s="333"/>
      <c r="CPV1415" s="333"/>
      <c r="CPW1415" s="333"/>
      <c r="CPX1415" s="333"/>
      <c r="CPY1415" s="333"/>
      <c r="CPZ1415" s="333"/>
      <c r="CQA1415" s="333"/>
      <c r="CQB1415" s="333"/>
      <c r="CQC1415" s="333"/>
      <c r="CQD1415" s="333"/>
      <c r="CQE1415" s="333"/>
      <c r="CQF1415" s="333"/>
      <c r="CQG1415" s="333"/>
      <c r="CQH1415" s="333"/>
      <c r="CQI1415" s="333"/>
      <c r="CQJ1415" s="333"/>
      <c r="CQK1415" s="333"/>
      <c r="CQL1415" s="333"/>
      <c r="CQM1415" s="333"/>
      <c r="CQN1415" s="333"/>
      <c r="CQO1415" s="333"/>
      <c r="CQP1415" s="333"/>
      <c r="CQQ1415" s="333"/>
      <c r="CQR1415" s="333"/>
      <c r="CQS1415" s="333"/>
      <c r="CQT1415" s="333"/>
      <c r="CQU1415" s="333"/>
      <c r="CQV1415" s="333"/>
      <c r="CQW1415" s="333"/>
      <c r="CQX1415" s="333"/>
      <c r="CQY1415" s="333"/>
      <c r="CQZ1415" s="333"/>
      <c r="CRA1415" s="333"/>
      <c r="CRB1415" s="333"/>
      <c r="CRC1415" s="333"/>
      <c r="CRD1415" s="333"/>
      <c r="CRE1415" s="333"/>
      <c r="CRF1415" s="333"/>
      <c r="CRG1415" s="333"/>
      <c r="CRH1415" s="333"/>
      <c r="CRI1415" s="333"/>
      <c r="CRJ1415" s="333"/>
      <c r="CRK1415" s="333"/>
      <c r="CRL1415" s="333"/>
      <c r="CRM1415" s="333"/>
      <c r="CRN1415" s="333"/>
      <c r="CRO1415" s="333"/>
      <c r="CRP1415" s="333"/>
      <c r="CRQ1415" s="333"/>
      <c r="CRR1415" s="333"/>
      <c r="CRS1415" s="333"/>
      <c r="CRT1415" s="333"/>
      <c r="CRU1415" s="333"/>
      <c r="CRV1415" s="333"/>
      <c r="CRW1415" s="333"/>
      <c r="CRX1415" s="333"/>
      <c r="CRY1415" s="333"/>
      <c r="CRZ1415" s="333"/>
      <c r="CSA1415" s="333"/>
      <c r="CSB1415" s="333"/>
      <c r="CSC1415" s="333"/>
      <c r="CSD1415" s="333"/>
      <c r="CSE1415" s="333"/>
      <c r="CSF1415" s="333"/>
      <c r="CSG1415" s="333"/>
      <c r="CSH1415" s="333"/>
      <c r="CSI1415" s="333"/>
      <c r="CSJ1415" s="333"/>
      <c r="CSK1415" s="333"/>
      <c r="CSL1415" s="333"/>
      <c r="CSM1415" s="333"/>
      <c r="CSN1415" s="333"/>
      <c r="CSO1415" s="333"/>
      <c r="CSP1415" s="333"/>
      <c r="CSQ1415" s="333"/>
      <c r="CSR1415" s="333"/>
      <c r="CSS1415" s="333"/>
      <c r="CST1415" s="333"/>
      <c r="CSU1415" s="333"/>
      <c r="CSV1415" s="333"/>
      <c r="CSW1415" s="333"/>
      <c r="CSX1415" s="333"/>
      <c r="CSY1415" s="333"/>
      <c r="CSZ1415" s="333"/>
      <c r="CTA1415" s="333"/>
      <c r="CTB1415" s="333"/>
      <c r="CTC1415" s="333"/>
      <c r="CTD1415" s="333"/>
      <c r="CTE1415" s="333"/>
      <c r="CTF1415" s="333"/>
      <c r="CTG1415" s="333"/>
      <c r="CTH1415" s="333"/>
      <c r="CTI1415" s="333"/>
      <c r="CTJ1415" s="333"/>
      <c r="CTK1415" s="333"/>
      <c r="CTL1415" s="333"/>
      <c r="CTM1415" s="333"/>
      <c r="CTN1415" s="333"/>
      <c r="CTO1415" s="333"/>
      <c r="CTP1415" s="333"/>
      <c r="CTQ1415" s="333"/>
      <c r="CTR1415" s="333"/>
      <c r="CTS1415" s="333"/>
      <c r="CTT1415" s="333"/>
      <c r="CTU1415" s="333"/>
      <c r="CTV1415" s="333"/>
      <c r="CTW1415" s="333"/>
      <c r="CTX1415" s="333"/>
      <c r="CTY1415" s="333"/>
      <c r="CTZ1415" s="333"/>
      <c r="CUA1415" s="333"/>
      <c r="CUB1415" s="333"/>
      <c r="CUC1415" s="333"/>
      <c r="CUD1415" s="333"/>
      <c r="CUE1415" s="333"/>
      <c r="CUF1415" s="333"/>
      <c r="CUG1415" s="333"/>
      <c r="CUH1415" s="333"/>
      <c r="CUI1415" s="333"/>
      <c r="CUJ1415" s="333"/>
      <c r="CUK1415" s="333"/>
      <c r="CUL1415" s="333"/>
      <c r="CUM1415" s="333"/>
      <c r="CUN1415" s="333"/>
      <c r="CUO1415" s="333"/>
      <c r="CUP1415" s="333"/>
      <c r="CUQ1415" s="333"/>
      <c r="CUR1415" s="333"/>
      <c r="CUS1415" s="333"/>
      <c r="CUT1415" s="333"/>
      <c r="CUU1415" s="333"/>
      <c r="CUV1415" s="333"/>
      <c r="CUW1415" s="333"/>
      <c r="CUX1415" s="333"/>
      <c r="CUY1415" s="333"/>
      <c r="CUZ1415" s="333"/>
      <c r="CVA1415" s="333"/>
      <c r="CVB1415" s="333"/>
      <c r="CVC1415" s="333"/>
      <c r="CVD1415" s="333"/>
      <c r="CVE1415" s="333"/>
      <c r="CVF1415" s="333"/>
      <c r="CVG1415" s="333"/>
      <c r="CVH1415" s="333"/>
      <c r="CVI1415" s="333"/>
      <c r="CVJ1415" s="333"/>
      <c r="CVK1415" s="333"/>
      <c r="CVL1415" s="333"/>
      <c r="CVM1415" s="333"/>
      <c r="CVN1415" s="333"/>
      <c r="CVO1415" s="333"/>
      <c r="CVP1415" s="333"/>
      <c r="CVQ1415" s="333"/>
      <c r="CVR1415" s="333"/>
      <c r="CVS1415" s="333"/>
      <c r="CVT1415" s="333"/>
      <c r="CVU1415" s="333"/>
      <c r="CVV1415" s="333"/>
      <c r="CVW1415" s="333"/>
      <c r="CVX1415" s="333"/>
      <c r="CVY1415" s="333"/>
      <c r="CVZ1415" s="333"/>
      <c r="CWA1415" s="333"/>
      <c r="CWB1415" s="333"/>
      <c r="CWC1415" s="333"/>
      <c r="CWD1415" s="333"/>
      <c r="CWE1415" s="333"/>
      <c r="CWF1415" s="333"/>
      <c r="CWG1415" s="333"/>
      <c r="CWH1415" s="333"/>
      <c r="CWI1415" s="333"/>
      <c r="CWJ1415" s="333"/>
      <c r="CWK1415" s="333"/>
      <c r="CWL1415" s="333"/>
      <c r="CWM1415" s="333"/>
      <c r="CWN1415" s="333"/>
      <c r="CWO1415" s="333"/>
      <c r="CWP1415" s="333"/>
      <c r="CWQ1415" s="333"/>
      <c r="CWR1415" s="333"/>
      <c r="CWS1415" s="333"/>
      <c r="CWT1415" s="333"/>
      <c r="CWU1415" s="333"/>
      <c r="CWV1415" s="333"/>
      <c r="CWW1415" s="333"/>
      <c r="CWX1415" s="333"/>
      <c r="CWY1415" s="333"/>
      <c r="CWZ1415" s="333"/>
      <c r="CXA1415" s="333"/>
      <c r="CXB1415" s="333"/>
      <c r="CXC1415" s="333"/>
      <c r="CXD1415" s="333"/>
      <c r="CXE1415" s="333"/>
      <c r="CXF1415" s="333"/>
      <c r="CXG1415" s="333"/>
      <c r="CXH1415" s="333"/>
      <c r="CXI1415" s="333"/>
      <c r="CXJ1415" s="333"/>
      <c r="CXK1415" s="333"/>
      <c r="CXL1415" s="333"/>
      <c r="CXM1415" s="333"/>
      <c r="CXN1415" s="333"/>
      <c r="CXO1415" s="333"/>
      <c r="CXP1415" s="333"/>
      <c r="CXQ1415" s="333"/>
      <c r="CXR1415" s="333"/>
      <c r="CXS1415" s="333"/>
      <c r="CXT1415" s="333"/>
      <c r="CXU1415" s="333"/>
      <c r="CXV1415" s="333"/>
      <c r="CXW1415" s="333"/>
      <c r="CXX1415" s="333"/>
      <c r="CXY1415" s="333"/>
      <c r="CXZ1415" s="333"/>
      <c r="CYA1415" s="333"/>
      <c r="CYB1415" s="333"/>
      <c r="CYC1415" s="333"/>
      <c r="CYD1415" s="333"/>
      <c r="CYE1415" s="333"/>
      <c r="CYF1415" s="333"/>
      <c r="CYG1415" s="333"/>
      <c r="CYH1415" s="333"/>
      <c r="CYI1415" s="333"/>
      <c r="CYJ1415" s="333"/>
      <c r="CYK1415" s="333"/>
      <c r="CYL1415" s="333"/>
      <c r="CYM1415" s="333"/>
      <c r="CYN1415" s="333"/>
      <c r="CYO1415" s="333"/>
      <c r="CYP1415" s="333"/>
      <c r="CYQ1415" s="333"/>
      <c r="CYR1415" s="333"/>
      <c r="CYS1415" s="333"/>
      <c r="CYT1415" s="333"/>
      <c r="CYU1415" s="333"/>
      <c r="CYV1415" s="333"/>
      <c r="CYW1415" s="333"/>
      <c r="CYX1415" s="333"/>
      <c r="CYY1415" s="333"/>
      <c r="CYZ1415" s="333"/>
      <c r="CZA1415" s="333"/>
      <c r="CZB1415" s="333"/>
      <c r="CZC1415" s="333"/>
      <c r="CZD1415" s="333"/>
      <c r="CZE1415" s="333"/>
      <c r="CZF1415" s="333"/>
      <c r="CZG1415" s="333"/>
      <c r="CZH1415" s="333"/>
      <c r="CZI1415" s="333"/>
      <c r="CZJ1415" s="333"/>
      <c r="CZK1415" s="333"/>
      <c r="CZL1415" s="333"/>
      <c r="CZM1415" s="333"/>
      <c r="CZN1415" s="333"/>
      <c r="CZO1415" s="333"/>
      <c r="CZP1415" s="333"/>
      <c r="CZQ1415" s="333"/>
      <c r="CZR1415" s="333"/>
      <c r="CZS1415" s="333"/>
      <c r="CZT1415" s="333"/>
      <c r="CZU1415" s="333"/>
      <c r="CZV1415" s="333"/>
      <c r="CZW1415" s="333"/>
      <c r="CZX1415" s="333"/>
      <c r="CZY1415" s="333"/>
      <c r="CZZ1415" s="333"/>
      <c r="DAA1415" s="333"/>
      <c r="DAB1415" s="333"/>
      <c r="DAC1415" s="333"/>
      <c r="DAD1415" s="333"/>
      <c r="DAE1415" s="333"/>
      <c r="DAF1415" s="333"/>
      <c r="DAG1415" s="333"/>
      <c r="DAH1415" s="333"/>
      <c r="DAI1415" s="333"/>
      <c r="DAJ1415" s="333"/>
      <c r="DAK1415" s="333"/>
      <c r="DAL1415" s="333"/>
      <c r="DAM1415" s="333"/>
      <c r="DAN1415" s="333"/>
      <c r="DAO1415" s="333"/>
      <c r="DAP1415" s="333"/>
      <c r="DAQ1415" s="333"/>
      <c r="DAR1415" s="333"/>
      <c r="DAS1415" s="333"/>
      <c r="DAT1415" s="333"/>
      <c r="DAU1415" s="333"/>
      <c r="DAV1415" s="333"/>
      <c r="DAW1415" s="333"/>
      <c r="DAX1415" s="333"/>
      <c r="DAY1415" s="333"/>
      <c r="DAZ1415" s="333"/>
      <c r="DBA1415" s="333"/>
      <c r="DBB1415" s="333"/>
      <c r="DBC1415" s="333"/>
      <c r="DBD1415" s="333"/>
      <c r="DBE1415" s="333"/>
      <c r="DBF1415" s="333"/>
      <c r="DBG1415" s="333"/>
      <c r="DBH1415" s="333"/>
      <c r="DBI1415" s="333"/>
      <c r="DBJ1415" s="333"/>
      <c r="DBK1415" s="333"/>
      <c r="DBL1415" s="333"/>
      <c r="DBM1415" s="333"/>
      <c r="DBN1415" s="333"/>
      <c r="DBO1415" s="333"/>
      <c r="DBP1415" s="333"/>
      <c r="DBQ1415" s="333"/>
      <c r="DBR1415" s="333"/>
      <c r="DBS1415" s="333"/>
      <c r="DBT1415" s="333"/>
      <c r="DBU1415" s="333"/>
      <c r="DBV1415" s="333"/>
      <c r="DBW1415" s="333"/>
      <c r="DBX1415" s="333"/>
      <c r="DBY1415" s="333"/>
      <c r="DBZ1415" s="333"/>
      <c r="DCA1415" s="333"/>
      <c r="DCB1415" s="333"/>
      <c r="DCC1415" s="333"/>
      <c r="DCD1415" s="333"/>
      <c r="DCE1415" s="333"/>
      <c r="DCF1415" s="333"/>
      <c r="DCG1415" s="333"/>
      <c r="DCH1415" s="333"/>
      <c r="DCI1415" s="333"/>
      <c r="DCJ1415" s="333"/>
      <c r="DCK1415" s="333"/>
      <c r="DCL1415" s="333"/>
      <c r="DCM1415" s="333"/>
      <c r="DCN1415" s="333"/>
      <c r="DCO1415" s="333"/>
      <c r="DCP1415" s="333"/>
      <c r="DCQ1415" s="333"/>
      <c r="DCR1415" s="333"/>
      <c r="DCS1415" s="333"/>
      <c r="DCT1415" s="333"/>
      <c r="DCU1415" s="333"/>
      <c r="DCV1415" s="333"/>
      <c r="DCW1415" s="333"/>
      <c r="DCX1415" s="333"/>
      <c r="DCY1415" s="333"/>
      <c r="DCZ1415" s="333"/>
      <c r="DDA1415" s="333"/>
      <c r="DDB1415" s="333"/>
      <c r="DDC1415" s="333"/>
      <c r="DDD1415" s="333"/>
      <c r="DDE1415" s="333"/>
      <c r="DDF1415" s="333"/>
      <c r="DDG1415" s="333"/>
      <c r="DDH1415" s="333"/>
      <c r="DDI1415" s="333"/>
      <c r="DDJ1415" s="333"/>
      <c r="DDK1415" s="333"/>
      <c r="DDL1415" s="333"/>
      <c r="DDM1415" s="333"/>
      <c r="DDN1415" s="333"/>
      <c r="DDO1415" s="333"/>
      <c r="DDP1415" s="333"/>
      <c r="DDQ1415" s="333"/>
      <c r="DDR1415" s="333"/>
      <c r="DDS1415" s="333"/>
      <c r="DDT1415" s="333"/>
      <c r="DDU1415" s="333"/>
      <c r="DDV1415" s="333"/>
      <c r="DDW1415" s="333"/>
      <c r="DDX1415" s="333"/>
      <c r="DDY1415" s="333"/>
      <c r="DDZ1415" s="333"/>
      <c r="DEA1415" s="333"/>
      <c r="DEB1415" s="333"/>
      <c r="DEC1415" s="333"/>
      <c r="DED1415" s="333"/>
      <c r="DEE1415" s="333"/>
      <c r="DEF1415" s="333"/>
      <c r="DEG1415" s="333"/>
      <c r="DEH1415" s="333"/>
      <c r="DEI1415" s="333"/>
      <c r="DEJ1415" s="333"/>
      <c r="DEK1415" s="333"/>
      <c r="DEL1415" s="333"/>
      <c r="DEM1415" s="333"/>
      <c r="DEN1415" s="333"/>
      <c r="DEO1415" s="333"/>
      <c r="DEP1415" s="333"/>
      <c r="DEQ1415" s="333"/>
      <c r="DER1415" s="333"/>
      <c r="DES1415" s="333"/>
      <c r="DET1415" s="333"/>
      <c r="DEU1415" s="333"/>
      <c r="DEV1415" s="333"/>
      <c r="DEW1415" s="333"/>
      <c r="DEX1415" s="333"/>
      <c r="DEY1415" s="333"/>
      <c r="DEZ1415" s="333"/>
      <c r="DFA1415" s="333"/>
      <c r="DFB1415" s="333"/>
      <c r="DFC1415" s="333"/>
      <c r="DFD1415" s="333"/>
      <c r="DFE1415" s="333"/>
      <c r="DFF1415" s="333"/>
      <c r="DFG1415" s="333"/>
      <c r="DFH1415" s="333"/>
      <c r="DFI1415" s="333"/>
      <c r="DFJ1415" s="333"/>
      <c r="DFK1415" s="333"/>
      <c r="DFL1415" s="333"/>
      <c r="DFM1415" s="333"/>
      <c r="DFN1415" s="333"/>
      <c r="DFO1415" s="333"/>
      <c r="DFP1415" s="333"/>
      <c r="DFQ1415" s="333"/>
      <c r="DFR1415" s="333"/>
      <c r="DFS1415" s="333"/>
      <c r="DFT1415" s="333"/>
      <c r="DFU1415" s="333"/>
      <c r="DFV1415" s="333"/>
      <c r="DFW1415" s="333"/>
      <c r="DFX1415" s="333"/>
      <c r="DFY1415" s="333"/>
      <c r="DFZ1415" s="333"/>
      <c r="DGA1415" s="333"/>
      <c r="DGB1415" s="333"/>
      <c r="DGC1415" s="333"/>
      <c r="DGD1415" s="333"/>
      <c r="DGE1415" s="333"/>
      <c r="DGF1415" s="333"/>
      <c r="DGG1415" s="333"/>
      <c r="DGH1415" s="333"/>
      <c r="DGI1415" s="333"/>
      <c r="DGJ1415" s="333"/>
      <c r="DGK1415" s="333"/>
      <c r="DGL1415" s="333"/>
      <c r="DGM1415" s="333"/>
      <c r="DGN1415" s="333"/>
      <c r="DGO1415" s="333"/>
      <c r="DGP1415" s="333"/>
      <c r="DGQ1415" s="333"/>
      <c r="DGR1415" s="333"/>
      <c r="DGS1415" s="333"/>
      <c r="DGT1415" s="333"/>
      <c r="DGU1415" s="333"/>
      <c r="DGV1415" s="333"/>
      <c r="DGW1415" s="333"/>
      <c r="DGX1415" s="333"/>
      <c r="DGY1415" s="333"/>
      <c r="DGZ1415" s="333"/>
      <c r="DHA1415" s="333"/>
      <c r="DHB1415" s="333"/>
      <c r="DHC1415" s="333"/>
      <c r="DHD1415" s="333"/>
      <c r="DHE1415" s="333"/>
      <c r="DHF1415" s="333"/>
      <c r="DHG1415" s="333"/>
      <c r="DHH1415" s="333"/>
      <c r="DHI1415" s="333"/>
      <c r="DHJ1415" s="333"/>
      <c r="DHK1415" s="333"/>
      <c r="DHL1415" s="333"/>
      <c r="DHM1415" s="333"/>
      <c r="DHN1415" s="333"/>
      <c r="DHO1415" s="333"/>
      <c r="DHP1415" s="333"/>
      <c r="DHQ1415" s="333"/>
      <c r="DHR1415" s="333"/>
      <c r="DHS1415" s="333"/>
      <c r="DHT1415" s="333"/>
      <c r="DHU1415" s="333"/>
      <c r="DHV1415" s="333"/>
      <c r="DHW1415" s="333"/>
      <c r="DHX1415" s="333"/>
      <c r="DHY1415" s="333"/>
      <c r="DHZ1415" s="333"/>
      <c r="DIA1415" s="333"/>
      <c r="DIB1415" s="333"/>
      <c r="DIC1415" s="333"/>
      <c r="DID1415" s="333"/>
      <c r="DIE1415" s="333"/>
      <c r="DIF1415" s="333"/>
      <c r="DIG1415" s="333"/>
      <c r="DIH1415" s="333"/>
      <c r="DII1415" s="333"/>
      <c r="DIJ1415" s="333"/>
      <c r="DIK1415" s="333"/>
      <c r="DIL1415" s="333"/>
      <c r="DIM1415" s="333"/>
      <c r="DIN1415" s="333"/>
      <c r="DIO1415" s="333"/>
      <c r="DIP1415" s="333"/>
      <c r="DIQ1415" s="333"/>
      <c r="DIR1415" s="333"/>
      <c r="DIS1415" s="333"/>
      <c r="DIT1415" s="333"/>
      <c r="DIU1415" s="333"/>
      <c r="DIV1415" s="333"/>
      <c r="DIW1415" s="333"/>
      <c r="DIX1415" s="333"/>
      <c r="DIY1415" s="333"/>
      <c r="DIZ1415" s="333"/>
      <c r="DJA1415" s="333"/>
      <c r="DJB1415" s="333"/>
      <c r="DJC1415" s="333"/>
      <c r="DJD1415" s="333"/>
      <c r="DJE1415" s="333"/>
      <c r="DJF1415" s="333"/>
      <c r="DJG1415" s="333"/>
      <c r="DJH1415" s="333"/>
      <c r="DJI1415" s="333"/>
      <c r="DJJ1415" s="333"/>
      <c r="DJK1415" s="333"/>
      <c r="DJL1415" s="333"/>
      <c r="DJM1415" s="333"/>
      <c r="DJN1415" s="333"/>
      <c r="DJO1415" s="333"/>
      <c r="DJP1415" s="333"/>
      <c r="DJQ1415" s="333"/>
      <c r="DJR1415" s="333"/>
      <c r="DJS1415" s="333"/>
      <c r="DJT1415" s="333"/>
      <c r="DJU1415" s="333"/>
      <c r="DJV1415" s="333"/>
      <c r="DJW1415" s="333"/>
      <c r="DJX1415" s="333"/>
      <c r="DJY1415" s="333"/>
      <c r="DJZ1415" s="333"/>
      <c r="DKA1415" s="333"/>
      <c r="DKB1415" s="333"/>
      <c r="DKC1415" s="333"/>
      <c r="DKD1415" s="333"/>
      <c r="DKE1415" s="333"/>
      <c r="DKF1415" s="333"/>
      <c r="DKG1415" s="333"/>
      <c r="DKH1415" s="333"/>
      <c r="DKI1415" s="333"/>
      <c r="DKJ1415" s="333"/>
      <c r="DKK1415" s="333"/>
      <c r="DKL1415" s="333"/>
      <c r="DKM1415" s="333"/>
      <c r="DKN1415" s="333"/>
      <c r="DKO1415" s="333"/>
      <c r="DKP1415" s="333"/>
      <c r="DKQ1415" s="333"/>
      <c r="DKR1415" s="333"/>
      <c r="DKS1415" s="333"/>
      <c r="DKT1415" s="333"/>
      <c r="DKU1415" s="333"/>
      <c r="DKV1415" s="333"/>
      <c r="DKW1415" s="333"/>
      <c r="DKX1415" s="333"/>
      <c r="DKY1415" s="333"/>
      <c r="DKZ1415" s="333"/>
      <c r="DLA1415" s="333"/>
      <c r="DLB1415" s="333"/>
      <c r="DLC1415" s="333"/>
      <c r="DLD1415" s="333"/>
      <c r="DLE1415" s="333"/>
      <c r="DLF1415" s="333"/>
      <c r="DLG1415" s="333"/>
      <c r="DLH1415" s="333"/>
      <c r="DLI1415" s="333"/>
      <c r="DLJ1415" s="333"/>
      <c r="DLK1415" s="333"/>
      <c r="DLL1415" s="333"/>
      <c r="DLM1415" s="333"/>
      <c r="DLN1415" s="333"/>
      <c r="DLO1415" s="333"/>
      <c r="DLP1415" s="333"/>
      <c r="DLQ1415" s="333"/>
      <c r="DLR1415" s="333"/>
      <c r="DLS1415" s="333"/>
      <c r="DLT1415" s="333"/>
      <c r="DLU1415" s="333"/>
      <c r="DLV1415" s="333"/>
      <c r="DLW1415" s="333"/>
      <c r="DLX1415" s="333"/>
      <c r="DLY1415" s="333"/>
      <c r="DLZ1415" s="333"/>
      <c r="DMA1415" s="333"/>
      <c r="DMB1415" s="333"/>
      <c r="DMC1415" s="333"/>
      <c r="DMD1415" s="333"/>
      <c r="DME1415" s="333"/>
      <c r="DMF1415" s="333"/>
      <c r="DMG1415" s="333"/>
      <c r="DMH1415" s="333"/>
      <c r="DMI1415" s="333"/>
      <c r="DMJ1415" s="333"/>
      <c r="DMK1415" s="333"/>
      <c r="DML1415" s="333"/>
      <c r="DMM1415" s="333"/>
      <c r="DMN1415" s="333"/>
      <c r="DMO1415" s="333"/>
      <c r="DMP1415" s="333"/>
      <c r="DMQ1415" s="333"/>
      <c r="DMR1415" s="333"/>
      <c r="DMS1415" s="333"/>
      <c r="DMT1415" s="333"/>
      <c r="DMU1415" s="333"/>
      <c r="DMV1415" s="333"/>
      <c r="DMW1415" s="333"/>
      <c r="DMX1415" s="333"/>
      <c r="DMY1415" s="333"/>
      <c r="DMZ1415" s="333"/>
      <c r="DNA1415" s="333"/>
      <c r="DNB1415" s="333"/>
      <c r="DNC1415" s="333"/>
      <c r="DND1415" s="333"/>
      <c r="DNE1415" s="333"/>
      <c r="DNF1415" s="333"/>
      <c r="DNG1415" s="333"/>
      <c r="DNH1415" s="333"/>
      <c r="DNI1415" s="333"/>
      <c r="DNJ1415" s="333"/>
      <c r="DNK1415" s="333"/>
      <c r="DNL1415" s="333"/>
      <c r="DNM1415" s="333"/>
      <c r="DNN1415" s="333"/>
      <c r="DNO1415" s="333"/>
      <c r="DNP1415" s="333"/>
      <c r="DNQ1415" s="333"/>
      <c r="DNR1415" s="333"/>
      <c r="DNS1415" s="333"/>
      <c r="DNT1415" s="333"/>
      <c r="DNU1415" s="333"/>
      <c r="DNV1415" s="333"/>
      <c r="DNW1415" s="333"/>
      <c r="DNX1415" s="333"/>
      <c r="DNY1415" s="333"/>
      <c r="DNZ1415" s="333"/>
      <c r="DOA1415" s="333"/>
      <c r="DOB1415" s="333"/>
      <c r="DOC1415" s="333"/>
      <c r="DOD1415" s="333"/>
      <c r="DOE1415" s="333"/>
      <c r="DOF1415" s="333"/>
      <c r="DOG1415" s="333"/>
      <c r="DOH1415" s="333"/>
      <c r="DOI1415" s="333"/>
      <c r="DOJ1415" s="333"/>
      <c r="DOK1415" s="333"/>
      <c r="DOL1415" s="333"/>
      <c r="DOM1415" s="333"/>
      <c r="DON1415" s="333"/>
      <c r="DOO1415" s="333"/>
      <c r="DOP1415" s="333"/>
      <c r="DOQ1415" s="333"/>
      <c r="DOR1415" s="333"/>
      <c r="DOS1415" s="333"/>
      <c r="DOT1415" s="333"/>
      <c r="DOU1415" s="333"/>
      <c r="DOV1415" s="333"/>
      <c r="DOW1415" s="333"/>
      <c r="DOX1415" s="333"/>
      <c r="DOY1415" s="333"/>
      <c r="DOZ1415" s="333"/>
      <c r="DPA1415" s="333"/>
      <c r="DPB1415" s="333"/>
      <c r="DPC1415" s="333"/>
      <c r="DPD1415" s="333"/>
      <c r="DPE1415" s="333"/>
      <c r="DPF1415" s="333"/>
      <c r="DPG1415" s="333"/>
      <c r="DPH1415" s="333"/>
      <c r="DPI1415" s="333"/>
      <c r="DPJ1415" s="333"/>
      <c r="DPK1415" s="333"/>
      <c r="DPL1415" s="333"/>
      <c r="DPM1415" s="333"/>
      <c r="DPN1415" s="333"/>
      <c r="DPO1415" s="333"/>
      <c r="DPP1415" s="333"/>
      <c r="DPQ1415" s="333"/>
      <c r="DPR1415" s="333"/>
      <c r="DPS1415" s="333"/>
      <c r="DPT1415" s="333"/>
      <c r="DPU1415" s="333"/>
      <c r="DPV1415" s="333"/>
      <c r="DPW1415" s="333"/>
      <c r="DPX1415" s="333"/>
      <c r="DPY1415" s="333"/>
      <c r="DPZ1415" s="333"/>
      <c r="DQA1415" s="333"/>
      <c r="DQB1415" s="333"/>
      <c r="DQC1415" s="333"/>
      <c r="DQD1415" s="333"/>
      <c r="DQE1415" s="333"/>
      <c r="DQF1415" s="333"/>
      <c r="DQG1415" s="333"/>
      <c r="DQH1415" s="333"/>
      <c r="DQI1415" s="333"/>
      <c r="DQJ1415" s="333"/>
      <c r="DQK1415" s="333"/>
      <c r="DQL1415" s="333"/>
      <c r="DQM1415" s="333"/>
      <c r="DQN1415" s="333"/>
      <c r="DQO1415" s="333"/>
      <c r="DQP1415" s="333"/>
      <c r="DQQ1415" s="333"/>
      <c r="DQR1415" s="333"/>
      <c r="DQS1415" s="333"/>
      <c r="DQT1415" s="333"/>
      <c r="DQU1415" s="333"/>
      <c r="DQV1415" s="333"/>
      <c r="DQW1415" s="333"/>
      <c r="DQX1415" s="333"/>
      <c r="DQY1415" s="333"/>
      <c r="DQZ1415" s="333"/>
      <c r="DRA1415" s="333"/>
      <c r="DRB1415" s="333"/>
      <c r="DRC1415" s="333"/>
      <c r="DRD1415" s="333"/>
      <c r="DRE1415" s="333"/>
      <c r="DRF1415" s="333"/>
      <c r="DRG1415" s="333"/>
      <c r="DRH1415" s="333"/>
      <c r="DRI1415" s="333"/>
      <c r="DRJ1415" s="333"/>
      <c r="DRK1415" s="333"/>
      <c r="DRL1415" s="333"/>
      <c r="DRM1415" s="333"/>
      <c r="DRN1415" s="333"/>
      <c r="DRO1415" s="333"/>
      <c r="DRP1415" s="333"/>
      <c r="DRQ1415" s="333"/>
      <c r="DRR1415" s="333"/>
      <c r="DRS1415" s="333"/>
      <c r="DRT1415" s="333"/>
      <c r="DRU1415" s="333"/>
      <c r="DRV1415" s="333"/>
      <c r="DRW1415" s="333"/>
      <c r="DRX1415" s="333"/>
      <c r="DRY1415" s="333"/>
      <c r="DRZ1415" s="333"/>
      <c r="DSA1415" s="333"/>
      <c r="DSB1415" s="333"/>
      <c r="DSC1415" s="333"/>
      <c r="DSD1415" s="333"/>
      <c r="DSE1415" s="333"/>
      <c r="DSF1415" s="333"/>
      <c r="DSG1415" s="333"/>
      <c r="DSH1415" s="333"/>
      <c r="DSI1415" s="333"/>
      <c r="DSJ1415" s="333"/>
      <c r="DSK1415" s="333"/>
      <c r="DSL1415" s="333"/>
      <c r="DSM1415" s="333"/>
      <c r="DSN1415" s="333"/>
      <c r="DSO1415" s="333"/>
      <c r="DSP1415" s="333"/>
      <c r="DSQ1415" s="333"/>
      <c r="DSR1415" s="333"/>
      <c r="DSS1415" s="333"/>
      <c r="DST1415" s="333"/>
      <c r="DSU1415" s="333"/>
      <c r="DSV1415" s="333"/>
      <c r="DSW1415" s="333"/>
      <c r="DSX1415" s="333"/>
      <c r="DSY1415" s="333"/>
      <c r="DSZ1415" s="333"/>
      <c r="DTA1415" s="333"/>
      <c r="DTB1415" s="333"/>
      <c r="DTC1415" s="333"/>
      <c r="DTD1415" s="333"/>
      <c r="DTE1415" s="333"/>
      <c r="DTF1415" s="333"/>
      <c r="DTG1415" s="333"/>
      <c r="DTH1415" s="333"/>
      <c r="DTI1415" s="333"/>
      <c r="DTJ1415" s="333"/>
      <c r="DTK1415" s="333"/>
      <c r="DTL1415" s="333"/>
      <c r="DTM1415" s="333"/>
      <c r="DTN1415" s="333"/>
      <c r="DTO1415" s="333"/>
      <c r="DTP1415" s="333"/>
      <c r="DTQ1415" s="333"/>
      <c r="DTR1415" s="333"/>
      <c r="DTS1415" s="333"/>
      <c r="DTT1415" s="333"/>
      <c r="DTU1415" s="333"/>
      <c r="DTV1415" s="333"/>
      <c r="DTW1415" s="333"/>
      <c r="DTX1415" s="333"/>
      <c r="DTY1415" s="333"/>
      <c r="DTZ1415" s="333"/>
      <c r="DUA1415" s="333"/>
      <c r="DUB1415" s="333"/>
      <c r="DUC1415" s="333"/>
      <c r="DUD1415" s="333"/>
      <c r="DUE1415" s="333"/>
      <c r="DUF1415" s="333"/>
      <c r="DUG1415" s="333"/>
      <c r="DUH1415" s="333"/>
      <c r="DUI1415" s="333"/>
      <c r="DUJ1415" s="333"/>
      <c r="DUK1415" s="333"/>
      <c r="DUL1415" s="333"/>
      <c r="DUM1415" s="333"/>
      <c r="DUN1415" s="333"/>
      <c r="DUO1415" s="333"/>
      <c r="DUP1415" s="333"/>
      <c r="DUQ1415" s="333"/>
      <c r="DUR1415" s="333"/>
      <c r="DUS1415" s="333"/>
      <c r="DUT1415" s="333"/>
      <c r="DUU1415" s="333"/>
      <c r="DUV1415" s="333"/>
      <c r="DUW1415" s="333"/>
      <c r="DUX1415" s="333"/>
      <c r="DUY1415" s="333"/>
      <c r="DUZ1415" s="333"/>
      <c r="DVA1415" s="333"/>
      <c r="DVB1415" s="333"/>
      <c r="DVC1415" s="333"/>
      <c r="DVD1415" s="333"/>
      <c r="DVE1415" s="333"/>
      <c r="DVF1415" s="333"/>
      <c r="DVG1415" s="333"/>
      <c r="DVH1415" s="333"/>
      <c r="DVI1415" s="333"/>
      <c r="DVJ1415" s="333"/>
      <c r="DVK1415" s="333"/>
      <c r="DVL1415" s="333"/>
      <c r="DVM1415" s="333"/>
      <c r="DVN1415" s="333"/>
      <c r="DVO1415" s="333"/>
      <c r="DVP1415" s="333"/>
      <c r="DVQ1415" s="333"/>
      <c r="DVR1415" s="333"/>
      <c r="DVS1415" s="333"/>
      <c r="DVT1415" s="333"/>
      <c r="DVU1415" s="333"/>
      <c r="DVV1415" s="333"/>
      <c r="DVW1415" s="333"/>
      <c r="DVX1415" s="333"/>
      <c r="DVY1415" s="333"/>
      <c r="DVZ1415" s="333"/>
      <c r="DWA1415" s="333"/>
      <c r="DWB1415" s="333"/>
      <c r="DWC1415" s="333"/>
      <c r="DWD1415" s="333"/>
      <c r="DWE1415" s="333"/>
      <c r="DWF1415" s="333"/>
      <c r="DWG1415" s="333"/>
      <c r="DWH1415" s="333"/>
      <c r="DWI1415" s="333"/>
      <c r="DWJ1415" s="333"/>
      <c r="DWK1415" s="333"/>
      <c r="DWL1415" s="333"/>
      <c r="DWM1415" s="333"/>
      <c r="DWN1415" s="333"/>
      <c r="DWO1415" s="333"/>
      <c r="DWP1415" s="333"/>
      <c r="DWQ1415" s="333"/>
      <c r="DWR1415" s="333"/>
      <c r="DWS1415" s="333"/>
      <c r="DWT1415" s="333"/>
      <c r="DWU1415" s="333"/>
      <c r="DWV1415" s="333"/>
      <c r="DWW1415" s="333"/>
      <c r="DWX1415" s="333"/>
      <c r="DWY1415" s="333"/>
      <c r="DWZ1415" s="333"/>
      <c r="DXA1415" s="333"/>
      <c r="DXB1415" s="333"/>
      <c r="DXC1415" s="333"/>
      <c r="DXD1415" s="333"/>
      <c r="DXE1415" s="333"/>
      <c r="DXF1415" s="333"/>
      <c r="DXG1415" s="333"/>
      <c r="DXH1415" s="333"/>
      <c r="DXI1415" s="333"/>
      <c r="DXJ1415" s="333"/>
      <c r="DXK1415" s="333"/>
      <c r="DXL1415" s="333"/>
      <c r="DXM1415" s="333"/>
      <c r="DXN1415" s="333"/>
      <c r="DXO1415" s="333"/>
      <c r="DXP1415" s="333"/>
      <c r="DXQ1415" s="333"/>
      <c r="DXR1415" s="333"/>
      <c r="DXS1415" s="333"/>
      <c r="DXT1415" s="333"/>
      <c r="DXU1415" s="333"/>
      <c r="DXV1415" s="333"/>
      <c r="DXW1415" s="333"/>
      <c r="DXX1415" s="333"/>
      <c r="DXY1415" s="333"/>
      <c r="DXZ1415" s="333"/>
      <c r="DYA1415" s="333"/>
      <c r="DYB1415" s="333"/>
      <c r="DYC1415" s="333"/>
      <c r="DYD1415" s="333"/>
      <c r="DYE1415" s="333"/>
      <c r="DYF1415" s="333"/>
      <c r="DYG1415" s="333"/>
      <c r="DYH1415" s="333"/>
      <c r="DYI1415" s="333"/>
      <c r="DYJ1415" s="333"/>
      <c r="DYK1415" s="333"/>
      <c r="DYL1415" s="333"/>
      <c r="DYM1415" s="333"/>
      <c r="DYN1415" s="333"/>
      <c r="DYO1415" s="333"/>
      <c r="DYP1415" s="333"/>
      <c r="DYQ1415" s="333"/>
      <c r="DYR1415" s="333"/>
      <c r="DYS1415" s="333"/>
      <c r="DYT1415" s="333"/>
      <c r="DYU1415" s="333"/>
      <c r="DYV1415" s="333"/>
      <c r="DYW1415" s="333"/>
      <c r="DYX1415" s="333"/>
      <c r="DYY1415" s="333"/>
      <c r="DYZ1415" s="333"/>
      <c r="DZA1415" s="333"/>
      <c r="DZB1415" s="333"/>
      <c r="DZC1415" s="333"/>
      <c r="DZD1415" s="333"/>
      <c r="DZE1415" s="333"/>
      <c r="DZF1415" s="333"/>
      <c r="DZG1415" s="333"/>
      <c r="DZH1415" s="333"/>
      <c r="DZI1415" s="333"/>
      <c r="DZJ1415" s="333"/>
      <c r="DZK1415" s="333"/>
      <c r="DZL1415" s="333"/>
      <c r="DZM1415" s="333"/>
      <c r="DZN1415" s="333"/>
      <c r="DZO1415" s="333"/>
      <c r="DZP1415" s="333"/>
      <c r="DZQ1415" s="333"/>
      <c r="DZR1415" s="333"/>
      <c r="DZS1415" s="333"/>
      <c r="DZT1415" s="333"/>
      <c r="DZU1415" s="333"/>
      <c r="DZV1415" s="333"/>
      <c r="DZW1415" s="333"/>
      <c r="DZX1415" s="333"/>
      <c r="DZY1415" s="333"/>
      <c r="DZZ1415" s="333"/>
      <c r="EAA1415" s="333"/>
      <c r="EAB1415" s="333"/>
      <c r="EAC1415" s="333"/>
      <c r="EAD1415" s="333"/>
      <c r="EAE1415" s="333"/>
      <c r="EAF1415" s="333"/>
      <c r="EAG1415" s="333"/>
      <c r="EAH1415" s="333"/>
      <c r="EAI1415" s="333"/>
      <c r="EAJ1415" s="333"/>
      <c r="EAK1415" s="333"/>
      <c r="EAL1415" s="333"/>
      <c r="EAM1415" s="333"/>
      <c r="EAN1415" s="333"/>
      <c r="EAO1415" s="333"/>
      <c r="EAP1415" s="333"/>
      <c r="EAQ1415" s="333"/>
      <c r="EAR1415" s="333"/>
      <c r="EAS1415" s="333"/>
      <c r="EAT1415" s="333"/>
      <c r="EAU1415" s="333"/>
      <c r="EAV1415" s="333"/>
      <c r="EAW1415" s="333"/>
      <c r="EAX1415" s="333"/>
      <c r="EAY1415" s="333"/>
      <c r="EAZ1415" s="333"/>
      <c r="EBA1415" s="333"/>
      <c r="EBB1415" s="333"/>
      <c r="EBC1415" s="333"/>
      <c r="EBD1415" s="333"/>
      <c r="EBE1415" s="333"/>
      <c r="EBF1415" s="333"/>
      <c r="EBG1415" s="333"/>
      <c r="EBH1415" s="333"/>
      <c r="EBI1415" s="333"/>
      <c r="EBJ1415" s="333"/>
      <c r="EBK1415" s="333"/>
      <c r="EBL1415" s="333"/>
      <c r="EBM1415" s="333"/>
      <c r="EBN1415" s="333"/>
      <c r="EBO1415" s="333"/>
      <c r="EBP1415" s="333"/>
      <c r="EBQ1415" s="333"/>
      <c r="EBR1415" s="333"/>
      <c r="EBS1415" s="333"/>
      <c r="EBT1415" s="333"/>
      <c r="EBU1415" s="333"/>
      <c r="EBV1415" s="333"/>
      <c r="EBW1415" s="333"/>
      <c r="EBX1415" s="333"/>
      <c r="EBY1415" s="333"/>
      <c r="EBZ1415" s="333"/>
      <c r="ECA1415" s="333"/>
      <c r="ECB1415" s="333"/>
      <c r="ECC1415" s="333"/>
      <c r="ECD1415" s="333"/>
      <c r="ECE1415" s="333"/>
      <c r="ECF1415" s="333"/>
      <c r="ECG1415" s="333"/>
      <c r="ECH1415" s="333"/>
      <c r="ECI1415" s="333"/>
      <c r="ECJ1415" s="333"/>
      <c r="ECK1415" s="333"/>
      <c r="ECL1415" s="333"/>
      <c r="ECM1415" s="333"/>
      <c r="ECN1415" s="333"/>
      <c r="ECO1415" s="333"/>
      <c r="ECP1415" s="333"/>
      <c r="ECQ1415" s="333"/>
      <c r="ECR1415" s="333"/>
      <c r="ECS1415" s="333"/>
      <c r="ECT1415" s="333"/>
      <c r="ECU1415" s="333"/>
      <c r="ECV1415" s="333"/>
      <c r="ECW1415" s="333"/>
      <c r="ECX1415" s="333"/>
      <c r="ECY1415" s="333"/>
      <c r="ECZ1415" s="333"/>
      <c r="EDA1415" s="333"/>
      <c r="EDB1415" s="333"/>
      <c r="EDC1415" s="333"/>
      <c r="EDD1415" s="333"/>
      <c r="EDE1415" s="333"/>
      <c r="EDF1415" s="333"/>
      <c r="EDG1415" s="333"/>
      <c r="EDH1415" s="333"/>
      <c r="EDI1415" s="333"/>
      <c r="EDJ1415" s="333"/>
      <c r="EDK1415" s="333"/>
      <c r="EDL1415" s="333"/>
      <c r="EDM1415" s="333"/>
      <c r="EDN1415" s="333"/>
      <c r="EDO1415" s="333"/>
      <c r="EDP1415" s="333"/>
      <c r="EDQ1415" s="333"/>
      <c r="EDR1415" s="333"/>
      <c r="EDS1415" s="333"/>
      <c r="EDT1415" s="333"/>
      <c r="EDU1415" s="333"/>
      <c r="EDV1415" s="333"/>
      <c r="EDW1415" s="333"/>
      <c r="EDX1415" s="333"/>
      <c r="EDY1415" s="333"/>
      <c r="EDZ1415" s="333"/>
      <c r="EEA1415" s="333"/>
      <c r="EEB1415" s="333"/>
      <c r="EEC1415" s="333"/>
      <c r="EED1415" s="333"/>
      <c r="EEE1415" s="333"/>
      <c r="EEF1415" s="333"/>
      <c r="EEG1415" s="333"/>
      <c r="EEH1415" s="333"/>
      <c r="EEI1415" s="333"/>
      <c r="EEJ1415" s="333"/>
      <c r="EEK1415" s="333"/>
      <c r="EEL1415" s="333"/>
      <c r="EEM1415" s="333"/>
      <c r="EEN1415" s="333"/>
      <c r="EEO1415" s="333"/>
      <c r="EEP1415" s="333"/>
      <c r="EEQ1415" s="333"/>
      <c r="EER1415" s="333"/>
      <c r="EES1415" s="333"/>
      <c r="EET1415" s="333"/>
      <c r="EEU1415" s="333"/>
      <c r="EEV1415" s="333"/>
      <c r="EEW1415" s="333"/>
      <c r="EEX1415" s="333"/>
      <c r="EEY1415" s="333"/>
      <c r="EEZ1415" s="333"/>
      <c r="EFA1415" s="333"/>
      <c r="EFB1415" s="333"/>
      <c r="EFC1415" s="333"/>
      <c r="EFD1415" s="333"/>
      <c r="EFE1415" s="333"/>
      <c r="EFF1415" s="333"/>
      <c r="EFG1415" s="333"/>
      <c r="EFH1415" s="333"/>
      <c r="EFI1415" s="333"/>
      <c r="EFJ1415" s="333"/>
      <c r="EFK1415" s="333"/>
      <c r="EFL1415" s="333"/>
      <c r="EFM1415" s="333"/>
      <c r="EFN1415" s="333"/>
      <c r="EFO1415" s="333"/>
      <c r="EFP1415" s="333"/>
      <c r="EFQ1415" s="333"/>
      <c r="EFR1415" s="333"/>
      <c r="EFS1415" s="333"/>
      <c r="EFT1415" s="333"/>
      <c r="EFU1415" s="333"/>
      <c r="EFV1415" s="333"/>
      <c r="EFW1415" s="333"/>
      <c r="EFX1415" s="333"/>
      <c r="EFY1415" s="333"/>
      <c r="EFZ1415" s="333"/>
      <c r="EGA1415" s="333"/>
      <c r="EGB1415" s="333"/>
      <c r="EGC1415" s="333"/>
      <c r="EGD1415" s="333"/>
      <c r="EGE1415" s="333"/>
      <c r="EGF1415" s="333"/>
      <c r="EGG1415" s="333"/>
      <c r="EGH1415" s="333"/>
      <c r="EGI1415" s="333"/>
      <c r="EGJ1415" s="333"/>
      <c r="EGK1415" s="333"/>
      <c r="EGL1415" s="333"/>
      <c r="EGM1415" s="333"/>
      <c r="EGN1415" s="333"/>
      <c r="EGO1415" s="333"/>
      <c r="EGP1415" s="333"/>
      <c r="EGQ1415" s="333"/>
      <c r="EGR1415" s="333"/>
      <c r="EGS1415" s="333"/>
      <c r="EGT1415" s="333"/>
      <c r="EGU1415" s="333"/>
      <c r="EGV1415" s="333"/>
      <c r="EGW1415" s="333"/>
      <c r="EGX1415" s="333"/>
      <c r="EGY1415" s="333"/>
      <c r="EGZ1415" s="333"/>
      <c r="EHA1415" s="333"/>
      <c r="EHB1415" s="333"/>
      <c r="EHC1415" s="333"/>
      <c r="EHD1415" s="333"/>
      <c r="EHE1415" s="333"/>
      <c r="EHF1415" s="333"/>
      <c r="EHG1415" s="333"/>
      <c r="EHH1415" s="333"/>
      <c r="EHI1415" s="333"/>
      <c r="EHJ1415" s="333"/>
      <c r="EHK1415" s="333"/>
      <c r="EHL1415" s="333"/>
      <c r="EHM1415" s="333"/>
      <c r="EHN1415" s="333"/>
      <c r="EHO1415" s="333"/>
      <c r="EHP1415" s="333"/>
      <c r="EHQ1415" s="333"/>
      <c r="EHR1415" s="333"/>
      <c r="EHS1415" s="333"/>
      <c r="EHT1415" s="333"/>
      <c r="EHU1415" s="333"/>
      <c r="EHV1415" s="333"/>
      <c r="EHW1415" s="333"/>
      <c r="EHX1415" s="333"/>
      <c r="EHY1415" s="333"/>
      <c r="EHZ1415" s="333"/>
      <c r="EIA1415" s="333"/>
      <c r="EIB1415" s="333"/>
      <c r="EIC1415" s="333"/>
      <c r="EID1415" s="333"/>
      <c r="EIE1415" s="333"/>
      <c r="EIF1415" s="333"/>
      <c r="EIG1415" s="333"/>
      <c r="EIH1415" s="333"/>
      <c r="EII1415" s="333"/>
      <c r="EIJ1415" s="333"/>
      <c r="EIK1415" s="333"/>
      <c r="EIL1415" s="333"/>
      <c r="EIM1415" s="333"/>
      <c r="EIN1415" s="333"/>
      <c r="EIO1415" s="333"/>
      <c r="EIP1415" s="333"/>
      <c r="EIQ1415" s="333"/>
      <c r="EIR1415" s="333"/>
      <c r="EIS1415" s="333"/>
      <c r="EIT1415" s="333"/>
      <c r="EIU1415" s="333"/>
      <c r="EIV1415" s="333"/>
      <c r="EIW1415" s="333"/>
      <c r="EIX1415" s="333"/>
      <c r="EIY1415" s="333"/>
      <c r="EIZ1415" s="333"/>
      <c r="EJA1415" s="333"/>
      <c r="EJB1415" s="333"/>
      <c r="EJC1415" s="333"/>
      <c r="EJD1415" s="333"/>
      <c r="EJE1415" s="333"/>
      <c r="EJF1415" s="333"/>
      <c r="EJG1415" s="333"/>
      <c r="EJH1415" s="333"/>
      <c r="EJI1415" s="333"/>
      <c r="EJJ1415" s="333"/>
      <c r="EJK1415" s="333"/>
      <c r="EJL1415" s="333"/>
      <c r="EJM1415" s="333"/>
      <c r="EJN1415" s="333"/>
      <c r="EJO1415" s="333"/>
      <c r="EJP1415" s="333"/>
      <c r="EJQ1415" s="333"/>
      <c r="EJR1415" s="333"/>
      <c r="EJS1415" s="333"/>
      <c r="EJT1415" s="333"/>
      <c r="EJU1415" s="333"/>
      <c r="EJV1415" s="333"/>
      <c r="EJW1415" s="333"/>
      <c r="EJX1415" s="333"/>
      <c r="EJY1415" s="333"/>
      <c r="EJZ1415" s="333"/>
      <c r="EKA1415" s="333"/>
      <c r="EKB1415" s="333"/>
      <c r="EKC1415" s="333"/>
      <c r="EKD1415" s="333"/>
      <c r="EKE1415" s="333"/>
      <c r="EKF1415" s="333"/>
      <c r="EKG1415" s="333"/>
      <c r="EKH1415" s="333"/>
      <c r="EKI1415" s="333"/>
      <c r="EKJ1415" s="333"/>
      <c r="EKK1415" s="333"/>
      <c r="EKL1415" s="333"/>
      <c r="EKM1415" s="333"/>
      <c r="EKN1415" s="333"/>
      <c r="EKO1415" s="333"/>
      <c r="EKP1415" s="333"/>
      <c r="EKQ1415" s="333"/>
      <c r="EKR1415" s="333"/>
      <c r="EKS1415" s="333"/>
      <c r="EKT1415" s="333"/>
      <c r="EKU1415" s="333"/>
      <c r="EKV1415" s="333"/>
      <c r="EKW1415" s="333"/>
      <c r="EKX1415" s="333"/>
      <c r="EKY1415" s="333"/>
      <c r="EKZ1415" s="333"/>
      <c r="ELA1415" s="333"/>
      <c r="ELB1415" s="333"/>
      <c r="ELC1415" s="333"/>
      <c r="ELD1415" s="333"/>
      <c r="ELE1415" s="333"/>
      <c r="ELF1415" s="333"/>
      <c r="ELG1415" s="333"/>
      <c r="ELH1415" s="333"/>
      <c r="ELI1415" s="333"/>
      <c r="ELJ1415" s="333"/>
      <c r="ELK1415" s="333"/>
      <c r="ELL1415" s="333"/>
      <c r="ELM1415" s="333"/>
      <c r="ELN1415" s="333"/>
      <c r="ELO1415" s="333"/>
      <c r="ELP1415" s="333"/>
      <c r="ELQ1415" s="333"/>
      <c r="ELR1415" s="333"/>
      <c r="ELS1415" s="333"/>
      <c r="ELT1415" s="333"/>
      <c r="ELU1415" s="333"/>
      <c r="ELV1415" s="333"/>
      <c r="ELW1415" s="333"/>
      <c r="ELX1415" s="333"/>
      <c r="ELY1415" s="333"/>
      <c r="ELZ1415" s="333"/>
      <c r="EMA1415" s="333"/>
      <c r="EMB1415" s="333"/>
      <c r="EMC1415" s="333"/>
      <c r="EMD1415" s="333"/>
      <c r="EME1415" s="333"/>
      <c r="EMF1415" s="333"/>
      <c r="EMG1415" s="333"/>
      <c r="EMH1415" s="333"/>
      <c r="EMI1415" s="333"/>
      <c r="EMJ1415" s="333"/>
      <c r="EMK1415" s="333"/>
      <c r="EML1415" s="333"/>
      <c r="EMM1415" s="333"/>
      <c r="EMN1415" s="333"/>
      <c r="EMO1415" s="333"/>
      <c r="EMP1415" s="333"/>
      <c r="EMQ1415" s="333"/>
      <c r="EMR1415" s="333"/>
      <c r="EMS1415" s="333"/>
      <c r="EMT1415" s="333"/>
      <c r="EMU1415" s="333"/>
      <c r="EMV1415" s="333"/>
      <c r="EMW1415" s="333"/>
      <c r="EMX1415" s="333"/>
      <c r="EMY1415" s="333"/>
      <c r="EMZ1415" s="333"/>
      <c r="ENA1415" s="333"/>
      <c r="ENB1415" s="333"/>
      <c r="ENC1415" s="333"/>
      <c r="END1415" s="333"/>
      <c r="ENE1415" s="333"/>
      <c r="ENF1415" s="333"/>
      <c r="ENG1415" s="333"/>
      <c r="ENH1415" s="333"/>
      <c r="ENI1415" s="333"/>
      <c r="ENJ1415" s="333"/>
      <c r="ENK1415" s="333"/>
      <c r="ENL1415" s="333"/>
      <c r="ENM1415" s="333"/>
      <c r="ENN1415" s="333"/>
      <c r="ENO1415" s="333"/>
      <c r="ENP1415" s="333"/>
      <c r="ENQ1415" s="333"/>
      <c r="ENR1415" s="333"/>
      <c r="ENS1415" s="333"/>
      <c r="ENT1415" s="333"/>
      <c r="ENU1415" s="333"/>
      <c r="ENV1415" s="333"/>
      <c r="ENW1415" s="333"/>
      <c r="ENX1415" s="333"/>
      <c r="ENY1415" s="333"/>
      <c r="ENZ1415" s="333"/>
      <c r="EOA1415" s="333"/>
      <c r="EOB1415" s="333"/>
      <c r="EOC1415" s="333"/>
      <c r="EOD1415" s="333"/>
      <c r="EOE1415" s="333"/>
      <c r="EOF1415" s="333"/>
      <c r="EOG1415" s="333"/>
      <c r="EOH1415" s="333"/>
      <c r="EOI1415" s="333"/>
      <c r="EOJ1415" s="333"/>
      <c r="EOK1415" s="333"/>
      <c r="EOL1415" s="333"/>
      <c r="EOM1415" s="333"/>
      <c r="EON1415" s="333"/>
      <c r="EOO1415" s="333"/>
      <c r="EOP1415" s="333"/>
      <c r="EOQ1415" s="333"/>
      <c r="EOR1415" s="333"/>
      <c r="EOS1415" s="333"/>
      <c r="EOT1415" s="333"/>
      <c r="EOU1415" s="333"/>
      <c r="EOV1415" s="333"/>
      <c r="EOW1415" s="333"/>
      <c r="EOX1415" s="333"/>
      <c r="EOY1415" s="333"/>
      <c r="EOZ1415" s="333"/>
      <c r="EPA1415" s="333"/>
      <c r="EPB1415" s="333"/>
      <c r="EPC1415" s="333"/>
      <c r="EPD1415" s="333"/>
      <c r="EPE1415" s="333"/>
      <c r="EPF1415" s="333"/>
      <c r="EPG1415" s="333"/>
      <c r="EPH1415" s="333"/>
      <c r="EPI1415" s="333"/>
      <c r="EPJ1415" s="333"/>
      <c r="EPK1415" s="333"/>
      <c r="EPL1415" s="333"/>
      <c r="EPM1415" s="333"/>
      <c r="EPN1415" s="333"/>
      <c r="EPO1415" s="333"/>
      <c r="EPP1415" s="333"/>
      <c r="EPQ1415" s="333"/>
      <c r="EPR1415" s="333"/>
      <c r="EPS1415" s="333"/>
      <c r="EPT1415" s="333"/>
      <c r="EPU1415" s="333"/>
      <c r="EPV1415" s="333"/>
      <c r="EPW1415" s="333"/>
      <c r="EPX1415" s="333"/>
      <c r="EPY1415" s="333"/>
      <c r="EPZ1415" s="333"/>
      <c r="EQA1415" s="333"/>
      <c r="EQB1415" s="333"/>
      <c r="EQC1415" s="333"/>
      <c r="EQD1415" s="333"/>
      <c r="EQE1415" s="333"/>
      <c r="EQF1415" s="333"/>
      <c r="EQG1415" s="333"/>
      <c r="EQH1415" s="333"/>
      <c r="EQI1415" s="333"/>
      <c r="EQJ1415" s="333"/>
      <c r="EQK1415" s="333"/>
      <c r="EQL1415" s="333"/>
      <c r="EQM1415" s="333"/>
      <c r="EQN1415" s="333"/>
      <c r="EQO1415" s="333"/>
      <c r="EQP1415" s="333"/>
      <c r="EQQ1415" s="333"/>
      <c r="EQR1415" s="333"/>
      <c r="EQS1415" s="333"/>
      <c r="EQT1415" s="333"/>
      <c r="EQU1415" s="333"/>
      <c r="EQV1415" s="333"/>
      <c r="EQW1415" s="333"/>
      <c r="EQX1415" s="333"/>
      <c r="EQY1415" s="333"/>
      <c r="EQZ1415" s="333"/>
      <c r="ERA1415" s="333"/>
      <c r="ERB1415" s="333"/>
      <c r="ERC1415" s="333"/>
      <c r="ERD1415" s="333"/>
      <c r="ERE1415" s="333"/>
      <c r="ERF1415" s="333"/>
      <c r="ERG1415" s="333"/>
      <c r="ERH1415" s="333"/>
      <c r="ERI1415" s="333"/>
      <c r="ERJ1415" s="333"/>
      <c r="ERK1415" s="333"/>
      <c r="ERL1415" s="333"/>
      <c r="ERM1415" s="333"/>
      <c r="ERN1415" s="333"/>
      <c r="ERO1415" s="333"/>
      <c r="ERP1415" s="333"/>
      <c r="ERQ1415" s="333"/>
      <c r="ERR1415" s="333"/>
      <c r="ERS1415" s="333"/>
      <c r="ERT1415" s="333"/>
      <c r="ERU1415" s="333"/>
      <c r="ERV1415" s="333"/>
      <c r="ERW1415" s="333"/>
      <c r="ERX1415" s="333"/>
      <c r="ERY1415" s="333"/>
      <c r="ERZ1415" s="333"/>
      <c r="ESA1415" s="333"/>
      <c r="ESB1415" s="333"/>
      <c r="ESC1415" s="333"/>
      <c r="ESD1415" s="333"/>
      <c r="ESE1415" s="333"/>
      <c r="ESF1415" s="333"/>
      <c r="ESG1415" s="333"/>
      <c r="ESH1415" s="333"/>
      <c r="ESI1415" s="333"/>
      <c r="ESJ1415" s="333"/>
      <c r="ESK1415" s="333"/>
      <c r="ESL1415" s="333"/>
      <c r="ESM1415" s="333"/>
      <c r="ESN1415" s="333"/>
      <c r="ESO1415" s="333"/>
      <c r="ESP1415" s="333"/>
      <c r="ESQ1415" s="333"/>
      <c r="ESR1415" s="333"/>
      <c r="ESS1415" s="333"/>
      <c r="EST1415" s="333"/>
      <c r="ESU1415" s="333"/>
      <c r="ESV1415" s="333"/>
      <c r="ESW1415" s="333"/>
      <c r="ESX1415" s="333"/>
      <c r="ESY1415" s="333"/>
      <c r="ESZ1415" s="333"/>
      <c r="ETA1415" s="333"/>
      <c r="ETB1415" s="333"/>
      <c r="ETC1415" s="333"/>
      <c r="ETD1415" s="333"/>
      <c r="ETE1415" s="333"/>
      <c r="ETF1415" s="333"/>
      <c r="ETG1415" s="333"/>
      <c r="ETH1415" s="333"/>
      <c r="ETI1415" s="333"/>
      <c r="ETJ1415" s="333"/>
      <c r="ETK1415" s="333"/>
      <c r="ETL1415" s="333"/>
      <c r="ETM1415" s="333"/>
      <c r="ETN1415" s="333"/>
      <c r="ETO1415" s="333"/>
      <c r="ETP1415" s="333"/>
      <c r="ETQ1415" s="333"/>
      <c r="ETR1415" s="333"/>
      <c r="ETS1415" s="333"/>
      <c r="ETT1415" s="333"/>
      <c r="ETU1415" s="333"/>
      <c r="ETV1415" s="333"/>
      <c r="ETW1415" s="333"/>
      <c r="ETX1415" s="333"/>
      <c r="ETY1415" s="333"/>
      <c r="ETZ1415" s="333"/>
      <c r="EUA1415" s="333"/>
      <c r="EUB1415" s="333"/>
      <c r="EUC1415" s="333"/>
      <c r="EUD1415" s="333"/>
      <c r="EUE1415" s="333"/>
      <c r="EUF1415" s="333"/>
      <c r="EUG1415" s="333"/>
      <c r="EUH1415" s="333"/>
      <c r="EUI1415" s="333"/>
      <c r="EUJ1415" s="333"/>
      <c r="EUK1415" s="333"/>
      <c r="EUL1415" s="333"/>
      <c r="EUM1415" s="333"/>
      <c r="EUN1415" s="333"/>
      <c r="EUO1415" s="333"/>
      <c r="EUP1415" s="333"/>
      <c r="EUQ1415" s="333"/>
      <c r="EUR1415" s="333"/>
      <c r="EUS1415" s="333"/>
      <c r="EUT1415" s="333"/>
      <c r="EUU1415" s="333"/>
      <c r="EUV1415" s="333"/>
      <c r="EUW1415" s="333"/>
      <c r="EUX1415" s="333"/>
      <c r="EUY1415" s="333"/>
      <c r="EUZ1415" s="333"/>
      <c r="EVA1415" s="333"/>
      <c r="EVB1415" s="333"/>
      <c r="EVC1415" s="333"/>
      <c r="EVD1415" s="333"/>
      <c r="EVE1415" s="333"/>
      <c r="EVF1415" s="333"/>
      <c r="EVG1415" s="333"/>
      <c r="EVH1415" s="333"/>
      <c r="EVI1415" s="333"/>
      <c r="EVJ1415" s="333"/>
      <c r="EVK1415" s="333"/>
      <c r="EVL1415" s="333"/>
      <c r="EVM1415" s="333"/>
      <c r="EVN1415" s="333"/>
      <c r="EVO1415" s="333"/>
      <c r="EVP1415" s="333"/>
      <c r="EVQ1415" s="333"/>
      <c r="EVR1415" s="333"/>
      <c r="EVS1415" s="333"/>
      <c r="EVT1415" s="333"/>
      <c r="EVU1415" s="333"/>
      <c r="EVV1415" s="333"/>
      <c r="EVW1415" s="333"/>
      <c r="EVX1415" s="333"/>
      <c r="EVY1415" s="333"/>
      <c r="EVZ1415" s="333"/>
      <c r="EWA1415" s="333"/>
      <c r="EWB1415" s="333"/>
      <c r="EWC1415" s="333"/>
      <c r="EWD1415" s="333"/>
      <c r="EWE1415" s="333"/>
      <c r="EWF1415" s="333"/>
      <c r="EWG1415" s="333"/>
      <c r="EWH1415" s="333"/>
      <c r="EWI1415" s="333"/>
      <c r="EWJ1415" s="333"/>
      <c r="EWK1415" s="333"/>
      <c r="EWL1415" s="333"/>
      <c r="EWM1415" s="333"/>
      <c r="EWN1415" s="333"/>
      <c r="EWO1415" s="333"/>
      <c r="EWP1415" s="333"/>
      <c r="EWQ1415" s="333"/>
      <c r="EWR1415" s="333"/>
      <c r="EWS1415" s="333"/>
      <c r="EWT1415" s="333"/>
      <c r="EWU1415" s="333"/>
      <c r="EWV1415" s="333"/>
      <c r="EWW1415" s="333"/>
      <c r="EWX1415" s="333"/>
      <c r="EWY1415" s="333"/>
      <c r="EWZ1415" s="333"/>
      <c r="EXA1415" s="333"/>
      <c r="EXB1415" s="333"/>
      <c r="EXC1415" s="333"/>
      <c r="EXD1415" s="333"/>
      <c r="EXE1415" s="333"/>
      <c r="EXF1415" s="333"/>
      <c r="EXG1415" s="333"/>
      <c r="EXH1415" s="333"/>
      <c r="EXI1415" s="333"/>
      <c r="EXJ1415" s="333"/>
      <c r="EXK1415" s="333"/>
      <c r="EXL1415" s="333"/>
      <c r="EXM1415" s="333"/>
      <c r="EXN1415" s="333"/>
      <c r="EXO1415" s="333"/>
      <c r="EXP1415" s="333"/>
      <c r="EXQ1415" s="333"/>
      <c r="EXR1415" s="333"/>
      <c r="EXS1415" s="333"/>
      <c r="EXT1415" s="333"/>
      <c r="EXU1415" s="333"/>
      <c r="EXV1415" s="333"/>
      <c r="EXW1415" s="333"/>
      <c r="EXX1415" s="333"/>
      <c r="EXY1415" s="333"/>
      <c r="EXZ1415" s="333"/>
      <c r="EYA1415" s="333"/>
      <c r="EYB1415" s="333"/>
      <c r="EYC1415" s="333"/>
      <c r="EYD1415" s="333"/>
      <c r="EYE1415" s="333"/>
      <c r="EYF1415" s="333"/>
      <c r="EYG1415" s="333"/>
      <c r="EYH1415" s="333"/>
      <c r="EYI1415" s="333"/>
      <c r="EYJ1415" s="333"/>
      <c r="EYK1415" s="333"/>
      <c r="EYL1415" s="333"/>
      <c r="EYM1415" s="333"/>
      <c r="EYN1415" s="333"/>
      <c r="EYO1415" s="333"/>
      <c r="EYP1415" s="333"/>
      <c r="EYQ1415" s="333"/>
      <c r="EYR1415" s="333"/>
      <c r="EYS1415" s="333"/>
      <c r="EYT1415" s="333"/>
      <c r="EYU1415" s="333"/>
      <c r="EYV1415" s="333"/>
      <c r="EYW1415" s="333"/>
      <c r="EYX1415" s="333"/>
      <c r="EYY1415" s="333"/>
      <c r="EYZ1415" s="333"/>
      <c r="EZA1415" s="333"/>
      <c r="EZB1415" s="333"/>
      <c r="EZC1415" s="333"/>
      <c r="EZD1415" s="333"/>
      <c r="EZE1415" s="333"/>
      <c r="EZF1415" s="333"/>
      <c r="EZG1415" s="333"/>
      <c r="EZH1415" s="333"/>
      <c r="EZI1415" s="333"/>
      <c r="EZJ1415" s="333"/>
      <c r="EZK1415" s="333"/>
      <c r="EZL1415" s="333"/>
      <c r="EZM1415" s="333"/>
      <c r="EZN1415" s="333"/>
      <c r="EZO1415" s="333"/>
      <c r="EZP1415" s="333"/>
      <c r="EZQ1415" s="333"/>
      <c r="EZR1415" s="333"/>
      <c r="EZS1415" s="333"/>
      <c r="EZT1415" s="333"/>
      <c r="EZU1415" s="333"/>
      <c r="EZV1415" s="333"/>
      <c r="EZW1415" s="333"/>
      <c r="EZX1415" s="333"/>
      <c r="EZY1415" s="333"/>
      <c r="EZZ1415" s="333"/>
      <c r="FAA1415" s="333"/>
      <c r="FAB1415" s="333"/>
      <c r="FAC1415" s="333"/>
      <c r="FAD1415" s="333"/>
      <c r="FAE1415" s="333"/>
      <c r="FAF1415" s="333"/>
      <c r="FAG1415" s="333"/>
      <c r="FAH1415" s="333"/>
      <c r="FAI1415" s="333"/>
      <c r="FAJ1415" s="333"/>
      <c r="FAK1415" s="333"/>
      <c r="FAL1415" s="333"/>
      <c r="FAM1415" s="333"/>
      <c r="FAN1415" s="333"/>
      <c r="FAO1415" s="333"/>
      <c r="FAP1415" s="333"/>
      <c r="FAQ1415" s="333"/>
      <c r="FAR1415" s="333"/>
      <c r="FAS1415" s="333"/>
      <c r="FAT1415" s="333"/>
      <c r="FAU1415" s="333"/>
      <c r="FAV1415" s="333"/>
      <c r="FAW1415" s="333"/>
      <c r="FAX1415" s="333"/>
      <c r="FAY1415" s="333"/>
      <c r="FAZ1415" s="333"/>
      <c r="FBA1415" s="333"/>
      <c r="FBB1415" s="333"/>
      <c r="FBC1415" s="333"/>
      <c r="FBD1415" s="333"/>
      <c r="FBE1415" s="333"/>
      <c r="FBF1415" s="333"/>
      <c r="FBG1415" s="333"/>
      <c r="FBH1415" s="333"/>
      <c r="FBI1415" s="333"/>
      <c r="FBJ1415" s="333"/>
      <c r="FBK1415" s="333"/>
      <c r="FBL1415" s="333"/>
      <c r="FBM1415" s="333"/>
      <c r="FBN1415" s="333"/>
      <c r="FBO1415" s="333"/>
      <c r="FBP1415" s="333"/>
      <c r="FBQ1415" s="333"/>
      <c r="FBR1415" s="333"/>
      <c r="FBS1415" s="333"/>
      <c r="FBT1415" s="333"/>
      <c r="FBU1415" s="333"/>
      <c r="FBV1415" s="333"/>
      <c r="FBW1415" s="333"/>
      <c r="FBX1415" s="333"/>
      <c r="FBY1415" s="333"/>
      <c r="FBZ1415" s="333"/>
      <c r="FCA1415" s="333"/>
      <c r="FCB1415" s="333"/>
      <c r="FCC1415" s="333"/>
      <c r="FCD1415" s="333"/>
      <c r="FCE1415" s="333"/>
      <c r="FCF1415" s="333"/>
      <c r="FCG1415" s="333"/>
      <c r="FCH1415" s="333"/>
      <c r="FCI1415" s="333"/>
      <c r="FCJ1415" s="333"/>
      <c r="FCK1415" s="333"/>
      <c r="FCL1415" s="333"/>
      <c r="FCM1415" s="333"/>
      <c r="FCN1415" s="333"/>
      <c r="FCO1415" s="333"/>
      <c r="FCP1415" s="333"/>
      <c r="FCQ1415" s="333"/>
      <c r="FCR1415" s="333"/>
      <c r="FCS1415" s="333"/>
      <c r="FCT1415" s="333"/>
      <c r="FCU1415" s="333"/>
      <c r="FCV1415" s="333"/>
      <c r="FCW1415" s="333"/>
      <c r="FCX1415" s="333"/>
      <c r="FCY1415" s="333"/>
      <c r="FCZ1415" s="333"/>
      <c r="FDA1415" s="333"/>
      <c r="FDB1415" s="333"/>
      <c r="FDC1415" s="333"/>
      <c r="FDD1415" s="333"/>
      <c r="FDE1415" s="333"/>
      <c r="FDF1415" s="333"/>
      <c r="FDG1415" s="333"/>
      <c r="FDH1415" s="333"/>
      <c r="FDI1415" s="333"/>
      <c r="FDJ1415" s="333"/>
      <c r="FDK1415" s="333"/>
      <c r="FDL1415" s="333"/>
      <c r="FDM1415" s="333"/>
      <c r="FDN1415" s="333"/>
      <c r="FDO1415" s="333"/>
      <c r="FDP1415" s="333"/>
      <c r="FDQ1415" s="333"/>
      <c r="FDR1415" s="333"/>
      <c r="FDS1415" s="333"/>
      <c r="FDT1415" s="333"/>
      <c r="FDU1415" s="333"/>
      <c r="FDV1415" s="333"/>
      <c r="FDW1415" s="333"/>
      <c r="FDX1415" s="333"/>
      <c r="FDY1415" s="333"/>
      <c r="FDZ1415" s="333"/>
      <c r="FEA1415" s="333"/>
      <c r="FEB1415" s="333"/>
      <c r="FEC1415" s="333"/>
      <c r="FED1415" s="333"/>
      <c r="FEE1415" s="333"/>
      <c r="FEF1415" s="333"/>
      <c r="FEG1415" s="333"/>
      <c r="FEH1415" s="333"/>
      <c r="FEI1415" s="333"/>
      <c r="FEJ1415" s="333"/>
      <c r="FEK1415" s="333"/>
      <c r="FEL1415" s="333"/>
      <c r="FEM1415" s="333"/>
      <c r="FEN1415" s="333"/>
      <c r="FEO1415" s="333"/>
      <c r="FEP1415" s="333"/>
      <c r="FEQ1415" s="333"/>
      <c r="FER1415" s="333"/>
      <c r="FES1415" s="333"/>
      <c r="FET1415" s="333"/>
      <c r="FEU1415" s="333"/>
      <c r="FEV1415" s="333"/>
      <c r="FEW1415" s="333"/>
      <c r="FEX1415" s="333"/>
      <c r="FEY1415" s="333"/>
      <c r="FEZ1415" s="333"/>
      <c r="FFA1415" s="333"/>
      <c r="FFB1415" s="333"/>
      <c r="FFC1415" s="333"/>
      <c r="FFD1415" s="333"/>
      <c r="FFE1415" s="333"/>
      <c r="FFF1415" s="333"/>
      <c r="FFG1415" s="333"/>
      <c r="FFH1415" s="333"/>
      <c r="FFI1415" s="333"/>
      <c r="FFJ1415" s="333"/>
      <c r="FFK1415" s="333"/>
      <c r="FFL1415" s="333"/>
      <c r="FFM1415" s="333"/>
      <c r="FFN1415" s="333"/>
      <c r="FFO1415" s="333"/>
      <c r="FFP1415" s="333"/>
      <c r="FFQ1415" s="333"/>
      <c r="FFR1415" s="333"/>
      <c r="FFS1415" s="333"/>
      <c r="FFT1415" s="333"/>
      <c r="FFU1415" s="333"/>
      <c r="FFV1415" s="333"/>
      <c r="FFW1415" s="333"/>
      <c r="FFX1415" s="333"/>
      <c r="FFY1415" s="333"/>
      <c r="FFZ1415" s="333"/>
      <c r="FGA1415" s="333"/>
      <c r="FGB1415" s="333"/>
      <c r="FGC1415" s="333"/>
      <c r="FGD1415" s="333"/>
      <c r="FGE1415" s="333"/>
      <c r="FGF1415" s="333"/>
      <c r="FGG1415" s="333"/>
      <c r="FGH1415" s="333"/>
      <c r="FGI1415" s="333"/>
      <c r="FGJ1415" s="333"/>
      <c r="FGK1415" s="333"/>
      <c r="FGL1415" s="333"/>
      <c r="FGM1415" s="333"/>
      <c r="FGN1415" s="333"/>
      <c r="FGO1415" s="333"/>
      <c r="FGP1415" s="333"/>
      <c r="FGQ1415" s="333"/>
      <c r="FGR1415" s="333"/>
      <c r="FGS1415" s="333"/>
      <c r="FGT1415" s="333"/>
      <c r="FGU1415" s="333"/>
      <c r="FGV1415" s="333"/>
      <c r="FGW1415" s="333"/>
      <c r="FGX1415" s="333"/>
      <c r="FGY1415" s="333"/>
      <c r="FGZ1415" s="333"/>
      <c r="FHA1415" s="333"/>
      <c r="FHB1415" s="333"/>
      <c r="FHC1415" s="333"/>
      <c r="FHD1415" s="333"/>
      <c r="FHE1415" s="333"/>
      <c r="FHF1415" s="333"/>
      <c r="FHG1415" s="333"/>
      <c r="FHH1415" s="333"/>
      <c r="FHI1415" s="333"/>
      <c r="FHJ1415" s="333"/>
      <c r="FHK1415" s="333"/>
      <c r="FHL1415" s="333"/>
      <c r="FHM1415" s="333"/>
      <c r="FHN1415" s="333"/>
      <c r="FHO1415" s="333"/>
      <c r="FHP1415" s="333"/>
      <c r="FHQ1415" s="333"/>
      <c r="FHR1415" s="333"/>
      <c r="FHS1415" s="333"/>
      <c r="FHT1415" s="333"/>
      <c r="FHU1415" s="333"/>
      <c r="FHV1415" s="333"/>
      <c r="FHW1415" s="333"/>
      <c r="FHX1415" s="333"/>
      <c r="FHY1415" s="333"/>
      <c r="FHZ1415" s="333"/>
      <c r="FIA1415" s="333"/>
      <c r="FIB1415" s="333"/>
      <c r="FIC1415" s="333"/>
      <c r="FID1415" s="333"/>
      <c r="FIE1415" s="333"/>
      <c r="FIF1415" s="333"/>
      <c r="FIG1415" s="333"/>
      <c r="FIH1415" s="333"/>
      <c r="FII1415" s="333"/>
      <c r="FIJ1415" s="333"/>
      <c r="FIK1415" s="333"/>
      <c r="FIL1415" s="333"/>
      <c r="FIM1415" s="333"/>
      <c r="FIN1415" s="333"/>
      <c r="FIO1415" s="333"/>
      <c r="FIP1415" s="333"/>
      <c r="FIQ1415" s="333"/>
      <c r="FIR1415" s="333"/>
      <c r="FIS1415" s="333"/>
      <c r="FIT1415" s="333"/>
      <c r="FIU1415" s="333"/>
      <c r="FIV1415" s="333"/>
      <c r="FIW1415" s="333"/>
      <c r="FIX1415" s="333"/>
      <c r="FIY1415" s="333"/>
      <c r="FIZ1415" s="333"/>
      <c r="FJA1415" s="333"/>
      <c r="FJB1415" s="333"/>
      <c r="FJC1415" s="333"/>
      <c r="FJD1415" s="333"/>
      <c r="FJE1415" s="333"/>
      <c r="FJF1415" s="333"/>
      <c r="FJG1415" s="333"/>
      <c r="FJH1415" s="333"/>
      <c r="FJI1415" s="333"/>
      <c r="FJJ1415" s="333"/>
      <c r="FJK1415" s="333"/>
      <c r="FJL1415" s="333"/>
      <c r="FJM1415" s="333"/>
      <c r="FJN1415" s="333"/>
      <c r="FJO1415" s="333"/>
      <c r="FJP1415" s="333"/>
      <c r="FJQ1415" s="333"/>
      <c r="FJR1415" s="333"/>
      <c r="FJS1415" s="333"/>
      <c r="FJT1415" s="333"/>
      <c r="FJU1415" s="333"/>
      <c r="FJV1415" s="333"/>
      <c r="FJW1415" s="333"/>
      <c r="FJX1415" s="333"/>
      <c r="FJY1415" s="333"/>
      <c r="FJZ1415" s="333"/>
      <c r="FKA1415" s="333"/>
      <c r="FKB1415" s="333"/>
      <c r="FKC1415" s="333"/>
      <c r="FKD1415" s="333"/>
      <c r="FKE1415" s="333"/>
      <c r="FKF1415" s="333"/>
      <c r="FKG1415" s="333"/>
      <c r="FKH1415" s="333"/>
      <c r="FKI1415" s="333"/>
      <c r="FKJ1415" s="333"/>
      <c r="FKK1415" s="333"/>
      <c r="FKL1415" s="333"/>
      <c r="FKM1415" s="333"/>
      <c r="FKN1415" s="333"/>
      <c r="FKO1415" s="333"/>
      <c r="FKP1415" s="333"/>
      <c r="FKQ1415" s="333"/>
      <c r="FKR1415" s="333"/>
      <c r="FKS1415" s="333"/>
      <c r="FKT1415" s="333"/>
      <c r="FKU1415" s="333"/>
      <c r="FKV1415" s="333"/>
      <c r="FKW1415" s="333"/>
      <c r="FKX1415" s="333"/>
      <c r="FKY1415" s="333"/>
      <c r="FKZ1415" s="333"/>
      <c r="FLA1415" s="333"/>
      <c r="FLB1415" s="333"/>
      <c r="FLC1415" s="333"/>
      <c r="FLD1415" s="333"/>
      <c r="FLE1415" s="333"/>
      <c r="FLF1415" s="333"/>
      <c r="FLG1415" s="333"/>
      <c r="FLH1415" s="333"/>
      <c r="FLI1415" s="333"/>
      <c r="FLJ1415" s="333"/>
      <c r="FLK1415" s="333"/>
      <c r="FLL1415" s="333"/>
      <c r="FLM1415" s="333"/>
      <c r="FLN1415" s="333"/>
      <c r="FLO1415" s="333"/>
      <c r="FLP1415" s="333"/>
      <c r="FLQ1415" s="333"/>
      <c r="FLR1415" s="333"/>
      <c r="FLS1415" s="333"/>
      <c r="FLT1415" s="333"/>
      <c r="FLU1415" s="333"/>
      <c r="FLV1415" s="333"/>
      <c r="FLW1415" s="333"/>
      <c r="FLX1415" s="333"/>
      <c r="FLY1415" s="333"/>
      <c r="FLZ1415" s="333"/>
      <c r="FMA1415" s="333"/>
      <c r="FMB1415" s="333"/>
      <c r="FMC1415" s="333"/>
      <c r="FMD1415" s="333"/>
      <c r="FME1415" s="333"/>
      <c r="FMF1415" s="333"/>
      <c r="FMG1415" s="333"/>
      <c r="FMH1415" s="333"/>
      <c r="FMI1415" s="333"/>
      <c r="FMJ1415" s="333"/>
      <c r="FMK1415" s="333"/>
      <c r="FML1415" s="333"/>
      <c r="FMM1415" s="333"/>
      <c r="FMN1415" s="333"/>
      <c r="FMO1415" s="333"/>
      <c r="FMP1415" s="333"/>
      <c r="FMQ1415" s="333"/>
      <c r="FMR1415" s="333"/>
      <c r="FMS1415" s="333"/>
      <c r="FMT1415" s="333"/>
      <c r="FMU1415" s="333"/>
      <c r="FMV1415" s="333"/>
      <c r="FMW1415" s="333"/>
      <c r="FMX1415" s="333"/>
      <c r="FMY1415" s="333"/>
      <c r="FMZ1415" s="333"/>
      <c r="FNA1415" s="333"/>
      <c r="FNB1415" s="333"/>
      <c r="FNC1415" s="333"/>
      <c r="FND1415" s="333"/>
      <c r="FNE1415" s="333"/>
      <c r="FNF1415" s="333"/>
      <c r="FNG1415" s="333"/>
      <c r="FNH1415" s="333"/>
      <c r="FNI1415" s="333"/>
      <c r="FNJ1415" s="333"/>
      <c r="FNK1415" s="333"/>
      <c r="FNL1415" s="333"/>
      <c r="FNM1415" s="333"/>
      <c r="FNN1415" s="333"/>
      <c r="FNO1415" s="333"/>
      <c r="FNP1415" s="333"/>
      <c r="FNQ1415" s="333"/>
      <c r="FNR1415" s="333"/>
      <c r="FNS1415" s="333"/>
      <c r="FNT1415" s="333"/>
      <c r="FNU1415" s="333"/>
      <c r="FNV1415" s="333"/>
      <c r="FNW1415" s="333"/>
      <c r="FNX1415" s="333"/>
      <c r="FNY1415" s="333"/>
      <c r="FNZ1415" s="333"/>
      <c r="FOA1415" s="333"/>
      <c r="FOB1415" s="333"/>
      <c r="FOC1415" s="333"/>
      <c r="FOD1415" s="333"/>
      <c r="FOE1415" s="333"/>
      <c r="FOF1415" s="333"/>
      <c r="FOG1415" s="333"/>
      <c r="FOH1415" s="333"/>
      <c r="FOI1415" s="333"/>
      <c r="FOJ1415" s="333"/>
      <c r="FOK1415" s="333"/>
      <c r="FOL1415" s="333"/>
      <c r="FOM1415" s="333"/>
      <c r="FON1415" s="333"/>
      <c r="FOO1415" s="333"/>
      <c r="FOP1415" s="333"/>
      <c r="FOQ1415" s="333"/>
      <c r="FOR1415" s="333"/>
      <c r="FOS1415" s="333"/>
      <c r="FOT1415" s="333"/>
      <c r="FOU1415" s="333"/>
      <c r="FOV1415" s="333"/>
      <c r="FOW1415" s="333"/>
      <c r="FOX1415" s="333"/>
      <c r="FOY1415" s="333"/>
      <c r="FOZ1415" s="333"/>
      <c r="FPA1415" s="333"/>
      <c r="FPB1415" s="333"/>
      <c r="FPC1415" s="333"/>
      <c r="FPD1415" s="333"/>
      <c r="FPE1415" s="333"/>
      <c r="FPF1415" s="333"/>
      <c r="FPG1415" s="333"/>
      <c r="FPH1415" s="333"/>
      <c r="FPI1415" s="333"/>
      <c r="FPJ1415" s="333"/>
      <c r="FPK1415" s="333"/>
      <c r="FPL1415" s="333"/>
      <c r="FPM1415" s="333"/>
      <c r="FPN1415" s="333"/>
      <c r="FPO1415" s="333"/>
      <c r="FPP1415" s="333"/>
      <c r="FPQ1415" s="333"/>
      <c r="FPR1415" s="333"/>
      <c r="FPS1415" s="333"/>
      <c r="FPT1415" s="333"/>
      <c r="FPU1415" s="333"/>
      <c r="FPV1415" s="333"/>
      <c r="FPW1415" s="333"/>
      <c r="FPX1415" s="333"/>
      <c r="FPY1415" s="333"/>
      <c r="FPZ1415" s="333"/>
      <c r="FQA1415" s="333"/>
      <c r="FQB1415" s="333"/>
      <c r="FQC1415" s="333"/>
      <c r="FQD1415" s="333"/>
      <c r="FQE1415" s="333"/>
      <c r="FQF1415" s="333"/>
      <c r="FQG1415" s="333"/>
      <c r="FQH1415" s="333"/>
      <c r="FQI1415" s="333"/>
      <c r="FQJ1415" s="333"/>
      <c r="FQK1415" s="333"/>
      <c r="FQL1415" s="333"/>
      <c r="FQM1415" s="333"/>
      <c r="FQN1415" s="333"/>
      <c r="FQO1415" s="333"/>
      <c r="FQP1415" s="333"/>
      <c r="FQQ1415" s="333"/>
      <c r="FQR1415" s="333"/>
      <c r="FQS1415" s="333"/>
      <c r="FQT1415" s="333"/>
      <c r="FQU1415" s="333"/>
      <c r="FQV1415" s="333"/>
      <c r="FQW1415" s="333"/>
      <c r="FQX1415" s="333"/>
      <c r="FQY1415" s="333"/>
      <c r="FQZ1415" s="333"/>
      <c r="FRA1415" s="333"/>
      <c r="FRB1415" s="333"/>
      <c r="FRC1415" s="333"/>
      <c r="FRD1415" s="333"/>
      <c r="FRE1415" s="333"/>
      <c r="FRF1415" s="333"/>
      <c r="FRG1415" s="333"/>
      <c r="FRH1415" s="333"/>
      <c r="FRI1415" s="333"/>
      <c r="FRJ1415" s="333"/>
      <c r="FRK1415" s="333"/>
      <c r="FRL1415" s="333"/>
      <c r="FRM1415" s="333"/>
      <c r="FRN1415" s="333"/>
      <c r="FRO1415" s="333"/>
      <c r="FRP1415" s="333"/>
      <c r="FRQ1415" s="333"/>
      <c r="FRR1415" s="333"/>
      <c r="FRS1415" s="333"/>
      <c r="FRT1415" s="333"/>
      <c r="FRU1415" s="333"/>
      <c r="FRV1415" s="333"/>
      <c r="FRW1415" s="333"/>
      <c r="FRX1415" s="333"/>
      <c r="FRY1415" s="333"/>
      <c r="FRZ1415" s="333"/>
      <c r="FSA1415" s="333"/>
      <c r="FSB1415" s="333"/>
      <c r="FSC1415" s="333"/>
      <c r="FSD1415" s="333"/>
      <c r="FSE1415" s="333"/>
      <c r="FSF1415" s="333"/>
      <c r="FSG1415" s="333"/>
      <c r="FSH1415" s="333"/>
      <c r="FSI1415" s="333"/>
      <c r="FSJ1415" s="333"/>
      <c r="FSK1415" s="333"/>
      <c r="FSL1415" s="333"/>
      <c r="FSM1415" s="333"/>
      <c r="FSN1415" s="333"/>
      <c r="FSO1415" s="333"/>
      <c r="FSP1415" s="333"/>
      <c r="FSQ1415" s="333"/>
      <c r="FSR1415" s="333"/>
      <c r="FSS1415" s="333"/>
      <c r="FST1415" s="333"/>
      <c r="FSU1415" s="333"/>
      <c r="FSV1415" s="333"/>
      <c r="FSW1415" s="333"/>
      <c r="FSX1415" s="333"/>
      <c r="FSY1415" s="333"/>
      <c r="FSZ1415" s="333"/>
      <c r="FTA1415" s="333"/>
      <c r="FTB1415" s="333"/>
      <c r="FTC1415" s="333"/>
      <c r="FTD1415" s="333"/>
      <c r="FTE1415" s="333"/>
      <c r="FTF1415" s="333"/>
      <c r="FTG1415" s="333"/>
      <c r="FTH1415" s="333"/>
      <c r="FTI1415" s="333"/>
      <c r="FTJ1415" s="333"/>
      <c r="FTK1415" s="333"/>
      <c r="FTL1415" s="333"/>
      <c r="FTM1415" s="333"/>
      <c r="FTN1415" s="333"/>
      <c r="FTO1415" s="333"/>
      <c r="FTP1415" s="333"/>
      <c r="FTQ1415" s="333"/>
      <c r="FTR1415" s="333"/>
      <c r="FTS1415" s="333"/>
      <c r="FTT1415" s="333"/>
      <c r="FTU1415" s="333"/>
      <c r="FTV1415" s="333"/>
      <c r="FTW1415" s="333"/>
      <c r="FTX1415" s="333"/>
      <c r="FTY1415" s="333"/>
      <c r="FTZ1415" s="333"/>
      <c r="FUA1415" s="333"/>
      <c r="FUB1415" s="333"/>
      <c r="FUC1415" s="333"/>
      <c r="FUD1415" s="333"/>
      <c r="FUE1415" s="333"/>
      <c r="FUF1415" s="333"/>
      <c r="FUG1415" s="333"/>
      <c r="FUH1415" s="333"/>
      <c r="FUI1415" s="333"/>
      <c r="FUJ1415" s="333"/>
      <c r="FUK1415" s="333"/>
      <c r="FUL1415" s="333"/>
      <c r="FUM1415" s="333"/>
      <c r="FUN1415" s="333"/>
      <c r="FUO1415" s="333"/>
      <c r="FUP1415" s="333"/>
      <c r="FUQ1415" s="333"/>
      <c r="FUR1415" s="333"/>
      <c r="FUS1415" s="333"/>
      <c r="FUT1415" s="333"/>
      <c r="FUU1415" s="333"/>
      <c r="FUV1415" s="333"/>
      <c r="FUW1415" s="333"/>
      <c r="FUX1415" s="333"/>
      <c r="FUY1415" s="333"/>
      <c r="FUZ1415" s="333"/>
      <c r="FVA1415" s="333"/>
      <c r="FVB1415" s="333"/>
      <c r="FVC1415" s="333"/>
      <c r="FVD1415" s="333"/>
      <c r="FVE1415" s="333"/>
      <c r="FVF1415" s="333"/>
      <c r="FVG1415" s="333"/>
      <c r="FVH1415" s="333"/>
      <c r="FVI1415" s="333"/>
      <c r="FVJ1415" s="333"/>
      <c r="FVK1415" s="333"/>
      <c r="FVL1415" s="333"/>
      <c r="FVM1415" s="333"/>
      <c r="FVN1415" s="333"/>
      <c r="FVO1415" s="333"/>
      <c r="FVP1415" s="333"/>
      <c r="FVQ1415" s="333"/>
      <c r="FVR1415" s="333"/>
      <c r="FVS1415" s="333"/>
      <c r="FVT1415" s="333"/>
      <c r="FVU1415" s="333"/>
      <c r="FVV1415" s="333"/>
      <c r="FVW1415" s="333"/>
      <c r="FVX1415" s="333"/>
      <c r="FVY1415" s="333"/>
      <c r="FVZ1415" s="333"/>
      <c r="FWA1415" s="333"/>
      <c r="FWB1415" s="333"/>
      <c r="FWC1415" s="333"/>
      <c r="FWD1415" s="333"/>
      <c r="FWE1415" s="333"/>
      <c r="FWF1415" s="333"/>
      <c r="FWG1415" s="333"/>
      <c r="FWH1415" s="333"/>
      <c r="FWI1415" s="333"/>
      <c r="FWJ1415" s="333"/>
      <c r="FWK1415" s="333"/>
      <c r="FWL1415" s="333"/>
      <c r="FWM1415" s="333"/>
      <c r="FWN1415" s="333"/>
      <c r="FWO1415" s="333"/>
      <c r="FWP1415" s="333"/>
      <c r="FWQ1415" s="333"/>
      <c r="FWR1415" s="333"/>
      <c r="FWS1415" s="333"/>
      <c r="FWT1415" s="333"/>
      <c r="FWU1415" s="333"/>
      <c r="FWV1415" s="333"/>
      <c r="FWW1415" s="333"/>
      <c r="FWX1415" s="333"/>
      <c r="FWY1415" s="333"/>
      <c r="FWZ1415" s="333"/>
      <c r="FXA1415" s="333"/>
      <c r="FXB1415" s="333"/>
      <c r="FXC1415" s="333"/>
      <c r="FXD1415" s="333"/>
      <c r="FXE1415" s="333"/>
      <c r="FXF1415" s="333"/>
      <c r="FXG1415" s="333"/>
      <c r="FXH1415" s="333"/>
      <c r="FXI1415" s="333"/>
      <c r="FXJ1415" s="333"/>
      <c r="FXK1415" s="333"/>
      <c r="FXL1415" s="333"/>
      <c r="FXM1415" s="333"/>
      <c r="FXN1415" s="333"/>
      <c r="FXO1415" s="333"/>
      <c r="FXP1415" s="333"/>
      <c r="FXQ1415" s="333"/>
      <c r="FXR1415" s="333"/>
      <c r="FXS1415" s="333"/>
      <c r="FXT1415" s="333"/>
      <c r="FXU1415" s="333"/>
      <c r="FXV1415" s="333"/>
      <c r="FXW1415" s="333"/>
      <c r="FXX1415" s="333"/>
      <c r="FXY1415" s="333"/>
      <c r="FXZ1415" s="333"/>
      <c r="FYA1415" s="333"/>
      <c r="FYB1415" s="333"/>
      <c r="FYC1415" s="333"/>
      <c r="FYD1415" s="333"/>
      <c r="FYE1415" s="333"/>
      <c r="FYF1415" s="333"/>
      <c r="FYG1415" s="333"/>
      <c r="FYH1415" s="333"/>
      <c r="FYI1415" s="333"/>
      <c r="FYJ1415" s="333"/>
      <c r="FYK1415" s="333"/>
      <c r="FYL1415" s="333"/>
      <c r="FYM1415" s="333"/>
      <c r="FYN1415" s="333"/>
      <c r="FYO1415" s="333"/>
      <c r="FYP1415" s="333"/>
      <c r="FYQ1415" s="333"/>
      <c r="FYR1415" s="333"/>
      <c r="FYS1415" s="333"/>
      <c r="FYT1415" s="333"/>
      <c r="FYU1415" s="333"/>
      <c r="FYV1415" s="333"/>
      <c r="FYW1415" s="333"/>
      <c r="FYX1415" s="333"/>
      <c r="FYY1415" s="333"/>
      <c r="FYZ1415" s="333"/>
      <c r="FZA1415" s="333"/>
      <c r="FZB1415" s="333"/>
      <c r="FZC1415" s="333"/>
      <c r="FZD1415" s="333"/>
      <c r="FZE1415" s="333"/>
      <c r="FZF1415" s="333"/>
      <c r="FZG1415" s="333"/>
      <c r="FZH1415" s="333"/>
      <c r="FZI1415" s="333"/>
      <c r="FZJ1415" s="333"/>
      <c r="FZK1415" s="333"/>
      <c r="FZL1415" s="333"/>
      <c r="FZM1415" s="333"/>
      <c r="FZN1415" s="333"/>
      <c r="FZO1415" s="333"/>
      <c r="FZP1415" s="333"/>
      <c r="FZQ1415" s="333"/>
      <c r="FZR1415" s="333"/>
      <c r="FZS1415" s="333"/>
      <c r="FZT1415" s="333"/>
      <c r="FZU1415" s="333"/>
      <c r="FZV1415" s="333"/>
      <c r="FZW1415" s="333"/>
      <c r="FZX1415" s="333"/>
      <c r="FZY1415" s="333"/>
      <c r="FZZ1415" s="333"/>
      <c r="GAA1415" s="333"/>
      <c r="GAB1415" s="333"/>
      <c r="GAC1415" s="333"/>
      <c r="GAD1415" s="333"/>
      <c r="GAE1415" s="333"/>
      <c r="GAF1415" s="333"/>
      <c r="GAG1415" s="333"/>
      <c r="GAH1415" s="333"/>
      <c r="GAI1415" s="333"/>
      <c r="GAJ1415" s="333"/>
      <c r="GAK1415" s="333"/>
      <c r="GAL1415" s="333"/>
      <c r="GAM1415" s="333"/>
      <c r="GAN1415" s="333"/>
      <c r="GAO1415" s="333"/>
      <c r="GAP1415" s="333"/>
      <c r="GAQ1415" s="333"/>
      <c r="GAR1415" s="333"/>
      <c r="GAS1415" s="333"/>
      <c r="GAT1415" s="333"/>
      <c r="GAU1415" s="333"/>
      <c r="GAV1415" s="333"/>
      <c r="GAW1415" s="333"/>
      <c r="GAX1415" s="333"/>
      <c r="GAY1415" s="333"/>
      <c r="GAZ1415" s="333"/>
      <c r="GBA1415" s="333"/>
      <c r="GBB1415" s="333"/>
      <c r="GBC1415" s="333"/>
      <c r="GBD1415" s="333"/>
      <c r="GBE1415" s="333"/>
      <c r="GBF1415" s="333"/>
      <c r="GBG1415" s="333"/>
      <c r="GBH1415" s="333"/>
      <c r="GBI1415" s="333"/>
      <c r="GBJ1415" s="333"/>
      <c r="GBK1415" s="333"/>
      <c r="GBL1415" s="333"/>
      <c r="GBM1415" s="333"/>
      <c r="GBN1415" s="333"/>
      <c r="GBO1415" s="333"/>
      <c r="GBP1415" s="333"/>
      <c r="GBQ1415" s="333"/>
      <c r="GBR1415" s="333"/>
      <c r="GBS1415" s="333"/>
      <c r="GBT1415" s="333"/>
      <c r="GBU1415" s="333"/>
      <c r="GBV1415" s="333"/>
      <c r="GBW1415" s="333"/>
      <c r="GBX1415" s="333"/>
      <c r="GBY1415" s="333"/>
      <c r="GBZ1415" s="333"/>
      <c r="GCA1415" s="333"/>
      <c r="GCB1415" s="333"/>
      <c r="GCC1415" s="333"/>
      <c r="GCD1415" s="333"/>
      <c r="GCE1415" s="333"/>
      <c r="GCF1415" s="333"/>
      <c r="GCG1415" s="333"/>
      <c r="GCH1415" s="333"/>
      <c r="GCI1415" s="333"/>
      <c r="GCJ1415" s="333"/>
      <c r="GCK1415" s="333"/>
      <c r="GCL1415" s="333"/>
      <c r="GCM1415" s="333"/>
      <c r="GCN1415" s="333"/>
      <c r="GCO1415" s="333"/>
      <c r="GCP1415" s="333"/>
      <c r="GCQ1415" s="333"/>
      <c r="GCR1415" s="333"/>
      <c r="GCS1415" s="333"/>
      <c r="GCT1415" s="333"/>
      <c r="GCU1415" s="333"/>
      <c r="GCV1415" s="333"/>
      <c r="GCW1415" s="333"/>
      <c r="GCX1415" s="333"/>
      <c r="GCY1415" s="333"/>
      <c r="GCZ1415" s="333"/>
      <c r="GDA1415" s="333"/>
      <c r="GDB1415" s="333"/>
      <c r="GDC1415" s="333"/>
      <c r="GDD1415" s="333"/>
      <c r="GDE1415" s="333"/>
      <c r="GDF1415" s="333"/>
      <c r="GDG1415" s="333"/>
      <c r="GDH1415" s="333"/>
      <c r="GDI1415" s="333"/>
      <c r="GDJ1415" s="333"/>
      <c r="GDK1415" s="333"/>
      <c r="GDL1415" s="333"/>
      <c r="GDM1415" s="333"/>
      <c r="GDN1415" s="333"/>
      <c r="GDO1415" s="333"/>
      <c r="GDP1415" s="333"/>
      <c r="GDQ1415" s="333"/>
      <c r="GDR1415" s="333"/>
      <c r="GDS1415" s="333"/>
      <c r="GDT1415" s="333"/>
      <c r="GDU1415" s="333"/>
      <c r="GDV1415" s="333"/>
      <c r="GDW1415" s="333"/>
      <c r="GDX1415" s="333"/>
      <c r="GDY1415" s="333"/>
      <c r="GDZ1415" s="333"/>
      <c r="GEA1415" s="333"/>
      <c r="GEB1415" s="333"/>
      <c r="GEC1415" s="333"/>
      <c r="GED1415" s="333"/>
      <c r="GEE1415" s="333"/>
      <c r="GEF1415" s="333"/>
      <c r="GEG1415" s="333"/>
      <c r="GEH1415" s="333"/>
      <c r="GEI1415" s="333"/>
      <c r="GEJ1415" s="333"/>
      <c r="GEK1415" s="333"/>
      <c r="GEL1415" s="333"/>
      <c r="GEM1415" s="333"/>
      <c r="GEN1415" s="333"/>
      <c r="GEO1415" s="333"/>
      <c r="GEP1415" s="333"/>
      <c r="GEQ1415" s="333"/>
      <c r="GER1415" s="333"/>
      <c r="GES1415" s="333"/>
      <c r="GET1415" s="333"/>
      <c r="GEU1415" s="333"/>
      <c r="GEV1415" s="333"/>
      <c r="GEW1415" s="333"/>
      <c r="GEX1415" s="333"/>
      <c r="GEY1415" s="333"/>
      <c r="GEZ1415" s="333"/>
      <c r="GFA1415" s="333"/>
      <c r="GFB1415" s="333"/>
      <c r="GFC1415" s="333"/>
      <c r="GFD1415" s="333"/>
      <c r="GFE1415" s="333"/>
      <c r="GFF1415" s="333"/>
      <c r="GFG1415" s="333"/>
      <c r="GFH1415" s="333"/>
      <c r="GFI1415" s="333"/>
      <c r="GFJ1415" s="333"/>
      <c r="GFK1415" s="333"/>
      <c r="GFL1415" s="333"/>
      <c r="GFM1415" s="333"/>
      <c r="GFN1415" s="333"/>
      <c r="GFO1415" s="333"/>
      <c r="GFP1415" s="333"/>
      <c r="GFQ1415" s="333"/>
      <c r="GFR1415" s="333"/>
      <c r="GFS1415" s="333"/>
      <c r="GFT1415" s="333"/>
      <c r="GFU1415" s="333"/>
      <c r="GFV1415" s="333"/>
      <c r="GFW1415" s="333"/>
      <c r="GFX1415" s="333"/>
      <c r="GFY1415" s="333"/>
      <c r="GFZ1415" s="333"/>
      <c r="GGA1415" s="333"/>
      <c r="GGB1415" s="333"/>
      <c r="GGC1415" s="333"/>
      <c r="GGD1415" s="333"/>
      <c r="GGE1415" s="333"/>
      <c r="GGF1415" s="333"/>
      <c r="GGG1415" s="333"/>
      <c r="GGH1415" s="333"/>
      <c r="GGI1415" s="333"/>
      <c r="GGJ1415" s="333"/>
      <c r="GGK1415" s="333"/>
      <c r="GGL1415" s="333"/>
      <c r="GGM1415" s="333"/>
      <c r="GGN1415" s="333"/>
      <c r="GGO1415" s="333"/>
      <c r="GGP1415" s="333"/>
      <c r="GGQ1415" s="333"/>
      <c r="GGR1415" s="333"/>
      <c r="GGS1415" s="333"/>
      <c r="GGT1415" s="333"/>
      <c r="GGU1415" s="333"/>
      <c r="GGV1415" s="333"/>
      <c r="GGW1415" s="333"/>
      <c r="GGX1415" s="333"/>
      <c r="GGY1415" s="333"/>
      <c r="GGZ1415" s="333"/>
      <c r="GHA1415" s="333"/>
      <c r="GHB1415" s="333"/>
      <c r="GHC1415" s="333"/>
      <c r="GHD1415" s="333"/>
      <c r="GHE1415" s="333"/>
      <c r="GHF1415" s="333"/>
      <c r="GHG1415" s="333"/>
      <c r="GHH1415" s="333"/>
      <c r="GHI1415" s="333"/>
      <c r="GHJ1415" s="333"/>
      <c r="GHK1415" s="333"/>
      <c r="GHL1415" s="333"/>
      <c r="GHM1415" s="333"/>
      <c r="GHN1415" s="333"/>
      <c r="GHO1415" s="333"/>
      <c r="GHP1415" s="333"/>
      <c r="GHQ1415" s="333"/>
      <c r="GHR1415" s="333"/>
      <c r="GHS1415" s="333"/>
      <c r="GHT1415" s="333"/>
      <c r="GHU1415" s="333"/>
      <c r="GHV1415" s="333"/>
      <c r="GHW1415" s="333"/>
      <c r="GHX1415" s="333"/>
      <c r="GHY1415" s="333"/>
      <c r="GHZ1415" s="333"/>
      <c r="GIA1415" s="333"/>
      <c r="GIB1415" s="333"/>
      <c r="GIC1415" s="333"/>
      <c r="GID1415" s="333"/>
      <c r="GIE1415" s="333"/>
      <c r="GIF1415" s="333"/>
      <c r="GIG1415" s="333"/>
      <c r="GIH1415" s="333"/>
      <c r="GII1415" s="333"/>
      <c r="GIJ1415" s="333"/>
      <c r="GIK1415" s="333"/>
      <c r="GIL1415" s="333"/>
      <c r="GIM1415" s="333"/>
      <c r="GIN1415" s="333"/>
      <c r="GIO1415" s="333"/>
      <c r="GIP1415" s="333"/>
      <c r="GIQ1415" s="333"/>
      <c r="GIR1415" s="333"/>
      <c r="GIS1415" s="333"/>
      <c r="GIT1415" s="333"/>
      <c r="GIU1415" s="333"/>
      <c r="GIV1415" s="333"/>
      <c r="GIW1415" s="333"/>
      <c r="GIX1415" s="333"/>
      <c r="GIY1415" s="333"/>
      <c r="GIZ1415" s="333"/>
      <c r="GJA1415" s="333"/>
      <c r="GJB1415" s="333"/>
      <c r="GJC1415" s="333"/>
      <c r="GJD1415" s="333"/>
      <c r="GJE1415" s="333"/>
      <c r="GJF1415" s="333"/>
      <c r="GJG1415" s="333"/>
      <c r="GJH1415" s="333"/>
      <c r="GJI1415" s="333"/>
      <c r="GJJ1415" s="333"/>
      <c r="GJK1415" s="333"/>
      <c r="GJL1415" s="333"/>
      <c r="GJM1415" s="333"/>
      <c r="GJN1415" s="333"/>
      <c r="GJO1415" s="333"/>
      <c r="GJP1415" s="333"/>
      <c r="GJQ1415" s="333"/>
      <c r="GJR1415" s="333"/>
      <c r="GJS1415" s="333"/>
      <c r="GJT1415" s="333"/>
      <c r="GJU1415" s="333"/>
      <c r="GJV1415" s="333"/>
      <c r="GJW1415" s="333"/>
      <c r="GJX1415" s="333"/>
      <c r="GJY1415" s="333"/>
      <c r="GJZ1415" s="333"/>
      <c r="GKA1415" s="333"/>
      <c r="GKB1415" s="333"/>
      <c r="GKC1415" s="333"/>
      <c r="GKD1415" s="333"/>
      <c r="GKE1415" s="333"/>
      <c r="GKF1415" s="333"/>
      <c r="GKG1415" s="333"/>
      <c r="GKH1415" s="333"/>
      <c r="GKI1415" s="333"/>
      <c r="GKJ1415" s="333"/>
      <c r="GKK1415" s="333"/>
      <c r="GKL1415" s="333"/>
      <c r="GKM1415" s="333"/>
      <c r="GKN1415" s="333"/>
      <c r="GKO1415" s="333"/>
      <c r="GKP1415" s="333"/>
      <c r="GKQ1415" s="333"/>
      <c r="GKR1415" s="333"/>
      <c r="GKS1415" s="333"/>
      <c r="GKT1415" s="333"/>
      <c r="GKU1415" s="333"/>
      <c r="GKV1415" s="333"/>
      <c r="GKW1415" s="333"/>
      <c r="GKX1415" s="333"/>
      <c r="GKY1415" s="333"/>
      <c r="GKZ1415" s="333"/>
      <c r="GLA1415" s="333"/>
      <c r="GLB1415" s="333"/>
      <c r="GLC1415" s="333"/>
      <c r="GLD1415" s="333"/>
      <c r="GLE1415" s="333"/>
      <c r="GLF1415" s="333"/>
      <c r="GLG1415" s="333"/>
      <c r="GLH1415" s="333"/>
      <c r="GLI1415" s="333"/>
      <c r="GLJ1415" s="333"/>
      <c r="GLK1415" s="333"/>
      <c r="GLL1415" s="333"/>
      <c r="GLM1415" s="333"/>
      <c r="GLN1415" s="333"/>
      <c r="GLO1415" s="333"/>
      <c r="GLP1415" s="333"/>
      <c r="GLQ1415" s="333"/>
      <c r="GLR1415" s="333"/>
      <c r="GLS1415" s="333"/>
      <c r="GLT1415" s="333"/>
      <c r="GLU1415" s="333"/>
      <c r="GLV1415" s="333"/>
      <c r="GLW1415" s="333"/>
      <c r="GLX1415" s="333"/>
      <c r="GLY1415" s="333"/>
      <c r="GLZ1415" s="333"/>
      <c r="GMA1415" s="333"/>
      <c r="GMB1415" s="333"/>
      <c r="GMC1415" s="333"/>
      <c r="GMD1415" s="333"/>
      <c r="GME1415" s="333"/>
      <c r="GMF1415" s="333"/>
      <c r="GMG1415" s="333"/>
      <c r="GMH1415" s="333"/>
      <c r="GMI1415" s="333"/>
      <c r="GMJ1415" s="333"/>
      <c r="GMK1415" s="333"/>
      <c r="GML1415" s="333"/>
      <c r="GMM1415" s="333"/>
      <c r="GMN1415" s="333"/>
      <c r="GMO1415" s="333"/>
      <c r="GMP1415" s="333"/>
      <c r="GMQ1415" s="333"/>
      <c r="GMR1415" s="333"/>
      <c r="GMS1415" s="333"/>
      <c r="GMT1415" s="333"/>
      <c r="GMU1415" s="333"/>
      <c r="GMV1415" s="333"/>
      <c r="GMW1415" s="333"/>
      <c r="GMX1415" s="333"/>
      <c r="GMY1415" s="333"/>
      <c r="GMZ1415" s="333"/>
      <c r="GNA1415" s="333"/>
      <c r="GNB1415" s="333"/>
      <c r="GNC1415" s="333"/>
      <c r="GND1415" s="333"/>
      <c r="GNE1415" s="333"/>
      <c r="GNF1415" s="333"/>
      <c r="GNG1415" s="333"/>
      <c r="GNH1415" s="333"/>
      <c r="GNI1415" s="333"/>
      <c r="GNJ1415" s="333"/>
      <c r="GNK1415" s="333"/>
      <c r="GNL1415" s="333"/>
      <c r="GNM1415" s="333"/>
      <c r="GNN1415" s="333"/>
      <c r="GNO1415" s="333"/>
      <c r="GNP1415" s="333"/>
      <c r="GNQ1415" s="333"/>
      <c r="GNR1415" s="333"/>
      <c r="GNS1415" s="333"/>
      <c r="GNT1415" s="333"/>
      <c r="GNU1415" s="333"/>
      <c r="GNV1415" s="333"/>
      <c r="GNW1415" s="333"/>
      <c r="GNX1415" s="333"/>
      <c r="GNY1415" s="333"/>
      <c r="GNZ1415" s="333"/>
      <c r="GOA1415" s="333"/>
      <c r="GOB1415" s="333"/>
      <c r="GOC1415" s="333"/>
      <c r="GOD1415" s="333"/>
      <c r="GOE1415" s="333"/>
      <c r="GOF1415" s="333"/>
      <c r="GOG1415" s="333"/>
      <c r="GOH1415" s="333"/>
      <c r="GOI1415" s="333"/>
      <c r="GOJ1415" s="333"/>
      <c r="GOK1415" s="333"/>
      <c r="GOL1415" s="333"/>
      <c r="GOM1415" s="333"/>
      <c r="GON1415" s="333"/>
      <c r="GOO1415" s="333"/>
      <c r="GOP1415" s="333"/>
      <c r="GOQ1415" s="333"/>
      <c r="GOR1415" s="333"/>
      <c r="GOS1415" s="333"/>
      <c r="GOT1415" s="333"/>
      <c r="GOU1415" s="333"/>
      <c r="GOV1415" s="333"/>
      <c r="GOW1415" s="333"/>
      <c r="GOX1415" s="333"/>
      <c r="GOY1415" s="333"/>
      <c r="GOZ1415" s="333"/>
      <c r="GPA1415" s="333"/>
      <c r="GPB1415" s="333"/>
      <c r="GPC1415" s="333"/>
      <c r="GPD1415" s="333"/>
      <c r="GPE1415" s="333"/>
      <c r="GPF1415" s="333"/>
      <c r="GPG1415" s="333"/>
      <c r="GPH1415" s="333"/>
      <c r="GPI1415" s="333"/>
      <c r="GPJ1415" s="333"/>
      <c r="GPK1415" s="333"/>
      <c r="GPL1415" s="333"/>
      <c r="GPM1415" s="333"/>
      <c r="GPN1415" s="333"/>
      <c r="GPO1415" s="333"/>
      <c r="GPP1415" s="333"/>
      <c r="GPQ1415" s="333"/>
      <c r="GPR1415" s="333"/>
      <c r="GPS1415" s="333"/>
      <c r="GPT1415" s="333"/>
      <c r="GPU1415" s="333"/>
      <c r="GPV1415" s="333"/>
      <c r="GPW1415" s="333"/>
      <c r="GPX1415" s="333"/>
      <c r="GPY1415" s="333"/>
      <c r="GPZ1415" s="333"/>
      <c r="GQA1415" s="333"/>
      <c r="GQB1415" s="333"/>
      <c r="GQC1415" s="333"/>
      <c r="GQD1415" s="333"/>
      <c r="GQE1415" s="333"/>
      <c r="GQF1415" s="333"/>
      <c r="GQG1415" s="333"/>
      <c r="GQH1415" s="333"/>
      <c r="GQI1415" s="333"/>
      <c r="GQJ1415" s="333"/>
      <c r="GQK1415" s="333"/>
      <c r="GQL1415" s="333"/>
      <c r="GQM1415" s="333"/>
      <c r="GQN1415" s="333"/>
      <c r="GQO1415" s="333"/>
      <c r="GQP1415" s="333"/>
      <c r="GQQ1415" s="333"/>
      <c r="GQR1415" s="333"/>
      <c r="GQS1415" s="333"/>
      <c r="GQT1415" s="333"/>
      <c r="GQU1415" s="333"/>
      <c r="GQV1415" s="333"/>
      <c r="GQW1415" s="333"/>
      <c r="GQX1415" s="333"/>
      <c r="GQY1415" s="333"/>
      <c r="GQZ1415" s="333"/>
      <c r="GRA1415" s="333"/>
      <c r="GRB1415" s="333"/>
      <c r="GRC1415" s="333"/>
      <c r="GRD1415" s="333"/>
      <c r="GRE1415" s="333"/>
      <c r="GRF1415" s="333"/>
      <c r="GRG1415" s="333"/>
      <c r="GRH1415" s="333"/>
      <c r="GRI1415" s="333"/>
      <c r="GRJ1415" s="333"/>
      <c r="GRK1415" s="333"/>
      <c r="GRL1415" s="333"/>
      <c r="GRM1415" s="333"/>
      <c r="GRN1415" s="333"/>
      <c r="GRO1415" s="333"/>
      <c r="GRP1415" s="333"/>
      <c r="GRQ1415" s="333"/>
      <c r="GRR1415" s="333"/>
      <c r="GRS1415" s="333"/>
      <c r="GRT1415" s="333"/>
      <c r="GRU1415" s="333"/>
      <c r="GRV1415" s="333"/>
      <c r="GRW1415" s="333"/>
      <c r="GRX1415" s="333"/>
      <c r="GRY1415" s="333"/>
      <c r="GRZ1415" s="333"/>
      <c r="GSA1415" s="333"/>
      <c r="GSB1415" s="333"/>
      <c r="GSC1415" s="333"/>
      <c r="GSD1415" s="333"/>
      <c r="GSE1415" s="333"/>
      <c r="GSF1415" s="333"/>
      <c r="GSG1415" s="333"/>
      <c r="GSH1415" s="333"/>
      <c r="GSI1415" s="333"/>
      <c r="GSJ1415" s="333"/>
      <c r="GSK1415" s="333"/>
      <c r="GSL1415" s="333"/>
      <c r="GSM1415" s="333"/>
      <c r="GSN1415" s="333"/>
      <c r="GSO1415" s="333"/>
      <c r="GSP1415" s="333"/>
      <c r="GSQ1415" s="333"/>
      <c r="GSR1415" s="333"/>
      <c r="GSS1415" s="333"/>
      <c r="GST1415" s="333"/>
      <c r="GSU1415" s="333"/>
      <c r="GSV1415" s="333"/>
      <c r="GSW1415" s="333"/>
      <c r="GSX1415" s="333"/>
      <c r="GSY1415" s="333"/>
      <c r="GSZ1415" s="333"/>
      <c r="GTA1415" s="333"/>
      <c r="GTB1415" s="333"/>
      <c r="GTC1415" s="333"/>
      <c r="GTD1415" s="333"/>
      <c r="GTE1415" s="333"/>
      <c r="GTF1415" s="333"/>
      <c r="GTG1415" s="333"/>
      <c r="GTH1415" s="333"/>
      <c r="GTI1415" s="333"/>
      <c r="GTJ1415" s="333"/>
      <c r="GTK1415" s="333"/>
      <c r="GTL1415" s="333"/>
      <c r="GTM1415" s="333"/>
      <c r="GTN1415" s="333"/>
      <c r="GTO1415" s="333"/>
      <c r="GTP1415" s="333"/>
      <c r="GTQ1415" s="333"/>
      <c r="GTR1415" s="333"/>
      <c r="GTS1415" s="333"/>
      <c r="GTT1415" s="333"/>
      <c r="GTU1415" s="333"/>
      <c r="GTV1415" s="333"/>
      <c r="GTW1415" s="333"/>
      <c r="GTX1415" s="333"/>
      <c r="GTY1415" s="333"/>
      <c r="GTZ1415" s="333"/>
      <c r="GUA1415" s="333"/>
      <c r="GUB1415" s="333"/>
      <c r="GUC1415" s="333"/>
      <c r="GUD1415" s="333"/>
      <c r="GUE1415" s="333"/>
      <c r="GUF1415" s="333"/>
      <c r="GUG1415" s="333"/>
      <c r="GUH1415" s="333"/>
      <c r="GUI1415" s="333"/>
      <c r="GUJ1415" s="333"/>
      <c r="GUK1415" s="333"/>
      <c r="GUL1415" s="333"/>
      <c r="GUM1415" s="333"/>
      <c r="GUN1415" s="333"/>
      <c r="GUO1415" s="333"/>
      <c r="GUP1415" s="333"/>
      <c r="GUQ1415" s="333"/>
      <c r="GUR1415" s="333"/>
      <c r="GUS1415" s="333"/>
      <c r="GUT1415" s="333"/>
      <c r="GUU1415" s="333"/>
      <c r="GUV1415" s="333"/>
      <c r="GUW1415" s="333"/>
      <c r="GUX1415" s="333"/>
      <c r="GUY1415" s="333"/>
      <c r="GUZ1415" s="333"/>
      <c r="GVA1415" s="333"/>
      <c r="GVB1415" s="333"/>
      <c r="GVC1415" s="333"/>
      <c r="GVD1415" s="333"/>
      <c r="GVE1415" s="333"/>
      <c r="GVF1415" s="333"/>
      <c r="GVG1415" s="333"/>
      <c r="GVH1415" s="333"/>
      <c r="GVI1415" s="333"/>
      <c r="GVJ1415" s="333"/>
      <c r="GVK1415" s="333"/>
      <c r="GVL1415" s="333"/>
      <c r="GVM1415" s="333"/>
      <c r="GVN1415" s="333"/>
      <c r="GVO1415" s="333"/>
      <c r="GVP1415" s="333"/>
      <c r="GVQ1415" s="333"/>
      <c r="GVR1415" s="333"/>
      <c r="GVS1415" s="333"/>
      <c r="GVT1415" s="333"/>
      <c r="GVU1415" s="333"/>
      <c r="GVV1415" s="333"/>
      <c r="GVW1415" s="333"/>
      <c r="GVX1415" s="333"/>
      <c r="GVY1415" s="333"/>
      <c r="GVZ1415" s="333"/>
      <c r="GWA1415" s="333"/>
      <c r="GWB1415" s="333"/>
      <c r="GWC1415" s="333"/>
      <c r="GWD1415" s="333"/>
      <c r="GWE1415" s="333"/>
      <c r="GWF1415" s="333"/>
      <c r="GWG1415" s="333"/>
      <c r="GWH1415" s="333"/>
      <c r="GWI1415" s="333"/>
      <c r="GWJ1415" s="333"/>
      <c r="GWK1415" s="333"/>
      <c r="GWL1415" s="333"/>
      <c r="GWM1415" s="333"/>
      <c r="GWN1415" s="333"/>
      <c r="GWO1415" s="333"/>
      <c r="GWP1415" s="333"/>
      <c r="GWQ1415" s="333"/>
      <c r="GWR1415" s="333"/>
      <c r="GWS1415" s="333"/>
      <c r="GWT1415" s="333"/>
      <c r="GWU1415" s="333"/>
      <c r="GWV1415" s="333"/>
      <c r="GWW1415" s="333"/>
      <c r="GWX1415" s="333"/>
      <c r="GWY1415" s="333"/>
      <c r="GWZ1415" s="333"/>
      <c r="GXA1415" s="333"/>
      <c r="GXB1415" s="333"/>
      <c r="GXC1415" s="333"/>
      <c r="GXD1415" s="333"/>
      <c r="GXE1415" s="333"/>
      <c r="GXF1415" s="333"/>
      <c r="GXG1415" s="333"/>
      <c r="GXH1415" s="333"/>
      <c r="GXI1415" s="333"/>
      <c r="GXJ1415" s="333"/>
      <c r="GXK1415" s="333"/>
      <c r="GXL1415" s="333"/>
      <c r="GXM1415" s="333"/>
      <c r="GXN1415" s="333"/>
      <c r="GXO1415" s="333"/>
      <c r="GXP1415" s="333"/>
      <c r="GXQ1415" s="333"/>
      <c r="GXR1415" s="333"/>
      <c r="GXS1415" s="333"/>
      <c r="GXT1415" s="333"/>
      <c r="GXU1415" s="333"/>
      <c r="GXV1415" s="333"/>
      <c r="GXW1415" s="333"/>
      <c r="GXX1415" s="333"/>
      <c r="GXY1415" s="333"/>
      <c r="GXZ1415" s="333"/>
      <c r="GYA1415" s="333"/>
      <c r="GYB1415" s="333"/>
      <c r="GYC1415" s="333"/>
      <c r="GYD1415" s="333"/>
      <c r="GYE1415" s="333"/>
      <c r="GYF1415" s="333"/>
      <c r="GYG1415" s="333"/>
      <c r="GYH1415" s="333"/>
      <c r="GYI1415" s="333"/>
      <c r="GYJ1415" s="333"/>
      <c r="GYK1415" s="333"/>
      <c r="GYL1415" s="333"/>
      <c r="GYM1415" s="333"/>
      <c r="GYN1415" s="333"/>
      <c r="GYO1415" s="333"/>
      <c r="GYP1415" s="333"/>
      <c r="GYQ1415" s="333"/>
      <c r="GYR1415" s="333"/>
      <c r="GYS1415" s="333"/>
      <c r="GYT1415" s="333"/>
      <c r="GYU1415" s="333"/>
      <c r="GYV1415" s="333"/>
      <c r="GYW1415" s="333"/>
      <c r="GYX1415" s="333"/>
      <c r="GYY1415" s="333"/>
      <c r="GYZ1415" s="333"/>
      <c r="GZA1415" s="333"/>
      <c r="GZB1415" s="333"/>
      <c r="GZC1415" s="333"/>
      <c r="GZD1415" s="333"/>
      <c r="GZE1415" s="333"/>
      <c r="GZF1415" s="333"/>
      <c r="GZG1415" s="333"/>
      <c r="GZH1415" s="333"/>
      <c r="GZI1415" s="333"/>
      <c r="GZJ1415" s="333"/>
      <c r="GZK1415" s="333"/>
      <c r="GZL1415" s="333"/>
      <c r="GZM1415" s="333"/>
      <c r="GZN1415" s="333"/>
      <c r="GZO1415" s="333"/>
      <c r="GZP1415" s="333"/>
      <c r="GZQ1415" s="333"/>
      <c r="GZR1415" s="333"/>
      <c r="GZS1415" s="333"/>
      <c r="GZT1415" s="333"/>
      <c r="GZU1415" s="333"/>
      <c r="GZV1415" s="333"/>
      <c r="GZW1415" s="333"/>
      <c r="GZX1415" s="333"/>
      <c r="GZY1415" s="333"/>
      <c r="GZZ1415" s="333"/>
      <c r="HAA1415" s="333"/>
      <c r="HAB1415" s="333"/>
      <c r="HAC1415" s="333"/>
      <c r="HAD1415" s="333"/>
      <c r="HAE1415" s="333"/>
      <c r="HAF1415" s="333"/>
      <c r="HAG1415" s="333"/>
      <c r="HAH1415" s="333"/>
      <c r="HAI1415" s="333"/>
      <c r="HAJ1415" s="333"/>
      <c r="HAK1415" s="333"/>
      <c r="HAL1415" s="333"/>
      <c r="HAM1415" s="333"/>
      <c r="HAN1415" s="333"/>
      <c r="HAO1415" s="333"/>
      <c r="HAP1415" s="333"/>
      <c r="HAQ1415" s="333"/>
      <c r="HAR1415" s="333"/>
      <c r="HAS1415" s="333"/>
      <c r="HAT1415" s="333"/>
      <c r="HAU1415" s="333"/>
      <c r="HAV1415" s="333"/>
      <c r="HAW1415" s="333"/>
      <c r="HAX1415" s="333"/>
      <c r="HAY1415" s="333"/>
      <c r="HAZ1415" s="333"/>
      <c r="HBA1415" s="333"/>
      <c r="HBB1415" s="333"/>
      <c r="HBC1415" s="333"/>
      <c r="HBD1415" s="333"/>
      <c r="HBE1415" s="333"/>
      <c r="HBF1415" s="333"/>
      <c r="HBG1415" s="333"/>
      <c r="HBH1415" s="333"/>
      <c r="HBI1415" s="333"/>
      <c r="HBJ1415" s="333"/>
      <c r="HBK1415" s="333"/>
      <c r="HBL1415" s="333"/>
      <c r="HBM1415" s="333"/>
      <c r="HBN1415" s="333"/>
      <c r="HBO1415" s="333"/>
      <c r="HBP1415" s="333"/>
      <c r="HBQ1415" s="333"/>
      <c r="HBR1415" s="333"/>
      <c r="HBS1415" s="333"/>
      <c r="HBT1415" s="333"/>
      <c r="HBU1415" s="333"/>
      <c r="HBV1415" s="333"/>
      <c r="HBW1415" s="333"/>
      <c r="HBX1415" s="333"/>
      <c r="HBY1415" s="333"/>
      <c r="HBZ1415" s="333"/>
      <c r="HCA1415" s="333"/>
      <c r="HCB1415" s="333"/>
      <c r="HCC1415" s="333"/>
      <c r="HCD1415" s="333"/>
      <c r="HCE1415" s="333"/>
      <c r="HCF1415" s="333"/>
      <c r="HCG1415" s="333"/>
      <c r="HCH1415" s="333"/>
      <c r="HCI1415" s="333"/>
      <c r="HCJ1415" s="333"/>
      <c r="HCK1415" s="333"/>
      <c r="HCL1415" s="333"/>
      <c r="HCM1415" s="333"/>
      <c r="HCN1415" s="333"/>
      <c r="HCO1415" s="333"/>
      <c r="HCP1415" s="333"/>
      <c r="HCQ1415" s="333"/>
      <c r="HCR1415" s="333"/>
      <c r="HCS1415" s="333"/>
      <c r="HCT1415" s="333"/>
      <c r="HCU1415" s="333"/>
      <c r="HCV1415" s="333"/>
      <c r="HCW1415" s="333"/>
      <c r="HCX1415" s="333"/>
      <c r="HCY1415" s="333"/>
      <c r="HCZ1415" s="333"/>
      <c r="HDA1415" s="333"/>
      <c r="HDB1415" s="333"/>
      <c r="HDC1415" s="333"/>
      <c r="HDD1415" s="333"/>
      <c r="HDE1415" s="333"/>
      <c r="HDF1415" s="333"/>
      <c r="HDG1415" s="333"/>
      <c r="HDH1415" s="333"/>
      <c r="HDI1415" s="333"/>
      <c r="HDJ1415" s="333"/>
      <c r="HDK1415" s="333"/>
      <c r="HDL1415" s="333"/>
      <c r="HDM1415" s="333"/>
      <c r="HDN1415" s="333"/>
      <c r="HDO1415" s="333"/>
      <c r="HDP1415" s="333"/>
      <c r="HDQ1415" s="333"/>
      <c r="HDR1415" s="333"/>
      <c r="HDS1415" s="333"/>
      <c r="HDT1415" s="333"/>
      <c r="HDU1415" s="333"/>
      <c r="HDV1415" s="333"/>
      <c r="HDW1415" s="333"/>
      <c r="HDX1415" s="333"/>
      <c r="HDY1415" s="333"/>
      <c r="HDZ1415" s="333"/>
      <c r="HEA1415" s="333"/>
      <c r="HEB1415" s="333"/>
      <c r="HEC1415" s="333"/>
      <c r="HED1415" s="333"/>
      <c r="HEE1415" s="333"/>
      <c r="HEF1415" s="333"/>
      <c r="HEG1415" s="333"/>
      <c r="HEH1415" s="333"/>
      <c r="HEI1415" s="333"/>
      <c r="HEJ1415" s="333"/>
      <c r="HEK1415" s="333"/>
      <c r="HEL1415" s="333"/>
      <c r="HEM1415" s="333"/>
      <c r="HEN1415" s="333"/>
      <c r="HEO1415" s="333"/>
      <c r="HEP1415" s="333"/>
      <c r="HEQ1415" s="333"/>
      <c r="HER1415" s="333"/>
      <c r="HES1415" s="333"/>
      <c r="HET1415" s="333"/>
      <c r="HEU1415" s="333"/>
      <c r="HEV1415" s="333"/>
      <c r="HEW1415" s="333"/>
      <c r="HEX1415" s="333"/>
      <c r="HEY1415" s="333"/>
      <c r="HEZ1415" s="333"/>
      <c r="HFA1415" s="333"/>
      <c r="HFB1415" s="333"/>
      <c r="HFC1415" s="333"/>
      <c r="HFD1415" s="333"/>
      <c r="HFE1415" s="333"/>
      <c r="HFF1415" s="333"/>
      <c r="HFG1415" s="333"/>
      <c r="HFH1415" s="333"/>
      <c r="HFI1415" s="333"/>
      <c r="HFJ1415" s="333"/>
      <c r="HFK1415" s="333"/>
      <c r="HFL1415" s="333"/>
      <c r="HFM1415" s="333"/>
      <c r="HFN1415" s="333"/>
      <c r="HFO1415" s="333"/>
      <c r="HFP1415" s="333"/>
      <c r="HFQ1415" s="333"/>
      <c r="HFR1415" s="333"/>
      <c r="HFS1415" s="333"/>
      <c r="HFT1415" s="333"/>
      <c r="HFU1415" s="333"/>
      <c r="HFV1415" s="333"/>
      <c r="HFW1415" s="333"/>
      <c r="HFX1415" s="333"/>
      <c r="HFY1415" s="333"/>
      <c r="HFZ1415" s="333"/>
      <c r="HGA1415" s="333"/>
      <c r="HGB1415" s="333"/>
      <c r="HGC1415" s="333"/>
      <c r="HGD1415" s="333"/>
      <c r="HGE1415" s="333"/>
      <c r="HGF1415" s="333"/>
      <c r="HGG1415" s="333"/>
      <c r="HGH1415" s="333"/>
      <c r="HGI1415" s="333"/>
      <c r="HGJ1415" s="333"/>
      <c r="HGK1415" s="333"/>
      <c r="HGL1415" s="333"/>
      <c r="HGM1415" s="333"/>
      <c r="HGN1415" s="333"/>
      <c r="HGO1415" s="333"/>
      <c r="HGP1415" s="333"/>
      <c r="HGQ1415" s="333"/>
      <c r="HGR1415" s="333"/>
      <c r="HGS1415" s="333"/>
      <c r="HGT1415" s="333"/>
      <c r="HGU1415" s="333"/>
      <c r="HGV1415" s="333"/>
      <c r="HGW1415" s="333"/>
      <c r="HGX1415" s="333"/>
      <c r="HGY1415" s="333"/>
      <c r="HGZ1415" s="333"/>
      <c r="HHA1415" s="333"/>
      <c r="HHB1415" s="333"/>
      <c r="HHC1415" s="333"/>
      <c r="HHD1415" s="333"/>
      <c r="HHE1415" s="333"/>
      <c r="HHF1415" s="333"/>
      <c r="HHG1415" s="333"/>
      <c r="HHH1415" s="333"/>
      <c r="HHI1415" s="333"/>
      <c r="HHJ1415" s="333"/>
      <c r="HHK1415" s="333"/>
      <c r="HHL1415" s="333"/>
      <c r="HHM1415" s="333"/>
      <c r="HHN1415" s="333"/>
      <c r="HHO1415" s="333"/>
      <c r="HHP1415" s="333"/>
      <c r="HHQ1415" s="333"/>
      <c r="HHR1415" s="333"/>
      <c r="HHS1415" s="333"/>
      <c r="HHT1415" s="333"/>
      <c r="HHU1415" s="333"/>
      <c r="HHV1415" s="333"/>
      <c r="HHW1415" s="333"/>
      <c r="HHX1415" s="333"/>
      <c r="HHY1415" s="333"/>
      <c r="HHZ1415" s="333"/>
      <c r="HIA1415" s="333"/>
      <c r="HIB1415" s="333"/>
      <c r="HIC1415" s="333"/>
      <c r="HID1415" s="333"/>
      <c r="HIE1415" s="333"/>
      <c r="HIF1415" s="333"/>
      <c r="HIG1415" s="333"/>
      <c r="HIH1415" s="333"/>
      <c r="HII1415" s="333"/>
      <c r="HIJ1415" s="333"/>
      <c r="HIK1415" s="333"/>
      <c r="HIL1415" s="333"/>
      <c r="HIM1415" s="333"/>
      <c r="HIN1415" s="333"/>
      <c r="HIO1415" s="333"/>
      <c r="HIP1415" s="333"/>
      <c r="HIQ1415" s="333"/>
      <c r="HIR1415" s="333"/>
      <c r="HIS1415" s="333"/>
      <c r="HIT1415" s="333"/>
      <c r="HIU1415" s="333"/>
      <c r="HIV1415" s="333"/>
      <c r="HIW1415" s="333"/>
      <c r="HIX1415" s="333"/>
      <c r="HIY1415" s="333"/>
      <c r="HIZ1415" s="333"/>
      <c r="HJA1415" s="333"/>
      <c r="HJB1415" s="333"/>
      <c r="HJC1415" s="333"/>
      <c r="HJD1415" s="333"/>
      <c r="HJE1415" s="333"/>
      <c r="HJF1415" s="333"/>
      <c r="HJG1415" s="333"/>
      <c r="HJH1415" s="333"/>
      <c r="HJI1415" s="333"/>
      <c r="HJJ1415" s="333"/>
      <c r="HJK1415" s="333"/>
      <c r="HJL1415" s="333"/>
      <c r="HJM1415" s="333"/>
      <c r="HJN1415" s="333"/>
      <c r="HJO1415" s="333"/>
      <c r="HJP1415" s="333"/>
      <c r="HJQ1415" s="333"/>
      <c r="HJR1415" s="333"/>
      <c r="HJS1415" s="333"/>
      <c r="HJT1415" s="333"/>
      <c r="HJU1415" s="333"/>
      <c r="HJV1415" s="333"/>
      <c r="HJW1415" s="333"/>
      <c r="HJX1415" s="333"/>
      <c r="HJY1415" s="333"/>
      <c r="HJZ1415" s="333"/>
      <c r="HKA1415" s="333"/>
      <c r="HKB1415" s="333"/>
      <c r="HKC1415" s="333"/>
      <c r="HKD1415" s="333"/>
      <c r="HKE1415" s="333"/>
      <c r="HKF1415" s="333"/>
      <c r="HKG1415" s="333"/>
      <c r="HKH1415" s="333"/>
      <c r="HKI1415" s="333"/>
      <c r="HKJ1415" s="333"/>
      <c r="HKK1415" s="333"/>
      <c r="HKL1415" s="333"/>
      <c r="HKM1415" s="333"/>
      <c r="HKN1415" s="333"/>
      <c r="HKO1415" s="333"/>
      <c r="HKP1415" s="333"/>
      <c r="HKQ1415" s="333"/>
      <c r="HKR1415" s="333"/>
      <c r="HKS1415" s="333"/>
      <c r="HKT1415" s="333"/>
      <c r="HKU1415" s="333"/>
      <c r="HKV1415" s="333"/>
      <c r="HKW1415" s="333"/>
      <c r="HKX1415" s="333"/>
      <c r="HKY1415" s="333"/>
      <c r="HKZ1415" s="333"/>
      <c r="HLA1415" s="333"/>
      <c r="HLB1415" s="333"/>
      <c r="HLC1415" s="333"/>
      <c r="HLD1415" s="333"/>
      <c r="HLE1415" s="333"/>
      <c r="HLF1415" s="333"/>
      <c r="HLG1415" s="333"/>
      <c r="HLH1415" s="333"/>
      <c r="HLI1415" s="333"/>
      <c r="HLJ1415" s="333"/>
      <c r="HLK1415" s="333"/>
      <c r="HLL1415" s="333"/>
      <c r="HLM1415" s="333"/>
      <c r="HLN1415" s="333"/>
      <c r="HLO1415" s="333"/>
      <c r="HLP1415" s="333"/>
      <c r="HLQ1415" s="333"/>
      <c r="HLR1415" s="333"/>
      <c r="HLS1415" s="333"/>
      <c r="HLT1415" s="333"/>
      <c r="HLU1415" s="333"/>
      <c r="HLV1415" s="333"/>
      <c r="HLW1415" s="333"/>
      <c r="HLX1415" s="333"/>
      <c r="HLY1415" s="333"/>
      <c r="HLZ1415" s="333"/>
      <c r="HMA1415" s="333"/>
      <c r="HMB1415" s="333"/>
      <c r="HMC1415" s="333"/>
      <c r="HMD1415" s="333"/>
      <c r="HME1415" s="333"/>
      <c r="HMF1415" s="333"/>
      <c r="HMG1415" s="333"/>
      <c r="HMH1415" s="333"/>
      <c r="HMI1415" s="333"/>
      <c r="HMJ1415" s="333"/>
      <c r="HMK1415" s="333"/>
      <c r="HML1415" s="333"/>
      <c r="HMM1415" s="333"/>
      <c r="HMN1415" s="333"/>
      <c r="HMO1415" s="333"/>
      <c r="HMP1415" s="333"/>
      <c r="HMQ1415" s="333"/>
      <c r="HMR1415" s="333"/>
      <c r="HMS1415" s="333"/>
      <c r="HMT1415" s="333"/>
      <c r="HMU1415" s="333"/>
      <c r="HMV1415" s="333"/>
      <c r="HMW1415" s="333"/>
      <c r="HMX1415" s="333"/>
      <c r="HMY1415" s="333"/>
      <c r="HMZ1415" s="333"/>
      <c r="HNA1415" s="333"/>
      <c r="HNB1415" s="333"/>
      <c r="HNC1415" s="333"/>
      <c r="HND1415" s="333"/>
      <c r="HNE1415" s="333"/>
      <c r="HNF1415" s="333"/>
      <c r="HNG1415" s="333"/>
      <c r="HNH1415" s="333"/>
      <c r="HNI1415" s="333"/>
      <c r="HNJ1415" s="333"/>
      <c r="HNK1415" s="333"/>
      <c r="HNL1415" s="333"/>
      <c r="HNM1415" s="333"/>
      <c r="HNN1415" s="333"/>
      <c r="HNO1415" s="333"/>
      <c r="HNP1415" s="333"/>
      <c r="HNQ1415" s="333"/>
      <c r="HNR1415" s="333"/>
      <c r="HNS1415" s="333"/>
      <c r="HNT1415" s="333"/>
      <c r="HNU1415" s="333"/>
      <c r="HNV1415" s="333"/>
      <c r="HNW1415" s="333"/>
      <c r="HNX1415" s="333"/>
      <c r="HNY1415" s="333"/>
      <c r="HNZ1415" s="333"/>
      <c r="HOA1415" s="333"/>
      <c r="HOB1415" s="333"/>
      <c r="HOC1415" s="333"/>
      <c r="HOD1415" s="333"/>
      <c r="HOE1415" s="333"/>
      <c r="HOF1415" s="333"/>
      <c r="HOG1415" s="333"/>
      <c r="HOH1415" s="333"/>
      <c r="HOI1415" s="333"/>
      <c r="HOJ1415" s="333"/>
      <c r="HOK1415" s="333"/>
      <c r="HOL1415" s="333"/>
      <c r="HOM1415" s="333"/>
      <c r="HON1415" s="333"/>
      <c r="HOO1415" s="333"/>
      <c r="HOP1415" s="333"/>
      <c r="HOQ1415" s="333"/>
      <c r="HOR1415" s="333"/>
      <c r="HOS1415" s="333"/>
      <c r="HOT1415" s="333"/>
      <c r="HOU1415" s="333"/>
      <c r="HOV1415" s="333"/>
      <c r="HOW1415" s="333"/>
      <c r="HOX1415" s="333"/>
      <c r="HOY1415" s="333"/>
      <c r="HOZ1415" s="333"/>
      <c r="HPA1415" s="333"/>
      <c r="HPB1415" s="333"/>
      <c r="HPC1415" s="333"/>
      <c r="HPD1415" s="333"/>
      <c r="HPE1415" s="333"/>
      <c r="HPF1415" s="333"/>
      <c r="HPG1415" s="333"/>
      <c r="HPH1415" s="333"/>
      <c r="HPI1415" s="333"/>
      <c r="HPJ1415" s="333"/>
      <c r="HPK1415" s="333"/>
      <c r="HPL1415" s="333"/>
      <c r="HPM1415" s="333"/>
      <c r="HPN1415" s="333"/>
      <c r="HPO1415" s="333"/>
      <c r="HPP1415" s="333"/>
      <c r="HPQ1415" s="333"/>
      <c r="HPR1415" s="333"/>
      <c r="HPS1415" s="333"/>
      <c r="HPT1415" s="333"/>
      <c r="HPU1415" s="333"/>
      <c r="HPV1415" s="333"/>
      <c r="HPW1415" s="333"/>
      <c r="HPX1415" s="333"/>
      <c r="HPY1415" s="333"/>
      <c r="HPZ1415" s="333"/>
      <c r="HQA1415" s="333"/>
      <c r="HQB1415" s="333"/>
      <c r="HQC1415" s="333"/>
      <c r="HQD1415" s="333"/>
      <c r="HQE1415" s="333"/>
      <c r="HQF1415" s="333"/>
      <c r="HQG1415" s="333"/>
      <c r="HQH1415" s="333"/>
      <c r="HQI1415" s="333"/>
      <c r="HQJ1415" s="333"/>
      <c r="HQK1415" s="333"/>
      <c r="HQL1415" s="333"/>
      <c r="HQM1415" s="333"/>
      <c r="HQN1415" s="333"/>
      <c r="HQO1415" s="333"/>
      <c r="HQP1415" s="333"/>
      <c r="HQQ1415" s="333"/>
      <c r="HQR1415" s="333"/>
      <c r="HQS1415" s="333"/>
      <c r="HQT1415" s="333"/>
      <c r="HQU1415" s="333"/>
      <c r="HQV1415" s="333"/>
      <c r="HQW1415" s="333"/>
      <c r="HQX1415" s="333"/>
      <c r="HQY1415" s="333"/>
      <c r="HQZ1415" s="333"/>
      <c r="HRA1415" s="333"/>
      <c r="HRB1415" s="333"/>
      <c r="HRC1415" s="333"/>
      <c r="HRD1415" s="333"/>
      <c r="HRE1415" s="333"/>
      <c r="HRF1415" s="333"/>
      <c r="HRG1415" s="333"/>
      <c r="HRH1415" s="333"/>
      <c r="HRI1415" s="333"/>
      <c r="HRJ1415" s="333"/>
      <c r="HRK1415" s="333"/>
      <c r="HRL1415" s="333"/>
      <c r="HRM1415" s="333"/>
      <c r="HRN1415" s="333"/>
      <c r="HRO1415" s="333"/>
      <c r="HRP1415" s="333"/>
      <c r="HRQ1415" s="333"/>
      <c r="HRR1415" s="333"/>
      <c r="HRS1415" s="333"/>
      <c r="HRT1415" s="333"/>
      <c r="HRU1415" s="333"/>
      <c r="HRV1415" s="333"/>
      <c r="HRW1415" s="333"/>
      <c r="HRX1415" s="333"/>
      <c r="HRY1415" s="333"/>
      <c r="HRZ1415" s="333"/>
      <c r="HSA1415" s="333"/>
      <c r="HSB1415" s="333"/>
      <c r="HSC1415" s="333"/>
      <c r="HSD1415" s="333"/>
      <c r="HSE1415" s="333"/>
      <c r="HSF1415" s="333"/>
      <c r="HSG1415" s="333"/>
      <c r="HSH1415" s="333"/>
      <c r="HSI1415" s="333"/>
      <c r="HSJ1415" s="333"/>
      <c r="HSK1415" s="333"/>
      <c r="HSL1415" s="333"/>
      <c r="HSM1415" s="333"/>
      <c r="HSN1415" s="333"/>
      <c r="HSO1415" s="333"/>
      <c r="HSP1415" s="333"/>
      <c r="HSQ1415" s="333"/>
      <c r="HSR1415" s="333"/>
      <c r="HSS1415" s="333"/>
      <c r="HST1415" s="333"/>
      <c r="HSU1415" s="333"/>
      <c r="HSV1415" s="333"/>
      <c r="HSW1415" s="333"/>
      <c r="HSX1415" s="333"/>
      <c r="HSY1415" s="333"/>
      <c r="HSZ1415" s="333"/>
      <c r="HTA1415" s="333"/>
      <c r="HTB1415" s="333"/>
      <c r="HTC1415" s="333"/>
      <c r="HTD1415" s="333"/>
      <c r="HTE1415" s="333"/>
      <c r="HTF1415" s="333"/>
      <c r="HTG1415" s="333"/>
      <c r="HTH1415" s="333"/>
      <c r="HTI1415" s="333"/>
      <c r="HTJ1415" s="333"/>
      <c r="HTK1415" s="333"/>
      <c r="HTL1415" s="333"/>
      <c r="HTM1415" s="333"/>
      <c r="HTN1415" s="333"/>
      <c r="HTO1415" s="333"/>
      <c r="HTP1415" s="333"/>
      <c r="HTQ1415" s="333"/>
      <c r="HTR1415" s="333"/>
      <c r="HTS1415" s="333"/>
      <c r="HTT1415" s="333"/>
      <c r="HTU1415" s="333"/>
      <c r="HTV1415" s="333"/>
      <c r="HTW1415" s="333"/>
      <c r="HTX1415" s="333"/>
      <c r="HTY1415" s="333"/>
      <c r="HTZ1415" s="333"/>
      <c r="HUA1415" s="333"/>
      <c r="HUB1415" s="333"/>
      <c r="HUC1415" s="333"/>
      <c r="HUD1415" s="333"/>
      <c r="HUE1415" s="333"/>
      <c r="HUF1415" s="333"/>
      <c r="HUG1415" s="333"/>
      <c r="HUH1415" s="333"/>
      <c r="HUI1415" s="333"/>
      <c r="HUJ1415" s="333"/>
      <c r="HUK1415" s="333"/>
      <c r="HUL1415" s="333"/>
      <c r="HUM1415" s="333"/>
      <c r="HUN1415" s="333"/>
      <c r="HUO1415" s="333"/>
      <c r="HUP1415" s="333"/>
      <c r="HUQ1415" s="333"/>
      <c r="HUR1415" s="333"/>
      <c r="HUS1415" s="333"/>
      <c r="HUT1415" s="333"/>
      <c r="HUU1415" s="333"/>
      <c r="HUV1415" s="333"/>
      <c r="HUW1415" s="333"/>
      <c r="HUX1415" s="333"/>
      <c r="HUY1415" s="333"/>
      <c r="HUZ1415" s="333"/>
      <c r="HVA1415" s="333"/>
      <c r="HVB1415" s="333"/>
      <c r="HVC1415" s="333"/>
      <c r="HVD1415" s="333"/>
      <c r="HVE1415" s="333"/>
      <c r="HVF1415" s="333"/>
      <c r="HVG1415" s="333"/>
      <c r="HVH1415" s="333"/>
      <c r="HVI1415" s="333"/>
      <c r="HVJ1415" s="333"/>
      <c r="HVK1415" s="333"/>
      <c r="HVL1415" s="333"/>
      <c r="HVM1415" s="333"/>
      <c r="HVN1415" s="333"/>
      <c r="HVO1415" s="333"/>
      <c r="HVP1415" s="333"/>
      <c r="HVQ1415" s="333"/>
      <c r="HVR1415" s="333"/>
      <c r="HVS1415" s="333"/>
      <c r="HVT1415" s="333"/>
      <c r="HVU1415" s="333"/>
      <c r="HVV1415" s="333"/>
      <c r="HVW1415" s="333"/>
      <c r="HVX1415" s="333"/>
      <c r="HVY1415" s="333"/>
      <c r="HVZ1415" s="333"/>
      <c r="HWA1415" s="333"/>
      <c r="HWB1415" s="333"/>
      <c r="HWC1415" s="333"/>
      <c r="HWD1415" s="333"/>
      <c r="HWE1415" s="333"/>
      <c r="HWF1415" s="333"/>
      <c r="HWG1415" s="333"/>
      <c r="HWH1415" s="333"/>
      <c r="HWI1415" s="333"/>
      <c r="HWJ1415" s="333"/>
      <c r="HWK1415" s="333"/>
      <c r="HWL1415" s="333"/>
      <c r="HWM1415" s="333"/>
      <c r="HWN1415" s="333"/>
      <c r="HWO1415" s="333"/>
      <c r="HWP1415" s="333"/>
      <c r="HWQ1415" s="333"/>
      <c r="HWR1415" s="333"/>
      <c r="HWS1415" s="333"/>
      <c r="HWT1415" s="333"/>
      <c r="HWU1415" s="333"/>
      <c r="HWV1415" s="333"/>
      <c r="HWW1415" s="333"/>
      <c r="HWX1415" s="333"/>
      <c r="HWY1415" s="333"/>
      <c r="HWZ1415" s="333"/>
      <c r="HXA1415" s="333"/>
      <c r="HXB1415" s="333"/>
      <c r="HXC1415" s="333"/>
      <c r="HXD1415" s="333"/>
      <c r="HXE1415" s="333"/>
      <c r="HXF1415" s="333"/>
      <c r="HXG1415" s="333"/>
      <c r="HXH1415" s="333"/>
      <c r="HXI1415" s="333"/>
      <c r="HXJ1415" s="333"/>
      <c r="HXK1415" s="333"/>
      <c r="HXL1415" s="333"/>
      <c r="HXM1415" s="333"/>
      <c r="HXN1415" s="333"/>
      <c r="HXO1415" s="333"/>
      <c r="HXP1415" s="333"/>
      <c r="HXQ1415" s="333"/>
      <c r="HXR1415" s="333"/>
      <c r="HXS1415" s="333"/>
      <c r="HXT1415" s="333"/>
      <c r="HXU1415" s="333"/>
      <c r="HXV1415" s="333"/>
      <c r="HXW1415" s="333"/>
      <c r="HXX1415" s="333"/>
      <c r="HXY1415" s="333"/>
      <c r="HXZ1415" s="333"/>
      <c r="HYA1415" s="333"/>
      <c r="HYB1415" s="333"/>
      <c r="HYC1415" s="333"/>
      <c r="HYD1415" s="333"/>
      <c r="HYE1415" s="333"/>
      <c r="HYF1415" s="333"/>
      <c r="HYG1415" s="333"/>
      <c r="HYH1415" s="333"/>
      <c r="HYI1415" s="333"/>
      <c r="HYJ1415" s="333"/>
      <c r="HYK1415" s="333"/>
      <c r="HYL1415" s="333"/>
      <c r="HYM1415" s="333"/>
      <c r="HYN1415" s="333"/>
      <c r="HYO1415" s="333"/>
      <c r="HYP1415" s="333"/>
      <c r="HYQ1415" s="333"/>
      <c r="HYR1415" s="333"/>
      <c r="HYS1415" s="333"/>
      <c r="HYT1415" s="333"/>
      <c r="HYU1415" s="333"/>
      <c r="HYV1415" s="333"/>
      <c r="HYW1415" s="333"/>
      <c r="HYX1415" s="333"/>
      <c r="HYY1415" s="333"/>
      <c r="HYZ1415" s="333"/>
      <c r="HZA1415" s="333"/>
      <c r="HZB1415" s="333"/>
      <c r="HZC1415" s="333"/>
      <c r="HZD1415" s="333"/>
      <c r="HZE1415" s="333"/>
      <c r="HZF1415" s="333"/>
      <c r="HZG1415" s="333"/>
      <c r="HZH1415" s="333"/>
      <c r="HZI1415" s="333"/>
      <c r="HZJ1415" s="333"/>
      <c r="HZK1415" s="333"/>
      <c r="HZL1415" s="333"/>
      <c r="HZM1415" s="333"/>
      <c r="HZN1415" s="333"/>
      <c r="HZO1415" s="333"/>
      <c r="HZP1415" s="333"/>
      <c r="HZQ1415" s="333"/>
      <c r="HZR1415" s="333"/>
      <c r="HZS1415" s="333"/>
      <c r="HZT1415" s="333"/>
      <c r="HZU1415" s="333"/>
      <c r="HZV1415" s="333"/>
      <c r="HZW1415" s="333"/>
      <c r="HZX1415" s="333"/>
      <c r="HZY1415" s="333"/>
      <c r="HZZ1415" s="333"/>
      <c r="IAA1415" s="333"/>
      <c r="IAB1415" s="333"/>
      <c r="IAC1415" s="333"/>
      <c r="IAD1415" s="333"/>
      <c r="IAE1415" s="333"/>
      <c r="IAF1415" s="333"/>
      <c r="IAG1415" s="333"/>
      <c r="IAH1415" s="333"/>
      <c r="IAI1415" s="333"/>
      <c r="IAJ1415" s="333"/>
      <c r="IAK1415" s="333"/>
      <c r="IAL1415" s="333"/>
      <c r="IAM1415" s="333"/>
      <c r="IAN1415" s="333"/>
      <c r="IAO1415" s="333"/>
      <c r="IAP1415" s="333"/>
      <c r="IAQ1415" s="333"/>
      <c r="IAR1415" s="333"/>
      <c r="IAS1415" s="333"/>
      <c r="IAT1415" s="333"/>
      <c r="IAU1415" s="333"/>
      <c r="IAV1415" s="333"/>
      <c r="IAW1415" s="333"/>
      <c r="IAX1415" s="333"/>
      <c r="IAY1415" s="333"/>
      <c r="IAZ1415" s="333"/>
      <c r="IBA1415" s="333"/>
      <c r="IBB1415" s="333"/>
      <c r="IBC1415" s="333"/>
      <c r="IBD1415" s="333"/>
      <c r="IBE1415" s="333"/>
      <c r="IBF1415" s="333"/>
      <c r="IBG1415" s="333"/>
      <c r="IBH1415" s="333"/>
      <c r="IBI1415" s="333"/>
      <c r="IBJ1415" s="333"/>
      <c r="IBK1415" s="333"/>
      <c r="IBL1415" s="333"/>
      <c r="IBM1415" s="333"/>
      <c r="IBN1415" s="333"/>
      <c r="IBO1415" s="333"/>
      <c r="IBP1415" s="333"/>
      <c r="IBQ1415" s="333"/>
      <c r="IBR1415" s="333"/>
      <c r="IBS1415" s="333"/>
      <c r="IBT1415" s="333"/>
      <c r="IBU1415" s="333"/>
      <c r="IBV1415" s="333"/>
      <c r="IBW1415" s="333"/>
      <c r="IBX1415" s="333"/>
      <c r="IBY1415" s="333"/>
      <c r="IBZ1415" s="333"/>
      <c r="ICA1415" s="333"/>
      <c r="ICB1415" s="333"/>
      <c r="ICC1415" s="333"/>
      <c r="ICD1415" s="333"/>
      <c r="ICE1415" s="333"/>
      <c r="ICF1415" s="333"/>
      <c r="ICG1415" s="333"/>
      <c r="ICH1415" s="333"/>
      <c r="ICI1415" s="333"/>
      <c r="ICJ1415" s="333"/>
      <c r="ICK1415" s="333"/>
      <c r="ICL1415" s="333"/>
      <c r="ICM1415" s="333"/>
      <c r="ICN1415" s="333"/>
      <c r="ICO1415" s="333"/>
      <c r="ICP1415" s="333"/>
      <c r="ICQ1415" s="333"/>
      <c r="ICR1415" s="333"/>
      <c r="ICS1415" s="333"/>
      <c r="ICT1415" s="333"/>
      <c r="ICU1415" s="333"/>
      <c r="ICV1415" s="333"/>
      <c r="ICW1415" s="333"/>
      <c r="ICX1415" s="333"/>
      <c r="ICY1415" s="333"/>
      <c r="ICZ1415" s="333"/>
      <c r="IDA1415" s="333"/>
      <c r="IDB1415" s="333"/>
      <c r="IDC1415" s="333"/>
      <c r="IDD1415" s="333"/>
      <c r="IDE1415" s="333"/>
      <c r="IDF1415" s="333"/>
      <c r="IDG1415" s="333"/>
      <c r="IDH1415" s="333"/>
      <c r="IDI1415" s="333"/>
      <c r="IDJ1415" s="333"/>
      <c r="IDK1415" s="333"/>
      <c r="IDL1415" s="333"/>
      <c r="IDM1415" s="333"/>
      <c r="IDN1415" s="333"/>
      <c r="IDO1415" s="333"/>
      <c r="IDP1415" s="333"/>
      <c r="IDQ1415" s="333"/>
      <c r="IDR1415" s="333"/>
      <c r="IDS1415" s="333"/>
      <c r="IDT1415" s="333"/>
      <c r="IDU1415" s="333"/>
      <c r="IDV1415" s="333"/>
      <c r="IDW1415" s="333"/>
      <c r="IDX1415" s="333"/>
      <c r="IDY1415" s="333"/>
      <c r="IDZ1415" s="333"/>
      <c r="IEA1415" s="333"/>
      <c r="IEB1415" s="333"/>
      <c r="IEC1415" s="333"/>
      <c r="IED1415" s="333"/>
      <c r="IEE1415" s="333"/>
      <c r="IEF1415" s="333"/>
      <c r="IEG1415" s="333"/>
      <c r="IEH1415" s="333"/>
      <c r="IEI1415" s="333"/>
      <c r="IEJ1415" s="333"/>
      <c r="IEK1415" s="333"/>
      <c r="IEL1415" s="333"/>
      <c r="IEM1415" s="333"/>
      <c r="IEN1415" s="333"/>
      <c r="IEO1415" s="333"/>
      <c r="IEP1415" s="333"/>
      <c r="IEQ1415" s="333"/>
      <c r="IER1415" s="333"/>
      <c r="IES1415" s="333"/>
      <c r="IET1415" s="333"/>
      <c r="IEU1415" s="333"/>
      <c r="IEV1415" s="333"/>
      <c r="IEW1415" s="333"/>
      <c r="IEX1415" s="333"/>
      <c r="IEY1415" s="333"/>
      <c r="IEZ1415" s="333"/>
      <c r="IFA1415" s="333"/>
      <c r="IFB1415" s="333"/>
      <c r="IFC1415" s="333"/>
      <c r="IFD1415" s="333"/>
      <c r="IFE1415" s="333"/>
      <c r="IFF1415" s="333"/>
      <c r="IFG1415" s="333"/>
      <c r="IFH1415" s="333"/>
      <c r="IFI1415" s="333"/>
      <c r="IFJ1415" s="333"/>
      <c r="IFK1415" s="333"/>
      <c r="IFL1415" s="333"/>
      <c r="IFM1415" s="333"/>
      <c r="IFN1415" s="333"/>
      <c r="IFO1415" s="333"/>
      <c r="IFP1415" s="333"/>
      <c r="IFQ1415" s="333"/>
      <c r="IFR1415" s="333"/>
      <c r="IFS1415" s="333"/>
      <c r="IFT1415" s="333"/>
      <c r="IFU1415" s="333"/>
      <c r="IFV1415" s="333"/>
      <c r="IFW1415" s="333"/>
      <c r="IFX1415" s="333"/>
      <c r="IFY1415" s="333"/>
      <c r="IFZ1415" s="333"/>
      <c r="IGA1415" s="333"/>
      <c r="IGB1415" s="333"/>
      <c r="IGC1415" s="333"/>
      <c r="IGD1415" s="333"/>
      <c r="IGE1415" s="333"/>
      <c r="IGF1415" s="333"/>
      <c r="IGG1415" s="333"/>
      <c r="IGH1415" s="333"/>
      <c r="IGI1415" s="333"/>
      <c r="IGJ1415" s="333"/>
      <c r="IGK1415" s="333"/>
      <c r="IGL1415" s="333"/>
      <c r="IGM1415" s="333"/>
      <c r="IGN1415" s="333"/>
      <c r="IGO1415" s="333"/>
      <c r="IGP1415" s="333"/>
      <c r="IGQ1415" s="333"/>
      <c r="IGR1415" s="333"/>
      <c r="IGS1415" s="333"/>
      <c r="IGT1415" s="333"/>
      <c r="IGU1415" s="333"/>
      <c r="IGV1415" s="333"/>
      <c r="IGW1415" s="333"/>
      <c r="IGX1415" s="333"/>
      <c r="IGY1415" s="333"/>
      <c r="IGZ1415" s="333"/>
      <c r="IHA1415" s="333"/>
      <c r="IHB1415" s="333"/>
      <c r="IHC1415" s="333"/>
      <c r="IHD1415" s="333"/>
      <c r="IHE1415" s="333"/>
      <c r="IHF1415" s="333"/>
      <c r="IHG1415" s="333"/>
      <c r="IHH1415" s="333"/>
      <c r="IHI1415" s="333"/>
      <c r="IHJ1415" s="333"/>
      <c r="IHK1415" s="333"/>
      <c r="IHL1415" s="333"/>
      <c r="IHM1415" s="333"/>
      <c r="IHN1415" s="333"/>
      <c r="IHO1415" s="333"/>
      <c r="IHP1415" s="333"/>
      <c r="IHQ1415" s="333"/>
      <c r="IHR1415" s="333"/>
      <c r="IHS1415" s="333"/>
      <c r="IHT1415" s="333"/>
      <c r="IHU1415" s="333"/>
      <c r="IHV1415" s="333"/>
      <c r="IHW1415" s="333"/>
      <c r="IHX1415" s="333"/>
      <c r="IHY1415" s="333"/>
      <c r="IHZ1415" s="333"/>
      <c r="IIA1415" s="333"/>
      <c r="IIB1415" s="333"/>
      <c r="IIC1415" s="333"/>
      <c r="IID1415" s="333"/>
      <c r="IIE1415" s="333"/>
      <c r="IIF1415" s="333"/>
      <c r="IIG1415" s="333"/>
      <c r="IIH1415" s="333"/>
      <c r="III1415" s="333"/>
      <c r="IIJ1415" s="333"/>
      <c r="IIK1415" s="333"/>
      <c r="IIL1415" s="333"/>
      <c r="IIM1415" s="333"/>
      <c r="IIN1415" s="333"/>
      <c r="IIO1415" s="333"/>
      <c r="IIP1415" s="333"/>
      <c r="IIQ1415" s="333"/>
      <c r="IIR1415" s="333"/>
      <c r="IIS1415" s="333"/>
      <c r="IIT1415" s="333"/>
      <c r="IIU1415" s="333"/>
      <c r="IIV1415" s="333"/>
      <c r="IIW1415" s="333"/>
      <c r="IIX1415" s="333"/>
      <c r="IIY1415" s="333"/>
      <c r="IIZ1415" s="333"/>
      <c r="IJA1415" s="333"/>
      <c r="IJB1415" s="333"/>
      <c r="IJC1415" s="333"/>
      <c r="IJD1415" s="333"/>
      <c r="IJE1415" s="333"/>
      <c r="IJF1415" s="333"/>
      <c r="IJG1415" s="333"/>
      <c r="IJH1415" s="333"/>
      <c r="IJI1415" s="333"/>
      <c r="IJJ1415" s="333"/>
      <c r="IJK1415" s="333"/>
      <c r="IJL1415" s="333"/>
      <c r="IJM1415" s="333"/>
      <c r="IJN1415" s="333"/>
      <c r="IJO1415" s="333"/>
      <c r="IJP1415" s="333"/>
      <c r="IJQ1415" s="333"/>
      <c r="IJR1415" s="333"/>
      <c r="IJS1415" s="333"/>
      <c r="IJT1415" s="333"/>
      <c r="IJU1415" s="333"/>
      <c r="IJV1415" s="333"/>
      <c r="IJW1415" s="333"/>
      <c r="IJX1415" s="333"/>
      <c r="IJY1415" s="333"/>
      <c r="IJZ1415" s="333"/>
      <c r="IKA1415" s="333"/>
      <c r="IKB1415" s="333"/>
      <c r="IKC1415" s="333"/>
      <c r="IKD1415" s="333"/>
      <c r="IKE1415" s="333"/>
      <c r="IKF1415" s="333"/>
      <c r="IKG1415" s="333"/>
      <c r="IKH1415" s="333"/>
      <c r="IKI1415" s="333"/>
      <c r="IKJ1415" s="333"/>
      <c r="IKK1415" s="333"/>
      <c r="IKL1415" s="333"/>
      <c r="IKM1415" s="333"/>
      <c r="IKN1415" s="333"/>
      <c r="IKO1415" s="333"/>
      <c r="IKP1415" s="333"/>
      <c r="IKQ1415" s="333"/>
      <c r="IKR1415" s="333"/>
      <c r="IKS1415" s="333"/>
      <c r="IKT1415" s="333"/>
      <c r="IKU1415" s="333"/>
      <c r="IKV1415" s="333"/>
      <c r="IKW1415" s="333"/>
      <c r="IKX1415" s="333"/>
      <c r="IKY1415" s="333"/>
      <c r="IKZ1415" s="333"/>
      <c r="ILA1415" s="333"/>
      <c r="ILB1415" s="333"/>
      <c r="ILC1415" s="333"/>
      <c r="ILD1415" s="333"/>
      <c r="ILE1415" s="333"/>
      <c r="ILF1415" s="333"/>
      <c r="ILG1415" s="333"/>
      <c r="ILH1415" s="333"/>
      <c r="ILI1415" s="333"/>
      <c r="ILJ1415" s="333"/>
      <c r="ILK1415" s="333"/>
      <c r="ILL1415" s="333"/>
      <c r="ILM1415" s="333"/>
      <c r="ILN1415" s="333"/>
      <c r="ILO1415" s="333"/>
      <c r="ILP1415" s="333"/>
      <c r="ILQ1415" s="333"/>
      <c r="ILR1415" s="333"/>
      <c r="ILS1415" s="333"/>
      <c r="ILT1415" s="333"/>
      <c r="ILU1415" s="333"/>
      <c r="ILV1415" s="333"/>
      <c r="ILW1415" s="333"/>
      <c r="ILX1415" s="333"/>
      <c r="ILY1415" s="333"/>
      <c r="ILZ1415" s="333"/>
      <c r="IMA1415" s="333"/>
      <c r="IMB1415" s="333"/>
      <c r="IMC1415" s="333"/>
      <c r="IMD1415" s="333"/>
      <c r="IME1415" s="333"/>
      <c r="IMF1415" s="333"/>
      <c r="IMG1415" s="333"/>
      <c r="IMH1415" s="333"/>
      <c r="IMI1415" s="333"/>
      <c r="IMJ1415" s="333"/>
      <c r="IMK1415" s="333"/>
      <c r="IML1415" s="333"/>
      <c r="IMM1415" s="333"/>
      <c r="IMN1415" s="333"/>
      <c r="IMO1415" s="333"/>
      <c r="IMP1415" s="333"/>
      <c r="IMQ1415" s="333"/>
      <c r="IMR1415" s="333"/>
      <c r="IMS1415" s="333"/>
      <c r="IMT1415" s="333"/>
      <c r="IMU1415" s="333"/>
      <c r="IMV1415" s="333"/>
      <c r="IMW1415" s="333"/>
      <c r="IMX1415" s="333"/>
      <c r="IMY1415" s="333"/>
      <c r="IMZ1415" s="333"/>
      <c r="INA1415" s="333"/>
      <c r="INB1415" s="333"/>
      <c r="INC1415" s="333"/>
      <c r="IND1415" s="333"/>
      <c r="INE1415" s="333"/>
      <c r="INF1415" s="333"/>
      <c r="ING1415" s="333"/>
      <c r="INH1415" s="333"/>
      <c r="INI1415" s="333"/>
      <c r="INJ1415" s="333"/>
      <c r="INK1415" s="333"/>
      <c r="INL1415" s="333"/>
      <c r="INM1415" s="333"/>
      <c r="INN1415" s="333"/>
      <c r="INO1415" s="333"/>
      <c r="INP1415" s="333"/>
      <c r="INQ1415" s="333"/>
      <c r="INR1415" s="333"/>
      <c r="INS1415" s="333"/>
      <c r="INT1415" s="333"/>
      <c r="INU1415" s="333"/>
      <c r="INV1415" s="333"/>
      <c r="INW1415" s="333"/>
      <c r="INX1415" s="333"/>
      <c r="INY1415" s="333"/>
      <c r="INZ1415" s="333"/>
      <c r="IOA1415" s="333"/>
      <c r="IOB1415" s="333"/>
      <c r="IOC1415" s="333"/>
      <c r="IOD1415" s="333"/>
      <c r="IOE1415" s="333"/>
      <c r="IOF1415" s="333"/>
      <c r="IOG1415" s="333"/>
      <c r="IOH1415" s="333"/>
      <c r="IOI1415" s="333"/>
      <c r="IOJ1415" s="333"/>
      <c r="IOK1415" s="333"/>
      <c r="IOL1415" s="333"/>
      <c r="IOM1415" s="333"/>
      <c r="ION1415" s="333"/>
      <c r="IOO1415" s="333"/>
      <c r="IOP1415" s="333"/>
      <c r="IOQ1415" s="333"/>
      <c r="IOR1415" s="333"/>
      <c r="IOS1415" s="333"/>
      <c r="IOT1415" s="333"/>
      <c r="IOU1415" s="333"/>
      <c r="IOV1415" s="333"/>
      <c r="IOW1415" s="333"/>
      <c r="IOX1415" s="333"/>
      <c r="IOY1415" s="333"/>
      <c r="IOZ1415" s="333"/>
      <c r="IPA1415" s="333"/>
      <c r="IPB1415" s="333"/>
      <c r="IPC1415" s="333"/>
      <c r="IPD1415" s="333"/>
      <c r="IPE1415" s="333"/>
      <c r="IPF1415" s="333"/>
      <c r="IPG1415" s="333"/>
      <c r="IPH1415" s="333"/>
      <c r="IPI1415" s="333"/>
      <c r="IPJ1415" s="333"/>
      <c r="IPK1415" s="333"/>
      <c r="IPL1415" s="333"/>
      <c r="IPM1415" s="333"/>
      <c r="IPN1415" s="333"/>
      <c r="IPO1415" s="333"/>
      <c r="IPP1415" s="333"/>
      <c r="IPQ1415" s="333"/>
      <c r="IPR1415" s="333"/>
      <c r="IPS1415" s="333"/>
      <c r="IPT1415" s="333"/>
      <c r="IPU1415" s="333"/>
      <c r="IPV1415" s="333"/>
      <c r="IPW1415" s="333"/>
      <c r="IPX1415" s="333"/>
      <c r="IPY1415" s="333"/>
      <c r="IPZ1415" s="333"/>
      <c r="IQA1415" s="333"/>
      <c r="IQB1415" s="333"/>
      <c r="IQC1415" s="333"/>
      <c r="IQD1415" s="333"/>
      <c r="IQE1415" s="333"/>
      <c r="IQF1415" s="333"/>
      <c r="IQG1415" s="333"/>
      <c r="IQH1415" s="333"/>
      <c r="IQI1415" s="333"/>
      <c r="IQJ1415" s="333"/>
      <c r="IQK1415" s="333"/>
      <c r="IQL1415" s="333"/>
      <c r="IQM1415" s="333"/>
      <c r="IQN1415" s="333"/>
      <c r="IQO1415" s="333"/>
      <c r="IQP1415" s="333"/>
      <c r="IQQ1415" s="333"/>
      <c r="IQR1415" s="333"/>
      <c r="IQS1415" s="333"/>
      <c r="IQT1415" s="333"/>
      <c r="IQU1415" s="333"/>
      <c r="IQV1415" s="333"/>
      <c r="IQW1415" s="333"/>
      <c r="IQX1415" s="333"/>
      <c r="IQY1415" s="333"/>
      <c r="IQZ1415" s="333"/>
      <c r="IRA1415" s="333"/>
      <c r="IRB1415" s="333"/>
      <c r="IRC1415" s="333"/>
      <c r="IRD1415" s="333"/>
      <c r="IRE1415" s="333"/>
      <c r="IRF1415" s="333"/>
      <c r="IRG1415" s="333"/>
      <c r="IRH1415" s="333"/>
      <c r="IRI1415" s="333"/>
      <c r="IRJ1415" s="333"/>
      <c r="IRK1415" s="333"/>
      <c r="IRL1415" s="333"/>
      <c r="IRM1415" s="333"/>
      <c r="IRN1415" s="333"/>
      <c r="IRO1415" s="333"/>
      <c r="IRP1415" s="333"/>
      <c r="IRQ1415" s="333"/>
      <c r="IRR1415" s="333"/>
      <c r="IRS1415" s="333"/>
      <c r="IRT1415" s="333"/>
      <c r="IRU1415" s="333"/>
      <c r="IRV1415" s="333"/>
      <c r="IRW1415" s="333"/>
      <c r="IRX1415" s="333"/>
      <c r="IRY1415" s="333"/>
      <c r="IRZ1415" s="333"/>
      <c r="ISA1415" s="333"/>
      <c r="ISB1415" s="333"/>
      <c r="ISC1415" s="333"/>
      <c r="ISD1415" s="333"/>
      <c r="ISE1415" s="333"/>
      <c r="ISF1415" s="333"/>
      <c r="ISG1415" s="333"/>
      <c r="ISH1415" s="333"/>
      <c r="ISI1415" s="333"/>
      <c r="ISJ1415" s="333"/>
      <c r="ISK1415" s="333"/>
      <c r="ISL1415" s="333"/>
      <c r="ISM1415" s="333"/>
      <c r="ISN1415" s="333"/>
      <c r="ISO1415" s="333"/>
      <c r="ISP1415" s="333"/>
      <c r="ISQ1415" s="333"/>
      <c r="ISR1415" s="333"/>
      <c r="ISS1415" s="333"/>
      <c r="IST1415" s="333"/>
      <c r="ISU1415" s="333"/>
      <c r="ISV1415" s="333"/>
      <c r="ISW1415" s="333"/>
      <c r="ISX1415" s="333"/>
      <c r="ISY1415" s="333"/>
      <c r="ISZ1415" s="333"/>
      <c r="ITA1415" s="333"/>
      <c r="ITB1415" s="333"/>
      <c r="ITC1415" s="333"/>
      <c r="ITD1415" s="333"/>
      <c r="ITE1415" s="333"/>
      <c r="ITF1415" s="333"/>
      <c r="ITG1415" s="333"/>
      <c r="ITH1415" s="333"/>
      <c r="ITI1415" s="333"/>
      <c r="ITJ1415" s="333"/>
      <c r="ITK1415" s="333"/>
      <c r="ITL1415" s="333"/>
      <c r="ITM1415" s="333"/>
      <c r="ITN1415" s="333"/>
      <c r="ITO1415" s="333"/>
      <c r="ITP1415" s="333"/>
      <c r="ITQ1415" s="333"/>
      <c r="ITR1415" s="333"/>
      <c r="ITS1415" s="333"/>
      <c r="ITT1415" s="333"/>
      <c r="ITU1415" s="333"/>
      <c r="ITV1415" s="333"/>
      <c r="ITW1415" s="333"/>
      <c r="ITX1415" s="333"/>
      <c r="ITY1415" s="333"/>
      <c r="ITZ1415" s="333"/>
      <c r="IUA1415" s="333"/>
      <c r="IUB1415" s="333"/>
      <c r="IUC1415" s="333"/>
      <c r="IUD1415" s="333"/>
      <c r="IUE1415" s="333"/>
      <c r="IUF1415" s="333"/>
      <c r="IUG1415" s="333"/>
      <c r="IUH1415" s="333"/>
      <c r="IUI1415" s="333"/>
      <c r="IUJ1415" s="333"/>
      <c r="IUK1415" s="333"/>
      <c r="IUL1415" s="333"/>
      <c r="IUM1415" s="333"/>
      <c r="IUN1415" s="333"/>
      <c r="IUO1415" s="333"/>
      <c r="IUP1415" s="333"/>
      <c r="IUQ1415" s="333"/>
      <c r="IUR1415" s="333"/>
      <c r="IUS1415" s="333"/>
      <c r="IUT1415" s="333"/>
      <c r="IUU1415" s="333"/>
      <c r="IUV1415" s="333"/>
      <c r="IUW1415" s="333"/>
      <c r="IUX1415" s="333"/>
      <c r="IUY1415" s="333"/>
      <c r="IUZ1415" s="333"/>
      <c r="IVA1415" s="333"/>
      <c r="IVB1415" s="333"/>
      <c r="IVC1415" s="333"/>
      <c r="IVD1415" s="333"/>
      <c r="IVE1415" s="333"/>
      <c r="IVF1415" s="333"/>
      <c r="IVG1415" s="333"/>
      <c r="IVH1415" s="333"/>
      <c r="IVI1415" s="333"/>
      <c r="IVJ1415" s="333"/>
      <c r="IVK1415" s="333"/>
      <c r="IVL1415" s="333"/>
      <c r="IVM1415" s="333"/>
      <c r="IVN1415" s="333"/>
      <c r="IVO1415" s="333"/>
      <c r="IVP1415" s="333"/>
      <c r="IVQ1415" s="333"/>
      <c r="IVR1415" s="333"/>
      <c r="IVS1415" s="333"/>
      <c r="IVT1415" s="333"/>
      <c r="IVU1415" s="333"/>
      <c r="IVV1415" s="333"/>
      <c r="IVW1415" s="333"/>
      <c r="IVX1415" s="333"/>
      <c r="IVY1415" s="333"/>
      <c r="IVZ1415" s="333"/>
      <c r="IWA1415" s="333"/>
      <c r="IWB1415" s="333"/>
      <c r="IWC1415" s="333"/>
      <c r="IWD1415" s="333"/>
      <c r="IWE1415" s="333"/>
      <c r="IWF1415" s="333"/>
      <c r="IWG1415" s="333"/>
      <c r="IWH1415" s="333"/>
      <c r="IWI1415" s="333"/>
      <c r="IWJ1415" s="333"/>
      <c r="IWK1415" s="333"/>
      <c r="IWL1415" s="333"/>
      <c r="IWM1415" s="333"/>
      <c r="IWN1415" s="333"/>
      <c r="IWO1415" s="333"/>
      <c r="IWP1415" s="333"/>
      <c r="IWQ1415" s="333"/>
      <c r="IWR1415" s="333"/>
      <c r="IWS1415" s="333"/>
      <c r="IWT1415" s="333"/>
      <c r="IWU1415" s="333"/>
      <c r="IWV1415" s="333"/>
      <c r="IWW1415" s="333"/>
      <c r="IWX1415" s="333"/>
      <c r="IWY1415" s="333"/>
      <c r="IWZ1415" s="333"/>
      <c r="IXA1415" s="333"/>
      <c r="IXB1415" s="333"/>
      <c r="IXC1415" s="333"/>
      <c r="IXD1415" s="333"/>
      <c r="IXE1415" s="333"/>
      <c r="IXF1415" s="333"/>
      <c r="IXG1415" s="333"/>
      <c r="IXH1415" s="333"/>
      <c r="IXI1415" s="333"/>
      <c r="IXJ1415" s="333"/>
      <c r="IXK1415" s="333"/>
      <c r="IXL1415" s="333"/>
      <c r="IXM1415" s="333"/>
      <c r="IXN1415" s="333"/>
      <c r="IXO1415" s="333"/>
      <c r="IXP1415" s="333"/>
      <c r="IXQ1415" s="333"/>
      <c r="IXR1415" s="333"/>
      <c r="IXS1415" s="333"/>
      <c r="IXT1415" s="333"/>
      <c r="IXU1415" s="333"/>
      <c r="IXV1415" s="333"/>
      <c r="IXW1415" s="333"/>
      <c r="IXX1415" s="333"/>
      <c r="IXY1415" s="333"/>
      <c r="IXZ1415" s="333"/>
      <c r="IYA1415" s="333"/>
      <c r="IYB1415" s="333"/>
      <c r="IYC1415" s="333"/>
      <c r="IYD1415" s="333"/>
      <c r="IYE1415" s="333"/>
      <c r="IYF1415" s="333"/>
      <c r="IYG1415" s="333"/>
      <c r="IYH1415" s="333"/>
      <c r="IYI1415" s="333"/>
      <c r="IYJ1415" s="333"/>
      <c r="IYK1415" s="333"/>
      <c r="IYL1415" s="333"/>
      <c r="IYM1415" s="333"/>
      <c r="IYN1415" s="333"/>
      <c r="IYO1415" s="333"/>
      <c r="IYP1415" s="333"/>
      <c r="IYQ1415" s="333"/>
      <c r="IYR1415" s="333"/>
      <c r="IYS1415" s="333"/>
      <c r="IYT1415" s="333"/>
      <c r="IYU1415" s="333"/>
      <c r="IYV1415" s="333"/>
      <c r="IYW1415" s="333"/>
      <c r="IYX1415" s="333"/>
      <c r="IYY1415" s="333"/>
      <c r="IYZ1415" s="333"/>
      <c r="IZA1415" s="333"/>
      <c r="IZB1415" s="333"/>
      <c r="IZC1415" s="333"/>
      <c r="IZD1415" s="333"/>
      <c r="IZE1415" s="333"/>
      <c r="IZF1415" s="333"/>
      <c r="IZG1415" s="333"/>
      <c r="IZH1415" s="333"/>
      <c r="IZI1415" s="333"/>
      <c r="IZJ1415" s="333"/>
      <c r="IZK1415" s="333"/>
      <c r="IZL1415" s="333"/>
      <c r="IZM1415" s="333"/>
      <c r="IZN1415" s="333"/>
      <c r="IZO1415" s="333"/>
      <c r="IZP1415" s="333"/>
      <c r="IZQ1415" s="333"/>
      <c r="IZR1415" s="333"/>
      <c r="IZS1415" s="333"/>
      <c r="IZT1415" s="333"/>
      <c r="IZU1415" s="333"/>
      <c r="IZV1415" s="333"/>
      <c r="IZW1415" s="333"/>
      <c r="IZX1415" s="333"/>
      <c r="IZY1415" s="333"/>
      <c r="IZZ1415" s="333"/>
      <c r="JAA1415" s="333"/>
      <c r="JAB1415" s="333"/>
      <c r="JAC1415" s="333"/>
      <c r="JAD1415" s="333"/>
      <c r="JAE1415" s="333"/>
      <c r="JAF1415" s="333"/>
      <c r="JAG1415" s="333"/>
      <c r="JAH1415" s="333"/>
      <c r="JAI1415" s="333"/>
      <c r="JAJ1415" s="333"/>
      <c r="JAK1415" s="333"/>
      <c r="JAL1415" s="333"/>
      <c r="JAM1415" s="333"/>
      <c r="JAN1415" s="333"/>
      <c r="JAO1415" s="333"/>
      <c r="JAP1415" s="333"/>
      <c r="JAQ1415" s="333"/>
      <c r="JAR1415" s="333"/>
      <c r="JAS1415" s="333"/>
      <c r="JAT1415" s="333"/>
      <c r="JAU1415" s="333"/>
      <c r="JAV1415" s="333"/>
      <c r="JAW1415" s="333"/>
      <c r="JAX1415" s="333"/>
      <c r="JAY1415" s="333"/>
      <c r="JAZ1415" s="333"/>
      <c r="JBA1415" s="333"/>
      <c r="JBB1415" s="333"/>
      <c r="JBC1415" s="333"/>
      <c r="JBD1415" s="333"/>
      <c r="JBE1415" s="333"/>
      <c r="JBF1415" s="333"/>
      <c r="JBG1415" s="333"/>
      <c r="JBH1415" s="333"/>
      <c r="JBI1415" s="333"/>
      <c r="JBJ1415" s="333"/>
      <c r="JBK1415" s="333"/>
      <c r="JBL1415" s="333"/>
      <c r="JBM1415" s="333"/>
      <c r="JBN1415" s="333"/>
      <c r="JBO1415" s="333"/>
      <c r="JBP1415" s="333"/>
      <c r="JBQ1415" s="333"/>
      <c r="JBR1415" s="333"/>
      <c r="JBS1415" s="333"/>
      <c r="JBT1415" s="333"/>
      <c r="JBU1415" s="333"/>
      <c r="JBV1415" s="333"/>
      <c r="JBW1415" s="333"/>
      <c r="JBX1415" s="333"/>
      <c r="JBY1415" s="333"/>
      <c r="JBZ1415" s="333"/>
      <c r="JCA1415" s="333"/>
      <c r="JCB1415" s="333"/>
      <c r="JCC1415" s="333"/>
      <c r="JCD1415" s="333"/>
      <c r="JCE1415" s="333"/>
      <c r="JCF1415" s="333"/>
      <c r="JCG1415" s="333"/>
      <c r="JCH1415" s="333"/>
      <c r="JCI1415" s="333"/>
      <c r="JCJ1415" s="333"/>
      <c r="JCK1415" s="333"/>
      <c r="JCL1415" s="333"/>
      <c r="JCM1415" s="333"/>
      <c r="JCN1415" s="333"/>
      <c r="JCO1415" s="333"/>
      <c r="JCP1415" s="333"/>
      <c r="JCQ1415" s="333"/>
      <c r="JCR1415" s="333"/>
      <c r="JCS1415" s="333"/>
      <c r="JCT1415" s="333"/>
      <c r="JCU1415" s="333"/>
      <c r="JCV1415" s="333"/>
      <c r="JCW1415" s="333"/>
      <c r="JCX1415" s="333"/>
      <c r="JCY1415" s="333"/>
      <c r="JCZ1415" s="333"/>
      <c r="JDA1415" s="333"/>
      <c r="JDB1415" s="333"/>
      <c r="JDC1415" s="333"/>
      <c r="JDD1415" s="333"/>
      <c r="JDE1415" s="333"/>
      <c r="JDF1415" s="333"/>
      <c r="JDG1415" s="333"/>
      <c r="JDH1415" s="333"/>
      <c r="JDI1415" s="333"/>
      <c r="JDJ1415" s="333"/>
      <c r="JDK1415" s="333"/>
      <c r="JDL1415" s="333"/>
      <c r="JDM1415" s="333"/>
      <c r="JDN1415" s="333"/>
      <c r="JDO1415" s="333"/>
      <c r="JDP1415" s="333"/>
      <c r="JDQ1415" s="333"/>
      <c r="JDR1415" s="333"/>
      <c r="JDS1415" s="333"/>
      <c r="JDT1415" s="333"/>
      <c r="JDU1415" s="333"/>
      <c r="JDV1415" s="333"/>
      <c r="JDW1415" s="333"/>
      <c r="JDX1415" s="333"/>
      <c r="JDY1415" s="333"/>
      <c r="JDZ1415" s="333"/>
      <c r="JEA1415" s="333"/>
      <c r="JEB1415" s="333"/>
      <c r="JEC1415" s="333"/>
      <c r="JED1415" s="333"/>
      <c r="JEE1415" s="333"/>
      <c r="JEF1415" s="333"/>
      <c r="JEG1415" s="333"/>
      <c r="JEH1415" s="333"/>
      <c r="JEI1415" s="333"/>
      <c r="JEJ1415" s="333"/>
      <c r="JEK1415" s="333"/>
      <c r="JEL1415" s="333"/>
      <c r="JEM1415" s="333"/>
      <c r="JEN1415" s="333"/>
      <c r="JEO1415" s="333"/>
      <c r="JEP1415" s="333"/>
      <c r="JEQ1415" s="333"/>
      <c r="JER1415" s="333"/>
      <c r="JES1415" s="333"/>
      <c r="JET1415" s="333"/>
      <c r="JEU1415" s="333"/>
      <c r="JEV1415" s="333"/>
      <c r="JEW1415" s="333"/>
      <c r="JEX1415" s="333"/>
      <c r="JEY1415" s="333"/>
      <c r="JEZ1415" s="333"/>
      <c r="JFA1415" s="333"/>
      <c r="JFB1415" s="333"/>
      <c r="JFC1415" s="333"/>
      <c r="JFD1415" s="333"/>
      <c r="JFE1415" s="333"/>
      <c r="JFF1415" s="333"/>
      <c r="JFG1415" s="333"/>
      <c r="JFH1415" s="333"/>
      <c r="JFI1415" s="333"/>
      <c r="JFJ1415" s="333"/>
      <c r="JFK1415" s="333"/>
      <c r="JFL1415" s="333"/>
      <c r="JFM1415" s="333"/>
      <c r="JFN1415" s="333"/>
      <c r="JFO1415" s="333"/>
      <c r="JFP1415" s="333"/>
      <c r="JFQ1415" s="333"/>
      <c r="JFR1415" s="333"/>
      <c r="JFS1415" s="333"/>
      <c r="JFT1415" s="333"/>
      <c r="JFU1415" s="333"/>
      <c r="JFV1415" s="333"/>
      <c r="JFW1415" s="333"/>
      <c r="JFX1415" s="333"/>
      <c r="JFY1415" s="333"/>
      <c r="JFZ1415" s="333"/>
      <c r="JGA1415" s="333"/>
      <c r="JGB1415" s="333"/>
      <c r="JGC1415" s="333"/>
      <c r="JGD1415" s="333"/>
      <c r="JGE1415" s="333"/>
      <c r="JGF1415" s="333"/>
      <c r="JGG1415" s="333"/>
      <c r="JGH1415" s="333"/>
      <c r="JGI1415" s="333"/>
      <c r="JGJ1415" s="333"/>
      <c r="JGK1415" s="333"/>
      <c r="JGL1415" s="333"/>
      <c r="JGM1415" s="333"/>
      <c r="JGN1415" s="333"/>
      <c r="JGO1415" s="333"/>
      <c r="JGP1415" s="333"/>
      <c r="JGQ1415" s="333"/>
      <c r="JGR1415" s="333"/>
      <c r="JGS1415" s="333"/>
      <c r="JGT1415" s="333"/>
      <c r="JGU1415" s="333"/>
      <c r="JGV1415" s="333"/>
      <c r="JGW1415" s="333"/>
      <c r="JGX1415" s="333"/>
      <c r="JGY1415" s="333"/>
      <c r="JGZ1415" s="333"/>
      <c r="JHA1415" s="333"/>
      <c r="JHB1415" s="333"/>
      <c r="JHC1415" s="333"/>
      <c r="JHD1415" s="333"/>
      <c r="JHE1415" s="333"/>
      <c r="JHF1415" s="333"/>
      <c r="JHG1415" s="333"/>
      <c r="JHH1415" s="333"/>
      <c r="JHI1415" s="333"/>
      <c r="JHJ1415" s="333"/>
      <c r="JHK1415" s="333"/>
      <c r="JHL1415" s="333"/>
      <c r="JHM1415" s="333"/>
      <c r="JHN1415" s="333"/>
      <c r="JHO1415" s="333"/>
      <c r="JHP1415" s="333"/>
      <c r="JHQ1415" s="333"/>
      <c r="JHR1415" s="333"/>
      <c r="JHS1415" s="333"/>
      <c r="JHT1415" s="333"/>
      <c r="JHU1415" s="333"/>
      <c r="JHV1415" s="333"/>
      <c r="JHW1415" s="333"/>
      <c r="JHX1415" s="333"/>
      <c r="JHY1415" s="333"/>
      <c r="JHZ1415" s="333"/>
      <c r="JIA1415" s="333"/>
      <c r="JIB1415" s="333"/>
      <c r="JIC1415" s="333"/>
      <c r="JID1415" s="333"/>
      <c r="JIE1415" s="333"/>
      <c r="JIF1415" s="333"/>
      <c r="JIG1415" s="333"/>
      <c r="JIH1415" s="333"/>
      <c r="JII1415" s="333"/>
      <c r="JIJ1415" s="333"/>
      <c r="JIK1415" s="333"/>
      <c r="JIL1415" s="333"/>
      <c r="JIM1415" s="333"/>
      <c r="JIN1415" s="333"/>
      <c r="JIO1415" s="333"/>
      <c r="JIP1415" s="333"/>
      <c r="JIQ1415" s="333"/>
      <c r="JIR1415" s="333"/>
      <c r="JIS1415" s="333"/>
      <c r="JIT1415" s="333"/>
      <c r="JIU1415" s="333"/>
      <c r="JIV1415" s="333"/>
      <c r="JIW1415" s="333"/>
      <c r="JIX1415" s="333"/>
      <c r="JIY1415" s="333"/>
      <c r="JIZ1415" s="333"/>
      <c r="JJA1415" s="333"/>
      <c r="JJB1415" s="333"/>
      <c r="JJC1415" s="333"/>
      <c r="JJD1415" s="333"/>
      <c r="JJE1415" s="333"/>
      <c r="JJF1415" s="333"/>
      <c r="JJG1415" s="333"/>
      <c r="JJH1415" s="333"/>
      <c r="JJI1415" s="333"/>
      <c r="JJJ1415" s="333"/>
      <c r="JJK1415" s="333"/>
      <c r="JJL1415" s="333"/>
      <c r="JJM1415" s="333"/>
      <c r="JJN1415" s="333"/>
      <c r="JJO1415" s="333"/>
      <c r="JJP1415" s="333"/>
      <c r="JJQ1415" s="333"/>
      <c r="JJR1415" s="333"/>
      <c r="JJS1415" s="333"/>
      <c r="JJT1415" s="333"/>
      <c r="JJU1415" s="333"/>
      <c r="JJV1415" s="333"/>
      <c r="JJW1415" s="333"/>
      <c r="JJX1415" s="333"/>
      <c r="JJY1415" s="333"/>
      <c r="JJZ1415" s="333"/>
      <c r="JKA1415" s="333"/>
      <c r="JKB1415" s="333"/>
      <c r="JKC1415" s="333"/>
      <c r="JKD1415" s="333"/>
      <c r="JKE1415" s="333"/>
      <c r="JKF1415" s="333"/>
      <c r="JKG1415" s="333"/>
      <c r="JKH1415" s="333"/>
      <c r="JKI1415" s="333"/>
      <c r="JKJ1415" s="333"/>
      <c r="JKK1415" s="333"/>
      <c r="JKL1415" s="333"/>
      <c r="JKM1415" s="333"/>
      <c r="JKN1415" s="333"/>
      <c r="JKO1415" s="333"/>
      <c r="JKP1415" s="333"/>
      <c r="JKQ1415" s="333"/>
      <c r="JKR1415" s="333"/>
      <c r="JKS1415" s="333"/>
      <c r="JKT1415" s="333"/>
      <c r="JKU1415" s="333"/>
      <c r="JKV1415" s="333"/>
      <c r="JKW1415" s="333"/>
      <c r="JKX1415" s="333"/>
      <c r="JKY1415" s="333"/>
      <c r="JKZ1415" s="333"/>
      <c r="JLA1415" s="333"/>
      <c r="JLB1415" s="333"/>
      <c r="JLC1415" s="333"/>
      <c r="JLD1415" s="333"/>
      <c r="JLE1415" s="333"/>
      <c r="JLF1415" s="333"/>
      <c r="JLG1415" s="333"/>
      <c r="JLH1415" s="333"/>
      <c r="JLI1415" s="333"/>
      <c r="JLJ1415" s="333"/>
      <c r="JLK1415" s="333"/>
      <c r="JLL1415" s="333"/>
      <c r="JLM1415" s="333"/>
      <c r="JLN1415" s="333"/>
      <c r="JLO1415" s="333"/>
      <c r="JLP1415" s="333"/>
      <c r="JLQ1415" s="333"/>
      <c r="JLR1415" s="333"/>
      <c r="JLS1415" s="333"/>
      <c r="JLT1415" s="333"/>
      <c r="JLU1415" s="333"/>
      <c r="JLV1415" s="333"/>
      <c r="JLW1415" s="333"/>
      <c r="JLX1415" s="333"/>
      <c r="JLY1415" s="333"/>
      <c r="JLZ1415" s="333"/>
      <c r="JMA1415" s="333"/>
      <c r="JMB1415" s="333"/>
      <c r="JMC1415" s="333"/>
      <c r="JMD1415" s="333"/>
      <c r="JME1415" s="333"/>
      <c r="JMF1415" s="333"/>
      <c r="JMG1415" s="333"/>
      <c r="JMH1415" s="333"/>
      <c r="JMI1415" s="333"/>
      <c r="JMJ1415" s="333"/>
      <c r="JMK1415" s="333"/>
      <c r="JML1415" s="333"/>
      <c r="JMM1415" s="333"/>
      <c r="JMN1415" s="333"/>
      <c r="JMO1415" s="333"/>
      <c r="JMP1415" s="333"/>
      <c r="JMQ1415" s="333"/>
      <c r="JMR1415" s="333"/>
      <c r="JMS1415" s="333"/>
      <c r="JMT1415" s="333"/>
      <c r="JMU1415" s="333"/>
      <c r="JMV1415" s="333"/>
      <c r="JMW1415" s="333"/>
      <c r="JMX1415" s="333"/>
      <c r="JMY1415" s="333"/>
      <c r="JMZ1415" s="333"/>
      <c r="JNA1415" s="333"/>
      <c r="JNB1415" s="333"/>
      <c r="JNC1415" s="333"/>
      <c r="JND1415" s="333"/>
      <c r="JNE1415" s="333"/>
      <c r="JNF1415" s="333"/>
      <c r="JNG1415" s="333"/>
      <c r="JNH1415" s="333"/>
      <c r="JNI1415" s="333"/>
      <c r="JNJ1415" s="333"/>
      <c r="JNK1415" s="333"/>
      <c r="JNL1415" s="333"/>
      <c r="JNM1415" s="333"/>
      <c r="JNN1415" s="333"/>
      <c r="JNO1415" s="333"/>
      <c r="JNP1415" s="333"/>
      <c r="JNQ1415" s="333"/>
      <c r="JNR1415" s="333"/>
      <c r="JNS1415" s="333"/>
      <c r="JNT1415" s="333"/>
      <c r="JNU1415" s="333"/>
      <c r="JNV1415" s="333"/>
      <c r="JNW1415" s="333"/>
      <c r="JNX1415" s="333"/>
      <c r="JNY1415" s="333"/>
      <c r="JNZ1415" s="333"/>
      <c r="JOA1415" s="333"/>
      <c r="JOB1415" s="333"/>
      <c r="JOC1415" s="333"/>
      <c r="JOD1415" s="333"/>
      <c r="JOE1415" s="333"/>
      <c r="JOF1415" s="333"/>
      <c r="JOG1415" s="333"/>
      <c r="JOH1415" s="333"/>
      <c r="JOI1415" s="333"/>
      <c r="JOJ1415" s="333"/>
      <c r="JOK1415" s="333"/>
      <c r="JOL1415" s="333"/>
      <c r="JOM1415" s="333"/>
      <c r="JON1415" s="333"/>
      <c r="JOO1415" s="333"/>
      <c r="JOP1415" s="333"/>
      <c r="JOQ1415" s="333"/>
      <c r="JOR1415" s="333"/>
      <c r="JOS1415" s="333"/>
      <c r="JOT1415" s="333"/>
      <c r="JOU1415" s="333"/>
      <c r="JOV1415" s="333"/>
      <c r="JOW1415" s="333"/>
      <c r="JOX1415" s="333"/>
      <c r="JOY1415" s="333"/>
      <c r="JOZ1415" s="333"/>
      <c r="JPA1415" s="333"/>
      <c r="JPB1415" s="333"/>
      <c r="JPC1415" s="333"/>
      <c r="JPD1415" s="333"/>
      <c r="JPE1415" s="333"/>
      <c r="JPF1415" s="333"/>
      <c r="JPG1415" s="333"/>
      <c r="JPH1415" s="333"/>
      <c r="JPI1415" s="333"/>
      <c r="JPJ1415" s="333"/>
      <c r="JPK1415" s="333"/>
      <c r="JPL1415" s="333"/>
      <c r="JPM1415" s="333"/>
      <c r="JPN1415" s="333"/>
      <c r="JPO1415" s="333"/>
      <c r="JPP1415" s="333"/>
      <c r="JPQ1415" s="333"/>
      <c r="JPR1415" s="333"/>
      <c r="JPS1415" s="333"/>
      <c r="JPT1415" s="333"/>
      <c r="JPU1415" s="333"/>
      <c r="JPV1415" s="333"/>
      <c r="JPW1415" s="333"/>
      <c r="JPX1415" s="333"/>
      <c r="JPY1415" s="333"/>
      <c r="JPZ1415" s="333"/>
      <c r="JQA1415" s="333"/>
      <c r="JQB1415" s="333"/>
      <c r="JQC1415" s="333"/>
      <c r="JQD1415" s="333"/>
      <c r="JQE1415" s="333"/>
      <c r="JQF1415" s="333"/>
      <c r="JQG1415" s="333"/>
      <c r="JQH1415" s="333"/>
      <c r="JQI1415" s="333"/>
      <c r="JQJ1415" s="333"/>
      <c r="JQK1415" s="333"/>
      <c r="JQL1415" s="333"/>
      <c r="JQM1415" s="333"/>
      <c r="JQN1415" s="333"/>
      <c r="JQO1415" s="333"/>
      <c r="JQP1415" s="333"/>
      <c r="JQQ1415" s="333"/>
      <c r="JQR1415" s="333"/>
      <c r="JQS1415" s="333"/>
      <c r="JQT1415" s="333"/>
      <c r="JQU1415" s="333"/>
      <c r="JQV1415" s="333"/>
      <c r="JQW1415" s="333"/>
      <c r="JQX1415" s="333"/>
      <c r="JQY1415" s="333"/>
      <c r="JQZ1415" s="333"/>
      <c r="JRA1415" s="333"/>
      <c r="JRB1415" s="333"/>
      <c r="JRC1415" s="333"/>
      <c r="JRD1415" s="333"/>
      <c r="JRE1415" s="333"/>
      <c r="JRF1415" s="333"/>
      <c r="JRG1415" s="333"/>
      <c r="JRH1415" s="333"/>
      <c r="JRI1415" s="333"/>
      <c r="JRJ1415" s="333"/>
      <c r="JRK1415" s="333"/>
      <c r="JRL1415" s="333"/>
      <c r="JRM1415" s="333"/>
      <c r="JRN1415" s="333"/>
      <c r="JRO1415" s="333"/>
      <c r="JRP1415" s="333"/>
      <c r="JRQ1415" s="333"/>
      <c r="JRR1415" s="333"/>
      <c r="JRS1415" s="333"/>
      <c r="JRT1415" s="333"/>
      <c r="JRU1415" s="333"/>
      <c r="JRV1415" s="333"/>
      <c r="JRW1415" s="333"/>
      <c r="JRX1415" s="333"/>
      <c r="JRY1415" s="333"/>
      <c r="JRZ1415" s="333"/>
      <c r="JSA1415" s="333"/>
      <c r="JSB1415" s="333"/>
      <c r="JSC1415" s="333"/>
      <c r="JSD1415" s="333"/>
      <c r="JSE1415" s="333"/>
      <c r="JSF1415" s="333"/>
      <c r="JSG1415" s="333"/>
      <c r="JSH1415" s="333"/>
      <c r="JSI1415" s="333"/>
      <c r="JSJ1415" s="333"/>
      <c r="JSK1415" s="333"/>
      <c r="JSL1415" s="333"/>
      <c r="JSM1415" s="333"/>
      <c r="JSN1415" s="333"/>
      <c r="JSO1415" s="333"/>
      <c r="JSP1415" s="333"/>
      <c r="JSQ1415" s="333"/>
      <c r="JSR1415" s="333"/>
      <c r="JSS1415" s="333"/>
      <c r="JST1415" s="333"/>
      <c r="JSU1415" s="333"/>
      <c r="JSV1415" s="333"/>
      <c r="JSW1415" s="333"/>
      <c r="JSX1415" s="333"/>
      <c r="JSY1415" s="333"/>
      <c r="JSZ1415" s="333"/>
      <c r="JTA1415" s="333"/>
      <c r="JTB1415" s="333"/>
      <c r="JTC1415" s="333"/>
      <c r="JTD1415" s="333"/>
      <c r="JTE1415" s="333"/>
      <c r="JTF1415" s="333"/>
      <c r="JTG1415" s="333"/>
      <c r="JTH1415" s="333"/>
      <c r="JTI1415" s="333"/>
      <c r="JTJ1415" s="333"/>
      <c r="JTK1415" s="333"/>
      <c r="JTL1415" s="333"/>
      <c r="JTM1415" s="333"/>
      <c r="JTN1415" s="333"/>
      <c r="JTO1415" s="333"/>
      <c r="JTP1415" s="333"/>
      <c r="JTQ1415" s="333"/>
      <c r="JTR1415" s="333"/>
      <c r="JTS1415" s="333"/>
      <c r="JTT1415" s="333"/>
      <c r="JTU1415" s="333"/>
      <c r="JTV1415" s="333"/>
      <c r="JTW1415" s="333"/>
      <c r="JTX1415" s="333"/>
      <c r="JTY1415" s="333"/>
      <c r="JTZ1415" s="333"/>
      <c r="JUA1415" s="333"/>
      <c r="JUB1415" s="333"/>
      <c r="JUC1415" s="333"/>
      <c r="JUD1415" s="333"/>
      <c r="JUE1415" s="333"/>
      <c r="JUF1415" s="333"/>
      <c r="JUG1415" s="333"/>
      <c r="JUH1415" s="333"/>
      <c r="JUI1415" s="333"/>
      <c r="JUJ1415" s="333"/>
      <c r="JUK1415" s="333"/>
      <c r="JUL1415" s="333"/>
      <c r="JUM1415" s="333"/>
      <c r="JUN1415" s="333"/>
      <c r="JUO1415" s="333"/>
      <c r="JUP1415" s="333"/>
      <c r="JUQ1415" s="333"/>
      <c r="JUR1415" s="333"/>
      <c r="JUS1415" s="333"/>
      <c r="JUT1415" s="333"/>
      <c r="JUU1415" s="333"/>
      <c r="JUV1415" s="333"/>
      <c r="JUW1415" s="333"/>
      <c r="JUX1415" s="333"/>
      <c r="JUY1415" s="333"/>
      <c r="JUZ1415" s="333"/>
      <c r="JVA1415" s="333"/>
      <c r="JVB1415" s="333"/>
      <c r="JVC1415" s="333"/>
      <c r="JVD1415" s="333"/>
      <c r="JVE1415" s="333"/>
      <c r="JVF1415" s="333"/>
      <c r="JVG1415" s="333"/>
      <c r="JVH1415" s="333"/>
      <c r="JVI1415" s="333"/>
      <c r="JVJ1415" s="333"/>
      <c r="JVK1415" s="333"/>
      <c r="JVL1415" s="333"/>
      <c r="JVM1415" s="333"/>
      <c r="JVN1415" s="333"/>
      <c r="JVO1415" s="333"/>
      <c r="JVP1415" s="333"/>
      <c r="JVQ1415" s="333"/>
      <c r="JVR1415" s="333"/>
      <c r="JVS1415" s="333"/>
      <c r="JVT1415" s="333"/>
      <c r="JVU1415" s="333"/>
      <c r="JVV1415" s="333"/>
      <c r="JVW1415" s="333"/>
      <c r="JVX1415" s="333"/>
      <c r="JVY1415" s="333"/>
      <c r="JVZ1415" s="333"/>
      <c r="JWA1415" s="333"/>
      <c r="JWB1415" s="333"/>
      <c r="JWC1415" s="333"/>
      <c r="JWD1415" s="333"/>
      <c r="JWE1415" s="333"/>
      <c r="JWF1415" s="333"/>
      <c r="JWG1415" s="333"/>
      <c r="JWH1415" s="333"/>
      <c r="JWI1415" s="333"/>
      <c r="JWJ1415" s="333"/>
      <c r="JWK1415" s="333"/>
      <c r="JWL1415" s="333"/>
      <c r="JWM1415" s="333"/>
      <c r="JWN1415" s="333"/>
      <c r="JWO1415" s="333"/>
      <c r="JWP1415" s="333"/>
      <c r="JWQ1415" s="333"/>
      <c r="JWR1415" s="333"/>
      <c r="JWS1415" s="333"/>
      <c r="JWT1415" s="333"/>
      <c r="JWU1415" s="333"/>
      <c r="JWV1415" s="333"/>
      <c r="JWW1415" s="333"/>
      <c r="JWX1415" s="333"/>
      <c r="JWY1415" s="333"/>
      <c r="JWZ1415" s="333"/>
      <c r="JXA1415" s="333"/>
      <c r="JXB1415" s="333"/>
      <c r="JXC1415" s="333"/>
      <c r="JXD1415" s="333"/>
      <c r="JXE1415" s="333"/>
      <c r="JXF1415" s="333"/>
      <c r="JXG1415" s="333"/>
      <c r="JXH1415" s="333"/>
      <c r="JXI1415" s="333"/>
      <c r="JXJ1415" s="333"/>
      <c r="JXK1415" s="333"/>
      <c r="JXL1415" s="333"/>
      <c r="JXM1415" s="333"/>
      <c r="JXN1415" s="333"/>
      <c r="JXO1415" s="333"/>
      <c r="JXP1415" s="333"/>
      <c r="JXQ1415" s="333"/>
      <c r="JXR1415" s="333"/>
      <c r="JXS1415" s="333"/>
      <c r="JXT1415" s="333"/>
      <c r="JXU1415" s="333"/>
      <c r="JXV1415" s="333"/>
      <c r="JXW1415" s="333"/>
      <c r="JXX1415" s="333"/>
      <c r="JXY1415" s="333"/>
      <c r="JXZ1415" s="333"/>
      <c r="JYA1415" s="333"/>
      <c r="JYB1415" s="333"/>
      <c r="JYC1415" s="333"/>
      <c r="JYD1415" s="333"/>
      <c r="JYE1415" s="333"/>
      <c r="JYF1415" s="333"/>
      <c r="JYG1415" s="333"/>
      <c r="JYH1415" s="333"/>
      <c r="JYI1415" s="333"/>
      <c r="JYJ1415" s="333"/>
      <c r="JYK1415" s="333"/>
      <c r="JYL1415" s="333"/>
      <c r="JYM1415" s="333"/>
      <c r="JYN1415" s="333"/>
      <c r="JYO1415" s="333"/>
      <c r="JYP1415" s="333"/>
      <c r="JYQ1415" s="333"/>
      <c r="JYR1415" s="333"/>
      <c r="JYS1415" s="333"/>
      <c r="JYT1415" s="333"/>
      <c r="JYU1415" s="333"/>
      <c r="JYV1415" s="333"/>
      <c r="JYW1415" s="333"/>
      <c r="JYX1415" s="333"/>
      <c r="JYY1415" s="333"/>
      <c r="JYZ1415" s="333"/>
      <c r="JZA1415" s="333"/>
      <c r="JZB1415" s="333"/>
      <c r="JZC1415" s="333"/>
      <c r="JZD1415" s="333"/>
      <c r="JZE1415" s="333"/>
      <c r="JZF1415" s="333"/>
      <c r="JZG1415" s="333"/>
      <c r="JZH1415" s="333"/>
      <c r="JZI1415" s="333"/>
      <c r="JZJ1415" s="333"/>
      <c r="JZK1415" s="333"/>
      <c r="JZL1415" s="333"/>
      <c r="JZM1415" s="333"/>
      <c r="JZN1415" s="333"/>
      <c r="JZO1415" s="333"/>
      <c r="JZP1415" s="333"/>
      <c r="JZQ1415" s="333"/>
      <c r="JZR1415" s="333"/>
      <c r="JZS1415" s="333"/>
      <c r="JZT1415" s="333"/>
      <c r="JZU1415" s="333"/>
      <c r="JZV1415" s="333"/>
      <c r="JZW1415" s="333"/>
      <c r="JZX1415" s="333"/>
      <c r="JZY1415" s="333"/>
      <c r="JZZ1415" s="333"/>
      <c r="KAA1415" s="333"/>
      <c r="KAB1415" s="333"/>
      <c r="KAC1415" s="333"/>
      <c r="KAD1415" s="333"/>
      <c r="KAE1415" s="333"/>
      <c r="KAF1415" s="333"/>
      <c r="KAG1415" s="333"/>
      <c r="KAH1415" s="333"/>
      <c r="KAI1415" s="333"/>
      <c r="KAJ1415" s="333"/>
      <c r="KAK1415" s="333"/>
      <c r="KAL1415" s="333"/>
      <c r="KAM1415" s="333"/>
      <c r="KAN1415" s="333"/>
      <c r="KAO1415" s="333"/>
      <c r="KAP1415" s="333"/>
      <c r="KAQ1415" s="333"/>
      <c r="KAR1415" s="333"/>
      <c r="KAS1415" s="333"/>
      <c r="KAT1415" s="333"/>
      <c r="KAU1415" s="333"/>
      <c r="KAV1415" s="333"/>
      <c r="KAW1415" s="333"/>
      <c r="KAX1415" s="333"/>
      <c r="KAY1415" s="333"/>
      <c r="KAZ1415" s="333"/>
      <c r="KBA1415" s="333"/>
      <c r="KBB1415" s="333"/>
      <c r="KBC1415" s="333"/>
      <c r="KBD1415" s="333"/>
      <c r="KBE1415" s="333"/>
      <c r="KBF1415" s="333"/>
      <c r="KBG1415" s="333"/>
      <c r="KBH1415" s="333"/>
      <c r="KBI1415" s="333"/>
      <c r="KBJ1415" s="333"/>
      <c r="KBK1415" s="333"/>
      <c r="KBL1415" s="333"/>
      <c r="KBM1415" s="333"/>
      <c r="KBN1415" s="333"/>
      <c r="KBO1415" s="333"/>
      <c r="KBP1415" s="333"/>
      <c r="KBQ1415" s="333"/>
      <c r="KBR1415" s="333"/>
      <c r="KBS1415" s="333"/>
      <c r="KBT1415" s="333"/>
      <c r="KBU1415" s="333"/>
      <c r="KBV1415" s="333"/>
      <c r="KBW1415" s="333"/>
      <c r="KBX1415" s="333"/>
      <c r="KBY1415" s="333"/>
      <c r="KBZ1415" s="333"/>
      <c r="KCA1415" s="333"/>
      <c r="KCB1415" s="333"/>
      <c r="KCC1415" s="333"/>
      <c r="KCD1415" s="333"/>
      <c r="KCE1415" s="333"/>
      <c r="KCF1415" s="333"/>
      <c r="KCG1415" s="333"/>
      <c r="KCH1415" s="333"/>
      <c r="KCI1415" s="333"/>
      <c r="KCJ1415" s="333"/>
      <c r="KCK1415" s="333"/>
      <c r="KCL1415" s="333"/>
      <c r="KCM1415" s="333"/>
      <c r="KCN1415" s="333"/>
      <c r="KCO1415" s="333"/>
      <c r="KCP1415" s="333"/>
      <c r="KCQ1415" s="333"/>
      <c r="KCR1415" s="333"/>
      <c r="KCS1415" s="333"/>
      <c r="KCT1415" s="333"/>
      <c r="KCU1415" s="333"/>
      <c r="KCV1415" s="333"/>
      <c r="KCW1415" s="333"/>
      <c r="KCX1415" s="333"/>
      <c r="KCY1415" s="333"/>
      <c r="KCZ1415" s="333"/>
      <c r="KDA1415" s="333"/>
      <c r="KDB1415" s="333"/>
      <c r="KDC1415" s="333"/>
      <c r="KDD1415" s="333"/>
      <c r="KDE1415" s="333"/>
      <c r="KDF1415" s="333"/>
      <c r="KDG1415" s="333"/>
      <c r="KDH1415" s="333"/>
      <c r="KDI1415" s="333"/>
      <c r="KDJ1415" s="333"/>
      <c r="KDK1415" s="333"/>
      <c r="KDL1415" s="333"/>
      <c r="KDM1415" s="333"/>
      <c r="KDN1415" s="333"/>
      <c r="KDO1415" s="333"/>
      <c r="KDP1415" s="333"/>
      <c r="KDQ1415" s="333"/>
      <c r="KDR1415" s="333"/>
      <c r="KDS1415" s="333"/>
      <c r="KDT1415" s="333"/>
      <c r="KDU1415" s="333"/>
      <c r="KDV1415" s="333"/>
      <c r="KDW1415" s="333"/>
      <c r="KDX1415" s="333"/>
      <c r="KDY1415" s="333"/>
      <c r="KDZ1415" s="333"/>
      <c r="KEA1415" s="333"/>
      <c r="KEB1415" s="333"/>
      <c r="KEC1415" s="333"/>
      <c r="KED1415" s="333"/>
      <c r="KEE1415" s="333"/>
      <c r="KEF1415" s="333"/>
      <c r="KEG1415" s="333"/>
      <c r="KEH1415" s="333"/>
      <c r="KEI1415" s="333"/>
      <c r="KEJ1415" s="333"/>
      <c r="KEK1415" s="333"/>
      <c r="KEL1415" s="333"/>
      <c r="KEM1415" s="333"/>
      <c r="KEN1415" s="333"/>
      <c r="KEO1415" s="333"/>
      <c r="KEP1415" s="333"/>
      <c r="KEQ1415" s="333"/>
      <c r="KER1415" s="333"/>
      <c r="KES1415" s="333"/>
      <c r="KET1415" s="333"/>
      <c r="KEU1415" s="333"/>
      <c r="KEV1415" s="333"/>
      <c r="KEW1415" s="333"/>
      <c r="KEX1415" s="333"/>
      <c r="KEY1415" s="333"/>
      <c r="KEZ1415" s="333"/>
      <c r="KFA1415" s="333"/>
      <c r="KFB1415" s="333"/>
      <c r="KFC1415" s="333"/>
      <c r="KFD1415" s="333"/>
      <c r="KFE1415" s="333"/>
      <c r="KFF1415" s="333"/>
      <c r="KFG1415" s="333"/>
      <c r="KFH1415" s="333"/>
      <c r="KFI1415" s="333"/>
      <c r="KFJ1415" s="333"/>
      <c r="KFK1415" s="333"/>
      <c r="KFL1415" s="333"/>
      <c r="KFM1415" s="333"/>
      <c r="KFN1415" s="333"/>
      <c r="KFO1415" s="333"/>
      <c r="KFP1415" s="333"/>
      <c r="KFQ1415" s="333"/>
      <c r="KFR1415" s="333"/>
      <c r="KFS1415" s="333"/>
      <c r="KFT1415" s="333"/>
      <c r="KFU1415" s="333"/>
      <c r="KFV1415" s="333"/>
      <c r="KFW1415" s="333"/>
      <c r="KFX1415" s="333"/>
      <c r="KFY1415" s="333"/>
      <c r="KFZ1415" s="333"/>
      <c r="KGA1415" s="333"/>
      <c r="KGB1415" s="333"/>
      <c r="KGC1415" s="333"/>
      <c r="KGD1415" s="333"/>
      <c r="KGE1415" s="333"/>
      <c r="KGF1415" s="333"/>
      <c r="KGG1415" s="333"/>
      <c r="KGH1415" s="333"/>
      <c r="KGI1415" s="333"/>
      <c r="KGJ1415" s="333"/>
      <c r="KGK1415" s="333"/>
      <c r="KGL1415" s="333"/>
      <c r="KGM1415" s="333"/>
      <c r="KGN1415" s="333"/>
      <c r="KGO1415" s="333"/>
      <c r="KGP1415" s="333"/>
      <c r="KGQ1415" s="333"/>
      <c r="KGR1415" s="333"/>
      <c r="KGS1415" s="333"/>
      <c r="KGT1415" s="333"/>
      <c r="KGU1415" s="333"/>
      <c r="KGV1415" s="333"/>
      <c r="KGW1415" s="333"/>
      <c r="KGX1415" s="333"/>
      <c r="KGY1415" s="333"/>
      <c r="KGZ1415" s="333"/>
      <c r="KHA1415" s="333"/>
      <c r="KHB1415" s="333"/>
      <c r="KHC1415" s="333"/>
      <c r="KHD1415" s="333"/>
      <c r="KHE1415" s="333"/>
      <c r="KHF1415" s="333"/>
      <c r="KHG1415" s="333"/>
      <c r="KHH1415" s="333"/>
      <c r="KHI1415" s="333"/>
      <c r="KHJ1415" s="333"/>
      <c r="KHK1415" s="333"/>
      <c r="KHL1415" s="333"/>
      <c r="KHM1415" s="333"/>
      <c r="KHN1415" s="333"/>
      <c r="KHO1415" s="333"/>
      <c r="KHP1415" s="333"/>
      <c r="KHQ1415" s="333"/>
      <c r="KHR1415" s="333"/>
      <c r="KHS1415" s="333"/>
      <c r="KHT1415" s="333"/>
      <c r="KHU1415" s="333"/>
      <c r="KHV1415" s="333"/>
      <c r="KHW1415" s="333"/>
      <c r="KHX1415" s="333"/>
      <c r="KHY1415" s="333"/>
      <c r="KHZ1415" s="333"/>
      <c r="KIA1415" s="333"/>
      <c r="KIB1415" s="333"/>
      <c r="KIC1415" s="333"/>
      <c r="KID1415" s="333"/>
      <c r="KIE1415" s="333"/>
      <c r="KIF1415" s="333"/>
      <c r="KIG1415" s="333"/>
      <c r="KIH1415" s="333"/>
      <c r="KII1415" s="333"/>
      <c r="KIJ1415" s="333"/>
      <c r="KIK1415" s="333"/>
      <c r="KIL1415" s="333"/>
      <c r="KIM1415" s="333"/>
      <c r="KIN1415" s="333"/>
      <c r="KIO1415" s="333"/>
      <c r="KIP1415" s="333"/>
      <c r="KIQ1415" s="333"/>
      <c r="KIR1415" s="333"/>
      <c r="KIS1415" s="333"/>
      <c r="KIT1415" s="333"/>
      <c r="KIU1415" s="333"/>
      <c r="KIV1415" s="333"/>
      <c r="KIW1415" s="333"/>
      <c r="KIX1415" s="333"/>
      <c r="KIY1415" s="333"/>
      <c r="KIZ1415" s="333"/>
      <c r="KJA1415" s="333"/>
      <c r="KJB1415" s="333"/>
      <c r="KJC1415" s="333"/>
      <c r="KJD1415" s="333"/>
      <c r="KJE1415" s="333"/>
      <c r="KJF1415" s="333"/>
      <c r="KJG1415" s="333"/>
      <c r="KJH1415" s="333"/>
      <c r="KJI1415" s="333"/>
      <c r="KJJ1415" s="333"/>
      <c r="KJK1415" s="333"/>
      <c r="KJL1415" s="333"/>
      <c r="KJM1415" s="333"/>
      <c r="KJN1415" s="333"/>
      <c r="KJO1415" s="333"/>
      <c r="KJP1415" s="333"/>
      <c r="KJQ1415" s="333"/>
      <c r="KJR1415" s="333"/>
      <c r="KJS1415" s="333"/>
      <c r="KJT1415" s="333"/>
      <c r="KJU1415" s="333"/>
      <c r="KJV1415" s="333"/>
      <c r="KJW1415" s="333"/>
      <c r="KJX1415" s="333"/>
      <c r="KJY1415" s="333"/>
      <c r="KJZ1415" s="333"/>
      <c r="KKA1415" s="333"/>
      <c r="KKB1415" s="333"/>
      <c r="KKC1415" s="333"/>
      <c r="KKD1415" s="333"/>
      <c r="KKE1415" s="333"/>
      <c r="KKF1415" s="333"/>
      <c r="KKG1415" s="333"/>
      <c r="KKH1415" s="333"/>
      <c r="KKI1415" s="333"/>
      <c r="KKJ1415" s="333"/>
      <c r="KKK1415" s="333"/>
      <c r="KKL1415" s="333"/>
      <c r="KKM1415" s="333"/>
      <c r="KKN1415" s="333"/>
      <c r="KKO1415" s="333"/>
      <c r="KKP1415" s="333"/>
      <c r="KKQ1415" s="333"/>
      <c r="KKR1415" s="333"/>
      <c r="KKS1415" s="333"/>
      <c r="KKT1415" s="333"/>
      <c r="KKU1415" s="333"/>
      <c r="KKV1415" s="333"/>
      <c r="KKW1415" s="333"/>
      <c r="KKX1415" s="333"/>
      <c r="KKY1415" s="333"/>
      <c r="KKZ1415" s="333"/>
      <c r="KLA1415" s="333"/>
      <c r="KLB1415" s="333"/>
      <c r="KLC1415" s="333"/>
      <c r="KLD1415" s="333"/>
      <c r="KLE1415" s="333"/>
      <c r="KLF1415" s="333"/>
      <c r="KLG1415" s="333"/>
      <c r="KLH1415" s="333"/>
      <c r="KLI1415" s="333"/>
      <c r="KLJ1415" s="333"/>
      <c r="KLK1415" s="333"/>
      <c r="KLL1415" s="333"/>
      <c r="KLM1415" s="333"/>
      <c r="KLN1415" s="333"/>
      <c r="KLO1415" s="333"/>
      <c r="KLP1415" s="333"/>
      <c r="KLQ1415" s="333"/>
      <c r="KLR1415" s="333"/>
      <c r="KLS1415" s="333"/>
      <c r="KLT1415" s="333"/>
      <c r="KLU1415" s="333"/>
      <c r="KLV1415" s="333"/>
      <c r="KLW1415" s="333"/>
      <c r="KLX1415" s="333"/>
      <c r="KLY1415" s="333"/>
      <c r="KLZ1415" s="333"/>
      <c r="KMA1415" s="333"/>
      <c r="KMB1415" s="333"/>
      <c r="KMC1415" s="333"/>
      <c r="KMD1415" s="333"/>
      <c r="KME1415" s="333"/>
      <c r="KMF1415" s="333"/>
      <c r="KMG1415" s="333"/>
      <c r="KMH1415" s="333"/>
      <c r="KMI1415" s="333"/>
      <c r="KMJ1415" s="333"/>
      <c r="KMK1415" s="333"/>
      <c r="KML1415" s="333"/>
      <c r="KMM1415" s="333"/>
      <c r="KMN1415" s="333"/>
      <c r="KMO1415" s="333"/>
      <c r="KMP1415" s="333"/>
      <c r="KMQ1415" s="333"/>
      <c r="KMR1415" s="333"/>
      <c r="KMS1415" s="333"/>
      <c r="KMT1415" s="333"/>
      <c r="KMU1415" s="333"/>
      <c r="KMV1415" s="333"/>
      <c r="KMW1415" s="333"/>
      <c r="KMX1415" s="333"/>
      <c r="KMY1415" s="333"/>
      <c r="KMZ1415" s="333"/>
      <c r="KNA1415" s="333"/>
      <c r="KNB1415" s="333"/>
      <c r="KNC1415" s="333"/>
      <c r="KND1415" s="333"/>
      <c r="KNE1415" s="333"/>
      <c r="KNF1415" s="333"/>
      <c r="KNG1415" s="333"/>
      <c r="KNH1415" s="333"/>
      <c r="KNI1415" s="333"/>
      <c r="KNJ1415" s="333"/>
      <c r="KNK1415" s="333"/>
      <c r="KNL1415" s="333"/>
      <c r="KNM1415" s="333"/>
      <c r="KNN1415" s="333"/>
      <c r="KNO1415" s="333"/>
      <c r="KNP1415" s="333"/>
      <c r="KNQ1415" s="333"/>
      <c r="KNR1415" s="333"/>
      <c r="KNS1415" s="333"/>
      <c r="KNT1415" s="333"/>
      <c r="KNU1415" s="333"/>
      <c r="KNV1415" s="333"/>
      <c r="KNW1415" s="333"/>
      <c r="KNX1415" s="333"/>
      <c r="KNY1415" s="333"/>
      <c r="KNZ1415" s="333"/>
      <c r="KOA1415" s="333"/>
      <c r="KOB1415" s="333"/>
      <c r="KOC1415" s="333"/>
      <c r="KOD1415" s="333"/>
      <c r="KOE1415" s="333"/>
      <c r="KOF1415" s="333"/>
      <c r="KOG1415" s="333"/>
      <c r="KOH1415" s="333"/>
      <c r="KOI1415" s="333"/>
      <c r="KOJ1415" s="333"/>
      <c r="KOK1415" s="333"/>
      <c r="KOL1415" s="333"/>
      <c r="KOM1415" s="333"/>
      <c r="KON1415" s="333"/>
      <c r="KOO1415" s="333"/>
      <c r="KOP1415" s="333"/>
      <c r="KOQ1415" s="333"/>
      <c r="KOR1415" s="333"/>
      <c r="KOS1415" s="333"/>
      <c r="KOT1415" s="333"/>
      <c r="KOU1415" s="333"/>
      <c r="KOV1415" s="333"/>
      <c r="KOW1415" s="333"/>
      <c r="KOX1415" s="333"/>
      <c r="KOY1415" s="333"/>
      <c r="KOZ1415" s="333"/>
      <c r="KPA1415" s="333"/>
      <c r="KPB1415" s="333"/>
      <c r="KPC1415" s="333"/>
      <c r="KPD1415" s="333"/>
      <c r="KPE1415" s="333"/>
      <c r="KPF1415" s="333"/>
      <c r="KPG1415" s="333"/>
      <c r="KPH1415" s="333"/>
      <c r="KPI1415" s="333"/>
      <c r="KPJ1415" s="333"/>
      <c r="KPK1415" s="333"/>
      <c r="KPL1415" s="333"/>
      <c r="KPM1415" s="333"/>
      <c r="KPN1415" s="333"/>
      <c r="KPO1415" s="333"/>
      <c r="KPP1415" s="333"/>
      <c r="KPQ1415" s="333"/>
      <c r="KPR1415" s="333"/>
      <c r="KPS1415" s="333"/>
      <c r="KPT1415" s="333"/>
      <c r="KPU1415" s="333"/>
      <c r="KPV1415" s="333"/>
      <c r="KPW1415" s="333"/>
      <c r="KPX1415" s="333"/>
      <c r="KPY1415" s="333"/>
      <c r="KPZ1415" s="333"/>
      <c r="KQA1415" s="333"/>
      <c r="KQB1415" s="333"/>
      <c r="KQC1415" s="333"/>
      <c r="KQD1415" s="333"/>
      <c r="KQE1415" s="333"/>
      <c r="KQF1415" s="333"/>
      <c r="KQG1415" s="333"/>
      <c r="KQH1415" s="333"/>
      <c r="KQI1415" s="333"/>
      <c r="KQJ1415" s="333"/>
      <c r="KQK1415" s="333"/>
      <c r="KQL1415" s="333"/>
      <c r="KQM1415" s="333"/>
      <c r="KQN1415" s="333"/>
      <c r="KQO1415" s="333"/>
      <c r="KQP1415" s="333"/>
      <c r="KQQ1415" s="333"/>
      <c r="KQR1415" s="333"/>
      <c r="KQS1415" s="333"/>
      <c r="KQT1415" s="333"/>
      <c r="KQU1415" s="333"/>
      <c r="KQV1415" s="333"/>
      <c r="KQW1415" s="333"/>
      <c r="KQX1415" s="333"/>
      <c r="KQY1415" s="333"/>
      <c r="KQZ1415" s="333"/>
      <c r="KRA1415" s="333"/>
      <c r="KRB1415" s="333"/>
      <c r="KRC1415" s="333"/>
      <c r="KRD1415" s="333"/>
      <c r="KRE1415" s="333"/>
      <c r="KRF1415" s="333"/>
      <c r="KRG1415" s="333"/>
      <c r="KRH1415" s="333"/>
      <c r="KRI1415" s="333"/>
      <c r="KRJ1415" s="333"/>
      <c r="KRK1415" s="333"/>
      <c r="KRL1415" s="333"/>
      <c r="KRM1415" s="333"/>
      <c r="KRN1415" s="333"/>
      <c r="KRO1415" s="333"/>
      <c r="KRP1415" s="333"/>
      <c r="KRQ1415" s="333"/>
      <c r="KRR1415" s="333"/>
      <c r="KRS1415" s="333"/>
      <c r="KRT1415" s="333"/>
      <c r="KRU1415" s="333"/>
      <c r="KRV1415" s="333"/>
      <c r="KRW1415" s="333"/>
      <c r="KRX1415" s="333"/>
      <c r="KRY1415" s="333"/>
      <c r="KRZ1415" s="333"/>
      <c r="KSA1415" s="333"/>
      <c r="KSB1415" s="333"/>
      <c r="KSC1415" s="333"/>
      <c r="KSD1415" s="333"/>
      <c r="KSE1415" s="333"/>
      <c r="KSF1415" s="333"/>
      <c r="KSG1415" s="333"/>
      <c r="KSH1415" s="333"/>
      <c r="KSI1415" s="333"/>
      <c r="KSJ1415" s="333"/>
      <c r="KSK1415" s="333"/>
      <c r="KSL1415" s="333"/>
      <c r="KSM1415" s="333"/>
      <c r="KSN1415" s="333"/>
      <c r="KSO1415" s="333"/>
      <c r="KSP1415" s="333"/>
      <c r="KSQ1415" s="333"/>
      <c r="KSR1415" s="333"/>
      <c r="KSS1415" s="333"/>
      <c r="KST1415" s="333"/>
      <c r="KSU1415" s="333"/>
      <c r="KSV1415" s="333"/>
      <c r="KSW1415" s="333"/>
      <c r="KSX1415" s="333"/>
      <c r="KSY1415" s="333"/>
      <c r="KSZ1415" s="333"/>
      <c r="KTA1415" s="333"/>
      <c r="KTB1415" s="333"/>
      <c r="KTC1415" s="333"/>
      <c r="KTD1415" s="333"/>
      <c r="KTE1415" s="333"/>
      <c r="KTF1415" s="333"/>
      <c r="KTG1415" s="333"/>
      <c r="KTH1415" s="333"/>
      <c r="KTI1415" s="333"/>
      <c r="KTJ1415" s="333"/>
      <c r="KTK1415" s="333"/>
      <c r="KTL1415" s="333"/>
      <c r="KTM1415" s="333"/>
      <c r="KTN1415" s="333"/>
      <c r="KTO1415" s="333"/>
      <c r="KTP1415" s="333"/>
      <c r="KTQ1415" s="333"/>
      <c r="KTR1415" s="333"/>
      <c r="KTS1415" s="333"/>
      <c r="KTT1415" s="333"/>
      <c r="KTU1415" s="333"/>
      <c r="KTV1415" s="333"/>
      <c r="KTW1415" s="333"/>
      <c r="KTX1415" s="333"/>
      <c r="KTY1415" s="333"/>
      <c r="KTZ1415" s="333"/>
      <c r="KUA1415" s="333"/>
      <c r="KUB1415" s="333"/>
      <c r="KUC1415" s="333"/>
      <c r="KUD1415" s="333"/>
      <c r="KUE1415" s="333"/>
      <c r="KUF1415" s="333"/>
      <c r="KUG1415" s="333"/>
      <c r="KUH1415" s="333"/>
      <c r="KUI1415" s="333"/>
      <c r="KUJ1415" s="333"/>
      <c r="KUK1415" s="333"/>
      <c r="KUL1415" s="333"/>
      <c r="KUM1415" s="333"/>
      <c r="KUN1415" s="333"/>
      <c r="KUO1415" s="333"/>
      <c r="KUP1415" s="333"/>
      <c r="KUQ1415" s="333"/>
      <c r="KUR1415" s="333"/>
      <c r="KUS1415" s="333"/>
      <c r="KUT1415" s="333"/>
      <c r="KUU1415" s="333"/>
      <c r="KUV1415" s="333"/>
      <c r="KUW1415" s="333"/>
      <c r="KUX1415" s="333"/>
      <c r="KUY1415" s="333"/>
      <c r="KUZ1415" s="333"/>
      <c r="KVA1415" s="333"/>
      <c r="KVB1415" s="333"/>
      <c r="KVC1415" s="333"/>
      <c r="KVD1415" s="333"/>
      <c r="KVE1415" s="333"/>
      <c r="KVF1415" s="333"/>
      <c r="KVG1415" s="333"/>
      <c r="KVH1415" s="333"/>
      <c r="KVI1415" s="333"/>
      <c r="KVJ1415" s="333"/>
      <c r="KVK1415" s="333"/>
      <c r="KVL1415" s="333"/>
      <c r="KVM1415" s="333"/>
      <c r="KVN1415" s="333"/>
      <c r="KVO1415" s="333"/>
      <c r="KVP1415" s="333"/>
      <c r="KVQ1415" s="333"/>
      <c r="KVR1415" s="333"/>
      <c r="KVS1415" s="333"/>
      <c r="KVT1415" s="333"/>
      <c r="KVU1415" s="333"/>
      <c r="KVV1415" s="333"/>
      <c r="KVW1415" s="333"/>
      <c r="KVX1415" s="333"/>
      <c r="KVY1415" s="333"/>
      <c r="KVZ1415" s="333"/>
      <c r="KWA1415" s="333"/>
      <c r="KWB1415" s="333"/>
      <c r="KWC1415" s="333"/>
      <c r="KWD1415" s="333"/>
      <c r="KWE1415" s="333"/>
      <c r="KWF1415" s="333"/>
      <c r="KWG1415" s="333"/>
      <c r="KWH1415" s="333"/>
      <c r="KWI1415" s="333"/>
      <c r="KWJ1415" s="333"/>
      <c r="KWK1415" s="333"/>
      <c r="KWL1415" s="333"/>
      <c r="KWM1415" s="333"/>
      <c r="KWN1415" s="333"/>
      <c r="KWO1415" s="333"/>
      <c r="KWP1415" s="333"/>
      <c r="KWQ1415" s="333"/>
      <c r="KWR1415" s="333"/>
      <c r="KWS1415" s="333"/>
      <c r="KWT1415" s="333"/>
      <c r="KWU1415" s="333"/>
      <c r="KWV1415" s="333"/>
      <c r="KWW1415" s="333"/>
      <c r="KWX1415" s="333"/>
      <c r="KWY1415" s="333"/>
      <c r="KWZ1415" s="333"/>
      <c r="KXA1415" s="333"/>
      <c r="KXB1415" s="333"/>
      <c r="KXC1415" s="333"/>
      <c r="KXD1415" s="333"/>
      <c r="KXE1415" s="333"/>
      <c r="KXF1415" s="333"/>
      <c r="KXG1415" s="333"/>
      <c r="KXH1415" s="333"/>
      <c r="KXI1415" s="333"/>
      <c r="KXJ1415" s="333"/>
      <c r="KXK1415" s="333"/>
      <c r="KXL1415" s="333"/>
      <c r="KXM1415" s="333"/>
      <c r="KXN1415" s="333"/>
      <c r="KXO1415" s="333"/>
      <c r="KXP1415" s="333"/>
      <c r="KXQ1415" s="333"/>
      <c r="KXR1415" s="333"/>
      <c r="KXS1415" s="333"/>
      <c r="KXT1415" s="333"/>
      <c r="KXU1415" s="333"/>
      <c r="KXV1415" s="333"/>
      <c r="KXW1415" s="333"/>
      <c r="KXX1415" s="333"/>
      <c r="KXY1415" s="333"/>
      <c r="KXZ1415" s="333"/>
      <c r="KYA1415" s="333"/>
      <c r="KYB1415" s="333"/>
      <c r="KYC1415" s="333"/>
      <c r="KYD1415" s="333"/>
      <c r="KYE1415" s="333"/>
      <c r="KYF1415" s="333"/>
      <c r="KYG1415" s="333"/>
      <c r="KYH1415" s="333"/>
      <c r="KYI1415" s="333"/>
      <c r="KYJ1415" s="333"/>
      <c r="KYK1415" s="333"/>
      <c r="KYL1415" s="333"/>
      <c r="KYM1415" s="333"/>
      <c r="KYN1415" s="333"/>
      <c r="KYO1415" s="333"/>
      <c r="KYP1415" s="333"/>
      <c r="KYQ1415" s="333"/>
      <c r="KYR1415" s="333"/>
      <c r="KYS1415" s="333"/>
      <c r="KYT1415" s="333"/>
      <c r="KYU1415" s="333"/>
      <c r="KYV1415" s="333"/>
      <c r="KYW1415" s="333"/>
      <c r="KYX1415" s="333"/>
      <c r="KYY1415" s="333"/>
      <c r="KYZ1415" s="333"/>
      <c r="KZA1415" s="333"/>
      <c r="KZB1415" s="333"/>
      <c r="KZC1415" s="333"/>
      <c r="KZD1415" s="333"/>
      <c r="KZE1415" s="333"/>
      <c r="KZF1415" s="333"/>
      <c r="KZG1415" s="333"/>
      <c r="KZH1415" s="333"/>
      <c r="KZI1415" s="333"/>
      <c r="KZJ1415" s="333"/>
      <c r="KZK1415" s="333"/>
      <c r="KZL1415" s="333"/>
      <c r="KZM1415" s="333"/>
      <c r="KZN1415" s="333"/>
      <c r="KZO1415" s="333"/>
      <c r="KZP1415" s="333"/>
      <c r="KZQ1415" s="333"/>
      <c r="KZR1415" s="333"/>
      <c r="KZS1415" s="333"/>
      <c r="KZT1415" s="333"/>
      <c r="KZU1415" s="333"/>
      <c r="KZV1415" s="333"/>
      <c r="KZW1415" s="333"/>
      <c r="KZX1415" s="333"/>
      <c r="KZY1415" s="333"/>
      <c r="KZZ1415" s="333"/>
      <c r="LAA1415" s="333"/>
      <c r="LAB1415" s="333"/>
      <c r="LAC1415" s="333"/>
      <c r="LAD1415" s="333"/>
      <c r="LAE1415" s="333"/>
      <c r="LAF1415" s="333"/>
      <c r="LAG1415" s="333"/>
      <c r="LAH1415" s="333"/>
      <c r="LAI1415" s="333"/>
      <c r="LAJ1415" s="333"/>
      <c r="LAK1415" s="333"/>
      <c r="LAL1415" s="333"/>
      <c r="LAM1415" s="333"/>
      <c r="LAN1415" s="333"/>
      <c r="LAO1415" s="333"/>
      <c r="LAP1415" s="333"/>
      <c r="LAQ1415" s="333"/>
      <c r="LAR1415" s="333"/>
      <c r="LAS1415" s="333"/>
      <c r="LAT1415" s="333"/>
      <c r="LAU1415" s="333"/>
      <c r="LAV1415" s="333"/>
      <c r="LAW1415" s="333"/>
      <c r="LAX1415" s="333"/>
      <c r="LAY1415" s="333"/>
      <c r="LAZ1415" s="333"/>
      <c r="LBA1415" s="333"/>
      <c r="LBB1415" s="333"/>
      <c r="LBC1415" s="333"/>
      <c r="LBD1415" s="333"/>
      <c r="LBE1415" s="333"/>
      <c r="LBF1415" s="333"/>
      <c r="LBG1415" s="333"/>
      <c r="LBH1415" s="333"/>
      <c r="LBI1415" s="333"/>
      <c r="LBJ1415" s="333"/>
      <c r="LBK1415" s="333"/>
      <c r="LBL1415" s="333"/>
      <c r="LBM1415" s="333"/>
      <c r="LBN1415" s="333"/>
      <c r="LBO1415" s="333"/>
      <c r="LBP1415" s="333"/>
      <c r="LBQ1415" s="333"/>
      <c r="LBR1415" s="333"/>
      <c r="LBS1415" s="333"/>
      <c r="LBT1415" s="333"/>
      <c r="LBU1415" s="333"/>
      <c r="LBV1415" s="333"/>
      <c r="LBW1415" s="333"/>
      <c r="LBX1415" s="333"/>
      <c r="LBY1415" s="333"/>
      <c r="LBZ1415" s="333"/>
      <c r="LCA1415" s="333"/>
      <c r="LCB1415" s="333"/>
      <c r="LCC1415" s="333"/>
      <c r="LCD1415" s="333"/>
      <c r="LCE1415" s="333"/>
      <c r="LCF1415" s="333"/>
      <c r="LCG1415" s="333"/>
      <c r="LCH1415" s="333"/>
      <c r="LCI1415" s="333"/>
      <c r="LCJ1415" s="333"/>
      <c r="LCK1415" s="333"/>
      <c r="LCL1415" s="333"/>
      <c r="LCM1415" s="333"/>
      <c r="LCN1415" s="333"/>
      <c r="LCO1415" s="333"/>
      <c r="LCP1415" s="333"/>
      <c r="LCQ1415" s="333"/>
      <c r="LCR1415" s="333"/>
      <c r="LCS1415" s="333"/>
      <c r="LCT1415" s="333"/>
      <c r="LCU1415" s="333"/>
      <c r="LCV1415" s="333"/>
      <c r="LCW1415" s="333"/>
      <c r="LCX1415" s="333"/>
      <c r="LCY1415" s="333"/>
      <c r="LCZ1415" s="333"/>
      <c r="LDA1415" s="333"/>
      <c r="LDB1415" s="333"/>
      <c r="LDC1415" s="333"/>
      <c r="LDD1415" s="333"/>
      <c r="LDE1415" s="333"/>
      <c r="LDF1415" s="333"/>
      <c r="LDG1415" s="333"/>
      <c r="LDH1415" s="333"/>
      <c r="LDI1415" s="333"/>
      <c r="LDJ1415" s="333"/>
      <c r="LDK1415" s="333"/>
      <c r="LDL1415" s="333"/>
      <c r="LDM1415" s="333"/>
      <c r="LDN1415" s="333"/>
      <c r="LDO1415" s="333"/>
      <c r="LDP1415" s="333"/>
      <c r="LDQ1415" s="333"/>
      <c r="LDR1415" s="333"/>
      <c r="LDS1415" s="333"/>
      <c r="LDT1415" s="333"/>
      <c r="LDU1415" s="333"/>
      <c r="LDV1415" s="333"/>
      <c r="LDW1415" s="333"/>
      <c r="LDX1415" s="333"/>
      <c r="LDY1415" s="333"/>
      <c r="LDZ1415" s="333"/>
      <c r="LEA1415" s="333"/>
      <c r="LEB1415" s="333"/>
      <c r="LEC1415" s="333"/>
      <c r="LED1415" s="333"/>
      <c r="LEE1415" s="333"/>
      <c r="LEF1415" s="333"/>
      <c r="LEG1415" s="333"/>
      <c r="LEH1415" s="333"/>
      <c r="LEI1415" s="333"/>
      <c r="LEJ1415" s="333"/>
      <c r="LEK1415" s="333"/>
      <c r="LEL1415" s="333"/>
      <c r="LEM1415" s="333"/>
      <c r="LEN1415" s="333"/>
      <c r="LEO1415" s="333"/>
      <c r="LEP1415" s="333"/>
      <c r="LEQ1415" s="333"/>
      <c r="LER1415" s="333"/>
      <c r="LES1415" s="333"/>
      <c r="LET1415" s="333"/>
      <c r="LEU1415" s="333"/>
      <c r="LEV1415" s="333"/>
      <c r="LEW1415" s="333"/>
      <c r="LEX1415" s="333"/>
      <c r="LEY1415" s="333"/>
      <c r="LEZ1415" s="333"/>
      <c r="LFA1415" s="333"/>
      <c r="LFB1415" s="333"/>
      <c r="LFC1415" s="333"/>
      <c r="LFD1415" s="333"/>
      <c r="LFE1415" s="333"/>
      <c r="LFF1415" s="333"/>
      <c r="LFG1415" s="333"/>
      <c r="LFH1415" s="333"/>
      <c r="LFI1415" s="333"/>
      <c r="LFJ1415" s="333"/>
      <c r="LFK1415" s="333"/>
      <c r="LFL1415" s="333"/>
      <c r="LFM1415" s="333"/>
      <c r="LFN1415" s="333"/>
      <c r="LFO1415" s="333"/>
      <c r="LFP1415" s="333"/>
      <c r="LFQ1415" s="333"/>
      <c r="LFR1415" s="333"/>
      <c r="LFS1415" s="333"/>
      <c r="LFT1415" s="333"/>
      <c r="LFU1415" s="333"/>
      <c r="LFV1415" s="333"/>
      <c r="LFW1415" s="333"/>
      <c r="LFX1415" s="333"/>
      <c r="LFY1415" s="333"/>
      <c r="LFZ1415" s="333"/>
      <c r="LGA1415" s="333"/>
      <c r="LGB1415" s="333"/>
      <c r="LGC1415" s="333"/>
      <c r="LGD1415" s="333"/>
      <c r="LGE1415" s="333"/>
      <c r="LGF1415" s="333"/>
      <c r="LGG1415" s="333"/>
      <c r="LGH1415" s="333"/>
      <c r="LGI1415" s="333"/>
      <c r="LGJ1415" s="333"/>
      <c r="LGK1415" s="333"/>
      <c r="LGL1415" s="333"/>
      <c r="LGM1415" s="333"/>
      <c r="LGN1415" s="333"/>
      <c r="LGO1415" s="333"/>
      <c r="LGP1415" s="333"/>
      <c r="LGQ1415" s="333"/>
      <c r="LGR1415" s="333"/>
      <c r="LGS1415" s="333"/>
      <c r="LGT1415" s="333"/>
      <c r="LGU1415" s="333"/>
      <c r="LGV1415" s="333"/>
      <c r="LGW1415" s="333"/>
      <c r="LGX1415" s="333"/>
      <c r="LGY1415" s="333"/>
      <c r="LGZ1415" s="333"/>
      <c r="LHA1415" s="333"/>
      <c r="LHB1415" s="333"/>
      <c r="LHC1415" s="333"/>
      <c r="LHD1415" s="333"/>
      <c r="LHE1415" s="333"/>
      <c r="LHF1415" s="333"/>
      <c r="LHG1415" s="333"/>
      <c r="LHH1415" s="333"/>
      <c r="LHI1415" s="333"/>
      <c r="LHJ1415" s="333"/>
      <c r="LHK1415" s="333"/>
      <c r="LHL1415" s="333"/>
      <c r="LHM1415" s="333"/>
      <c r="LHN1415" s="333"/>
      <c r="LHO1415" s="333"/>
      <c r="LHP1415" s="333"/>
      <c r="LHQ1415" s="333"/>
      <c r="LHR1415" s="333"/>
      <c r="LHS1415" s="333"/>
      <c r="LHT1415" s="333"/>
      <c r="LHU1415" s="333"/>
      <c r="LHV1415" s="333"/>
      <c r="LHW1415" s="333"/>
      <c r="LHX1415" s="333"/>
      <c r="LHY1415" s="333"/>
      <c r="LHZ1415" s="333"/>
      <c r="LIA1415" s="333"/>
      <c r="LIB1415" s="333"/>
      <c r="LIC1415" s="333"/>
      <c r="LID1415" s="333"/>
      <c r="LIE1415" s="333"/>
      <c r="LIF1415" s="333"/>
      <c r="LIG1415" s="333"/>
      <c r="LIH1415" s="333"/>
      <c r="LII1415" s="333"/>
      <c r="LIJ1415" s="333"/>
      <c r="LIK1415" s="333"/>
      <c r="LIL1415" s="333"/>
      <c r="LIM1415" s="333"/>
      <c r="LIN1415" s="333"/>
      <c r="LIO1415" s="333"/>
      <c r="LIP1415" s="333"/>
      <c r="LIQ1415" s="333"/>
      <c r="LIR1415" s="333"/>
      <c r="LIS1415" s="333"/>
      <c r="LIT1415" s="333"/>
      <c r="LIU1415" s="333"/>
      <c r="LIV1415" s="333"/>
      <c r="LIW1415" s="333"/>
      <c r="LIX1415" s="333"/>
      <c r="LIY1415" s="333"/>
      <c r="LIZ1415" s="333"/>
      <c r="LJA1415" s="333"/>
      <c r="LJB1415" s="333"/>
      <c r="LJC1415" s="333"/>
      <c r="LJD1415" s="333"/>
      <c r="LJE1415" s="333"/>
      <c r="LJF1415" s="333"/>
      <c r="LJG1415" s="333"/>
      <c r="LJH1415" s="333"/>
      <c r="LJI1415" s="333"/>
      <c r="LJJ1415" s="333"/>
      <c r="LJK1415" s="333"/>
      <c r="LJL1415" s="333"/>
      <c r="LJM1415" s="333"/>
      <c r="LJN1415" s="333"/>
      <c r="LJO1415" s="333"/>
      <c r="LJP1415" s="333"/>
      <c r="LJQ1415" s="333"/>
      <c r="LJR1415" s="333"/>
      <c r="LJS1415" s="333"/>
      <c r="LJT1415" s="333"/>
      <c r="LJU1415" s="333"/>
      <c r="LJV1415" s="333"/>
      <c r="LJW1415" s="333"/>
      <c r="LJX1415" s="333"/>
      <c r="LJY1415" s="333"/>
      <c r="LJZ1415" s="333"/>
      <c r="LKA1415" s="333"/>
      <c r="LKB1415" s="333"/>
      <c r="LKC1415" s="333"/>
      <c r="LKD1415" s="333"/>
      <c r="LKE1415" s="333"/>
      <c r="LKF1415" s="333"/>
      <c r="LKG1415" s="333"/>
      <c r="LKH1415" s="333"/>
      <c r="LKI1415" s="333"/>
      <c r="LKJ1415" s="333"/>
      <c r="LKK1415" s="333"/>
      <c r="LKL1415" s="333"/>
      <c r="LKM1415" s="333"/>
      <c r="LKN1415" s="333"/>
      <c r="LKO1415" s="333"/>
      <c r="LKP1415" s="333"/>
      <c r="LKQ1415" s="333"/>
      <c r="LKR1415" s="333"/>
      <c r="LKS1415" s="333"/>
      <c r="LKT1415" s="333"/>
      <c r="LKU1415" s="333"/>
      <c r="LKV1415" s="333"/>
      <c r="LKW1415" s="333"/>
      <c r="LKX1415" s="333"/>
      <c r="LKY1415" s="333"/>
      <c r="LKZ1415" s="333"/>
      <c r="LLA1415" s="333"/>
      <c r="LLB1415" s="333"/>
      <c r="LLC1415" s="333"/>
      <c r="LLD1415" s="333"/>
      <c r="LLE1415" s="333"/>
      <c r="LLF1415" s="333"/>
      <c r="LLG1415" s="333"/>
      <c r="LLH1415" s="333"/>
      <c r="LLI1415" s="333"/>
      <c r="LLJ1415" s="333"/>
      <c r="LLK1415" s="333"/>
      <c r="LLL1415" s="333"/>
      <c r="LLM1415" s="333"/>
      <c r="LLN1415" s="333"/>
      <c r="LLO1415" s="333"/>
      <c r="LLP1415" s="333"/>
      <c r="LLQ1415" s="333"/>
      <c r="LLR1415" s="333"/>
      <c r="LLS1415" s="333"/>
      <c r="LLT1415" s="333"/>
      <c r="LLU1415" s="333"/>
      <c r="LLV1415" s="333"/>
      <c r="LLW1415" s="333"/>
      <c r="LLX1415" s="333"/>
      <c r="LLY1415" s="333"/>
      <c r="LLZ1415" s="333"/>
      <c r="LMA1415" s="333"/>
      <c r="LMB1415" s="333"/>
      <c r="LMC1415" s="333"/>
      <c r="LMD1415" s="333"/>
      <c r="LME1415" s="333"/>
      <c r="LMF1415" s="333"/>
      <c r="LMG1415" s="333"/>
      <c r="LMH1415" s="333"/>
      <c r="LMI1415" s="333"/>
      <c r="LMJ1415" s="333"/>
      <c r="LMK1415" s="333"/>
      <c r="LML1415" s="333"/>
      <c r="LMM1415" s="333"/>
      <c r="LMN1415" s="333"/>
      <c r="LMO1415" s="333"/>
      <c r="LMP1415" s="333"/>
      <c r="LMQ1415" s="333"/>
      <c r="LMR1415" s="333"/>
      <c r="LMS1415" s="333"/>
      <c r="LMT1415" s="333"/>
      <c r="LMU1415" s="333"/>
      <c r="LMV1415" s="333"/>
      <c r="LMW1415" s="333"/>
      <c r="LMX1415" s="333"/>
      <c r="LMY1415" s="333"/>
      <c r="LMZ1415" s="333"/>
      <c r="LNA1415" s="333"/>
      <c r="LNB1415" s="333"/>
      <c r="LNC1415" s="333"/>
      <c r="LND1415" s="333"/>
      <c r="LNE1415" s="333"/>
      <c r="LNF1415" s="333"/>
      <c r="LNG1415" s="333"/>
      <c r="LNH1415" s="333"/>
      <c r="LNI1415" s="333"/>
      <c r="LNJ1415" s="333"/>
      <c r="LNK1415" s="333"/>
      <c r="LNL1415" s="333"/>
      <c r="LNM1415" s="333"/>
      <c r="LNN1415" s="333"/>
      <c r="LNO1415" s="333"/>
      <c r="LNP1415" s="333"/>
      <c r="LNQ1415" s="333"/>
      <c r="LNR1415" s="333"/>
      <c r="LNS1415" s="333"/>
      <c r="LNT1415" s="333"/>
      <c r="LNU1415" s="333"/>
      <c r="LNV1415" s="333"/>
      <c r="LNW1415" s="333"/>
      <c r="LNX1415" s="333"/>
      <c r="LNY1415" s="333"/>
      <c r="LNZ1415" s="333"/>
      <c r="LOA1415" s="333"/>
      <c r="LOB1415" s="333"/>
      <c r="LOC1415" s="333"/>
      <c r="LOD1415" s="333"/>
      <c r="LOE1415" s="333"/>
      <c r="LOF1415" s="333"/>
      <c r="LOG1415" s="333"/>
      <c r="LOH1415" s="333"/>
      <c r="LOI1415" s="333"/>
      <c r="LOJ1415" s="333"/>
      <c r="LOK1415" s="333"/>
      <c r="LOL1415" s="333"/>
      <c r="LOM1415" s="333"/>
      <c r="LON1415" s="333"/>
      <c r="LOO1415" s="333"/>
      <c r="LOP1415" s="333"/>
      <c r="LOQ1415" s="333"/>
      <c r="LOR1415" s="333"/>
      <c r="LOS1415" s="333"/>
      <c r="LOT1415" s="333"/>
      <c r="LOU1415" s="333"/>
      <c r="LOV1415" s="333"/>
      <c r="LOW1415" s="333"/>
      <c r="LOX1415" s="333"/>
      <c r="LOY1415" s="333"/>
      <c r="LOZ1415" s="333"/>
      <c r="LPA1415" s="333"/>
      <c r="LPB1415" s="333"/>
      <c r="LPC1415" s="333"/>
      <c r="LPD1415" s="333"/>
      <c r="LPE1415" s="333"/>
      <c r="LPF1415" s="333"/>
      <c r="LPG1415" s="333"/>
      <c r="LPH1415" s="333"/>
      <c r="LPI1415" s="333"/>
      <c r="LPJ1415" s="333"/>
      <c r="LPK1415" s="333"/>
      <c r="LPL1415" s="333"/>
      <c r="LPM1415" s="333"/>
      <c r="LPN1415" s="333"/>
      <c r="LPO1415" s="333"/>
      <c r="LPP1415" s="333"/>
      <c r="LPQ1415" s="333"/>
      <c r="LPR1415" s="333"/>
      <c r="LPS1415" s="333"/>
      <c r="LPT1415" s="333"/>
      <c r="LPU1415" s="333"/>
      <c r="LPV1415" s="333"/>
      <c r="LPW1415" s="333"/>
      <c r="LPX1415" s="333"/>
      <c r="LPY1415" s="333"/>
      <c r="LPZ1415" s="333"/>
      <c r="LQA1415" s="333"/>
      <c r="LQB1415" s="333"/>
      <c r="LQC1415" s="333"/>
      <c r="LQD1415" s="333"/>
      <c r="LQE1415" s="333"/>
      <c r="LQF1415" s="333"/>
      <c r="LQG1415" s="333"/>
      <c r="LQH1415" s="333"/>
      <c r="LQI1415" s="333"/>
      <c r="LQJ1415" s="333"/>
      <c r="LQK1415" s="333"/>
      <c r="LQL1415" s="333"/>
      <c r="LQM1415" s="333"/>
      <c r="LQN1415" s="333"/>
      <c r="LQO1415" s="333"/>
      <c r="LQP1415" s="333"/>
      <c r="LQQ1415" s="333"/>
      <c r="LQR1415" s="333"/>
      <c r="LQS1415" s="333"/>
      <c r="LQT1415" s="333"/>
      <c r="LQU1415" s="333"/>
      <c r="LQV1415" s="333"/>
      <c r="LQW1415" s="333"/>
      <c r="LQX1415" s="333"/>
      <c r="LQY1415" s="333"/>
      <c r="LQZ1415" s="333"/>
      <c r="LRA1415" s="333"/>
      <c r="LRB1415" s="333"/>
      <c r="LRC1415" s="333"/>
      <c r="LRD1415" s="333"/>
      <c r="LRE1415" s="333"/>
      <c r="LRF1415" s="333"/>
      <c r="LRG1415" s="333"/>
      <c r="LRH1415" s="333"/>
      <c r="LRI1415" s="333"/>
      <c r="LRJ1415" s="333"/>
      <c r="LRK1415" s="333"/>
      <c r="LRL1415" s="333"/>
      <c r="LRM1415" s="333"/>
      <c r="LRN1415" s="333"/>
      <c r="LRO1415" s="333"/>
      <c r="LRP1415" s="333"/>
      <c r="LRQ1415" s="333"/>
      <c r="LRR1415" s="333"/>
      <c r="LRS1415" s="333"/>
      <c r="LRT1415" s="333"/>
      <c r="LRU1415" s="333"/>
      <c r="LRV1415" s="333"/>
      <c r="LRW1415" s="333"/>
      <c r="LRX1415" s="333"/>
      <c r="LRY1415" s="333"/>
      <c r="LRZ1415" s="333"/>
      <c r="LSA1415" s="333"/>
      <c r="LSB1415" s="333"/>
      <c r="LSC1415" s="333"/>
      <c r="LSD1415" s="333"/>
      <c r="LSE1415" s="333"/>
      <c r="LSF1415" s="333"/>
      <c r="LSG1415" s="333"/>
      <c r="LSH1415" s="333"/>
      <c r="LSI1415" s="333"/>
      <c r="LSJ1415" s="333"/>
      <c r="LSK1415" s="333"/>
      <c r="LSL1415" s="333"/>
      <c r="LSM1415" s="333"/>
      <c r="LSN1415" s="333"/>
      <c r="LSO1415" s="333"/>
      <c r="LSP1415" s="333"/>
      <c r="LSQ1415" s="333"/>
      <c r="LSR1415" s="333"/>
      <c r="LSS1415" s="333"/>
      <c r="LST1415" s="333"/>
      <c r="LSU1415" s="333"/>
      <c r="LSV1415" s="333"/>
      <c r="LSW1415" s="333"/>
      <c r="LSX1415" s="333"/>
      <c r="LSY1415" s="333"/>
      <c r="LSZ1415" s="333"/>
      <c r="LTA1415" s="333"/>
      <c r="LTB1415" s="333"/>
      <c r="LTC1415" s="333"/>
      <c r="LTD1415" s="333"/>
      <c r="LTE1415" s="333"/>
      <c r="LTF1415" s="333"/>
      <c r="LTG1415" s="333"/>
      <c r="LTH1415" s="333"/>
      <c r="LTI1415" s="333"/>
      <c r="LTJ1415" s="333"/>
      <c r="LTK1415" s="333"/>
      <c r="LTL1415" s="333"/>
      <c r="LTM1415" s="333"/>
      <c r="LTN1415" s="333"/>
      <c r="LTO1415" s="333"/>
      <c r="LTP1415" s="333"/>
      <c r="LTQ1415" s="333"/>
      <c r="LTR1415" s="333"/>
      <c r="LTS1415" s="333"/>
      <c r="LTT1415" s="333"/>
      <c r="LTU1415" s="333"/>
      <c r="LTV1415" s="333"/>
      <c r="LTW1415" s="333"/>
      <c r="LTX1415" s="333"/>
      <c r="LTY1415" s="333"/>
      <c r="LTZ1415" s="333"/>
      <c r="LUA1415" s="333"/>
      <c r="LUB1415" s="333"/>
      <c r="LUC1415" s="333"/>
      <c r="LUD1415" s="333"/>
      <c r="LUE1415" s="333"/>
      <c r="LUF1415" s="333"/>
      <c r="LUG1415" s="333"/>
      <c r="LUH1415" s="333"/>
      <c r="LUI1415" s="333"/>
      <c r="LUJ1415" s="333"/>
      <c r="LUK1415" s="333"/>
      <c r="LUL1415" s="333"/>
      <c r="LUM1415" s="333"/>
      <c r="LUN1415" s="333"/>
      <c r="LUO1415" s="333"/>
      <c r="LUP1415" s="333"/>
      <c r="LUQ1415" s="333"/>
      <c r="LUR1415" s="333"/>
      <c r="LUS1415" s="333"/>
      <c r="LUT1415" s="333"/>
      <c r="LUU1415" s="333"/>
      <c r="LUV1415" s="333"/>
      <c r="LUW1415" s="333"/>
      <c r="LUX1415" s="333"/>
      <c r="LUY1415" s="333"/>
      <c r="LUZ1415" s="333"/>
      <c r="LVA1415" s="333"/>
      <c r="LVB1415" s="333"/>
      <c r="LVC1415" s="333"/>
      <c r="LVD1415" s="333"/>
      <c r="LVE1415" s="333"/>
      <c r="LVF1415" s="333"/>
      <c r="LVG1415" s="333"/>
      <c r="LVH1415" s="333"/>
      <c r="LVI1415" s="333"/>
      <c r="LVJ1415" s="333"/>
      <c r="LVK1415" s="333"/>
      <c r="LVL1415" s="333"/>
      <c r="LVM1415" s="333"/>
      <c r="LVN1415" s="333"/>
      <c r="LVO1415" s="333"/>
      <c r="LVP1415" s="333"/>
      <c r="LVQ1415" s="333"/>
      <c r="LVR1415" s="333"/>
      <c r="LVS1415" s="333"/>
      <c r="LVT1415" s="333"/>
      <c r="LVU1415" s="333"/>
      <c r="LVV1415" s="333"/>
      <c r="LVW1415" s="333"/>
      <c r="LVX1415" s="333"/>
      <c r="LVY1415" s="333"/>
      <c r="LVZ1415" s="333"/>
      <c r="LWA1415" s="333"/>
      <c r="LWB1415" s="333"/>
      <c r="LWC1415" s="333"/>
      <c r="LWD1415" s="333"/>
      <c r="LWE1415" s="333"/>
      <c r="LWF1415" s="333"/>
      <c r="LWG1415" s="333"/>
      <c r="LWH1415" s="333"/>
      <c r="LWI1415" s="333"/>
      <c r="LWJ1415" s="333"/>
      <c r="LWK1415" s="333"/>
      <c r="LWL1415" s="333"/>
      <c r="LWM1415" s="333"/>
      <c r="LWN1415" s="333"/>
      <c r="LWO1415" s="333"/>
      <c r="LWP1415" s="333"/>
      <c r="LWQ1415" s="333"/>
      <c r="LWR1415" s="333"/>
      <c r="LWS1415" s="333"/>
      <c r="LWT1415" s="333"/>
      <c r="LWU1415" s="333"/>
      <c r="LWV1415" s="333"/>
      <c r="LWW1415" s="333"/>
      <c r="LWX1415" s="333"/>
      <c r="LWY1415" s="333"/>
      <c r="LWZ1415" s="333"/>
      <c r="LXA1415" s="333"/>
      <c r="LXB1415" s="333"/>
      <c r="LXC1415" s="333"/>
      <c r="LXD1415" s="333"/>
      <c r="LXE1415" s="333"/>
      <c r="LXF1415" s="333"/>
      <c r="LXG1415" s="333"/>
      <c r="LXH1415" s="333"/>
      <c r="LXI1415" s="333"/>
      <c r="LXJ1415" s="333"/>
      <c r="LXK1415" s="333"/>
      <c r="LXL1415" s="333"/>
      <c r="LXM1415" s="333"/>
      <c r="LXN1415" s="333"/>
      <c r="LXO1415" s="333"/>
      <c r="LXP1415" s="333"/>
      <c r="LXQ1415" s="333"/>
      <c r="LXR1415" s="333"/>
      <c r="LXS1415" s="333"/>
      <c r="LXT1415" s="333"/>
      <c r="LXU1415" s="333"/>
      <c r="LXV1415" s="333"/>
      <c r="LXW1415" s="333"/>
      <c r="LXX1415" s="333"/>
      <c r="LXY1415" s="333"/>
      <c r="LXZ1415" s="333"/>
      <c r="LYA1415" s="333"/>
      <c r="LYB1415" s="333"/>
      <c r="LYC1415" s="333"/>
      <c r="LYD1415" s="333"/>
      <c r="LYE1415" s="333"/>
      <c r="LYF1415" s="333"/>
      <c r="LYG1415" s="333"/>
      <c r="LYH1415" s="333"/>
      <c r="LYI1415" s="333"/>
      <c r="LYJ1415" s="333"/>
      <c r="LYK1415" s="333"/>
      <c r="LYL1415" s="333"/>
      <c r="LYM1415" s="333"/>
      <c r="LYN1415" s="333"/>
      <c r="LYO1415" s="333"/>
      <c r="LYP1415" s="333"/>
      <c r="LYQ1415" s="333"/>
      <c r="LYR1415" s="333"/>
      <c r="LYS1415" s="333"/>
      <c r="LYT1415" s="333"/>
      <c r="LYU1415" s="333"/>
      <c r="LYV1415" s="333"/>
      <c r="LYW1415" s="333"/>
      <c r="LYX1415" s="333"/>
      <c r="LYY1415" s="333"/>
      <c r="LYZ1415" s="333"/>
      <c r="LZA1415" s="333"/>
      <c r="LZB1415" s="333"/>
      <c r="LZC1415" s="333"/>
      <c r="LZD1415" s="333"/>
      <c r="LZE1415" s="333"/>
      <c r="LZF1415" s="333"/>
      <c r="LZG1415" s="333"/>
      <c r="LZH1415" s="333"/>
      <c r="LZI1415" s="333"/>
      <c r="LZJ1415" s="333"/>
      <c r="LZK1415" s="333"/>
      <c r="LZL1415" s="333"/>
      <c r="LZM1415" s="333"/>
      <c r="LZN1415" s="333"/>
      <c r="LZO1415" s="333"/>
      <c r="LZP1415" s="333"/>
      <c r="LZQ1415" s="333"/>
      <c r="LZR1415" s="333"/>
      <c r="LZS1415" s="333"/>
      <c r="LZT1415" s="333"/>
      <c r="LZU1415" s="333"/>
      <c r="LZV1415" s="333"/>
      <c r="LZW1415" s="333"/>
      <c r="LZX1415" s="333"/>
      <c r="LZY1415" s="333"/>
      <c r="LZZ1415" s="333"/>
      <c r="MAA1415" s="333"/>
      <c r="MAB1415" s="333"/>
      <c r="MAC1415" s="333"/>
      <c r="MAD1415" s="333"/>
      <c r="MAE1415" s="333"/>
      <c r="MAF1415" s="333"/>
      <c r="MAG1415" s="333"/>
      <c r="MAH1415" s="333"/>
      <c r="MAI1415" s="333"/>
      <c r="MAJ1415" s="333"/>
      <c r="MAK1415" s="333"/>
      <c r="MAL1415" s="333"/>
      <c r="MAM1415" s="333"/>
      <c r="MAN1415" s="333"/>
      <c r="MAO1415" s="333"/>
      <c r="MAP1415" s="333"/>
      <c r="MAQ1415" s="333"/>
      <c r="MAR1415" s="333"/>
      <c r="MAS1415" s="333"/>
      <c r="MAT1415" s="333"/>
      <c r="MAU1415" s="333"/>
      <c r="MAV1415" s="333"/>
      <c r="MAW1415" s="333"/>
      <c r="MAX1415" s="333"/>
      <c r="MAY1415" s="333"/>
      <c r="MAZ1415" s="333"/>
      <c r="MBA1415" s="333"/>
      <c r="MBB1415" s="333"/>
      <c r="MBC1415" s="333"/>
      <c r="MBD1415" s="333"/>
      <c r="MBE1415" s="333"/>
      <c r="MBF1415" s="333"/>
      <c r="MBG1415" s="333"/>
      <c r="MBH1415" s="333"/>
      <c r="MBI1415" s="333"/>
      <c r="MBJ1415" s="333"/>
      <c r="MBK1415" s="333"/>
      <c r="MBL1415" s="333"/>
      <c r="MBM1415" s="333"/>
      <c r="MBN1415" s="333"/>
      <c r="MBO1415" s="333"/>
      <c r="MBP1415" s="333"/>
      <c r="MBQ1415" s="333"/>
      <c r="MBR1415" s="333"/>
      <c r="MBS1415" s="333"/>
      <c r="MBT1415" s="333"/>
      <c r="MBU1415" s="333"/>
      <c r="MBV1415" s="333"/>
      <c r="MBW1415" s="333"/>
      <c r="MBX1415" s="333"/>
      <c r="MBY1415" s="333"/>
      <c r="MBZ1415" s="333"/>
      <c r="MCA1415" s="333"/>
      <c r="MCB1415" s="333"/>
      <c r="MCC1415" s="333"/>
      <c r="MCD1415" s="333"/>
      <c r="MCE1415" s="333"/>
      <c r="MCF1415" s="333"/>
      <c r="MCG1415" s="333"/>
      <c r="MCH1415" s="333"/>
      <c r="MCI1415" s="333"/>
      <c r="MCJ1415" s="333"/>
      <c r="MCK1415" s="333"/>
      <c r="MCL1415" s="333"/>
      <c r="MCM1415" s="333"/>
      <c r="MCN1415" s="333"/>
      <c r="MCO1415" s="333"/>
      <c r="MCP1415" s="333"/>
      <c r="MCQ1415" s="333"/>
      <c r="MCR1415" s="333"/>
      <c r="MCS1415" s="333"/>
      <c r="MCT1415" s="333"/>
      <c r="MCU1415" s="333"/>
      <c r="MCV1415" s="333"/>
      <c r="MCW1415" s="333"/>
      <c r="MCX1415" s="333"/>
      <c r="MCY1415" s="333"/>
      <c r="MCZ1415" s="333"/>
      <c r="MDA1415" s="333"/>
      <c r="MDB1415" s="333"/>
      <c r="MDC1415" s="333"/>
      <c r="MDD1415" s="333"/>
      <c r="MDE1415" s="333"/>
      <c r="MDF1415" s="333"/>
      <c r="MDG1415" s="333"/>
      <c r="MDH1415" s="333"/>
      <c r="MDI1415" s="333"/>
      <c r="MDJ1415" s="333"/>
      <c r="MDK1415" s="333"/>
      <c r="MDL1415" s="333"/>
      <c r="MDM1415" s="333"/>
      <c r="MDN1415" s="333"/>
      <c r="MDO1415" s="333"/>
      <c r="MDP1415" s="333"/>
      <c r="MDQ1415" s="333"/>
      <c r="MDR1415" s="333"/>
      <c r="MDS1415" s="333"/>
      <c r="MDT1415" s="333"/>
      <c r="MDU1415" s="333"/>
      <c r="MDV1415" s="333"/>
      <c r="MDW1415" s="333"/>
      <c r="MDX1415" s="333"/>
      <c r="MDY1415" s="333"/>
      <c r="MDZ1415" s="333"/>
      <c r="MEA1415" s="333"/>
      <c r="MEB1415" s="333"/>
      <c r="MEC1415" s="333"/>
      <c r="MED1415" s="333"/>
      <c r="MEE1415" s="333"/>
      <c r="MEF1415" s="333"/>
      <c r="MEG1415" s="333"/>
      <c r="MEH1415" s="333"/>
      <c r="MEI1415" s="333"/>
      <c r="MEJ1415" s="333"/>
      <c r="MEK1415" s="333"/>
      <c r="MEL1415" s="333"/>
      <c r="MEM1415" s="333"/>
      <c r="MEN1415" s="333"/>
      <c r="MEO1415" s="333"/>
      <c r="MEP1415" s="333"/>
      <c r="MEQ1415" s="333"/>
      <c r="MER1415" s="333"/>
      <c r="MES1415" s="333"/>
      <c r="MET1415" s="333"/>
      <c r="MEU1415" s="333"/>
      <c r="MEV1415" s="333"/>
      <c r="MEW1415" s="333"/>
      <c r="MEX1415" s="333"/>
      <c r="MEY1415" s="333"/>
      <c r="MEZ1415" s="333"/>
      <c r="MFA1415" s="333"/>
      <c r="MFB1415" s="333"/>
      <c r="MFC1415" s="333"/>
      <c r="MFD1415" s="333"/>
      <c r="MFE1415" s="333"/>
      <c r="MFF1415" s="333"/>
      <c r="MFG1415" s="333"/>
      <c r="MFH1415" s="333"/>
      <c r="MFI1415" s="333"/>
      <c r="MFJ1415" s="333"/>
      <c r="MFK1415" s="333"/>
      <c r="MFL1415" s="333"/>
      <c r="MFM1415" s="333"/>
      <c r="MFN1415" s="333"/>
      <c r="MFO1415" s="333"/>
      <c r="MFP1415" s="333"/>
      <c r="MFQ1415" s="333"/>
      <c r="MFR1415" s="333"/>
      <c r="MFS1415" s="333"/>
      <c r="MFT1415" s="333"/>
      <c r="MFU1415" s="333"/>
      <c r="MFV1415" s="333"/>
      <c r="MFW1415" s="333"/>
      <c r="MFX1415" s="333"/>
      <c r="MFY1415" s="333"/>
      <c r="MFZ1415" s="333"/>
      <c r="MGA1415" s="333"/>
      <c r="MGB1415" s="333"/>
      <c r="MGC1415" s="333"/>
      <c r="MGD1415" s="333"/>
      <c r="MGE1415" s="333"/>
      <c r="MGF1415" s="333"/>
      <c r="MGG1415" s="333"/>
      <c r="MGH1415" s="333"/>
      <c r="MGI1415" s="333"/>
      <c r="MGJ1415" s="333"/>
      <c r="MGK1415" s="333"/>
      <c r="MGL1415" s="333"/>
      <c r="MGM1415" s="333"/>
      <c r="MGN1415" s="333"/>
      <c r="MGO1415" s="333"/>
      <c r="MGP1415" s="333"/>
      <c r="MGQ1415" s="333"/>
      <c r="MGR1415" s="333"/>
      <c r="MGS1415" s="333"/>
      <c r="MGT1415" s="333"/>
      <c r="MGU1415" s="333"/>
      <c r="MGV1415" s="333"/>
      <c r="MGW1415" s="333"/>
      <c r="MGX1415" s="333"/>
      <c r="MGY1415" s="333"/>
      <c r="MGZ1415" s="333"/>
      <c r="MHA1415" s="333"/>
      <c r="MHB1415" s="333"/>
      <c r="MHC1415" s="333"/>
      <c r="MHD1415" s="333"/>
      <c r="MHE1415" s="333"/>
      <c r="MHF1415" s="333"/>
      <c r="MHG1415" s="333"/>
      <c r="MHH1415" s="333"/>
      <c r="MHI1415" s="333"/>
      <c r="MHJ1415" s="333"/>
      <c r="MHK1415" s="333"/>
      <c r="MHL1415" s="333"/>
      <c r="MHM1415" s="333"/>
      <c r="MHN1415" s="333"/>
      <c r="MHO1415" s="333"/>
      <c r="MHP1415" s="333"/>
      <c r="MHQ1415" s="333"/>
      <c r="MHR1415" s="333"/>
      <c r="MHS1415" s="333"/>
      <c r="MHT1415" s="333"/>
      <c r="MHU1415" s="333"/>
      <c r="MHV1415" s="333"/>
      <c r="MHW1415" s="333"/>
      <c r="MHX1415" s="333"/>
      <c r="MHY1415" s="333"/>
      <c r="MHZ1415" s="333"/>
      <c r="MIA1415" s="333"/>
      <c r="MIB1415" s="333"/>
      <c r="MIC1415" s="333"/>
      <c r="MID1415" s="333"/>
      <c r="MIE1415" s="333"/>
      <c r="MIF1415" s="333"/>
      <c r="MIG1415" s="333"/>
      <c r="MIH1415" s="333"/>
      <c r="MII1415" s="333"/>
      <c r="MIJ1415" s="333"/>
      <c r="MIK1415" s="333"/>
      <c r="MIL1415" s="333"/>
      <c r="MIM1415" s="333"/>
      <c r="MIN1415" s="333"/>
      <c r="MIO1415" s="333"/>
      <c r="MIP1415" s="333"/>
      <c r="MIQ1415" s="333"/>
      <c r="MIR1415" s="333"/>
      <c r="MIS1415" s="333"/>
      <c r="MIT1415" s="333"/>
      <c r="MIU1415" s="333"/>
      <c r="MIV1415" s="333"/>
      <c r="MIW1415" s="333"/>
      <c r="MIX1415" s="333"/>
      <c r="MIY1415" s="333"/>
      <c r="MIZ1415" s="333"/>
      <c r="MJA1415" s="333"/>
      <c r="MJB1415" s="333"/>
      <c r="MJC1415" s="333"/>
      <c r="MJD1415" s="333"/>
      <c r="MJE1415" s="333"/>
      <c r="MJF1415" s="333"/>
      <c r="MJG1415" s="333"/>
      <c r="MJH1415" s="333"/>
      <c r="MJI1415" s="333"/>
      <c r="MJJ1415" s="333"/>
      <c r="MJK1415" s="333"/>
      <c r="MJL1415" s="333"/>
      <c r="MJM1415" s="333"/>
      <c r="MJN1415" s="333"/>
      <c r="MJO1415" s="333"/>
      <c r="MJP1415" s="333"/>
      <c r="MJQ1415" s="333"/>
      <c r="MJR1415" s="333"/>
      <c r="MJS1415" s="333"/>
      <c r="MJT1415" s="333"/>
      <c r="MJU1415" s="333"/>
      <c r="MJV1415" s="333"/>
      <c r="MJW1415" s="333"/>
      <c r="MJX1415" s="333"/>
      <c r="MJY1415" s="333"/>
      <c r="MJZ1415" s="333"/>
      <c r="MKA1415" s="333"/>
      <c r="MKB1415" s="333"/>
      <c r="MKC1415" s="333"/>
      <c r="MKD1415" s="333"/>
      <c r="MKE1415" s="333"/>
      <c r="MKF1415" s="333"/>
      <c r="MKG1415" s="333"/>
      <c r="MKH1415" s="333"/>
      <c r="MKI1415" s="333"/>
      <c r="MKJ1415" s="333"/>
      <c r="MKK1415" s="333"/>
      <c r="MKL1415" s="333"/>
      <c r="MKM1415" s="333"/>
      <c r="MKN1415" s="333"/>
      <c r="MKO1415" s="333"/>
      <c r="MKP1415" s="333"/>
      <c r="MKQ1415" s="333"/>
      <c r="MKR1415" s="333"/>
      <c r="MKS1415" s="333"/>
      <c r="MKT1415" s="333"/>
      <c r="MKU1415" s="333"/>
      <c r="MKV1415" s="333"/>
      <c r="MKW1415" s="333"/>
      <c r="MKX1415" s="333"/>
      <c r="MKY1415" s="333"/>
      <c r="MKZ1415" s="333"/>
      <c r="MLA1415" s="333"/>
      <c r="MLB1415" s="333"/>
      <c r="MLC1415" s="333"/>
      <c r="MLD1415" s="333"/>
      <c r="MLE1415" s="333"/>
      <c r="MLF1415" s="333"/>
      <c r="MLG1415" s="333"/>
      <c r="MLH1415" s="333"/>
      <c r="MLI1415" s="333"/>
      <c r="MLJ1415" s="333"/>
      <c r="MLK1415" s="333"/>
      <c r="MLL1415" s="333"/>
      <c r="MLM1415" s="333"/>
      <c r="MLN1415" s="333"/>
      <c r="MLO1415" s="333"/>
      <c r="MLP1415" s="333"/>
      <c r="MLQ1415" s="333"/>
      <c r="MLR1415" s="333"/>
      <c r="MLS1415" s="333"/>
      <c r="MLT1415" s="333"/>
      <c r="MLU1415" s="333"/>
      <c r="MLV1415" s="333"/>
      <c r="MLW1415" s="333"/>
      <c r="MLX1415" s="333"/>
      <c r="MLY1415" s="333"/>
      <c r="MLZ1415" s="333"/>
      <c r="MMA1415" s="333"/>
      <c r="MMB1415" s="333"/>
      <c r="MMC1415" s="333"/>
      <c r="MMD1415" s="333"/>
      <c r="MME1415" s="333"/>
      <c r="MMF1415" s="333"/>
      <c r="MMG1415" s="333"/>
      <c r="MMH1415" s="333"/>
      <c r="MMI1415" s="333"/>
      <c r="MMJ1415" s="333"/>
      <c r="MMK1415" s="333"/>
      <c r="MML1415" s="333"/>
      <c r="MMM1415" s="333"/>
      <c r="MMN1415" s="333"/>
      <c r="MMO1415" s="333"/>
      <c r="MMP1415" s="333"/>
      <c r="MMQ1415" s="333"/>
      <c r="MMR1415" s="333"/>
      <c r="MMS1415" s="333"/>
      <c r="MMT1415" s="333"/>
      <c r="MMU1415" s="333"/>
      <c r="MMV1415" s="333"/>
      <c r="MMW1415" s="333"/>
      <c r="MMX1415" s="333"/>
      <c r="MMY1415" s="333"/>
      <c r="MMZ1415" s="333"/>
      <c r="MNA1415" s="333"/>
      <c r="MNB1415" s="333"/>
      <c r="MNC1415" s="333"/>
      <c r="MND1415" s="333"/>
      <c r="MNE1415" s="333"/>
      <c r="MNF1415" s="333"/>
      <c r="MNG1415" s="333"/>
      <c r="MNH1415" s="333"/>
      <c r="MNI1415" s="333"/>
      <c r="MNJ1415" s="333"/>
      <c r="MNK1415" s="333"/>
      <c r="MNL1415" s="333"/>
      <c r="MNM1415" s="333"/>
      <c r="MNN1415" s="333"/>
      <c r="MNO1415" s="333"/>
      <c r="MNP1415" s="333"/>
      <c r="MNQ1415" s="333"/>
      <c r="MNR1415" s="333"/>
      <c r="MNS1415" s="333"/>
      <c r="MNT1415" s="333"/>
      <c r="MNU1415" s="333"/>
      <c r="MNV1415" s="333"/>
      <c r="MNW1415" s="333"/>
      <c r="MNX1415" s="333"/>
      <c r="MNY1415" s="333"/>
      <c r="MNZ1415" s="333"/>
      <c r="MOA1415" s="333"/>
      <c r="MOB1415" s="333"/>
      <c r="MOC1415" s="333"/>
      <c r="MOD1415" s="333"/>
      <c r="MOE1415" s="333"/>
      <c r="MOF1415" s="333"/>
      <c r="MOG1415" s="333"/>
      <c r="MOH1415" s="333"/>
      <c r="MOI1415" s="333"/>
      <c r="MOJ1415" s="333"/>
      <c r="MOK1415" s="333"/>
      <c r="MOL1415" s="333"/>
      <c r="MOM1415" s="333"/>
      <c r="MON1415" s="333"/>
      <c r="MOO1415" s="333"/>
      <c r="MOP1415" s="333"/>
      <c r="MOQ1415" s="333"/>
      <c r="MOR1415" s="333"/>
      <c r="MOS1415" s="333"/>
      <c r="MOT1415" s="333"/>
      <c r="MOU1415" s="333"/>
      <c r="MOV1415" s="333"/>
      <c r="MOW1415" s="333"/>
      <c r="MOX1415" s="333"/>
      <c r="MOY1415" s="333"/>
      <c r="MOZ1415" s="333"/>
      <c r="MPA1415" s="333"/>
      <c r="MPB1415" s="333"/>
      <c r="MPC1415" s="333"/>
      <c r="MPD1415" s="333"/>
      <c r="MPE1415" s="333"/>
      <c r="MPF1415" s="333"/>
      <c r="MPG1415" s="333"/>
      <c r="MPH1415" s="333"/>
      <c r="MPI1415" s="333"/>
      <c r="MPJ1415" s="333"/>
      <c r="MPK1415" s="333"/>
      <c r="MPL1415" s="333"/>
      <c r="MPM1415" s="333"/>
      <c r="MPN1415" s="333"/>
      <c r="MPO1415" s="333"/>
      <c r="MPP1415" s="333"/>
      <c r="MPQ1415" s="333"/>
      <c r="MPR1415" s="333"/>
      <c r="MPS1415" s="333"/>
      <c r="MPT1415" s="333"/>
      <c r="MPU1415" s="333"/>
      <c r="MPV1415" s="333"/>
      <c r="MPW1415" s="333"/>
      <c r="MPX1415" s="333"/>
      <c r="MPY1415" s="333"/>
      <c r="MPZ1415" s="333"/>
      <c r="MQA1415" s="333"/>
      <c r="MQB1415" s="333"/>
      <c r="MQC1415" s="333"/>
      <c r="MQD1415" s="333"/>
      <c r="MQE1415" s="333"/>
      <c r="MQF1415" s="333"/>
      <c r="MQG1415" s="333"/>
      <c r="MQH1415" s="333"/>
      <c r="MQI1415" s="333"/>
      <c r="MQJ1415" s="333"/>
      <c r="MQK1415" s="333"/>
      <c r="MQL1415" s="333"/>
      <c r="MQM1415" s="333"/>
      <c r="MQN1415" s="333"/>
      <c r="MQO1415" s="333"/>
      <c r="MQP1415" s="333"/>
      <c r="MQQ1415" s="333"/>
      <c r="MQR1415" s="333"/>
      <c r="MQS1415" s="333"/>
      <c r="MQT1415" s="333"/>
      <c r="MQU1415" s="333"/>
      <c r="MQV1415" s="333"/>
      <c r="MQW1415" s="333"/>
      <c r="MQX1415" s="333"/>
      <c r="MQY1415" s="333"/>
      <c r="MQZ1415" s="333"/>
      <c r="MRA1415" s="333"/>
      <c r="MRB1415" s="333"/>
      <c r="MRC1415" s="333"/>
      <c r="MRD1415" s="333"/>
      <c r="MRE1415" s="333"/>
      <c r="MRF1415" s="333"/>
      <c r="MRG1415" s="333"/>
      <c r="MRH1415" s="333"/>
      <c r="MRI1415" s="333"/>
      <c r="MRJ1415" s="333"/>
      <c r="MRK1415" s="333"/>
      <c r="MRL1415" s="333"/>
      <c r="MRM1415" s="333"/>
      <c r="MRN1415" s="333"/>
      <c r="MRO1415" s="333"/>
      <c r="MRP1415" s="333"/>
      <c r="MRQ1415" s="333"/>
      <c r="MRR1415" s="333"/>
      <c r="MRS1415" s="333"/>
      <c r="MRT1415" s="333"/>
      <c r="MRU1415" s="333"/>
      <c r="MRV1415" s="333"/>
      <c r="MRW1415" s="333"/>
      <c r="MRX1415" s="333"/>
      <c r="MRY1415" s="333"/>
      <c r="MRZ1415" s="333"/>
      <c r="MSA1415" s="333"/>
      <c r="MSB1415" s="333"/>
      <c r="MSC1415" s="333"/>
      <c r="MSD1415" s="333"/>
      <c r="MSE1415" s="333"/>
      <c r="MSF1415" s="333"/>
      <c r="MSG1415" s="333"/>
      <c r="MSH1415" s="333"/>
      <c r="MSI1415" s="333"/>
      <c r="MSJ1415" s="333"/>
      <c r="MSK1415" s="333"/>
      <c r="MSL1415" s="333"/>
      <c r="MSM1415" s="333"/>
      <c r="MSN1415" s="333"/>
      <c r="MSO1415" s="333"/>
      <c r="MSP1415" s="333"/>
      <c r="MSQ1415" s="333"/>
      <c r="MSR1415" s="333"/>
      <c r="MSS1415" s="333"/>
      <c r="MST1415" s="333"/>
      <c r="MSU1415" s="333"/>
      <c r="MSV1415" s="333"/>
      <c r="MSW1415" s="333"/>
      <c r="MSX1415" s="333"/>
      <c r="MSY1415" s="333"/>
      <c r="MSZ1415" s="333"/>
      <c r="MTA1415" s="333"/>
      <c r="MTB1415" s="333"/>
      <c r="MTC1415" s="333"/>
      <c r="MTD1415" s="333"/>
      <c r="MTE1415" s="333"/>
      <c r="MTF1415" s="333"/>
      <c r="MTG1415" s="333"/>
      <c r="MTH1415" s="333"/>
      <c r="MTI1415" s="333"/>
      <c r="MTJ1415" s="333"/>
      <c r="MTK1415" s="333"/>
      <c r="MTL1415" s="333"/>
      <c r="MTM1415" s="333"/>
      <c r="MTN1415" s="333"/>
      <c r="MTO1415" s="333"/>
      <c r="MTP1415" s="333"/>
      <c r="MTQ1415" s="333"/>
      <c r="MTR1415" s="333"/>
      <c r="MTS1415" s="333"/>
      <c r="MTT1415" s="333"/>
      <c r="MTU1415" s="333"/>
      <c r="MTV1415" s="333"/>
      <c r="MTW1415" s="333"/>
      <c r="MTX1415" s="333"/>
      <c r="MTY1415" s="333"/>
      <c r="MTZ1415" s="333"/>
      <c r="MUA1415" s="333"/>
      <c r="MUB1415" s="333"/>
      <c r="MUC1415" s="333"/>
      <c r="MUD1415" s="333"/>
      <c r="MUE1415" s="333"/>
      <c r="MUF1415" s="333"/>
      <c r="MUG1415" s="333"/>
      <c r="MUH1415" s="333"/>
      <c r="MUI1415" s="333"/>
      <c r="MUJ1415" s="333"/>
      <c r="MUK1415" s="333"/>
      <c r="MUL1415" s="333"/>
      <c r="MUM1415" s="333"/>
      <c r="MUN1415" s="333"/>
      <c r="MUO1415" s="333"/>
      <c r="MUP1415" s="333"/>
      <c r="MUQ1415" s="333"/>
      <c r="MUR1415" s="333"/>
      <c r="MUS1415" s="333"/>
      <c r="MUT1415" s="333"/>
      <c r="MUU1415" s="333"/>
      <c r="MUV1415" s="333"/>
      <c r="MUW1415" s="333"/>
      <c r="MUX1415" s="333"/>
      <c r="MUY1415" s="333"/>
      <c r="MUZ1415" s="333"/>
      <c r="MVA1415" s="333"/>
      <c r="MVB1415" s="333"/>
      <c r="MVC1415" s="333"/>
      <c r="MVD1415" s="333"/>
      <c r="MVE1415" s="333"/>
      <c r="MVF1415" s="333"/>
      <c r="MVG1415" s="333"/>
      <c r="MVH1415" s="333"/>
      <c r="MVI1415" s="333"/>
      <c r="MVJ1415" s="333"/>
      <c r="MVK1415" s="333"/>
      <c r="MVL1415" s="333"/>
      <c r="MVM1415" s="333"/>
      <c r="MVN1415" s="333"/>
      <c r="MVO1415" s="333"/>
      <c r="MVP1415" s="333"/>
      <c r="MVQ1415" s="333"/>
      <c r="MVR1415" s="333"/>
      <c r="MVS1415" s="333"/>
      <c r="MVT1415" s="333"/>
      <c r="MVU1415" s="333"/>
      <c r="MVV1415" s="333"/>
      <c r="MVW1415" s="333"/>
      <c r="MVX1415" s="333"/>
      <c r="MVY1415" s="333"/>
      <c r="MVZ1415" s="333"/>
      <c r="MWA1415" s="333"/>
      <c r="MWB1415" s="333"/>
      <c r="MWC1415" s="333"/>
      <c r="MWD1415" s="333"/>
      <c r="MWE1415" s="333"/>
      <c r="MWF1415" s="333"/>
      <c r="MWG1415" s="333"/>
      <c r="MWH1415" s="333"/>
      <c r="MWI1415" s="333"/>
      <c r="MWJ1415" s="333"/>
      <c r="MWK1415" s="333"/>
      <c r="MWL1415" s="333"/>
      <c r="MWM1415" s="333"/>
      <c r="MWN1415" s="333"/>
      <c r="MWO1415" s="333"/>
      <c r="MWP1415" s="333"/>
      <c r="MWQ1415" s="333"/>
      <c r="MWR1415" s="333"/>
      <c r="MWS1415" s="333"/>
      <c r="MWT1415" s="333"/>
      <c r="MWU1415" s="333"/>
      <c r="MWV1415" s="333"/>
      <c r="MWW1415" s="333"/>
      <c r="MWX1415" s="333"/>
      <c r="MWY1415" s="333"/>
      <c r="MWZ1415" s="333"/>
      <c r="MXA1415" s="333"/>
      <c r="MXB1415" s="333"/>
      <c r="MXC1415" s="333"/>
      <c r="MXD1415" s="333"/>
      <c r="MXE1415" s="333"/>
      <c r="MXF1415" s="333"/>
      <c r="MXG1415" s="333"/>
      <c r="MXH1415" s="333"/>
      <c r="MXI1415" s="333"/>
      <c r="MXJ1415" s="333"/>
      <c r="MXK1415" s="333"/>
      <c r="MXL1415" s="333"/>
      <c r="MXM1415" s="333"/>
      <c r="MXN1415" s="333"/>
      <c r="MXO1415" s="333"/>
      <c r="MXP1415" s="333"/>
      <c r="MXQ1415" s="333"/>
      <c r="MXR1415" s="333"/>
      <c r="MXS1415" s="333"/>
      <c r="MXT1415" s="333"/>
      <c r="MXU1415" s="333"/>
      <c r="MXV1415" s="333"/>
      <c r="MXW1415" s="333"/>
      <c r="MXX1415" s="333"/>
      <c r="MXY1415" s="333"/>
      <c r="MXZ1415" s="333"/>
      <c r="MYA1415" s="333"/>
      <c r="MYB1415" s="333"/>
      <c r="MYC1415" s="333"/>
      <c r="MYD1415" s="333"/>
      <c r="MYE1415" s="333"/>
      <c r="MYF1415" s="333"/>
      <c r="MYG1415" s="333"/>
      <c r="MYH1415" s="333"/>
      <c r="MYI1415" s="333"/>
      <c r="MYJ1415" s="333"/>
      <c r="MYK1415" s="333"/>
      <c r="MYL1415" s="333"/>
      <c r="MYM1415" s="333"/>
      <c r="MYN1415" s="333"/>
      <c r="MYO1415" s="333"/>
      <c r="MYP1415" s="333"/>
      <c r="MYQ1415" s="333"/>
      <c r="MYR1415" s="333"/>
      <c r="MYS1415" s="333"/>
      <c r="MYT1415" s="333"/>
      <c r="MYU1415" s="333"/>
      <c r="MYV1415" s="333"/>
      <c r="MYW1415" s="333"/>
      <c r="MYX1415" s="333"/>
      <c r="MYY1415" s="333"/>
      <c r="MYZ1415" s="333"/>
      <c r="MZA1415" s="333"/>
      <c r="MZB1415" s="333"/>
      <c r="MZC1415" s="333"/>
      <c r="MZD1415" s="333"/>
      <c r="MZE1415" s="333"/>
      <c r="MZF1415" s="333"/>
      <c r="MZG1415" s="333"/>
      <c r="MZH1415" s="333"/>
      <c r="MZI1415" s="333"/>
      <c r="MZJ1415" s="333"/>
      <c r="MZK1415" s="333"/>
      <c r="MZL1415" s="333"/>
      <c r="MZM1415" s="333"/>
      <c r="MZN1415" s="333"/>
      <c r="MZO1415" s="333"/>
      <c r="MZP1415" s="333"/>
      <c r="MZQ1415" s="333"/>
      <c r="MZR1415" s="333"/>
      <c r="MZS1415" s="333"/>
      <c r="MZT1415" s="333"/>
      <c r="MZU1415" s="333"/>
      <c r="MZV1415" s="333"/>
      <c r="MZW1415" s="333"/>
      <c r="MZX1415" s="333"/>
      <c r="MZY1415" s="333"/>
      <c r="MZZ1415" s="333"/>
      <c r="NAA1415" s="333"/>
      <c r="NAB1415" s="333"/>
      <c r="NAC1415" s="333"/>
      <c r="NAD1415" s="333"/>
      <c r="NAE1415" s="333"/>
      <c r="NAF1415" s="333"/>
      <c r="NAG1415" s="333"/>
      <c r="NAH1415" s="333"/>
      <c r="NAI1415" s="333"/>
      <c r="NAJ1415" s="333"/>
      <c r="NAK1415" s="333"/>
      <c r="NAL1415" s="333"/>
      <c r="NAM1415" s="333"/>
      <c r="NAN1415" s="333"/>
      <c r="NAO1415" s="333"/>
      <c r="NAP1415" s="333"/>
      <c r="NAQ1415" s="333"/>
      <c r="NAR1415" s="333"/>
      <c r="NAS1415" s="333"/>
      <c r="NAT1415" s="333"/>
      <c r="NAU1415" s="333"/>
      <c r="NAV1415" s="333"/>
      <c r="NAW1415" s="333"/>
      <c r="NAX1415" s="333"/>
      <c r="NAY1415" s="333"/>
      <c r="NAZ1415" s="333"/>
      <c r="NBA1415" s="333"/>
      <c r="NBB1415" s="333"/>
      <c r="NBC1415" s="333"/>
      <c r="NBD1415" s="333"/>
      <c r="NBE1415" s="333"/>
      <c r="NBF1415" s="333"/>
      <c r="NBG1415" s="333"/>
      <c r="NBH1415" s="333"/>
      <c r="NBI1415" s="333"/>
      <c r="NBJ1415" s="333"/>
      <c r="NBK1415" s="333"/>
      <c r="NBL1415" s="333"/>
      <c r="NBM1415" s="333"/>
      <c r="NBN1415" s="333"/>
      <c r="NBO1415" s="333"/>
      <c r="NBP1415" s="333"/>
      <c r="NBQ1415" s="333"/>
      <c r="NBR1415" s="333"/>
      <c r="NBS1415" s="333"/>
      <c r="NBT1415" s="333"/>
      <c r="NBU1415" s="333"/>
      <c r="NBV1415" s="333"/>
      <c r="NBW1415" s="333"/>
      <c r="NBX1415" s="333"/>
      <c r="NBY1415" s="333"/>
      <c r="NBZ1415" s="333"/>
      <c r="NCA1415" s="333"/>
      <c r="NCB1415" s="333"/>
      <c r="NCC1415" s="333"/>
      <c r="NCD1415" s="333"/>
      <c r="NCE1415" s="333"/>
      <c r="NCF1415" s="333"/>
      <c r="NCG1415" s="333"/>
      <c r="NCH1415" s="333"/>
      <c r="NCI1415" s="333"/>
      <c r="NCJ1415" s="333"/>
      <c r="NCK1415" s="333"/>
      <c r="NCL1415" s="333"/>
      <c r="NCM1415" s="333"/>
      <c r="NCN1415" s="333"/>
      <c r="NCO1415" s="333"/>
      <c r="NCP1415" s="333"/>
      <c r="NCQ1415" s="333"/>
      <c r="NCR1415" s="333"/>
      <c r="NCS1415" s="333"/>
      <c r="NCT1415" s="333"/>
      <c r="NCU1415" s="333"/>
      <c r="NCV1415" s="333"/>
      <c r="NCW1415" s="333"/>
      <c r="NCX1415" s="333"/>
      <c r="NCY1415" s="333"/>
      <c r="NCZ1415" s="333"/>
      <c r="NDA1415" s="333"/>
      <c r="NDB1415" s="333"/>
      <c r="NDC1415" s="333"/>
      <c r="NDD1415" s="333"/>
      <c r="NDE1415" s="333"/>
      <c r="NDF1415" s="333"/>
      <c r="NDG1415" s="333"/>
      <c r="NDH1415" s="333"/>
      <c r="NDI1415" s="333"/>
      <c r="NDJ1415" s="333"/>
      <c r="NDK1415" s="333"/>
      <c r="NDL1415" s="333"/>
      <c r="NDM1415" s="333"/>
      <c r="NDN1415" s="333"/>
      <c r="NDO1415" s="333"/>
      <c r="NDP1415" s="333"/>
      <c r="NDQ1415" s="333"/>
      <c r="NDR1415" s="333"/>
      <c r="NDS1415" s="333"/>
      <c r="NDT1415" s="333"/>
      <c r="NDU1415" s="333"/>
      <c r="NDV1415" s="333"/>
      <c r="NDW1415" s="333"/>
      <c r="NDX1415" s="333"/>
      <c r="NDY1415" s="333"/>
      <c r="NDZ1415" s="333"/>
      <c r="NEA1415" s="333"/>
      <c r="NEB1415" s="333"/>
      <c r="NEC1415" s="333"/>
      <c r="NED1415" s="333"/>
      <c r="NEE1415" s="333"/>
      <c r="NEF1415" s="333"/>
      <c r="NEG1415" s="333"/>
      <c r="NEH1415" s="333"/>
      <c r="NEI1415" s="333"/>
      <c r="NEJ1415" s="333"/>
      <c r="NEK1415" s="333"/>
      <c r="NEL1415" s="333"/>
      <c r="NEM1415" s="333"/>
      <c r="NEN1415" s="333"/>
      <c r="NEO1415" s="333"/>
      <c r="NEP1415" s="333"/>
      <c r="NEQ1415" s="333"/>
      <c r="NER1415" s="333"/>
      <c r="NES1415" s="333"/>
      <c r="NET1415" s="333"/>
      <c r="NEU1415" s="333"/>
      <c r="NEV1415" s="333"/>
      <c r="NEW1415" s="333"/>
      <c r="NEX1415" s="333"/>
      <c r="NEY1415" s="333"/>
      <c r="NEZ1415" s="333"/>
      <c r="NFA1415" s="333"/>
      <c r="NFB1415" s="333"/>
      <c r="NFC1415" s="333"/>
      <c r="NFD1415" s="333"/>
      <c r="NFE1415" s="333"/>
      <c r="NFF1415" s="333"/>
      <c r="NFG1415" s="333"/>
      <c r="NFH1415" s="333"/>
      <c r="NFI1415" s="333"/>
      <c r="NFJ1415" s="333"/>
      <c r="NFK1415" s="333"/>
      <c r="NFL1415" s="333"/>
      <c r="NFM1415" s="333"/>
      <c r="NFN1415" s="333"/>
      <c r="NFO1415" s="333"/>
      <c r="NFP1415" s="333"/>
      <c r="NFQ1415" s="333"/>
      <c r="NFR1415" s="333"/>
      <c r="NFS1415" s="333"/>
      <c r="NFT1415" s="333"/>
      <c r="NFU1415" s="333"/>
      <c r="NFV1415" s="333"/>
      <c r="NFW1415" s="333"/>
      <c r="NFX1415" s="333"/>
      <c r="NFY1415" s="333"/>
      <c r="NFZ1415" s="333"/>
      <c r="NGA1415" s="333"/>
      <c r="NGB1415" s="333"/>
      <c r="NGC1415" s="333"/>
      <c r="NGD1415" s="333"/>
      <c r="NGE1415" s="333"/>
      <c r="NGF1415" s="333"/>
      <c r="NGG1415" s="333"/>
      <c r="NGH1415" s="333"/>
      <c r="NGI1415" s="333"/>
      <c r="NGJ1415" s="333"/>
      <c r="NGK1415" s="333"/>
      <c r="NGL1415" s="333"/>
      <c r="NGM1415" s="333"/>
      <c r="NGN1415" s="333"/>
      <c r="NGO1415" s="333"/>
      <c r="NGP1415" s="333"/>
      <c r="NGQ1415" s="333"/>
      <c r="NGR1415" s="333"/>
      <c r="NGS1415" s="333"/>
      <c r="NGT1415" s="333"/>
      <c r="NGU1415" s="333"/>
      <c r="NGV1415" s="333"/>
      <c r="NGW1415" s="333"/>
      <c r="NGX1415" s="333"/>
      <c r="NGY1415" s="333"/>
      <c r="NGZ1415" s="333"/>
      <c r="NHA1415" s="333"/>
      <c r="NHB1415" s="333"/>
      <c r="NHC1415" s="333"/>
      <c r="NHD1415" s="333"/>
      <c r="NHE1415" s="333"/>
      <c r="NHF1415" s="333"/>
      <c r="NHG1415" s="333"/>
      <c r="NHH1415" s="333"/>
      <c r="NHI1415" s="333"/>
      <c r="NHJ1415" s="333"/>
      <c r="NHK1415" s="333"/>
      <c r="NHL1415" s="333"/>
      <c r="NHM1415" s="333"/>
      <c r="NHN1415" s="333"/>
      <c r="NHO1415" s="333"/>
      <c r="NHP1415" s="333"/>
      <c r="NHQ1415" s="333"/>
      <c r="NHR1415" s="333"/>
      <c r="NHS1415" s="333"/>
      <c r="NHT1415" s="333"/>
      <c r="NHU1415" s="333"/>
      <c r="NHV1415" s="333"/>
      <c r="NHW1415" s="333"/>
      <c r="NHX1415" s="333"/>
      <c r="NHY1415" s="333"/>
      <c r="NHZ1415" s="333"/>
      <c r="NIA1415" s="333"/>
      <c r="NIB1415" s="333"/>
      <c r="NIC1415" s="333"/>
      <c r="NID1415" s="333"/>
      <c r="NIE1415" s="333"/>
      <c r="NIF1415" s="333"/>
      <c r="NIG1415" s="333"/>
      <c r="NIH1415" s="333"/>
      <c r="NII1415" s="333"/>
      <c r="NIJ1415" s="333"/>
      <c r="NIK1415" s="333"/>
      <c r="NIL1415" s="333"/>
      <c r="NIM1415" s="333"/>
      <c r="NIN1415" s="333"/>
      <c r="NIO1415" s="333"/>
      <c r="NIP1415" s="333"/>
      <c r="NIQ1415" s="333"/>
      <c r="NIR1415" s="333"/>
      <c r="NIS1415" s="333"/>
      <c r="NIT1415" s="333"/>
      <c r="NIU1415" s="333"/>
      <c r="NIV1415" s="333"/>
      <c r="NIW1415" s="333"/>
      <c r="NIX1415" s="333"/>
      <c r="NIY1415" s="333"/>
      <c r="NIZ1415" s="333"/>
      <c r="NJA1415" s="333"/>
      <c r="NJB1415" s="333"/>
      <c r="NJC1415" s="333"/>
      <c r="NJD1415" s="333"/>
      <c r="NJE1415" s="333"/>
      <c r="NJF1415" s="333"/>
      <c r="NJG1415" s="333"/>
      <c r="NJH1415" s="333"/>
      <c r="NJI1415" s="333"/>
      <c r="NJJ1415" s="333"/>
      <c r="NJK1415" s="333"/>
      <c r="NJL1415" s="333"/>
      <c r="NJM1415" s="333"/>
      <c r="NJN1415" s="333"/>
      <c r="NJO1415" s="333"/>
      <c r="NJP1415" s="333"/>
      <c r="NJQ1415" s="333"/>
      <c r="NJR1415" s="333"/>
      <c r="NJS1415" s="333"/>
      <c r="NJT1415" s="333"/>
      <c r="NJU1415" s="333"/>
      <c r="NJV1415" s="333"/>
      <c r="NJW1415" s="333"/>
      <c r="NJX1415" s="333"/>
      <c r="NJY1415" s="333"/>
      <c r="NJZ1415" s="333"/>
      <c r="NKA1415" s="333"/>
      <c r="NKB1415" s="333"/>
      <c r="NKC1415" s="333"/>
      <c r="NKD1415" s="333"/>
      <c r="NKE1415" s="333"/>
      <c r="NKF1415" s="333"/>
      <c r="NKG1415" s="333"/>
      <c r="NKH1415" s="333"/>
      <c r="NKI1415" s="333"/>
      <c r="NKJ1415" s="333"/>
      <c r="NKK1415" s="333"/>
      <c r="NKL1415" s="333"/>
      <c r="NKM1415" s="333"/>
      <c r="NKN1415" s="333"/>
      <c r="NKO1415" s="333"/>
      <c r="NKP1415" s="333"/>
      <c r="NKQ1415" s="333"/>
      <c r="NKR1415" s="333"/>
      <c r="NKS1415" s="333"/>
      <c r="NKT1415" s="333"/>
      <c r="NKU1415" s="333"/>
      <c r="NKV1415" s="333"/>
      <c r="NKW1415" s="333"/>
      <c r="NKX1415" s="333"/>
      <c r="NKY1415" s="333"/>
      <c r="NKZ1415" s="333"/>
      <c r="NLA1415" s="333"/>
      <c r="NLB1415" s="333"/>
      <c r="NLC1415" s="333"/>
      <c r="NLD1415" s="333"/>
      <c r="NLE1415" s="333"/>
      <c r="NLF1415" s="333"/>
      <c r="NLG1415" s="333"/>
      <c r="NLH1415" s="333"/>
      <c r="NLI1415" s="333"/>
      <c r="NLJ1415" s="333"/>
      <c r="NLK1415" s="333"/>
      <c r="NLL1415" s="333"/>
      <c r="NLM1415" s="333"/>
      <c r="NLN1415" s="333"/>
      <c r="NLO1415" s="333"/>
      <c r="NLP1415" s="333"/>
      <c r="NLQ1415" s="333"/>
      <c r="NLR1415" s="333"/>
      <c r="NLS1415" s="333"/>
      <c r="NLT1415" s="333"/>
      <c r="NLU1415" s="333"/>
      <c r="NLV1415" s="333"/>
      <c r="NLW1415" s="333"/>
      <c r="NLX1415" s="333"/>
      <c r="NLY1415" s="333"/>
      <c r="NLZ1415" s="333"/>
      <c r="NMA1415" s="333"/>
      <c r="NMB1415" s="333"/>
      <c r="NMC1415" s="333"/>
      <c r="NMD1415" s="333"/>
      <c r="NME1415" s="333"/>
      <c r="NMF1415" s="333"/>
      <c r="NMG1415" s="333"/>
      <c r="NMH1415" s="333"/>
      <c r="NMI1415" s="333"/>
      <c r="NMJ1415" s="333"/>
      <c r="NMK1415" s="333"/>
      <c r="NML1415" s="333"/>
      <c r="NMM1415" s="333"/>
      <c r="NMN1415" s="333"/>
      <c r="NMO1415" s="333"/>
      <c r="NMP1415" s="333"/>
      <c r="NMQ1415" s="333"/>
      <c r="NMR1415" s="333"/>
      <c r="NMS1415" s="333"/>
      <c r="NMT1415" s="333"/>
      <c r="NMU1415" s="333"/>
      <c r="NMV1415" s="333"/>
      <c r="NMW1415" s="333"/>
      <c r="NMX1415" s="333"/>
      <c r="NMY1415" s="333"/>
      <c r="NMZ1415" s="333"/>
      <c r="NNA1415" s="333"/>
      <c r="NNB1415" s="333"/>
      <c r="NNC1415" s="333"/>
      <c r="NND1415" s="333"/>
      <c r="NNE1415" s="333"/>
      <c r="NNF1415" s="333"/>
      <c r="NNG1415" s="333"/>
      <c r="NNH1415" s="333"/>
      <c r="NNI1415" s="333"/>
      <c r="NNJ1415" s="333"/>
      <c r="NNK1415" s="333"/>
      <c r="NNL1415" s="333"/>
      <c r="NNM1415" s="333"/>
      <c r="NNN1415" s="333"/>
      <c r="NNO1415" s="333"/>
      <c r="NNP1415" s="333"/>
      <c r="NNQ1415" s="333"/>
      <c r="NNR1415" s="333"/>
      <c r="NNS1415" s="333"/>
      <c r="NNT1415" s="333"/>
      <c r="NNU1415" s="333"/>
      <c r="NNV1415" s="333"/>
      <c r="NNW1415" s="333"/>
      <c r="NNX1415" s="333"/>
      <c r="NNY1415" s="333"/>
      <c r="NNZ1415" s="333"/>
      <c r="NOA1415" s="333"/>
      <c r="NOB1415" s="333"/>
      <c r="NOC1415" s="333"/>
      <c r="NOD1415" s="333"/>
      <c r="NOE1415" s="333"/>
      <c r="NOF1415" s="333"/>
      <c r="NOG1415" s="333"/>
      <c r="NOH1415" s="333"/>
      <c r="NOI1415" s="333"/>
      <c r="NOJ1415" s="333"/>
      <c r="NOK1415" s="333"/>
      <c r="NOL1415" s="333"/>
      <c r="NOM1415" s="333"/>
      <c r="NON1415" s="333"/>
      <c r="NOO1415" s="333"/>
      <c r="NOP1415" s="333"/>
      <c r="NOQ1415" s="333"/>
      <c r="NOR1415" s="333"/>
      <c r="NOS1415" s="333"/>
      <c r="NOT1415" s="333"/>
      <c r="NOU1415" s="333"/>
      <c r="NOV1415" s="333"/>
      <c r="NOW1415" s="333"/>
      <c r="NOX1415" s="333"/>
      <c r="NOY1415" s="333"/>
      <c r="NOZ1415" s="333"/>
      <c r="NPA1415" s="333"/>
      <c r="NPB1415" s="333"/>
      <c r="NPC1415" s="333"/>
      <c r="NPD1415" s="333"/>
      <c r="NPE1415" s="333"/>
      <c r="NPF1415" s="333"/>
      <c r="NPG1415" s="333"/>
      <c r="NPH1415" s="333"/>
      <c r="NPI1415" s="333"/>
      <c r="NPJ1415" s="333"/>
      <c r="NPK1415" s="333"/>
      <c r="NPL1415" s="333"/>
      <c r="NPM1415" s="333"/>
      <c r="NPN1415" s="333"/>
      <c r="NPO1415" s="333"/>
      <c r="NPP1415" s="333"/>
      <c r="NPQ1415" s="333"/>
      <c r="NPR1415" s="333"/>
      <c r="NPS1415" s="333"/>
      <c r="NPT1415" s="333"/>
      <c r="NPU1415" s="333"/>
      <c r="NPV1415" s="333"/>
      <c r="NPW1415" s="333"/>
      <c r="NPX1415" s="333"/>
      <c r="NPY1415" s="333"/>
      <c r="NPZ1415" s="333"/>
      <c r="NQA1415" s="333"/>
      <c r="NQB1415" s="333"/>
      <c r="NQC1415" s="333"/>
      <c r="NQD1415" s="333"/>
      <c r="NQE1415" s="333"/>
      <c r="NQF1415" s="333"/>
      <c r="NQG1415" s="333"/>
      <c r="NQH1415" s="333"/>
      <c r="NQI1415" s="333"/>
      <c r="NQJ1415" s="333"/>
      <c r="NQK1415" s="333"/>
      <c r="NQL1415" s="333"/>
      <c r="NQM1415" s="333"/>
      <c r="NQN1415" s="333"/>
      <c r="NQO1415" s="333"/>
      <c r="NQP1415" s="333"/>
      <c r="NQQ1415" s="333"/>
      <c r="NQR1415" s="333"/>
      <c r="NQS1415" s="333"/>
      <c r="NQT1415" s="333"/>
      <c r="NQU1415" s="333"/>
      <c r="NQV1415" s="333"/>
      <c r="NQW1415" s="333"/>
      <c r="NQX1415" s="333"/>
      <c r="NQY1415" s="333"/>
      <c r="NQZ1415" s="333"/>
      <c r="NRA1415" s="333"/>
      <c r="NRB1415" s="333"/>
      <c r="NRC1415" s="333"/>
      <c r="NRD1415" s="333"/>
      <c r="NRE1415" s="333"/>
      <c r="NRF1415" s="333"/>
      <c r="NRG1415" s="333"/>
      <c r="NRH1415" s="333"/>
      <c r="NRI1415" s="333"/>
      <c r="NRJ1415" s="333"/>
      <c r="NRK1415" s="333"/>
      <c r="NRL1415" s="333"/>
      <c r="NRM1415" s="333"/>
      <c r="NRN1415" s="333"/>
      <c r="NRO1415" s="333"/>
      <c r="NRP1415" s="333"/>
      <c r="NRQ1415" s="333"/>
      <c r="NRR1415" s="333"/>
      <c r="NRS1415" s="333"/>
      <c r="NRT1415" s="333"/>
      <c r="NRU1415" s="333"/>
      <c r="NRV1415" s="333"/>
      <c r="NRW1415" s="333"/>
      <c r="NRX1415" s="333"/>
      <c r="NRY1415" s="333"/>
      <c r="NRZ1415" s="333"/>
      <c r="NSA1415" s="333"/>
      <c r="NSB1415" s="333"/>
      <c r="NSC1415" s="333"/>
      <c r="NSD1415" s="333"/>
      <c r="NSE1415" s="333"/>
      <c r="NSF1415" s="333"/>
      <c r="NSG1415" s="333"/>
      <c r="NSH1415" s="333"/>
      <c r="NSI1415" s="333"/>
      <c r="NSJ1415" s="333"/>
      <c r="NSK1415" s="333"/>
      <c r="NSL1415" s="333"/>
      <c r="NSM1415" s="333"/>
      <c r="NSN1415" s="333"/>
      <c r="NSO1415" s="333"/>
      <c r="NSP1415" s="333"/>
      <c r="NSQ1415" s="333"/>
      <c r="NSR1415" s="333"/>
      <c r="NSS1415" s="333"/>
      <c r="NST1415" s="333"/>
      <c r="NSU1415" s="333"/>
      <c r="NSV1415" s="333"/>
      <c r="NSW1415" s="333"/>
      <c r="NSX1415" s="333"/>
      <c r="NSY1415" s="333"/>
      <c r="NSZ1415" s="333"/>
      <c r="NTA1415" s="333"/>
      <c r="NTB1415" s="333"/>
      <c r="NTC1415" s="333"/>
      <c r="NTD1415" s="333"/>
      <c r="NTE1415" s="333"/>
      <c r="NTF1415" s="333"/>
      <c r="NTG1415" s="333"/>
      <c r="NTH1415" s="333"/>
      <c r="NTI1415" s="333"/>
      <c r="NTJ1415" s="333"/>
      <c r="NTK1415" s="333"/>
      <c r="NTL1415" s="333"/>
      <c r="NTM1415" s="333"/>
      <c r="NTN1415" s="333"/>
      <c r="NTO1415" s="333"/>
      <c r="NTP1415" s="333"/>
      <c r="NTQ1415" s="333"/>
      <c r="NTR1415" s="333"/>
      <c r="NTS1415" s="333"/>
      <c r="NTT1415" s="333"/>
      <c r="NTU1415" s="333"/>
      <c r="NTV1415" s="333"/>
      <c r="NTW1415" s="333"/>
      <c r="NTX1415" s="333"/>
      <c r="NTY1415" s="333"/>
      <c r="NTZ1415" s="333"/>
      <c r="NUA1415" s="333"/>
      <c r="NUB1415" s="333"/>
      <c r="NUC1415" s="333"/>
      <c r="NUD1415" s="333"/>
      <c r="NUE1415" s="333"/>
      <c r="NUF1415" s="333"/>
      <c r="NUG1415" s="333"/>
      <c r="NUH1415" s="333"/>
      <c r="NUI1415" s="333"/>
      <c r="NUJ1415" s="333"/>
      <c r="NUK1415" s="333"/>
      <c r="NUL1415" s="333"/>
      <c r="NUM1415" s="333"/>
      <c r="NUN1415" s="333"/>
      <c r="NUO1415" s="333"/>
      <c r="NUP1415" s="333"/>
      <c r="NUQ1415" s="333"/>
      <c r="NUR1415" s="333"/>
      <c r="NUS1415" s="333"/>
      <c r="NUT1415" s="333"/>
      <c r="NUU1415" s="333"/>
      <c r="NUV1415" s="333"/>
      <c r="NUW1415" s="333"/>
      <c r="NUX1415" s="333"/>
      <c r="NUY1415" s="333"/>
      <c r="NUZ1415" s="333"/>
      <c r="NVA1415" s="333"/>
      <c r="NVB1415" s="333"/>
      <c r="NVC1415" s="333"/>
      <c r="NVD1415" s="333"/>
      <c r="NVE1415" s="333"/>
      <c r="NVF1415" s="333"/>
      <c r="NVG1415" s="333"/>
      <c r="NVH1415" s="333"/>
      <c r="NVI1415" s="333"/>
      <c r="NVJ1415" s="333"/>
      <c r="NVK1415" s="333"/>
      <c r="NVL1415" s="333"/>
      <c r="NVM1415" s="333"/>
      <c r="NVN1415" s="333"/>
      <c r="NVO1415" s="333"/>
      <c r="NVP1415" s="333"/>
      <c r="NVQ1415" s="333"/>
      <c r="NVR1415" s="333"/>
      <c r="NVS1415" s="333"/>
      <c r="NVT1415" s="333"/>
      <c r="NVU1415" s="333"/>
      <c r="NVV1415" s="333"/>
      <c r="NVW1415" s="333"/>
      <c r="NVX1415" s="333"/>
      <c r="NVY1415" s="333"/>
      <c r="NVZ1415" s="333"/>
      <c r="NWA1415" s="333"/>
      <c r="NWB1415" s="333"/>
      <c r="NWC1415" s="333"/>
      <c r="NWD1415" s="333"/>
      <c r="NWE1415" s="333"/>
      <c r="NWF1415" s="333"/>
      <c r="NWG1415" s="333"/>
      <c r="NWH1415" s="333"/>
      <c r="NWI1415" s="333"/>
      <c r="NWJ1415" s="333"/>
      <c r="NWK1415" s="333"/>
      <c r="NWL1415" s="333"/>
      <c r="NWM1415" s="333"/>
      <c r="NWN1415" s="333"/>
      <c r="NWO1415" s="333"/>
      <c r="NWP1415" s="333"/>
      <c r="NWQ1415" s="333"/>
      <c r="NWR1415" s="333"/>
      <c r="NWS1415" s="333"/>
      <c r="NWT1415" s="333"/>
      <c r="NWU1415" s="333"/>
      <c r="NWV1415" s="333"/>
      <c r="NWW1415" s="333"/>
      <c r="NWX1415" s="333"/>
      <c r="NWY1415" s="333"/>
      <c r="NWZ1415" s="333"/>
      <c r="NXA1415" s="333"/>
      <c r="NXB1415" s="333"/>
      <c r="NXC1415" s="333"/>
      <c r="NXD1415" s="333"/>
      <c r="NXE1415" s="333"/>
      <c r="NXF1415" s="333"/>
      <c r="NXG1415" s="333"/>
      <c r="NXH1415" s="333"/>
      <c r="NXI1415" s="333"/>
      <c r="NXJ1415" s="333"/>
      <c r="NXK1415" s="333"/>
      <c r="NXL1415" s="333"/>
      <c r="NXM1415" s="333"/>
      <c r="NXN1415" s="333"/>
      <c r="NXO1415" s="333"/>
      <c r="NXP1415" s="333"/>
      <c r="NXQ1415" s="333"/>
      <c r="NXR1415" s="333"/>
      <c r="NXS1415" s="333"/>
      <c r="NXT1415" s="333"/>
      <c r="NXU1415" s="333"/>
      <c r="NXV1415" s="333"/>
      <c r="NXW1415" s="333"/>
      <c r="NXX1415" s="333"/>
      <c r="NXY1415" s="333"/>
      <c r="NXZ1415" s="333"/>
      <c r="NYA1415" s="333"/>
      <c r="NYB1415" s="333"/>
      <c r="NYC1415" s="333"/>
      <c r="NYD1415" s="333"/>
      <c r="NYE1415" s="333"/>
      <c r="NYF1415" s="333"/>
      <c r="NYG1415" s="333"/>
      <c r="NYH1415" s="333"/>
      <c r="NYI1415" s="333"/>
      <c r="NYJ1415" s="333"/>
      <c r="NYK1415" s="333"/>
      <c r="NYL1415" s="333"/>
      <c r="NYM1415" s="333"/>
      <c r="NYN1415" s="333"/>
      <c r="NYO1415" s="333"/>
      <c r="NYP1415" s="333"/>
      <c r="NYQ1415" s="333"/>
      <c r="NYR1415" s="333"/>
      <c r="NYS1415" s="333"/>
      <c r="NYT1415" s="333"/>
      <c r="NYU1415" s="333"/>
      <c r="NYV1415" s="333"/>
      <c r="NYW1415" s="333"/>
      <c r="NYX1415" s="333"/>
      <c r="NYY1415" s="333"/>
      <c r="NYZ1415" s="333"/>
      <c r="NZA1415" s="333"/>
      <c r="NZB1415" s="333"/>
      <c r="NZC1415" s="333"/>
      <c r="NZD1415" s="333"/>
      <c r="NZE1415" s="333"/>
      <c r="NZF1415" s="333"/>
      <c r="NZG1415" s="333"/>
      <c r="NZH1415" s="333"/>
      <c r="NZI1415" s="333"/>
      <c r="NZJ1415" s="333"/>
      <c r="NZK1415" s="333"/>
      <c r="NZL1415" s="333"/>
      <c r="NZM1415" s="333"/>
      <c r="NZN1415" s="333"/>
      <c r="NZO1415" s="333"/>
      <c r="NZP1415" s="333"/>
      <c r="NZQ1415" s="333"/>
      <c r="NZR1415" s="333"/>
      <c r="NZS1415" s="333"/>
      <c r="NZT1415" s="333"/>
      <c r="NZU1415" s="333"/>
      <c r="NZV1415" s="333"/>
      <c r="NZW1415" s="333"/>
      <c r="NZX1415" s="333"/>
      <c r="NZY1415" s="333"/>
      <c r="NZZ1415" s="333"/>
      <c r="OAA1415" s="333"/>
      <c r="OAB1415" s="333"/>
      <c r="OAC1415" s="333"/>
      <c r="OAD1415" s="333"/>
      <c r="OAE1415" s="333"/>
      <c r="OAF1415" s="333"/>
      <c r="OAG1415" s="333"/>
      <c r="OAH1415" s="333"/>
      <c r="OAI1415" s="333"/>
      <c r="OAJ1415" s="333"/>
      <c r="OAK1415" s="333"/>
      <c r="OAL1415" s="333"/>
      <c r="OAM1415" s="333"/>
      <c r="OAN1415" s="333"/>
      <c r="OAO1415" s="333"/>
      <c r="OAP1415" s="333"/>
      <c r="OAQ1415" s="333"/>
      <c r="OAR1415" s="333"/>
      <c r="OAS1415" s="333"/>
      <c r="OAT1415" s="333"/>
      <c r="OAU1415" s="333"/>
      <c r="OAV1415" s="333"/>
      <c r="OAW1415" s="333"/>
      <c r="OAX1415" s="333"/>
      <c r="OAY1415" s="333"/>
      <c r="OAZ1415" s="333"/>
      <c r="OBA1415" s="333"/>
      <c r="OBB1415" s="333"/>
      <c r="OBC1415" s="333"/>
      <c r="OBD1415" s="333"/>
      <c r="OBE1415" s="333"/>
      <c r="OBF1415" s="333"/>
      <c r="OBG1415" s="333"/>
      <c r="OBH1415" s="333"/>
      <c r="OBI1415" s="333"/>
      <c r="OBJ1415" s="333"/>
      <c r="OBK1415" s="333"/>
      <c r="OBL1415" s="333"/>
      <c r="OBM1415" s="333"/>
      <c r="OBN1415" s="333"/>
      <c r="OBO1415" s="333"/>
      <c r="OBP1415" s="333"/>
      <c r="OBQ1415" s="333"/>
      <c r="OBR1415" s="333"/>
      <c r="OBS1415" s="333"/>
      <c r="OBT1415" s="333"/>
      <c r="OBU1415" s="333"/>
      <c r="OBV1415" s="333"/>
      <c r="OBW1415" s="333"/>
      <c r="OBX1415" s="333"/>
      <c r="OBY1415" s="333"/>
      <c r="OBZ1415" s="333"/>
      <c r="OCA1415" s="333"/>
      <c r="OCB1415" s="333"/>
      <c r="OCC1415" s="333"/>
      <c r="OCD1415" s="333"/>
      <c r="OCE1415" s="333"/>
      <c r="OCF1415" s="333"/>
      <c r="OCG1415" s="333"/>
      <c r="OCH1415" s="333"/>
      <c r="OCI1415" s="333"/>
      <c r="OCJ1415" s="333"/>
      <c r="OCK1415" s="333"/>
      <c r="OCL1415" s="333"/>
      <c r="OCM1415" s="333"/>
      <c r="OCN1415" s="333"/>
      <c r="OCO1415" s="333"/>
      <c r="OCP1415" s="333"/>
      <c r="OCQ1415" s="333"/>
      <c r="OCR1415" s="333"/>
      <c r="OCS1415" s="333"/>
      <c r="OCT1415" s="333"/>
      <c r="OCU1415" s="333"/>
      <c r="OCV1415" s="333"/>
      <c r="OCW1415" s="333"/>
      <c r="OCX1415" s="333"/>
      <c r="OCY1415" s="333"/>
      <c r="OCZ1415" s="333"/>
      <c r="ODA1415" s="333"/>
      <c r="ODB1415" s="333"/>
      <c r="ODC1415" s="333"/>
      <c r="ODD1415" s="333"/>
      <c r="ODE1415" s="333"/>
      <c r="ODF1415" s="333"/>
      <c r="ODG1415" s="333"/>
      <c r="ODH1415" s="333"/>
      <c r="ODI1415" s="333"/>
      <c r="ODJ1415" s="333"/>
      <c r="ODK1415" s="333"/>
      <c r="ODL1415" s="333"/>
      <c r="ODM1415" s="333"/>
      <c r="ODN1415" s="333"/>
      <c r="ODO1415" s="333"/>
      <c r="ODP1415" s="333"/>
      <c r="ODQ1415" s="333"/>
      <c r="ODR1415" s="333"/>
      <c r="ODS1415" s="333"/>
      <c r="ODT1415" s="333"/>
      <c r="ODU1415" s="333"/>
      <c r="ODV1415" s="333"/>
      <c r="ODW1415" s="333"/>
      <c r="ODX1415" s="333"/>
      <c r="ODY1415" s="333"/>
      <c r="ODZ1415" s="333"/>
      <c r="OEA1415" s="333"/>
      <c r="OEB1415" s="333"/>
      <c r="OEC1415" s="333"/>
      <c r="OED1415" s="333"/>
      <c r="OEE1415" s="333"/>
      <c r="OEF1415" s="333"/>
      <c r="OEG1415" s="333"/>
      <c r="OEH1415" s="333"/>
      <c r="OEI1415" s="333"/>
      <c r="OEJ1415" s="333"/>
      <c r="OEK1415" s="333"/>
      <c r="OEL1415" s="333"/>
      <c r="OEM1415" s="333"/>
      <c r="OEN1415" s="333"/>
      <c r="OEO1415" s="333"/>
      <c r="OEP1415" s="333"/>
      <c r="OEQ1415" s="333"/>
      <c r="OER1415" s="333"/>
      <c r="OES1415" s="333"/>
      <c r="OET1415" s="333"/>
      <c r="OEU1415" s="333"/>
      <c r="OEV1415" s="333"/>
      <c r="OEW1415" s="333"/>
      <c r="OEX1415" s="333"/>
      <c r="OEY1415" s="333"/>
      <c r="OEZ1415" s="333"/>
      <c r="OFA1415" s="333"/>
      <c r="OFB1415" s="333"/>
      <c r="OFC1415" s="333"/>
      <c r="OFD1415" s="333"/>
      <c r="OFE1415" s="333"/>
      <c r="OFF1415" s="333"/>
      <c r="OFG1415" s="333"/>
      <c r="OFH1415" s="333"/>
      <c r="OFI1415" s="333"/>
      <c r="OFJ1415" s="333"/>
      <c r="OFK1415" s="333"/>
      <c r="OFL1415" s="333"/>
      <c r="OFM1415" s="333"/>
      <c r="OFN1415" s="333"/>
      <c r="OFO1415" s="333"/>
      <c r="OFP1415" s="333"/>
      <c r="OFQ1415" s="333"/>
      <c r="OFR1415" s="333"/>
      <c r="OFS1415" s="333"/>
      <c r="OFT1415" s="333"/>
      <c r="OFU1415" s="333"/>
      <c r="OFV1415" s="333"/>
      <c r="OFW1415" s="333"/>
      <c r="OFX1415" s="333"/>
      <c r="OFY1415" s="333"/>
      <c r="OFZ1415" s="333"/>
      <c r="OGA1415" s="333"/>
      <c r="OGB1415" s="333"/>
      <c r="OGC1415" s="333"/>
      <c r="OGD1415" s="333"/>
      <c r="OGE1415" s="333"/>
      <c r="OGF1415" s="333"/>
      <c r="OGG1415" s="333"/>
      <c r="OGH1415" s="333"/>
      <c r="OGI1415" s="333"/>
      <c r="OGJ1415" s="333"/>
      <c r="OGK1415" s="333"/>
      <c r="OGL1415" s="333"/>
      <c r="OGM1415" s="333"/>
      <c r="OGN1415" s="333"/>
      <c r="OGO1415" s="333"/>
      <c r="OGP1415" s="333"/>
      <c r="OGQ1415" s="333"/>
      <c r="OGR1415" s="333"/>
      <c r="OGS1415" s="333"/>
      <c r="OGT1415" s="333"/>
      <c r="OGU1415" s="333"/>
      <c r="OGV1415" s="333"/>
      <c r="OGW1415" s="333"/>
      <c r="OGX1415" s="333"/>
      <c r="OGY1415" s="333"/>
      <c r="OGZ1415" s="333"/>
      <c r="OHA1415" s="333"/>
      <c r="OHB1415" s="333"/>
      <c r="OHC1415" s="333"/>
      <c r="OHD1415" s="333"/>
      <c r="OHE1415" s="333"/>
      <c r="OHF1415" s="333"/>
      <c r="OHG1415" s="333"/>
      <c r="OHH1415" s="333"/>
      <c r="OHI1415" s="333"/>
      <c r="OHJ1415" s="333"/>
      <c r="OHK1415" s="333"/>
      <c r="OHL1415" s="333"/>
      <c r="OHM1415" s="333"/>
      <c r="OHN1415" s="333"/>
      <c r="OHO1415" s="333"/>
      <c r="OHP1415" s="333"/>
      <c r="OHQ1415" s="333"/>
      <c r="OHR1415" s="333"/>
      <c r="OHS1415" s="333"/>
      <c r="OHT1415" s="333"/>
      <c r="OHU1415" s="333"/>
      <c r="OHV1415" s="333"/>
      <c r="OHW1415" s="333"/>
      <c r="OHX1415" s="333"/>
      <c r="OHY1415" s="333"/>
      <c r="OHZ1415" s="333"/>
      <c r="OIA1415" s="333"/>
      <c r="OIB1415" s="333"/>
      <c r="OIC1415" s="333"/>
      <c r="OID1415" s="333"/>
      <c r="OIE1415" s="333"/>
      <c r="OIF1415" s="333"/>
      <c r="OIG1415" s="333"/>
      <c r="OIH1415" s="333"/>
      <c r="OII1415" s="333"/>
      <c r="OIJ1415" s="333"/>
      <c r="OIK1415" s="333"/>
      <c r="OIL1415" s="333"/>
      <c r="OIM1415" s="333"/>
      <c r="OIN1415" s="333"/>
      <c r="OIO1415" s="333"/>
      <c r="OIP1415" s="333"/>
      <c r="OIQ1415" s="333"/>
      <c r="OIR1415" s="333"/>
      <c r="OIS1415" s="333"/>
      <c r="OIT1415" s="333"/>
      <c r="OIU1415" s="333"/>
      <c r="OIV1415" s="333"/>
      <c r="OIW1415" s="333"/>
      <c r="OIX1415" s="333"/>
      <c r="OIY1415" s="333"/>
      <c r="OIZ1415" s="333"/>
      <c r="OJA1415" s="333"/>
      <c r="OJB1415" s="333"/>
      <c r="OJC1415" s="333"/>
      <c r="OJD1415" s="333"/>
      <c r="OJE1415" s="333"/>
      <c r="OJF1415" s="333"/>
      <c r="OJG1415" s="333"/>
      <c r="OJH1415" s="333"/>
      <c r="OJI1415" s="333"/>
      <c r="OJJ1415" s="333"/>
      <c r="OJK1415" s="333"/>
      <c r="OJL1415" s="333"/>
      <c r="OJM1415" s="333"/>
      <c r="OJN1415" s="333"/>
      <c r="OJO1415" s="333"/>
      <c r="OJP1415" s="333"/>
      <c r="OJQ1415" s="333"/>
      <c r="OJR1415" s="333"/>
      <c r="OJS1415" s="333"/>
      <c r="OJT1415" s="333"/>
      <c r="OJU1415" s="333"/>
      <c r="OJV1415" s="333"/>
      <c r="OJW1415" s="333"/>
      <c r="OJX1415" s="333"/>
      <c r="OJY1415" s="333"/>
      <c r="OJZ1415" s="333"/>
      <c r="OKA1415" s="333"/>
      <c r="OKB1415" s="333"/>
      <c r="OKC1415" s="333"/>
      <c r="OKD1415" s="333"/>
      <c r="OKE1415" s="333"/>
      <c r="OKF1415" s="333"/>
      <c r="OKG1415" s="333"/>
      <c r="OKH1415" s="333"/>
      <c r="OKI1415" s="333"/>
      <c r="OKJ1415" s="333"/>
      <c r="OKK1415" s="333"/>
      <c r="OKL1415" s="333"/>
      <c r="OKM1415" s="333"/>
      <c r="OKN1415" s="333"/>
      <c r="OKO1415" s="333"/>
      <c r="OKP1415" s="333"/>
      <c r="OKQ1415" s="333"/>
      <c r="OKR1415" s="333"/>
      <c r="OKS1415" s="333"/>
      <c r="OKT1415" s="333"/>
      <c r="OKU1415" s="333"/>
      <c r="OKV1415" s="333"/>
      <c r="OKW1415" s="333"/>
      <c r="OKX1415" s="333"/>
      <c r="OKY1415" s="333"/>
      <c r="OKZ1415" s="333"/>
      <c r="OLA1415" s="333"/>
      <c r="OLB1415" s="333"/>
      <c r="OLC1415" s="333"/>
      <c r="OLD1415" s="333"/>
      <c r="OLE1415" s="333"/>
      <c r="OLF1415" s="333"/>
      <c r="OLG1415" s="333"/>
      <c r="OLH1415" s="333"/>
      <c r="OLI1415" s="333"/>
      <c r="OLJ1415" s="333"/>
      <c r="OLK1415" s="333"/>
      <c r="OLL1415" s="333"/>
      <c r="OLM1415" s="333"/>
      <c r="OLN1415" s="333"/>
      <c r="OLO1415" s="333"/>
      <c r="OLP1415" s="333"/>
      <c r="OLQ1415" s="333"/>
      <c r="OLR1415" s="333"/>
      <c r="OLS1415" s="333"/>
      <c r="OLT1415" s="333"/>
      <c r="OLU1415" s="333"/>
      <c r="OLV1415" s="333"/>
      <c r="OLW1415" s="333"/>
      <c r="OLX1415" s="333"/>
      <c r="OLY1415" s="333"/>
      <c r="OLZ1415" s="333"/>
      <c r="OMA1415" s="333"/>
      <c r="OMB1415" s="333"/>
      <c r="OMC1415" s="333"/>
      <c r="OMD1415" s="333"/>
      <c r="OME1415" s="333"/>
      <c r="OMF1415" s="333"/>
      <c r="OMG1415" s="333"/>
      <c r="OMH1415" s="333"/>
      <c r="OMI1415" s="333"/>
      <c r="OMJ1415" s="333"/>
      <c r="OMK1415" s="333"/>
      <c r="OML1415" s="333"/>
      <c r="OMM1415" s="333"/>
      <c r="OMN1415" s="333"/>
      <c r="OMO1415" s="333"/>
      <c r="OMP1415" s="333"/>
      <c r="OMQ1415" s="333"/>
      <c r="OMR1415" s="333"/>
      <c r="OMS1415" s="333"/>
      <c r="OMT1415" s="333"/>
      <c r="OMU1415" s="333"/>
      <c r="OMV1415" s="333"/>
      <c r="OMW1415" s="333"/>
      <c r="OMX1415" s="333"/>
      <c r="OMY1415" s="333"/>
      <c r="OMZ1415" s="333"/>
      <c r="ONA1415" s="333"/>
      <c r="ONB1415" s="333"/>
      <c r="ONC1415" s="333"/>
      <c r="OND1415" s="333"/>
      <c r="ONE1415" s="333"/>
      <c r="ONF1415" s="333"/>
      <c r="ONG1415" s="333"/>
      <c r="ONH1415" s="333"/>
      <c r="ONI1415" s="333"/>
      <c r="ONJ1415" s="333"/>
      <c r="ONK1415" s="333"/>
      <c r="ONL1415" s="333"/>
      <c r="ONM1415" s="333"/>
      <c r="ONN1415" s="333"/>
      <c r="ONO1415" s="333"/>
      <c r="ONP1415" s="333"/>
      <c r="ONQ1415" s="333"/>
      <c r="ONR1415" s="333"/>
      <c r="ONS1415" s="333"/>
      <c r="ONT1415" s="333"/>
      <c r="ONU1415" s="333"/>
      <c r="ONV1415" s="333"/>
      <c r="ONW1415" s="333"/>
      <c r="ONX1415" s="333"/>
      <c r="ONY1415" s="333"/>
      <c r="ONZ1415" s="333"/>
      <c r="OOA1415" s="333"/>
      <c r="OOB1415" s="333"/>
      <c r="OOC1415" s="333"/>
      <c r="OOD1415" s="333"/>
      <c r="OOE1415" s="333"/>
      <c r="OOF1415" s="333"/>
      <c r="OOG1415" s="333"/>
      <c r="OOH1415" s="333"/>
      <c r="OOI1415" s="333"/>
      <c r="OOJ1415" s="333"/>
      <c r="OOK1415" s="333"/>
      <c r="OOL1415" s="333"/>
      <c r="OOM1415" s="333"/>
      <c r="OON1415" s="333"/>
      <c r="OOO1415" s="333"/>
      <c r="OOP1415" s="333"/>
      <c r="OOQ1415" s="333"/>
      <c r="OOR1415" s="333"/>
      <c r="OOS1415" s="333"/>
      <c r="OOT1415" s="333"/>
      <c r="OOU1415" s="333"/>
      <c r="OOV1415" s="333"/>
      <c r="OOW1415" s="333"/>
      <c r="OOX1415" s="333"/>
      <c r="OOY1415" s="333"/>
      <c r="OOZ1415" s="333"/>
      <c r="OPA1415" s="333"/>
      <c r="OPB1415" s="333"/>
      <c r="OPC1415" s="333"/>
      <c r="OPD1415" s="333"/>
      <c r="OPE1415" s="333"/>
      <c r="OPF1415" s="333"/>
      <c r="OPG1415" s="333"/>
      <c r="OPH1415" s="333"/>
      <c r="OPI1415" s="333"/>
      <c r="OPJ1415" s="333"/>
      <c r="OPK1415" s="333"/>
      <c r="OPL1415" s="333"/>
      <c r="OPM1415" s="333"/>
      <c r="OPN1415" s="333"/>
      <c r="OPO1415" s="333"/>
      <c r="OPP1415" s="333"/>
      <c r="OPQ1415" s="333"/>
      <c r="OPR1415" s="333"/>
      <c r="OPS1415" s="333"/>
      <c r="OPT1415" s="333"/>
      <c r="OPU1415" s="333"/>
      <c r="OPV1415" s="333"/>
      <c r="OPW1415" s="333"/>
      <c r="OPX1415" s="333"/>
      <c r="OPY1415" s="333"/>
      <c r="OPZ1415" s="333"/>
      <c r="OQA1415" s="333"/>
      <c r="OQB1415" s="333"/>
      <c r="OQC1415" s="333"/>
      <c r="OQD1415" s="333"/>
      <c r="OQE1415" s="333"/>
      <c r="OQF1415" s="333"/>
      <c r="OQG1415" s="333"/>
      <c r="OQH1415" s="333"/>
      <c r="OQI1415" s="333"/>
      <c r="OQJ1415" s="333"/>
      <c r="OQK1415" s="333"/>
      <c r="OQL1415" s="333"/>
      <c r="OQM1415" s="333"/>
      <c r="OQN1415" s="333"/>
      <c r="OQO1415" s="333"/>
      <c r="OQP1415" s="333"/>
      <c r="OQQ1415" s="333"/>
      <c r="OQR1415" s="333"/>
      <c r="OQS1415" s="333"/>
      <c r="OQT1415" s="333"/>
      <c r="OQU1415" s="333"/>
      <c r="OQV1415" s="333"/>
      <c r="OQW1415" s="333"/>
      <c r="OQX1415" s="333"/>
      <c r="OQY1415" s="333"/>
      <c r="OQZ1415" s="333"/>
      <c r="ORA1415" s="333"/>
      <c r="ORB1415" s="333"/>
      <c r="ORC1415" s="333"/>
      <c r="ORD1415" s="333"/>
      <c r="ORE1415" s="333"/>
      <c r="ORF1415" s="333"/>
      <c r="ORG1415" s="333"/>
      <c r="ORH1415" s="333"/>
      <c r="ORI1415" s="333"/>
      <c r="ORJ1415" s="333"/>
      <c r="ORK1415" s="333"/>
      <c r="ORL1415" s="333"/>
      <c r="ORM1415" s="333"/>
      <c r="ORN1415" s="333"/>
      <c r="ORO1415" s="333"/>
      <c r="ORP1415" s="333"/>
      <c r="ORQ1415" s="333"/>
      <c r="ORR1415" s="333"/>
      <c r="ORS1415" s="333"/>
      <c r="ORT1415" s="333"/>
      <c r="ORU1415" s="333"/>
      <c r="ORV1415" s="333"/>
      <c r="ORW1415" s="333"/>
      <c r="ORX1415" s="333"/>
      <c r="ORY1415" s="333"/>
      <c r="ORZ1415" s="333"/>
      <c r="OSA1415" s="333"/>
      <c r="OSB1415" s="333"/>
      <c r="OSC1415" s="333"/>
      <c r="OSD1415" s="333"/>
      <c r="OSE1415" s="333"/>
      <c r="OSF1415" s="333"/>
      <c r="OSG1415" s="333"/>
      <c r="OSH1415" s="333"/>
      <c r="OSI1415" s="333"/>
      <c r="OSJ1415" s="333"/>
      <c r="OSK1415" s="333"/>
      <c r="OSL1415" s="333"/>
      <c r="OSM1415" s="333"/>
      <c r="OSN1415" s="333"/>
      <c r="OSO1415" s="333"/>
      <c r="OSP1415" s="333"/>
      <c r="OSQ1415" s="333"/>
      <c r="OSR1415" s="333"/>
      <c r="OSS1415" s="333"/>
      <c r="OST1415" s="333"/>
      <c r="OSU1415" s="333"/>
      <c r="OSV1415" s="333"/>
      <c r="OSW1415" s="333"/>
      <c r="OSX1415" s="333"/>
      <c r="OSY1415" s="333"/>
      <c r="OSZ1415" s="333"/>
      <c r="OTA1415" s="333"/>
      <c r="OTB1415" s="333"/>
      <c r="OTC1415" s="333"/>
      <c r="OTD1415" s="333"/>
      <c r="OTE1415" s="333"/>
      <c r="OTF1415" s="333"/>
      <c r="OTG1415" s="333"/>
      <c r="OTH1415" s="333"/>
      <c r="OTI1415" s="333"/>
      <c r="OTJ1415" s="333"/>
      <c r="OTK1415" s="333"/>
      <c r="OTL1415" s="333"/>
      <c r="OTM1415" s="333"/>
      <c r="OTN1415" s="333"/>
      <c r="OTO1415" s="333"/>
      <c r="OTP1415" s="333"/>
      <c r="OTQ1415" s="333"/>
      <c r="OTR1415" s="333"/>
      <c r="OTS1415" s="333"/>
      <c r="OTT1415" s="333"/>
      <c r="OTU1415" s="333"/>
      <c r="OTV1415" s="333"/>
      <c r="OTW1415" s="333"/>
      <c r="OTX1415" s="333"/>
      <c r="OTY1415" s="333"/>
      <c r="OTZ1415" s="333"/>
      <c r="OUA1415" s="333"/>
      <c r="OUB1415" s="333"/>
      <c r="OUC1415" s="333"/>
      <c r="OUD1415" s="333"/>
      <c r="OUE1415" s="333"/>
      <c r="OUF1415" s="333"/>
      <c r="OUG1415" s="333"/>
      <c r="OUH1415" s="333"/>
      <c r="OUI1415" s="333"/>
      <c r="OUJ1415" s="333"/>
      <c r="OUK1415" s="333"/>
      <c r="OUL1415" s="333"/>
      <c r="OUM1415" s="333"/>
      <c r="OUN1415" s="333"/>
      <c r="OUO1415" s="333"/>
      <c r="OUP1415" s="333"/>
      <c r="OUQ1415" s="333"/>
      <c r="OUR1415" s="333"/>
      <c r="OUS1415" s="333"/>
      <c r="OUT1415" s="333"/>
      <c r="OUU1415" s="333"/>
      <c r="OUV1415" s="333"/>
      <c r="OUW1415" s="333"/>
      <c r="OUX1415" s="333"/>
      <c r="OUY1415" s="333"/>
      <c r="OUZ1415" s="333"/>
      <c r="OVA1415" s="333"/>
      <c r="OVB1415" s="333"/>
      <c r="OVC1415" s="333"/>
      <c r="OVD1415" s="333"/>
      <c r="OVE1415" s="333"/>
      <c r="OVF1415" s="333"/>
      <c r="OVG1415" s="333"/>
      <c r="OVH1415" s="333"/>
      <c r="OVI1415" s="333"/>
      <c r="OVJ1415" s="333"/>
      <c r="OVK1415" s="333"/>
      <c r="OVL1415" s="333"/>
      <c r="OVM1415" s="333"/>
      <c r="OVN1415" s="333"/>
      <c r="OVO1415" s="333"/>
      <c r="OVP1415" s="333"/>
      <c r="OVQ1415" s="333"/>
      <c r="OVR1415" s="333"/>
      <c r="OVS1415" s="333"/>
      <c r="OVT1415" s="333"/>
      <c r="OVU1415" s="333"/>
      <c r="OVV1415" s="333"/>
      <c r="OVW1415" s="333"/>
      <c r="OVX1415" s="333"/>
      <c r="OVY1415" s="333"/>
      <c r="OVZ1415" s="333"/>
      <c r="OWA1415" s="333"/>
      <c r="OWB1415" s="333"/>
      <c r="OWC1415" s="333"/>
      <c r="OWD1415" s="333"/>
      <c r="OWE1415" s="333"/>
      <c r="OWF1415" s="333"/>
      <c r="OWG1415" s="333"/>
      <c r="OWH1415" s="333"/>
      <c r="OWI1415" s="333"/>
      <c r="OWJ1415" s="333"/>
      <c r="OWK1415" s="333"/>
      <c r="OWL1415" s="333"/>
      <c r="OWM1415" s="333"/>
      <c r="OWN1415" s="333"/>
      <c r="OWO1415" s="333"/>
      <c r="OWP1415" s="333"/>
      <c r="OWQ1415" s="333"/>
      <c r="OWR1415" s="333"/>
      <c r="OWS1415" s="333"/>
      <c r="OWT1415" s="333"/>
      <c r="OWU1415" s="333"/>
      <c r="OWV1415" s="333"/>
      <c r="OWW1415" s="333"/>
      <c r="OWX1415" s="333"/>
      <c r="OWY1415" s="333"/>
      <c r="OWZ1415" s="333"/>
      <c r="OXA1415" s="333"/>
      <c r="OXB1415" s="333"/>
      <c r="OXC1415" s="333"/>
      <c r="OXD1415" s="333"/>
      <c r="OXE1415" s="333"/>
      <c r="OXF1415" s="333"/>
      <c r="OXG1415" s="333"/>
      <c r="OXH1415" s="333"/>
      <c r="OXI1415" s="333"/>
      <c r="OXJ1415" s="333"/>
      <c r="OXK1415" s="333"/>
      <c r="OXL1415" s="333"/>
      <c r="OXM1415" s="333"/>
      <c r="OXN1415" s="333"/>
      <c r="OXO1415" s="333"/>
      <c r="OXP1415" s="333"/>
      <c r="OXQ1415" s="333"/>
      <c r="OXR1415" s="333"/>
      <c r="OXS1415" s="333"/>
      <c r="OXT1415" s="333"/>
      <c r="OXU1415" s="333"/>
      <c r="OXV1415" s="333"/>
      <c r="OXW1415" s="333"/>
      <c r="OXX1415" s="333"/>
      <c r="OXY1415" s="333"/>
      <c r="OXZ1415" s="333"/>
      <c r="OYA1415" s="333"/>
      <c r="OYB1415" s="333"/>
      <c r="OYC1415" s="333"/>
      <c r="OYD1415" s="333"/>
      <c r="OYE1415" s="333"/>
      <c r="OYF1415" s="333"/>
      <c r="OYG1415" s="333"/>
      <c r="OYH1415" s="333"/>
      <c r="OYI1415" s="333"/>
      <c r="OYJ1415" s="333"/>
      <c r="OYK1415" s="333"/>
      <c r="OYL1415" s="333"/>
      <c r="OYM1415" s="333"/>
      <c r="OYN1415" s="333"/>
      <c r="OYO1415" s="333"/>
      <c r="OYP1415" s="333"/>
      <c r="OYQ1415" s="333"/>
      <c r="OYR1415" s="333"/>
      <c r="OYS1415" s="333"/>
      <c r="OYT1415" s="333"/>
      <c r="OYU1415" s="333"/>
      <c r="OYV1415" s="333"/>
      <c r="OYW1415" s="333"/>
      <c r="OYX1415" s="333"/>
      <c r="OYY1415" s="333"/>
      <c r="OYZ1415" s="333"/>
      <c r="OZA1415" s="333"/>
      <c r="OZB1415" s="333"/>
      <c r="OZC1415" s="333"/>
      <c r="OZD1415" s="333"/>
      <c r="OZE1415" s="333"/>
      <c r="OZF1415" s="333"/>
      <c r="OZG1415" s="333"/>
      <c r="OZH1415" s="333"/>
      <c r="OZI1415" s="333"/>
      <c r="OZJ1415" s="333"/>
      <c r="OZK1415" s="333"/>
      <c r="OZL1415" s="333"/>
      <c r="OZM1415" s="333"/>
      <c r="OZN1415" s="333"/>
      <c r="OZO1415" s="333"/>
      <c r="OZP1415" s="333"/>
      <c r="OZQ1415" s="333"/>
      <c r="OZR1415" s="333"/>
      <c r="OZS1415" s="333"/>
      <c r="OZT1415" s="333"/>
      <c r="OZU1415" s="333"/>
      <c r="OZV1415" s="333"/>
      <c r="OZW1415" s="333"/>
      <c r="OZX1415" s="333"/>
      <c r="OZY1415" s="333"/>
      <c r="OZZ1415" s="333"/>
      <c r="PAA1415" s="333"/>
      <c r="PAB1415" s="333"/>
      <c r="PAC1415" s="333"/>
      <c r="PAD1415" s="333"/>
      <c r="PAE1415" s="333"/>
      <c r="PAF1415" s="333"/>
      <c r="PAG1415" s="333"/>
      <c r="PAH1415" s="333"/>
      <c r="PAI1415" s="333"/>
      <c r="PAJ1415" s="333"/>
      <c r="PAK1415" s="333"/>
      <c r="PAL1415" s="333"/>
      <c r="PAM1415" s="333"/>
      <c r="PAN1415" s="333"/>
      <c r="PAO1415" s="333"/>
      <c r="PAP1415" s="333"/>
      <c r="PAQ1415" s="333"/>
      <c r="PAR1415" s="333"/>
      <c r="PAS1415" s="333"/>
      <c r="PAT1415" s="333"/>
      <c r="PAU1415" s="333"/>
      <c r="PAV1415" s="333"/>
      <c r="PAW1415" s="333"/>
      <c r="PAX1415" s="333"/>
      <c r="PAY1415" s="333"/>
      <c r="PAZ1415" s="333"/>
      <c r="PBA1415" s="333"/>
      <c r="PBB1415" s="333"/>
      <c r="PBC1415" s="333"/>
      <c r="PBD1415" s="333"/>
      <c r="PBE1415" s="333"/>
      <c r="PBF1415" s="333"/>
      <c r="PBG1415" s="333"/>
      <c r="PBH1415" s="333"/>
      <c r="PBI1415" s="333"/>
      <c r="PBJ1415" s="333"/>
      <c r="PBK1415" s="333"/>
      <c r="PBL1415" s="333"/>
      <c r="PBM1415" s="333"/>
      <c r="PBN1415" s="333"/>
      <c r="PBO1415" s="333"/>
      <c r="PBP1415" s="333"/>
      <c r="PBQ1415" s="333"/>
      <c r="PBR1415" s="333"/>
      <c r="PBS1415" s="333"/>
      <c r="PBT1415" s="333"/>
      <c r="PBU1415" s="333"/>
      <c r="PBV1415" s="333"/>
      <c r="PBW1415" s="333"/>
      <c r="PBX1415" s="333"/>
      <c r="PBY1415" s="333"/>
      <c r="PBZ1415" s="333"/>
      <c r="PCA1415" s="333"/>
      <c r="PCB1415" s="333"/>
      <c r="PCC1415" s="333"/>
      <c r="PCD1415" s="333"/>
      <c r="PCE1415" s="333"/>
      <c r="PCF1415" s="333"/>
      <c r="PCG1415" s="333"/>
      <c r="PCH1415" s="333"/>
      <c r="PCI1415" s="333"/>
      <c r="PCJ1415" s="333"/>
      <c r="PCK1415" s="333"/>
      <c r="PCL1415" s="333"/>
      <c r="PCM1415" s="333"/>
      <c r="PCN1415" s="333"/>
      <c r="PCO1415" s="333"/>
      <c r="PCP1415" s="333"/>
      <c r="PCQ1415" s="333"/>
      <c r="PCR1415" s="333"/>
      <c r="PCS1415" s="333"/>
      <c r="PCT1415" s="333"/>
      <c r="PCU1415" s="333"/>
      <c r="PCV1415" s="333"/>
      <c r="PCW1415" s="333"/>
      <c r="PCX1415" s="333"/>
      <c r="PCY1415" s="333"/>
      <c r="PCZ1415" s="333"/>
      <c r="PDA1415" s="333"/>
      <c r="PDB1415" s="333"/>
      <c r="PDC1415" s="333"/>
      <c r="PDD1415" s="333"/>
      <c r="PDE1415" s="333"/>
      <c r="PDF1415" s="333"/>
      <c r="PDG1415" s="333"/>
      <c r="PDH1415" s="333"/>
      <c r="PDI1415" s="333"/>
      <c r="PDJ1415" s="333"/>
      <c r="PDK1415" s="333"/>
      <c r="PDL1415" s="333"/>
      <c r="PDM1415" s="333"/>
      <c r="PDN1415" s="333"/>
      <c r="PDO1415" s="333"/>
      <c r="PDP1415" s="333"/>
      <c r="PDQ1415" s="333"/>
      <c r="PDR1415" s="333"/>
      <c r="PDS1415" s="333"/>
      <c r="PDT1415" s="333"/>
      <c r="PDU1415" s="333"/>
      <c r="PDV1415" s="333"/>
      <c r="PDW1415" s="333"/>
      <c r="PDX1415" s="333"/>
      <c r="PDY1415" s="333"/>
      <c r="PDZ1415" s="333"/>
      <c r="PEA1415" s="333"/>
      <c r="PEB1415" s="333"/>
      <c r="PEC1415" s="333"/>
      <c r="PED1415" s="333"/>
      <c r="PEE1415" s="333"/>
      <c r="PEF1415" s="333"/>
      <c r="PEG1415" s="333"/>
      <c r="PEH1415" s="333"/>
      <c r="PEI1415" s="333"/>
      <c r="PEJ1415" s="333"/>
      <c r="PEK1415" s="333"/>
      <c r="PEL1415" s="333"/>
      <c r="PEM1415" s="333"/>
      <c r="PEN1415" s="333"/>
      <c r="PEO1415" s="333"/>
      <c r="PEP1415" s="333"/>
      <c r="PEQ1415" s="333"/>
      <c r="PER1415" s="333"/>
      <c r="PES1415" s="333"/>
      <c r="PET1415" s="333"/>
      <c r="PEU1415" s="333"/>
      <c r="PEV1415" s="333"/>
      <c r="PEW1415" s="333"/>
      <c r="PEX1415" s="333"/>
      <c r="PEY1415" s="333"/>
      <c r="PEZ1415" s="333"/>
      <c r="PFA1415" s="333"/>
      <c r="PFB1415" s="333"/>
      <c r="PFC1415" s="333"/>
      <c r="PFD1415" s="333"/>
      <c r="PFE1415" s="333"/>
      <c r="PFF1415" s="333"/>
      <c r="PFG1415" s="333"/>
      <c r="PFH1415" s="333"/>
      <c r="PFI1415" s="333"/>
      <c r="PFJ1415" s="333"/>
      <c r="PFK1415" s="333"/>
      <c r="PFL1415" s="333"/>
      <c r="PFM1415" s="333"/>
      <c r="PFN1415" s="333"/>
      <c r="PFO1415" s="333"/>
      <c r="PFP1415" s="333"/>
      <c r="PFQ1415" s="333"/>
      <c r="PFR1415" s="333"/>
      <c r="PFS1415" s="333"/>
      <c r="PFT1415" s="333"/>
      <c r="PFU1415" s="333"/>
      <c r="PFV1415" s="333"/>
      <c r="PFW1415" s="333"/>
      <c r="PFX1415" s="333"/>
      <c r="PFY1415" s="333"/>
      <c r="PFZ1415" s="333"/>
      <c r="PGA1415" s="333"/>
      <c r="PGB1415" s="333"/>
      <c r="PGC1415" s="333"/>
      <c r="PGD1415" s="333"/>
      <c r="PGE1415" s="333"/>
      <c r="PGF1415" s="333"/>
      <c r="PGG1415" s="333"/>
      <c r="PGH1415" s="333"/>
      <c r="PGI1415" s="333"/>
      <c r="PGJ1415" s="333"/>
      <c r="PGK1415" s="333"/>
      <c r="PGL1415" s="333"/>
      <c r="PGM1415" s="333"/>
      <c r="PGN1415" s="333"/>
      <c r="PGO1415" s="333"/>
      <c r="PGP1415" s="333"/>
      <c r="PGQ1415" s="333"/>
      <c r="PGR1415" s="333"/>
      <c r="PGS1415" s="333"/>
      <c r="PGT1415" s="333"/>
      <c r="PGU1415" s="333"/>
      <c r="PGV1415" s="333"/>
      <c r="PGW1415" s="333"/>
      <c r="PGX1415" s="333"/>
      <c r="PGY1415" s="333"/>
      <c r="PGZ1415" s="333"/>
      <c r="PHA1415" s="333"/>
      <c r="PHB1415" s="333"/>
      <c r="PHC1415" s="333"/>
      <c r="PHD1415" s="333"/>
      <c r="PHE1415" s="333"/>
      <c r="PHF1415" s="333"/>
      <c r="PHG1415" s="333"/>
      <c r="PHH1415" s="333"/>
      <c r="PHI1415" s="333"/>
      <c r="PHJ1415" s="333"/>
      <c r="PHK1415" s="333"/>
      <c r="PHL1415" s="333"/>
      <c r="PHM1415" s="333"/>
      <c r="PHN1415" s="333"/>
      <c r="PHO1415" s="333"/>
      <c r="PHP1415" s="333"/>
      <c r="PHQ1415" s="333"/>
      <c r="PHR1415" s="333"/>
      <c r="PHS1415" s="333"/>
      <c r="PHT1415" s="333"/>
      <c r="PHU1415" s="333"/>
      <c r="PHV1415" s="333"/>
      <c r="PHW1415" s="333"/>
      <c r="PHX1415" s="333"/>
      <c r="PHY1415" s="333"/>
      <c r="PHZ1415" s="333"/>
      <c r="PIA1415" s="333"/>
      <c r="PIB1415" s="333"/>
      <c r="PIC1415" s="333"/>
      <c r="PID1415" s="333"/>
      <c r="PIE1415" s="333"/>
      <c r="PIF1415" s="333"/>
      <c r="PIG1415" s="333"/>
      <c r="PIH1415" s="333"/>
      <c r="PII1415" s="333"/>
      <c r="PIJ1415" s="333"/>
      <c r="PIK1415" s="333"/>
      <c r="PIL1415" s="333"/>
      <c r="PIM1415" s="333"/>
      <c r="PIN1415" s="333"/>
      <c r="PIO1415" s="333"/>
      <c r="PIP1415" s="333"/>
      <c r="PIQ1415" s="333"/>
      <c r="PIR1415" s="333"/>
      <c r="PIS1415" s="333"/>
      <c r="PIT1415" s="333"/>
      <c r="PIU1415" s="333"/>
      <c r="PIV1415" s="333"/>
      <c r="PIW1415" s="333"/>
      <c r="PIX1415" s="333"/>
      <c r="PIY1415" s="333"/>
      <c r="PIZ1415" s="333"/>
      <c r="PJA1415" s="333"/>
      <c r="PJB1415" s="333"/>
      <c r="PJC1415" s="333"/>
      <c r="PJD1415" s="333"/>
      <c r="PJE1415" s="333"/>
      <c r="PJF1415" s="333"/>
      <c r="PJG1415" s="333"/>
      <c r="PJH1415" s="333"/>
      <c r="PJI1415" s="333"/>
      <c r="PJJ1415" s="333"/>
      <c r="PJK1415" s="333"/>
      <c r="PJL1415" s="333"/>
      <c r="PJM1415" s="333"/>
      <c r="PJN1415" s="333"/>
      <c r="PJO1415" s="333"/>
      <c r="PJP1415" s="333"/>
      <c r="PJQ1415" s="333"/>
      <c r="PJR1415" s="333"/>
      <c r="PJS1415" s="333"/>
      <c r="PJT1415" s="333"/>
      <c r="PJU1415" s="333"/>
      <c r="PJV1415" s="333"/>
      <c r="PJW1415" s="333"/>
      <c r="PJX1415" s="333"/>
      <c r="PJY1415" s="333"/>
      <c r="PJZ1415" s="333"/>
      <c r="PKA1415" s="333"/>
      <c r="PKB1415" s="333"/>
      <c r="PKC1415" s="333"/>
      <c r="PKD1415" s="333"/>
      <c r="PKE1415" s="333"/>
      <c r="PKF1415" s="333"/>
      <c r="PKG1415" s="333"/>
      <c r="PKH1415" s="333"/>
      <c r="PKI1415" s="333"/>
      <c r="PKJ1415" s="333"/>
      <c r="PKK1415" s="333"/>
      <c r="PKL1415" s="333"/>
      <c r="PKM1415" s="333"/>
      <c r="PKN1415" s="333"/>
      <c r="PKO1415" s="333"/>
      <c r="PKP1415" s="333"/>
      <c r="PKQ1415" s="333"/>
      <c r="PKR1415" s="333"/>
      <c r="PKS1415" s="333"/>
      <c r="PKT1415" s="333"/>
      <c r="PKU1415" s="333"/>
      <c r="PKV1415" s="333"/>
      <c r="PKW1415" s="333"/>
      <c r="PKX1415" s="333"/>
      <c r="PKY1415" s="333"/>
      <c r="PKZ1415" s="333"/>
      <c r="PLA1415" s="333"/>
      <c r="PLB1415" s="333"/>
      <c r="PLC1415" s="333"/>
      <c r="PLD1415" s="333"/>
      <c r="PLE1415" s="333"/>
      <c r="PLF1415" s="333"/>
      <c r="PLG1415" s="333"/>
      <c r="PLH1415" s="333"/>
      <c r="PLI1415" s="333"/>
      <c r="PLJ1415" s="333"/>
      <c r="PLK1415" s="333"/>
      <c r="PLL1415" s="333"/>
      <c r="PLM1415" s="333"/>
      <c r="PLN1415" s="333"/>
      <c r="PLO1415" s="333"/>
      <c r="PLP1415" s="333"/>
      <c r="PLQ1415" s="333"/>
      <c r="PLR1415" s="333"/>
      <c r="PLS1415" s="333"/>
      <c r="PLT1415" s="333"/>
      <c r="PLU1415" s="333"/>
      <c r="PLV1415" s="333"/>
      <c r="PLW1415" s="333"/>
      <c r="PLX1415" s="333"/>
      <c r="PLY1415" s="333"/>
      <c r="PLZ1415" s="333"/>
      <c r="PMA1415" s="333"/>
      <c r="PMB1415" s="333"/>
      <c r="PMC1415" s="333"/>
      <c r="PMD1415" s="333"/>
      <c r="PME1415" s="333"/>
      <c r="PMF1415" s="333"/>
      <c r="PMG1415" s="333"/>
      <c r="PMH1415" s="333"/>
      <c r="PMI1415" s="333"/>
      <c r="PMJ1415" s="333"/>
      <c r="PMK1415" s="333"/>
      <c r="PML1415" s="333"/>
      <c r="PMM1415" s="333"/>
      <c r="PMN1415" s="333"/>
      <c r="PMO1415" s="333"/>
      <c r="PMP1415" s="333"/>
      <c r="PMQ1415" s="333"/>
      <c r="PMR1415" s="333"/>
      <c r="PMS1415" s="333"/>
      <c r="PMT1415" s="333"/>
      <c r="PMU1415" s="333"/>
      <c r="PMV1415" s="333"/>
      <c r="PMW1415" s="333"/>
      <c r="PMX1415" s="333"/>
      <c r="PMY1415" s="333"/>
      <c r="PMZ1415" s="333"/>
      <c r="PNA1415" s="333"/>
      <c r="PNB1415" s="333"/>
      <c r="PNC1415" s="333"/>
      <c r="PND1415" s="333"/>
      <c r="PNE1415" s="333"/>
      <c r="PNF1415" s="333"/>
      <c r="PNG1415" s="333"/>
      <c r="PNH1415" s="333"/>
      <c r="PNI1415" s="333"/>
      <c r="PNJ1415" s="333"/>
      <c r="PNK1415" s="333"/>
      <c r="PNL1415" s="333"/>
      <c r="PNM1415" s="333"/>
      <c r="PNN1415" s="333"/>
      <c r="PNO1415" s="333"/>
      <c r="PNP1415" s="333"/>
      <c r="PNQ1415" s="333"/>
      <c r="PNR1415" s="333"/>
      <c r="PNS1415" s="333"/>
      <c r="PNT1415" s="333"/>
      <c r="PNU1415" s="333"/>
      <c r="PNV1415" s="333"/>
      <c r="PNW1415" s="333"/>
      <c r="PNX1415" s="333"/>
      <c r="PNY1415" s="333"/>
      <c r="PNZ1415" s="333"/>
      <c r="POA1415" s="333"/>
      <c r="POB1415" s="333"/>
      <c r="POC1415" s="333"/>
      <c r="POD1415" s="333"/>
      <c r="POE1415" s="333"/>
      <c r="POF1415" s="333"/>
      <c r="POG1415" s="333"/>
      <c r="POH1415" s="333"/>
      <c r="POI1415" s="333"/>
      <c r="POJ1415" s="333"/>
      <c r="POK1415" s="333"/>
      <c r="POL1415" s="333"/>
      <c r="POM1415" s="333"/>
      <c r="PON1415" s="333"/>
      <c r="POO1415" s="333"/>
      <c r="POP1415" s="333"/>
      <c r="POQ1415" s="333"/>
      <c r="POR1415" s="333"/>
      <c r="POS1415" s="333"/>
      <c r="POT1415" s="333"/>
      <c r="POU1415" s="333"/>
      <c r="POV1415" s="333"/>
      <c r="POW1415" s="333"/>
      <c r="POX1415" s="333"/>
      <c r="POY1415" s="333"/>
      <c r="POZ1415" s="333"/>
      <c r="PPA1415" s="333"/>
      <c r="PPB1415" s="333"/>
      <c r="PPC1415" s="333"/>
      <c r="PPD1415" s="333"/>
      <c r="PPE1415" s="333"/>
      <c r="PPF1415" s="333"/>
      <c r="PPG1415" s="333"/>
      <c r="PPH1415" s="333"/>
      <c r="PPI1415" s="333"/>
      <c r="PPJ1415" s="333"/>
      <c r="PPK1415" s="333"/>
      <c r="PPL1415" s="333"/>
      <c r="PPM1415" s="333"/>
      <c r="PPN1415" s="333"/>
      <c r="PPO1415" s="333"/>
      <c r="PPP1415" s="333"/>
      <c r="PPQ1415" s="333"/>
      <c r="PPR1415" s="333"/>
      <c r="PPS1415" s="333"/>
      <c r="PPT1415" s="333"/>
      <c r="PPU1415" s="333"/>
      <c r="PPV1415" s="333"/>
      <c r="PPW1415" s="333"/>
      <c r="PPX1415" s="333"/>
      <c r="PPY1415" s="333"/>
      <c r="PPZ1415" s="333"/>
      <c r="PQA1415" s="333"/>
      <c r="PQB1415" s="333"/>
      <c r="PQC1415" s="333"/>
      <c r="PQD1415" s="333"/>
      <c r="PQE1415" s="333"/>
      <c r="PQF1415" s="333"/>
      <c r="PQG1415" s="333"/>
      <c r="PQH1415" s="333"/>
      <c r="PQI1415" s="333"/>
      <c r="PQJ1415" s="333"/>
      <c r="PQK1415" s="333"/>
      <c r="PQL1415" s="333"/>
      <c r="PQM1415" s="333"/>
      <c r="PQN1415" s="333"/>
      <c r="PQO1415" s="333"/>
      <c r="PQP1415" s="333"/>
      <c r="PQQ1415" s="333"/>
      <c r="PQR1415" s="333"/>
      <c r="PQS1415" s="333"/>
      <c r="PQT1415" s="333"/>
      <c r="PQU1415" s="333"/>
      <c r="PQV1415" s="333"/>
      <c r="PQW1415" s="333"/>
      <c r="PQX1415" s="333"/>
      <c r="PQY1415" s="333"/>
      <c r="PQZ1415" s="333"/>
      <c r="PRA1415" s="333"/>
      <c r="PRB1415" s="333"/>
      <c r="PRC1415" s="333"/>
      <c r="PRD1415" s="333"/>
      <c r="PRE1415" s="333"/>
      <c r="PRF1415" s="333"/>
      <c r="PRG1415" s="333"/>
      <c r="PRH1415" s="333"/>
      <c r="PRI1415" s="333"/>
      <c r="PRJ1415" s="333"/>
      <c r="PRK1415" s="333"/>
      <c r="PRL1415" s="333"/>
      <c r="PRM1415" s="333"/>
      <c r="PRN1415" s="333"/>
      <c r="PRO1415" s="333"/>
      <c r="PRP1415" s="333"/>
      <c r="PRQ1415" s="333"/>
      <c r="PRR1415" s="333"/>
      <c r="PRS1415" s="333"/>
      <c r="PRT1415" s="333"/>
      <c r="PRU1415" s="333"/>
      <c r="PRV1415" s="333"/>
      <c r="PRW1415" s="333"/>
      <c r="PRX1415" s="333"/>
      <c r="PRY1415" s="333"/>
      <c r="PRZ1415" s="333"/>
      <c r="PSA1415" s="333"/>
      <c r="PSB1415" s="333"/>
      <c r="PSC1415" s="333"/>
      <c r="PSD1415" s="333"/>
      <c r="PSE1415" s="333"/>
      <c r="PSF1415" s="333"/>
      <c r="PSG1415" s="333"/>
      <c r="PSH1415" s="333"/>
      <c r="PSI1415" s="333"/>
      <c r="PSJ1415" s="333"/>
      <c r="PSK1415" s="333"/>
      <c r="PSL1415" s="333"/>
      <c r="PSM1415" s="333"/>
      <c r="PSN1415" s="333"/>
      <c r="PSO1415" s="333"/>
      <c r="PSP1415" s="333"/>
      <c r="PSQ1415" s="333"/>
      <c r="PSR1415" s="333"/>
      <c r="PSS1415" s="333"/>
      <c r="PST1415" s="333"/>
      <c r="PSU1415" s="333"/>
      <c r="PSV1415" s="333"/>
      <c r="PSW1415" s="333"/>
      <c r="PSX1415" s="333"/>
      <c r="PSY1415" s="333"/>
      <c r="PSZ1415" s="333"/>
      <c r="PTA1415" s="333"/>
      <c r="PTB1415" s="333"/>
      <c r="PTC1415" s="333"/>
      <c r="PTD1415" s="333"/>
      <c r="PTE1415" s="333"/>
      <c r="PTF1415" s="333"/>
      <c r="PTG1415" s="333"/>
      <c r="PTH1415" s="333"/>
      <c r="PTI1415" s="333"/>
      <c r="PTJ1415" s="333"/>
      <c r="PTK1415" s="333"/>
      <c r="PTL1415" s="333"/>
      <c r="PTM1415" s="333"/>
      <c r="PTN1415" s="333"/>
      <c r="PTO1415" s="333"/>
      <c r="PTP1415" s="333"/>
      <c r="PTQ1415" s="333"/>
      <c r="PTR1415" s="333"/>
      <c r="PTS1415" s="333"/>
      <c r="PTT1415" s="333"/>
      <c r="PTU1415" s="333"/>
      <c r="PTV1415" s="333"/>
      <c r="PTW1415" s="333"/>
      <c r="PTX1415" s="333"/>
      <c r="PTY1415" s="333"/>
      <c r="PTZ1415" s="333"/>
      <c r="PUA1415" s="333"/>
      <c r="PUB1415" s="333"/>
      <c r="PUC1415" s="333"/>
      <c r="PUD1415" s="333"/>
      <c r="PUE1415" s="333"/>
      <c r="PUF1415" s="333"/>
      <c r="PUG1415" s="333"/>
      <c r="PUH1415" s="333"/>
      <c r="PUI1415" s="333"/>
      <c r="PUJ1415" s="333"/>
      <c r="PUK1415" s="333"/>
      <c r="PUL1415" s="333"/>
      <c r="PUM1415" s="333"/>
      <c r="PUN1415" s="333"/>
      <c r="PUO1415" s="333"/>
      <c r="PUP1415" s="333"/>
      <c r="PUQ1415" s="333"/>
      <c r="PUR1415" s="333"/>
      <c r="PUS1415" s="333"/>
      <c r="PUT1415" s="333"/>
      <c r="PUU1415" s="333"/>
      <c r="PUV1415" s="333"/>
      <c r="PUW1415" s="333"/>
      <c r="PUX1415" s="333"/>
      <c r="PUY1415" s="333"/>
      <c r="PUZ1415" s="333"/>
      <c r="PVA1415" s="333"/>
      <c r="PVB1415" s="333"/>
      <c r="PVC1415" s="333"/>
      <c r="PVD1415" s="333"/>
      <c r="PVE1415" s="333"/>
      <c r="PVF1415" s="333"/>
      <c r="PVG1415" s="333"/>
      <c r="PVH1415" s="333"/>
      <c r="PVI1415" s="333"/>
      <c r="PVJ1415" s="333"/>
      <c r="PVK1415" s="333"/>
      <c r="PVL1415" s="333"/>
      <c r="PVM1415" s="333"/>
      <c r="PVN1415" s="333"/>
      <c r="PVO1415" s="333"/>
      <c r="PVP1415" s="333"/>
      <c r="PVQ1415" s="333"/>
      <c r="PVR1415" s="333"/>
      <c r="PVS1415" s="333"/>
      <c r="PVT1415" s="333"/>
      <c r="PVU1415" s="333"/>
      <c r="PVV1415" s="333"/>
      <c r="PVW1415" s="333"/>
      <c r="PVX1415" s="333"/>
      <c r="PVY1415" s="333"/>
      <c r="PVZ1415" s="333"/>
      <c r="PWA1415" s="333"/>
      <c r="PWB1415" s="333"/>
      <c r="PWC1415" s="333"/>
      <c r="PWD1415" s="333"/>
      <c r="PWE1415" s="333"/>
      <c r="PWF1415" s="333"/>
      <c r="PWG1415" s="333"/>
      <c r="PWH1415" s="333"/>
      <c r="PWI1415" s="333"/>
      <c r="PWJ1415" s="333"/>
      <c r="PWK1415" s="333"/>
      <c r="PWL1415" s="333"/>
      <c r="PWM1415" s="333"/>
      <c r="PWN1415" s="333"/>
      <c r="PWO1415" s="333"/>
      <c r="PWP1415" s="333"/>
      <c r="PWQ1415" s="333"/>
      <c r="PWR1415" s="333"/>
      <c r="PWS1415" s="333"/>
      <c r="PWT1415" s="333"/>
      <c r="PWU1415" s="333"/>
      <c r="PWV1415" s="333"/>
      <c r="PWW1415" s="333"/>
      <c r="PWX1415" s="333"/>
      <c r="PWY1415" s="333"/>
      <c r="PWZ1415" s="333"/>
      <c r="PXA1415" s="333"/>
      <c r="PXB1415" s="333"/>
      <c r="PXC1415" s="333"/>
      <c r="PXD1415" s="333"/>
      <c r="PXE1415" s="333"/>
      <c r="PXF1415" s="333"/>
      <c r="PXG1415" s="333"/>
      <c r="PXH1415" s="333"/>
      <c r="PXI1415" s="333"/>
      <c r="PXJ1415" s="333"/>
      <c r="PXK1415" s="333"/>
      <c r="PXL1415" s="333"/>
      <c r="PXM1415" s="333"/>
      <c r="PXN1415" s="333"/>
      <c r="PXO1415" s="333"/>
      <c r="PXP1415" s="333"/>
      <c r="PXQ1415" s="333"/>
      <c r="PXR1415" s="333"/>
      <c r="PXS1415" s="333"/>
      <c r="PXT1415" s="333"/>
      <c r="PXU1415" s="333"/>
      <c r="PXV1415" s="333"/>
      <c r="PXW1415" s="333"/>
      <c r="PXX1415" s="333"/>
      <c r="PXY1415" s="333"/>
      <c r="PXZ1415" s="333"/>
      <c r="PYA1415" s="333"/>
      <c r="PYB1415" s="333"/>
      <c r="PYC1415" s="333"/>
      <c r="PYD1415" s="333"/>
      <c r="PYE1415" s="333"/>
      <c r="PYF1415" s="333"/>
      <c r="PYG1415" s="333"/>
      <c r="PYH1415" s="333"/>
      <c r="PYI1415" s="333"/>
      <c r="PYJ1415" s="333"/>
      <c r="PYK1415" s="333"/>
      <c r="PYL1415" s="333"/>
      <c r="PYM1415" s="333"/>
      <c r="PYN1415" s="333"/>
      <c r="PYO1415" s="333"/>
      <c r="PYP1415" s="333"/>
      <c r="PYQ1415" s="333"/>
      <c r="PYR1415" s="333"/>
      <c r="PYS1415" s="333"/>
      <c r="PYT1415" s="333"/>
      <c r="PYU1415" s="333"/>
      <c r="PYV1415" s="333"/>
      <c r="PYW1415" s="333"/>
      <c r="PYX1415" s="333"/>
      <c r="PYY1415" s="333"/>
      <c r="PYZ1415" s="333"/>
      <c r="PZA1415" s="333"/>
      <c r="PZB1415" s="333"/>
      <c r="PZC1415" s="333"/>
      <c r="PZD1415" s="333"/>
      <c r="PZE1415" s="333"/>
      <c r="PZF1415" s="333"/>
      <c r="PZG1415" s="333"/>
      <c r="PZH1415" s="333"/>
      <c r="PZI1415" s="333"/>
      <c r="PZJ1415" s="333"/>
      <c r="PZK1415" s="333"/>
      <c r="PZL1415" s="333"/>
      <c r="PZM1415" s="333"/>
      <c r="PZN1415" s="333"/>
      <c r="PZO1415" s="333"/>
      <c r="PZP1415" s="333"/>
      <c r="PZQ1415" s="333"/>
      <c r="PZR1415" s="333"/>
      <c r="PZS1415" s="333"/>
      <c r="PZT1415" s="333"/>
      <c r="PZU1415" s="333"/>
      <c r="PZV1415" s="333"/>
      <c r="PZW1415" s="333"/>
      <c r="PZX1415" s="333"/>
      <c r="PZY1415" s="333"/>
      <c r="PZZ1415" s="333"/>
      <c r="QAA1415" s="333"/>
      <c r="QAB1415" s="333"/>
      <c r="QAC1415" s="333"/>
      <c r="QAD1415" s="333"/>
      <c r="QAE1415" s="333"/>
      <c r="QAF1415" s="333"/>
      <c r="QAG1415" s="333"/>
      <c r="QAH1415" s="333"/>
      <c r="QAI1415" s="333"/>
      <c r="QAJ1415" s="333"/>
      <c r="QAK1415" s="333"/>
      <c r="QAL1415" s="333"/>
      <c r="QAM1415" s="333"/>
      <c r="QAN1415" s="333"/>
      <c r="QAO1415" s="333"/>
      <c r="QAP1415" s="333"/>
      <c r="QAQ1415" s="333"/>
      <c r="QAR1415" s="333"/>
      <c r="QAS1415" s="333"/>
      <c r="QAT1415" s="333"/>
      <c r="QAU1415" s="333"/>
      <c r="QAV1415" s="333"/>
      <c r="QAW1415" s="333"/>
      <c r="QAX1415" s="333"/>
      <c r="QAY1415" s="333"/>
      <c r="QAZ1415" s="333"/>
      <c r="QBA1415" s="333"/>
      <c r="QBB1415" s="333"/>
      <c r="QBC1415" s="333"/>
      <c r="QBD1415" s="333"/>
      <c r="QBE1415" s="333"/>
      <c r="QBF1415" s="333"/>
      <c r="QBG1415" s="333"/>
      <c r="QBH1415" s="333"/>
      <c r="QBI1415" s="333"/>
      <c r="QBJ1415" s="333"/>
      <c r="QBK1415" s="333"/>
      <c r="QBL1415" s="333"/>
      <c r="QBM1415" s="333"/>
      <c r="QBN1415" s="333"/>
      <c r="QBO1415" s="333"/>
      <c r="QBP1415" s="333"/>
      <c r="QBQ1415" s="333"/>
      <c r="QBR1415" s="333"/>
      <c r="QBS1415" s="333"/>
      <c r="QBT1415" s="333"/>
      <c r="QBU1415" s="333"/>
      <c r="QBV1415" s="333"/>
      <c r="QBW1415" s="333"/>
      <c r="QBX1415" s="333"/>
      <c r="QBY1415" s="333"/>
      <c r="QBZ1415" s="333"/>
      <c r="QCA1415" s="333"/>
      <c r="QCB1415" s="333"/>
      <c r="QCC1415" s="333"/>
      <c r="QCD1415" s="333"/>
      <c r="QCE1415" s="333"/>
      <c r="QCF1415" s="333"/>
      <c r="QCG1415" s="333"/>
      <c r="QCH1415" s="333"/>
      <c r="QCI1415" s="333"/>
      <c r="QCJ1415" s="333"/>
      <c r="QCK1415" s="333"/>
      <c r="QCL1415" s="333"/>
      <c r="QCM1415" s="333"/>
      <c r="QCN1415" s="333"/>
      <c r="QCO1415" s="333"/>
      <c r="QCP1415" s="333"/>
      <c r="QCQ1415" s="333"/>
      <c r="QCR1415" s="333"/>
      <c r="QCS1415" s="333"/>
      <c r="QCT1415" s="333"/>
      <c r="QCU1415" s="333"/>
      <c r="QCV1415" s="333"/>
      <c r="QCW1415" s="333"/>
      <c r="QCX1415" s="333"/>
      <c r="QCY1415" s="333"/>
      <c r="QCZ1415" s="333"/>
      <c r="QDA1415" s="333"/>
      <c r="QDB1415" s="333"/>
      <c r="QDC1415" s="333"/>
      <c r="QDD1415" s="333"/>
      <c r="QDE1415" s="333"/>
      <c r="QDF1415" s="333"/>
      <c r="QDG1415" s="333"/>
      <c r="QDH1415" s="333"/>
      <c r="QDI1415" s="333"/>
      <c r="QDJ1415" s="333"/>
      <c r="QDK1415" s="333"/>
      <c r="QDL1415" s="333"/>
      <c r="QDM1415" s="333"/>
      <c r="QDN1415" s="333"/>
      <c r="QDO1415" s="333"/>
      <c r="QDP1415" s="333"/>
      <c r="QDQ1415" s="333"/>
      <c r="QDR1415" s="333"/>
      <c r="QDS1415" s="333"/>
      <c r="QDT1415" s="333"/>
      <c r="QDU1415" s="333"/>
      <c r="QDV1415" s="333"/>
      <c r="QDW1415" s="333"/>
      <c r="QDX1415" s="333"/>
      <c r="QDY1415" s="333"/>
      <c r="QDZ1415" s="333"/>
      <c r="QEA1415" s="333"/>
      <c r="QEB1415" s="333"/>
      <c r="QEC1415" s="333"/>
      <c r="QED1415" s="333"/>
      <c r="QEE1415" s="333"/>
      <c r="QEF1415" s="333"/>
      <c r="QEG1415" s="333"/>
      <c r="QEH1415" s="333"/>
      <c r="QEI1415" s="333"/>
      <c r="QEJ1415" s="333"/>
      <c r="QEK1415" s="333"/>
      <c r="QEL1415" s="333"/>
      <c r="QEM1415" s="333"/>
      <c r="QEN1415" s="333"/>
      <c r="QEO1415" s="333"/>
      <c r="QEP1415" s="333"/>
      <c r="QEQ1415" s="333"/>
      <c r="QER1415" s="333"/>
      <c r="QES1415" s="333"/>
      <c r="QET1415" s="333"/>
      <c r="QEU1415" s="333"/>
      <c r="QEV1415" s="333"/>
      <c r="QEW1415" s="333"/>
      <c r="QEX1415" s="333"/>
      <c r="QEY1415" s="333"/>
      <c r="QEZ1415" s="333"/>
      <c r="QFA1415" s="333"/>
      <c r="QFB1415" s="333"/>
      <c r="QFC1415" s="333"/>
      <c r="QFD1415" s="333"/>
      <c r="QFE1415" s="333"/>
      <c r="QFF1415" s="333"/>
      <c r="QFG1415" s="333"/>
      <c r="QFH1415" s="333"/>
      <c r="QFI1415" s="333"/>
      <c r="QFJ1415" s="333"/>
      <c r="QFK1415" s="333"/>
      <c r="QFL1415" s="333"/>
      <c r="QFM1415" s="333"/>
      <c r="QFN1415" s="333"/>
      <c r="QFO1415" s="333"/>
      <c r="QFP1415" s="333"/>
      <c r="QFQ1415" s="333"/>
      <c r="QFR1415" s="333"/>
      <c r="QFS1415" s="333"/>
      <c r="QFT1415" s="333"/>
      <c r="QFU1415" s="333"/>
      <c r="QFV1415" s="333"/>
      <c r="QFW1415" s="333"/>
      <c r="QFX1415" s="333"/>
      <c r="QFY1415" s="333"/>
      <c r="QFZ1415" s="333"/>
      <c r="QGA1415" s="333"/>
      <c r="QGB1415" s="333"/>
      <c r="QGC1415" s="333"/>
      <c r="QGD1415" s="333"/>
      <c r="QGE1415" s="333"/>
      <c r="QGF1415" s="333"/>
      <c r="QGG1415" s="333"/>
      <c r="QGH1415" s="333"/>
      <c r="QGI1415" s="333"/>
      <c r="QGJ1415" s="333"/>
      <c r="QGK1415" s="333"/>
      <c r="QGL1415" s="333"/>
      <c r="QGM1415" s="333"/>
      <c r="QGN1415" s="333"/>
      <c r="QGO1415" s="333"/>
      <c r="QGP1415" s="333"/>
      <c r="QGQ1415" s="333"/>
      <c r="QGR1415" s="333"/>
      <c r="QGS1415" s="333"/>
      <c r="QGT1415" s="333"/>
      <c r="QGU1415" s="333"/>
      <c r="QGV1415" s="333"/>
      <c r="QGW1415" s="333"/>
      <c r="QGX1415" s="333"/>
      <c r="QGY1415" s="333"/>
      <c r="QGZ1415" s="333"/>
      <c r="QHA1415" s="333"/>
      <c r="QHB1415" s="333"/>
      <c r="QHC1415" s="333"/>
      <c r="QHD1415" s="333"/>
      <c r="QHE1415" s="333"/>
      <c r="QHF1415" s="333"/>
      <c r="QHG1415" s="333"/>
      <c r="QHH1415" s="333"/>
      <c r="QHI1415" s="333"/>
      <c r="QHJ1415" s="333"/>
      <c r="QHK1415" s="333"/>
      <c r="QHL1415" s="333"/>
      <c r="QHM1415" s="333"/>
      <c r="QHN1415" s="333"/>
      <c r="QHO1415" s="333"/>
      <c r="QHP1415" s="333"/>
      <c r="QHQ1415" s="333"/>
      <c r="QHR1415" s="333"/>
      <c r="QHS1415" s="333"/>
      <c r="QHT1415" s="333"/>
      <c r="QHU1415" s="333"/>
      <c r="QHV1415" s="333"/>
      <c r="QHW1415" s="333"/>
      <c r="QHX1415" s="333"/>
      <c r="QHY1415" s="333"/>
      <c r="QHZ1415" s="333"/>
      <c r="QIA1415" s="333"/>
      <c r="QIB1415" s="333"/>
      <c r="QIC1415" s="333"/>
      <c r="QID1415" s="333"/>
      <c r="QIE1415" s="333"/>
      <c r="QIF1415" s="333"/>
      <c r="QIG1415" s="333"/>
      <c r="QIH1415" s="333"/>
      <c r="QII1415" s="333"/>
      <c r="QIJ1415" s="333"/>
      <c r="QIK1415" s="333"/>
      <c r="QIL1415" s="333"/>
      <c r="QIM1415" s="333"/>
      <c r="QIN1415" s="333"/>
      <c r="QIO1415" s="333"/>
      <c r="QIP1415" s="333"/>
      <c r="QIQ1415" s="333"/>
      <c r="QIR1415" s="333"/>
      <c r="QIS1415" s="333"/>
      <c r="QIT1415" s="333"/>
      <c r="QIU1415" s="333"/>
      <c r="QIV1415" s="333"/>
      <c r="QIW1415" s="333"/>
      <c r="QIX1415" s="333"/>
      <c r="QIY1415" s="333"/>
      <c r="QIZ1415" s="333"/>
      <c r="QJA1415" s="333"/>
      <c r="QJB1415" s="333"/>
      <c r="QJC1415" s="333"/>
      <c r="QJD1415" s="333"/>
      <c r="QJE1415" s="333"/>
      <c r="QJF1415" s="333"/>
      <c r="QJG1415" s="333"/>
      <c r="QJH1415" s="333"/>
      <c r="QJI1415" s="333"/>
      <c r="QJJ1415" s="333"/>
      <c r="QJK1415" s="333"/>
      <c r="QJL1415" s="333"/>
      <c r="QJM1415" s="333"/>
      <c r="QJN1415" s="333"/>
      <c r="QJO1415" s="333"/>
      <c r="QJP1415" s="333"/>
      <c r="QJQ1415" s="333"/>
      <c r="QJR1415" s="333"/>
      <c r="QJS1415" s="333"/>
      <c r="QJT1415" s="333"/>
      <c r="QJU1415" s="333"/>
      <c r="QJV1415" s="333"/>
      <c r="QJW1415" s="333"/>
      <c r="QJX1415" s="333"/>
      <c r="QJY1415" s="333"/>
      <c r="QJZ1415" s="333"/>
      <c r="QKA1415" s="333"/>
      <c r="QKB1415" s="333"/>
      <c r="QKC1415" s="333"/>
      <c r="QKD1415" s="333"/>
      <c r="QKE1415" s="333"/>
      <c r="QKF1415" s="333"/>
      <c r="QKG1415" s="333"/>
      <c r="QKH1415" s="333"/>
      <c r="QKI1415" s="333"/>
      <c r="QKJ1415" s="333"/>
      <c r="QKK1415" s="333"/>
      <c r="QKL1415" s="333"/>
      <c r="QKM1415" s="333"/>
      <c r="QKN1415" s="333"/>
      <c r="QKO1415" s="333"/>
      <c r="QKP1415" s="333"/>
      <c r="QKQ1415" s="333"/>
      <c r="QKR1415" s="333"/>
      <c r="QKS1415" s="333"/>
      <c r="QKT1415" s="333"/>
      <c r="QKU1415" s="333"/>
      <c r="QKV1415" s="333"/>
      <c r="QKW1415" s="333"/>
      <c r="QKX1415" s="333"/>
      <c r="QKY1415" s="333"/>
      <c r="QKZ1415" s="333"/>
      <c r="QLA1415" s="333"/>
      <c r="QLB1415" s="333"/>
      <c r="QLC1415" s="333"/>
      <c r="QLD1415" s="333"/>
      <c r="QLE1415" s="333"/>
      <c r="QLF1415" s="333"/>
      <c r="QLG1415" s="333"/>
      <c r="QLH1415" s="333"/>
      <c r="QLI1415" s="333"/>
      <c r="QLJ1415" s="333"/>
      <c r="QLK1415" s="333"/>
      <c r="QLL1415" s="333"/>
      <c r="QLM1415" s="333"/>
      <c r="QLN1415" s="333"/>
      <c r="QLO1415" s="333"/>
      <c r="QLP1415" s="333"/>
      <c r="QLQ1415" s="333"/>
      <c r="QLR1415" s="333"/>
      <c r="QLS1415" s="333"/>
      <c r="QLT1415" s="333"/>
      <c r="QLU1415" s="333"/>
      <c r="QLV1415" s="333"/>
      <c r="QLW1415" s="333"/>
      <c r="QLX1415" s="333"/>
      <c r="QLY1415" s="333"/>
      <c r="QLZ1415" s="333"/>
      <c r="QMA1415" s="333"/>
      <c r="QMB1415" s="333"/>
      <c r="QMC1415" s="333"/>
      <c r="QMD1415" s="333"/>
      <c r="QME1415" s="333"/>
      <c r="QMF1415" s="333"/>
      <c r="QMG1415" s="333"/>
      <c r="QMH1415" s="333"/>
      <c r="QMI1415" s="333"/>
      <c r="QMJ1415" s="333"/>
      <c r="QMK1415" s="333"/>
      <c r="QML1415" s="333"/>
      <c r="QMM1415" s="333"/>
      <c r="QMN1415" s="333"/>
      <c r="QMO1415" s="333"/>
      <c r="QMP1415" s="333"/>
      <c r="QMQ1415" s="333"/>
      <c r="QMR1415" s="333"/>
      <c r="QMS1415" s="333"/>
      <c r="QMT1415" s="333"/>
      <c r="QMU1415" s="333"/>
      <c r="QMV1415" s="333"/>
      <c r="QMW1415" s="333"/>
      <c r="QMX1415" s="333"/>
      <c r="QMY1415" s="333"/>
      <c r="QMZ1415" s="333"/>
      <c r="QNA1415" s="333"/>
      <c r="QNB1415" s="333"/>
      <c r="QNC1415" s="333"/>
      <c r="QND1415" s="333"/>
      <c r="QNE1415" s="333"/>
      <c r="QNF1415" s="333"/>
      <c r="QNG1415" s="333"/>
      <c r="QNH1415" s="333"/>
      <c r="QNI1415" s="333"/>
      <c r="QNJ1415" s="333"/>
      <c r="QNK1415" s="333"/>
      <c r="QNL1415" s="333"/>
      <c r="QNM1415" s="333"/>
      <c r="QNN1415" s="333"/>
      <c r="QNO1415" s="333"/>
      <c r="QNP1415" s="333"/>
      <c r="QNQ1415" s="333"/>
      <c r="QNR1415" s="333"/>
      <c r="QNS1415" s="333"/>
      <c r="QNT1415" s="333"/>
      <c r="QNU1415" s="333"/>
      <c r="QNV1415" s="333"/>
      <c r="QNW1415" s="333"/>
      <c r="QNX1415" s="333"/>
      <c r="QNY1415" s="333"/>
      <c r="QNZ1415" s="333"/>
      <c r="QOA1415" s="333"/>
      <c r="QOB1415" s="333"/>
      <c r="QOC1415" s="333"/>
      <c r="QOD1415" s="333"/>
      <c r="QOE1415" s="333"/>
      <c r="QOF1415" s="333"/>
      <c r="QOG1415" s="333"/>
      <c r="QOH1415" s="333"/>
      <c r="QOI1415" s="333"/>
      <c r="QOJ1415" s="333"/>
      <c r="QOK1415" s="333"/>
      <c r="QOL1415" s="333"/>
      <c r="QOM1415" s="333"/>
      <c r="QON1415" s="333"/>
      <c r="QOO1415" s="333"/>
      <c r="QOP1415" s="333"/>
      <c r="QOQ1415" s="333"/>
      <c r="QOR1415" s="333"/>
      <c r="QOS1415" s="333"/>
      <c r="QOT1415" s="333"/>
      <c r="QOU1415" s="333"/>
      <c r="QOV1415" s="333"/>
      <c r="QOW1415" s="333"/>
      <c r="QOX1415" s="333"/>
      <c r="QOY1415" s="333"/>
      <c r="QOZ1415" s="333"/>
      <c r="QPA1415" s="333"/>
      <c r="QPB1415" s="333"/>
      <c r="QPC1415" s="333"/>
      <c r="QPD1415" s="333"/>
      <c r="QPE1415" s="333"/>
      <c r="QPF1415" s="333"/>
      <c r="QPG1415" s="333"/>
      <c r="QPH1415" s="333"/>
      <c r="QPI1415" s="333"/>
      <c r="QPJ1415" s="333"/>
      <c r="QPK1415" s="333"/>
      <c r="QPL1415" s="333"/>
      <c r="QPM1415" s="333"/>
      <c r="QPN1415" s="333"/>
      <c r="QPO1415" s="333"/>
      <c r="QPP1415" s="333"/>
      <c r="QPQ1415" s="333"/>
      <c r="QPR1415" s="333"/>
      <c r="QPS1415" s="333"/>
      <c r="QPT1415" s="333"/>
      <c r="QPU1415" s="333"/>
      <c r="QPV1415" s="333"/>
      <c r="QPW1415" s="333"/>
      <c r="QPX1415" s="333"/>
      <c r="QPY1415" s="333"/>
      <c r="QPZ1415" s="333"/>
      <c r="QQA1415" s="333"/>
      <c r="QQB1415" s="333"/>
      <c r="QQC1415" s="333"/>
      <c r="QQD1415" s="333"/>
      <c r="QQE1415" s="333"/>
      <c r="QQF1415" s="333"/>
      <c r="QQG1415" s="333"/>
      <c r="QQH1415" s="333"/>
      <c r="QQI1415" s="333"/>
      <c r="QQJ1415" s="333"/>
      <c r="QQK1415" s="333"/>
      <c r="QQL1415" s="333"/>
      <c r="QQM1415" s="333"/>
      <c r="QQN1415" s="333"/>
      <c r="QQO1415" s="333"/>
      <c r="QQP1415" s="333"/>
      <c r="QQQ1415" s="333"/>
      <c r="QQR1415" s="333"/>
      <c r="QQS1415" s="333"/>
      <c r="QQT1415" s="333"/>
      <c r="QQU1415" s="333"/>
      <c r="QQV1415" s="333"/>
      <c r="QQW1415" s="333"/>
      <c r="QQX1415" s="333"/>
      <c r="QQY1415" s="333"/>
      <c r="QQZ1415" s="333"/>
      <c r="QRA1415" s="333"/>
      <c r="QRB1415" s="333"/>
      <c r="QRC1415" s="333"/>
      <c r="QRD1415" s="333"/>
      <c r="QRE1415" s="333"/>
      <c r="QRF1415" s="333"/>
      <c r="QRG1415" s="333"/>
      <c r="QRH1415" s="333"/>
      <c r="QRI1415" s="333"/>
      <c r="QRJ1415" s="333"/>
      <c r="QRK1415" s="333"/>
      <c r="QRL1415" s="333"/>
      <c r="QRM1415" s="333"/>
      <c r="QRN1415" s="333"/>
      <c r="QRO1415" s="333"/>
      <c r="QRP1415" s="333"/>
      <c r="QRQ1415" s="333"/>
      <c r="QRR1415" s="333"/>
      <c r="QRS1415" s="333"/>
      <c r="QRT1415" s="333"/>
      <c r="QRU1415" s="333"/>
      <c r="QRV1415" s="333"/>
      <c r="QRW1415" s="333"/>
      <c r="QRX1415" s="333"/>
      <c r="QRY1415" s="333"/>
      <c r="QRZ1415" s="333"/>
      <c r="QSA1415" s="333"/>
      <c r="QSB1415" s="333"/>
      <c r="QSC1415" s="333"/>
      <c r="QSD1415" s="333"/>
      <c r="QSE1415" s="333"/>
      <c r="QSF1415" s="333"/>
      <c r="QSG1415" s="333"/>
      <c r="QSH1415" s="333"/>
      <c r="QSI1415" s="333"/>
      <c r="QSJ1415" s="333"/>
      <c r="QSK1415" s="333"/>
      <c r="QSL1415" s="333"/>
      <c r="QSM1415" s="333"/>
      <c r="QSN1415" s="333"/>
      <c r="QSO1415" s="333"/>
      <c r="QSP1415" s="333"/>
      <c r="QSQ1415" s="333"/>
      <c r="QSR1415" s="333"/>
      <c r="QSS1415" s="333"/>
      <c r="QST1415" s="333"/>
      <c r="QSU1415" s="333"/>
      <c r="QSV1415" s="333"/>
      <c r="QSW1415" s="333"/>
      <c r="QSX1415" s="333"/>
      <c r="QSY1415" s="333"/>
      <c r="QSZ1415" s="333"/>
      <c r="QTA1415" s="333"/>
      <c r="QTB1415" s="333"/>
      <c r="QTC1415" s="333"/>
      <c r="QTD1415" s="333"/>
      <c r="QTE1415" s="333"/>
      <c r="QTF1415" s="333"/>
      <c r="QTG1415" s="333"/>
      <c r="QTH1415" s="333"/>
      <c r="QTI1415" s="333"/>
      <c r="QTJ1415" s="333"/>
      <c r="QTK1415" s="333"/>
      <c r="QTL1415" s="333"/>
      <c r="QTM1415" s="333"/>
      <c r="QTN1415" s="333"/>
      <c r="QTO1415" s="333"/>
      <c r="QTP1415" s="333"/>
      <c r="QTQ1415" s="333"/>
      <c r="QTR1415" s="333"/>
      <c r="QTS1415" s="333"/>
      <c r="QTT1415" s="333"/>
      <c r="QTU1415" s="333"/>
      <c r="QTV1415" s="333"/>
      <c r="QTW1415" s="333"/>
      <c r="QTX1415" s="333"/>
      <c r="QTY1415" s="333"/>
      <c r="QTZ1415" s="333"/>
      <c r="QUA1415" s="333"/>
      <c r="QUB1415" s="333"/>
      <c r="QUC1415" s="333"/>
      <c r="QUD1415" s="333"/>
      <c r="QUE1415" s="333"/>
      <c r="QUF1415" s="333"/>
      <c r="QUG1415" s="333"/>
      <c r="QUH1415" s="333"/>
      <c r="QUI1415" s="333"/>
      <c r="QUJ1415" s="333"/>
      <c r="QUK1415" s="333"/>
      <c r="QUL1415" s="333"/>
      <c r="QUM1415" s="333"/>
      <c r="QUN1415" s="333"/>
      <c r="QUO1415" s="333"/>
      <c r="QUP1415" s="333"/>
      <c r="QUQ1415" s="333"/>
      <c r="QUR1415" s="333"/>
      <c r="QUS1415" s="333"/>
      <c r="QUT1415" s="333"/>
      <c r="QUU1415" s="333"/>
      <c r="QUV1415" s="333"/>
      <c r="QUW1415" s="333"/>
      <c r="QUX1415" s="333"/>
      <c r="QUY1415" s="333"/>
      <c r="QUZ1415" s="333"/>
      <c r="QVA1415" s="333"/>
      <c r="QVB1415" s="333"/>
      <c r="QVC1415" s="333"/>
      <c r="QVD1415" s="333"/>
      <c r="QVE1415" s="333"/>
      <c r="QVF1415" s="333"/>
      <c r="QVG1415" s="333"/>
      <c r="QVH1415" s="333"/>
      <c r="QVI1415" s="333"/>
      <c r="QVJ1415" s="333"/>
      <c r="QVK1415" s="333"/>
      <c r="QVL1415" s="333"/>
      <c r="QVM1415" s="333"/>
      <c r="QVN1415" s="333"/>
      <c r="QVO1415" s="333"/>
      <c r="QVP1415" s="333"/>
      <c r="QVQ1415" s="333"/>
      <c r="QVR1415" s="333"/>
      <c r="QVS1415" s="333"/>
      <c r="QVT1415" s="333"/>
      <c r="QVU1415" s="333"/>
      <c r="QVV1415" s="333"/>
      <c r="QVW1415" s="333"/>
      <c r="QVX1415" s="333"/>
      <c r="QVY1415" s="333"/>
      <c r="QVZ1415" s="333"/>
      <c r="QWA1415" s="333"/>
      <c r="QWB1415" s="333"/>
      <c r="QWC1415" s="333"/>
      <c r="QWD1415" s="333"/>
      <c r="QWE1415" s="333"/>
      <c r="QWF1415" s="333"/>
      <c r="QWG1415" s="333"/>
      <c r="QWH1415" s="333"/>
      <c r="QWI1415" s="333"/>
      <c r="QWJ1415" s="333"/>
      <c r="QWK1415" s="333"/>
      <c r="QWL1415" s="333"/>
      <c r="QWM1415" s="333"/>
      <c r="QWN1415" s="333"/>
      <c r="QWO1415" s="333"/>
      <c r="QWP1415" s="333"/>
      <c r="QWQ1415" s="333"/>
      <c r="QWR1415" s="333"/>
      <c r="QWS1415" s="333"/>
      <c r="QWT1415" s="333"/>
      <c r="QWU1415" s="333"/>
      <c r="QWV1415" s="333"/>
      <c r="QWW1415" s="333"/>
      <c r="QWX1415" s="333"/>
      <c r="QWY1415" s="333"/>
      <c r="QWZ1415" s="333"/>
      <c r="QXA1415" s="333"/>
      <c r="QXB1415" s="333"/>
      <c r="QXC1415" s="333"/>
      <c r="QXD1415" s="333"/>
      <c r="QXE1415" s="333"/>
      <c r="QXF1415" s="333"/>
      <c r="QXG1415" s="333"/>
      <c r="QXH1415" s="333"/>
      <c r="QXI1415" s="333"/>
      <c r="QXJ1415" s="333"/>
      <c r="QXK1415" s="333"/>
      <c r="QXL1415" s="333"/>
      <c r="QXM1415" s="333"/>
      <c r="QXN1415" s="333"/>
      <c r="QXO1415" s="333"/>
      <c r="QXP1415" s="333"/>
      <c r="QXQ1415" s="333"/>
      <c r="QXR1415" s="333"/>
      <c r="QXS1415" s="333"/>
      <c r="QXT1415" s="333"/>
      <c r="QXU1415" s="333"/>
      <c r="QXV1415" s="333"/>
      <c r="QXW1415" s="333"/>
      <c r="QXX1415" s="333"/>
      <c r="QXY1415" s="333"/>
      <c r="QXZ1415" s="333"/>
      <c r="QYA1415" s="333"/>
      <c r="QYB1415" s="333"/>
      <c r="QYC1415" s="333"/>
      <c r="QYD1415" s="333"/>
      <c r="QYE1415" s="333"/>
      <c r="QYF1415" s="333"/>
      <c r="QYG1415" s="333"/>
      <c r="QYH1415" s="333"/>
      <c r="QYI1415" s="333"/>
      <c r="QYJ1415" s="333"/>
      <c r="QYK1415" s="333"/>
      <c r="QYL1415" s="333"/>
      <c r="QYM1415" s="333"/>
      <c r="QYN1415" s="333"/>
      <c r="QYO1415" s="333"/>
      <c r="QYP1415" s="333"/>
      <c r="QYQ1415" s="333"/>
      <c r="QYR1415" s="333"/>
      <c r="QYS1415" s="333"/>
      <c r="QYT1415" s="333"/>
      <c r="QYU1415" s="333"/>
      <c r="QYV1415" s="333"/>
      <c r="QYW1415" s="333"/>
      <c r="QYX1415" s="333"/>
      <c r="QYY1415" s="333"/>
      <c r="QYZ1415" s="333"/>
      <c r="QZA1415" s="333"/>
      <c r="QZB1415" s="333"/>
      <c r="QZC1415" s="333"/>
      <c r="QZD1415" s="333"/>
      <c r="QZE1415" s="333"/>
      <c r="QZF1415" s="333"/>
      <c r="QZG1415" s="333"/>
      <c r="QZH1415" s="333"/>
      <c r="QZI1415" s="333"/>
      <c r="QZJ1415" s="333"/>
      <c r="QZK1415" s="333"/>
      <c r="QZL1415" s="333"/>
      <c r="QZM1415" s="333"/>
      <c r="QZN1415" s="333"/>
      <c r="QZO1415" s="333"/>
      <c r="QZP1415" s="333"/>
      <c r="QZQ1415" s="333"/>
      <c r="QZR1415" s="333"/>
      <c r="QZS1415" s="333"/>
      <c r="QZT1415" s="333"/>
      <c r="QZU1415" s="333"/>
      <c r="QZV1415" s="333"/>
      <c r="QZW1415" s="333"/>
      <c r="QZX1415" s="333"/>
      <c r="QZY1415" s="333"/>
      <c r="QZZ1415" s="333"/>
      <c r="RAA1415" s="333"/>
      <c r="RAB1415" s="333"/>
      <c r="RAC1415" s="333"/>
      <c r="RAD1415" s="333"/>
      <c r="RAE1415" s="333"/>
      <c r="RAF1415" s="333"/>
      <c r="RAG1415" s="333"/>
      <c r="RAH1415" s="333"/>
      <c r="RAI1415" s="333"/>
      <c r="RAJ1415" s="333"/>
      <c r="RAK1415" s="333"/>
      <c r="RAL1415" s="333"/>
      <c r="RAM1415" s="333"/>
      <c r="RAN1415" s="333"/>
      <c r="RAO1415" s="333"/>
      <c r="RAP1415" s="333"/>
      <c r="RAQ1415" s="333"/>
      <c r="RAR1415" s="333"/>
      <c r="RAS1415" s="333"/>
      <c r="RAT1415" s="333"/>
      <c r="RAU1415" s="333"/>
      <c r="RAV1415" s="333"/>
      <c r="RAW1415" s="333"/>
      <c r="RAX1415" s="333"/>
      <c r="RAY1415" s="333"/>
      <c r="RAZ1415" s="333"/>
      <c r="RBA1415" s="333"/>
      <c r="RBB1415" s="333"/>
      <c r="RBC1415" s="333"/>
      <c r="RBD1415" s="333"/>
      <c r="RBE1415" s="333"/>
      <c r="RBF1415" s="333"/>
      <c r="RBG1415" s="333"/>
      <c r="RBH1415" s="333"/>
      <c r="RBI1415" s="333"/>
      <c r="RBJ1415" s="333"/>
      <c r="RBK1415" s="333"/>
      <c r="RBL1415" s="333"/>
      <c r="RBM1415" s="333"/>
      <c r="RBN1415" s="333"/>
      <c r="RBO1415" s="333"/>
      <c r="RBP1415" s="333"/>
      <c r="RBQ1415" s="333"/>
      <c r="RBR1415" s="333"/>
      <c r="RBS1415" s="333"/>
      <c r="RBT1415" s="333"/>
      <c r="RBU1415" s="333"/>
      <c r="RBV1415" s="333"/>
      <c r="RBW1415" s="333"/>
      <c r="RBX1415" s="333"/>
      <c r="RBY1415" s="333"/>
      <c r="RBZ1415" s="333"/>
      <c r="RCA1415" s="333"/>
      <c r="RCB1415" s="333"/>
      <c r="RCC1415" s="333"/>
      <c r="RCD1415" s="333"/>
      <c r="RCE1415" s="333"/>
      <c r="RCF1415" s="333"/>
      <c r="RCG1415" s="333"/>
      <c r="RCH1415" s="333"/>
      <c r="RCI1415" s="333"/>
      <c r="RCJ1415" s="333"/>
      <c r="RCK1415" s="333"/>
      <c r="RCL1415" s="333"/>
      <c r="RCM1415" s="333"/>
      <c r="RCN1415" s="333"/>
      <c r="RCO1415" s="333"/>
      <c r="RCP1415" s="333"/>
      <c r="RCQ1415" s="333"/>
      <c r="RCR1415" s="333"/>
      <c r="RCS1415" s="333"/>
      <c r="RCT1415" s="333"/>
      <c r="RCU1415" s="333"/>
      <c r="RCV1415" s="333"/>
      <c r="RCW1415" s="333"/>
      <c r="RCX1415" s="333"/>
      <c r="RCY1415" s="333"/>
      <c r="RCZ1415" s="333"/>
      <c r="RDA1415" s="333"/>
      <c r="RDB1415" s="333"/>
      <c r="RDC1415" s="333"/>
      <c r="RDD1415" s="333"/>
      <c r="RDE1415" s="333"/>
      <c r="RDF1415" s="333"/>
      <c r="RDG1415" s="333"/>
      <c r="RDH1415" s="333"/>
      <c r="RDI1415" s="333"/>
      <c r="RDJ1415" s="333"/>
      <c r="RDK1415" s="333"/>
      <c r="RDL1415" s="333"/>
      <c r="RDM1415" s="333"/>
      <c r="RDN1415" s="333"/>
      <c r="RDO1415" s="333"/>
      <c r="RDP1415" s="333"/>
      <c r="RDQ1415" s="333"/>
      <c r="RDR1415" s="333"/>
      <c r="RDS1415" s="333"/>
      <c r="RDT1415" s="333"/>
      <c r="RDU1415" s="333"/>
      <c r="RDV1415" s="333"/>
      <c r="RDW1415" s="333"/>
      <c r="RDX1415" s="333"/>
      <c r="RDY1415" s="333"/>
      <c r="RDZ1415" s="333"/>
      <c r="REA1415" s="333"/>
      <c r="REB1415" s="333"/>
      <c r="REC1415" s="333"/>
      <c r="RED1415" s="333"/>
      <c r="REE1415" s="333"/>
      <c r="REF1415" s="333"/>
      <c r="REG1415" s="333"/>
      <c r="REH1415" s="333"/>
      <c r="REI1415" s="333"/>
      <c r="REJ1415" s="333"/>
      <c r="REK1415" s="333"/>
      <c r="REL1415" s="333"/>
      <c r="REM1415" s="333"/>
      <c r="REN1415" s="333"/>
      <c r="REO1415" s="333"/>
      <c r="REP1415" s="333"/>
      <c r="REQ1415" s="333"/>
      <c r="RER1415" s="333"/>
      <c r="RES1415" s="333"/>
      <c r="RET1415" s="333"/>
      <c r="REU1415" s="333"/>
      <c r="REV1415" s="333"/>
      <c r="REW1415" s="333"/>
      <c r="REX1415" s="333"/>
      <c r="REY1415" s="333"/>
      <c r="REZ1415" s="333"/>
      <c r="RFA1415" s="333"/>
      <c r="RFB1415" s="333"/>
      <c r="RFC1415" s="333"/>
      <c r="RFD1415" s="333"/>
      <c r="RFE1415" s="333"/>
      <c r="RFF1415" s="333"/>
      <c r="RFG1415" s="333"/>
      <c r="RFH1415" s="333"/>
      <c r="RFI1415" s="333"/>
      <c r="RFJ1415" s="333"/>
      <c r="RFK1415" s="333"/>
      <c r="RFL1415" s="333"/>
      <c r="RFM1415" s="333"/>
      <c r="RFN1415" s="333"/>
      <c r="RFO1415" s="333"/>
      <c r="RFP1415" s="333"/>
      <c r="RFQ1415" s="333"/>
      <c r="RFR1415" s="333"/>
      <c r="RFS1415" s="333"/>
      <c r="RFT1415" s="333"/>
      <c r="RFU1415" s="333"/>
      <c r="RFV1415" s="333"/>
      <c r="RFW1415" s="333"/>
      <c r="RFX1415" s="333"/>
      <c r="RFY1415" s="333"/>
      <c r="RFZ1415" s="333"/>
      <c r="RGA1415" s="333"/>
      <c r="RGB1415" s="333"/>
      <c r="RGC1415" s="333"/>
      <c r="RGD1415" s="333"/>
      <c r="RGE1415" s="333"/>
      <c r="RGF1415" s="333"/>
      <c r="RGG1415" s="333"/>
      <c r="RGH1415" s="333"/>
      <c r="RGI1415" s="333"/>
      <c r="RGJ1415" s="333"/>
      <c r="RGK1415" s="333"/>
      <c r="RGL1415" s="333"/>
      <c r="RGM1415" s="333"/>
      <c r="RGN1415" s="333"/>
      <c r="RGO1415" s="333"/>
      <c r="RGP1415" s="333"/>
      <c r="RGQ1415" s="333"/>
      <c r="RGR1415" s="333"/>
      <c r="RGS1415" s="333"/>
      <c r="RGT1415" s="333"/>
      <c r="RGU1415" s="333"/>
      <c r="RGV1415" s="333"/>
      <c r="RGW1415" s="333"/>
      <c r="RGX1415" s="333"/>
      <c r="RGY1415" s="333"/>
      <c r="RGZ1415" s="333"/>
      <c r="RHA1415" s="333"/>
      <c r="RHB1415" s="333"/>
      <c r="RHC1415" s="333"/>
      <c r="RHD1415" s="333"/>
      <c r="RHE1415" s="333"/>
      <c r="RHF1415" s="333"/>
      <c r="RHG1415" s="333"/>
      <c r="RHH1415" s="333"/>
      <c r="RHI1415" s="333"/>
      <c r="RHJ1415" s="333"/>
      <c r="RHK1415" s="333"/>
      <c r="RHL1415" s="333"/>
      <c r="RHM1415" s="333"/>
      <c r="RHN1415" s="333"/>
      <c r="RHO1415" s="333"/>
      <c r="RHP1415" s="333"/>
      <c r="RHQ1415" s="333"/>
      <c r="RHR1415" s="333"/>
      <c r="RHS1415" s="333"/>
      <c r="RHT1415" s="333"/>
      <c r="RHU1415" s="333"/>
      <c r="RHV1415" s="333"/>
      <c r="RHW1415" s="333"/>
      <c r="RHX1415" s="333"/>
      <c r="RHY1415" s="333"/>
      <c r="RHZ1415" s="333"/>
      <c r="RIA1415" s="333"/>
      <c r="RIB1415" s="333"/>
      <c r="RIC1415" s="333"/>
      <c r="RID1415" s="333"/>
      <c r="RIE1415" s="333"/>
      <c r="RIF1415" s="333"/>
      <c r="RIG1415" s="333"/>
      <c r="RIH1415" s="333"/>
      <c r="RII1415" s="333"/>
      <c r="RIJ1415" s="333"/>
      <c r="RIK1415" s="333"/>
      <c r="RIL1415" s="333"/>
      <c r="RIM1415" s="333"/>
      <c r="RIN1415" s="333"/>
      <c r="RIO1415" s="333"/>
      <c r="RIP1415" s="333"/>
      <c r="RIQ1415" s="333"/>
      <c r="RIR1415" s="333"/>
      <c r="RIS1415" s="333"/>
      <c r="RIT1415" s="333"/>
      <c r="RIU1415" s="333"/>
      <c r="RIV1415" s="333"/>
      <c r="RIW1415" s="333"/>
      <c r="RIX1415" s="333"/>
      <c r="RIY1415" s="333"/>
      <c r="RIZ1415" s="333"/>
      <c r="RJA1415" s="333"/>
      <c r="RJB1415" s="333"/>
      <c r="RJC1415" s="333"/>
      <c r="RJD1415" s="333"/>
      <c r="RJE1415" s="333"/>
      <c r="RJF1415" s="333"/>
      <c r="RJG1415" s="333"/>
      <c r="RJH1415" s="333"/>
      <c r="RJI1415" s="333"/>
      <c r="RJJ1415" s="333"/>
      <c r="RJK1415" s="333"/>
      <c r="RJL1415" s="333"/>
      <c r="RJM1415" s="333"/>
      <c r="RJN1415" s="333"/>
      <c r="RJO1415" s="333"/>
      <c r="RJP1415" s="333"/>
      <c r="RJQ1415" s="333"/>
      <c r="RJR1415" s="333"/>
      <c r="RJS1415" s="333"/>
      <c r="RJT1415" s="333"/>
      <c r="RJU1415" s="333"/>
      <c r="RJV1415" s="333"/>
      <c r="RJW1415" s="333"/>
      <c r="RJX1415" s="333"/>
      <c r="RJY1415" s="333"/>
      <c r="RJZ1415" s="333"/>
      <c r="RKA1415" s="333"/>
      <c r="RKB1415" s="333"/>
      <c r="RKC1415" s="333"/>
      <c r="RKD1415" s="333"/>
      <c r="RKE1415" s="333"/>
      <c r="RKF1415" s="333"/>
      <c r="RKG1415" s="333"/>
      <c r="RKH1415" s="333"/>
      <c r="RKI1415" s="333"/>
      <c r="RKJ1415" s="333"/>
      <c r="RKK1415" s="333"/>
      <c r="RKL1415" s="333"/>
      <c r="RKM1415" s="333"/>
      <c r="RKN1415" s="333"/>
      <c r="RKO1415" s="333"/>
      <c r="RKP1415" s="333"/>
      <c r="RKQ1415" s="333"/>
      <c r="RKR1415" s="333"/>
      <c r="RKS1415" s="333"/>
      <c r="RKT1415" s="333"/>
      <c r="RKU1415" s="333"/>
      <c r="RKV1415" s="333"/>
      <c r="RKW1415" s="333"/>
      <c r="RKX1415" s="333"/>
      <c r="RKY1415" s="333"/>
      <c r="RKZ1415" s="333"/>
      <c r="RLA1415" s="333"/>
      <c r="RLB1415" s="333"/>
      <c r="RLC1415" s="333"/>
      <c r="RLD1415" s="333"/>
      <c r="RLE1415" s="333"/>
      <c r="RLF1415" s="333"/>
      <c r="RLG1415" s="333"/>
      <c r="RLH1415" s="333"/>
      <c r="RLI1415" s="333"/>
      <c r="RLJ1415" s="333"/>
      <c r="RLK1415" s="333"/>
      <c r="RLL1415" s="333"/>
      <c r="RLM1415" s="333"/>
      <c r="RLN1415" s="333"/>
      <c r="RLO1415" s="333"/>
      <c r="RLP1415" s="333"/>
      <c r="RLQ1415" s="333"/>
      <c r="RLR1415" s="333"/>
      <c r="RLS1415" s="333"/>
      <c r="RLT1415" s="333"/>
      <c r="RLU1415" s="333"/>
      <c r="RLV1415" s="333"/>
      <c r="RLW1415" s="333"/>
      <c r="RLX1415" s="333"/>
      <c r="RLY1415" s="333"/>
      <c r="RLZ1415" s="333"/>
      <c r="RMA1415" s="333"/>
      <c r="RMB1415" s="333"/>
      <c r="RMC1415" s="333"/>
      <c r="RMD1415" s="333"/>
      <c r="RME1415" s="333"/>
      <c r="RMF1415" s="333"/>
      <c r="RMG1415" s="333"/>
      <c r="RMH1415" s="333"/>
      <c r="RMI1415" s="333"/>
      <c r="RMJ1415" s="333"/>
      <c r="RMK1415" s="333"/>
      <c r="RML1415" s="333"/>
      <c r="RMM1415" s="333"/>
      <c r="RMN1415" s="333"/>
      <c r="RMO1415" s="333"/>
      <c r="RMP1415" s="333"/>
      <c r="RMQ1415" s="333"/>
      <c r="RMR1415" s="333"/>
      <c r="RMS1415" s="333"/>
      <c r="RMT1415" s="333"/>
      <c r="RMU1415" s="333"/>
      <c r="RMV1415" s="333"/>
      <c r="RMW1415" s="333"/>
      <c r="RMX1415" s="333"/>
      <c r="RMY1415" s="333"/>
      <c r="RMZ1415" s="333"/>
      <c r="RNA1415" s="333"/>
      <c r="RNB1415" s="333"/>
      <c r="RNC1415" s="333"/>
      <c r="RND1415" s="333"/>
      <c r="RNE1415" s="333"/>
      <c r="RNF1415" s="333"/>
      <c r="RNG1415" s="333"/>
      <c r="RNH1415" s="333"/>
      <c r="RNI1415" s="333"/>
      <c r="RNJ1415" s="333"/>
      <c r="RNK1415" s="333"/>
      <c r="RNL1415" s="333"/>
      <c r="RNM1415" s="333"/>
      <c r="RNN1415" s="333"/>
      <c r="RNO1415" s="333"/>
      <c r="RNP1415" s="333"/>
      <c r="RNQ1415" s="333"/>
      <c r="RNR1415" s="333"/>
      <c r="RNS1415" s="333"/>
      <c r="RNT1415" s="333"/>
      <c r="RNU1415" s="333"/>
      <c r="RNV1415" s="333"/>
      <c r="RNW1415" s="333"/>
      <c r="RNX1415" s="333"/>
      <c r="RNY1415" s="333"/>
      <c r="RNZ1415" s="333"/>
      <c r="ROA1415" s="333"/>
      <c r="ROB1415" s="333"/>
      <c r="ROC1415" s="333"/>
      <c r="ROD1415" s="333"/>
      <c r="ROE1415" s="333"/>
      <c r="ROF1415" s="333"/>
      <c r="ROG1415" s="333"/>
      <c r="ROH1415" s="333"/>
      <c r="ROI1415" s="333"/>
      <c r="ROJ1415" s="333"/>
      <c r="ROK1415" s="333"/>
      <c r="ROL1415" s="333"/>
      <c r="ROM1415" s="333"/>
      <c r="RON1415" s="333"/>
      <c r="ROO1415" s="333"/>
      <c r="ROP1415" s="333"/>
      <c r="ROQ1415" s="333"/>
      <c r="ROR1415" s="333"/>
      <c r="ROS1415" s="333"/>
      <c r="ROT1415" s="333"/>
      <c r="ROU1415" s="333"/>
      <c r="ROV1415" s="333"/>
      <c r="ROW1415" s="333"/>
      <c r="ROX1415" s="333"/>
      <c r="ROY1415" s="333"/>
      <c r="ROZ1415" s="333"/>
      <c r="RPA1415" s="333"/>
      <c r="RPB1415" s="333"/>
      <c r="RPC1415" s="333"/>
      <c r="RPD1415" s="333"/>
      <c r="RPE1415" s="333"/>
      <c r="RPF1415" s="333"/>
      <c r="RPG1415" s="333"/>
      <c r="RPH1415" s="333"/>
      <c r="RPI1415" s="333"/>
      <c r="RPJ1415" s="333"/>
      <c r="RPK1415" s="333"/>
      <c r="RPL1415" s="333"/>
      <c r="RPM1415" s="333"/>
      <c r="RPN1415" s="333"/>
      <c r="RPO1415" s="333"/>
      <c r="RPP1415" s="333"/>
      <c r="RPQ1415" s="333"/>
      <c r="RPR1415" s="333"/>
      <c r="RPS1415" s="333"/>
      <c r="RPT1415" s="333"/>
      <c r="RPU1415" s="333"/>
      <c r="RPV1415" s="333"/>
      <c r="RPW1415" s="333"/>
      <c r="RPX1415" s="333"/>
      <c r="RPY1415" s="333"/>
      <c r="RPZ1415" s="333"/>
      <c r="RQA1415" s="333"/>
      <c r="RQB1415" s="333"/>
      <c r="RQC1415" s="333"/>
      <c r="RQD1415" s="333"/>
      <c r="RQE1415" s="333"/>
      <c r="RQF1415" s="333"/>
      <c r="RQG1415" s="333"/>
      <c r="RQH1415" s="333"/>
      <c r="RQI1415" s="333"/>
      <c r="RQJ1415" s="333"/>
      <c r="RQK1415" s="333"/>
      <c r="RQL1415" s="333"/>
      <c r="RQM1415" s="333"/>
      <c r="RQN1415" s="333"/>
      <c r="RQO1415" s="333"/>
      <c r="RQP1415" s="333"/>
      <c r="RQQ1415" s="333"/>
      <c r="RQR1415" s="333"/>
      <c r="RQS1415" s="333"/>
      <c r="RQT1415" s="333"/>
      <c r="RQU1415" s="333"/>
      <c r="RQV1415" s="333"/>
      <c r="RQW1415" s="333"/>
      <c r="RQX1415" s="333"/>
      <c r="RQY1415" s="333"/>
      <c r="RQZ1415" s="333"/>
      <c r="RRA1415" s="333"/>
      <c r="RRB1415" s="333"/>
      <c r="RRC1415" s="333"/>
      <c r="RRD1415" s="333"/>
      <c r="RRE1415" s="333"/>
      <c r="RRF1415" s="333"/>
      <c r="RRG1415" s="333"/>
      <c r="RRH1415" s="333"/>
      <c r="RRI1415" s="333"/>
      <c r="RRJ1415" s="333"/>
      <c r="RRK1415" s="333"/>
      <c r="RRL1415" s="333"/>
      <c r="RRM1415" s="333"/>
      <c r="RRN1415" s="333"/>
      <c r="RRO1415" s="333"/>
      <c r="RRP1415" s="333"/>
      <c r="RRQ1415" s="333"/>
      <c r="RRR1415" s="333"/>
      <c r="RRS1415" s="333"/>
      <c r="RRT1415" s="333"/>
      <c r="RRU1415" s="333"/>
      <c r="RRV1415" s="333"/>
      <c r="RRW1415" s="333"/>
      <c r="RRX1415" s="333"/>
      <c r="RRY1415" s="333"/>
      <c r="RRZ1415" s="333"/>
      <c r="RSA1415" s="333"/>
      <c r="RSB1415" s="333"/>
      <c r="RSC1415" s="333"/>
      <c r="RSD1415" s="333"/>
      <c r="RSE1415" s="333"/>
      <c r="RSF1415" s="333"/>
      <c r="RSG1415" s="333"/>
      <c r="RSH1415" s="333"/>
      <c r="RSI1415" s="333"/>
      <c r="RSJ1415" s="333"/>
      <c r="RSK1415" s="333"/>
      <c r="RSL1415" s="333"/>
      <c r="RSM1415" s="333"/>
      <c r="RSN1415" s="333"/>
      <c r="RSO1415" s="333"/>
      <c r="RSP1415" s="333"/>
      <c r="RSQ1415" s="333"/>
      <c r="RSR1415" s="333"/>
      <c r="RSS1415" s="333"/>
      <c r="RST1415" s="333"/>
      <c r="RSU1415" s="333"/>
      <c r="RSV1415" s="333"/>
      <c r="RSW1415" s="333"/>
      <c r="RSX1415" s="333"/>
      <c r="RSY1415" s="333"/>
      <c r="RSZ1415" s="333"/>
      <c r="RTA1415" s="333"/>
      <c r="RTB1415" s="333"/>
      <c r="RTC1415" s="333"/>
      <c r="RTD1415" s="333"/>
      <c r="RTE1415" s="333"/>
      <c r="RTF1415" s="333"/>
      <c r="RTG1415" s="333"/>
      <c r="RTH1415" s="333"/>
      <c r="RTI1415" s="333"/>
      <c r="RTJ1415" s="333"/>
      <c r="RTK1415" s="333"/>
      <c r="RTL1415" s="333"/>
      <c r="RTM1415" s="333"/>
      <c r="RTN1415" s="333"/>
      <c r="RTO1415" s="333"/>
      <c r="RTP1415" s="333"/>
      <c r="RTQ1415" s="333"/>
      <c r="RTR1415" s="333"/>
      <c r="RTS1415" s="333"/>
      <c r="RTT1415" s="333"/>
      <c r="RTU1415" s="333"/>
      <c r="RTV1415" s="333"/>
      <c r="RTW1415" s="333"/>
      <c r="RTX1415" s="333"/>
      <c r="RTY1415" s="333"/>
      <c r="RTZ1415" s="333"/>
      <c r="RUA1415" s="333"/>
      <c r="RUB1415" s="333"/>
      <c r="RUC1415" s="333"/>
      <c r="RUD1415" s="333"/>
      <c r="RUE1415" s="333"/>
      <c r="RUF1415" s="333"/>
      <c r="RUG1415" s="333"/>
      <c r="RUH1415" s="333"/>
      <c r="RUI1415" s="333"/>
      <c r="RUJ1415" s="333"/>
      <c r="RUK1415" s="333"/>
      <c r="RUL1415" s="333"/>
      <c r="RUM1415" s="333"/>
      <c r="RUN1415" s="333"/>
      <c r="RUO1415" s="333"/>
      <c r="RUP1415" s="333"/>
      <c r="RUQ1415" s="333"/>
      <c r="RUR1415" s="333"/>
      <c r="RUS1415" s="333"/>
      <c r="RUT1415" s="333"/>
      <c r="RUU1415" s="333"/>
      <c r="RUV1415" s="333"/>
      <c r="RUW1415" s="333"/>
      <c r="RUX1415" s="333"/>
      <c r="RUY1415" s="333"/>
      <c r="RUZ1415" s="333"/>
      <c r="RVA1415" s="333"/>
      <c r="RVB1415" s="333"/>
      <c r="RVC1415" s="333"/>
      <c r="RVD1415" s="333"/>
      <c r="RVE1415" s="333"/>
      <c r="RVF1415" s="333"/>
      <c r="RVG1415" s="333"/>
      <c r="RVH1415" s="333"/>
      <c r="RVI1415" s="333"/>
      <c r="RVJ1415" s="333"/>
      <c r="RVK1415" s="333"/>
      <c r="RVL1415" s="333"/>
      <c r="RVM1415" s="333"/>
      <c r="RVN1415" s="333"/>
      <c r="RVO1415" s="333"/>
      <c r="RVP1415" s="333"/>
      <c r="RVQ1415" s="333"/>
      <c r="RVR1415" s="333"/>
      <c r="RVS1415" s="333"/>
      <c r="RVT1415" s="333"/>
      <c r="RVU1415" s="333"/>
      <c r="RVV1415" s="333"/>
      <c r="RVW1415" s="333"/>
      <c r="RVX1415" s="333"/>
      <c r="RVY1415" s="333"/>
      <c r="RVZ1415" s="333"/>
      <c r="RWA1415" s="333"/>
      <c r="RWB1415" s="333"/>
      <c r="RWC1415" s="333"/>
      <c r="RWD1415" s="333"/>
      <c r="RWE1415" s="333"/>
      <c r="RWF1415" s="333"/>
      <c r="RWG1415" s="333"/>
      <c r="RWH1415" s="333"/>
      <c r="RWI1415" s="333"/>
      <c r="RWJ1415" s="333"/>
      <c r="RWK1415" s="333"/>
      <c r="RWL1415" s="333"/>
      <c r="RWM1415" s="333"/>
      <c r="RWN1415" s="333"/>
      <c r="RWO1415" s="333"/>
      <c r="RWP1415" s="333"/>
      <c r="RWQ1415" s="333"/>
      <c r="RWR1415" s="333"/>
      <c r="RWS1415" s="333"/>
      <c r="RWT1415" s="333"/>
      <c r="RWU1415" s="333"/>
      <c r="RWV1415" s="333"/>
      <c r="RWW1415" s="333"/>
      <c r="RWX1415" s="333"/>
      <c r="RWY1415" s="333"/>
      <c r="RWZ1415" s="333"/>
      <c r="RXA1415" s="333"/>
      <c r="RXB1415" s="333"/>
      <c r="RXC1415" s="333"/>
      <c r="RXD1415" s="333"/>
      <c r="RXE1415" s="333"/>
      <c r="RXF1415" s="333"/>
      <c r="RXG1415" s="333"/>
      <c r="RXH1415" s="333"/>
      <c r="RXI1415" s="333"/>
      <c r="RXJ1415" s="333"/>
      <c r="RXK1415" s="333"/>
      <c r="RXL1415" s="333"/>
      <c r="RXM1415" s="333"/>
      <c r="RXN1415" s="333"/>
      <c r="RXO1415" s="333"/>
      <c r="RXP1415" s="333"/>
      <c r="RXQ1415" s="333"/>
      <c r="RXR1415" s="333"/>
      <c r="RXS1415" s="333"/>
      <c r="RXT1415" s="333"/>
      <c r="RXU1415" s="333"/>
      <c r="RXV1415" s="333"/>
      <c r="RXW1415" s="333"/>
      <c r="RXX1415" s="333"/>
      <c r="RXY1415" s="333"/>
      <c r="RXZ1415" s="333"/>
      <c r="RYA1415" s="333"/>
      <c r="RYB1415" s="333"/>
      <c r="RYC1415" s="333"/>
      <c r="RYD1415" s="333"/>
      <c r="RYE1415" s="333"/>
      <c r="RYF1415" s="333"/>
      <c r="RYG1415" s="333"/>
      <c r="RYH1415" s="333"/>
      <c r="RYI1415" s="333"/>
      <c r="RYJ1415" s="333"/>
      <c r="RYK1415" s="333"/>
      <c r="RYL1415" s="333"/>
      <c r="RYM1415" s="333"/>
      <c r="RYN1415" s="333"/>
      <c r="RYO1415" s="333"/>
      <c r="RYP1415" s="333"/>
      <c r="RYQ1415" s="333"/>
      <c r="RYR1415" s="333"/>
      <c r="RYS1415" s="333"/>
      <c r="RYT1415" s="333"/>
      <c r="RYU1415" s="333"/>
      <c r="RYV1415" s="333"/>
      <c r="RYW1415" s="333"/>
      <c r="RYX1415" s="333"/>
      <c r="RYY1415" s="333"/>
      <c r="RYZ1415" s="333"/>
      <c r="RZA1415" s="333"/>
      <c r="RZB1415" s="333"/>
      <c r="RZC1415" s="333"/>
      <c r="RZD1415" s="333"/>
      <c r="RZE1415" s="333"/>
      <c r="RZF1415" s="333"/>
      <c r="RZG1415" s="333"/>
      <c r="RZH1415" s="333"/>
      <c r="RZI1415" s="333"/>
      <c r="RZJ1415" s="333"/>
      <c r="RZK1415" s="333"/>
      <c r="RZL1415" s="333"/>
      <c r="RZM1415" s="333"/>
      <c r="RZN1415" s="333"/>
      <c r="RZO1415" s="333"/>
      <c r="RZP1415" s="333"/>
      <c r="RZQ1415" s="333"/>
      <c r="RZR1415" s="333"/>
      <c r="RZS1415" s="333"/>
      <c r="RZT1415" s="333"/>
      <c r="RZU1415" s="333"/>
      <c r="RZV1415" s="333"/>
      <c r="RZW1415" s="333"/>
      <c r="RZX1415" s="333"/>
      <c r="RZY1415" s="333"/>
      <c r="RZZ1415" s="333"/>
      <c r="SAA1415" s="333"/>
      <c r="SAB1415" s="333"/>
      <c r="SAC1415" s="333"/>
      <c r="SAD1415" s="333"/>
      <c r="SAE1415" s="333"/>
      <c r="SAF1415" s="333"/>
      <c r="SAG1415" s="333"/>
      <c r="SAH1415" s="333"/>
      <c r="SAI1415" s="333"/>
      <c r="SAJ1415" s="333"/>
      <c r="SAK1415" s="333"/>
      <c r="SAL1415" s="333"/>
      <c r="SAM1415" s="333"/>
      <c r="SAN1415" s="333"/>
      <c r="SAO1415" s="333"/>
      <c r="SAP1415" s="333"/>
      <c r="SAQ1415" s="333"/>
      <c r="SAR1415" s="333"/>
      <c r="SAS1415" s="333"/>
      <c r="SAT1415" s="333"/>
      <c r="SAU1415" s="333"/>
      <c r="SAV1415" s="333"/>
      <c r="SAW1415" s="333"/>
      <c r="SAX1415" s="333"/>
      <c r="SAY1415" s="333"/>
      <c r="SAZ1415" s="333"/>
      <c r="SBA1415" s="333"/>
      <c r="SBB1415" s="333"/>
      <c r="SBC1415" s="333"/>
      <c r="SBD1415" s="333"/>
      <c r="SBE1415" s="333"/>
      <c r="SBF1415" s="333"/>
      <c r="SBG1415" s="333"/>
      <c r="SBH1415" s="333"/>
      <c r="SBI1415" s="333"/>
      <c r="SBJ1415" s="333"/>
      <c r="SBK1415" s="333"/>
      <c r="SBL1415" s="333"/>
      <c r="SBM1415" s="333"/>
      <c r="SBN1415" s="333"/>
      <c r="SBO1415" s="333"/>
      <c r="SBP1415" s="333"/>
      <c r="SBQ1415" s="333"/>
      <c r="SBR1415" s="333"/>
      <c r="SBS1415" s="333"/>
      <c r="SBT1415" s="333"/>
      <c r="SBU1415" s="333"/>
      <c r="SBV1415" s="333"/>
      <c r="SBW1415" s="333"/>
      <c r="SBX1415" s="333"/>
      <c r="SBY1415" s="333"/>
      <c r="SBZ1415" s="333"/>
      <c r="SCA1415" s="333"/>
      <c r="SCB1415" s="333"/>
      <c r="SCC1415" s="333"/>
      <c r="SCD1415" s="333"/>
      <c r="SCE1415" s="333"/>
      <c r="SCF1415" s="333"/>
      <c r="SCG1415" s="333"/>
      <c r="SCH1415" s="333"/>
      <c r="SCI1415" s="333"/>
      <c r="SCJ1415" s="333"/>
      <c r="SCK1415" s="333"/>
      <c r="SCL1415" s="333"/>
      <c r="SCM1415" s="333"/>
      <c r="SCN1415" s="333"/>
      <c r="SCO1415" s="333"/>
      <c r="SCP1415" s="333"/>
      <c r="SCQ1415" s="333"/>
      <c r="SCR1415" s="333"/>
      <c r="SCS1415" s="333"/>
      <c r="SCT1415" s="333"/>
      <c r="SCU1415" s="333"/>
      <c r="SCV1415" s="333"/>
      <c r="SCW1415" s="333"/>
      <c r="SCX1415" s="333"/>
      <c r="SCY1415" s="333"/>
      <c r="SCZ1415" s="333"/>
      <c r="SDA1415" s="333"/>
      <c r="SDB1415" s="333"/>
      <c r="SDC1415" s="333"/>
      <c r="SDD1415" s="333"/>
      <c r="SDE1415" s="333"/>
      <c r="SDF1415" s="333"/>
      <c r="SDG1415" s="333"/>
      <c r="SDH1415" s="333"/>
      <c r="SDI1415" s="333"/>
      <c r="SDJ1415" s="333"/>
      <c r="SDK1415" s="333"/>
      <c r="SDL1415" s="333"/>
      <c r="SDM1415" s="333"/>
      <c r="SDN1415" s="333"/>
      <c r="SDO1415" s="333"/>
      <c r="SDP1415" s="333"/>
      <c r="SDQ1415" s="333"/>
      <c r="SDR1415" s="333"/>
      <c r="SDS1415" s="333"/>
      <c r="SDT1415" s="333"/>
      <c r="SDU1415" s="333"/>
      <c r="SDV1415" s="333"/>
      <c r="SDW1415" s="333"/>
      <c r="SDX1415" s="333"/>
      <c r="SDY1415" s="333"/>
      <c r="SDZ1415" s="333"/>
      <c r="SEA1415" s="333"/>
      <c r="SEB1415" s="333"/>
      <c r="SEC1415" s="333"/>
      <c r="SED1415" s="333"/>
      <c r="SEE1415" s="333"/>
      <c r="SEF1415" s="333"/>
      <c r="SEG1415" s="333"/>
      <c r="SEH1415" s="333"/>
      <c r="SEI1415" s="333"/>
      <c r="SEJ1415" s="333"/>
      <c r="SEK1415" s="333"/>
      <c r="SEL1415" s="333"/>
      <c r="SEM1415" s="333"/>
      <c r="SEN1415" s="333"/>
      <c r="SEO1415" s="333"/>
      <c r="SEP1415" s="333"/>
      <c r="SEQ1415" s="333"/>
      <c r="SER1415" s="333"/>
      <c r="SES1415" s="333"/>
      <c r="SET1415" s="333"/>
      <c r="SEU1415" s="333"/>
      <c r="SEV1415" s="333"/>
      <c r="SEW1415" s="333"/>
      <c r="SEX1415" s="333"/>
      <c r="SEY1415" s="333"/>
      <c r="SEZ1415" s="333"/>
      <c r="SFA1415" s="333"/>
      <c r="SFB1415" s="333"/>
      <c r="SFC1415" s="333"/>
      <c r="SFD1415" s="333"/>
      <c r="SFE1415" s="333"/>
      <c r="SFF1415" s="333"/>
      <c r="SFG1415" s="333"/>
      <c r="SFH1415" s="333"/>
      <c r="SFI1415" s="333"/>
      <c r="SFJ1415" s="333"/>
      <c r="SFK1415" s="333"/>
      <c r="SFL1415" s="333"/>
      <c r="SFM1415" s="333"/>
      <c r="SFN1415" s="333"/>
      <c r="SFO1415" s="333"/>
      <c r="SFP1415" s="333"/>
      <c r="SFQ1415" s="333"/>
      <c r="SFR1415" s="333"/>
      <c r="SFS1415" s="333"/>
      <c r="SFT1415" s="333"/>
      <c r="SFU1415" s="333"/>
      <c r="SFV1415" s="333"/>
      <c r="SFW1415" s="333"/>
      <c r="SFX1415" s="333"/>
      <c r="SFY1415" s="333"/>
      <c r="SFZ1415" s="333"/>
      <c r="SGA1415" s="333"/>
      <c r="SGB1415" s="333"/>
      <c r="SGC1415" s="333"/>
      <c r="SGD1415" s="333"/>
      <c r="SGE1415" s="333"/>
      <c r="SGF1415" s="333"/>
      <c r="SGG1415" s="333"/>
      <c r="SGH1415" s="333"/>
      <c r="SGI1415" s="333"/>
      <c r="SGJ1415" s="333"/>
      <c r="SGK1415" s="333"/>
      <c r="SGL1415" s="333"/>
      <c r="SGM1415" s="333"/>
      <c r="SGN1415" s="333"/>
      <c r="SGO1415" s="333"/>
      <c r="SGP1415" s="333"/>
      <c r="SGQ1415" s="333"/>
      <c r="SGR1415" s="333"/>
      <c r="SGS1415" s="333"/>
      <c r="SGT1415" s="333"/>
      <c r="SGU1415" s="333"/>
      <c r="SGV1415" s="333"/>
      <c r="SGW1415" s="333"/>
      <c r="SGX1415" s="333"/>
      <c r="SGY1415" s="333"/>
      <c r="SGZ1415" s="333"/>
      <c r="SHA1415" s="333"/>
      <c r="SHB1415" s="333"/>
      <c r="SHC1415" s="333"/>
      <c r="SHD1415" s="333"/>
      <c r="SHE1415" s="333"/>
      <c r="SHF1415" s="333"/>
      <c r="SHG1415" s="333"/>
      <c r="SHH1415" s="333"/>
      <c r="SHI1415" s="333"/>
      <c r="SHJ1415" s="333"/>
      <c r="SHK1415" s="333"/>
      <c r="SHL1415" s="333"/>
      <c r="SHM1415" s="333"/>
      <c r="SHN1415" s="333"/>
      <c r="SHO1415" s="333"/>
      <c r="SHP1415" s="333"/>
      <c r="SHQ1415" s="333"/>
      <c r="SHR1415" s="333"/>
      <c r="SHS1415" s="333"/>
      <c r="SHT1415" s="333"/>
      <c r="SHU1415" s="333"/>
      <c r="SHV1415" s="333"/>
      <c r="SHW1415" s="333"/>
      <c r="SHX1415" s="333"/>
      <c r="SHY1415" s="333"/>
      <c r="SHZ1415" s="333"/>
      <c r="SIA1415" s="333"/>
      <c r="SIB1415" s="333"/>
      <c r="SIC1415" s="333"/>
      <c r="SID1415" s="333"/>
      <c r="SIE1415" s="333"/>
      <c r="SIF1415" s="333"/>
      <c r="SIG1415" s="333"/>
      <c r="SIH1415" s="333"/>
      <c r="SII1415" s="333"/>
      <c r="SIJ1415" s="333"/>
      <c r="SIK1415" s="333"/>
      <c r="SIL1415" s="333"/>
      <c r="SIM1415" s="333"/>
      <c r="SIN1415" s="333"/>
      <c r="SIO1415" s="333"/>
      <c r="SIP1415" s="333"/>
      <c r="SIQ1415" s="333"/>
      <c r="SIR1415" s="333"/>
      <c r="SIS1415" s="333"/>
      <c r="SIT1415" s="333"/>
      <c r="SIU1415" s="333"/>
      <c r="SIV1415" s="333"/>
      <c r="SIW1415" s="333"/>
      <c r="SIX1415" s="333"/>
      <c r="SIY1415" s="333"/>
      <c r="SIZ1415" s="333"/>
      <c r="SJA1415" s="333"/>
      <c r="SJB1415" s="333"/>
      <c r="SJC1415" s="333"/>
      <c r="SJD1415" s="333"/>
      <c r="SJE1415" s="333"/>
      <c r="SJF1415" s="333"/>
      <c r="SJG1415" s="333"/>
      <c r="SJH1415" s="333"/>
      <c r="SJI1415" s="333"/>
      <c r="SJJ1415" s="333"/>
      <c r="SJK1415" s="333"/>
      <c r="SJL1415" s="333"/>
      <c r="SJM1415" s="333"/>
      <c r="SJN1415" s="333"/>
      <c r="SJO1415" s="333"/>
      <c r="SJP1415" s="333"/>
      <c r="SJQ1415" s="333"/>
      <c r="SJR1415" s="333"/>
      <c r="SJS1415" s="333"/>
      <c r="SJT1415" s="333"/>
      <c r="SJU1415" s="333"/>
      <c r="SJV1415" s="333"/>
      <c r="SJW1415" s="333"/>
      <c r="SJX1415" s="333"/>
      <c r="SJY1415" s="333"/>
      <c r="SJZ1415" s="333"/>
      <c r="SKA1415" s="333"/>
      <c r="SKB1415" s="333"/>
      <c r="SKC1415" s="333"/>
      <c r="SKD1415" s="333"/>
      <c r="SKE1415" s="333"/>
      <c r="SKF1415" s="333"/>
      <c r="SKG1415" s="333"/>
      <c r="SKH1415" s="333"/>
      <c r="SKI1415" s="333"/>
      <c r="SKJ1415" s="333"/>
      <c r="SKK1415" s="333"/>
      <c r="SKL1415" s="333"/>
      <c r="SKM1415" s="333"/>
      <c r="SKN1415" s="333"/>
      <c r="SKO1415" s="333"/>
      <c r="SKP1415" s="333"/>
      <c r="SKQ1415" s="333"/>
      <c r="SKR1415" s="333"/>
      <c r="SKS1415" s="333"/>
      <c r="SKT1415" s="333"/>
      <c r="SKU1415" s="333"/>
      <c r="SKV1415" s="333"/>
      <c r="SKW1415" s="333"/>
      <c r="SKX1415" s="333"/>
      <c r="SKY1415" s="333"/>
      <c r="SKZ1415" s="333"/>
      <c r="SLA1415" s="333"/>
      <c r="SLB1415" s="333"/>
      <c r="SLC1415" s="333"/>
      <c r="SLD1415" s="333"/>
      <c r="SLE1415" s="333"/>
      <c r="SLF1415" s="333"/>
      <c r="SLG1415" s="333"/>
      <c r="SLH1415" s="333"/>
      <c r="SLI1415" s="333"/>
      <c r="SLJ1415" s="333"/>
      <c r="SLK1415" s="333"/>
      <c r="SLL1415" s="333"/>
      <c r="SLM1415" s="333"/>
      <c r="SLN1415" s="333"/>
      <c r="SLO1415" s="333"/>
      <c r="SLP1415" s="333"/>
      <c r="SLQ1415" s="333"/>
      <c r="SLR1415" s="333"/>
      <c r="SLS1415" s="333"/>
      <c r="SLT1415" s="333"/>
      <c r="SLU1415" s="333"/>
      <c r="SLV1415" s="333"/>
      <c r="SLW1415" s="333"/>
      <c r="SLX1415" s="333"/>
      <c r="SLY1415" s="333"/>
      <c r="SLZ1415" s="333"/>
      <c r="SMA1415" s="333"/>
      <c r="SMB1415" s="333"/>
      <c r="SMC1415" s="333"/>
      <c r="SMD1415" s="333"/>
      <c r="SME1415" s="333"/>
      <c r="SMF1415" s="333"/>
      <c r="SMG1415" s="333"/>
      <c r="SMH1415" s="333"/>
      <c r="SMI1415" s="333"/>
      <c r="SMJ1415" s="333"/>
      <c r="SMK1415" s="333"/>
      <c r="SML1415" s="333"/>
      <c r="SMM1415" s="333"/>
      <c r="SMN1415" s="333"/>
      <c r="SMO1415" s="333"/>
      <c r="SMP1415" s="333"/>
      <c r="SMQ1415" s="333"/>
      <c r="SMR1415" s="333"/>
      <c r="SMS1415" s="333"/>
      <c r="SMT1415" s="333"/>
      <c r="SMU1415" s="333"/>
      <c r="SMV1415" s="333"/>
      <c r="SMW1415" s="333"/>
      <c r="SMX1415" s="333"/>
      <c r="SMY1415" s="333"/>
      <c r="SMZ1415" s="333"/>
      <c r="SNA1415" s="333"/>
      <c r="SNB1415" s="333"/>
      <c r="SNC1415" s="333"/>
      <c r="SND1415" s="333"/>
      <c r="SNE1415" s="333"/>
      <c r="SNF1415" s="333"/>
      <c r="SNG1415" s="333"/>
      <c r="SNH1415" s="333"/>
      <c r="SNI1415" s="333"/>
      <c r="SNJ1415" s="333"/>
      <c r="SNK1415" s="333"/>
      <c r="SNL1415" s="333"/>
      <c r="SNM1415" s="333"/>
      <c r="SNN1415" s="333"/>
      <c r="SNO1415" s="333"/>
      <c r="SNP1415" s="333"/>
      <c r="SNQ1415" s="333"/>
      <c r="SNR1415" s="333"/>
      <c r="SNS1415" s="333"/>
      <c r="SNT1415" s="333"/>
      <c r="SNU1415" s="333"/>
      <c r="SNV1415" s="333"/>
      <c r="SNW1415" s="333"/>
      <c r="SNX1415" s="333"/>
      <c r="SNY1415" s="333"/>
      <c r="SNZ1415" s="333"/>
      <c r="SOA1415" s="333"/>
      <c r="SOB1415" s="333"/>
      <c r="SOC1415" s="333"/>
      <c r="SOD1415" s="333"/>
      <c r="SOE1415" s="333"/>
      <c r="SOF1415" s="333"/>
      <c r="SOG1415" s="333"/>
      <c r="SOH1415" s="333"/>
      <c r="SOI1415" s="333"/>
      <c r="SOJ1415" s="333"/>
      <c r="SOK1415" s="333"/>
      <c r="SOL1415" s="333"/>
      <c r="SOM1415" s="333"/>
      <c r="SON1415" s="333"/>
      <c r="SOO1415" s="333"/>
      <c r="SOP1415" s="333"/>
      <c r="SOQ1415" s="333"/>
      <c r="SOR1415" s="333"/>
      <c r="SOS1415" s="333"/>
      <c r="SOT1415" s="333"/>
      <c r="SOU1415" s="333"/>
      <c r="SOV1415" s="333"/>
      <c r="SOW1415" s="333"/>
      <c r="SOX1415" s="333"/>
      <c r="SOY1415" s="333"/>
      <c r="SOZ1415" s="333"/>
      <c r="SPA1415" s="333"/>
      <c r="SPB1415" s="333"/>
      <c r="SPC1415" s="333"/>
      <c r="SPD1415" s="333"/>
      <c r="SPE1415" s="333"/>
      <c r="SPF1415" s="333"/>
      <c r="SPG1415" s="333"/>
      <c r="SPH1415" s="333"/>
      <c r="SPI1415" s="333"/>
      <c r="SPJ1415" s="333"/>
      <c r="SPK1415" s="333"/>
      <c r="SPL1415" s="333"/>
      <c r="SPM1415" s="333"/>
      <c r="SPN1415" s="333"/>
      <c r="SPO1415" s="333"/>
      <c r="SPP1415" s="333"/>
      <c r="SPQ1415" s="333"/>
      <c r="SPR1415" s="333"/>
      <c r="SPS1415" s="333"/>
      <c r="SPT1415" s="333"/>
      <c r="SPU1415" s="333"/>
      <c r="SPV1415" s="333"/>
      <c r="SPW1415" s="333"/>
      <c r="SPX1415" s="333"/>
      <c r="SPY1415" s="333"/>
      <c r="SPZ1415" s="333"/>
      <c r="SQA1415" s="333"/>
      <c r="SQB1415" s="333"/>
      <c r="SQC1415" s="333"/>
      <c r="SQD1415" s="333"/>
      <c r="SQE1415" s="333"/>
      <c r="SQF1415" s="333"/>
      <c r="SQG1415" s="333"/>
      <c r="SQH1415" s="333"/>
      <c r="SQI1415" s="333"/>
      <c r="SQJ1415" s="333"/>
      <c r="SQK1415" s="333"/>
      <c r="SQL1415" s="333"/>
      <c r="SQM1415" s="333"/>
      <c r="SQN1415" s="333"/>
      <c r="SQO1415" s="333"/>
      <c r="SQP1415" s="333"/>
      <c r="SQQ1415" s="333"/>
      <c r="SQR1415" s="333"/>
      <c r="SQS1415" s="333"/>
      <c r="SQT1415" s="333"/>
      <c r="SQU1415" s="333"/>
      <c r="SQV1415" s="333"/>
      <c r="SQW1415" s="333"/>
      <c r="SQX1415" s="333"/>
      <c r="SQY1415" s="333"/>
      <c r="SQZ1415" s="333"/>
      <c r="SRA1415" s="333"/>
      <c r="SRB1415" s="333"/>
      <c r="SRC1415" s="333"/>
      <c r="SRD1415" s="333"/>
      <c r="SRE1415" s="333"/>
      <c r="SRF1415" s="333"/>
      <c r="SRG1415" s="333"/>
      <c r="SRH1415" s="333"/>
      <c r="SRI1415" s="333"/>
      <c r="SRJ1415" s="333"/>
      <c r="SRK1415" s="333"/>
      <c r="SRL1415" s="333"/>
      <c r="SRM1415" s="333"/>
      <c r="SRN1415" s="333"/>
      <c r="SRO1415" s="333"/>
      <c r="SRP1415" s="333"/>
      <c r="SRQ1415" s="333"/>
      <c r="SRR1415" s="333"/>
      <c r="SRS1415" s="333"/>
      <c r="SRT1415" s="333"/>
      <c r="SRU1415" s="333"/>
      <c r="SRV1415" s="333"/>
      <c r="SRW1415" s="333"/>
      <c r="SRX1415" s="333"/>
      <c r="SRY1415" s="333"/>
      <c r="SRZ1415" s="333"/>
      <c r="SSA1415" s="333"/>
      <c r="SSB1415" s="333"/>
      <c r="SSC1415" s="333"/>
      <c r="SSD1415" s="333"/>
      <c r="SSE1415" s="333"/>
      <c r="SSF1415" s="333"/>
      <c r="SSG1415" s="333"/>
      <c r="SSH1415" s="333"/>
      <c r="SSI1415" s="333"/>
      <c r="SSJ1415" s="333"/>
      <c r="SSK1415" s="333"/>
      <c r="SSL1415" s="333"/>
      <c r="SSM1415" s="333"/>
      <c r="SSN1415" s="333"/>
      <c r="SSO1415" s="333"/>
      <c r="SSP1415" s="333"/>
      <c r="SSQ1415" s="333"/>
      <c r="SSR1415" s="333"/>
      <c r="SSS1415" s="333"/>
      <c r="SST1415" s="333"/>
      <c r="SSU1415" s="333"/>
      <c r="SSV1415" s="333"/>
      <c r="SSW1415" s="333"/>
      <c r="SSX1415" s="333"/>
      <c r="SSY1415" s="333"/>
      <c r="SSZ1415" s="333"/>
      <c r="STA1415" s="333"/>
      <c r="STB1415" s="333"/>
      <c r="STC1415" s="333"/>
      <c r="STD1415" s="333"/>
      <c r="STE1415" s="333"/>
      <c r="STF1415" s="333"/>
      <c r="STG1415" s="333"/>
      <c r="STH1415" s="333"/>
      <c r="STI1415" s="333"/>
      <c r="STJ1415" s="333"/>
      <c r="STK1415" s="333"/>
      <c r="STL1415" s="333"/>
      <c r="STM1415" s="333"/>
      <c r="STN1415" s="333"/>
      <c r="STO1415" s="333"/>
      <c r="STP1415" s="333"/>
      <c r="STQ1415" s="333"/>
      <c r="STR1415" s="333"/>
      <c r="STS1415" s="333"/>
      <c r="STT1415" s="333"/>
      <c r="STU1415" s="333"/>
      <c r="STV1415" s="333"/>
      <c r="STW1415" s="333"/>
      <c r="STX1415" s="333"/>
      <c r="STY1415" s="333"/>
      <c r="STZ1415" s="333"/>
      <c r="SUA1415" s="333"/>
      <c r="SUB1415" s="333"/>
      <c r="SUC1415" s="333"/>
      <c r="SUD1415" s="333"/>
      <c r="SUE1415" s="333"/>
      <c r="SUF1415" s="333"/>
      <c r="SUG1415" s="333"/>
      <c r="SUH1415" s="333"/>
      <c r="SUI1415" s="333"/>
      <c r="SUJ1415" s="333"/>
      <c r="SUK1415" s="333"/>
      <c r="SUL1415" s="333"/>
      <c r="SUM1415" s="333"/>
      <c r="SUN1415" s="333"/>
      <c r="SUO1415" s="333"/>
      <c r="SUP1415" s="333"/>
      <c r="SUQ1415" s="333"/>
      <c r="SUR1415" s="333"/>
      <c r="SUS1415" s="333"/>
      <c r="SUT1415" s="333"/>
      <c r="SUU1415" s="333"/>
      <c r="SUV1415" s="333"/>
      <c r="SUW1415" s="333"/>
      <c r="SUX1415" s="333"/>
      <c r="SUY1415" s="333"/>
      <c r="SUZ1415" s="333"/>
      <c r="SVA1415" s="333"/>
      <c r="SVB1415" s="333"/>
      <c r="SVC1415" s="333"/>
      <c r="SVD1415" s="333"/>
      <c r="SVE1415" s="333"/>
      <c r="SVF1415" s="333"/>
      <c r="SVG1415" s="333"/>
      <c r="SVH1415" s="333"/>
      <c r="SVI1415" s="333"/>
      <c r="SVJ1415" s="333"/>
      <c r="SVK1415" s="333"/>
      <c r="SVL1415" s="333"/>
      <c r="SVM1415" s="333"/>
      <c r="SVN1415" s="333"/>
      <c r="SVO1415" s="333"/>
      <c r="SVP1415" s="333"/>
      <c r="SVQ1415" s="333"/>
      <c r="SVR1415" s="333"/>
      <c r="SVS1415" s="333"/>
      <c r="SVT1415" s="333"/>
      <c r="SVU1415" s="333"/>
      <c r="SVV1415" s="333"/>
      <c r="SVW1415" s="333"/>
      <c r="SVX1415" s="333"/>
      <c r="SVY1415" s="333"/>
      <c r="SVZ1415" s="333"/>
      <c r="SWA1415" s="333"/>
      <c r="SWB1415" s="333"/>
      <c r="SWC1415" s="333"/>
      <c r="SWD1415" s="333"/>
      <c r="SWE1415" s="333"/>
      <c r="SWF1415" s="333"/>
      <c r="SWG1415" s="333"/>
      <c r="SWH1415" s="333"/>
      <c r="SWI1415" s="333"/>
      <c r="SWJ1415" s="333"/>
      <c r="SWK1415" s="333"/>
      <c r="SWL1415" s="333"/>
      <c r="SWM1415" s="333"/>
      <c r="SWN1415" s="333"/>
      <c r="SWO1415" s="333"/>
      <c r="SWP1415" s="333"/>
      <c r="SWQ1415" s="333"/>
      <c r="SWR1415" s="333"/>
      <c r="SWS1415" s="333"/>
      <c r="SWT1415" s="333"/>
      <c r="SWU1415" s="333"/>
      <c r="SWV1415" s="333"/>
      <c r="SWW1415" s="333"/>
      <c r="SWX1415" s="333"/>
      <c r="SWY1415" s="333"/>
      <c r="SWZ1415" s="333"/>
      <c r="SXA1415" s="333"/>
      <c r="SXB1415" s="333"/>
      <c r="SXC1415" s="333"/>
      <c r="SXD1415" s="333"/>
      <c r="SXE1415" s="333"/>
      <c r="SXF1415" s="333"/>
      <c r="SXG1415" s="333"/>
      <c r="SXH1415" s="333"/>
      <c r="SXI1415" s="333"/>
      <c r="SXJ1415" s="333"/>
      <c r="SXK1415" s="333"/>
      <c r="SXL1415" s="333"/>
      <c r="SXM1415" s="333"/>
      <c r="SXN1415" s="333"/>
      <c r="SXO1415" s="333"/>
      <c r="SXP1415" s="333"/>
      <c r="SXQ1415" s="333"/>
      <c r="SXR1415" s="333"/>
      <c r="SXS1415" s="333"/>
      <c r="SXT1415" s="333"/>
      <c r="SXU1415" s="333"/>
      <c r="SXV1415" s="333"/>
      <c r="SXW1415" s="333"/>
      <c r="SXX1415" s="333"/>
      <c r="SXY1415" s="333"/>
      <c r="SXZ1415" s="333"/>
      <c r="SYA1415" s="333"/>
      <c r="SYB1415" s="333"/>
      <c r="SYC1415" s="333"/>
      <c r="SYD1415" s="333"/>
      <c r="SYE1415" s="333"/>
      <c r="SYF1415" s="333"/>
      <c r="SYG1415" s="333"/>
      <c r="SYH1415" s="333"/>
      <c r="SYI1415" s="333"/>
      <c r="SYJ1415" s="333"/>
      <c r="SYK1415" s="333"/>
      <c r="SYL1415" s="333"/>
      <c r="SYM1415" s="333"/>
      <c r="SYN1415" s="333"/>
      <c r="SYO1415" s="333"/>
      <c r="SYP1415" s="333"/>
      <c r="SYQ1415" s="333"/>
      <c r="SYR1415" s="333"/>
      <c r="SYS1415" s="333"/>
      <c r="SYT1415" s="333"/>
      <c r="SYU1415" s="333"/>
      <c r="SYV1415" s="333"/>
      <c r="SYW1415" s="333"/>
      <c r="SYX1415" s="333"/>
      <c r="SYY1415" s="333"/>
      <c r="SYZ1415" s="333"/>
      <c r="SZA1415" s="333"/>
      <c r="SZB1415" s="333"/>
      <c r="SZC1415" s="333"/>
      <c r="SZD1415" s="333"/>
      <c r="SZE1415" s="333"/>
      <c r="SZF1415" s="333"/>
      <c r="SZG1415" s="333"/>
      <c r="SZH1415" s="333"/>
      <c r="SZI1415" s="333"/>
      <c r="SZJ1415" s="333"/>
      <c r="SZK1415" s="333"/>
      <c r="SZL1415" s="333"/>
      <c r="SZM1415" s="333"/>
      <c r="SZN1415" s="333"/>
      <c r="SZO1415" s="333"/>
      <c r="SZP1415" s="333"/>
      <c r="SZQ1415" s="333"/>
      <c r="SZR1415" s="333"/>
      <c r="SZS1415" s="333"/>
      <c r="SZT1415" s="333"/>
      <c r="SZU1415" s="333"/>
      <c r="SZV1415" s="333"/>
      <c r="SZW1415" s="333"/>
      <c r="SZX1415" s="333"/>
      <c r="SZY1415" s="333"/>
      <c r="SZZ1415" s="333"/>
      <c r="TAA1415" s="333"/>
      <c r="TAB1415" s="333"/>
      <c r="TAC1415" s="333"/>
      <c r="TAD1415" s="333"/>
      <c r="TAE1415" s="333"/>
      <c r="TAF1415" s="333"/>
      <c r="TAG1415" s="333"/>
      <c r="TAH1415" s="333"/>
      <c r="TAI1415" s="333"/>
      <c r="TAJ1415" s="333"/>
      <c r="TAK1415" s="333"/>
      <c r="TAL1415" s="333"/>
      <c r="TAM1415" s="333"/>
      <c r="TAN1415" s="333"/>
      <c r="TAO1415" s="333"/>
      <c r="TAP1415" s="333"/>
      <c r="TAQ1415" s="333"/>
      <c r="TAR1415" s="333"/>
      <c r="TAS1415" s="333"/>
      <c r="TAT1415" s="333"/>
      <c r="TAU1415" s="333"/>
      <c r="TAV1415" s="333"/>
      <c r="TAW1415" s="333"/>
      <c r="TAX1415" s="333"/>
      <c r="TAY1415" s="333"/>
      <c r="TAZ1415" s="333"/>
      <c r="TBA1415" s="333"/>
      <c r="TBB1415" s="333"/>
      <c r="TBC1415" s="333"/>
      <c r="TBD1415" s="333"/>
      <c r="TBE1415" s="333"/>
      <c r="TBF1415" s="333"/>
      <c r="TBG1415" s="333"/>
      <c r="TBH1415" s="333"/>
      <c r="TBI1415" s="333"/>
      <c r="TBJ1415" s="333"/>
      <c r="TBK1415" s="333"/>
      <c r="TBL1415" s="333"/>
      <c r="TBM1415" s="333"/>
      <c r="TBN1415" s="333"/>
      <c r="TBO1415" s="333"/>
      <c r="TBP1415" s="333"/>
      <c r="TBQ1415" s="333"/>
      <c r="TBR1415" s="333"/>
      <c r="TBS1415" s="333"/>
      <c r="TBT1415" s="333"/>
      <c r="TBU1415" s="333"/>
      <c r="TBV1415" s="333"/>
      <c r="TBW1415" s="333"/>
      <c r="TBX1415" s="333"/>
      <c r="TBY1415" s="333"/>
      <c r="TBZ1415" s="333"/>
      <c r="TCA1415" s="333"/>
      <c r="TCB1415" s="333"/>
      <c r="TCC1415" s="333"/>
      <c r="TCD1415" s="333"/>
      <c r="TCE1415" s="333"/>
      <c r="TCF1415" s="333"/>
      <c r="TCG1415" s="333"/>
      <c r="TCH1415" s="333"/>
      <c r="TCI1415" s="333"/>
      <c r="TCJ1415" s="333"/>
      <c r="TCK1415" s="333"/>
      <c r="TCL1415" s="333"/>
      <c r="TCM1415" s="333"/>
      <c r="TCN1415" s="333"/>
      <c r="TCO1415" s="333"/>
      <c r="TCP1415" s="333"/>
      <c r="TCQ1415" s="333"/>
      <c r="TCR1415" s="333"/>
      <c r="TCS1415" s="333"/>
      <c r="TCT1415" s="333"/>
      <c r="TCU1415" s="333"/>
      <c r="TCV1415" s="333"/>
      <c r="TCW1415" s="333"/>
      <c r="TCX1415" s="333"/>
      <c r="TCY1415" s="333"/>
      <c r="TCZ1415" s="333"/>
      <c r="TDA1415" s="333"/>
      <c r="TDB1415" s="333"/>
      <c r="TDC1415" s="333"/>
      <c r="TDD1415" s="333"/>
      <c r="TDE1415" s="333"/>
      <c r="TDF1415" s="333"/>
      <c r="TDG1415" s="333"/>
      <c r="TDH1415" s="333"/>
      <c r="TDI1415" s="333"/>
      <c r="TDJ1415" s="333"/>
      <c r="TDK1415" s="333"/>
      <c r="TDL1415" s="333"/>
      <c r="TDM1415" s="333"/>
      <c r="TDN1415" s="333"/>
      <c r="TDO1415" s="333"/>
      <c r="TDP1415" s="333"/>
      <c r="TDQ1415" s="333"/>
      <c r="TDR1415" s="333"/>
      <c r="TDS1415" s="333"/>
      <c r="TDT1415" s="333"/>
      <c r="TDU1415" s="333"/>
      <c r="TDV1415" s="333"/>
      <c r="TDW1415" s="333"/>
      <c r="TDX1415" s="333"/>
      <c r="TDY1415" s="333"/>
      <c r="TDZ1415" s="333"/>
      <c r="TEA1415" s="333"/>
      <c r="TEB1415" s="333"/>
      <c r="TEC1415" s="333"/>
      <c r="TED1415" s="333"/>
      <c r="TEE1415" s="333"/>
      <c r="TEF1415" s="333"/>
      <c r="TEG1415" s="333"/>
      <c r="TEH1415" s="333"/>
      <c r="TEI1415" s="333"/>
      <c r="TEJ1415" s="333"/>
      <c r="TEK1415" s="333"/>
      <c r="TEL1415" s="333"/>
      <c r="TEM1415" s="333"/>
      <c r="TEN1415" s="333"/>
      <c r="TEO1415" s="333"/>
      <c r="TEP1415" s="333"/>
      <c r="TEQ1415" s="333"/>
      <c r="TER1415" s="333"/>
      <c r="TES1415" s="333"/>
      <c r="TET1415" s="333"/>
      <c r="TEU1415" s="333"/>
      <c r="TEV1415" s="333"/>
      <c r="TEW1415" s="333"/>
      <c r="TEX1415" s="333"/>
      <c r="TEY1415" s="333"/>
      <c r="TEZ1415" s="333"/>
      <c r="TFA1415" s="333"/>
      <c r="TFB1415" s="333"/>
      <c r="TFC1415" s="333"/>
      <c r="TFD1415" s="333"/>
      <c r="TFE1415" s="333"/>
      <c r="TFF1415" s="333"/>
      <c r="TFG1415" s="333"/>
      <c r="TFH1415" s="333"/>
      <c r="TFI1415" s="333"/>
      <c r="TFJ1415" s="333"/>
      <c r="TFK1415" s="333"/>
      <c r="TFL1415" s="333"/>
      <c r="TFM1415" s="333"/>
      <c r="TFN1415" s="333"/>
      <c r="TFO1415" s="333"/>
      <c r="TFP1415" s="333"/>
      <c r="TFQ1415" s="333"/>
      <c r="TFR1415" s="333"/>
      <c r="TFS1415" s="333"/>
      <c r="TFT1415" s="333"/>
      <c r="TFU1415" s="333"/>
      <c r="TFV1415" s="333"/>
      <c r="TFW1415" s="333"/>
      <c r="TFX1415" s="333"/>
      <c r="TFY1415" s="333"/>
      <c r="TFZ1415" s="333"/>
      <c r="TGA1415" s="333"/>
      <c r="TGB1415" s="333"/>
      <c r="TGC1415" s="333"/>
      <c r="TGD1415" s="333"/>
      <c r="TGE1415" s="333"/>
      <c r="TGF1415" s="333"/>
      <c r="TGG1415" s="333"/>
      <c r="TGH1415" s="333"/>
      <c r="TGI1415" s="333"/>
      <c r="TGJ1415" s="333"/>
      <c r="TGK1415" s="333"/>
      <c r="TGL1415" s="333"/>
      <c r="TGM1415" s="333"/>
      <c r="TGN1415" s="333"/>
      <c r="TGO1415" s="333"/>
      <c r="TGP1415" s="333"/>
      <c r="TGQ1415" s="333"/>
      <c r="TGR1415" s="333"/>
      <c r="TGS1415" s="333"/>
      <c r="TGT1415" s="333"/>
      <c r="TGU1415" s="333"/>
      <c r="TGV1415" s="333"/>
      <c r="TGW1415" s="333"/>
      <c r="TGX1415" s="333"/>
      <c r="TGY1415" s="333"/>
      <c r="TGZ1415" s="333"/>
      <c r="THA1415" s="333"/>
      <c r="THB1415" s="333"/>
      <c r="THC1415" s="333"/>
      <c r="THD1415" s="333"/>
      <c r="THE1415" s="333"/>
      <c r="THF1415" s="333"/>
      <c r="THG1415" s="333"/>
      <c r="THH1415" s="333"/>
      <c r="THI1415" s="333"/>
      <c r="THJ1415" s="333"/>
      <c r="THK1415" s="333"/>
      <c r="THL1415" s="333"/>
      <c r="THM1415" s="333"/>
      <c r="THN1415" s="333"/>
      <c r="THO1415" s="333"/>
      <c r="THP1415" s="333"/>
      <c r="THQ1415" s="333"/>
      <c r="THR1415" s="333"/>
      <c r="THS1415" s="333"/>
      <c r="THT1415" s="333"/>
      <c r="THU1415" s="333"/>
      <c r="THV1415" s="333"/>
      <c r="THW1415" s="333"/>
      <c r="THX1415" s="333"/>
      <c r="THY1415" s="333"/>
      <c r="THZ1415" s="333"/>
      <c r="TIA1415" s="333"/>
      <c r="TIB1415" s="333"/>
      <c r="TIC1415" s="333"/>
      <c r="TID1415" s="333"/>
      <c r="TIE1415" s="333"/>
      <c r="TIF1415" s="333"/>
      <c r="TIG1415" s="333"/>
      <c r="TIH1415" s="333"/>
      <c r="TII1415" s="333"/>
      <c r="TIJ1415" s="333"/>
      <c r="TIK1415" s="333"/>
      <c r="TIL1415" s="333"/>
      <c r="TIM1415" s="333"/>
      <c r="TIN1415" s="333"/>
      <c r="TIO1415" s="333"/>
      <c r="TIP1415" s="333"/>
      <c r="TIQ1415" s="333"/>
      <c r="TIR1415" s="333"/>
      <c r="TIS1415" s="333"/>
      <c r="TIT1415" s="333"/>
      <c r="TIU1415" s="333"/>
      <c r="TIV1415" s="333"/>
      <c r="TIW1415" s="333"/>
      <c r="TIX1415" s="333"/>
      <c r="TIY1415" s="333"/>
      <c r="TIZ1415" s="333"/>
      <c r="TJA1415" s="333"/>
      <c r="TJB1415" s="333"/>
      <c r="TJC1415" s="333"/>
      <c r="TJD1415" s="333"/>
      <c r="TJE1415" s="333"/>
      <c r="TJF1415" s="333"/>
      <c r="TJG1415" s="333"/>
      <c r="TJH1415" s="333"/>
      <c r="TJI1415" s="333"/>
      <c r="TJJ1415" s="333"/>
      <c r="TJK1415" s="333"/>
      <c r="TJL1415" s="333"/>
      <c r="TJM1415" s="333"/>
      <c r="TJN1415" s="333"/>
      <c r="TJO1415" s="333"/>
      <c r="TJP1415" s="333"/>
      <c r="TJQ1415" s="333"/>
      <c r="TJR1415" s="333"/>
      <c r="TJS1415" s="333"/>
      <c r="TJT1415" s="333"/>
      <c r="TJU1415" s="333"/>
      <c r="TJV1415" s="333"/>
      <c r="TJW1415" s="333"/>
      <c r="TJX1415" s="333"/>
      <c r="TJY1415" s="333"/>
      <c r="TJZ1415" s="333"/>
      <c r="TKA1415" s="333"/>
      <c r="TKB1415" s="333"/>
      <c r="TKC1415" s="333"/>
      <c r="TKD1415" s="333"/>
      <c r="TKE1415" s="333"/>
      <c r="TKF1415" s="333"/>
      <c r="TKG1415" s="333"/>
      <c r="TKH1415" s="333"/>
      <c r="TKI1415" s="333"/>
      <c r="TKJ1415" s="333"/>
      <c r="TKK1415" s="333"/>
      <c r="TKL1415" s="333"/>
      <c r="TKM1415" s="333"/>
      <c r="TKN1415" s="333"/>
      <c r="TKO1415" s="333"/>
      <c r="TKP1415" s="333"/>
      <c r="TKQ1415" s="333"/>
      <c r="TKR1415" s="333"/>
      <c r="TKS1415" s="333"/>
      <c r="TKT1415" s="333"/>
      <c r="TKU1415" s="333"/>
      <c r="TKV1415" s="333"/>
      <c r="TKW1415" s="333"/>
      <c r="TKX1415" s="333"/>
      <c r="TKY1415" s="333"/>
      <c r="TKZ1415" s="333"/>
      <c r="TLA1415" s="333"/>
      <c r="TLB1415" s="333"/>
      <c r="TLC1415" s="333"/>
      <c r="TLD1415" s="333"/>
      <c r="TLE1415" s="333"/>
      <c r="TLF1415" s="333"/>
      <c r="TLG1415" s="333"/>
      <c r="TLH1415" s="333"/>
      <c r="TLI1415" s="333"/>
      <c r="TLJ1415" s="333"/>
      <c r="TLK1415" s="333"/>
      <c r="TLL1415" s="333"/>
      <c r="TLM1415" s="333"/>
      <c r="TLN1415" s="333"/>
      <c r="TLO1415" s="333"/>
      <c r="TLP1415" s="333"/>
      <c r="TLQ1415" s="333"/>
      <c r="TLR1415" s="333"/>
      <c r="TLS1415" s="333"/>
      <c r="TLT1415" s="333"/>
      <c r="TLU1415" s="333"/>
      <c r="TLV1415" s="333"/>
      <c r="TLW1415" s="333"/>
      <c r="TLX1415" s="333"/>
      <c r="TLY1415" s="333"/>
      <c r="TLZ1415" s="333"/>
      <c r="TMA1415" s="333"/>
      <c r="TMB1415" s="333"/>
      <c r="TMC1415" s="333"/>
      <c r="TMD1415" s="333"/>
      <c r="TME1415" s="333"/>
      <c r="TMF1415" s="333"/>
      <c r="TMG1415" s="333"/>
      <c r="TMH1415" s="333"/>
      <c r="TMI1415" s="333"/>
      <c r="TMJ1415" s="333"/>
      <c r="TMK1415" s="333"/>
      <c r="TML1415" s="333"/>
      <c r="TMM1415" s="333"/>
      <c r="TMN1415" s="333"/>
      <c r="TMO1415" s="333"/>
      <c r="TMP1415" s="333"/>
      <c r="TMQ1415" s="333"/>
      <c r="TMR1415" s="333"/>
      <c r="TMS1415" s="333"/>
      <c r="TMT1415" s="333"/>
      <c r="TMU1415" s="333"/>
      <c r="TMV1415" s="333"/>
      <c r="TMW1415" s="333"/>
      <c r="TMX1415" s="333"/>
      <c r="TMY1415" s="333"/>
      <c r="TMZ1415" s="333"/>
      <c r="TNA1415" s="333"/>
      <c r="TNB1415" s="333"/>
      <c r="TNC1415" s="333"/>
      <c r="TND1415" s="333"/>
      <c r="TNE1415" s="333"/>
      <c r="TNF1415" s="333"/>
      <c r="TNG1415" s="333"/>
      <c r="TNH1415" s="333"/>
      <c r="TNI1415" s="333"/>
      <c r="TNJ1415" s="333"/>
      <c r="TNK1415" s="333"/>
      <c r="TNL1415" s="333"/>
      <c r="TNM1415" s="333"/>
      <c r="TNN1415" s="333"/>
      <c r="TNO1415" s="333"/>
      <c r="TNP1415" s="333"/>
      <c r="TNQ1415" s="333"/>
      <c r="TNR1415" s="333"/>
      <c r="TNS1415" s="333"/>
      <c r="TNT1415" s="333"/>
      <c r="TNU1415" s="333"/>
      <c r="TNV1415" s="333"/>
      <c r="TNW1415" s="333"/>
      <c r="TNX1415" s="333"/>
      <c r="TNY1415" s="333"/>
      <c r="TNZ1415" s="333"/>
      <c r="TOA1415" s="333"/>
      <c r="TOB1415" s="333"/>
      <c r="TOC1415" s="333"/>
      <c r="TOD1415" s="333"/>
      <c r="TOE1415" s="333"/>
      <c r="TOF1415" s="333"/>
      <c r="TOG1415" s="333"/>
      <c r="TOH1415" s="333"/>
      <c r="TOI1415" s="333"/>
      <c r="TOJ1415" s="333"/>
      <c r="TOK1415" s="333"/>
      <c r="TOL1415" s="333"/>
      <c r="TOM1415" s="333"/>
      <c r="TON1415" s="333"/>
      <c r="TOO1415" s="333"/>
      <c r="TOP1415" s="333"/>
      <c r="TOQ1415" s="333"/>
      <c r="TOR1415" s="333"/>
      <c r="TOS1415" s="333"/>
      <c r="TOT1415" s="333"/>
      <c r="TOU1415" s="333"/>
      <c r="TOV1415" s="333"/>
      <c r="TOW1415" s="333"/>
      <c r="TOX1415" s="333"/>
      <c r="TOY1415" s="333"/>
      <c r="TOZ1415" s="333"/>
      <c r="TPA1415" s="333"/>
      <c r="TPB1415" s="333"/>
      <c r="TPC1415" s="333"/>
      <c r="TPD1415" s="333"/>
      <c r="TPE1415" s="333"/>
      <c r="TPF1415" s="333"/>
      <c r="TPG1415" s="333"/>
      <c r="TPH1415" s="333"/>
      <c r="TPI1415" s="333"/>
      <c r="TPJ1415" s="333"/>
      <c r="TPK1415" s="333"/>
      <c r="TPL1415" s="333"/>
      <c r="TPM1415" s="333"/>
      <c r="TPN1415" s="333"/>
      <c r="TPO1415" s="333"/>
      <c r="TPP1415" s="333"/>
      <c r="TPQ1415" s="333"/>
      <c r="TPR1415" s="333"/>
      <c r="TPS1415" s="333"/>
      <c r="TPT1415" s="333"/>
      <c r="TPU1415" s="333"/>
      <c r="TPV1415" s="333"/>
      <c r="TPW1415" s="333"/>
      <c r="TPX1415" s="333"/>
      <c r="TPY1415" s="333"/>
      <c r="TPZ1415" s="333"/>
      <c r="TQA1415" s="333"/>
      <c r="TQB1415" s="333"/>
      <c r="TQC1415" s="333"/>
      <c r="TQD1415" s="333"/>
      <c r="TQE1415" s="333"/>
      <c r="TQF1415" s="333"/>
      <c r="TQG1415" s="333"/>
      <c r="TQH1415" s="333"/>
      <c r="TQI1415" s="333"/>
      <c r="TQJ1415" s="333"/>
      <c r="TQK1415" s="333"/>
      <c r="TQL1415" s="333"/>
      <c r="TQM1415" s="333"/>
      <c r="TQN1415" s="333"/>
      <c r="TQO1415" s="333"/>
      <c r="TQP1415" s="333"/>
      <c r="TQQ1415" s="333"/>
      <c r="TQR1415" s="333"/>
      <c r="TQS1415" s="333"/>
      <c r="TQT1415" s="333"/>
      <c r="TQU1415" s="333"/>
      <c r="TQV1415" s="333"/>
      <c r="TQW1415" s="333"/>
      <c r="TQX1415" s="333"/>
      <c r="TQY1415" s="333"/>
      <c r="TQZ1415" s="333"/>
      <c r="TRA1415" s="333"/>
      <c r="TRB1415" s="333"/>
      <c r="TRC1415" s="333"/>
      <c r="TRD1415" s="333"/>
      <c r="TRE1415" s="333"/>
      <c r="TRF1415" s="333"/>
      <c r="TRG1415" s="333"/>
      <c r="TRH1415" s="333"/>
      <c r="TRI1415" s="333"/>
      <c r="TRJ1415" s="333"/>
      <c r="TRK1415" s="333"/>
      <c r="TRL1415" s="333"/>
      <c r="TRM1415" s="333"/>
      <c r="TRN1415" s="333"/>
      <c r="TRO1415" s="333"/>
      <c r="TRP1415" s="333"/>
      <c r="TRQ1415" s="333"/>
      <c r="TRR1415" s="333"/>
      <c r="TRS1415" s="333"/>
      <c r="TRT1415" s="333"/>
      <c r="TRU1415" s="333"/>
      <c r="TRV1415" s="333"/>
      <c r="TRW1415" s="333"/>
      <c r="TRX1415" s="333"/>
      <c r="TRY1415" s="333"/>
      <c r="TRZ1415" s="333"/>
      <c r="TSA1415" s="333"/>
      <c r="TSB1415" s="333"/>
      <c r="TSC1415" s="333"/>
      <c r="TSD1415" s="333"/>
      <c r="TSE1415" s="333"/>
      <c r="TSF1415" s="333"/>
      <c r="TSG1415" s="333"/>
      <c r="TSH1415" s="333"/>
      <c r="TSI1415" s="333"/>
      <c r="TSJ1415" s="333"/>
      <c r="TSK1415" s="333"/>
      <c r="TSL1415" s="333"/>
      <c r="TSM1415" s="333"/>
      <c r="TSN1415" s="333"/>
      <c r="TSO1415" s="333"/>
      <c r="TSP1415" s="333"/>
      <c r="TSQ1415" s="333"/>
      <c r="TSR1415" s="333"/>
      <c r="TSS1415" s="333"/>
      <c r="TST1415" s="333"/>
      <c r="TSU1415" s="333"/>
      <c r="TSV1415" s="333"/>
      <c r="TSW1415" s="333"/>
      <c r="TSX1415" s="333"/>
      <c r="TSY1415" s="333"/>
      <c r="TSZ1415" s="333"/>
      <c r="TTA1415" s="333"/>
      <c r="TTB1415" s="333"/>
      <c r="TTC1415" s="333"/>
      <c r="TTD1415" s="333"/>
      <c r="TTE1415" s="333"/>
      <c r="TTF1415" s="333"/>
      <c r="TTG1415" s="333"/>
      <c r="TTH1415" s="333"/>
      <c r="TTI1415" s="333"/>
      <c r="TTJ1415" s="333"/>
      <c r="TTK1415" s="333"/>
      <c r="TTL1415" s="333"/>
      <c r="TTM1415" s="333"/>
      <c r="TTN1415" s="333"/>
      <c r="TTO1415" s="333"/>
      <c r="TTP1415" s="333"/>
      <c r="TTQ1415" s="333"/>
      <c r="TTR1415" s="333"/>
      <c r="TTS1415" s="333"/>
      <c r="TTT1415" s="333"/>
      <c r="TTU1415" s="333"/>
      <c r="TTV1415" s="333"/>
      <c r="TTW1415" s="333"/>
      <c r="TTX1415" s="333"/>
      <c r="TTY1415" s="333"/>
      <c r="TTZ1415" s="333"/>
      <c r="TUA1415" s="333"/>
      <c r="TUB1415" s="333"/>
      <c r="TUC1415" s="333"/>
      <c r="TUD1415" s="333"/>
      <c r="TUE1415" s="333"/>
      <c r="TUF1415" s="333"/>
      <c r="TUG1415" s="333"/>
      <c r="TUH1415" s="333"/>
      <c r="TUI1415" s="333"/>
      <c r="TUJ1415" s="333"/>
      <c r="TUK1415" s="333"/>
      <c r="TUL1415" s="333"/>
      <c r="TUM1415" s="333"/>
      <c r="TUN1415" s="333"/>
      <c r="TUO1415" s="333"/>
      <c r="TUP1415" s="333"/>
      <c r="TUQ1415" s="333"/>
      <c r="TUR1415" s="333"/>
      <c r="TUS1415" s="333"/>
      <c r="TUT1415" s="333"/>
      <c r="TUU1415" s="333"/>
      <c r="TUV1415" s="333"/>
      <c r="TUW1415" s="333"/>
      <c r="TUX1415" s="333"/>
      <c r="TUY1415" s="333"/>
      <c r="TUZ1415" s="333"/>
      <c r="TVA1415" s="333"/>
      <c r="TVB1415" s="333"/>
      <c r="TVC1415" s="333"/>
      <c r="TVD1415" s="333"/>
      <c r="TVE1415" s="333"/>
      <c r="TVF1415" s="333"/>
      <c r="TVG1415" s="333"/>
      <c r="TVH1415" s="333"/>
      <c r="TVI1415" s="333"/>
      <c r="TVJ1415" s="333"/>
      <c r="TVK1415" s="333"/>
      <c r="TVL1415" s="333"/>
      <c r="TVM1415" s="333"/>
      <c r="TVN1415" s="333"/>
      <c r="TVO1415" s="333"/>
      <c r="TVP1415" s="333"/>
      <c r="TVQ1415" s="333"/>
      <c r="TVR1415" s="333"/>
      <c r="TVS1415" s="333"/>
      <c r="TVT1415" s="333"/>
      <c r="TVU1415" s="333"/>
      <c r="TVV1415" s="333"/>
      <c r="TVW1415" s="333"/>
      <c r="TVX1415" s="333"/>
      <c r="TVY1415" s="333"/>
      <c r="TVZ1415" s="333"/>
      <c r="TWA1415" s="333"/>
      <c r="TWB1415" s="333"/>
      <c r="TWC1415" s="333"/>
      <c r="TWD1415" s="333"/>
      <c r="TWE1415" s="333"/>
      <c r="TWF1415" s="333"/>
      <c r="TWG1415" s="333"/>
      <c r="TWH1415" s="333"/>
      <c r="TWI1415" s="333"/>
      <c r="TWJ1415" s="333"/>
      <c r="TWK1415" s="333"/>
      <c r="TWL1415" s="333"/>
      <c r="TWM1415" s="333"/>
      <c r="TWN1415" s="333"/>
      <c r="TWO1415" s="333"/>
      <c r="TWP1415" s="333"/>
      <c r="TWQ1415" s="333"/>
      <c r="TWR1415" s="333"/>
      <c r="TWS1415" s="333"/>
      <c r="TWT1415" s="333"/>
      <c r="TWU1415" s="333"/>
      <c r="TWV1415" s="333"/>
      <c r="TWW1415" s="333"/>
      <c r="TWX1415" s="333"/>
      <c r="TWY1415" s="333"/>
      <c r="TWZ1415" s="333"/>
      <c r="TXA1415" s="333"/>
      <c r="TXB1415" s="333"/>
      <c r="TXC1415" s="333"/>
      <c r="TXD1415" s="333"/>
      <c r="TXE1415" s="333"/>
      <c r="TXF1415" s="333"/>
      <c r="TXG1415" s="333"/>
      <c r="TXH1415" s="333"/>
      <c r="TXI1415" s="333"/>
      <c r="TXJ1415" s="333"/>
      <c r="TXK1415" s="333"/>
      <c r="TXL1415" s="333"/>
      <c r="TXM1415" s="333"/>
      <c r="TXN1415" s="333"/>
      <c r="TXO1415" s="333"/>
      <c r="TXP1415" s="333"/>
      <c r="TXQ1415" s="333"/>
      <c r="TXR1415" s="333"/>
      <c r="TXS1415" s="333"/>
      <c r="TXT1415" s="333"/>
      <c r="TXU1415" s="333"/>
      <c r="TXV1415" s="333"/>
      <c r="TXW1415" s="333"/>
      <c r="TXX1415" s="333"/>
      <c r="TXY1415" s="333"/>
      <c r="TXZ1415" s="333"/>
      <c r="TYA1415" s="333"/>
      <c r="TYB1415" s="333"/>
      <c r="TYC1415" s="333"/>
      <c r="TYD1415" s="333"/>
      <c r="TYE1415" s="333"/>
      <c r="TYF1415" s="333"/>
      <c r="TYG1415" s="333"/>
      <c r="TYH1415" s="333"/>
      <c r="TYI1415" s="333"/>
      <c r="TYJ1415" s="333"/>
      <c r="TYK1415" s="333"/>
      <c r="TYL1415" s="333"/>
      <c r="TYM1415" s="333"/>
      <c r="TYN1415" s="333"/>
      <c r="TYO1415" s="333"/>
      <c r="TYP1415" s="333"/>
      <c r="TYQ1415" s="333"/>
      <c r="TYR1415" s="333"/>
      <c r="TYS1415" s="333"/>
      <c r="TYT1415" s="333"/>
      <c r="TYU1415" s="333"/>
      <c r="TYV1415" s="333"/>
      <c r="TYW1415" s="333"/>
      <c r="TYX1415" s="333"/>
      <c r="TYY1415" s="333"/>
      <c r="TYZ1415" s="333"/>
      <c r="TZA1415" s="333"/>
      <c r="TZB1415" s="333"/>
      <c r="TZC1415" s="333"/>
      <c r="TZD1415" s="333"/>
      <c r="TZE1415" s="333"/>
      <c r="TZF1415" s="333"/>
      <c r="TZG1415" s="333"/>
      <c r="TZH1415" s="333"/>
      <c r="TZI1415" s="333"/>
      <c r="TZJ1415" s="333"/>
      <c r="TZK1415" s="333"/>
      <c r="TZL1415" s="333"/>
      <c r="TZM1415" s="333"/>
      <c r="TZN1415" s="333"/>
      <c r="TZO1415" s="333"/>
      <c r="TZP1415" s="333"/>
      <c r="TZQ1415" s="333"/>
      <c r="TZR1415" s="333"/>
      <c r="TZS1415" s="333"/>
      <c r="TZT1415" s="333"/>
      <c r="TZU1415" s="333"/>
      <c r="TZV1415" s="333"/>
      <c r="TZW1415" s="333"/>
      <c r="TZX1415" s="333"/>
      <c r="TZY1415" s="333"/>
      <c r="TZZ1415" s="333"/>
      <c r="UAA1415" s="333"/>
      <c r="UAB1415" s="333"/>
      <c r="UAC1415" s="333"/>
      <c r="UAD1415" s="333"/>
      <c r="UAE1415" s="333"/>
      <c r="UAF1415" s="333"/>
      <c r="UAG1415" s="333"/>
      <c r="UAH1415" s="333"/>
      <c r="UAI1415" s="333"/>
      <c r="UAJ1415" s="333"/>
      <c r="UAK1415" s="333"/>
      <c r="UAL1415" s="333"/>
      <c r="UAM1415" s="333"/>
      <c r="UAN1415" s="333"/>
      <c r="UAO1415" s="333"/>
      <c r="UAP1415" s="333"/>
      <c r="UAQ1415" s="333"/>
      <c r="UAR1415" s="333"/>
      <c r="UAS1415" s="333"/>
      <c r="UAT1415" s="333"/>
      <c r="UAU1415" s="333"/>
      <c r="UAV1415" s="333"/>
      <c r="UAW1415" s="333"/>
      <c r="UAX1415" s="333"/>
      <c r="UAY1415" s="333"/>
      <c r="UAZ1415" s="333"/>
      <c r="UBA1415" s="333"/>
      <c r="UBB1415" s="333"/>
      <c r="UBC1415" s="333"/>
      <c r="UBD1415" s="333"/>
      <c r="UBE1415" s="333"/>
      <c r="UBF1415" s="333"/>
      <c r="UBG1415" s="333"/>
      <c r="UBH1415" s="333"/>
      <c r="UBI1415" s="333"/>
      <c r="UBJ1415" s="333"/>
      <c r="UBK1415" s="333"/>
      <c r="UBL1415" s="333"/>
      <c r="UBM1415" s="333"/>
      <c r="UBN1415" s="333"/>
      <c r="UBO1415" s="333"/>
      <c r="UBP1415" s="333"/>
      <c r="UBQ1415" s="333"/>
      <c r="UBR1415" s="333"/>
      <c r="UBS1415" s="333"/>
      <c r="UBT1415" s="333"/>
      <c r="UBU1415" s="333"/>
      <c r="UBV1415" s="333"/>
      <c r="UBW1415" s="333"/>
      <c r="UBX1415" s="333"/>
      <c r="UBY1415" s="333"/>
      <c r="UBZ1415" s="333"/>
      <c r="UCA1415" s="333"/>
      <c r="UCB1415" s="333"/>
      <c r="UCC1415" s="333"/>
      <c r="UCD1415" s="333"/>
      <c r="UCE1415" s="333"/>
      <c r="UCF1415" s="333"/>
      <c r="UCG1415" s="333"/>
      <c r="UCH1415" s="333"/>
      <c r="UCI1415" s="333"/>
      <c r="UCJ1415" s="333"/>
      <c r="UCK1415" s="333"/>
      <c r="UCL1415" s="333"/>
      <c r="UCM1415" s="333"/>
      <c r="UCN1415" s="333"/>
      <c r="UCO1415" s="333"/>
      <c r="UCP1415" s="333"/>
      <c r="UCQ1415" s="333"/>
      <c r="UCR1415" s="333"/>
      <c r="UCS1415" s="333"/>
      <c r="UCT1415" s="333"/>
      <c r="UCU1415" s="333"/>
      <c r="UCV1415" s="333"/>
      <c r="UCW1415" s="333"/>
      <c r="UCX1415" s="333"/>
      <c r="UCY1415" s="333"/>
      <c r="UCZ1415" s="333"/>
      <c r="UDA1415" s="333"/>
      <c r="UDB1415" s="333"/>
      <c r="UDC1415" s="333"/>
      <c r="UDD1415" s="333"/>
      <c r="UDE1415" s="333"/>
      <c r="UDF1415" s="333"/>
      <c r="UDG1415" s="333"/>
      <c r="UDH1415" s="333"/>
      <c r="UDI1415" s="333"/>
      <c r="UDJ1415" s="333"/>
      <c r="UDK1415" s="333"/>
      <c r="UDL1415" s="333"/>
      <c r="UDM1415" s="333"/>
      <c r="UDN1415" s="333"/>
      <c r="UDO1415" s="333"/>
      <c r="UDP1415" s="333"/>
      <c r="UDQ1415" s="333"/>
      <c r="UDR1415" s="333"/>
      <c r="UDS1415" s="333"/>
      <c r="UDT1415" s="333"/>
      <c r="UDU1415" s="333"/>
      <c r="UDV1415" s="333"/>
      <c r="UDW1415" s="333"/>
      <c r="UDX1415" s="333"/>
      <c r="UDY1415" s="333"/>
      <c r="UDZ1415" s="333"/>
      <c r="UEA1415" s="333"/>
      <c r="UEB1415" s="333"/>
      <c r="UEC1415" s="333"/>
      <c r="UED1415" s="333"/>
      <c r="UEE1415" s="333"/>
      <c r="UEF1415" s="333"/>
      <c r="UEG1415" s="333"/>
      <c r="UEH1415" s="333"/>
      <c r="UEI1415" s="333"/>
      <c r="UEJ1415" s="333"/>
      <c r="UEK1415" s="333"/>
      <c r="UEL1415" s="333"/>
      <c r="UEM1415" s="333"/>
      <c r="UEN1415" s="333"/>
      <c r="UEO1415" s="333"/>
      <c r="UEP1415" s="333"/>
      <c r="UEQ1415" s="333"/>
      <c r="UER1415" s="333"/>
      <c r="UES1415" s="333"/>
      <c r="UET1415" s="333"/>
      <c r="UEU1415" s="333"/>
      <c r="UEV1415" s="333"/>
      <c r="UEW1415" s="333"/>
      <c r="UEX1415" s="333"/>
      <c r="UEY1415" s="333"/>
      <c r="UEZ1415" s="333"/>
      <c r="UFA1415" s="333"/>
      <c r="UFB1415" s="333"/>
      <c r="UFC1415" s="333"/>
      <c r="UFD1415" s="333"/>
      <c r="UFE1415" s="333"/>
      <c r="UFF1415" s="333"/>
      <c r="UFG1415" s="333"/>
      <c r="UFH1415" s="333"/>
      <c r="UFI1415" s="333"/>
      <c r="UFJ1415" s="333"/>
      <c r="UFK1415" s="333"/>
      <c r="UFL1415" s="333"/>
      <c r="UFM1415" s="333"/>
      <c r="UFN1415" s="333"/>
      <c r="UFO1415" s="333"/>
      <c r="UFP1415" s="333"/>
      <c r="UFQ1415" s="333"/>
      <c r="UFR1415" s="333"/>
      <c r="UFS1415" s="333"/>
      <c r="UFT1415" s="333"/>
      <c r="UFU1415" s="333"/>
      <c r="UFV1415" s="333"/>
      <c r="UFW1415" s="333"/>
      <c r="UFX1415" s="333"/>
      <c r="UFY1415" s="333"/>
      <c r="UFZ1415" s="333"/>
      <c r="UGA1415" s="333"/>
      <c r="UGB1415" s="333"/>
      <c r="UGC1415" s="333"/>
      <c r="UGD1415" s="333"/>
      <c r="UGE1415" s="333"/>
      <c r="UGF1415" s="333"/>
      <c r="UGG1415" s="333"/>
      <c r="UGH1415" s="333"/>
      <c r="UGI1415" s="333"/>
      <c r="UGJ1415" s="333"/>
      <c r="UGK1415" s="333"/>
      <c r="UGL1415" s="333"/>
      <c r="UGM1415" s="333"/>
      <c r="UGN1415" s="333"/>
      <c r="UGO1415" s="333"/>
      <c r="UGP1415" s="333"/>
      <c r="UGQ1415" s="333"/>
      <c r="UGR1415" s="333"/>
      <c r="UGS1415" s="333"/>
      <c r="UGT1415" s="333"/>
      <c r="UGU1415" s="333"/>
      <c r="UGV1415" s="333"/>
      <c r="UGW1415" s="333"/>
      <c r="UGX1415" s="333"/>
      <c r="UGY1415" s="333"/>
      <c r="UGZ1415" s="333"/>
      <c r="UHA1415" s="333"/>
      <c r="UHB1415" s="333"/>
      <c r="UHC1415" s="333"/>
      <c r="UHD1415" s="333"/>
      <c r="UHE1415" s="333"/>
      <c r="UHF1415" s="333"/>
      <c r="UHG1415" s="333"/>
      <c r="UHH1415" s="333"/>
      <c r="UHI1415" s="333"/>
      <c r="UHJ1415" s="333"/>
      <c r="UHK1415" s="333"/>
      <c r="UHL1415" s="333"/>
      <c r="UHM1415" s="333"/>
      <c r="UHN1415" s="333"/>
      <c r="UHO1415" s="333"/>
      <c r="UHP1415" s="333"/>
      <c r="UHQ1415" s="333"/>
      <c r="UHR1415" s="333"/>
      <c r="UHS1415" s="333"/>
      <c r="UHT1415" s="333"/>
      <c r="UHU1415" s="333"/>
      <c r="UHV1415" s="333"/>
      <c r="UHW1415" s="333"/>
      <c r="UHX1415" s="333"/>
      <c r="UHY1415" s="333"/>
      <c r="UHZ1415" s="333"/>
      <c r="UIA1415" s="333"/>
      <c r="UIB1415" s="333"/>
      <c r="UIC1415" s="333"/>
      <c r="UID1415" s="333"/>
      <c r="UIE1415" s="333"/>
      <c r="UIF1415" s="333"/>
      <c r="UIG1415" s="333"/>
      <c r="UIH1415" s="333"/>
      <c r="UII1415" s="333"/>
      <c r="UIJ1415" s="333"/>
      <c r="UIK1415" s="333"/>
      <c r="UIL1415" s="333"/>
      <c r="UIM1415" s="333"/>
      <c r="UIN1415" s="333"/>
      <c r="UIO1415" s="333"/>
      <c r="UIP1415" s="333"/>
      <c r="UIQ1415" s="333"/>
      <c r="UIR1415" s="333"/>
      <c r="UIS1415" s="333"/>
      <c r="UIT1415" s="333"/>
      <c r="UIU1415" s="333"/>
      <c r="UIV1415" s="333"/>
      <c r="UIW1415" s="333"/>
      <c r="UIX1415" s="333"/>
      <c r="UIY1415" s="333"/>
      <c r="UIZ1415" s="333"/>
      <c r="UJA1415" s="333"/>
      <c r="UJB1415" s="333"/>
      <c r="UJC1415" s="333"/>
      <c r="UJD1415" s="333"/>
      <c r="UJE1415" s="333"/>
      <c r="UJF1415" s="333"/>
      <c r="UJG1415" s="333"/>
      <c r="UJH1415" s="333"/>
      <c r="UJI1415" s="333"/>
      <c r="UJJ1415" s="333"/>
      <c r="UJK1415" s="333"/>
      <c r="UJL1415" s="333"/>
      <c r="UJM1415" s="333"/>
      <c r="UJN1415" s="333"/>
      <c r="UJO1415" s="333"/>
      <c r="UJP1415" s="333"/>
      <c r="UJQ1415" s="333"/>
      <c r="UJR1415" s="333"/>
      <c r="UJS1415" s="333"/>
      <c r="UJT1415" s="333"/>
      <c r="UJU1415" s="333"/>
      <c r="UJV1415" s="333"/>
      <c r="UJW1415" s="333"/>
      <c r="UJX1415" s="333"/>
      <c r="UJY1415" s="333"/>
      <c r="UJZ1415" s="333"/>
      <c r="UKA1415" s="333"/>
      <c r="UKB1415" s="333"/>
      <c r="UKC1415" s="333"/>
      <c r="UKD1415" s="333"/>
      <c r="UKE1415" s="333"/>
      <c r="UKF1415" s="333"/>
      <c r="UKG1415" s="333"/>
      <c r="UKH1415" s="333"/>
      <c r="UKI1415" s="333"/>
      <c r="UKJ1415" s="333"/>
      <c r="UKK1415" s="333"/>
      <c r="UKL1415" s="333"/>
      <c r="UKM1415" s="333"/>
      <c r="UKN1415" s="333"/>
      <c r="UKO1415" s="333"/>
      <c r="UKP1415" s="333"/>
      <c r="UKQ1415" s="333"/>
      <c r="UKR1415" s="333"/>
      <c r="UKS1415" s="333"/>
      <c r="UKT1415" s="333"/>
      <c r="UKU1415" s="333"/>
      <c r="UKV1415" s="333"/>
      <c r="UKW1415" s="333"/>
      <c r="UKX1415" s="333"/>
      <c r="UKY1415" s="333"/>
      <c r="UKZ1415" s="333"/>
      <c r="ULA1415" s="333"/>
      <c r="ULB1415" s="333"/>
      <c r="ULC1415" s="333"/>
      <c r="ULD1415" s="333"/>
      <c r="ULE1415" s="333"/>
      <c r="ULF1415" s="333"/>
      <c r="ULG1415" s="333"/>
      <c r="ULH1415" s="333"/>
      <c r="ULI1415" s="333"/>
      <c r="ULJ1415" s="333"/>
      <c r="ULK1415" s="333"/>
      <c r="ULL1415" s="333"/>
      <c r="ULM1415" s="333"/>
      <c r="ULN1415" s="333"/>
      <c r="ULO1415" s="333"/>
      <c r="ULP1415" s="333"/>
      <c r="ULQ1415" s="333"/>
      <c r="ULR1415" s="333"/>
      <c r="ULS1415" s="333"/>
      <c r="ULT1415" s="333"/>
      <c r="ULU1415" s="333"/>
      <c r="ULV1415" s="333"/>
      <c r="ULW1415" s="333"/>
      <c r="ULX1415" s="333"/>
      <c r="ULY1415" s="333"/>
      <c r="ULZ1415" s="333"/>
      <c r="UMA1415" s="333"/>
      <c r="UMB1415" s="333"/>
      <c r="UMC1415" s="333"/>
      <c r="UMD1415" s="333"/>
      <c r="UME1415" s="333"/>
      <c r="UMF1415" s="333"/>
      <c r="UMG1415" s="333"/>
      <c r="UMH1415" s="333"/>
      <c r="UMI1415" s="333"/>
      <c r="UMJ1415" s="333"/>
      <c r="UMK1415" s="333"/>
      <c r="UML1415" s="333"/>
      <c r="UMM1415" s="333"/>
      <c r="UMN1415" s="333"/>
      <c r="UMO1415" s="333"/>
      <c r="UMP1415" s="333"/>
      <c r="UMQ1415" s="333"/>
      <c r="UMR1415" s="333"/>
      <c r="UMS1415" s="333"/>
      <c r="UMT1415" s="333"/>
      <c r="UMU1415" s="333"/>
      <c r="UMV1415" s="333"/>
      <c r="UMW1415" s="333"/>
      <c r="UMX1415" s="333"/>
      <c r="UMY1415" s="333"/>
      <c r="UMZ1415" s="333"/>
      <c r="UNA1415" s="333"/>
      <c r="UNB1415" s="333"/>
      <c r="UNC1415" s="333"/>
      <c r="UND1415" s="333"/>
      <c r="UNE1415" s="333"/>
      <c r="UNF1415" s="333"/>
      <c r="UNG1415" s="333"/>
      <c r="UNH1415" s="333"/>
      <c r="UNI1415" s="333"/>
      <c r="UNJ1415" s="333"/>
      <c r="UNK1415" s="333"/>
      <c r="UNL1415" s="333"/>
      <c r="UNM1415" s="333"/>
      <c r="UNN1415" s="333"/>
      <c r="UNO1415" s="333"/>
      <c r="UNP1415" s="333"/>
      <c r="UNQ1415" s="333"/>
      <c r="UNR1415" s="333"/>
      <c r="UNS1415" s="333"/>
      <c r="UNT1415" s="333"/>
      <c r="UNU1415" s="333"/>
      <c r="UNV1415" s="333"/>
      <c r="UNW1415" s="333"/>
      <c r="UNX1415" s="333"/>
      <c r="UNY1415" s="333"/>
      <c r="UNZ1415" s="333"/>
      <c r="UOA1415" s="333"/>
      <c r="UOB1415" s="333"/>
      <c r="UOC1415" s="333"/>
      <c r="UOD1415" s="333"/>
      <c r="UOE1415" s="333"/>
      <c r="UOF1415" s="333"/>
      <c r="UOG1415" s="333"/>
      <c r="UOH1415" s="333"/>
      <c r="UOI1415" s="333"/>
      <c r="UOJ1415" s="333"/>
      <c r="UOK1415" s="333"/>
      <c r="UOL1415" s="333"/>
      <c r="UOM1415" s="333"/>
      <c r="UON1415" s="333"/>
      <c r="UOO1415" s="333"/>
      <c r="UOP1415" s="333"/>
      <c r="UOQ1415" s="333"/>
      <c r="UOR1415" s="333"/>
      <c r="UOS1415" s="333"/>
      <c r="UOT1415" s="333"/>
      <c r="UOU1415" s="333"/>
      <c r="UOV1415" s="333"/>
      <c r="UOW1415" s="333"/>
      <c r="UOX1415" s="333"/>
      <c r="UOY1415" s="333"/>
      <c r="UOZ1415" s="333"/>
      <c r="UPA1415" s="333"/>
      <c r="UPB1415" s="333"/>
      <c r="UPC1415" s="333"/>
      <c r="UPD1415" s="333"/>
      <c r="UPE1415" s="333"/>
      <c r="UPF1415" s="333"/>
      <c r="UPG1415" s="333"/>
      <c r="UPH1415" s="333"/>
      <c r="UPI1415" s="333"/>
      <c r="UPJ1415" s="333"/>
      <c r="UPK1415" s="333"/>
      <c r="UPL1415" s="333"/>
      <c r="UPM1415" s="333"/>
      <c r="UPN1415" s="333"/>
      <c r="UPO1415" s="333"/>
      <c r="UPP1415" s="333"/>
      <c r="UPQ1415" s="333"/>
      <c r="UPR1415" s="333"/>
      <c r="UPS1415" s="333"/>
      <c r="UPT1415" s="333"/>
      <c r="UPU1415" s="333"/>
      <c r="UPV1415" s="333"/>
      <c r="UPW1415" s="333"/>
      <c r="UPX1415" s="333"/>
      <c r="UPY1415" s="333"/>
      <c r="UPZ1415" s="333"/>
      <c r="UQA1415" s="333"/>
      <c r="UQB1415" s="333"/>
      <c r="UQC1415" s="333"/>
      <c r="UQD1415" s="333"/>
      <c r="UQE1415" s="333"/>
      <c r="UQF1415" s="333"/>
      <c r="UQG1415" s="333"/>
      <c r="UQH1415" s="333"/>
      <c r="UQI1415" s="333"/>
      <c r="UQJ1415" s="333"/>
      <c r="UQK1415" s="333"/>
      <c r="UQL1415" s="333"/>
      <c r="UQM1415" s="333"/>
      <c r="UQN1415" s="333"/>
      <c r="UQO1415" s="333"/>
      <c r="UQP1415" s="333"/>
      <c r="UQQ1415" s="333"/>
      <c r="UQR1415" s="333"/>
      <c r="UQS1415" s="333"/>
      <c r="UQT1415" s="333"/>
      <c r="UQU1415" s="333"/>
      <c r="UQV1415" s="333"/>
      <c r="UQW1415" s="333"/>
      <c r="UQX1415" s="333"/>
      <c r="UQY1415" s="333"/>
      <c r="UQZ1415" s="333"/>
      <c r="URA1415" s="333"/>
      <c r="URB1415" s="333"/>
      <c r="URC1415" s="333"/>
      <c r="URD1415" s="333"/>
      <c r="URE1415" s="333"/>
      <c r="URF1415" s="333"/>
      <c r="URG1415" s="333"/>
      <c r="URH1415" s="333"/>
      <c r="URI1415" s="333"/>
      <c r="URJ1415" s="333"/>
      <c r="URK1415" s="333"/>
      <c r="URL1415" s="333"/>
      <c r="URM1415" s="333"/>
      <c r="URN1415" s="333"/>
      <c r="URO1415" s="333"/>
      <c r="URP1415" s="333"/>
      <c r="URQ1415" s="333"/>
      <c r="URR1415" s="333"/>
      <c r="URS1415" s="333"/>
      <c r="URT1415" s="333"/>
      <c r="URU1415" s="333"/>
      <c r="URV1415" s="333"/>
      <c r="URW1415" s="333"/>
      <c r="URX1415" s="333"/>
      <c r="URY1415" s="333"/>
      <c r="URZ1415" s="333"/>
      <c r="USA1415" s="333"/>
      <c r="USB1415" s="333"/>
      <c r="USC1415" s="333"/>
      <c r="USD1415" s="333"/>
      <c r="USE1415" s="333"/>
      <c r="USF1415" s="333"/>
      <c r="USG1415" s="333"/>
      <c r="USH1415" s="333"/>
      <c r="USI1415" s="333"/>
      <c r="USJ1415" s="333"/>
      <c r="USK1415" s="333"/>
      <c r="USL1415" s="333"/>
      <c r="USM1415" s="333"/>
      <c r="USN1415" s="333"/>
      <c r="USO1415" s="333"/>
      <c r="USP1415" s="333"/>
      <c r="USQ1415" s="333"/>
      <c r="USR1415" s="333"/>
      <c r="USS1415" s="333"/>
      <c r="UST1415" s="333"/>
      <c r="USU1415" s="333"/>
      <c r="USV1415" s="333"/>
      <c r="USW1415" s="333"/>
      <c r="USX1415" s="333"/>
      <c r="USY1415" s="333"/>
      <c r="USZ1415" s="333"/>
      <c r="UTA1415" s="333"/>
      <c r="UTB1415" s="333"/>
      <c r="UTC1415" s="333"/>
      <c r="UTD1415" s="333"/>
      <c r="UTE1415" s="333"/>
      <c r="UTF1415" s="333"/>
      <c r="UTG1415" s="333"/>
      <c r="UTH1415" s="333"/>
      <c r="UTI1415" s="333"/>
      <c r="UTJ1415" s="333"/>
      <c r="UTK1415" s="333"/>
      <c r="UTL1415" s="333"/>
      <c r="UTM1415" s="333"/>
      <c r="UTN1415" s="333"/>
      <c r="UTO1415" s="333"/>
      <c r="UTP1415" s="333"/>
      <c r="UTQ1415" s="333"/>
      <c r="UTR1415" s="333"/>
      <c r="UTS1415" s="333"/>
      <c r="UTT1415" s="333"/>
      <c r="UTU1415" s="333"/>
      <c r="UTV1415" s="333"/>
      <c r="UTW1415" s="333"/>
      <c r="UTX1415" s="333"/>
      <c r="UTY1415" s="333"/>
      <c r="UTZ1415" s="333"/>
      <c r="UUA1415" s="333"/>
      <c r="UUB1415" s="333"/>
      <c r="UUC1415" s="333"/>
      <c r="UUD1415" s="333"/>
      <c r="UUE1415" s="333"/>
      <c r="UUF1415" s="333"/>
      <c r="UUG1415" s="333"/>
      <c r="UUH1415" s="333"/>
      <c r="UUI1415" s="333"/>
      <c r="UUJ1415" s="333"/>
      <c r="UUK1415" s="333"/>
      <c r="UUL1415" s="333"/>
      <c r="UUM1415" s="333"/>
      <c r="UUN1415" s="333"/>
      <c r="UUO1415" s="333"/>
      <c r="UUP1415" s="333"/>
      <c r="UUQ1415" s="333"/>
      <c r="UUR1415" s="333"/>
      <c r="UUS1415" s="333"/>
      <c r="UUT1415" s="333"/>
      <c r="UUU1415" s="333"/>
      <c r="UUV1415" s="333"/>
      <c r="UUW1415" s="333"/>
      <c r="UUX1415" s="333"/>
      <c r="UUY1415" s="333"/>
      <c r="UUZ1415" s="333"/>
      <c r="UVA1415" s="333"/>
      <c r="UVB1415" s="333"/>
      <c r="UVC1415" s="333"/>
      <c r="UVD1415" s="333"/>
      <c r="UVE1415" s="333"/>
      <c r="UVF1415" s="333"/>
      <c r="UVG1415" s="333"/>
      <c r="UVH1415" s="333"/>
      <c r="UVI1415" s="333"/>
      <c r="UVJ1415" s="333"/>
      <c r="UVK1415" s="333"/>
      <c r="UVL1415" s="333"/>
      <c r="UVM1415" s="333"/>
      <c r="UVN1415" s="333"/>
      <c r="UVO1415" s="333"/>
      <c r="UVP1415" s="333"/>
      <c r="UVQ1415" s="333"/>
      <c r="UVR1415" s="333"/>
      <c r="UVS1415" s="333"/>
      <c r="UVT1415" s="333"/>
      <c r="UVU1415" s="333"/>
      <c r="UVV1415" s="333"/>
      <c r="UVW1415" s="333"/>
      <c r="UVX1415" s="333"/>
      <c r="UVY1415" s="333"/>
      <c r="UVZ1415" s="333"/>
      <c r="UWA1415" s="333"/>
      <c r="UWB1415" s="333"/>
      <c r="UWC1415" s="333"/>
      <c r="UWD1415" s="333"/>
      <c r="UWE1415" s="333"/>
      <c r="UWF1415" s="333"/>
      <c r="UWG1415" s="333"/>
      <c r="UWH1415" s="333"/>
      <c r="UWI1415" s="333"/>
      <c r="UWJ1415" s="333"/>
      <c r="UWK1415" s="333"/>
      <c r="UWL1415" s="333"/>
      <c r="UWM1415" s="333"/>
      <c r="UWN1415" s="333"/>
      <c r="UWO1415" s="333"/>
      <c r="UWP1415" s="333"/>
      <c r="UWQ1415" s="333"/>
      <c r="UWR1415" s="333"/>
      <c r="UWS1415" s="333"/>
      <c r="UWT1415" s="333"/>
      <c r="UWU1415" s="333"/>
      <c r="UWV1415" s="333"/>
      <c r="UWW1415" s="333"/>
      <c r="UWX1415" s="333"/>
      <c r="UWY1415" s="333"/>
      <c r="UWZ1415" s="333"/>
      <c r="UXA1415" s="333"/>
      <c r="UXB1415" s="333"/>
      <c r="UXC1415" s="333"/>
      <c r="UXD1415" s="333"/>
      <c r="UXE1415" s="333"/>
      <c r="UXF1415" s="333"/>
      <c r="UXG1415" s="333"/>
      <c r="UXH1415" s="333"/>
      <c r="UXI1415" s="333"/>
      <c r="UXJ1415" s="333"/>
      <c r="UXK1415" s="333"/>
      <c r="UXL1415" s="333"/>
      <c r="UXM1415" s="333"/>
      <c r="UXN1415" s="333"/>
      <c r="UXO1415" s="333"/>
      <c r="UXP1415" s="333"/>
      <c r="UXQ1415" s="333"/>
      <c r="UXR1415" s="333"/>
      <c r="UXS1415" s="333"/>
      <c r="UXT1415" s="333"/>
      <c r="UXU1415" s="333"/>
      <c r="UXV1415" s="333"/>
      <c r="UXW1415" s="333"/>
      <c r="UXX1415" s="333"/>
      <c r="UXY1415" s="333"/>
      <c r="UXZ1415" s="333"/>
      <c r="UYA1415" s="333"/>
      <c r="UYB1415" s="333"/>
      <c r="UYC1415" s="333"/>
      <c r="UYD1415" s="333"/>
      <c r="UYE1415" s="333"/>
      <c r="UYF1415" s="333"/>
      <c r="UYG1415" s="333"/>
      <c r="UYH1415" s="333"/>
      <c r="UYI1415" s="333"/>
      <c r="UYJ1415" s="333"/>
      <c r="UYK1415" s="333"/>
      <c r="UYL1415" s="333"/>
      <c r="UYM1415" s="333"/>
      <c r="UYN1415" s="333"/>
      <c r="UYO1415" s="333"/>
      <c r="UYP1415" s="333"/>
      <c r="UYQ1415" s="333"/>
      <c r="UYR1415" s="333"/>
      <c r="UYS1415" s="333"/>
      <c r="UYT1415" s="333"/>
      <c r="UYU1415" s="333"/>
      <c r="UYV1415" s="333"/>
      <c r="UYW1415" s="333"/>
      <c r="UYX1415" s="333"/>
      <c r="UYY1415" s="333"/>
      <c r="UYZ1415" s="333"/>
      <c r="UZA1415" s="333"/>
      <c r="UZB1415" s="333"/>
      <c r="UZC1415" s="333"/>
      <c r="UZD1415" s="333"/>
      <c r="UZE1415" s="333"/>
      <c r="UZF1415" s="333"/>
      <c r="UZG1415" s="333"/>
      <c r="UZH1415" s="333"/>
      <c r="UZI1415" s="333"/>
      <c r="UZJ1415" s="333"/>
      <c r="UZK1415" s="333"/>
      <c r="UZL1415" s="333"/>
      <c r="UZM1415" s="333"/>
      <c r="UZN1415" s="333"/>
      <c r="UZO1415" s="333"/>
      <c r="UZP1415" s="333"/>
      <c r="UZQ1415" s="333"/>
      <c r="UZR1415" s="333"/>
      <c r="UZS1415" s="333"/>
      <c r="UZT1415" s="333"/>
      <c r="UZU1415" s="333"/>
      <c r="UZV1415" s="333"/>
      <c r="UZW1415" s="333"/>
      <c r="UZX1415" s="333"/>
      <c r="UZY1415" s="333"/>
      <c r="UZZ1415" s="333"/>
      <c r="VAA1415" s="333"/>
      <c r="VAB1415" s="333"/>
      <c r="VAC1415" s="333"/>
      <c r="VAD1415" s="333"/>
      <c r="VAE1415" s="333"/>
      <c r="VAF1415" s="333"/>
      <c r="VAG1415" s="333"/>
      <c r="VAH1415" s="333"/>
      <c r="VAI1415" s="333"/>
      <c r="VAJ1415" s="333"/>
      <c r="VAK1415" s="333"/>
      <c r="VAL1415" s="333"/>
      <c r="VAM1415" s="333"/>
      <c r="VAN1415" s="333"/>
      <c r="VAO1415" s="333"/>
      <c r="VAP1415" s="333"/>
      <c r="VAQ1415" s="333"/>
      <c r="VAR1415" s="333"/>
      <c r="VAS1415" s="333"/>
      <c r="VAT1415" s="333"/>
      <c r="VAU1415" s="333"/>
      <c r="VAV1415" s="333"/>
      <c r="VAW1415" s="333"/>
      <c r="VAX1415" s="333"/>
      <c r="VAY1415" s="333"/>
      <c r="VAZ1415" s="333"/>
      <c r="VBA1415" s="333"/>
      <c r="VBB1415" s="333"/>
      <c r="VBC1415" s="333"/>
      <c r="VBD1415" s="333"/>
      <c r="VBE1415" s="333"/>
      <c r="VBF1415" s="333"/>
      <c r="VBG1415" s="333"/>
      <c r="VBH1415" s="333"/>
      <c r="VBI1415" s="333"/>
      <c r="VBJ1415" s="333"/>
      <c r="VBK1415" s="333"/>
      <c r="VBL1415" s="333"/>
      <c r="VBM1415" s="333"/>
      <c r="VBN1415" s="333"/>
      <c r="VBO1415" s="333"/>
      <c r="VBP1415" s="333"/>
      <c r="VBQ1415" s="333"/>
      <c r="VBR1415" s="333"/>
      <c r="VBS1415" s="333"/>
      <c r="VBT1415" s="333"/>
      <c r="VBU1415" s="333"/>
      <c r="VBV1415" s="333"/>
      <c r="VBW1415" s="333"/>
      <c r="VBX1415" s="333"/>
      <c r="VBY1415" s="333"/>
      <c r="VBZ1415" s="333"/>
      <c r="VCA1415" s="333"/>
      <c r="VCB1415" s="333"/>
      <c r="VCC1415" s="333"/>
      <c r="VCD1415" s="333"/>
      <c r="VCE1415" s="333"/>
      <c r="VCF1415" s="333"/>
      <c r="VCG1415" s="333"/>
      <c r="VCH1415" s="333"/>
      <c r="VCI1415" s="333"/>
      <c r="VCJ1415" s="333"/>
      <c r="VCK1415" s="333"/>
      <c r="VCL1415" s="333"/>
      <c r="VCM1415" s="333"/>
      <c r="VCN1415" s="333"/>
      <c r="VCO1415" s="333"/>
      <c r="VCP1415" s="333"/>
      <c r="VCQ1415" s="333"/>
      <c r="VCR1415" s="333"/>
      <c r="VCS1415" s="333"/>
      <c r="VCT1415" s="333"/>
      <c r="VCU1415" s="333"/>
      <c r="VCV1415" s="333"/>
      <c r="VCW1415" s="333"/>
      <c r="VCX1415" s="333"/>
      <c r="VCY1415" s="333"/>
      <c r="VCZ1415" s="333"/>
      <c r="VDA1415" s="333"/>
      <c r="VDB1415" s="333"/>
      <c r="VDC1415" s="333"/>
      <c r="VDD1415" s="333"/>
      <c r="VDE1415" s="333"/>
      <c r="VDF1415" s="333"/>
      <c r="VDG1415" s="333"/>
      <c r="VDH1415" s="333"/>
      <c r="VDI1415" s="333"/>
      <c r="VDJ1415" s="333"/>
      <c r="VDK1415" s="333"/>
      <c r="VDL1415" s="333"/>
      <c r="VDM1415" s="333"/>
      <c r="VDN1415" s="333"/>
      <c r="VDO1415" s="333"/>
      <c r="VDP1415" s="333"/>
      <c r="VDQ1415" s="333"/>
      <c r="VDR1415" s="333"/>
      <c r="VDS1415" s="333"/>
      <c r="VDT1415" s="333"/>
      <c r="VDU1415" s="333"/>
      <c r="VDV1415" s="333"/>
      <c r="VDW1415" s="333"/>
      <c r="VDX1415" s="333"/>
      <c r="VDY1415" s="333"/>
      <c r="VDZ1415" s="333"/>
      <c r="VEA1415" s="333"/>
      <c r="VEB1415" s="333"/>
      <c r="VEC1415" s="333"/>
      <c r="VED1415" s="333"/>
      <c r="VEE1415" s="333"/>
      <c r="VEF1415" s="333"/>
      <c r="VEG1415" s="333"/>
      <c r="VEH1415" s="333"/>
      <c r="VEI1415" s="333"/>
      <c r="VEJ1415" s="333"/>
      <c r="VEK1415" s="333"/>
      <c r="VEL1415" s="333"/>
      <c r="VEM1415" s="333"/>
      <c r="VEN1415" s="333"/>
      <c r="VEO1415" s="333"/>
      <c r="VEP1415" s="333"/>
      <c r="VEQ1415" s="333"/>
      <c r="VER1415" s="333"/>
      <c r="VES1415" s="333"/>
      <c r="VET1415" s="333"/>
      <c r="VEU1415" s="333"/>
      <c r="VEV1415" s="333"/>
      <c r="VEW1415" s="333"/>
      <c r="VEX1415" s="333"/>
      <c r="VEY1415" s="333"/>
      <c r="VEZ1415" s="333"/>
      <c r="VFA1415" s="333"/>
      <c r="VFB1415" s="333"/>
      <c r="VFC1415" s="333"/>
      <c r="VFD1415" s="333"/>
      <c r="VFE1415" s="333"/>
      <c r="VFF1415" s="333"/>
      <c r="VFG1415" s="333"/>
      <c r="VFH1415" s="333"/>
      <c r="VFI1415" s="333"/>
      <c r="VFJ1415" s="333"/>
      <c r="VFK1415" s="333"/>
      <c r="VFL1415" s="333"/>
      <c r="VFM1415" s="333"/>
      <c r="VFN1415" s="333"/>
      <c r="VFO1415" s="333"/>
      <c r="VFP1415" s="333"/>
      <c r="VFQ1415" s="333"/>
      <c r="VFR1415" s="333"/>
      <c r="VFS1415" s="333"/>
      <c r="VFT1415" s="333"/>
      <c r="VFU1415" s="333"/>
      <c r="VFV1415" s="333"/>
      <c r="VFW1415" s="333"/>
      <c r="VFX1415" s="333"/>
      <c r="VFY1415" s="333"/>
      <c r="VFZ1415" s="333"/>
      <c r="VGA1415" s="333"/>
      <c r="VGB1415" s="333"/>
      <c r="VGC1415" s="333"/>
      <c r="VGD1415" s="333"/>
      <c r="VGE1415" s="333"/>
      <c r="VGF1415" s="333"/>
      <c r="VGG1415" s="333"/>
      <c r="VGH1415" s="333"/>
      <c r="VGI1415" s="333"/>
      <c r="VGJ1415" s="333"/>
      <c r="VGK1415" s="333"/>
      <c r="VGL1415" s="333"/>
      <c r="VGM1415" s="333"/>
      <c r="VGN1415" s="333"/>
      <c r="VGO1415" s="333"/>
      <c r="VGP1415" s="333"/>
      <c r="VGQ1415" s="333"/>
      <c r="VGR1415" s="333"/>
      <c r="VGS1415" s="333"/>
      <c r="VGT1415" s="333"/>
      <c r="VGU1415" s="333"/>
      <c r="VGV1415" s="333"/>
      <c r="VGW1415" s="333"/>
      <c r="VGX1415" s="333"/>
      <c r="VGY1415" s="333"/>
      <c r="VGZ1415" s="333"/>
      <c r="VHA1415" s="333"/>
      <c r="VHB1415" s="333"/>
      <c r="VHC1415" s="333"/>
      <c r="VHD1415" s="333"/>
      <c r="VHE1415" s="333"/>
      <c r="VHF1415" s="333"/>
      <c r="VHG1415" s="333"/>
      <c r="VHH1415" s="333"/>
      <c r="VHI1415" s="333"/>
      <c r="VHJ1415" s="333"/>
      <c r="VHK1415" s="333"/>
      <c r="VHL1415" s="333"/>
      <c r="VHM1415" s="333"/>
      <c r="VHN1415" s="333"/>
      <c r="VHO1415" s="333"/>
      <c r="VHP1415" s="333"/>
      <c r="VHQ1415" s="333"/>
      <c r="VHR1415" s="333"/>
      <c r="VHS1415" s="333"/>
      <c r="VHT1415" s="333"/>
      <c r="VHU1415" s="333"/>
      <c r="VHV1415" s="333"/>
      <c r="VHW1415" s="333"/>
      <c r="VHX1415" s="333"/>
      <c r="VHY1415" s="333"/>
      <c r="VHZ1415" s="333"/>
      <c r="VIA1415" s="333"/>
      <c r="VIB1415" s="333"/>
      <c r="VIC1415" s="333"/>
      <c r="VID1415" s="333"/>
      <c r="VIE1415" s="333"/>
      <c r="VIF1415" s="333"/>
      <c r="VIG1415" s="333"/>
      <c r="VIH1415" s="333"/>
      <c r="VII1415" s="333"/>
      <c r="VIJ1415" s="333"/>
      <c r="VIK1415" s="333"/>
      <c r="VIL1415" s="333"/>
      <c r="VIM1415" s="333"/>
      <c r="VIN1415" s="333"/>
      <c r="VIO1415" s="333"/>
      <c r="VIP1415" s="333"/>
      <c r="VIQ1415" s="333"/>
      <c r="VIR1415" s="333"/>
      <c r="VIS1415" s="333"/>
      <c r="VIT1415" s="333"/>
      <c r="VIU1415" s="333"/>
      <c r="VIV1415" s="333"/>
      <c r="VIW1415" s="333"/>
      <c r="VIX1415" s="333"/>
      <c r="VIY1415" s="333"/>
      <c r="VIZ1415" s="333"/>
      <c r="VJA1415" s="333"/>
      <c r="VJB1415" s="333"/>
      <c r="VJC1415" s="333"/>
      <c r="VJD1415" s="333"/>
      <c r="VJE1415" s="333"/>
      <c r="VJF1415" s="333"/>
      <c r="VJG1415" s="333"/>
      <c r="VJH1415" s="333"/>
      <c r="VJI1415" s="333"/>
      <c r="VJJ1415" s="333"/>
      <c r="VJK1415" s="333"/>
      <c r="VJL1415" s="333"/>
      <c r="VJM1415" s="333"/>
      <c r="VJN1415" s="333"/>
      <c r="VJO1415" s="333"/>
      <c r="VJP1415" s="333"/>
      <c r="VJQ1415" s="333"/>
      <c r="VJR1415" s="333"/>
      <c r="VJS1415" s="333"/>
      <c r="VJT1415" s="333"/>
      <c r="VJU1415" s="333"/>
      <c r="VJV1415" s="333"/>
      <c r="VJW1415" s="333"/>
      <c r="VJX1415" s="333"/>
      <c r="VJY1415" s="333"/>
      <c r="VJZ1415" s="333"/>
      <c r="VKA1415" s="333"/>
      <c r="VKB1415" s="333"/>
      <c r="VKC1415" s="333"/>
      <c r="VKD1415" s="333"/>
      <c r="VKE1415" s="333"/>
      <c r="VKF1415" s="333"/>
      <c r="VKG1415" s="333"/>
      <c r="VKH1415" s="333"/>
      <c r="VKI1415" s="333"/>
      <c r="VKJ1415" s="333"/>
      <c r="VKK1415" s="333"/>
      <c r="VKL1415" s="333"/>
      <c r="VKM1415" s="333"/>
      <c r="VKN1415" s="333"/>
      <c r="VKO1415" s="333"/>
      <c r="VKP1415" s="333"/>
      <c r="VKQ1415" s="333"/>
      <c r="VKR1415" s="333"/>
      <c r="VKS1415" s="333"/>
      <c r="VKT1415" s="333"/>
      <c r="VKU1415" s="333"/>
      <c r="VKV1415" s="333"/>
      <c r="VKW1415" s="333"/>
      <c r="VKX1415" s="333"/>
      <c r="VKY1415" s="333"/>
      <c r="VKZ1415" s="333"/>
      <c r="VLA1415" s="333"/>
      <c r="VLB1415" s="333"/>
      <c r="VLC1415" s="333"/>
      <c r="VLD1415" s="333"/>
      <c r="VLE1415" s="333"/>
      <c r="VLF1415" s="333"/>
      <c r="VLG1415" s="333"/>
      <c r="VLH1415" s="333"/>
      <c r="VLI1415" s="333"/>
      <c r="VLJ1415" s="333"/>
      <c r="VLK1415" s="333"/>
      <c r="VLL1415" s="333"/>
      <c r="VLM1415" s="333"/>
      <c r="VLN1415" s="333"/>
      <c r="VLO1415" s="333"/>
      <c r="VLP1415" s="333"/>
      <c r="VLQ1415" s="333"/>
      <c r="VLR1415" s="333"/>
      <c r="VLS1415" s="333"/>
      <c r="VLT1415" s="333"/>
      <c r="VLU1415" s="333"/>
      <c r="VLV1415" s="333"/>
      <c r="VLW1415" s="333"/>
      <c r="VLX1415" s="333"/>
      <c r="VLY1415" s="333"/>
      <c r="VLZ1415" s="333"/>
      <c r="VMA1415" s="333"/>
      <c r="VMB1415" s="333"/>
      <c r="VMC1415" s="333"/>
      <c r="VMD1415" s="333"/>
      <c r="VME1415" s="333"/>
      <c r="VMF1415" s="333"/>
      <c r="VMG1415" s="333"/>
      <c r="VMH1415" s="333"/>
      <c r="VMI1415" s="333"/>
      <c r="VMJ1415" s="333"/>
      <c r="VMK1415" s="333"/>
      <c r="VML1415" s="333"/>
      <c r="VMM1415" s="333"/>
      <c r="VMN1415" s="333"/>
      <c r="VMO1415" s="333"/>
      <c r="VMP1415" s="333"/>
      <c r="VMQ1415" s="333"/>
      <c r="VMR1415" s="333"/>
      <c r="VMS1415" s="333"/>
      <c r="VMT1415" s="333"/>
      <c r="VMU1415" s="333"/>
      <c r="VMV1415" s="333"/>
      <c r="VMW1415" s="333"/>
      <c r="VMX1415" s="333"/>
      <c r="VMY1415" s="333"/>
      <c r="VMZ1415" s="333"/>
      <c r="VNA1415" s="333"/>
      <c r="VNB1415" s="333"/>
      <c r="VNC1415" s="333"/>
      <c r="VND1415" s="333"/>
      <c r="VNE1415" s="333"/>
      <c r="VNF1415" s="333"/>
      <c r="VNG1415" s="333"/>
      <c r="VNH1415" s="333"/>
      <c r="VNI1415" s="333"/>
      <c r="VNJ1415" s="333"/>
      <c r="VNK1415" s="333"/>
      <c r="VNL1415" s="333"/>
      <c r="VNM1415" s="333"/>
      <c r="VNN1415" s="333"/>
      <c r="VNO1415" s="333"/>
      <c r="VNP1415" s="333"/>
      <c r="VNQ1415" s="333"/>
      <c r="VNR1415" s="333"/>
      <c r="VNS1415" s="333"/>
      <c r="VNT1415" s="333"/>
      <c r="VNU1415" s="333"/>
      <c r="VNV1415" s="333"/>
      <c r="VNW1415" s="333"/>
      <c r="VNX1415" s="333"/>
      <c r="VNY1415" s="333"/>
      <c r="VNZ1415" s="333"/>
      <c r="VOA1415" s="333"/>
      <c r="VOB1415" s="333"/>
      <c r="VOC1415" s="333"/>
      <c r="VOD1415" s="333"/>
      <c r="VOE1415" s="333"/>
      <c r="VOF1415" s="333"/>
      <c r="VOG1415" s="333"/>
      <c r="VOH1415" s="333"/>
      <c r="VOI1415" s="333"/>
      <c r="VOJ1415" s="333"/>
      <c r="VOK1415" s="333"/>
      <c r="VOL1415" s="333"/>
      <c r="VOM1415" s="333"/>
      <c r="VON1415" s="333"/>
      <c r="VOO1415" s="333"/>
      <c r="VOP1415" s="333"/>
      <c r="VOQ1415" s="333"/>
      <c r="VOR1415" s="333"/>
      <c r="VOS1415" s="333"/>
      <c r="VOT1415" s="333"/>
      <c r="VOU1415" s="333"/>
      <c r="VOV1415" s="333"/>
      <c r="VOW1415" s="333"/>
      <c r="VOX1415" s="333"/>
      <c r="VOY1415" s="333"/>
      <c r="VOZ1415" s="333"/>
      <c r="VPA1415" s="333"/>
      <c r="VPB1415" s="333"/>
      <c r="VPC1415" s="333"/>
      <c r="VPD1415" s="333"/>
      <c r="VPE1415" s="333"/>
      <c r="VPF1415" s="333"/>
      <c r="VPG1415" s="333"/>
      <c r="VPH1415" s="333"/>
      <c r="VPI1415" s="333"/>
      <c r="VPJ1415" s="333"/>
      <c r="VPK1415" s="333"/>
      <c r="VPL1415" s="333"/>
      <c r="VPM1415" s="333"/>
      <c r="VPN1415" s="333"/>
      <c r="VPO1415" s="333"/>
      <c r="VPP1415" s="333"/>
      <c r="VPQ1415" s="333"/>
      <c r="VPR1415" s="333"/>
      <c r="VPS1415" s="333"/>
      <c r="VPT1415" s="333"/>
      <c r="VPU1415" s="333"/>
      <c r="VPV1415" s="333"/>
      <c r="VPW1415" s="333"/>
      <c r="VPX1415" s="333"/>
      <c r="VPY1415" s="333"/>
      <c r="VPZ1415" s="333"/>
      <c r="VQA1415" s="333"/>
      <c r="VQB1415" s="333"/>
      <c r="VQC1415" s="333"/>
      <c r="VQD1415" s="333"/>
      <c r="VQE1415" s="333"/>
      <c r="VQF1415" s="333"/>
      <c r="VQG1415" s="333"/>
      <c r="VQH1415" s="333"/>
      <c r="VQI1415" s="333"/>
      <c r="VQJ1415" s="333"/>
      <c r="VQK1415" s="333"/>
      <c r="VQL1415" s="333"/>
      <c r="VQM1415" s="333"/>
      <c r="VQN1415" s="333"/>
      <c r="VQO1415" s="333"/>
      <c r="VQP1415" s="333"/>
      <c r="VQQ1415" s="333"/>
      <c r="VQR1415" s="333"/>
      <c r="VQS1415" s="333"/>
      <c r="VQT1415" s="333"/>
      <c r="VQU1415" s="333"/>
      <c r="VQV1415" s="333"/>
      <c r="VQW1415" s="333"/>
      <c r="VQX1415" s="333"/>
      <c r="VQY1415" s="333"/>
      <c r="VQZ1415" s="333"/>
      <c r="VRA1415" s="333"/>
      <c r="VRB1415" s="333"/>
      <c r="VRC1415" s="333"/>
      <c r="VRD1415" s="333"/>
      <c r="VRE1415" s="333"/>
      <c r="VRF1415" s="333"/>
      <c r="VRG1415" s="333"/>
      <c r="VRH1415" s="333"/>
      <c r="VRI1415" s="333"/>
      <c r="VRJ1415" s="333"/>
      <c r="VRK1415" s="333"/>
      <c r="VRL1415" s="333"/>
      <c r="VRM1415" s="333"/>
      <c r="VRN1415" s="333"/>
      <c r="VRO1415" s="333"/>
      <c r="VRP1415" s="333"/>
      <c r="VRQ1415" s="333"/>
      <c r="VRR1415" s="333"/>
      <c r="VRS1415" s="333"/>
      <c r="VRT1415" s="333"/>
      <c r="VRU1415" s="333"/>
      <c r="VRV1415" s="333"/>
      <c r="VRW1415" s="333"/>
      <c r="VRX1415" s="333"/>
      <c r="VRY1415" s="333"/>
      <c r="VRZ1415" s="333"/>
      <c r="VSA1415" s="333"/>
      <c r="VSB1415" s="333"/>
      <c r="VSC1415" s="333"/>
      <c r="VSD1415" s="333"/>
      <c r="VSE1415" s="333"/>
      <c r="VSF1415" s="333"/>
      <c r="VSG1415" s="333"/>
      <c r="VSH1415" s="333"/>
      <c r="VSI1415" s="333"/>
      <c r="VSJ1415" s="333"/>
      <c r="VSK1415" s="333"/>
      <c r="VSL1415" s="333"/>
      <c r="VSM1415" s="333"/>
      <c r="VSN1415" s="333"/>
      <c r="VSO1415" s="333"/>
      <c r="VSP1415" s="333"/>
      <c r="VSQ1415" s="333"/>
      <c r="VSR1415" s="333"/>
      <c r="VSS1415" s="333"/>
      <c r="VST1415" s="333"/>
      <c r="VSU1415" s="333"/>
      <c r="VSV1415" s="333"/>
      <c r="VSW1415" s="333"/>
      <c r="VSX1415" s="333"/>
      <c r="VSY1415" s="333"/>
      <c r="VSZ1415" s="333"/>
      <c r="VTA1415" s="333"/>
      <c r="VTB1415" s="333"/>
      <c r="VTC1415" s="333"/>
      <c r="VTD1415" s="333"/>
      <c r="VTE1415" s="333"/>
      <c r="VTF1415" s="333"/>
      <c r="VTG1415" s="333"/>
      <c r="VTH1415" s="333"/>
      <c r="VTI1415" s="333"/>
      <c r="VTJ1415" s="333"/>
      <c r="VTK1415" s="333"/>
      <c r="VTL1415" s="333"/>
      <c r="VTM1415" s="333"/>
      <c r="VTN1415" s="333"/>
      <c r="VTO1415" s="333"/>
      <c r="VTP1415" s="333"/>
      <c r="VTQ1415" s="333"/>
      <c r="VTR1415" s="333"/>
      <c r="VTS1415" s="333"/>
      <c r="VTT1415" s="333"/>
      <c r="VTU1415" s="333"/>
      <c r="VTV1415" s="333"/>
      <c r="VTW1415" s="333"/>
      <c r="VTX1415" s="333"/>
      <c r="VTY1415" s="333"/>
      <c r="VTZ1415" s="333"/>
      <c r="VUA1415" s="333"/>
      <c r="VUB1415" s="333"/>
      <c r="VUC1415" s="333"/>
      <c r="VUD1415" s="333"/>
      <c r="VUE1415" s="333"/>
      <c r="VUF1415" s="333"/>
      <c r="VUG1415" s="333"/>
      <c r="VUH1415" s="333"/>
      <c r="VUI1415" s="333"/>
      <c r="VUJ1415" s="333"/>
      <c r="VUK1415" s="333"/>
      <c r="VUL1415" s="333"/>
      <c r="VUM1415" s="333"/>
      <c r="VUN1415" s="333"/>
      <c r="VUO1415" s="333"/>
      <c r="VUP1415" s="333"/>
      <c r="VUQ1415" s="333"/>
      <c r="VUR1415" s="333"/>
      <c r="VUS1415" s="333"/>
      <c r="VUT1415" s="333"/>
      <c r="VUU1415" s="333"/>
      <c r="VUV1415" s="333"/>
      <c r="VUW1415" s="333"/>
      <c r="VUX1415" s="333"/>
      <c r="VUY1415" s="333"/>
      <c r="VUZ1415" s="333"/>
      <c r="VVA1415" s="333"/>
      <c r="VVB1415" s="333"/>
      <c r="VVC1415" s="333"/>
      <c r="VVD1415" s="333"/>
      <c r="VVE1415" s="333"/>
      <c r="VVF1415" s="333"/>
      <c r="VVG1415" s="333"/>
      <c r="VVH1415" s="333"/>
      <c r="VVI1415" s="333"/>
      <c r="VVJ1415" s="333"/>
      <c r="VVK1415" s="333"/>
      <c r="VVL1415" s="333"/>
      <c r="VVM1415" s="333"/>
      <c r="VVN1415" s="333"/>
      <c r="VVO1415" s="333"/>
      <c r="VVP1415" s="333"/>
      <c r="VVQ1415" s="333"/>
      <c r="VVR1415" s="333"/>
      <c r="VVS1415" s="333"/>
      <c r="VVT1415" s="333"/>
      <c r="VVU1415" s="333"/>
      <c r="VVV1415" s="333"/>
      <c r="VVW1415" s="333"/>
      <c r="VVX1415" s="333"/>
      <c r="VVY1415" s="333"/>
      <c r="VVZ1415" s="333"/>
      <c r="VWA1415" s="333"/>
      <c r="VWB1415" s="333"/>
      <c r="VWC1415" s="333"/>
      <c r="VWD1415" s="333"/>
      <c r="VWE1415" s="333"/>
      <c r="VWF1415" s="333"/>
      <c r="VWG1415" s="333"/>
      <c r="VWH1415" s="333"/>
      <c r="VWI1415" s="333"/>
      <c r="VWJ1415" s="333"/>
      <c r="VWK1415" s="333"/>
      <c r="VWL1415" s="333"/>
      <c r="VWM1415" s="333"/>
      <c r="VWN1415" s="333"/>
      <c r="VWO1415" s="333"/>
      <c r="VWP1415" s="333"/>
      <c r="VWQ1415" s="333"/>
      <c r="VWR1415" s="333"/>
      <c r="VWS1415" s="333"/>
      <c r="VWT1415" s="333"/>
      <c r="VWU1415" s="333"/>
      <c r="VWV1415" s="333"/>
      <c r="VWW1415" s="333"/>
      <c r="VWX1415" s="333"/>
      <c r="VWY1415" s="333"/>
      <c r="VWZ1415" s="333"/>
      <c r="VXA1415" s="333"/>
      <c r="VXB1415" s="333"/>
      <c r="VXC1415" s="333"/>
      <c r="VXD1415" s="333"/>
      <c r="VXE1415" s="333"/>
      <c r="VXF1415" s="333"/>
      <c r="VXG1415" s="333"/>
      <c r="VXH1415" s="333"/>
      <c r="VXI1415" s="333"/>
      <c r="VXJ1415" s="333"/>
      <c r="VXK1415" s="333"/>
      <c r="VXL1415" s="333"/>
      <c r="VXM1415" s="333"/>
      <c r="VXN1415" s="333"/>
      <c r="VXO1415" s="333"/>
      <c r="VXP1415" s="333"/>
      <c r="VXQ1415" s="333"/>
      <c r="VXR1415" s="333"/>
      <c r="VXS1415" s="333"/>
      <c r="VXT1415" s="333"/>
      <c r="VXU1415" s="333"/>
      <c r="VXV1415" s="333"/>
      <c r="VXW1415" s="333"/>
      <c r="VXX1415" s="333"/>
      <c r="VXY1415" s="333"/>
      <c r="VXZ1415" s="333"/>
      <c r="VYA1415" s="333"/>
      <c r="VYB1415" s="333"/>
      <c r="VYC1415" s="333"/>
      <c r="VYD1415" s="333"/>
      <c r="VYE1415" s="333"/>
      <c r="VYF1415" s="333"/>
      <c r="VYG1415" s="333"/>
      <c r="VYH1415" s="333"/>
      <c r="VYI1415" s="333"/>
      <c r="VYJ1415" s="333"/>
      <c r="VYK1415" s="333"/>
      <c r="VYL1415" s="333"/>
      <c r="VYM1415" s="333"/>
      <c r="VYN1415" s="333"/>
      <c r="VYO1415" s="333"/>
      <c r="VYP1415" s="333"/>
      <c r="VYQ1415" s="333"/>
      <c r="VYR1415" s="333"/>
      <c r="VYS1415" s="333"/>
      <c r="VYT1415" s="333"/>
      <c r="VYU1415" s="333"/>
      <c r="VYV1415" s="333"/>
      <c r="VYW1415" s="333"/>
      <c r="VYX1415" s="333"/>
      <c r="VYY1415" s="333"/>
      <c r="VYZ1415" s="333"/>
      <c r="VZA1415" s="333"/>
      <c r="VZB1415" s="333"/>
      <c r="VZC1415" s="333"/>
      <c r="VZD1415" s="333"/>
      <c r="VZE1415" s="333"/>
      <c r="VZF1415" s="333"/>
      <c r="VZG1415" s="333"/>
      <c r="VZH1415" s="333"/>
      <c r="VZI1415" s="333"/>
      <c r="VZJ1415" s="333"/>
      <c r="VZK1415" s="333"/>
      <c r="VZL1415" s="333"/>
      <c r="VZM1415" s="333"/>
      <c r="VZN1415" s="333"/>
      <c r="VZO1415" s="333"/>
      <c r="VZP1415" s="333"/>
      <c r="VZQ1415" s="333"/>
      <c r="VZR1415" s="333"/>
      <c r="VZS1415" s="333"/>
      <c r="VZT1415" s="333"/>
      <c r="VZU1415" s="333"/>
      <c r="VZV1415" s="333"/>
      <c r="VZW1415" s="333"/>
      <c r="VZX1415" s="333"/>
      <c r="VZY1415" s="333"/>
      <c r="VZZ1415" s="333"/>
      <c r="WAA1415" s="333"/>
      <c r="WAB1415" s="333"/>
      <c r="WAC1415" s="333"/>
      <c r="WAD1415" s="333"/>
      <c r="WAE1415" s="333"/>
      <c r="WAF1415" s="333"/>
      <c r="WAG1415" s="333"/>
      <c r="WAH1415" s="333"/>
      <c r="WAI1415" s="333"/>
      <c r="WAJ1415" s="333"/>
      <c r="WAK1415" s="333"/>
      <c r="WAL1415" s="333"/>
      <c r="WAM1415" s="333"/>
      <c r="WAN1415" s="333"/>
      <c r="WAO1415" s="333"/>
      <c r="WAP1415" s="333"/>
      <c r="WAQ1415" s="333"/>
      <c r="WAR1415" s="333"/>
      <c r="WAS1415" s="333"/>
      <c r="WAT1415" s="333"/>
      <c r="WAU1415" s="333"/>
      <c r="WAV1415" s="333"/>
      <c r="WAW1415" s="333"/>
      <c r="WAX1415" s="333"/>
      <c r="WAY1415" s="333"/>
      <c r="WAZ1415" s="333"/>
      <c r="WBA1415" s="333"/>
      <c r="WBB1415" s="333"/>
      <c r="WBC1415" s="333"/>
      <c r="WBD1415" s="333"/>
      <c r="WBE1415" s="333"/>
      <c r="WBF1415" s="333"/>
      <c r="WBG1415" s="333"/>
      <c r="WBH1415" s="333"/>
      <c r="WBI1415" s="333"/>
      <c r="WBJ1415" s="333"/>
      <c r="WBK1415" s="333"/>
      <c r="WBL1415" s="333"/>
      <c r="WBM1415" s="333"/>
      <c r="WBN1415" s="333"/>
      <c r="WBO1415" s="333"/>
      <c r="WBP1415" s="333"/>
      <c r="WBQ1415" s="333"/>
      <c r="WBR1415" s="333"/>
      <c r="WBS1415" s="333"/>
      <c r="WBT1415" s="333"/>
      <c r="WBU1415" s="333"/>
      <c r="WBV1415" s="333"/>
      <c r="WBW1415" s="333"/>
      <c r="WBX1415" s="333"/>
      <c r="WBY1415" s="333"/>
      <c r="WBZ1415" s="333"/>
      <c r="WCA1415" s="333"/>
      <c r="WCB1415" s="333"/>
      <c r="WCC1415" s="333"/>
      <c r="WCD1415" s="333"/>
      <c r="WCE1415" s="333"/>
      <c r="WCF1415" s="333"/>
      <c r="WCG1415" s="333"/>
      <c r="WCH1415" s="333"/>
      <c r="WCI1415" s="333"/>
      <c r="WCJ1415" s="333"/>
      <c r="WCK1415" s="333"/>
      <c r="WCL1415" s="333"/>
      <c r="WCM1415" s="333"/>
      <c r="WCN1415" s="333"/>
      <c r="WCO1415" s="333"/>
      <c r="WCP1415" s="333"/>
      <c r="WCQ1415" s="333"/>
      <c r="WCR1415" s="333"/>
      <c r="WCS1415" s="333"/>
      <c r="WCT1415" s="333"/>
      <c r="WCU1415" s="333"/>
      <c r="WCV1415" s="333"/>
      <c r="WCW1415" s="333"/>
      <c r="WCX1415" s="333"/>
      <c r="WCY1415" s="333"/>
      <c r="WCZ1415" s="333"/>
      <c r="WDA1415" s="333"/>
      <c r="WDB1415" s="333"/>
      <c r="WDC1415" s="333"/>
      <c r="WDD1415" s="333"/>
      <c r="WDE1415" s="333"/>
      <c r="WDF1415" s="333"/>
      <c r="WDG1415" s="333"/>
      <c r="WDH1415" s="333"/>
      <c r="WDI1415" s="333"/>
      <c r="WDJ1415" s="333"/>
      <c r="WDK1415" s="333"/>
      <c r="WDL1415" s="333"/>
      <c r="WDM1415" s="333"/>
      <c r="WDN1415" s="333"/>
      <c r="WDO1415" s="333"/>
      <c r="WDP1415" s="333"/>
      <c r="WDQ1415" s="333"/>
      <c r="WDR1415" s="333"/>
      <c r="WDS1415" s="333"/>
      <c r="WDT1415" s="333"/>
      <c r="WDU1415" s="333"/>
      <c r="WDV1415" s="333"/>
      <c r="WDW1415" s="333"/>
      <c r="WDX1415" s="333"/>
      <c r="WDY1415" s="333"/>
      <c r="WDZ1415" s="333"/>
      <c r="WEA1415" s="333"/>
      <c r="WEB1415" s="333"/>
      <c r="WEC1415" s="333"/>
      <c r="WED1415" s="333"/>
      <c r="WEE1415" s="333"/>
      <c r="WEF1415" s="333"/>
      <c r="WEG1415" s="333"/>
      <c r="WEH1415" s="333"/>
      <c r="WEI1415" s="333"/>
      <c r="WEJ1415" s="333"/>
      <c r="WEK1415" s="333"/>
      <c r="WEL1415" s="333"/>
      <c r="WEM1415" s="333"/>
      <c r="WEN1415" s="333"/>
      <c r="WEO1415" s="333"/>
      <c r="WEP1415" s="333"/>
      <c r="WEQ1415" s="333"/>
      <c r="WER1415" s="333"/>
      <c r="WES1415" s="333"/>
      <c r="WET1415" s="333"/>
      <c r="WEU1415" s="333"/>
      <c r="WEV1415" s="333"/>
      <c r="WEW1415" s="333"/>
      <c r="WEX1415" s="333"/>
      <c r="WEY1415" s="333"/>
      <c r="WEZ1415" s="333"/>
      <c r="WFA1415" s="333"/>
      <c r="WFB1415" s="333"/>
      <c r="WFC1415" s="333"/>
      <c r="WFD1415" s="333"/>
      <c r="WFE1415" s="333"/>
      <c r="WFF1415" s="333"/>
      <c r="WFG1415" s="333"/>
      <c r="WFH1415" s="333"/>
      <c r="WFI1415" s="333"/>
      <c r="WFJ1415" s="333"/>
      <c r="WFK1415" s="333"/>
      <c r="WFL1415" s="333"/>
      <c r="WFM1415" s="333"/>
      <c r="WFN1415" s="333"/>
      <c r="WFO1415" s="333"/>
      <c r="WFP1415" s="333"/>
      <c r="WFQ1415" s="333"/>
      <c r="WFR1415" s="333"/>
      <c r="WFS1415" s="333"/>
      <c r="WFT1415" s="333"/>
      <c r="WFU1415" s="333"/>
      <c r="WFV1415" s="333"/>
      <c r="WFW1415" s="333"/>
      <c r="WFX1415" s="333"/>
      <c r="WFY1415" s="333"/>
      <c r="WFZ1415" s="333"/>
      <c r="WGA1415" s="333"/>
      <c r="WGB1415" s="333"/>
      <c r="WGC1415" s="333"/>
      <c r="WGD1415" s="333"/>
      <c r="WGE1415" s="333"/>
      <c r="WGF1415" s="333"/>
      <c r="WGG1415" s="333"/>
      <c r="WGH1415" s="333"/>
      <c r="WGI1415" s="333"/>
      <c r="WGJ1415" s="333"/>
      <c r="WGK1415" s="333"/>
      <c r="WGL1415" s="333"/>
      <c r="WGM1415" s="333"/>
      <c r="WGN1415" s="333"/>
      <c r="WGO1415" s="333"/>
      <c r="WGP1415" s="333"/>
      <c r="WGQ1415" s="333"/>
      <c r="WGR1415" s="333"/>
      <c r="WGS1415" s="333"/>
      <c r="WGT1415" s="333"/>
      <c r="WGU1415" s="333"/>
      <c r="WGV1415" s="333"/>
      <c r="WGW1415" s="333"/>
      <c r="WGX1415" s="333"/>
      <c r="WGY1415" s="333"/>
      <c r="WGZ1415" s="333"/>
      <c r="WHA1415" s="333"/>
      <c r="WHB1415" s="333"/>
      <c r="WHC1415" s="333"/>
      <c r="WHD1415" s="333"/>
      <c r="WHE1415" s="333"/>
      <c r="WHF1415" s="333"/>
      <c r="WHG1415" s="333"/>
      <c r="WHH1415" s="333"/>
      <c r="WHI1415" s="333"/>
      <c r="WHJ1415" s="333"/>
      <c r="WHK1415" s="333"/>
      <c r="WHL1415" s="333"/>
      <c r="WHM1415" s="333"/>
      <c r="WHN1415" s="333"/>
      <c r="WHO1415" s="333"/>
      <c r="WHP1415" s="333"/>
      <c r="WHQ1415" s="333"/>
      <c r="WHR1415" s="333"/>
      <c r="WHS1415" s="333"/>
      <c r="WHT1415" s="333"/>
      <c r="WHU1415" s="333"/>
      <c r="WHV1415" s="333"/>
      <c r="WHW1415" s="333"/>
      <c r="WHX1415" s="333"/>
      <c r="WHY1415" s="333"/>
      <c r="WHZ1415" s="333"/>
      <c r="WIA1415" s="333"/>
      <c r="WIB1415" s="333"/>
      <c r="WIC1415" s="333"/>
      <c r="WID1415" s="333"/>
      <c r="WIE1415" s="333"/>
      <c r="WIF1415" s="333"/>
      <c r="WIG1415" s="333"/>
      <c r="WIH1415" s="333"/>
      <c r="WII1415" s="333"/>
      <c r="WIJ1415" s="333"/>
      <c r="WIK1415" s="333"/>
      <c r="WIL1415" s="333"/>
      <c r="WIM1415" s="333"/>
      <c r="WIN1415" s="333"/>
      <c r="WIO1415" s="333"/>
      <c r="WIP1415" s="333"/>
      <c r="WIQ1415" s="333"/>
      <c r="WIR1415" s="333"/>
      <c r="WIS1415" s="333"/>
      <c r="WIT1415" s="333"/>
      <c r="WIU1415" s="333"/>
      <c r="WIV1415" s="333"/>
      <c r="WIW1415" s="333"/>
      <c r="WIX1415" s="333"/>
      <c r="WIY1415" s="333"/>
      <c r="WIZ1415" s="333"/>
      <c r="WJA1415" s="333"/>
      <c r="WJB1415" s="333"/>
      <c r="WJC1415" s="333"/>
      <c r="WJD1415" s="333"/>
      <c r="WJE1415" s="333"/>
      <c r="WJF1415" s="333"/>
      <c r="WJG1415" s="333"/>
      <c r="WJH1415" s="333"/>
      <c r="WJI1415" s="333"/>
      <c r="WJJ1415" s="333"/>
      <c r="WJK1415" s="333"/>
      <c r="WJL1415" s="333"/>
      <c r="WJM1415" s="333"/>
      <c r="WJN1415" s="333"/>
      <c r="WJO1415" s="333"/>
      <c r="WJP1415" s="333"/>
      <c r="WJQ1415" s="333"/>
      <c r="WJR1415" s="333"/>
      <c r="WJS1415" s="333"/>
      <c r="WJT1415" s="333"/>
      <c r="WJU1415" s="333"/>
      <c r="WJV1415" s="333"/>
      <c r="WJW1415" s="333"/>
      <c r="WJX1415" s="333"/>
      <c r="WJY1415" s="333"/>
      <c r="WJZ1415" s="333"/>
      <c r="WKA1415" s="333"/>
      <c r="WKB1415" s="333"/>
      <c r="WKC1415" s="333"/>
      <c r="WKD1415" s="333"/>
      <c r="WKE1415" s="333"/>
      <c r="WKF1415" s="333"/>
      <c r="WKG1415" s="333"/>
      <c r="WKH1415" s="333"/>
      <c r="WKI1415" s="333"/>
      <c r="WKJ1415" s="333"/>
      <c r="WKK1415" s="333"/>
      <c r="WKL1415" s="333"/>
      <c r="WKM1415" s="333"/>
      <c r="WKN1415" s="333"/>
      <c r="WKO1415" s="333"/>
      <c r="WKP1415" s="333"/>
      <c r="WKQ1415" s="333"/>
      <c r="WKR1415" s="333"/>
      <c r="WKS1415" s="333"/>
      <c r="WKT1415" s="333"/>
      <c r="WKU1415" s="333"/>
      <c r="WKV1415" s="333"/>
      <c r="WKW1415" s="333"/>
      <c r="WKX1415" s="333"/>
      <c r="WKY1415" s="333"/>
      <c r="WKZ1415" s="333"/>
      <c r="WLA1415" s="333"/>
      <c r="WLB1415" s="333"/>
      <c r="WLC1415" s="333"/>
      <c r="WLD1415" s="333"/>
      <c r="WLE1415" s="333"/>
      <c r="WLF1415" s="333"/>
      <c r="WLG1415" s="333"/>
      <c r="WLH1415" s="333"/>
      <c r="WLI1415" s="333"/>
      <c r="WLJ1415" s="333"/>
      <c r="WLK1415" s="333"/>
      <c r="WLL1415" s="333"/>
      <c r="WLM1415" s="333"/>
      <c r="WLN1415" s="333"/>
      <c r="WLO1415" s="333"/>
      <c r="WLP1415" s="333"/>
      <c r="WLQ1415" s="333"/>
      <c r="WLR1415" s="333"/>
      <c r="WLS1415" s="333"/>
      <c r="WLT1415" s="333"/>
      <c r="WLU1415" s="333"/>
      <c r="WLV1415" s="333"/>
      <c r="WLW1415" s="333"/>
      <c r="WLX1415" s="333"/>
      <c r="WLY1415" s="333"/>
      <c r="WLZ1415" s="333"/>
      <c r="WMA1415" s="333"/>
      <c r="WMB1415" s="333"/>
      <c r="WMC1415" s="333"/>
      <c r="WMD1415" s="333"/>
      <c r="WME1415" s="333"/>
      <c r="WMF1415" s="333"/>
      <c r="WMG1415" s="333"/>
      <c r="WMH1415" s="333"/>
      <c r="WMI1415" s="333"/>
      <c r="WMJ1415" s="333"/>
      <c r="WMK1415" s="333"/>
      <c r="WML1415" s="333"/>
      <c r="WMM1415" s="333"/>
      <c r="WMN1415" s="333"/>
      <c r="WMO1415" s="333"/>
      <c r="WMP1415" s="333"/>
      <c r="WMQ1415" s="333"/>
      <c r="WMR1415" s="333"/>
      <c r="WMS1415" s="333"/>
      <c r="WMT1415" s="333"/>
      <c r="WMU1415" s="333"/>
      <c r="WMV1415" s="333"/>
      <c r="WMW1415" s="333"/>
      <c r="WMX1415" s="333"/>
      <c r="WMY1415" s="333"/>
      <c r="WMZ1415" s="333"/>
      <c r="WNA1415" s="333"/>
      <c r="WNB1415" s="333"/>
      <c r="WNC1415" s="333"/>
      <c r="WND1415" s="333"/>
      <c r="WNE1415" s="333"/>
      <c r="WNF1415" s="333"/>
      <c r="WNG1415" s="333"/>
      <c r="WNH1415" s="333"/>
      <c r="WNI1415" s="333"/>
      <c r="WNJ1415" s="333"/>
      <c r="WNK1415" s="333"/>
      <c r="WNL1415" s="333"/>
      <c r="WNM1415" s="333"/>
      <c r="WNN1415" s="333"/>
      <c r="WNO1415" s="333"/>
      <c r="WNP1415" s="333"/>
      <c r="WNQ1415" s="333"/>
      <c r="WNR1415" s="333"/>
      <c r="WNS1415" s="333"/>
      <c r="WNT1415" s="333"/>
      <c r="WNU1415" s="333"/>
      <c r="WNV1415" s="333"/>
      <c r="WNW1415" s="333"/>
      <c r="WNX1415" s="333"/>
      <c r="WNY1415" s="333"/>
      <c r="WNZ1415" s="333"/>
      <c r="WOA1415" s="333"/>
      <c r="WOB1415" s="333"/>
      <c r="WOC1415" s="333"/>
      <c r="WOD1415" s="333"/>
      <c r="WOE1415" s="333"/>
      <c r="WOF1415" s="333"/>
      <c r="WOG1415" s="333"/>
      <c r="WOH1415" s="333"/>
      <c r="WOI1415" s="333"/>
      <c r="WOJ1415" s="333"/>
      <c r="WOK1415" s="333"/>
      <c r="WOL1415" s="333"/>
      <c r="WOM1415" s="333"/>
      <c r="WON1415" s="333"/>
      <c r="WOO1415" s="333"/>
      <c r="WOP1415" s="333"/>
      <c r="WOQ1415" s="333"/>
      <c r="WOR1415" s="333"/>
      <c r="WOS1415" s="333"/>
      <c r="WOT1415" s="333"/>
      <c r="WOU1415" s="333"/>
      <c r="WOV1415" s="333"/>
      <c r="WOW1415" s="333"/>
      <c r="WOX1415" s="333"/>
      <c r="WOY1415" s="333"/>
      <c r="WOZ1415" s="333"/>
      <c r="WPA1415" s="333"/>
      <c r="WPB1415" s="333"/>
      <c r="WPC1415" s="333"/>
      <c r="WPD1415" s="333"/>
      <c r="WPE1415" s="333"/>
      <c r="WPF1415" s="333"/>
      <c r="WPG1415" s="333"/>
      <c r="WPH1415" s="333"/>
      <c r="WPI1415" s="333"/>
      <c r="WPJ1415" s="333"/>
      <c r="WPK1415" s="333"/>
      <c r="WPL1415" s="333"/>
      <c r="WPM1415" s="333"/>
      <c r="WPN1415" s="333"/>
      <c r="WPO1415" s="333"/>
      <c r="WPP1415" s="333"/>
      <c r="WPQ1415" s="333"/>
      <c r="WPR1415" s="333"/>
      <c r="WPS1415" s="333"/>
      <c r="WPT1415" s="333"/>
      <c r="WPU1415" s="333"/>
      <c r="WPV1415" s="333"/>
      <c r="WPW1415" s="333"/>
      <c r="WPX1415" s="333"/>
      <c r="WPY1415" s="333"/>
      <c r="WPZ1415" s="333"/>
      <c r="WQA1415" s="333"/>
      <c r="WQB1415" s="333"/>
      <c r="WQC1415" s="333"/>
      <c r="WQD1415" s="333"/>
      <c r="WQE1415" s="333"/>
      <c r="WQF1415" s="333"/>
      <c r="WQG1415" s="333"/>
      <c r="WQH1415" s="333"/>
      <c r="WQI1415" s="333"/>
      <c r="WQJ1415" s="333"/>
      <c r="WQK1415" s="333"/>
      <c r="WQL1415" s="333"/>
      <c r="WQM1415" s="333"/>
      <c r="WQN1415" s="333"/>
      <c r="WQO1415" s="333"/>
      <c r="WQP1415" s="333"/>
      <c r="WQQ1415" s="333"/>
      <c r="WQR1415" s="333"/>
      <c r="WQS1415" s="333"/>
      <c r="WQT1415" s="333"/>
      <c r="WQU1415" s="333"/>
      <c r="WQV1415" s="333"/>
      <c r="WQW1415" s="333"/>
      <c r="WQX1415" s="333"/>
      <c r="WQY1415" s="333"/>
      <c r="WQZ1415" s="333"/>
      <c r="WRA1415" s="333"/>
      <c r="WRB1415" s="333"/>
      <c r="WRC1415" s="333"/>
      <c r="WRD1415" s="333"/>
      <c r="WRE1415" s="333"/>
      <c r="WRF1415" s="333"/>
      <c r="WRG1415" s="333"/>
      <c r="WRH1415" s="333"/>
      <c r="WRI1415" s="333"/>
      <c r="WRJ1415" s="333"/>
      <c r="WRK1415" s="333"/>
      <c r="WRL1415" s="333"/>
      <c r="WRM1415" s="333"/>
      <c r="WRN1415" s="333"/>
      <c r="WRO1415" s="333"/>
      <c r="WRP1415" s="333"/>
      <c r="WRQ1415" s="333"/>
      <c r="WRR1415" s="333"/>
      <c r="WRS1415" s="333"/>
      <c r="WRT1415" s="333"/>
      <c r="WRU1415" s="333"/>
      <c r="WRV1415" s="333"/>
      <c r="WRW1415" s="333"/>
      <c r="WRX1415" s="333"/>
      <c r="WRY1415" s="333"/>
      <c r="WRZ1415" s="333"/>
      <c r="WSA1415" s="333"/>
      <c r="WSB1415" s="333"/>
      <c r="WSC1415" s="333"/>
      <c r="WSD1415" s="333"/>
      <c r="WSE1415" s="333"/>
      <c r="WSF1415" s="333"/>
      <c r="WSG1415" s="333"/>
      <c r="WSH1415" s="333"/>
      <c r="WSI1415" s="333"/>
      <c r="WSJ1415" s="333"/>
      <c r="WSK1415" s="333"/>
      <c r="WSL1415" s="333"/>
      <c r="WSM1415" s="333"/>
      <c r="WSN1415" s="333"/>
      <c r="WSO1415" s="333"/>
      <c r="WSP1415" s="333"/>
      <c r="WSQ1415" s="333"/>
      <c r="WSR1415" s="333"/>
      <c r="WSS1415" s="333"/>
      <c r="WST1415" s="333"/>
      <c r="WSU1415" s="333"/>
      <c r="WSV1415" s="333"/>
      <c r="WSW1415" s="333"/>
      <c r="WSX1415" s="333"/>
      <c r="WSY1415" s="333"/>
      <c r="WSZ1415" s="333"/>
      <c r="WTA1415" s="333"/>
      <c r="WTB1415" s="333"/>
      <c r="WTC1415" s="333"/>
      <c r="WTD1415" s="333"/>
      <c r="WTE1415" s="333"/>
      <c r="WTF1415" s="333"/>
      <c r="WTG1415" s="333"/>
      <c r="WTH1415" s="333"/>
      <c r="WTI1415" s="333"/>
      <c r="WTJ1415" s="333"/>
      <c r="WTK1415" s="333"/>
      <c r="WTL1415" s="333"/>
      <c r="WTM1415" s="333"/>
      <c r="WTN1415" s="333"/>
      <c r="WTO1415" s="333"/>
      <c r="WTP1415" s="333"/>
      <c r="WTQ1415" s="333"/>
      <c r="WTR1415" s="333"/>
      <c r="WTS1415" s="333"/>
      <c r="WTT1415" s="333"/>
      <c r="WTU1415" s="333"/>
      <c r="WTV1415" s="333"/>
      <c r="WTW1415" s="333"/>
      <c r="WTX1415" s="333"/>
      <c r="WTY1415" s="333"/>
      <c r="WTZ1415" s="333"/>
      <c r="WUA1415" s="333"/>
      <c r="WUB1415" s="333"/>
      <c r="WUC1415" s="333"/>
      <c r="WUD1415" s="333"/>
      <c r="WUE1415" s="333"/>
      <c r="WUF1415" s="333"/>
      <c r="WUG1415" s="333"/>
      <c r="WUH1415" s="333"/>
      <c r="WUI1415" s="333"/>
      <c r="WUJ1415" s="333"/>
      <c r="WUK1415" s="333"/>
      <c r="WUL1415" s="333"/>
      <c r="WUM1415" s="333"/>
      <c r="WUN1415" s="333"/>
      <c r="WUO1415" s="333"/>
      <c r="WUP1415" s="333"/>
      <c r="WUQ1415" s="333"/>
      <c r="WUR1415" s="333"/>
      <c r="WUS1415" s="333"/>
      <c r="WUT1415" s="333"/>
      <c r="WUU1415" s="333"/>
      <c r="WUV1415" s="333"/>
      <c r="WUW1415" s="333"/>
      <c r="WUX1415" s="333"/>
      <c r="WUY1415" s="333"/>
      <c r="WUZ1415" s="333"/>
      <c r="WVA1415" s="333"/>
      <c r="WVB1415" s="333"/>
      <c r="WVC1415" s="333"/>
      <c r="WVD1415" s="333"/>
      <c r="WVE1415" s="333"/>
      <c r="WVF1415" s="333"/>
      <c r="WVG1415" s="333"/>
      <c r="WVH1415" s="333"/>
      <c r="WVI1415" s="333"/>
      <c r="WVJ1415" s="333"/>
      <c r="WVK1415" s="333"/>
      <c r="WVL1415" s="333"/>
      <c r="WVM1415" s="333"/>
      <c r="WVN1415" s="333"/>
      <c r="WVO1415" s="333"/>
      <c r="WVP1415" s="333"/>
      <c r="WVQ1415" s="333"/>
      <c r="WVR1415" s="333"/>
      <c r="WVS1415" s="333"/>
      <c r="WVT1415" s="333"/>
      <c r="WVU1415" s="333"/>
      <c r="WVV1415" s="333"/>
      <c r="WVW1415" s="333"/>
      <c r="WVX1415" s="333"/>
      <c r="WVY1415" s="333"/>
      <c r="WVZ1415" s="333"/>
      <c r="WWA1415" s="333"/>
      <c r="WWB1415" s="333"/>
      <c r="WWC1415" s="333"/>
      <c r="WWD1415" s="333"/>
      <c r="WWE1415" s="333"/>
      <c r="WWF1415" s="333"/>
      <c r="WWG1415" s="333"/>
      <c r="WWH1415" s="333"/>
      <c r="WWI1415" s="333"/>
      <c r="WWJ1415" s="333"/>
      <c r="WWK1415" s="333"/>
      <c r="WWL1415" s="333"/>
      <c r="WWM1415" s="333"/>
      <c r="WWN1415" s="333"/>
      <c r="WWO1415" s="333"/>
      <c r="WWP1415" s="333"/>
      <c r="WWQ1415" s="333"/>
      <c r="WWR1415" s="333"/>
      <c r="WWS1415" s="333"/>
      <c r="WWT1415" s="333"/>
      <c r="WWU1415" s="333"/>
      <c r="WWV1415" s="333"/>
      <c r="WWW1415" s="333"/>
      <c r="WWX1415" s="333"/>
      <c r="WWY1415" s="333"/>
      <c r="WWZ1415" s="333"/>
      <c r="WXA1415" s="333"/>
      <c r="WXB1415" s="333"/>
      <c r="WXC1415" s="333"/>
      <c r="WXD1415" s="333"/>
      <c r="WXE1415" s="333"/>
      <c r="WXF1415" s="333"/>
      <c r="WXG1415" s="333"/>
      <c r="WXH1415" s="333"/>
      <c r="WXI1415" s="333"/>
      <c r="WXJ1415" s="333"/>
      <c r="WXK1415" s="333"/>
      <c r="WXL1415" s="333"/>
      <c r="WXM1415" s="333"/>
      <c r="WXN1415" s="333"/>
      <c r="WXO1415" s="333"/>
      <c r="WXP1415" s="333"/>
      <c r="WXQ1415" s="333"/>
      <c r="WXR1415" s="333"/>
      <c r="WXS1415" s="333"/>
      <c r="WXT1415" s="333"/>
      <c r="WXU1415" s="333"/>
      <c r="WXV1415" s="333"/>
      <c r="WXW1415" s="333"/>
      <c r="WXX1415" s="333"/>
      <c r="WXY1415" s="333"/>
      <c r="WXZ1415" s="333"/>
      <c r="WYA1415" s="333"/>
      <c r="WYB1415" s="333"/>
      <c r="WYC1415" s="333"/>
      <c r="WYD1415" s="333"/>
      <c r="WYE1415" s="333"/>
      <c r="WYF1415" s="333"/>
      <c r="WYG1415" s="333"/>
      <c r="WYH1415" s="333"/>
      <c r="WYI1415" s="333"/>
      <c r="WYJ1415" s="333"/>
      <c r="WYK1415" s="333"/>
      <c r="WYL1415" s="333"/>
      <c r="WYM1415" s="333"/>
      <c r="WYN1415" s="333"/>
      <c r="WYO1415" s="333"/>
      <c r="WYP1415" s="333"/>
      <c r="WYQ1415" s="333"/>
      <c r="WYR1415" s="333"/>
      <c r="WYS1415" s="333"/>
      <c r="WYT1415" s="333"/>
      <c r="WYU1415" s="333"/>
      <c r="WYV1415" s="333"/>
      <c r="WYW1415" s="333"/>
      <c r="WYX1415" s="333"/>
      <c r="WYY1415" s="333"/>
      <c r="WYZ1415" s="333"/>
      <c r="WZA1415" s="333"/>
      <c r="WZB1415" s="333"/>
      <c r="WZC1415" s="333"/>
      <c r="WZD1415" s="333"/>
      <c r="WZE1415" s="333"/>
      <c r="WZF1415" s="333"/>
      <c r="WZG1415" s="333"/>
      <c r="WZH1415" s="333"/>
      <c r="WZI1415" s="333"/>
      <c r="WZJ1415" s="333"/>
      <c r="WZK1415" s="333"/>
      <c r="WZL1415" s="333"/>
      <c r="WZM1415" s="333"/>
      <c r="WZN1415" s="333"/>
      <c r="WZO1415" s="333"/>
      <c r="WZP1415" s="333"/>
      <c r="WZQ1415" s="333"/>
      <c r="WZR1415" s="333"/>
      <c r="WZS1415" s="333"/>
      <c r="WZT1415" s="333"/>
      <c r="WZU1415" s="333"/>
      <c r="WZV1415" s="333"/>
      <c r="WZW1415" s="333"/>
      <c r="WZX1415" s="333"/>
      <c r="WZY1415" s="333"/>
      <c r="WZZ1415" s="333"/>
      <c r="XAA1415" s="333"/>
      <c r="XAB1415" s="333"/>
      <c r="XAC1415" s="333"/>
      <c r="XAD1415" s="333"/>
      <c r="XAE1415" s="333"/>
      <c r="XAF1415" s="333"/>
      <c r="XAG1415" s="333"/>
      <c r="XAH1415" s="333"/>
      <c r="XAI1415" s="333"/>
      <c r="XAJ1415" s="333"/>
      <c r="XAK1415" s="333"/>
      <c r="XAL1415" s="333"/>
      <c r="XAM1415" s="333"/>
      <c r="XAN1415" s="333"/>
      <c r="XAO1415" s="333"/>
      <c r="XAP1415" s="333"/>
      <c r="XAQ1415" s="333"/>
      <c r="XAR1415" s="333"/>
      <c r="XAS1415" s="333"/>
      <c r="XAT1415" s="333"/>
      <c r="XAU1415" s="333"/>
      <c r="XAV1415" s="333"/>
      <c r="XAW1415" s="333"/>
      <c r="XAX1415" s="333"/>
      <c r="XAY1415" s="333"/>
      <c r="XAZ1415" s="333"/>
      <c r="XBA1415" s="333"/>
      <c r="XBB1415" s="333"/>
      <c r="XBC1415" s="333"/>
      <c r="XBD1415" s="333"/>
      <c r="XBE1415" s="333"/>
      <c r="XBF1415" s="333"/>
      <c r="XBG1415" s="333"/>
      <c r="XBH1415" s="333"/>
      <c r="XBI1415" s="333"/>
      <c r="XBJ1415" s="333"/>
      <c r="XBK1415" s="333"/>
      <c r="XBL1415" s="333"/>
      <c r="XBM1415" s="333"/>
      <c r="XBN1415" s="333"/>
      <c r="XBO1415" s="333"/>
      <c r="XBP1415" s="333"/>
      <c r="XBQ1415" s="333"/>
      <c r="XBR1415" s="333"/>
      <c r="XBS1415" s="333"/>
      <c r="XBT1415" s="333"/>
      <c r="XBU1415" s="333"/>
      <c r="XBV1415" s="333"/>
      <c r="XBW1415" s="333"/>
      <c r="XBX1415" s="333"/>
      <c r="XBY1415" s="333"/>
      <c r="XBZ1415" s="333"/>
      <c r="XCA1415" s="333"/>
      <c r="XCB1415" s="333"/>
      <c r="XCC1415" s="333"/>
      <c r="XCD1415" s="333"/>
      <c r="XCE1415" s="333"/>
      <c r="XCF1415" s="333"/>
      <c r="XCG1415" s="333"/>
      <c r="XCH1415" s="333"/>
      <c r="XCI1415" s="333"/>
      <c r="XCJ1415" s="333"/>
      <c r="XCK1415" s="333"/>
      <c r="XCL1415" s="333"/>
      <c r="XCM1415" s="333"/>
      <c r="XCN1415" s="333"/>
      <c r="XCO1415" s="333"/>
      <c r="XCP1415" s="333"/>
      <c r="XCQ1415" s="333"/>
      <c r="XCR1415" s="333"/>
      <c r="XCS1415" s="333"/>
      <c r="XCT1415" s="333"/>
      <c r="XCU1415" s="333"/>
      <c r="XCV1415" s="333"/>
      <c r="XCW1415" s="333"/>
      <c r="XCX1415" s="333"/>
      <c r="XCY1415" s="333"/>
      <c r="XCZ1415" s="333"/>
      <c r="XDA1415" s="333"/>
      <c r="XDB1415" s="333"/>
      <c r="XDC1415" s="333"/>
      <c r="XDD1415" s="333"/>
      <c r="XDE1415" s="333"/>
      <c r="XDF1415" s="333"/>
      <c r="XDG1415" s="333"/>
      <c r="XDH1415" s="333"/>
      <c r="XDI1415" s="333"/>
      <c r="XDJ1415" s="333"/>
      <c r="XDK1415" s="333"/>
      <c r="XDL1415" s="333"/>
      <c r="XDM1415" s="333"/>
      <c r="XDN1415" s="333"/>
      <c r="XDO1415" s="333"/>
      <c r="XDP1415" s="333"/>
      <c r="XDQ1415" s="333"/>
      <c r="XDR1415" s="333"/>
      <c r="XDS1415" s="333"/>
      <c r="XDT1415" s="333"/>
      <c r="XDU1415" s="333"/>
      <c r="XDV1415" s="333"/>
      <c r="XDW1415" s="333"/>
      <c r="XDX1415" s="333"/>
      <c r="XDY1415" s="333"/>
      <c r="XDZ1415" s="333"/>
      <c r="XEA1415" s="333"/>
      <c r="XEB1415" s="333"/>
      <c r="XEC1415" s="333"/>
      <c r="XED1415" s="333"/>
      <c r="XEE1415" s="333"/>
      <c r="XEF1415" s="333"/>
      <c r="XEG1415" s="333"/>
      <c r="XEH1415" s="333"/>
      <c r="XEI1415" s="333"/>
      <c r="XEJ1415" s="333"/>
      <c r="XEK1415" s="333"/>
      <c r="XEL1415" s="333"/>
      <c r="XEM1415" s="333"/>
      <c r="XEN1415" s="333"/>
      <c r="XEO1415" s="333"/>
    </row>
    <row r="1416" spans="1:16369" s="356" customFormat="1" hidden="1">
      <c r="A1416" s="342" t="s">
        <v>1733</v>
      </c>
      <c r="B1416" s="63">
        <v>1</v>
      </c>
      <c r="C1416" s="320">
        <v>42491</v>
      </c>
      <c r="D1416" s="320" t="s">
        <v>943</v>
      </c>
      <c r="E1416" s="320">
        <v>42491</v>
      </c>
      <c r="F1416" s="321" t="s">
        <v>687</v>
      </c>
      <c r="G1416" s="321"/>
      <c r="H1416" s="322" t="s">
        <v>432</v>
      </c>
      <c r="I1416" s="446">
        <v>6870</v>
      </c>
      <c r="J1416" s="449">
        <v>16000</v>
      </c>
      <c r="K1416" s="437"/>
      <c r="L1416" s="446"/>
      <c r="M1416" s="98">
        <f t="shared" si="223"/>
        <v>109920000</v>
      </c>
      <c r="N1416" s="323" t="s">
        <v>275</v>
      </c>
      <c r="O1416" s="323" t="s">
        <v>8</v>
      </c>
      <c r="P1416" s="333"/>
      <c r="Q1416" s="333"/>
      <c r="R1416" s="333"/>
      <c r="S1416" s="333"/>
      <c r="T1416" s="333"/>
      <c r="U1416" s="333"/>
      <c r="V1416" s="333"/>
      <c r="W1416" s="333"/>
      <c r="X1416" s="333"/>
      <c r="Y1416" s="333"/>
      <c r="Z1416" s="333"/>
      <c r="AA1416" s="333"/>
      <c r="AB1416" s="333"/>
      <c r="AC1416" s="333"/>
      <c r="AD1416" s="333"/>
      <c r="AE1416" s="333"/>
      <c r="AF1416" s="333"/>
      <c r="AG1416" s="333"/>
      <c r="AH1416" s="333"/>
      <c r="AI1416" s="333"/>
      <c r="AJ1416" s="333"/>
      <c r="AK1416" s="333"/>
      <c r="AL1416" s="333"/>
      <c r="AM1416" s="333"/>
      <c r="AN1416" s="333"/>
      <c r="AO1416" s="333"/>
      <c r="AP1416" s="333"/>
      <c r="AQ1416" s="333"/>
      <c r="AR1416" s="333"/>
      <c r="AS1416" s="333"/>
      <c r="AT1416" s="333"/>
      <c r="AU1416" s="333"/>
      <c r="AV1416" s="333"/>
      <c r="AW1416" s="333"/>
      <c r="AX1416" s="333"/>
      <c r="AY1416" s="333"/>
      <c r="AZ1416" s="333"/>
      <c r="BA1416" s="333"/>
      <c r="BB1416" s="333"/>
      <c r="BC1416" s="333"/>
      <c r="BD1416" s="333"/>
      <c r="BE1416" s="333"/>
      <c r="BF1416" s="333"/>
      <c r="BG1416" s="333"/>
      <c r="BH1416" s="333"/>
      <c r="BI1416" s="333"/>
      <c r="BJ1416" s="333"/>
      <c r="BK1416" s="333"/>
      <c r="BL1416" s="333"/>
      <c r="BM1416" s="333"/>
      <c r="BN1416" s="333"/>
      <c r="BO1416" s="333"/>
      <c r="BP1416" s="333"/>
      <c r="BQ1416" s="333"/>
      <c r="BR1416" s="333"/>
      <c r="BS1416" s="333"/>
      <c r="BT1416" s="333"/>
      <c r="BU1416" s="333"/>
      <c r="BV1416" s="333"/>
      <c r="BW1416" s="333"/>
      <c r="BX1416" s="333"/>
      <c r="BY1416" s="333"/>
      <c r="BZ1416" s="333"/>
      <c r="CA1416" s="333"/>
      <c r="CB1416" s="333"/>
      <c r="CC1416" s="333"/>
      <c r="CD1416" s="333"/>
      <c r="CE1416" s="333"/>
      <c r="CF1416" s="333"/>
      <c r="CG1416" s="333"/>
      <c r="CH1416" s="333"/>
      <c r="CI1416" s="333"/>
      <c r="CJ1416" s="333"/>
      <c r="CK1416" s="333"/>
      <c r="CL1416" s="333"/>
      <c r="CM1416" s="333"/>
      <c r="CN1416" s="333"/>
      <c r="CO1416" s="333"/>
      <c r="CP1416" s="333"/>
      <c r="CQ1416" s="333"/>
      <c r="CR1416" s="333"/>
      <c r="CS1416" s="333"/>
      <c r="CT1416" s="333"/>
      <c r="CU1416" s="333"/>
      <c r="CV1416" s="333"/>
      <c r="CW1416" s="333"/>
      <c r="CX1416" s="333"/>
      <c r="CY1416" s="333"/>
      <c r="CZ1416" s="333"/>
      <c r="DA1416" s="333"/>
      <c r="DB1416" s="333"/>
      <c r="DC1416" s="333"/>
      <c r="DD1416" s="333"/>
      <c r="DE1416" s="333"/>
      <c r="DF1416" s="333"/>
      <c r="DG1416" s="333"/>
      <c r="DH1416" s="333"/>
      <c r="DI1416" s="333"/>
      <c r="DJ1416" s="333"/>
      <c r="DK1416" s="333"/>
      <c r="DL1416" s="333"/>
      <c r="DM1416" s="333"/>
      <c r="DN1416" s="333"/>
      <c r="DO1416" s="333"/>
      <c r="DP1416" s="333"/>
      <c r="DQ1416" s="333"/>
      <c r="DR1416" s="333"/>
      <c r="DS1416" s="333"/>
      <c r="DT1416" s="333"/>
      <c r="DU1416" s="333"/>
      <c r="DV1416" s="333"/>
      <c r="DW1416" s="333"/>
      <c r="DX1416" s="333"/>
      <c r="DY1416" s="333"/>
      <c r="DZ1416" s="333"/>
      <c r="EA1416" s="333"/>
      <c r="EB1416" s="333"/>
      <c r="EC1416" s="333"/>
      <c r="ED1416" s="333"/>
      <c r="EE1416" s="333"/>
      <c r="EF1416" s="333"/>
      <c r="EG1416" s="333"/>
      <c r="EH1416" s="333"/>
      <c r="EI1416" s="333"/>
      <c r="EJ1416" s="333"/>
      <c r="EK1416" s="333"/>
      <c r="EL1416" s="333"/>
      <c r="EM1416" s="333"/>
      <c r="EN1416" s="333"/>
      <c r="EO1416" s="333"/>
      <c r="EP1416" s="333"/>
      <c r="EQ1416" s="333"/>
      <c r="ER1416" s="333"/>
      <c r="ES1416" s="333"/>
      <c r="ET1416" s="333"/>
      <c r="EU1416" s="333"/>
      <c r="EV1416" s="333"/>
      <c r="EW1416" s="333"/>
      <c r="EX1416" s="333"/>
      <c r="EY1416" s="333"/>
      <c r="EZ1416" s="333"/>
      <c r="FA1416" s="333"/>
      <c r="FB1416" s="333"/>
      <c r="FC1416" s="333"/>
      <c r="FD1416" s="333"/>
      <c r="FE1416" s="333"/>
      <c r="FF1416" s="333"/>
      <c r="FG1416" s="333"/>
      <c r="FH1416" s="333"/>
      <c r="FI1416" s="333"/>
      <c r="FJ1416" s="333"/>
      <c r="FK1416" s="333"/>
      <c r="FL1416" s="333"/>
      <c r="FM1416" s="333"/>
      <c r="FN1416" s="333"/>
      <c r="FO1416" s="333"/>
      <c r="FP1416" s="333"/>
      <c r="FQ1416" s="333"/>
      <c r="FR1416" s="333"/>
      <c r="FS1416" s="333"/>
      <c r="FT1416" s="333"/>
      <c r="FU1416" s="333"/>
      <c r="FV1416" s="333"/>
      <c r="FW1416" s="333"/>
      <c r="FX1416" s="333"/>
      <c r="FY1416" s="333"/>
      <c r="FZ1416" s="333"/>
      <c r="GA1416" s="333"/>
      <c r="GB1416" s="333"/>
      <c r="GC1416" s="333"/>
      <c r="GD1416" s="333"/>
      <c r="GE1416" s="333"/>
      <c r="GF1416" s="333"/>
      <c r="GG1416" s="333"/>
      <c r="GH1416" s="333"/>
      <c r="GI1416" s="333"/>
      <c r="GJ1416" s="333"/>
      <c r="GK1416" s="333"/>
      <c r="GL1416" s="333"/>
      <c r="GM1416" s="333"/>
      <c r="GN1416" s="333"/>
      <c r="GO1416" s="333"/>
      <c r="GP1416" s="333"/>
      <c r="GQ1416" s="333"/>
      <c r="GR1416" s="333"/>
      <c r="GS1416" s="333"/>
      <c r="GT1416" s="333"/>
      <c r="GU1416" s="333"/>
      <c r="GV1416" s="333"/>
      <c r="GW1416" s="333"/>
      <c r="GX1416" s="333"/>
      <c r="GY1416" s="333"/>
      <c r="GZ1416" s="333"/>
      <c r="HA1416" s="333"/>
      <c r="HB1416" s="333"/>
      <c r="HC1416" s="333"/>
      <c r="HD1416" s="333"/>
      <c r="HE1416" s="333"/>
      <c r="HF1416" s="333"/>
      <c r="HG1416" s="333"/>
      <c r="HH1416" s="333"/>
      <c r="HI1416" s="333"/>
      <c r="HJ1416" s="333"/>
      <c r="HK1416" s="333"/>
      <c r="HL1416" s="333"/>
      <c r="HM1416" s="333"/>
      <c r="HN1416" s="333"/>
      <c r="HO1416" s="333"/>
      <c r="HP1416" s="333"/>
      <c r="HQ1416" s="333"/>
      <c r="HR1416" s="333"/>
      <c r="HS1416" s="333"/>
      <c r="HT1416" s="333"/>
      <c r="HU1416" s="333"/>
      <c r="HV1416" s="333"/>
      <c r="HW1416" s="333"/>
      <c r="HX1416" s="333"/>
      <c r="HY1416" s="333"/>
      <c r="HZ1416" s="333"/>
      <c r="IA1416" s="333"/>
      <c r="IB1416" s="333"/>
      <c r="IC1416" s="333"/>
      <c r="ID1416" s="333"/>
      <c r="IE1416" s="333"/>
      <c r="IF1416" s="333"/>
      <c r="IG1416" s="333"/>
      <c r="IH1416" s="333"/>
      <c r="II1416" s="333"/>
      <c r="IJ1416" s="333"/>
      <c r="IK1416" s="333"/>
      <c r="IL1416" s="333"/>
      <c r="IM1416" s="333"/>
      <c r="IN1416" s="333"/>
      <c r="IO1416" s="333"/>
      <c r="IP1416" s="333"/>
      <c r="IQ1416" s="333"/>
      <c r="IR1416" s="333"/>
      <c r="IS1416" s="333"/>
      <c r="IT1416" s="333"/>
      <c r="IU1416" s="333"/>
      <c r="IV1416" s="333"/>
      <c r="IW1416" s="333"/>
      <c r="IX1416" s="333"/>
      <c r="IY1416" s="333"/>
      <c r="IZ1416" s="333"/>
      <c r="JA1416" s="333"/>
      <c r="JB1416" s="333"/>
      <c r="JC1416" s="333"/>
      <c r="JD1416" s="333"/>
      <c r="JE1416" s="333"/>
      <c r="JF1416" s="333"/>
      <c r="JG1416" s="333"/>
      <c r="JH1416" s="333"/>
      <c r="JI1416" s="333"/>
      <c r="JJ1416" s="333"/>
      <c r="JK1416" s="333"/>
      <c r="JL1416" s="333"/>
      <c r="JM1416" s="333"/>
      <c r="JN1416" s="333"/>
      <c r="JO1416" s="333"/>
      <c r="JP1416" s="333"/>
      <c r="JQ1416" s="333"/>
      <c r="JR1416" s="333"/>
      <c r="JS1416" s="333"/>
      <c r="JT1416" s="333"/>
      <c r="JU1416" s="333"/>
      <c r="JV1416" s="333"/>
      <c r="JW1416" s="333"/>
      <c r="JX1416" s="333"/>
      <c r="JY1416" s="333"/>
      <c r="JZ1416" s="333"/>
      <c r="KA1416" s="333"/>
      <c r="KB1416" s="333"/>
      <c r="KC1416" s="333"/>
      <c r="KD1416" s="333"/>
      <c r="KE1416" s="333"/>
      <c r="KF1416" s="333"/>
      <c r="KG1416" s="333"/>
      <c r="KH1416" s="333"/>
      <c r="KI1416" s="333"/>
      <c r="KJ1416" s="333"/>
      <c r="KK1416" s="333"/>
      <c r="KL1416" s="333"/>
      <c r="KM1416" s="333"/>
      <c r="KN1416" s="333"/>
      <c r="KO1416" s="333"/>
      <c r="KP1416" s="333"/>
      <c r="KQ1416" s="333"/>
      <c r="KR1416" s="333"/>
      <c r="KS1416" s="333"/>
      <c r="KT1416" s="333"/>
      <c r="KU1416" s="333"/>
      <c r="KV1416" s="333"/>
      <c r="KW1416" s="333"/>
      <c r="KX1416" s="333"/>
      <c r="KY1416" s="333"/>
      <c r="KZ1416" s="333"/>
      <c r="LA1416" s="333"/>
      <c r="LB1416" s="333"/>
      <c r="LC1416" s="333"/>
      <c r="LD1416" s="333"/>
      <c r="LE1416" s="333"/>
      <c r="LF1416" s="333"/>
      <c r="LG1416" s="333"/>
      <c r="LH1416" s="333"/>
      <c r="LI1416" s="333"/>
      <c r="LJ1416" s="333"/>
      <c r="LK1416" s="333"/>
      <c r="LL1416" s="333"/>
      <c r="LM1416" s="333"/>
      <c r="LN1416" s="333"/>
      <c r="LO1416" s="333"/>
      <c r="LP1416" s="333"/>
      <c r="LQ1416" s="333"/>
      <c r="LR1416" s="333"/>
      <c r="LS1416" s="333"/>
      <c r="LT1416" s="333"/>
      <c r="LU1416" s="333"/>
      <c r="LV1416" s="333"/>
      <c r="LW1416" s="333"/>
      <c r="LX1416" s="333"/>
      <c r="LY1416" s="333"/>
      <c r="LZ1416" s="333"/>
      <c r="MA1416" s="333"/>
      <c r="MB1416" s="333"/>
      <c r="MC1416" s="333"/>
      <c r="MD1416" s="333"/>
      <c r="ME1416" s="333"/>
      <c r="MF1416" s="333"/>
      <c r="MG1416" s="333"/>
      <c r="MH1416" s="333"/>
      <c r="MI1416" s="333"/>
      <c r="MJ1416" s="333"/>
      <c r="MK1416" s="333"/>
      <c r="ML1416" s="333"/>
      <c r="MM1416" s="333"/>
      <c r="MN1416" s="333"/>
      <c r="MO1416" s="333"/>
      <c r="MP1416" s="333"/>
      <c r="MQ1416" s="333"/>
      <c r="MR1416" s="333"/>
      <c r="MS1416" s="333"/>
      <c r="MT1416" s="333"/>
      <c r="MU1416" s="333"/>
      <c r="MV1416" s="333"/>
      <c r="MW1416" s="333"/>
      <c r="MX1416" s="333"/>
      <c r="MY1416" s="333"/>
      <c r="MZ1416" s="333"/>
      <c r="NA1416" s="333"/>
      <c r="NB1416" s="333"/>
      <c r="NC1416" s="333"/>
      <c r="ND1416" s="333"/>
      <c r="NE1416" s="333"/>
      <c r="NF1416" s="333"/>
      <c r="NG1416" s="333"/>
      <c r="NH1416" s="333"/>
      <c r="NI1416" s="333"/>
      <c r="NJ1416" s="333"/>
      <c r="NK1416" s="333"/>
      <c r="NL1416" s="333"/>
      <c r="NM1416" s="333"/>
      <c r="NN1416" s="333"/>
      <c r="NO1416" s="333"/>
      <c r="NP1416" s="333"/>
      <c r="NQ1416" s="333"/>
      <c r="NR1416" s="333"/>
      <c r="NS1416" s="333"/>
      <c r="NT1416" s="333"/>
      <c r="NU1416" s="333"/>
      <c r="NV1416" s="333"/>
      <c r="NW1416" s="333"/>
      <c r="NX1416" s="333"/>
      <c r="NY1416" s="333"/>
      <c r="NZ1416" s="333"/>
      <c r="OA1416" s="333"/>
      <c r="OB1416" s="333"/>
      <c r="OC1416" s="333"/>
      <c r="OD1416" s="333"/>
      <c r="OE1416" s="333"/>
      <c r="OF1416" s="333"/>
      <c r="OG1416" s="333"/>
      <c r="OH1416" s="333"/>
      <c r="OI1416" s="333"/>
      <c r="OJ1416" s="333"/>
      <c r="OK1416" s="333"/>
      <c r="OL1416" s="333"/>
      <c r="OM1416" s="333"/>
      <c r="ON1416" s="333"/>
      <c r="OO1416" s="333"/>
      <c r="OP1416" s="333"/>
      <c r="OQ1416" s="333"/>
      <c r="OR1416" s="333"/>
      <c r="OS1416" s="333"/>
      <c r="OT1416" s="333"/>
      <c r="OU1416" s="333"/>
      <c r="OV1416" s="333"/>
      <c r="OW1416" s="333"/>
      <c r="OX1416" s="333"/>
      <c r="OY1416" s="333"/>
      <c r="OZ1416" s="333"/>
      <c r="PA1416" s="333"/>
      <c r="PB1416" s="333"/>
      <c r="PC1416" s="333"/>
      <c r="PD1416" s="333"/>
      <c r="PE1416" s="333"/>
      <c r="PF1416" s="333"/>
      <c r="PG1416" s="333"/>
      <c r="PH1416" s="333"/>
      <c r="PI1416" s="333"/>
      <c r="PJ1416" s="333"/>
      <c r="PK1416" s="333"/>
      <c r="PL1416" s="333"/>
      <c r="PM1416" s="333"/>
      <c r="PN1416" s="333"/>
      <c r="PO1416" s="333"/>
      <c r="PP1416" s="333"/>
      <c r="PQ1416" s="333"/>
      <c r="PR1416" s="333"/>
      <c r="PS1416" s="333"/>
      <c r="PT1416" s="333"/>
      <c r="PU1416" s="333"/>
      <c r="PV1416" s="333"/>
      <c r="PW1416" s="333"/>
      <c r="PX1416" s="333"/>
      <c r="PY1416" s="333"/>
      <c r="PZ1416" s="333"/>
      <c r="QA1416" s="333"/>
      <c r="QB1416" s="333"/>
      <c r="QC1416" s="333"/>
      <c r="QD1416" s="333"/>
      <c r="QE1416" s="333"/>
      <c r="QF1416" s="333"/>
      <c r="QG1416" s="333"/>
      <c r="QH1416" s="333"/>
      <c r="QI1416" s="333"/>
      <c r="QJ1416" s="333"/>
      <c r="QK1416" s="333"/>
      <c r="QL1416" s="333"/>
      <c r="QM1416" s="333"/>
      <c r="QN1416" s="333"/>
      <c r="QO1416" s="333"/>
      <c r="QP1416" s="333"/>
      <c r="QQ1416" s="333"/>
      <c r="QR1416" s="333"/>
      <c r="QS1416" s="333"/>
      <c r="QT1416" s="333"/>
      <c r="QU1416" s="333"/>
      <c r="QV1416" s="333"/>
      <c r="QW1416" s="333"/>
      <c r="QX1416" s="333"/>
      <c r="QY1416" s="333"/>
      <c r="QZ1416" s="333"/>
      <c r="RA1416" s="333"/>
      <c r="RB1416" s="333"/>
      <c r="RC1416" s="333"/>
      <c r="RD1416" s="333"/>
      <c r="RE1416" s="333"/>
      <c r="RF1416" s="333"/>
      <c r="RG1416" s="333"/>
      <c r="RH1416" s="333"/>
      <c r="RI1416" s="333"/>
      <c r="RJ1416" s="333"/>
      <c r="RK1416" s="333"/>
      <c r="RL1416" s="333"/>
      <c r="RM1416" s="333"/>
      <c r="RN1416" s="333"/>
      <c r="RO1416" s="333"/>
      <c r="RP1416" s="333"/>
      <c r="RQ1416" s="333"/>
      <c r="RR1416" s="333"/>
      <c r="RS1416" s="333"/>
      <c r="RT1416" s="333"/>
      <c r="RU1416" s="333"/>
      <c r="RV1416" s="333"/>
      <c r="RW1416" s="333"/>
      <c r="RX1416" s="333"/>
      <c r="RY1416" s="333"/>
      <c r="RZ1416" s="333"/>
      <c r="SA1416" s="333"/>
      <c r="SB1416" s="333"/>
      <c r="SC1416" s="333"/>
      <c r="SD1416" s="333"/>
      <c r="SE1416" s="333"/>
      <c r="SF1416" s="333"/>
      <c r="SG1416" s="333"/>
      <c r="SH1416" s="333"/>
      <c r="SI1416" s="333"/>
      <c r="SJ1416" s="333"/>
      <c r="SK1416" s="333"/>
      <c r="SL1416" s="333"/>
      <c r="SM1416" s="333"/>
      <c r="SN1416" s="333"/>
      <c r="SO1416" s="333"/>
      <c r="SP1416" s="333"/>
      <c r="SQ1416" s="333"/>
      <c r="SR1416" s="333"/>
      <c r="SS1416" s="333"/>
      <c r="ST1416" s="333"/>
      <c r="SU1416" s="333"/>
      <c r="SV1416" s="333"/>
      <c r="SW1416" s="333"/>
      <c r="SX1416" s="333"/>
      <c r="SY1416" s="333"/>
      <c r="SZ1416" s="333"/>
      <c r="TA1416" s="333"/>
      <c r="TB1416" s="333"/>
      <c r="TC1416" s="333"/>
      <c r="TD1416" s="333"/>
      <c r="TE1416" s="333"/>
      <c r="TF1416" s="333"/>
      <c r="TG1416" s="333"/>
      <c r="TH1416" s="333"/>
      <c r="TI1416" s="333"/>
      <c r="TJ1416" s="333"/>
      <c r="TK1416" s="333"/>
      <c r="TL1416" s="333"/>
      <c r="TM1416" s="333"/>
      <c r="TN1416" s="333"/>
      <c r="TO1416" s="333"/>
      <c r="TP1416" s="333"/>
      <c r="TQ1416" s="333"/>
      <c r="TR1416" s="333"/>
      <c r="TS1416" s="333"/>
      <c r="TT1416" s="333"/>
      <c r="TU1416" s="333"/>
      <c r="TV1416" s="333"/>
      <c r="TW1416" s="333"/>
      <c r="TX1416" s="333"/>
      <c r="TY1416" s="333"/>
      <c r="TZ1416" s="333"/>
      <c r="UA1416" s="333"/>
      <c r="UB1416" s="333"/>
      <c r="UC1416" s="333"/>
      <c r="UD1416" s="333"/>
      <c r="UE1416" s="333"/>
      <c r="UF1416" s="333"/>
      <c r="UG1416" s="333"/>
      <c r="UH1416" s="333"/>
      <c r="UI1416" s="333"/>
      <c r="UJ1416" s="333"/>
      <c r="UK1416" s="333"/>
      <c r="UL1416" s="333"/>
      <c r="UM1416" s="333"/>
      <c r="UN1416" s="333"/>
      <c r="UO1416" s="333"/>
      <c r="UP1416" s="333"/>
      <c r="UQ1416" s="333"/>
      <c r="UR1416" s="333"/>
      <c r="US1416" s="333"/>
      <c r="UT1416" s="333"/>
      <c r="UU1416" s="333"/>
      <c r="UV1416" s="333"/>
      <c r="UW1416" s="333"/>
      <c r="UX1416" s="333"/>
      <c r="UY1416" s="333"/>
      <c r="UZ1416" s="333"/>
      <c r="VA1416" s="333"/>
      <c r="VB1416" s="333"/>
      <c r="VC1416" s="333"/>
      <c r="VD1416" s="333"/>
      <c r="VE1416" s="333"/>
      <c r="VF1416" s="333"/>
      <c r="VG1416" s="333"/>
      <c r="VH1416" s="333"/>
      <c r="VI1416" s="333"/>
      <c r="VJ1416" s="333"/>
      <c r="VK1416" s="333"/>
      <c r="VL1416" s="333"/>
      <c r="VM1416" s="333"/>
      <c r="VN1416" s="333"/>
      <c r="VO1416" s="333"/>
      <c r="VP1416" s="333"/>
      <c r="VQ1416" s="333"/>
      <c r="VR1416" s="333"/>
      <c r="VS1416" s="333"/>
      <c r="VT1416" s="333"/>
      <c r="VU1416" s="333"/>
      <c r="VV1416" s="333"/>
      <c r="VW1416" s="333"/>
      <c r="VX1416" s="333"/>
      <c r="VY1416" s="333"/>
      <c r="VZ1416" s="333"/>
      <c r="WA1416" s="333"/>
      <c r="WB1416" s="333"/>
      <c r="WC1416" s="333"/>
      <c r="WD1416" s="333"/>
      <c r="WE1416" s="333"/>
      <c r="WF1416" s="333"/>
      <c r="WG1416" s="333"/>
      <c r="WH1416" s="333"/>
      <c r="WI1416" s="333"/>
      <c r="WJ1416" s="333"/>
      <c r="WK1416" s="333"/>
      <c r="WL1416" s="333"/>
      <c r="WM1416" s="333"/>
      <c r="WN1416" s="333"/>
      <c r="WO1416" s="333"/>
      <c r="WP1416" s="333"/>
      <c r="WQ1416" s="333"/>
      <c r="WR1416" s="333"/>
      <c r="WS1416" s="333"/>
      <c r="WT1416" s="333"/>
      <c r="WU1416" s="333"/>
      <c r="WV1416" s="333"/>
      <c r="WW1416" s="333"/>
      <c r="WX1416" s="333"/>
      <c r="WY1416" s="333"/>
      <c r="WZ1416" s="333"/>
      <c r="XA1416" s="333"/>
      <c r="XB1416" s="333"/>
      <c r="XC1416" s="333"/>
      <c r="XD1416" s="333"/>
      <c r="XE1416" s="333"/>
      <c r="XF1416" s="333"/>
      <c r="XG1416" s="333"/>
      <c r="XH1416" s="333"/>
      <c r="XI1416" s="333"/>
      <c r="XJ1416" s="333"/>
      <c r="XK1416" s="333"/>
      <c r="XL1416" s="333"/>
      <c r="XM1416" s="333"/>
      <c r="XN1416" s="333"/>
      <c r="XO1416" s="333"/>
      <c r="XP1416" s="333"/>
      <c r="XQ1416" s="333"/>
      <c r="XR1416" s="333"/>
      <c r="XS1416" s="333"/>
      <c r="XT1416" s="333"/>
      <c r="XU1416" s="333"/>
      <c r="XV1416" s="333"/>
      <c r="XW1416" s="333"/>
      <c r="XX1416" s="333"/>
      <c r="XY1416" s="333"/>
      <c r="XZ1416" s="333"/>
      <c r="YA1416" s="333"/>
      <c r="YB1416" s="333"/>
      <c r="YC1416" s="333"/>
      <c r="YD1416" s="333"/>
      <c r="YE1416" s="333"/>
      <c r="YF1416" s="333"/>
      <c r="YG1416" s="333"/>
      <c r="YH1416" s="333"/>
      <c r="YI1416" s="333"/>
      <c r="YJ1416" s="333"/>
      <c r="YK1416" s="333"/>
      <c r="YL1416" s="333"/>
      <c r="YM1416" s="333"/>
      <c r="YN1416" s="333"/>
      <c r="YO1416" s="333"/>
      <c r="YP1416" s="333"/>
      <c r="YQ1416" s="333"/>
      <c r="YR1416" s="333"/>
      <c r="YS1416" s="333"/>
      <c r="YT1416" s="333"/>
      <c r="YU1416" s="333"/>
      <c r="YV1416" s="333"/>
      <c r="YW1416" s="333"/>
      <c r="YX1416" s="333"/>
      <c r="YY1416" s="333"/>
      <c r="YZ1416" s="333"/>
      <c r="ZA1416" s="333"/>
      <c r="ZB1416" s="333"/>
      <c r="ZC1416" s="333"/>
      <c r="ZD1416" s="333"/>
      <c r="ZE1416" s="333"/>
      <c r="ZF1416" s="333"/>
      <c r="ZG1416" s="333"/>
      <c r="ZH1416" s="333"/>
      <c r="ZI1416" s="333"/>
      <c r="ZJ1416" s="333"/>
      <c r="ZK1416" s="333"/>
      <c r="ZL1416" s="333"/>
      <c r="ZM1416" s="333"/>
      <c r="ZN1416" s="333"/>
      <c r="ZO1416" s="333"/>
      <c r="ZP1416" s="333"/>
      <c r="ZQ1416" s="333"/>
      <c r="ZR1416" s="333"/>
      <c r="ZS1416" s="333"/>
      <c r="ZT1416" s="333"/>
      <c r="ZU1416" s="333"/>
      <c r="ZV1416" s="333"/>
      <c r="ZW1416" s="333"/>
      <c r="ZX1416" s="333"/>
      <c r="ZY1416" s="333"/>
      <c r="ZZ1416" s="333"/>
      <c r="AAA1416" s="333"/>
      <c r="AAB1416" s="333"/>
      <c r="AAC1416" s="333"/>
      <c r="AAD1416" s="333"/>
      <c r="AAE1416" s="333"/>
      <c r="AAF1416" s="333"/>
      <c r="AAG1416" s="333"/>
      <c r="AAH1416" s="333"/>
      <c r="AAI1416" s="333"/>
      <c r="AAJ1416" s="333"/>
      <c r="AAK1416" s="333"/>
      <c r="AAL1416" s="333"/>
      <c r="AAM1416" s="333"/>
      <c r="AAN1416" s="333"/>
      <c r="AAO1416" s="333"/>
      <c r="AAP1416" s="333"/>
      <c r="AAQ1416" s="333"/>
      <c r="AAR1416" s="333"/>
      <c r="AAS1416" s="333"/>
      <c r="AAT1416" s="333"/>
      <c r="AAU1416" s="333"/>
      <c r="AAV1416" s="333"/>
      <c r="AAW1416" s="333"/>
      <c r="AAX1416" s="333"/>
      <c r="AAY1416" s="333"/>
      <c r="AAZ1416" s="333"/>
      <c r="ABA1416" s="333"/>
      <c r="ABB1416" s="333"/>
      <c r="ABC1416" s="333"/>
      <c r="ABD1416" s="333"/>
      <c r="ABE1416" s="333"/>
      <c r="ABF1416" s="333"/>
      <c r="ABG1416" s="333"/>
      <c r="ABH1416" s="333"/>
      <c r="ABI1416" s="333"/>
      <c r="ABJ1416" s="333"/>
      <c r="ABK1416" s="333"/>
      <c r="ABL1416" s="333"/>
      <c r="ABM1416" s="333"/>
      <c r="ABN1416" s="333"/>
      <c r="ABO1416" s="333"/>
      <c r="ABP1416" s="333"/>
      <c r="ABQ1416" s="333"/>
      <c r="ABR1416" s="333"/>
      <c r="ABS1416" s="333"/>
      <c r="ABT1416" s="333"/>
      <c r="ABU1416" s="333"/>
      <c r="ABV1416" s="333"/>
      <c r="ABW1416" s="333"/>
      <c r="ABX1416" s="333"/>
      <c r="ABY1416" s="333"/>
      <c r="ABZ1416" s="333"/>
      <c r="ACA1416" s="333"/>
      <c r="ACB1416" s="333"/>
      <c r="ACC1416" s="333"/>
      <c r="ACD1416" s="333"/>
      <c r="ACE1416" s="333"/>
      <c r="ACF1416" s="333"/>
      <c r="ACG1416" s="333"/>
      <c r="ACH1416" s="333"/>
      <c r="ACI1416" s="333"/>
      <c r="ACJ1416" s="333"/>
      <c r="ACK1416" s="333"/>
      <c r="ACL1416" s="333"/>
      <c r="ACM1416" s="333"/>
      <c r="ACN1416" s="333"/>
      <c r="ACO1416" s="333"/>
      <c r="ACP1416" s="333"/>
      <c r="ACQ1416" s="333"/>
      <c r="ACR1416" s="333"/>
      <c r="ACS1416" s="333"/>
      <c r="ACT1416" s="333"/>
      <c r="ACU1416" s="333"/>
      <c r="ACV1416" s="333"/>
      <c r="ACW1416" s="333"/>
      <c r="ACX1416" s="333"/>
      <c r="ACY1416" s="333"/>
      <c r="ACZ1416" s="333"/>
      <c r="ADA1416" s="333"/>
      <c r="ADB1416" s="333"/>
      <c r="ADC1416" s="333"/>
      <c r="ADD1416" s="333"/>
      <c r="ADE1416" s="333"/>
      <c r="ADF1416" s="333"/>
      <c r="ADG1416" s="333"/>
      <c r="ADH1416" s="333"/>
      <c r="ADI1416" s="333"/>
      <c r="ADJ1416" s="333"/>
      <c r="ADK1416" s="333"/>
      <c r="ADL1416" s="333"/>
      <c r="ADM1416" s="333"/>
      <c r="ADN1416" s="333"/>
      <c r="ADO1416" s="333"/>
      <c r="ADP1416" s="333"/>
      <c r="ADQ1416" s="333"/>
      <c r="ADR1416" s="333"/>
      <c r="ADS1416" s="333"/>
      <c r="ADT1416" s="333"/>
      <c r="ADU1416" s="333"/>
      <c r="ADV1416" s="333"/>
      <c r="ADW1416" s="333"/>
      <c r="ADX1416" s="333"/>
      <c r="ADY1416" s="333"/>
      <c r="ADZ1416" s="333"/>
      <c r="AEA1416" s="333"/>
      <c r="AEB1416" s="333"/>
      <c r="AEC1416" s="333"/>
      <c r="AED1416" s="333"/>
      <c r="AEE1416" s="333"/>
      <c r="AEF1416" s="333"/>
      <c r="AEG1416" s="333"/>
      <c r="AEH1416" s="333"/>
      <c r="AEI1416" s="333"/>
      <c r="AEJ1416" s="333"/>
      <c r="AEK1416" s="333"/>
      <c r="AEL1416" s="333"/>
      <c r="AEM1416" s="333"/>
      <c r="AEN1416" s="333"/>
      <c r="AEO1416" s="333"/>
      <c r="AEP1416" s="333"/>
      <c r="AEQ1416" s="333"/>
      <c r="AER1416" s="333"/>
      <c r="AES1416" s="333"/>
      <c r="AET1416" s="333"/>
      <c r="AEU1416" s="333"/>
      <c r="AEV1416" s="333"/>
      <c r="AEW1416" s="333"/>
      <c r="AEX1416" s="333"/>
      <c r="AEY1416" s="333"/>
      <c r="AEZ1416" s="333"/>
      <c r="AFA1416" s="333"/>
      <c r="AFB1416" s="333"/>
      <c r="AFC1416" s="333"/>
      <c r="AFD1416" s="333"/>
      <c r="AFE1416" s="333"/>
      <c r="AFF1416" s="333"/>
      <c r="AFG1416" s="333"/>
      <c r="AFH1416" s="333"/>
      <c r="AFI1416" s="333"/>
      <c r="AFJ1416" s="333"/>
      <c r="AFK1416" s="333"/>
      <c r="AFL1416" s="333"/>
      <c r="AFM1416" s="333"/>
      <c r="AFN1416" s="333"/>
      <c r="AFO1416" s="333"/>
      <c r="AFP1416" s="333"/>
      <c r="AFQ1416" s="333"/>
      <c r="AFR1416" s="333"/>
      <c r="AFS1416" s="333"/>
      <c r="AFT1416" s="333"/>
      <c r="AFU1416" s="333"/>
      <c r="AFV1416" s="333"/>
      <c r="AFW1416" s="333"/>
      <c r="AFX1416" s="333"/>
      <c r="AFY1416" s="333"/>
      <c r="AFZ1416" s="333"/>
      <c r="AGA1416" s="333"/>
      <c r="AGB1416" s="333"/>
      <c r="AGC1416" s="333"/>
      <c r="AGD1416" s="333"/>
      <c r="AGE1416" s="333"/>
      <c r="AGF1416" s="333"/>
      <c r="AGG1416" s="333"/>
      <c r="AGH1416" s="333"/>
      <c r="AGI1416" s="333"/>
      <c r="AGJ1416" s="333"/>
      <c r="AGK1416" s="333"/>
      <c r="AGL1416" s="333"/>
      <c r="AGM1416" s="333"/>
      <c r="AGN1416" s="333"/>
      <c r="AGO1416" s="333"/>
      <c r="AGP1416" s="333"/>
      <c r="AGQ1416" s="333"/>
      <c r="AGR1416" s="333"/>
      <c r="AGS1416" s="333"/>
      <c r="AGT1416" s="333"/>
      <c r="AGU1416" s="333"/>
      <c r="AGV1416" s="333"/>
      <c r="AGW1416" s="333"/>
      <c r="AGX1416" s="333"/>
      <c r="AGY1416" s="333"/>
      <c r="AGZ1416" s="333"/>
      <c r="AHA1416" s="333"/>
      <c r="AHB1416" s="333"/>
      <c r="AHC1416" s="333"/>
      <c r="AHD1416" s="333"/>
      <c r="AHE1416" s="333"/>
      <c r="AHF1416" s="333"/>
      <c r="AHG1416" s="333"/>
      <c r="AHH1416" s="333"/>
      <c r="AHI1416" s="333"/>
      <c r="AHJ1416" s="333"/>
      <c r="AHK1416" s="333"/>
      <c r="AHL1416" s="333"/>
      <c r="AHM1416" s="333"/>
      <c r="AHN1416" s="333"/>
      <c r="AHO1416" s="333"/>
      <c r="AHP1416" s="333"/>
      <c r="AHQ1416" s="333"/>
      <c r="AHR1416" s="333"/>
      <c r="AHS1416" s="333"/>
      <c r="AHT1416" s="333"/>
      <c r="AHU1416" s="333"/>
      <c r="AHV1416" s="333"/>
      <c r="AHW1416" s="333"/>
      <c r="AHX1416" s="333"/>
      <c r="AHY1416" s="333"/>
      <c r="AHZ1416" s="333"/>
      <c r="AIA1416" s="333"/>
      <c r="AIB1416" s="333"/>
      <c r="AIC1416" s="333"/>
      <c r="AID1416" s="333"/>
      <c r="AIE1416" s="333"/>
      <c r="AIF1416" s="333"/>
      <c r="AIG1416" s="333"/>
      <c r="AIH1416" s="333"/>
      <c r="AII1416" s="333"/>
      <c r="AIJ1416" s="333"/>
      <c r="AIK1416" s="333"/>
      <c r="AIL1416" s="333"/>
      <c r="AIM1416" s="333"/>
      <c r="AIN1416" s="333"/>
      <c r="AIO1416" s="333"/>
      <c r="AIP1416" s="333"/>
      <c r="AIQ1416" s="333"/>
      <c r="AIR1416" s="333"/>
      <c r="AIS1416" s="333"/>
      <c r="AIT1416" s="333"/>
      <c r="AIU1416" s="333"/>
      <c r="AIV1416" s="333"/>
      <c r="AIW1416" s="333"/>
      <c r="AIX1416" s="333"/>
      <c r="AIY1416" s="333"/>
      <c r="AIZ1416" s="333"/>
      <c r="AJA1416" s="333"/>
      <c r="AJB1416" s="333"/>
      <c r="AJC1416" s="333"/>
      <c r="AJD1416" s="333"/>
      <c r="AJE1416" s="333"/>
      <c r="AJF1416" s="333"/>
      <c r="AJG1416" s="333"/>
      <c r="AJH1416" s="333"/>
      <c r="AJI1416" s="333"/>
      <c r="AJJ1416" s="333"/>
      <c r="AJK1416" s="333"/>
      <c r="AJL1416" s="333"/>
      <c r="AJM1416" s="333"/>
      <c r="AJN1416" s="333"/>
      <c r="AJO1416" s="333"/>
      <c r="AJP1416" s="333"/>
      <c r="AJQ1416" s="333"/>
      <c r="AJR1416" s="333"/>
      <c r="AJS1416" s="333"/>
      <c r="AJT1416" s="333"/>
      <c r="AJU1416" s="333"/>
      <c r="AJV1416" s="333"/>
      <c r="AJW1416" s="333"/>
      <c r="AJX1416" s="333"/>
      <c r="AJY1416" s="333"/>
      <c r="AJZ1416" s="333"/>
      <c r="AKA1416" s="333"/>
      <c r="AKB1416" s="333"/>
      <c r="AKC1416" s="333"/>
      <c r="AKD1416" s="333"/>
      <c r="AKE1416" s="333"/>
      <c r="AKF1416" s="333"/>
      <c r="AKG1416" s="333"/>
      <c r="AKH1416" s="333"/>
      <c r="AKI1416" s="333"/>
      <c r="AKJ1416" s="333"/>
      <c r="AKK1416" s="333"/>
      <c r="AKL1416" s="333"/>
      <c r="AKM1416" s="333"/>
      <c r="AKN1416" s="333"/>
      <c r="AKO1416" s="333"/>
      <c r="AKP1416" s="333"/>
      <c r="AKQ1416" s="333"/>
      <c r="AKR1416" s="333"/>
      <c r="AKS1416" s="333"/>
      <c r="AKT1416" s="333"/>
      <c r="AKU1416" s="333"/>
      <c r="AKV1416" s="333"/>
      <c r="AKW1416" s="333"/>
      <c r="AKX1416" s="333"/>
      <c r="AKY1416" s="333"/>
      <c r="AKZ1416" s="333"/>
      <c r="ALA1416" s="333"/>
      <c r="ALB1416" s="333"/>
      <c r="ALC1416" s="333"/>
      <c r="ALD1416" s="333"/>
      <c r="ALE1416" s="333"/>
      <c r="ALF1416" s="333"/>
      <c r="ALG1416" s="333"/>
      <c r="ALH1416" s="333"/>
      <c r="ALI1416" s="333"/>
      <c r="ALJ1416" s="333"/>
      <c r="ALK1416" s="333"/>
      <c r="ALL1416" s="333"/>
      <c r="ALM1416" s="333"/>
      <c r="ALN1416" s="333"/>
      <c r="ALO1416" s="333"/>
      <c r="ALP1416" s="333"/>
      <c r="ALQ1416" s="333"/>
      <c r="ALR1416" s="333"/>
      <c r="ALS1416" s="333"/>
      <c r="ALT1416" s="333"/>
      <c r="ALU1416" s="333"/>
      <c r="ALV1416" s="333"/>
      <c r="ALW1416" s="333"/>
      <c r="ALX1416" s="333"/>
      <c r="ALY1416" s="333"/>
      <c r="ALZ1416" s="333"/>
      <c r="AMA1416" s="333"/>
      <c r="AMB1416" s="333"/>
      <c r="AMC1416" s="333"/>
      <c r="AMD1416" s="333"/>
      <c r="AME1416" s="333"/>
      <c r="AMF1416" s="333"/>
      <c r="AMG1416" s="333"/>
      <c r="AMH1416" s="333"/>
      <c r="AMI1416" s="333"/>
      <c r="AMJ1416" s="333"/>
      <c r="AMK1416" s="333"/>
      <c r="AML1416" s="333"/>
      <c r="AMM1416" s="333"/>
      <c r="AMN1416" s="333"/>
      <c r="AMO1416" s="333"/>
      <c r="AMP1416" s="333"/>
      <c r="AMQ1416" s="333"/>
      <c r="AMR1416" s="333"/>
      <c r="AMS1416" s="333"/>
      <c r="AMT1416" s="333"/>
      <c r="AMU1416" s="333"/>
      <c r="AMV1416" s="333"/>
      <c r="AMW1416" s="333"/>
      <c r="AMX1416" s="333"/>
      <c r="AMY1416" s="333"/>
      <c r="AMZ1416" s="333"/>
      <c r="ANA1416" s="333"/>
      <c r="ANB1416" s="333"/>
      <c r="ANC1416" s="333"/>
      <c r="AND1416" s="333"/>
      <c r="ANE1416" s="333"/>
      <c r="ANF1416" s="333"/>
      <c r="ANG1416" s="333"/>
      <c r="ANH1416" s="333"/>
      <c r="ANI1416" s="333"/>
      <c r="ANJ1416" s="333"/>
      <c r="ANK1416" s="333"/>
      <c r="ANL1416" s="333"/>
      <c r="ANM1416" s="333"/>
      <c r="ANN1416" s="333"/>
      <c r="ANO1416" s="333"/>
      <c r="ANP1416" s="333"/>
      <c r="ANQ1416" s="333"/>
      <c r="ANR1416" s="333"/>
      <c r="ANS1416" s="333"/>
      <c r="ANT1416" s="333"/>
      <c r="ANU1416" s="333"/>
      <c r="ANV1416" s="333"/>
      <c r="ANW1416" s="333"/>
      <c r="ANX1416" s="333"/>
      <c r="ANY1416" s="333"/>
      <c r="ANZ1416" s="333"/>
      <c r="AOA1416" s="333"/>
      <c r="AOB1416" s="333"/>
      <c r="AOC1416" s="333"/>
      <c r="AOD1416" s="333"/>
      <c r="AOE1416" s="333"/>
      <c r="AOF1416" s="333"/>
      <c r="AOG1416" s="333"/>
      <c r="AOH1416" s="333"/>
      <c r="AOI1416" s="333"/>
      <c r="AOJ1416" s="333"/>
      <c r="AOK1416" s="333"/>
      <c r="AOL1416" s="333"/>
      <c r="AOM1416" s="333"/>
      <c r="AON1416" s="333"/>
      <c r="AOO1416" s="333"/>
      <c r="AOP1416" s="333"/>
      <c r="AOQ1416" s="333"/>
      <c r="AOR1416" s="333"/>
      <c r="AOS1416" s="333"/>
      <c r="AOT1416" s="333"/>
      <c r="AOU1416" s="333"/>
      <c r="AOV1416" s="333"/>
      <c r="AOW1416" s="333"/>
      <c r="AOX1416" s="333"/>
      <c r="AOY1416" s="333"/>
      <c r="AOZ1416" s="333"/>
      <c r="APA1416" s="333"/>
      <c r="APB1416" s="333"/>
      <c r="APC1416" s="333"/>
      <c r="APD1416" s="333"/>
      <c r="APE1416" s="333"/>
      <c r="APF1416" s="333"/>
      <c r="APG1416" s="333"/>
      <c r="APH1416" s="333"/>
      <c r="API1416" s="333"/>
      <c r="APJ1416" s="333"/>
      <c r="APK1416" s="333"/>
      <c r="APL1416" s="333"/>
      <c r="APM1416" s="333"/>
      <c r="APN1416" s="333"/>
      <c r="APO1416" s="333"/>
      <c r="APP1416" s="333"/>
      <c r="APQ1416" s="333"/>
      <c r="APR1416" s="333"/>
      <c r="APS1416" s="333"/>
      <c r="APT1416" s="333"/>
      <c r="APU1416" s="333"/>
      <c r="APV1416" s="333"/>
      <c r="APW1416" s="333"/>
      <c r="APX1416" s="333"/>
      <c r="APY1416" s="333"/>
      <c r="APZ1416" s="333"/>
      <c r="AQA1416" s="333"/>
      <c r="AQB1416" s="333"/>
      <c r="AQC1416" s="333"/>
      <c r="AQD1416" s="333"/>
      <c r="AQE1416" s="333"/>
      <c r="AQF1416" s="333"/>
      <c r="AQG1416" s="333"/>
      <c r="AQH1416" s="333"/>
      <c r="AQI1416" s="333"/>
      <c r="AQJ1416" s="333"/>
      <c r="AQK1416" s="333"/>
      <c r="AQL1416" s="333"/>
      <c r="AQM1416" s="333"/>
      <c r="AQN1416" s="333"/>
      <c r="AQO1416" s="333"/>
      <c r="AQP1416" s="333"/>
      <c r="AQQ1416" s="333"/>
      <c r="AQR1416" s="333"/>
      <c r="AQS1416" s="333"/>
      <c r="AQT1416" s="333"/>
      <c r="AQU1416" s="333"/>
      <c r="AQV1416" s="333"/>
      <c r="AQW1416" s="333"/>
      <c r="AQX1416" s="333"/>
      <c r="AQY1416" s="333"/>
      <c r="AQZ1416" s="333"/>
      <c r="ARA1416" s="333"/>
      <c r="ARB1416" s="333"/>
      <c r="ARC1416" s="333"/>
      <c r="ARD1416" s="333"/>
      <c r="ARE1416" s="333"/>
      <c r="ARF1416" s="333"/>
      <c r="ARG1416" s="333"/>
      <c r="ARH1416" s="333"/>
      <c r="ARI1416" s="333"/>
      <c r="ARJ1416" s="333"/>
      <c r="ARK1416" s="333"/>
      <c r="ARL1416" s="333"/>
      <c r="ARM1416" s="333"/>
      <c r="ARN1416" s="333"/>
      <c r="ARO1416" s="333"/>
      <c r="ARP1416" s="333"/>
      <c r="ARQ1416" s="333"/>
      <c r="ARR1416" s="333"/>
      <c r="ARS1416" s="333"/>
      <c r="ART1416" s="333"/>
      <c r="ARU1416" s="333"/>
      <c r="ARV1416" s="333"/>
      <c r="ARW1416" s="333"/>
      <c r="ARX1416" s="333"/>
      <c r="ARY1416" s="333"/>
      <c r="ARZ1416" s="333"/>
      <c r="ASA1416" s="333"/>
      <c r="ASB1416" s="333"/>
      <c r="ASC1416" s="333"/>
      <c r="ASD1416" s="333"/>
      <c r="ASE1416" s="333"/>
      <c r="ASF1416" s="333"/>
      <c r="ASG1416" s="333"/>
      <c r="ASH1416" s="333"/>
      <c r="ASI1416" s="333"/>
      <c r="ASJ1416" s="333"/>
      <c r="ASK1416" s="333"/>
      <c r="ASL1416" s="333"/>
      <c r="ASM1416" s="333"/>
      <c r="ASN1416" s="333"/>
      <c r="ASO1416" s="333"/>
      <c r="ASP1416" s="333"/>
      <c r="ASQ1416" s="333"/>
      <c r="ASR1416" s="333"/>
      <c r="ASS1416" s="333"/>
      <c r="AST1416" s="333"/>
      <c r="ASU1416" s="333"/>
      <c r="ASV1416" s="333"/>
      <c r="ASW1416" s="333"/>
      <c r="ASX1416" s="333"/>
      <c r="ASY1416" s="333"/>
      <c r="ASZ1416" s="333"/>
      <c r="ATA1416" s="333"/>
      <c r="ATB1416" s="333"/>
      <c r="ATC1416" s="333"/>
      <c r="ATD1416" s="333"/>
      <c r="ATE1416" s="333"/>
      <c r="ATF1416" s="333"/>
      <c r="ATG1416" s="333"/>
      <c r="ATH1416" s="333"/>
      <c r="ATI1416" s="333"/>
      <c r="ATJ1416" s="333"/>
      <c r="ATK1416" s="333"/>
      <c r="ATL1416" s="333"/>
      <c r="ATM1416" s="333"/>
      <c r="ATN1416" s="333"/>
      <c r="ATO1416" s="333"/>
      <c r="ATP1416" s="333"/>
      <c r="ATQ1416" s="333"/>
      <c r="ATR1416" s="333"/>
      <c r="ATS1416" s="333"/>
      <c r="ATT1416" s="333"/>
      <c r="ATU1416" s="333"/>
      <c r="ATV1416" s="333"/>
      <c r="ATW1416" s="333"/>
      <c r="ATX1416" s="333"/>
      <c r="ATY1416" s="333"/>
      <c r="ATZ1416" s="333"/>
      <c r="AUA1416" s="333"/>
      <c r="AUB1416" s="333"/>
      <c r="AUC1416" s="333"/>
      <c r="AUD1416" s="333"/>
      <c r="AUE1416" s="333"/>
      <c r="AUF1416" s="333"/>
      <c r="AUG1416" s="333"/>
      <c r="AUH1416" s="333"/>
      <c r="AUI1416" s="333"/>
      <c r="AUJ1416" s="333"/>
      <c r="AUK1416" s="333"/>
      <c r="AUL1416" s="333"/>
      <c r="AUM1416" s="333"/>
      <c r="AUN1416" s="333"/>
      <c r="AUO1416" s="333"/>
      <c r="AUP1416" s="333"/>
      <c r="AUQ1416" s="333"/>
      <c r="AUR1416" s="333"/>
      <c r="AUS1416" s="333"/>
      <c r="AUT1416" s="333"/>
      <c r="AUU1416" s="333"/>
      <c r="AUV1416" s="333"/>
      <c r="AUW1416" s="333"/>
      <c r="AUX1416" s="333"/>
      <c r="AUY1416" s="333"/>
      <c r="AUZ1416" s="333"/>
      <c r="AVA1416" s="333"/>
      <c r="AVB1416" s="333"/>
      <c r="AVC1416" s="333"/>
      <c r="AVD1416" s="333"/>
      <c r="AVE1416" s="333"/>
      <c r="AVF1416" s="333"/>
      <c r="AVG1416" s="333"/>
      <c r="AVH1416" s="333"/>
      <c r="AVI1416" s="333"/>
      <c r="AVJ1416" s="333"/>
      <c r="AVK1416" s="333"/>
      <c r="AVL1416" s="333"/>
      <c r="AVM1416" s="333"/>
      <c r="AVN1416" s="333"/>
      <c r="AVO1416" s="333"/>
      <c r="AVP1416" s="333"/>
      <c r="AVQ1416" s="333"/>
      <c r="AVR1416" s="333"/>
      <c r="AVS1416" s="333"/>
      <c r="AVT1416" s="333"/>
      <c r="AVU1416" s="333"/>
      <c r="AVV1416" s="333"/>
      <c r="AVW1416" s="333"/>
      <c r="AVX1416" s="333"/>
      <c r="AVY1416" s="333"/>
      <c r="AVZ1416" s="333"/>
      <c r="AWA1416" s="333"/>
      <c r="AWB1416" s="333"/>
      <c r="AWC1416" s="333"/>
      <c r="AWD1416" s="333"/>
      <c r="AWE1416" s="333"/>
      <c r="AWF1416" s="333"/>
      <c r="AWG1416" s="333"/>
      <c r="AWH1416" s="333"/>
      <c r="AWI1416" s="333"/>
      <c r="AWJ1416" s="333"/>
      <c r="AWK1416" s="333"/>
      <c r="AWL1416" s="333"/>
      <c r="AWM1416" s="333"/>
      <c r="AWN1416" s="333"/>
      <c r="AWO1416" s="333"/>
      <c r="AWP1416" s="333"/>
      <c r="AWQ1416" s="333"/>
      <c r="AWR1416" s="333"/>
      <c r="AWS1416" s="333"/>
      <c r="AWT1416" s="333"/>
      <c r="AWU1416" s="333"/>
      <c r="AWV1416" s="333"/>
      <c r="AWW1416" s="333"/>
      <c r="AWX1416" s="333"/>
      <c r="AWY1416" s="333"/>
      <c r="AWZ1416" s="333"/>
      <c r="AXA1416" s="333"/>
      <c r="AXB1416" s="333"/>
      <c r="AXC1416" s="333"/>
      <c r="AXD1416" s="333"/>
      <c r="AXE1416" s="333"/>
      <c r="AXF1416" s="333"/>
      <c r="AXG1416" s="333"/>
      <c r="AXH1416" s="333"/>
      <c r="AXI1416" s="333"/>
      <c r="AXJ1416" s="333"/>
      <c r="AXK1416" s="333"/>
      <c r="AXL1416" s="333"/>
      <c r="AXM1416" s="333"/>
      <c r="AXN1416" s="333"/>
      <c r="AXO1416" s="333"/>
      <c r="AXP1416" s="333"/>
      <c r="AXQ1416" s="333"/>
      <c r="AXR1416" s="333"/>
      <c r="AXS1416" s="333"/>
      <c r="AXT1416" s="333"/>
      <c r="AXU1416" s="333"/>
      <c r="AXV1416" s="333"/>
      <c r="AXW1416" s="333"/>
      <c r="AXX1416" s="333"/>
      <c r="AXY1416" s="333"/>
      <c r="AXZ1416" s="333"/>
      <c r="AYA1416" s="333"/>
      <c r="AYB1416" s="333"/>
      <c r="AYC1416" s="333"/>
      <c r="AYD1416" s="333"/>
      <c r="AYE1416" s="333"/>
      <c r="AYF1416" s="333"/>
      <c r="AYG1416" s="333"/>
      <c r="AYH1416" s="333"/>
      <c r="AYI1416" s="333"/>
      <c r="AYJ1416" s="333"/>
      <c r="AYK1416" s="333"/>
      <c r="AYL1416" s="333"/>
      <c r="AYM1416" s="333"/>
      <c r="AYN1416" s="333"/>
      <c r="AYO1416" s="333"/>
      <c r="AYP1416" s="333"/>
      <c r="AYQ1416" s="333"/>
      <c r="AYR1416" s="333"/>
      <c r="AYS1416" s="333"/>
      <c r="AYT1416" s="333"/>
      <c r="AYU1416" s="333"/>
      <c r="AYV1416" s="333"/>
      <c r="AYW1416" s="333"/>
      <c r="AYX1416" s="333"/>
      <c r="AYY1416" s="333"/>
      <c r="AYZ1416" s="333"/>
      <c r="AZA1416" s="333"/>
      <c r="AZB1416" s="333"/>
      <c r="AZC1416" s="333"/>
      <c r="AZD1416" s="333"/>
      <c r="AZE1416" s="333"/>
      <c r="AZF1416" s="333"/>
      <c r="AZG1416" s="333"/>
      <c r="AZH1416" s="333"/>
      <c r="AZI1416" s="333"/>
      <c r="AZJ1416" s="333"/>
      <c r="AZK1416" s="333"/>
      <c r="AZL1416" s="333"/>
      <c r="AZM1416" s="333"/>
      <c r="AZN1416" s="333"/>
      <c r="AZO1416" s="333"/>
      <c r="AZP1416" s="333"/>
      <c r="AZQ1416" s="333"/>
      <c r="AZR1416" s="333"/>
      <c r="AZS1416" s="333"/>
      <c r="AZT1416" s="333"/>
      <c r="AZU1416" s="333"/>
      <c r="AZV1416" s="333"/>
      <c r="AZW1416" s="333"/>
      <c r="AZX1416" s="333"/>
      <c r="AZY1416" s="333"/>
      <c r="AZZ1416" s="333"/>
      <c r="BAA1416" s="333"/>
      <c r="BAB1416" s="333"/>
      <c r="BAC1416" s="333"/>
      <c r="BAD1416" s="333"/>
      <c r="BAE1416" s="333"/>
      <c r="BAF1416" s="333"/>
      <c r="BAG1416" s="333"/>
      <c r="BAH1416" s="333"/>
      <c r="BAI1416" s="333"/>
      <c r="BAJ1416" s="333"/>
      <c r="BAK1416" s="333"/>
      <c r="BAL1416" s="333"/>
      <c r="BAM1416" s="333"/>
      <c r="BAN1416" s="333"/>
      <c r="BAO1416" s="333"/>
      <c r="BAP1416" s="333"/>
      <c r="BAQ1416" s="333"/>
      <c r="BAR1416" s="333"/>
      <c r="BAS1416" s="333"/>
      <c r="BAT1416" s="333"/>
      <c r="BAU1416" s="333"/>
      <c r="BAV1416" s="333"/>
      <c r="BAW1416" s="333"/>
      <c r="BAX1416" s="333"/>
      <c r="BAY1416" s="333"/>
      <c r="BAZ1416" s="333"/>
      <c r="BBA1416" s="333"/>
      <c r="BBB1416" s="333"/>
      <c r="BBC1416" s="333"/>
      <c r="BBD1416" s="333"/>
      <c r="BBE1416" s="333"/>
      <c r="BBF1416" s="333"/>
      <c r="BBG1416" s="333"/>
      <c r="BBH1416" s="333"/>
      <c r="BBI1416" s="333"/>
      <c r="BBJ1416" s="333"/>
      <c r="BBK1416" s="333"/>
      <c r="BBL1416" s="333"/>
      <c r="BBM1416" s="333"/>
      <c r="BBN1416" s="333"/>
      <c r="BBO1416" s="333"/>
      <c r="BBP1416" s="333"/>
      <c r="BBQ1416" s="333"/>
      <c r="BBR1416" s="333"/>
      <c r="BBS1416" s="333"/>
      <c r="BBT1416" s="333"/>
      <c r="BBU1416" s="333"/>
      <c r="BBV1416" s="333"/>
      <c r="BBW1416" s="333"/>
      <c r="BBX1416" s="333"/>
      <c r="BBY1416" s="333"/>
      <c r="BBZ1416" s="333"/>
      <c r="BCA1416" s="333"/>
      <c r="BCB1416" s="333"/>
      <c r="BCC1416" s="333"/>
      <c r="BCD1416" s="333"/>
      <c r="BCE1416" s="333"/>
      <c r="BCF1416" s="333"/>
      <c r="BCG1416" s="333"/>
      <c r="BCH1416" s="333"/>
      <c r="BCI1416" s="333"/>
      <c r="BCJ1416" s="333"/>
      <c r="BCK1416" s="333"/>
      <c r="BCL1416" s="333"/>
      <c r="BCM1416" s="333"/>
      <c r="BCN1416" s="333"/>
      <c r="BCO1416" s="333"/>
      <c r="BCP1416" s="333"/>
      <c r="BCQ1416" s="333"/>
      <c r="BCR1416" s="333"/>
      <c r="BCS1416" s="333"/>
      <c r="BCT1416" s="333"/>
      <c r="BCU1416" s="333"/>
      <c r="BCV1416" s="333"/>
      <c r="BCW1416" s="333"/>
      <c r="BCX1416" s="333"/>
      <c r="BCY1416" s="333"/>
      <c r="BCZ1416" s="333"/>
      <c r="BDA1416" s="333"/>
      <c r="BDB1416" s="333"/>
      <c r="BDC1416" s="333"/>
      <c r="BDD1416" s="333"/>
      <c r="BDE1416" s="333"/>
      <c r="BDF1416" s="333"/>
      <c r="BDG1416" s="333"/>
      <c r="BDH1416" s="333"/>
      <c r="BDI1416" s="333"/>
      <c r="BDJ1416" s="333"/>
      <c r="BDK1416" s="333"/>
      <c r="BDL1416" s="333"/>
      <c r="BDM1416" s="333"/>
      <c r="BDN1416" s="333"/>
      <c r="BDO1416" s="333"/>
      <c r="BDP1416" s="333"/>
      <c r="BDQ1416" s="333"/>
      <c r="BDR1416" s="333"/>
      <c r="BDS1416" s="333"/>
      <c r="BDT1416" s="333"/>
      <c r="BDU1416" s="333"/>
      <c r="BDV1416" s="333"/>
      <c r="BDW1416" s="333"/>
      <c r="BDX1416" s="333"/>
      <c r="BDY1416" s="333"/>
      <c r="BDZ1416" s="333"/>
      <c r="BEA1416" s="333"/>
      <c r="BEB1416" s="333"/>
      <c r="BEC1416" s="333"/>
      <c r="BED1416" s="333"/>
      <c r="BEE1416" s="333"/>
      <c r="BEF1416" s="333"/>
      <c r="BEG1416" s="333"/>
      <c r="BEH1416" s="333"/>
      <c r="BEI1416" s="333"/>
      <c r="BEJ1416" s="333"/>
      <c r="BEK1416" s="333"/>
      <c r="BEL1416" s="333"/>
      <c r="BEM1416" s="333"/>
      <c r="BEN1416" s="333"/>
      <c r="BEO1416" s="333"/>
      <c r="BEP1416" s="333"/>
      <c r="BEQ1416" s="333"/>
      <c r="BER1416" s="333"/>
      <c r="BES1416" s="333"/>
      <c r="BET1416" s="333"/>
      <c r="BEU1416" s="333"/>
      <c r="BEV1416" s="333"/>
      <c r="BEW1416" s="333"/>
      <c r="BEX1416" s="333"/>
      <c r="BEY1416" s="333"/>
      <c r="BEZ1416" s="333"/>
      <c r="BFA1416" s="333"/>
      <c r="BFB1416" s="333"/>
      <c r="BFC1416" s="333"/>
      <c r="BFD1416" s="333"/>
      <c r="BFE1416" s="333"/>
      <c r="BFF1416" s="333"/>
      <c r="BFG1416" s="333"/>
      <c r="BFH1416" s="333"/>
      <c r="BFI1416" s="333"/>
      <c r="BFJ1416" s="333"/>
      <c r="BFK1416" s="333"/>
      <c r="BFL1416" s="333"/>
      <c r="BFM1416" s="333"/>
      <c r="BFN1416" s="333"/>
      <c r="BFO1416" s="333"/>
      <c r="BFP1416" s="333"/>
      <c r="BFQ1416" s="333"/>
      <c r="BFR1416" s="333"/>
      <c r="BFS1416" s="333"/>
      <c r="BFT1416" s="333"/>
      <c r="BFU1416" s="333"/>
      <c r="BFV1416" s="333"/>
      <c r="BFW1416" s="333"/>
      <c r="BFX1416" s="333"/>
      <c r="BFY1416" s="333"/>
      <c r="BFZ1416" s="333"/>
      <c r="BGA1416" s="333"/>
      <c r="BGB1416" s="333"/>
      <c r="BGC1416" s="333"/>
      <c r="BGD1416" s="333"/>
      <c r="BGE1416" s="333"/>
      <c r="BGF1416" s="333"/>
      <c r="BGG1416" s="333"/>
      <c r="BGH1416" s="333"/>
      <c r="BGI1416" s="333"/>
      <c r="BGJ1416" s="333"/>
      <c r="BGK1416" s="333"/>
      <c r="BGL1416" s="333"/>
      <c r="BGM1416" s="333"/>
      <c r="BGN1416" s="333"/>
      <c r="BGO1416" s="333"/>
      <c r="BGP1416" s="333"/>
      <c r="BGQ1416" s="333"/>
      <c r="BGR1416" s="333"/>
      <c r="BGS1416" s="333"/>
      <c r="BGT1416" s="333"/>
      <c r="BGU1416" s="333"/>
      <c r="BGV1416" s="333"/>
      <c r="BGW1416" s="333"/>
      <c r="BGX1416" s="333"/>
      <c r="BGY1416" s="333"/>
      <c r="BGZ1416" s="333"/>
      <c r="BHA1416" s="333"/>
      <c r="BHB1416" s="333"/>
      <c r="BHC1416" s="333"/>
      <c r="BHD1416" s="333"/>
      <c r="BHE1416" s="333"/>
      <c r="BHF1416" s="333"/>
      <c r="BHG1416" s="333"/>
      <c r="BHH1416" s="333"/>
      <c r="BHI1416" s="333"/>
      <c r="BHJ1416" s="333"/>
      <c r="BHK1416" s="333"/>
      <c r="BHL1416" s="333"/>
      <c r="BHM1416" s="333"/>
      <c r="BHN1416" s="333"/>
      <c r="BHO1416" s="333"/>
      <c r="BHP1416" s="333"/>
      <c r="BHQ1416" s="333"/>
      <c r="BHR1416" s="333"/>
      <c r="BHS1416" s="333"/>
      <c r="BHT1416" s="333"/>
      <c r="BHU1416" s="333"/>
      <c r="BHV1416" s="333"/>
      <c r="BHW1416" s="333"/>
      <c r="BHX1416" s="333"/>
      <c r="BHY1416" s="333"/>
      <c r="BHZ1416" s="333"/>
      <c r="BIA1416" s="333"/>
      <c r="BIB1416" s="333"/>
      <c r="BIC1416" s="333"/>
      <c r="BID1416" s="333"/>
      <c r="BIE1416" s="333"/>
      <c r="BIF1416" s="333"/>
      <c r="BIG1416" s="333"/>
      <c r="BIH1416" s="333"/>
      <c r="BII1416" s="333"/>
      <c r="BIJ1416" s="333"/>
      <c r="BIK1416" s="333"/>
      <c r="BIL1416" s="333"/>
      <c r="BIM1416" s="333"/>
      <c r="BIN1416" s="333"/>
      <c r="BIO1416" s="333"/>
      <c r="BIP1416" s="333"/>
      <c r="BIQ1416" s="333"/>
      <c r="BIR1416" s="333"/>
      <c r="BIS1416" s="333"/>
      <c r="BIT1416" s="333"/>
      <c r="BIU1416" s="333"/>
      <c r="BIV1416" s="333"/>
      <c r="BIW1416" s="333"/>
      <c r="BIX1416" s="333"/>
      <c r="BIY1416" s="333"/>
      <c r="BIZ1416" s="333"/>
      <c r="BJA1416" s="333"/>
      <c r="BJB1416" s="333"/>
      <c r="BJC1416" s="333"/>
      <c r="BJD1416" s="333"/>
      <c r="BJE1416" s="333"/>
      <c r="BJF1416" s="333"/>
      <c r="BJG1416" s="333"/>
      <c r="BJH1416" s="333"/>
      <c r="BJI1416" s="333"/>
      <c r="BJJ1416" s="333"/>
      <c r="BJK1416" s="333"/>
      <c r="BJL1416" s="333"/>
      <c r="BJM1416" s="333"/>
      <c r="BJN1416" s="333"/>
      <c r="BJO1416" s="333"/>
      <c r="BJP1416" s="333"/>
      <c r="BJQ1416" s="333"/>
      <c r="BJR1416" s="333"/>
      <c r="BJS1416" s="333"/>
      <c r="BJT1416" s="333"/>
      <c r="BJU1416" s="333"/>
      <c r="BJV1416" s="333"/>
      <c r="BJW1416" s="333"/>
      <c r="BJX1416" s="333"/>
      <c r="BJY1416" s="333"/>
      <c r="BJZ1416" s="333"/>
      <c r="BKA1416" s="333"/>
      <c r="BKB1416" s="333"/>
      <c r="BKC1416" s="333"/>
      <c r="BKD1416" s="333"/>
      <c r="BKE1416" s="333"/>
      <c r="BKF1416" s="333"/>
      <c r="BKG1416" s="333"/>
      <c r="BKH1416" s="333"/>
      <c r="BKI1416" s="333"/>
      <c r="BKJ1416" s="333"/>
      <c r="BKK1416" s="333"/>
      <c r="BKL1416" s="333"/>
      <c r="BKM1416" s="333"/>
      <c r="BKN1416" s="333"/>
      <c r="BKO1416" s="333"/>
      <c r="BKP1416" s="333"/>
      <c r="BKQ1416" s="333"/>
      <c r="BKR1416" s="333"/>
      <c r="BKS1416" s="333"/>
      <c r="BKT1416" s="333"/>
      <c r="BKU1416" s="333"/>
      <c r="BKV1416" s="333"/>
      <c r="BKW1416" s="333"/>
      <c r="BKX1416" s="333"/>
      <c r="BKY1416" s="333"/>
      <c r="BKZ1416" s="333"/>
      <c r="BLA1416" s="333"/>
      <c r="BLB1416" s="333"/>
      <c r="BLC1416" s="333"/>
      <c r="BLD1416" s="333"/>
      <c r="BLE1416" s="333"/>
      <c r="BLF1416" s="333"/>
      <c r="BLG1416" s="333"/>
      <c r="BLH1416" s="333"/>
      <c r="BLI1416" s="333"/>
      <c r="BLJ1416" s="333"/>
      <c r="BLK1416" s="333"/>
      <c r="BLL1416" s="333"/>
      <c r="BLM1416" s="333"/>
      <c r="BLN1416" s="333"/>
      <c r="BLO1416" s="333"/>
      <c r="BLP1416" s="333"/>
      <c r="BLQ1416" s="333"/>
      <c r="BLR1416" s="333"/>
      <c r="BLS1416" s="333"/>
      <c r="BLT1416" s="333"/>
      <c r="BLU1416" s="333"/>
      <c r="BLV1416" s="333"/>
      <c r="BLW1416" s="333"/>
      <c r="BLX1416" s="333"/>
      <c r="BLY1416" s="333"/>
      <c r="BLZ1416" s="333"/>
      <c r="BMA1416" s="333"/>
      <c r="BMB1416" s="333"/>
      <c r="BMC1416" s="333"/>
      <c r="BMD1416" s="333"/>
      <c r="BME1416" s="333"/>
      <c r="BMF1416" s="333"/>
      <c r="BMG1416" s="333"/>
      <c r="BMH1416" s="333"/>
      <c r="BMI1416" s="333"/>
      <c r="BMJ1416" s="333"/>
      <c r="BMK1416" s="333"/>
      <c r="BML1416" s="333"/>
      <c r="BMM1416" s="333"/>
      <c r="BMN1416" s="333"/>
      <c r="BMO1416" s="333"/>
      <c r="BMP1416" s="333"/>
      <c r="BMQ1416" s="333"/>
      <c r="BMR1416" s="333"/>
      <c r="BMS1416" s="333"/>
      <c r="BMT1416" s="333"/>
      <c r="BMU1416" s="333"/>
      <c r="BMV1416" s="333"/>
      <c r="BMW1416" s="333"/>
      <c r="BMX1416" s="333"/>
      <c r="BMY1416" s="333"/>
      <c r="BMZ1416" s="333"/>
      <c r="BNA1416" s="333"/>
      <c r="BNB1416" s="333"/>
      <c r="BNC1416" s="333"/>
      <c r="BND1416" s="333"/>
      <c r="BNE1416" s="333"/>
      <c r="BNF1416" s="333"/>
      <c r="BNG1416" s="333"/>
      <c r="BNH1416" s="333"/>
      <c r="BNI1416" s="333"/>
      <c r="BNJ1416" s="333"/>
      <c r="BNK1416" s="333"/>
      <c r="BNL1416" s="333"/>
      <c r="BNM1416" s="333"/>
      <c r="BNN1416" s="333"/>
      <c r="BNO1416" s="333"/>
      <c r="BNP1416" s="333"/>
      <c r="BNQ1416" s="333"/>
      <c r="BNR1416" s="333"/>
      <c r="BNS1416" s="333"/>
      <c r="BNT1416" s="333"/>
      <c r="BNU1416" s="333"/>
      <c r="BNV1416" s="333"/>
      <c r="BNW1416" s="333"/>
      <c r="BNX1416" s="333"/>
      <c r="BNY1416" s="333"/>
      <c r="BNZ1416" s="333"/>
      <c r="BOA1416" s="333"/>
      <c r="BOB1416" s="333"/>
      <c r="BOC1416" s="333"/>
      <c r="BOD1416" s="333"/>
      <c r="BOE1416" s="333"/>
      <c r="BOF1416" s="333"/>
      <c r="BOG1416" s="333"/>
      <c r="BOH1416" s="333"/>
      <c r="BOI1416" s="333"/>
      <c r="BOJ1416" s="333"/>
      <c r="BOK1416" s="333"/>
      <c r="BOL1416" s="333"/>
      <c r="BOM1416" s="333"/>
      <c r="BON1416" s="333"/>
      <c r="BOO1416" s="333"/>
      <c r="BOP1416" s="333"/>
      <c r="BOQ1416" s="333"/>
      <c r="BOR1416" s="333"/>
      <c r="BOS1416" s="333"/>
      <c r="BOT1416" s="333"/>
      <c r="BOU1416" s="333"/>
      <c r="BOV1416" s="333"/>
      <c r="BOW1416" s="333"/>
      <c r="BOX1416" s="333"/>
      <c r="BOY1416" s="333"/>
      <c r="BOZ1416" s="333"/>
      <c r="BPA1416" s="333"/>
      <c r="BPB1416" s="333"/>
      <c r="BPC1416" s="333"/>
      <c r="BPD1416" s="333"/>
      <c r="BPE1416" s="333"/>
      <c r="BPF1416" s="333"/>
      <c r="BPG1416" s="333"/>
      <c r="BPH1416" s="333"/>
      <c r="BPI1416" s="333"/>
      <c r="BPJ1416" s="333"/>
      <c r="BPK1416" s="333"/>
      <c r="BPL1416" s="333"/>
      <c r="BPM1416" s="333"/>
      <c r="BPN1416" s="333"/>
      <c r="BPO1416" s="333"/>
      <c r="BPP1416" s="333"/>
      <c r="BPQ1416" s="333"/>
      <c r="BPR1416" s="333"/>
      <c r="BPS1416" s="333"/>
      <c r="BPT1416" s="333"/>
      <c r="BPU1416" s="333"/>
      <c r="BPV1416" s="333"/>
      <c r="BPW1416" s="333"/>
      <c r="BPX1416" s="333"/>
      <c r="BPY1416" s="333"/>
      <c r="BPZ1416" s="333"/>
      <c r="BQA1416" s="333"/>
      <c r="BQB1416" s="333"/>
      <c r="BQC1416" s="333"/>
      <c r="BQD1416" s="333"/>
      <c r="BQE1416" s="333"/>
      <c r="BQF1416" s="333"/>
      <c r="BQG1416" s="333"/>
      <c r="BQH1416" s="333"/>
      <c r="BQI1416" s="333"/>
      <c r="BQJ1416" s="333"/>
      <c r="BQK1416" s="333"/>
      <c r="BQL1416" s="333"/>
      <c r="BQM1416" s="333"/>
      <c r="BQN1416" s="333"/>
      <c r="BQO1416" s="333"/>
      <c r="BQP1416" s="333"/>
      <c r="BQQ1416" s="333"/>
      <c r="BQR1416" s="333"/>
      <c r="BQS1416" s="333"/>
      <c r="BQT1416" s="333"/>
      <c r="BQU1416" s="333"/>
      <c r="BQV1416" s="333"/>
      <c r="BQW1416" s="333"/>
      <c r="BQX1416" s="333"/>
      <c r="BQY1416" s="333"/>
      <c r="BQZ1416" s="333"/>
      <c r="BRA1416" s="333"/>
      <c r="BRB1416" s="333"/>
      <c r="BRC1416" s="333"/>
      <c r="BRD1416" s="333"/>
      <c r="BRE1416" s="333"/>
      <c r="BRF1416" s="333"/>
      <c r="BRG1416" s="333"/>
      <c r="BRH1416" s="333"/>
      <c r="BRI1416" s="333"/>
      <c r="BRJ1416" s="333"/>
      <c r="BRK1416" s="333"/>
      <c r="BRL1416" s="333"/>
      <c r="BRM1416" s="333"/>
      <c r="BRN1416" s="333"/>
      <c r="BRO1416" s="333"/>
      <c r="BRP1416" s="333"/>
      <c r="BRQ1416" s="333"/>
      <c r="BRR1416" s="333"/>
      <c r="BRS1416" s="333"/>
      <c r="BRT1416" s="333"/>
      <c r="BRU1416" s="333"/>
      <c r="BRV1416" s="333"/>
      <c r="BRW1416" s="333"/>
      <c r="BRX1416" s="333"/>
      <c r="BRY1416" s="333"/>
      <c r="BRZ1416" s="333"/>
      <c r="BSA1416" s="333"/>
      <c r="BSB1416" s="333"/>
      <c r="BSC1416" s="333"/>
      <c r="BSD1416" s="333"/>
      <c r="BSE1416" s="333"/>
      <c r="BSF1416" s="333"/>
      <c r="BSG1416" s="333"/>
      <c r="BSH1416" s="333"/>
      <c r="BSI1416" s="333"/>
      <c r="BSJ1416" s="333"/>
      <c r="BSK1416" s="333"/>
      <c r="BSL1416" s="333"/>
      <c r="BSM1416" s="333"/>
      <c r="BSN1416" s="333"/>
      <c r="BSO1416" s="333"/>
      <c r="BSP1416" s="333"/>
      <c r="BSQ1416" s="333"/>
      <c r="BSR1416" s="333"/>
      <c r="BSS1416" s="333"/>
      <c r="BST1416" s="333"/>
      <c r="BSU1416" s="333"/>
      <c r="BSV1416" s="333"/>
      <c r="BSW1416" s="333"/>
      <c r="BSX1416" s="333"/>
      <c r="BSY1416" s="333"/>
      <c r="BSZ1416" s="333"/>
      <c r="BTA1416" s="333"/>
      <c r="BTB1416" s="333"/>
      <c r="BTC1416" s="333"/>
      <c r="BTD1416" s="333"/>
      <c r="BTE1416" s="333"/>
      <c r="BTF1416" s="333"/>
      <c r="BTG1416" s="333"/>
      <c r="BTH1416" s="333"/>
      <c r="BTI1416" s="333"/>
      <c r="BTJ1416" s="333"/>
      <c r="BTK1416" s="333"/>
      <c r="BTL1416" s="333"/>
      <c r="BTM1416" s="333"/>
      <c r="BTN1416" s="333"/>
      <c r="BTO1416" s="333"/>
      <c r="BTP1416" s="333"/>
      <c r="BTQ1416" s="333"/>
      <c r="BTR1416" s="333"/>
      <c r="BTS1416" s="333"/>
      <c r="BTT1416" s="333"/>
      <c r="BTU1416" s="333"/>
      <c r="BTV1416" s="333"/>
      <c r="BTW1416" s="333"/>
      <c r="BTX1416" s="333"/>
      <c r="BTY1416" s="333"/>
      <c r="BTZ1416" s="333"/>
      <c r="BUA1416" s="333"/>
      <c r="BUB1416" s="333"/>
      <c r="BUC1416" s="333"/>
      <c r="BUD1416" s="333"/>
      <c r="BUE1416" s="333"/>
      <c r="BUF1416" s="333"/>
      <c r="BUG1416" s="333"/>
      <c r="BUH1416" s="333"/>
      <c r="BUI1416" s="333"/>
      <c r="BUJ1416" s="333"/>
      <c r="BUK1416" s="333"/>
      <c r="BUL1416" s="333"/>
      <c r="BUM1416" s="333"/>
      <c r="BUN1416" s="333"/>
      <c r="BUO1416" s="333"/>
      <c r="BUP1416" s="333"/>
      <c r="BUQ1416" s="333"/>
      <c r="BUR1416" s="333"/>
      <c r="BUS1416" s="333"/>
      <c r="BUT1416" s="333"/>
      <c r="BUU1416" s="333"/>
      <c r="BUV1416" s="333"/>
      <c r="BUW1416" s="333"/>
      <c r="BUX1416" s="333"/>
      <c r="BUY1416" s="333"/>
      <c r="BUZ1416" s="333"/>
      <c r="BVA1416" s="333"/>
      <c r="BVB1416" s="333"/>
      <c r="BVC1416" s="333"/>
      <c r="BVD1416" s="333"/>
      <c r="BVE1416" s="333"/>
      <c r="BVF1416" s="333"/>
      <c r="BVG1416" s="333"/>
      <c r="BVH1416" s="333"/>
      <c r="BVI1416" s="333"/>
      <c r="BVJ1416" s="333"/>
      <c r="BVK1416" s="333"/>
      <c r="BVL1416" s="333"/>
      <c r="BVM1416" s="333"/>
      <c r="BVN1416" s="333"/>
      <c r="BVO1416" s="333"/>
      <c r="BVP1416" s="333"/>
      <c r="BVQ1416" s="333"/>
      <c r="BVR1416" s="333"/>
      <c r="BVS1416" s="333"/>
      <c r="BVT1416" s="333"/>
      <c r="BVU1416" s="333"/>
      <c r="BVV1416" s="333"/>
      <c r="BVW1416" s="333"/>
      <c r="BVX1416" s="333"/>
      <c r="BVY1416" s="333"/>
      <c r="BVZ1416" s="333"/>
      <c r="BWA1416" s="333"/>
      <c r="BWB1416" s="333"/>
      <c r="BWC1416" s="333"/>
      <c r="BWD1416" s="333"/>
      <c r="BWE1416" s="333"/>
      <c r="BWF1416" s="333"/>
      <c r="BWG1416" s="333"/>
      <c r="BWH1416" s="333"/>
      <c r="BWI1416" s="333"/>
      <c r="BWJ1416" s="333"/>
      <c r="BWK1416" s="333"/>
      <c r="BWL1416" s="333"/>
      <c r="BWM1416" s="333"/>
      <c r="BWN1416" s="333"/>
      <c r="BWO1416" s="333"/>
      <c r="BWP1416" s="333"/>
      <c r="BWQ1416" s="333"/>
      <c r="BWR1416" s="333"/>
      <c r="BWS1416" s="333"/>
      <c r="BWT1416" s="333"/>
      <c r="BWU1416" s="333"/>
      <c r="BWV1416" s="333"/>
      <c r="BWW1416" s="333"/>
      <c r="BWX1416" s="333"/>
      <c r="BWY1416" s="333"/>
      <c r="BWZ1416" s="333"/>
      <c r="BXA1416" s="333"/>
      <c r="BXB1416" s="333"/>
      <c r="BXC1416" s="333"/>
      <c r="BXD1416" s="333"/>
      <c r="BXE1416" s="333"/>
      <c r="BXF1416" s="333"/>
      <c r="BXG1416" s="333"/>
      <c r="BXH1416" s="333"/>
      <c r="BXI1416" s="333"/>
      <c r="BXJ1416" s="333"/>
      <c r="BXK1416" s="333"/>
      <c r="BXL1416" s="333"/>
      <c r="BXM1416" s="333"/>
      <c r="BXN1416" s="333"/>
      <c r="BXO1416" s="333"/>
      <c r="BXP1416" s="333"/>
      <c r="BXQ1416" s="333"/>
      <c r="BXR1416" s="333"/>
      <c r="BXS1416" s="333"/>
      <c r="BXT1416" s="333"/>
      <c r="BXU1416" s="333"/>
      <c r="BXV1416" s="333"/>
      <c r="BXW1416" s="333"/>
      <c r="BXX1416" s="333"/>
      <c r="BXY1416" s="333"/>
      <c r="BXZ1416" s="333"/>
      <c r="BYA1416" s="333"/>
      <c r="BYB1416" s="333"/>
      <c r="BYC1416" s="333"/>
      <c r="BYD1416" s="333"/>
      <c r="BYE1416" s="333"/>
      <c r="BYF1416" s="333"/>
      <c r="BYG1416" s="333"/>
      <c r="BYH1416" s="333"/>
      <c r="BYI1416" s="333"/>
      <c r="BYJ1416" s="333"/>
      <c r="BYK1416" s="333"/>
      <c r="BYL1416" s="333"/>
      <c r="BYM1416" s="333"/>
      <c r="BYN1416" s="333"/>
      <c r="BYO1416" s="333"/>
      <c r="BYP1416" s="333"/>
      <c r="BYQ1416" s="333"/>
      <c r="BYR1416" s="333"/>
      <c r="BYS1416" s="333"/>
      <c r="BYT1416" s="333"/>
      <c r="BYU1416" s="333"/>
      <c r="BYV1416" s="333"/>
      <c r="BYW1416" s="333"/>
      <c r="BYX1416" s="333"/>
      <c r="BYY1416" s="333"/>
      <c r="BYZ1416" s="333"/>
      <c r="BZA1416" s="333"/>
      <c r="BZB1416" s="333"/>
      <c r="BZC1416" s="333"/>
      <c r="BZD1416" s="333"/>
      <c r="BZE1416" s="333"/>
      <c r="BZF1416" s="333"/>
      <c r="BZG1416" s="333"/>
      <c r="BZH1416" s="333"/>
      <c r="BZI1416" s="333"/>
      <c r="BZJ1416" s="333"/>
      <c r="BZK1416" s="333"/>
      <c r="BZL1416" s="333"/>
      <c r="BZM1416" s="333"/>
      <c r="BZN1416" s="333"/>
      <c r="BZO1416" s="333"/>
      <c r="BZP1416" s="333"/>
      <c r="BZQ1416" s="333"/>
      <c r="BZR1416" s="333"/>
      <c r="BZS1416" s="333"/>
      <c r="BZT1416" s="333"/>
      <c r="BZU1416" s="333"/>
      <c r="BZV1416" s="333"/>
      <c r="BZW1416" s="333"/>
      <c r="BZX1416" s="333"/>
      <c r="BZY1416" s="333"/>
      <c r="BZZ1416" s="333"/>
      <c r="CAA1416" s="333"/>
      <c r="CAB1416" s="333"/>
      <c r="CAC1416" s="333"/>
      <c r="CAD1416" s="333"/>
      <c r="CAE1416" s="333"/>
      <c r="CAF1416" s="333"/>
      <c r="CAG1416" s="333"/>
      <c r="CAH1416" s="333"/>
      <c r="CAI1416" s="333"/>
      <c r="CAJ1416" s="333"/>
      <c r="CAK1416" s="333"/>
      <c r="CAL1416" s="333"/>
      <c r="CAM1416" s="333"/>
      <c r="CAN1416" s="333"/>
      <c r="CAO1416" s="333"/>
      <c r="CAP1416" s="333"/>
      <c r="CAQ1416" s="333"/>
      <c r="CAR1416" s="333"/>
      <c r="CAS1416" s="333"/>
      <c r="CAT1416" s="333"/>
      <c r="CAU1416" s="333"/>
      <c r="CAV1416" s="333"/>
      <c r="CAW1416" s="333"/>
      <c r="CAX1416" s="333"/>
      <c r="CAY1416" s="333"/>
      <c r="CAZ1416" s="333"/>
      <c r="CBA1416" s="333"/>
      <c r="CBB1416" s="333"/>
      <c r="CBC1416" s="333"/>
      <c r="CBD1416" s="333"/>
      <c r="CBE1416" s="333"/>
      <c r="CBF1416" s="333"/>
      <c r="CBG1416" s="333"/>
      <c r="CBH1416" s="333"/>
      <c r="CBI1416" s="333"/>
      <c r="CBJ1416" s="333"/>
      <c r="CBK1416" s="333"/>
      <c r="CBL1416" s="333"/>
      <c r="CBM1416" s="333"/>
      <c r="CBN1416" s="333"/>
      <c r="CBO1416" s="333"/>
      <c r="CBP1416" s="333"/>
      <c r="CBQ1416" s="333"/>
      <c r="CBR1416" s="333"/>
      <c r="CBS1416" s="333"/>
      <c r="CBT1416" s="333"/>
      <c r="CBU1416" s="333"/>
      <c r="CBV1416" s="333"/>
      <c r="CBW1416" s="333"/>
      <c r="CBX1416" s="333"/>
      <c r="CBY1416" s="333"/>
      <c r="CBZ1416" s="333"/>
      <c r="CCA1416" s="333"/>
      <c r="CCB1416" s="333"/>
      <c r="CCC1416" s="333"/>
      <c r="CCD1416" s="333"/>
      <c r="CCE1416" s="333"/>
      <c r="CCF1416" s="333"/>
      <c r="CCG1416" s="333"/>
      <c r="CCH1416" s="333"/>
      <c r="CCI1416" s="333"/>
      <c r="CCJ1416" s="333"/>
      <c r="CCK1416" s="333"/>
      <c r="CCL1416" s="333"/>
      <c r="CCM1416" s="333"/>
      <c r="CCN1416" s="333"/>
      <c r="CCO1416" s="333"/>
      <c r="CCP1416" s="333"/>
      <c r="CCQ1416" s="333"/>
      <c r="CCR1416" s="333"/>
      <c r="CCS1416" s="333"/>
      <c r="CCT1416" s="333"/>
      <c r="CCU1416" s="333"/>
      <c r="CCV1416" s="333"/>
      <c r="CCW1416" s="333"/>
      <c r="CCX1416" s="333"/>
      <c r="CCY1416" s="333"/>
      <c r="CCZ1416" s="333"/>
      <c r="CDA1416" s="333"/>
      <c r="CDB1416" s="333"/>
      <c r="CDC1416" s="333"/>
      <c r="CDD1416" s="333"/>
      <c r="CDE1416" s="333"/>
      <c r="CDF1416" s="333"/>
      <c r="CDG1416" s="333"/>
      <c r="CDH1416" s="333"/>
      <c r="CDI1416" s="333"/>
      <c r="CDJ1416" s="333"/>
      <c r="CDK1416" s="333"/>
      <c r="CDL1416" s="333"/>
      <c r="CDM1416" s="333"/>
      <c r="CDN1416" s="333"/>
      <c r="CDO1416" s="333"/>
      <c r="CDP1416" s="333"/>
      <c r="CDQ1416" s="333"/>
      <c r="CDR1416" s="333"/>
      <c r="CDS1416" s="333"/>
      <c r="CDT1416" s="333"/>
      <c r="CDU1416" s="333"/>
      <c r="CDV1416" s="333"/>
      <c r="CDW1416" s="333"/>
      <c r="CDX1416" s="333"/>
      <c r="CDY1416" s="333"/>
      <c r="CDZ1416" s="333"/>
      <c r="CEA1416" s="333"/>
      <c r="CEB1416" s="333"/>
      <c r="CEC1416" s="333"/>
      <c r="CED1416" s="333"/>
      <c r="CEE1416" s="333"/>
      <c r="CEF1416" s="333"/>
      <c r="CEG1416" s="333"/>
      <c r="CEH1416" s="333"/>
      <c r="CEI1416" s="333"/>
      <c r="CEJ1416" s="333"/>
      <c r="CEK1416" s="333"/>
      <c r="CEL1416" s="333"/>
      <c r="CEM1416" s="333"/>
      <c r="CEN1416" s="333"/>
      <c r="CEO1416" s="333"/>
      <c r="CEP1416" s="333"/>
      <c r="CEQ1416" s="333"/>
      <c r="CER1416" s="333"/>
      <c r="CES1416" s="333"/>
      <c r="CET1416" s="333"/>
      <c r="CEU1416" s="333"/>
      <c r="CEV1416" s="333"/>
      <c r="CEW1416" s="333"/>
      <c r="CEX1416" s="333"/>
      <c r="CEY1416" s="333"/>
      <c r="CEZ1416" s="333"/>
      <c r="CFA1416" s="333"/>
      <c r="CFB1416" s="333"/>
      <c r="CFC1416" s="333"/>
      <c r="CFD1416" s="333"/>
      <c r="CFE1416" s="333"/>
      <c r="CFF1416" s="333"/>
      <c r="CFG1416" s="333"/>
      <c r="CFH1416" s="333"/>
      <c r="CFI1416" s="333"/>
      <c r="CFJ1416" s="333"/>
      <c r="CFK1416" s="333"/>
      <c r="CFL1416" s="333"/>
      <c r="CFM1416" s="333"/>
      <c r="CFN1416" s="333"/>
      <c r="CFO1416" s="333"/>
      <c r="CFP1416" s="333"/>
      <c r="CFQ1416" s="333"/>
      <c r="CFR1416" s="333"/>
      <c r="CFS1416" s="333"/>
      <c r="CFT1416" s="333"/>
      <c r="CFU1416" s="333"/>
      <c r="CFV1416" s="333"/>
      <c r="CFW1416" s="333"/>
      <c r="CFX1416" s="333"/>
      <c r="CFY1416" s="333"/>
      <c r="CFZ1416" s="333"/>
      <c r="CGA1416" s="333"/>
      <c r="CGB1416" s="333"/>
      <c r="CGC1416" s="333"/>
      <c r="CGD1416" s="333"/>
      <c r="CGE1416" s="333"/>
      <c r="CGF1416" s="333"/>
      <c r="CGG1416" s="333"/>
      <c r="CGH1416" s="333"/>
      <c r="CGI1416" s="333"/>
      <c r="CGJ1416" s="333"/>
      <c r="CGK1416" s="333"/>
      <c r="CGL1416" s="333"/>
      <c r="CGM1416" s="333"/>
      <c r="CGN1416" s="333"/>
      <c r="CGO1416" s="333"/>
      <c r="CGP1416" s="333"/>
      <c r="CGQ1416" s="333"/>
      <c r="CGR1416" s="333"/>
      <c r="CGS1416" s="333"/>
      <c r="CGT1416" s="333"/>
      <c r="CGU1416" s="333"/>
      <c r="CGV1416" s="333"/>
      <c r="CGW1416" s="333"/>
      <c r="CGX1416" s="333"/>
      <c r="CGY1416" s="333"/>
      <c r="CGZ1416" s="333"/>
      <c r="CHA1416" s="333"/>
      <c r="CHB1416" s="333"/>
      <c r="CHC1416" s="333"/>
      <c r="CHD1416" s="333"/>
      <c r="CHE1416" s="333"/>
      <c r="CHF1416" s="333"/>
      <c r="CHG1416" s="333"/>
      <c r="CHH1416" s="333"/>
      <c r="CHI1416" s="333"/>
      <c r="CHJ1416" s="333"/>
      <c r="CHK1416" s="333"/>
      <c r="CHL1416" s="333"/>
      <c r="CHM1416" s="333"/>
      <c r="CHN1416" s="333"/>
      <c r="CHO1416" s="333"/>
      <c r="CHP1416" s="333"/>
      <c r="CHQ1416" s="333"/>
      <c r="CHR1416" s="333"/>
      <c r="CHS1416" s="333"/>
      <c r="CHT1416" s="333"/>
      <c r="CHU1416" s="333"/>
      <c r="CHV1416" s="333"/>
      <c r="CHW1416" s="333"/>
      <c r="CHX1416" s="333"/>
      <c r="CHY1416" s="333"/>
      <c r="CHZ1416" s="333"/>
      <c r="CIA1416" s="333"/>
      <c r="CIB1416" s="333"/>
      <c r="CIC1416" s="333"/>
      <c r="CID1416" s="333"/>
      <c r="CIE1416" s="333"/>
      <c r="CIF1416" s="333"/>
      <c r="CIG1416" s="333"/>
      <c r="CIH1416" s="333"/>
      <c r="CII1416" s="333"/>
      <c r="CIJ1416" s="333"/>
      <c r="CIK1416" s="333"/>
      <c r="CIL1416" s="333"/>
      <c r="CIM1416" s="333"/>
      <c r="CIN1416" s="333"/>
      <c r="CIO1416" s="333"/>
      <c r="CIP1416" s="333"/>
      <c r="CIQ1416" s="333"/>
      <c r="CIR1416" s="333"/>
      <c r="CIS1416" s="333"/>
      <c r="CIT1416" s="333"/>
      <c r="CIU1416" s="333"/>
      <c r="CIV1416" s="333"/>
      <c r="CIW1416" s="333"/>
      <c r="CIX1416" s="333"/>
      <c r="CIY1416" s="333"/>
      <c r="CIZ1416" s="333"/>
      <c r="CJA1416" s="333"/>
      <c r="CJB1416" s="333"/>
      <c r="CJC1416" s="333"/>
      <c r="CJD1416" s="333"/>
      <c r="CJE1416" s="333"/>
      <c r="CJF1416" s="333"/>
      <c r="CJG1416" s="333"/>
      <c r="CJH1416" s="333"/>
      <c r="CJI1416" s="333"/>
      <c r="CJJ1416" s="333"/>
      <c r="CJK1416" s="333"/>
      <c r="CJL1416" s="333"/>
      <c r="CJM1416" s="333"/>
      <c r="CJN1416" s="333"/>
      <c r="CJO1416" s="333"/>
      <c r="CJP1416" s="333"/>
      <c r="CJQ1416" s="333"/>
      <c r="CJR1416" s="333"/>
      <c r="CJS1416" s="333"/>
      <c r="CJT1416" s="333"/>
      <c r="CJU1416" s="333"/>
      <c r="CJV1416" s="333"/>
      <c r="CJW1416" s="333"/>
      <c r="CJX1416" s="333"/>
      <c r="CJY1416" s="333"/>
      <c r="CJZ1416" s="333"/>
      <c r="CKA1416" s="333"/>
      <c r="CKB1416" s="333"/>
      <c r="CKC1416" s="333"/>
      <c r="CKD1416" s="333"/>
      <c r="CKE1416" s="333"/>
      <c r="CKF1416" s="333"/>
      <c r="CKG1416" s="333"/>
      <c r="CKH1416" s="333"/>
      <c r="CKI1416" s="333"/>
      <c r="CKJ1416" s="333"/>
      <c r="CKK1416" s="333"/>
      <c r="CKL1416" s="333"/>
      <c r="CKM1416" s="333"/>
      <c r="CKN1416" s="333"/>
      <c r="CKO1416" s="333"/>
      <c r="CKP1416" s="333"/>
      <c r="CKQ1416" s="333"/>
      <c r="CKR1416" s="333"/>
      <c r="CKS1416" s="333"/>
      <c r="CKT1416" s="333"/>
      <c r="CKU1416" s="333"/>
      <c r="CKV1416" s="333"/>
      <c r="CKW1416" s="333"/>
      <c r="CKX1416" s="333"/>
      <c r="CKY1416" s="333"/>
      <c r="CKZ1416" s="333"/>
      <c r="CLA1416" s="333"/>
      <c r="CLB1416" s="333"/>
      <c r="CLC1416" s="333"/>
      <c r="CLD1416" s="333"/>
      <c r="CLE1416" s="333"/>
      <c r="CLF1416" s="333"/>
      <c r="CLG1416" s="333"/>
      <c r="CLH1416" s="333"/>
      <c r="CLI1416" s="333"/>
      <c r="CLJ1416" s="333"/>
      <c r="CLK1416" s="333"/>
      <c r="CLL1416" s="333"/>
      <c r="CLM1416" s="333"/>
      <c r="CLN1416" s="333"/>
      <c r="CLO1416" s="333"/>
      <c r="CLP1416" s="333"/>
      <c r="CLQ1416" s="333"/>
      <c r="CLR1416" s="333"/>
      <c r="CLS1416" s="333"/>
      <c r="CLT1416" s="333"/>
      <c r="CLU1416" s="333"/>
      <c r="CLV1416" s="333"/>
      <c r="CLW1416" s="333"/>
      <c r="CLX1416" s="333"/>
      <c r="CLY1416" s="333"/>
      <c r="CLZ1416" s="333"/>
      <c r="CMA1416" s="333"/>
      <c r="CMB1416" s="333"/>
      <c r="CMC1416" s="333"/>
      <c r="CMD1416" s="333"/>
      <c r="CME1416" s="333"/>
      <c r="CMF1416" s="333"/>
      <c r="CMG1416" s="333"/>
      <c r="CMH1416" s="333"/>
      <c r="CMI1416" s="333"/>
      <c r="CMJ1416" s="333"/>
      <c r="CMK1416" s="333"/>
      <c r="CML1416" s="333"/>
      <c r="CMM1416" s="333"/>
      <c r="CMN1416" s="333"/>
      <c r="CMO1416" s="333"/>
      <c r="CMP1416" s="333"/>
      <c r="CMQ1416" s="333"/>
      <c r="CMR1416" s="333"/>
      <c r="CMS1416" s="333"/>
      <c r="CMT1416" s="333"/>
      <c r="CMU1416" s="333"/>
      <c r="CMV1416" s="333"/>
      <c r="CMW1416" s="333"/>
      <c r="CMX1416" s="333"/>
      <c r="CMY1416" s="333"/>
      <c r="CMZ1416" s="333"/>
      <c r="CNA1416" s="333"/>
      <c r="CNB1416" s="333"/>
      <c r="CNC1416" s="333"/>
      <c r="CND1416" s="333"/>
      <c r="CNE1416" s="333"/>
      <c r="CNF1416" s="333"/>
      <c r="CNG1416" s="333"/>
      <c r="CNH1416" s="333"/>
      <c r="CNI1416" s="333"/>
      <c r="CNJ1416" s="333"/>
      <c r="CNK1416" s="333"/>
      <c r="CNL1416" s="333"/>
      <c r="CNM1416" s="333"/>
      <c r="CNN1416" s="333"/>
      <c r="CNO1416" s="333"/>
      <c r="CNP1416" s="333"/>
      <c r="CNQ1416" s="333"/>
      <c r="CNR1416" s="333"/>
      <c r="CNS1416" s="333"/>
      <c r="CNT1416" s="333"/>
      <c r="CNU1416" s="333"/>
      <c r="CNV1416" s="333"/>
      <c r="CNW1416" s="333"/>
      <c r="CNX1416" s="333"/>
      <c r="CNY1416" s="333"/>
      <c r="CNZ1416" s="333"/>
      <c r="COA1416" s="333"/>
      <c r="COB1416" s="333"/>
      <c r="COC1416" s="333"/>
      <c r="COD1416" s="333"/>
      <c r="COE1416" s="333"/>
      <c r="COF1416" s="333"/>
      <c r="COG1416" s="333"/>
      <c r="COH1416" s="333"/>
      <c r="COI1416" s="333"/>
      <c r="COJ1416" s="333"/>
      <c r="COK1416" s="333"/>
      <c r="COL1416" s="333"/>
      <c r="COM1416" s="333"/>
      <c r="CON1416" s="333"/>
      <c r="COO1416" s="333"/>
      <c r="COP1416" s="333"/>
      <c r="COQ1416" s="333"/>
      <c r="COR1416" s="333"/>
      <c r="COS1416" s="333"/>
      <c r="COT1416" s="333"/>
      <c r="COU1416" s="333"/>
      <c r="COV1416" s="333"/>
      <c r="COW1416" s="333"/>
      <c r="COX1416" s="333"/>
      <c r="COY1416" s="333"/>
      <c r="COZ1416" s="333"/>
      <c r="CPA1416" s="333"/>
      <c r="CPB1416" s="333"/>
      <c r="CPC1416" s="333"/>
      <c r="CPD1416" s="333"/>
      <c r="CPE1416" s="333"/>
      <c r="CPF1416" s="333"/>
      <c r="CPG1416" s="333"/>
      <c r="CPH1416" s="333"/>
      <c r="CPI1416" s="333"/>
      <c r="CPJ1416" s="333"/>
      <c r="CPK1416" s="333"/>
      <c r="CPL1416" s="333"/>
      <c r="CPM1416" s="333"/>
      <c r="CPN1416" s="333"/>
      <c r="CPO1416" s="333"/>
      <c r="CPP1416" s="333"/>
      <c r="CPQ1416" s="333"/>
      <c r="CPR1416" s="333"/>
      <c r="CPS1416" s="333"/>
      <c r="CPT1416" s="333"/>
      <c r="CPU1416" s="333"/>
      <c r="CPV1416" s="333"/>
      <c r="CPW1416" s="333"/>
      <c r="CPX1416" s="333"/>
      <c r="CPY1416" s="333"/>
      <c r="CPZ1416" s="333"/>
      <c r="CQA1416" s="333"/>
      <c r="CQB1416" s="333"/>
      <c r="CQC1416" s="333"/>
      <c r="CQD1416" s="333"/>
      <c r="CQE1416" s="333"/>
      <c r="CQF1416" s="333"/>
      <c r="CQG1416" s="333"/>
      <c r="CQH1416" s="333"/>
      <c r="CQI1416" s="333"/>
      <c r="CQJ1416" s="333"/>
      <c r="CQK1416" s="333"/>
      <c r="CQL1416" s="333"/>
      <c r="CQM1416" s="333"/>
      <c r="CQN1416" s="333"/>
      <c r="CQO1416" s="333"/>
      <c r="CQP1416" s="333"/>
      <c r="CQQ1416" s="333"/>
      <c r="CQR1416" s="333"/>
      <c r="CQS1416" s="333"/>
      <c r="CQT1416" s="333"/>
      <c r="CQU1416" s="333"/>
      <c r="CQV1416" s="333"/>
      <c r="CQW1416" s="333"/>
      <c r="CQX1416" s="333"/>
      <c r="CQY1416" s="333"/>
      <c r="CQZ1416" s="333"/>
      <c r="CRA1416" s="333"/>
      <c r="CRB1416" s="333"/>
      <c r="CRC1416" s="333"/>
      <c r="CRD1416" s="333"/>
      <c r="CRE1416" s="333"/>
      <c r="CRF1416" s="333"/>
      <c r="CRG1416" s="333"/>
      <c r="CRH1416" s="333"/>
      <c r="CRI1416" s="333"/>
      <c r="CRJ1416" s="333"/>
      <c r="CRK1416" s="333"/>
      <c r="CRL1416" s="333"/>
      <c r="CRM1416" s="333"/>
      <c r="CRN1416" s="333"/>
      <c r="CRO1416" s="333"/>
      <c r="CRP1416" s="333"/>
      <c r="CRQ1416" s="333"/>
      <c r="CRR1416" s="333"/>
      <c r="CRS1416" s="333"/>
      <c r="CRT1416" s="333"/>
      <c r="CRU1416" s="333"/>
      <c r="CRV1416" s="333"/>
      <c r="CRW1416" s="333"/>
      <c r="CRX1416" s="333"/>
      <c r="CRY1416" s="333"/>
      <c r="CRZ1416" s="333"/>
      <c r="CSA1416" s="333"/>
      <c r="CSB1416" s="333"/>
      <c r="CSC1416" s="333"/>
      <c r="CSD1416" s="333"/>
      <c r="CSE1416" s="333"/>
      <c r="CSF1416" s="333"/>
      <c r="CSG1416" s="333"/>
      <c r="CSH1416" s="333"/>
      <c r="CSI1416" s="333"/>
      <c r="CSJ1416" s="333"/>
      <c r="CSK1416" s="333"/>
      <c r="CSL1416" s="333"/>
      <c r="CSM1416" s="333"/>
      <c r="CSN1416" s="333"/>
      <c r="CSO1416" s="333"/>
      <c r="CSP1416" s="333"/>
      <c r="CSQ1416" s="333"/>
      <c r="CSR1416" s="333"/>
      <c r="CSS1416" s="333"/>
      <c r="CST1416" s="333"/>
      <c r="CSU1416" s="333"/>
      <c r="CSV1416" s="333"/>
      <c r="CSW1416" s="333"/>
      <c r="CSX1416" s="333"/>
      <c r="CSY1416" s="333"/>
      <c r="CSZ1416" s="333"/>
      <c r="CTA1416" s="333"/>
      <c r="CTB1416" s="333"/>
      <c r="CTC1416" s="333"/>
      <c r="CTD1416" s="333"/>
      <c r="CTE1416" s="333"/>
      <c r="CTF1416" s="333"/>
      <c r="CTG1416" s="333"/>
      <c r="CTH1416" s="333"/>
      <c r="CTI1416" s="333"/>
      <c r="CTJ1416" s="333"/>
      <c r="CTK1416" s="333"/>
      <c r="CTL1416" s="333"/>
      <c r="CTM1416" s="333"/>
      <c r="CTN1416" s="333"/>
      <c r="CTO1416" s="333"/>
      <c r="CTP1416" s="333"/>
      <c r="CTQ1416" s="333"/>
      <c r="CTR1416" s="333"/>
      <c r="CTS1416" s="333"/>
      <c r="CTT1416" s="333"/>
      <c r="CTU1416" s="333"/>
      <c r="CTV1416" s="333"/>
      <c r="CTW1416" s="333"/>
      <c r="CTX1416" s="333"/>
      <c r="CTY1416" s="333"/>
      <c r="CTZ1416" s="333"/>
      <c r="CUA1416" s="333"/>
      <c r="CUB1416" s="333"/>
      <c r="CUC1416" s="333"/>
      <c r="CUD1416" s="333"/>
      <c r="CUE1416" s="333"/>
      <c r="CUF1416" s="333"/>
      <c r="CUG1416" s="333"/>
      <c r="CUH1416" s="333"/>
      <c r="CUI1416" s="333"/>
      <c r="CUJ1416" s="333"/>
      <c r="CUK1416" s="333"/>
      <c r="CUL1416" s="333"/>
      <c r="CUM1416" s="333"/>
      <c r="CUN1416" s="333"/>
      <c r="CUO1416" s="333"/>
      <c r="CUP1416" s="333"/>
      <c r="CUQ1416" s="333"/>
      <c r="CUR1416" s="333"/>
      <c r="CUS1416" s="333"/>
      <c r="CUT1416" s="333"/>
      <c r="CUU1416" s="333"/>
      <c r="CUV1416" s="333"/>
      <c r="CUW1416" s="333"/>
      <c r="CUX1416" s="333"/>
      <c r="CUY1416" s="333"/>
      <c r="CUZ1416" s="333"/>
      <c r="CVA1416" s="333"/>
      <c r="CVB1416" s="333"/>
      <c r="CVC1416" s="333"/>
      <c r="CVD1416" s="333"/>
      <c r="CVE1416" s="333"/>
      <c r="CVF1416" s="333"/>
      <c r="CVG1416" s="333"/>
      <c r="CVH1416" s="333"/>
      <c r="CVI1416" s="333"/>
      <c r="CVJ1416" s="333"/>
      <c r="CVK1416" s="333"/>
      <c r="CVL1416" s="333"/>
      <c r="CVM1416" s="333"/>
      <c r="CVN1416" s="333"/>
      <c r="CVO1416" s="333"/>
      <c r="CVP1416" s="333"/>
      <c r="CVQ1416" s="333"/>
      <c r="CVR1416" s="333"/>
      <c r="CVS1416" s="333"/>
      <c r="CVT1416" s="333"/>
      <c r="CVU1416" s="333"/>
      <c r="CVV1416" s="333"/>
      <c r="CVW1416" s="333"/>
      <c r="CVX1416" s="333"/>
      <c r="CVY1416" s="333"/>
      <c r="CVZ1416" s="333"/>
      <c r="CWA1416" s="333"/>
      <c r="CWB1416" s="333"/>
      <c r="CWC1416" s="333"/>
      <c r="CWD1416" s="333"/>
      <c r="CWE1416" s="333"/>
      <c r="CWF1416" s="333"/>
      <c r="CWG1416" s="333"/>
      <c r="CWH1416" s="333"/>
      <c r="CWI1416" s="333"/>
      <c r="CWJ1416" s="333"/>
      <c r="CWK1416" s="333"/>
      <c r="CWL1416" s="333"/>
      <c r="CWM1416" s="333"/>
      <c r="CWN1416" s="333"/>
      <c r="CWO1416" s="333"/>
      <c r="CWP1416" s="333"/>
      <c r="CWQ1416" s="333"/>
      <c r="CWR1416" s="333"/>
      <c r="CWS1416" s="333"/>
      <c r="CWT1416" s="333"/>
      <c r="CWU1416" s="333"/>
      <c r="CWV1416" s="333"/>
      <c r="CWW1416" s="333"/>
      <c r="CWX1416" s="333"/>
      <c r="CWY1416" s="333"/>
      <c r="CWZ1416" s="333"/>
      <c r="CXA1416" s="333"/>
      <c r="CXB1416" s="333"/>
      <c r="CXC1416" s="333"/>
      <c r="CXD1416" s="333"/>
      <c r="CXE1416" s="333"/>
      <c r="CXF1416" s="333"/>
      <c r="CXG1416" s="333"/>
      <c r="CXH1416" s="333"/>
      <c r="CXI1416" s="333"/>
      <c r="CXJ1416" s="333"/>
      <c r="CXK1416" s="333"/>
      <c r="CXL1416" s="333"/>
      <c r="CXM1416" s="333"/>
      <c r="CXN1416" s="333"/>
      <c r="CXO1416" s="333"/>
      <c r="CXP1416" s="333"/>
      <c r="CXQ1416" s="333"/>
      <c r="CXR1416" s="333"/>
      <c r="CXS1416" s="333"/>
      <c r="CXT1416" s="333"/>
      <c r="CXU1416" s="333"/>
      <c r="CXV1416" s="333"/>
      <c r="CXW1416" s="333"/>
      <c r="CXX1416" s="333"/>
      <c r="CXY1416" s="333"/>
      <c r="CXZ1416" s="333"/>
      <c r="CYA1416" s="333"/>
      <c r="CYB1416" s="333"/>
      <c r="CYC1416" s="333"/>
      <c r="CYD1416" s="333"/>
      <c r="CYE1416" s="333"/>
      <c r="CYF1416" s="333"/>
      <c r="CYG1416" s="333"/>
      <c r="CYH1416" s="333"/>
      <c r="CYI1416" s="333"/>
      <c r="CYJ1416" s="333"/>
      <c r="CYK1416" s="333"/>
      <c r="CYL1416" s="333"/>
      <c r="CYM1416" s="333"/>
      <c r="CYN1416" s="333"/>
      <c r="CYO1416" s="333"/>
      <c r="CYP1416" s="333"/>
      <c r="CYQ1416" s="333"/>
      <c r="CYR1416" s="333"/>
      <c r="CYS1416" s="333"/>
      <c r="CYT1416" s="333"/>
      <c r="CYU1416" s="333"/>
      <c r="CYV1416" s="333"/>
      <c r="CYW1416" s="333"/>
      <c r="CYX1416" s="333"/>
      <c r="CYY1416" s="333"/>
      <c r="CYZ1416" s="333"/>
      <c r="CZA1416" s="333"/>
      <c r="CZB1416" s="333"/>
      <c r="CZC1416" s="333"/>
      <c r="CZD1416" s="333"/>
      <c r="CZE1416" s="333"/>
      <c r="CZF1416" s="333"/>
      <c r="CZG1416" s="333"/>
      <c r="CZH1416" s="333"/>
      <c r="CZI1416" s="333"/>
      <c r="CZJ1416" s="333"/>
      <c r="CZK1416" s="333"/>
      <c r="CZL1416" s="333"/>
      <c r="CZM1416" s="333"/>
      <c r="CZN1416" s="333"/>
      <c r="CZO1416" s="333"/>
      <c r="CZP1416" s="333"/>
      <c r="CZQ1416" s="333"/>
      <c r="CZR1416" s="333"/>
      <c r="CZS1416" s="333"/>
      <c r="CZT1416" s="333"/>
      <c r="CZU1416" s="333"/>
      <c r="CZV1416" s="333"/>
      <c r="CZW1416" s="333"/>
      <c r="CZX1416" s="333"/>
      <c r="CZY1416" s="333"/>
      <c r="CZZ1416" s="333"/>
      <c r="DAA1416" s="333"/>
      <c r="DAB1416" s="333"/>
      <c r="DAC1416" s="333"/>
      <c r="DAD1416" s="333"/>
      <c r="DAE1416" s="333"/>
      <c r="DAF1416" s="333"/>
      <c r="DAG1416" s="333"/>
      <c r="DAH1416" s="333"/>
      <c r="DAI1416" s="333"/>
      <c r="DAJ1416" s="333"/>
      <c r="DAK1416" s="333"/>
      <c r="DAL1416" s="333"/>
      <c r="DAM1416" s="333"/>
      <c r="DAN1416" s="333"/>
      <c r="DAO1416" s="333"/>
      <c r="DAP1416" s="333"/>
      <c r="DAQ1416" s="333"/>
      <c r="DAR1416" s="333"/>
      <c r="DAS1416" s="333"/>
      <c r="DAT1416" s="333"/>
      <c r="DAU1416" s="333"/>
      <c r="DAV1416" s="333"/>
      <c r="DAW1416" s="333"/>
      <c r="DAX1416" s="333"/>
      <c r="DAY1416" s="333"/>
      <c r="DAZ1416" s="333"/>
      <c r="DBA1416" s="333"/>
      <c r="DBB1416" s="333"/>
      <c r="DBC1416" s="333"/>
      <c r="DBD1416" s="333"/>
      <c r="DBE1416" s="333"/>
      <c r="DBF1416" s="333"/>
      <c r="DBG1416" s="333"/>
      <c r="DBH1416" s="333"/>
      <c r="DBI1416" s="333"/>
      <c r="DBJ1416" s="333"/>
      <c r="DBK1416" s="333"/>
      <c r="DBL1416" s="333"/>
      <c r="DBM1416" s="333"/>
      <c r="DBN1416" s="333"/>
      <c r="DBO1416" s="333"/>
      <c r="DBP1416" s="333"/>
      <c r="DBQ1416" s="333"/>
      <c r="DBR1416" s="333"/>
      <c r="DBS1416" s="333"/>
      <c r="DBT1416" s="333"/>
      <c r="DBU1416" s="333"/>
      <c r="DBV1416" s="333"/>
      <c r="DBW1416" s="333"/>
      <c r="DBX1416" s="333"/>
      <c r="DBY1416" s="333"/>
      <c r="DBZ1416" s="333"/>
      <c r="DCA1416" s="333"/>
      <c r="DCB1416" s="333"/>
      <c r="DCC1416" s="333"/>
      <c r="DCD1416" s="333"/>
      <c r="DCE1416" s="333"/>
      <c r="DCF1416" s="333"/>
      <c r="DCG1416" s="333"/>
      <c r="DCH1416" s="333"/>
      <c r="DCI1416" s="333"/>
      <c r="DCJ1416" s="333"/>
      <c r="DCK1416" s="333"/>
      <c r="DCL1416" s="333"/>
      <c r="DCM1416" s="333"/>
      <c r="DCN1416" s="333"/>
      <c r="DCO1416" s="333"/>
      <c r="DCP1416" s="333"/>
      <c r="DCQ1416" s="333"/>
      <c r="DCR1416" s="333"/>
      <c r="DCS1416" s="333"/>
      <c r="DCT1416" s="333"/>
      <c r="DCU1416" s="333"/>
      <c r="DCV1416" s="333"/>
      <c r="DCW1416" s="333"/>
      <c r="DCX1416" s="333"/>
      <c r="DCY1416" s="333"/>
      <c r="DCZ1416" s="333"/>
      <c r="DDA1416" s="333"/>
      <c r="DDB1416" s="333"/>
      <c r="DDC1416" s="333"/>
      <c r="DDD1416" s="333"/>
      <c r="DDE1416" s="333"/>
      <c r="DDF1416" s="333"/>
      <c r="DDG1416" s="333"/>
      <c r="DDH1416" s="333"/>
      <c r="DDI1416" s="333"/>
      <c r="DDJ1416" s="333"/>
      <c r="DDK1416" s="333"/>
      <c r="DDL1416" s="333"/>
      <c r="DDM1416" s="333"/>
      <c r="DDN1416" s="333"/>
      <c r="DDO1416" s="333"/>
      <c r="DDP1416" s="333"/>
      <c r="DDQ1416" s="333"/>
      <c r="DDR1416" s="333"/>
      <c r="DDS1416" s="333"/>
      <c r="DDT1416" s="333"/>
      <c r="DDU1416" s="333"/>
      <c r="DDV1416" s="333"/>
      <c r="DDW1416" s="333"/>
      <c r="DDX1416" s="333"/>
      <c r="DDY1416" s="333"/>
      <c r="DDZ1416" s="333"/>
      <c r="DEA1416" s="333"/>
      <c r="DEB1416" s="333"/>
      <c r="DEC1416" s="333"/>
      <c r="DED1416" s="333"/>
      <c r="DEE1416" s="333"/>
      <c r="DEF1416" s="333"/>
      <c r="DEG1416" s="333"/>
      <c r="DEH1416" s="333"/>
      <c r="DEI1416" s="333"/>
      <c r="DEJ1416" s="333"/>
      <c r="DEK1416" s="333"/>
      <c r="DEL1416" s="333"/>
      <c r="DEM1416" s="333"/>
      <c r="DEN1416" s="333"/>
      <c r="DEO1416" s="333"/>
      <c r="DEP1416" s="333"/>
      <c r="DEQ1416" s="333"/>
      <c r="DER1416" s="333"/>
      <c r="DES1416" s="333"/>
      <c r="DET1416" s="333"/>
      <c r="DEU1416" s="333"/>
      <c r="DEV1416" s="333"/>
      <c r="DEW1416" s="333"/>
      <c r="DEX1416" s="333"/>
      <c r="DEY1416" s="333"/>
      <c r="DEZ1416" s="333"/>
      <c r="DFA1416" s="333"/>
      <c r="DFB1416" s="333"/>
      <c r="DFC1416" s="333"/>
      <c r="DFD1416" s="333"/>
      <c r="DFE1416" s="333"/>
      <c r="DFF1416" s="333"/>
      <c r="DFG1416" s="333"/>
      <c r="DFH1416" s="333"/>
      <c r="DFI1416" s="333"/>
      <c r="DFJ1416" s="333"/>
      <c r="DFK1416" s="333"/>
      <c r="DFL1416" s="333"/>
      <c r="DFM1416" s="333"/>
      <c r="DFN1416" s="333"/>
      <c r="DFO1416" s="333"/>
      <c r="DFP1416" s="333"/>
      <c r="DFQ1416" s="333"/>
      <c r="DFR1416" s="333"/>
      <c r="DFS1416" s="333"/>
      <c r="DFT1416" s="333"/>
      <c r="DFU1416" s="333"/>
      <c r="DFV1416" s="333"/>
      <c r="DFW1416" s="333"/>
      <c r="DFX1416" s="333"/>
      <c r="DFY1416" s="333"/>
      <c r="DFZ1416" s="333"/>
      <c r="DGA1416" s="333"/>
      <c r="DGB1416" s="333"/>
      <c r="DGC1416" s="333"/>
      <c r="DGD1416" s="333"/>
      <c r="DGE1416" s="333"/>
      <c r="DGF1416" s="333"/>
      <c r="DGG1416" s="333"/>
      <c r="DGH1416" s="333"/>
      <c r="DGI1416" s="333"/>
      <c r="DGJ1416" s="333"/>
      <c r="DGK1416" s="333"/>
      <c r="DGL1416" s="333"/>
      <c r="DGM1416" s="333"/>
      <c r="DGN1416" s="333"/>
      <c r="DGO1416" s="333"/>
      <c r="DGP1416" s="333"/>
      <c r="DGQ1416" s="333"/>
      <c r="DGR1416" s="333"/>
      <c r="DGS1416" s="333"/>
      <c r="DGT1416" s="333"/>
      <c r="DGU1416" s="333"/>
      <c r="DGV1416" s="333"/>
      <c r="DGW1416" s="333"/>
      <c r="DGX1416" s="333"/>
      <c r="DGY1416" s="333"/>
      <c r="DGZ1416" s="333"/>
      <c r="DHA1416" s="333"/>
      <c r="DHB1416" s="333"/>
      <c r="DHC1416" s="333"/>
      <c r="DHD1416" s="333"/>
      <c r="DHE1416" s="333"/>
      <c r="DHF1416" s="333"/>
      <c r="DHG1416" s="333"/>
      <c r="DHH1416" s="333"/>
      <c r="DHI1416" s="333"/>
      <c r="DHJ1416" s="333"/>
      <c r="DHK1416" s="333"/>
      <c r="DHL1416" s="333"/>
      <c r="DHM1416" s="333"/>
      <c r="DHN1416" s="333"/>
      <c r="DHO1416" s="333"/>
      <c r="DHP1416" s="333"/>
      <c r="DHQ1416" s="333"/>
      <c r="DHR1416" s="333"/>
      <c r="DHS1416" s="333"/>
      <c r="DHT1416" s="333"/>
      <c r="DHU1416" s="333"/>
      <c r="DHV1416" s="333"/>
      <c r="DHW1416" s="333"/>
      <c r="DHX1416" s="333"/>
      <c r="DHY1416" s="333"/>
      <c r="DHZ1416" s="333"/>
      <c r="DIA1416" s="333"/>
      <c r="DIB1416" s="333"/>
      <c r="DIC1416" s="333"/>
      <c r="DID1416" s="333"/>
      <c r="DIE1416" s="333"/>
      <c r="DIF1416" s="333"/>
      <c r="DIG1416" s="333"/>
      <c r="DIH1416" s="333"/>
      <c r="DII1416" s="333"/>
      <c r="DIJ1416" s="333"/>
      <c r="DIK1416" s="333"/>
      <c r="DIL1416" s="333"/>
      <c r="DIM1416" s="333"/>
      <c r="DIN1416" s="333"/>
      <c r="DIO1416" s="333"/>
      <c r="DIP1416" s="333"/>
      <c r="DIQ1416" s="333"/>
      <c r="DIR1416" s="333"/>
      <c r="DIS1416" s="333"/>
      <c r="DIT1416" s="333"/>
      <c r="DIU1416" s="333"/>
      <c r="DIV1416" s="333"/>
      <c r="DIW1416" s="333"/>
      <c r="DIX1416" s="333"/>
      <c r="DIY1416" s="333"/>
      <c r="DIZ1416" s="333"/>
      <c r="DJA1416" s="333"/>
      <c r="DJB1416" s="333"/>
      <c r="DJC1416" s="333"/>
      <c r="DJD1416" s="333"/>
      <c r="DJE1416" s="333"/>
      <c r="DJF1416" s="333"/>
      <c r="DJG1416" s="333"/>
      <c r="DJH1416" s="333"/>
      <c r="DJI1416" s="333"/>
      <c r="DJJ1416" s="333"/>
      <c r="DJK1416" s="333"/>
      <c r="DJL1416" s="333"/>
      <c r="DJM1416" s="333"/>
      <c r="DJN1416" s="333"/>
      <c r="DJO1416" s="333"/>
      <c r="DJP1416" s="333"/>
      <c r="DJQ1416" s="333"/>
      <c r="DJR1416" s="333"/>
      <c r="DJS1416" s="333"/>
      <c r="DJT1416" s="333"/>
      <c r="DJU1416" s="333"/>
      <c r="DJV1416" s="333"/>
      <c r="DJW1416" s="333"/>
      <c r="DJX1416" s="333"/>
      <c r="DJY1416" s="333"/>
      <c r="DJZ1416" s="333"/>
      <c r="DKA1416" s="333"/>
      <c r="DKB1416" s="333"/>
      <c r="DKC1416" s="333"/>
      <c r="DKD1416" s="333"/>
      <c r="DKE1416" s="333"/>
      <c r="DKF1416" s="333"/>
      <c r="DKG1416" s="333"/>
      <c r="DKH1416" s="333"/>
      <c r="DKI1416" s="333"/>
      <c r="DKJ1416" s="333"/>
      <c r="DKK1416" s="333"/>
      <c r="DKL1416" s="333"/>
      <c r="DKM1416" s="333"/>
      <c r="DKN1416" s="333"/>
      <c r="DKO1416" s="333"/>
      <c r="DKP1416" s="333"/>
      <c r="DKQ1416" s="333"/>
      <c r="DKR1416" s="333"/>
      <c r="DKS1416" s="333"/>
      <c r="DKT1416" s="333"/>
      <c r="DKU1416" s="333"/>
      <c r="DKV1416" s="333"/>
      <c r="DKW1416" s="333"/>
      <c r="DKX1416" s="333"/>
      <c r="DKY1416" s="333"/>
      <c r="DKZ1416" s="333"/>
      <c r="DLA1416" s="333"/>
      <c r="DLB1416" s="333"/>
      <c r="DLC1416" s="333"/>
      <c r="DLD1416" s="333"/>
      <c r="DLE1416" s="333"/>
      <c r="DLF1416" s="333"/>
      <c r="DLG1416" s="333"/>
      <c r="DLH1416" s="333"/>
      <c r="DLI1416" s="333"/>
      <c r="DLJ1416" s="333"/>
      <c r="DLK1416" s="333"/>
      <c r="DLL1416" s="333"/>
      <c r="DLM1416" s="333"/>
      <c r="DLN1416" s="333"/>
      <c r="DLO1416" s="333"/>
      <c r="DLP1416" s="333"/>
      <c r="DLQ1416" s="333"/>
      <c r="DLR1416" s="333"/>
      <c r="DLS1416" s="333"/>
      <c r="DLT1416" s="333"/>
      <c r="DLU1416" s="333"/>
      <c r="DLV1416" s="333"/>
      <c r="DLW1416" s="333"/>
      <c r="DLX1416" s="333"/>
      <c r="DLY1416" s="333"/>
      <c r="DLZ1416" s="333"/>
      <c r="DMA1416" s="333"/>
      <c r="DMB1416" s="333"/>
      <c r="DMC1416" s="333"/>
      <c r="DMD1416" s="333"/>
      <c r="DME1416" s="333"/>
      <c r="DMF1416" s="333"/>
      <c r="DMG1416" s="333"/>
      <c r="DMH1416" s="333"/>
      <c r="DMI1416" s="333"/>
      <c r="DMJ1416" s="333"/>
      <c r="DMK1416" s="333"/>
      <c r="DML1416" s="333"/>
      <c r="DMM1416" s="333"/>
      <c r="DMN1416" s="333"/>
      <c r="DMO1416" s="333"/>
      <c r="DMP1416" s="333"/>
      <c r="DMQ1416" s="333"/>
      <c r="DMR1416" s="333"/>
      <c r="DMS1416" s="333"/>
      <c r="DMT1416" s="333"/>
      <c r="DMU1416" s="333"/>
      <c r="DMV1416" s="333"/>
      <c r="DMW1416" s="333"/>
      <c r="DMX1416" s="333"/>
      <c r="DMY1416" s="333"/>
      <c r="DMZ1416" s="333"/>
      <c r="DNA1416" s="333"/>
      <c r="DNB1416" s="333"/>
      <c r="DNC1416" s="333"/>
      <c r="DND1416" s="333"/>
      <c r="DNE1416" s="333"/>
      <c r="DNF1416" s="333"/>
      <c r="DNG1416" s="333"/>
      <c r="DNH1416" s="333"/>
      <c r="DNI1416" s="333"/>
      <c r="DNJ1416" s="333"/>
      <c r="DNK1416" s="333"/>
      <c r="DNL1416" s="333"/>
      <c r="DNM1416" s="333"/>
      <c r="DNN1416" s="333"/>
      <c r="DNO1416" s="333"/>
      <c r="DNP1416" s="333"/>
      <c r="DNQ1416" s="333"/>
      <c r="DNR1416" s="333"/>
      <c r="DNS1416" s="333"/>
      <c r="DNT1416" s="333"/>
      <c r="DNU1416" s="333"/>
      <c r="DNV1416" s="333"/>
      <c r="DNW1416" s="333"/>
      <c r="DNX1416" s="333"/>
      <c r="DNY1416" s="333"/>
      <c r="DNZ1416" s="333"/>
      <c r="DOA1416" s="333"/>
      <c r="DOB1416" s="333"/>
      <c r="DOC1416" s="333"/>
      <c r="DOD1416" s="333"/>
      <c r="DOE1416" s="333"/>
      <c r="DOF1416" s="333"/>
      <c r="DOG1416" s="333"/>
      <c r="DOH1416" s="333"/>
      <c r="DOI1416" s="333"/>
      <c r="DOJ1416" s="333"/>
      <c r="DOK1416" s="333"/>
      <c r="DOL1416" s="333"/>
      <c r="DOM1416" s="333"/>
      <c r="DON1416" s="333"/>
      <c r="DOO1416" s="333"/>
      <c r="DOP1416" s="333"/>
      <c r="DOQ1416" s="333"/>
      <c r="DOR1416" s="333"/>
      <c r="DOS1416" s="333"/>
      <c r="DOT1416" s="333"/>
      <c r="DOU1416" s="333"/>
      <c r="DOV1416" s="333"/>
      <c r="DOW1416" s="333"/>
      <c r="DOX1416" s="333"/>
      <c r="DOY1416" s="333"/>
      <c r="DOZ1416" s="333"/>
      <c r="DPA1416" s="333"/>
      <c r="DPB1416" s="333"/>
      <c r="DPC1416" s="333"/>
      <c r="DPD1416" s="333"/>
      <c r="DPE1416" s="333"/>
      <c r="DPF1416" s="333"/>
      <c r="DPG1416" s="333"/>
      <c r="DPH1416" s="333"/>
      <c r="DPI1416" s="333"/>
      <c r="DPJ1416" s="333"/>
      <c r="DPK1416" s="333"/>
      <c r="DPL1416" s="333"/>
      <c r="DPM1416" s="333"/>
      <c r="DPN1416" s="333"/>
      <c r="DPO1416" s="333"/>
      <c r="DPP1416" s="333"/>
      <c r="DPQ1416" s="333"/>
      <c r="DPR1416" s="333"/>
      <c r="DPS1416" s="333"/>
      <c r="DPT1416" s="333"/>
      <c r="DPU1416" s="333"/>
      <c r="DPV1416" s="333"/>
      <c r="DPW1416" s="333"/>
      <c r="DPX1416" s="333"/>
      <c r="DPY1416" s="333"/>
      <c r="DPZ1416" s="333"/>
      <c r="DQA1416" s="333"/>
      <c r="DQB1416" s="333"/>
      <c r="DQC1416" s="333"/>
      <c r="DQD1416" s="333"/>
      <c r="DQE1416" s="333"/>
      <c r="DQF1416" s="333"/>
      <c r="DQG1416" s="333"/>
      <c r="DQH1416" s="333"/>
      <c r="DQI1416" s="333"/>
      <c r="DQJ1416" s="333"/>
      <c r="DQK1416" s="333"/>
      <c r="DQL1416" s="333"/>
      <c r="DQM1416" s="333"/>
      <c r="DQN1416" s="333"/>
      <c r="DQO1416" s="333"/>
      <c r="DQP1416" s="333"/>
      <c r="DQQ1416" s="333"/>
      <c r="DQR1416" s="333"/>
      <c r="DQS1416" s="333"/>
      <c r="DQT1416" s="333"/>
      <c r="DQU1416" s="333"/>
      <c r="DQV1416" s="333"/>
      <c r="DQW1416" s="333"/>
      <c r="DQX1416" s="333"/>
      <c r="DQY1416" s="333"/>
      <c r="DQZ1416" s="333"/>
      <c r="DRA1416" s="333"/>
      <c r="DRB1416" s="333"/>
      <c r="DRC1416" s="333"/>
      <c r="DRD1416" s="333"/>
      <c r="DRE1416" s="333"/>
      <c r="DRF1416" s="333"/>
      <c r="DRG1416" s="333"/>
      <c r="DRH1416" s="333"/>
      <c r="DRI1416" s="333"/>
      <c r="DRJ1416" s="333"/>
      <c r="DRK1416" s="333"/>
      <c r="DRL1416" s="333"/>
      <c r="DRM1416" s="333"/>
      <c r="DRN1416" s="333"/>
      <c r="DRO1416" s="333"/>
      <c r="DRP1416" s="333"/>
      <c r="DRQ1416" s="333"/>
      <c r="DRR1416" s="333"/>
      <c r="DRS1416" s="333"/>
      <c r="DRT1416" s="333"/>
      <c r="DRU1416" s="333"/>
      <c r="DRV1416" s="333"/>
      <c r="DRW1416" s="333"/>
      <c r="DRX1416" s="333"/>
      <c r="DRY1416" s="333"/>
      <c r="DRZ1416" s="333"/>
      <c r="DSA1416" s="333"/>
      <c r="DSB1416" s="333"/>
      <c r="DSC1416" s="333"/>
      <c r="DSD1416" s="333"/>
      <c r="DSE1416" s="333"/>
      <c r="DSF1416" s="333"/>
      <c r="DSG1416" s="333"/>
      <c r="DSH1416" s="333"/>
      <c r="DSI1416" s="333"/>
      <c r="DSJ1416" s="333"/>
      <c r="DSK1416" s="333"/>
      <c r="DSL1416" s="333"/>
      <c r="DSM1416" s="333"/>
      <c r="DSN1416" s="333"/>
      <c r="DSO1416" s="333"/>
      <c r="DSP1416" s="333"/>
      <c r="DSQ1416" s="333"/>
      <c r="DSR1416" s="333"/>
      <c r="DSS1416" s="333"/>
      <c r="DST1416" s="333"/>
      <c r="DSU1416" s="333"/>
      <c r="DSV1416" s="333"/>
      <c r="DSW1416" s="333"/>
      <c r="DSX1416" s="333"/>
      <c r="DSY1416" s="333"/>
      <c r="DSZ1416" s="333"/>
      <c r="DTA1416" s="333"/>
      <c r="DTB1416" s="333"/>
      <c r="DTC1416" s="333"/>
      <c r="DTD1416" s="333"/>
      <c r="DTE1416" s="333"/>
      <c r="DTF1416" s="333"/>
      <c r="DTG1416" s="333"/>
      <c r="DTH1416" s="333"/>
      <c r="DTI1416" s="333"/>
      <c r="DTJ1416" s="333"/>
      <c r="DTK1416" s="333"/>
      <c r="DTL1416" s="333"/>
      <c r="DTM1416" s="333"/>
      <c r="DTN1416" s="333"/>
      <c r="DTO1416" s="333"/>
      <c r="DTP1416" s="333"/>
      <c r="DTQ1416" s="333"/>
      <c r="DTR1416" s="333"/>
      <c r="DTS1416" s="333"/>
      <c r="DTT1416" s="333"/>
      <c r="DTU1416" s="333"/>
      <c r="DTV1416" s="333"/>
      <c r="DTW1416" s="333"/>
      <c r="DTX1416" s="333"/>
      <c r="DTY1416" s="333"/>
      <c r="DTZ1416" s="333"/>
      <c r="DUA1416" s="333"/>
      <c r="DUB1416" s="333"/>
      <c r="DUC1416" s="333"/>
      <c r="DUD1416" s="333"/>
      <c r="DUE1416" s="333"/>
      <c r="DUF1416" s="333"/>
      <c r="DUG1416" s="333"/>
      <c r="DUH1416" s="333"/>
      <c r="DUI1416" s="333"/>
      <c r="DUJ1416" s="333"/>
      <c r="DUK1416" s="333"/>
      <c r="DUL1416" s="333"/>
      <c r="DUM1416" s="333"/>
      <c r="DUN1416" s="333"/>
      <c r="DUO1416" s="333"/>
      <c r="DUP1416" s="333"/>
      <c r="DUQ1416" s="333"/>
      <c r="DUR1416" s="333"/>
      <c r="DUS1416" s="333"/>
      <c r="DUT1416" s="333"/>
      <c r="DUU1416" s="333"/>
      <c r="DUV1416" s="333"/>
      <c r="DUW1416" s="333"/>
      <c r="DUX1416" s="333"/>
      <c r="DUY1416" s="333"/>
      <c r="DUZ1416" s="333"/>
      <c r="DVA1416" s="333"/>
      <c r="DVB1416" s="333"/>
      <c r="DVC1416" s="333"/>
      <c r="DVD1416" s="333"/>
      <c r="DVE1416" s="333"/>
      <c r="DVF1416" s="333"/>
      <c r="DVG1416" s="333"/>
      <c r="DVH1416" s="333"/>
      <c r="DVI1416" s="333"/>
      <c r="DVJ1416" s="333"/>
      <c r="DVK1416" s="333"/>
      <c r="DVL1416" s="333"/>
      <c r="DVM1416" s="333"/>
      <c r="DVN1416" s="333"/>
      <c r="DVO1416" s="333"/>
      <c r="DVP1416" s="333"/>
      <c r="DVQ1416" s="333"/>
      <c r="DVR1416" s="333"/>
      <c r="DVS1416" s="333"/>
      <c r="DVT1416" s="333"/>
      <c r="DVU1416" s="333"/>
      <c r="DVV1416" s="333"/>
      <c r="DVW1416" s="333"/>
      <c r="DVX1416" s="333"/>
      <c r="DVY1416" s="333"/>
      <c r="DVZ1416" s="333"/>
      <c r="DWA1416" s="333"/>
      <c r="DWB1416" s="333"/>
      <c r="DWC1416" s="333"/>
      <c r="DWD1416" s="333"/>
      <c r="DWE1416" s="333"/>
      <c r="DWF1416" s="333"/>
      <c r="DWG1416" s="333"/>
      <c r="DWH1416" s="333"/>
      <c r="DWI1416" s="333"/>
      <c r="DWJ1416" s="333"/>
      <c r="DWK1416" s="333"/>
      <c r="DWL1416" s="333"/>
      <c r="DWM1416" s="333"/>
      <c r="DWN1416" s="333"/>
      <c r="DWO1416" s="333"/>
      <c r="DWP1416" s="333"/>
      <c r="DWQ1416" s="333"/>
      <c r="DWR1416" s="333"/>
      <c r="DWS1416" s="333"/>
      <c r="DWT1416" s="333"/>
      <c r="DWU1416" s="333"/>
      <c r="DWV1416" s="333"/>
      <c r="DWW1416" s="333"/>
      <c r="DWX1416" s="333"/>
      <c r="DWY1416" s="333"/>
      <c r="DWZ1416" s="333"/>
      <c r="DXA1416" s="333"/>
      <c r="DXB1416" s="333"/>
      <c r="DXC1416" s="333"/>
      <c r="DXD1416" s="333"/>
      <c r="DXE1416" s="333"/>
      <c r="DXF1416" s="333"/>
      <c r="DXG1416" s="333"/>
      <c r="DXH1416" s="333"/>
      <c r="DXI1416" s="333"/>
      <c r="DXJ1416" s="333"/>
      <c r="DXK1416" s="333"/>
      <c r="DXL1416" s="333"/>
      <c r="DXM1416" s="333"/>
      <c r="DXN1416" s="333"/>
      <c r="DXO1416" s="333"/>
      <c r="DXP1416" s="333"/>
      <c r="DXQ1416" s="333"/>
      <c r="DXR1416" s="333"/>
      <c r="DXS1416" s="333"/>
      <c r="DXT1416" s="333"/>
      <c r="DXU1416" s="333"/>
      <c r="DXV1416" s="333"/>
      <c r="DXW1416" s="333"/>
      <c r="DXX1416" s="333"/>
      <c r="DXY1416" s="333"/>
      <c r="DXZ1416" s="333"/>
      <c r="DYA1416" s="333"/>
      <c r="DYB1416" s="333"/>
      <c r="DYC1416" s="333"/>
      <c r="DYD1416" s="333"/>
      <c r="DYE1416" s="333"/>
      <c r="DYF1416" s="333"/>
      <c r="DYG1416" s="333"/>
      <c r="DYH1416" s="333"/>
      <c r="DYI1416" s="333"/>
      <c r="DYJ1416" s="333"/>
      <c r="DYK1416" s="333"/>
      <c r="DYL1416" s="333"/>
      <c r="DYM1416" s="333"/>
      <c r="DYN1416" s="333"/>
      <c r="DYO1416" s="333"/>
      <c r="DYP1416" s="333"/>
      <c r="DYQ1416" s="333"/>
      <c r="DYR1416" s="333"/>
      <c r="DYS1416" s="333"/>
      <c r="DYT1416" s="333"/>
      <c r="DYU1416" s="333"/>
      <c r="DYV1416" s="333"/>
      <c r="DYW1416" s="333"/>
      <c r="DYX1416" s="333"/>
      <c r="DYY1416" s="333"/>
      <c r="DYZ1416" s="333"/>
      <c r="DZA1416" s="333"/>
      <c r="DZB1416" s="333"/>
      <c r="DZC1416" s="333"/>
      <c r="DZD1416" s="333"/>
      <c r="DZE1416" s="333"/>
      <c r="DZF1416" s="333"/>
      <c r="DZG1416" s="333"/>
      <c r="DZH1416" s="333"/>
      <c r="DZI1416" s="333"/>
      <c r="DZJ1416" s="333"/>
      <c r="DZK1416" s="333"/>
      <c r="DZL1416" s="333"/>
      <c r="DZM1416" s="333"/>
      <c r="DZN1416" s="333"/>
      <c r="DZO1416" s="333"/>
      <c r="DZP1416" s="333"/>
      <c r="DZQ1416" s="333"/>
      <c r="DZR1416" s="333"/>
      <c r="DZS1416" s="333"/>
      <c r="DZT1416" s="333"/>
      <c r="DZU1416" s="333"/>
      <c r="DZV1416" s="333"/>
      <c r="DZW1416" s="333"/>
      <c r="DZX1416" s="333"/>
      <c r="DZY1416" s="333"/>
      <c r="DZZ1416" s="333"/>
      <c r="EAA1416" s="333"/>
      <c r="EAB1416" s="333"/>
      <c r="EAC1416" s="333"/>
      <c r="EAD1416" s="333"/>
      <c r="EAE1416" s="333"/>
      <c r="EAF1416" s="333"/>
      <c r="EAG1416" s="333"/>
      <c r="EAH1416" s="333"/>
      <c r="EAI1416" s="333"/>
      <c r="EAJ1416" s="333"/>
      <c r="EAK1416" s="333"/>
      <c r="EAL1416" s="333"/>
      <c r="EAM1416" s="333"/>
      <c r="EAN1416" s="333"/>
      <c r="EAO1416" s="333"/>
      <c r="EAP1416" s="333"/>
      <c r="EAQ1416" s="333"/>
      <c r="EAR1416" s="333"/>
      <c r="EAS1416" s="333"/>
      <c r="EAT1416" s="333"/>
      <c r="EAU1416" s="333"/>
      <c r="EAV1416" s="333"/>
      <c r="EAW1416" s="333"/>
      <c r="EAX1416" s="333"/>
      <c r="EAY1416" s="333"/>
      <c r="EAZ1416" s="333"/>
      <c r="EBA1416" s="333"/>
      <c r="EBB1416" s="333"/>
      <c r="EBC1416" s="333"/>
      <c r="EBD1416" s="333"/>
      <c r="EBE1416" s="333"/>
      <c r="EBF1416" s="333"/>
      <c r="EBG1416" s="333"/>
      <c r="EBH1416" s="333"/>
      <c r="EBI1416" s="333"/>
      <c r="EBJ1416" s="333"/>
      <c r="EBK1416" s="333"/>
      <c r="EBL1416" s="333"/>
      <c r="EBM1416" s="333"/>
      <c r="EBN1416" s="333"/>
      <c r="EBO1416" s="333"/>
      <c r="EBP1416" s="333"/>
      <c r="EBQ1416" s="333"/>
      <c r="EBR1416" s="333"/>
      <c r="EBS1416" s="333"/>
      <c r="EBT1416" s="333"/>
      <c r="EBU1416" s="333"/>
      <c r="EBV1416" s="333"/>
      <c r="EBW1416" s="333"/>
      <c r="EBX1416" s="333"/>
      <c r="EBY1416" s="333"/>
      <c r="EBZ1416" s="333"/>
      <c r="ECA1416" s="333"/>
      <c r="ECB1416" s="333"/>
      <c r="ECC1416" s="333"/>
      <c r="ECD1416" s="333"/>
      <c r="ECE1416" s="333"/>
      <c r="ECF1416" s="333"/>
      <c r="ECG1416" s="333"/>
      <c r="ECH1416" s="333"/>
      <c r="ECI1416" s="333"/>
      <c r="ECJ1416" s="333"/>
      <c r="ECK1416" s="333"/>
      <c r="ECL1416" s="333"/>
      <c r="ECM1416" s="333"/>
      <c r="ECN1416" s="333"/>
      <c r="ECO1416" s="333"/>
      <c r="ECP1416" s="333"/>
      <c r="ECQ1416" s="333"/>
      <c r="ECR1416" s="333"/>
      <c r="ECS1416" s="333"/>
      <c r="ECT1416" s="333"/>
      <c r="ECU1416" s="333"/>
      <c r="ECV1416" s="333"/>
      <c r="ECW1416" s="333"/>
      <c r="ECX1416" s="333"/>
      <c r="ECY1416" s="333"/>
      <c r="ECZ1416" s="333"/>
      <c r="EDA1416" s="333"/>
      <c r="EDB1416" s="333"/>
      <c r="EDC1416" s="333"/>
      <c r="EDD1416" s="333"/>
      <c r="EDE1416" s="333"/>
      <c r="EDF1416" s="333"/>
      <c r="EDG1416" s="333"/>
      <c r="EDH1416" s="333"/>
      <c r="EDI1416" s="333"/>
      <c r="EDJ1416" s="333"/>
      <c r="EDK1416" s="333"/>
      <c r="EDL1416" s="333"/>
      <c r="EDM1416" s="333"/>
      <c r="EDN1416" s="333"/>
      <c r="EDO1416" s="333"/>
      <c r="EDP1416" s="333"/>
      <c r="EDQ1416" s="333"/>
      <c r="EDR1416" s="333"/>
      <c r="EDS1416" s="333"/>
      <c r="EDT1416" s="333"/>
      <c r="EDU1416" s="333"/>
      <c r="EDV1416" s="333"/>
      <c r="EDW1416" s="333"/>
      <c r="EDX1416" s="333"/>
      <c r="EDY1416" s="333"/>
      <c r="EDZ1416" s="333"/>
      <c r="EEA1416" s="333"/>
      <c r="EEB1416" s="333"/>
      <c r="EEC1416" s="333"/>
      <c r="EED1416" s="333"/>
      <c r="EEE1416" s="333"/>
      <c r="EEF1416" s="333"/>
      <c r="EEG1416" s="333"/>
      <c r="EEH1416" s="333"/>
      <c r="EEI1416" s="333"/>
      <c r="EEJ1416" s="333"/>
      <c r="EEK1416" s="333"/>
      <c r="EEL1416" s="333"/>
      <c r="EEM1416" s="333"/>
      <c r="EEN1416" s="333"/>
      <c r="EEO1416" s="333"/>
      <c r="EEP1416" s="333"/>
      <c r="EEQ1416" s="333"/>
      <c r="EER1416" s="333"/>
      <c r="EES1416" s="333"/>
      <c r="EET1416" s="333"/>
      <c r="EEU1416" s="333"/>
      <c r="EEV1416" s="333"/>
      <c r="EEW1416" s="333"/>
      <c r="EEX1416" s="333"/>
      <c r="EEY1416" s="333"/>
      <c r="EEZ1416" s="333"/>
      <c r="EFA1416" s="333"/>
      <c r="EFB1416" s="333"/>
      <c r="EFC1416" s="333"/>
      <c r="EFD1416" s="333"/>
      <c r="EFE1416" s="333"/>
      <c r="EFF1416" s="333"/>
      <c r="EFG1416" s="333"/>
      <c r="EFH1416" s="333"/>
      <c r="EFI1416" s="333"/>
      <c r="EFJ1416" s="333"/>
      <c r="EFK1416" s="333"/>
      <c r="EFL1416" s="333"/>
      <c r="EFM1416" s="333"/>
      <c r="EFN1416" s="333"/>
      <c r="EFO1416" s="333"/>
      <c r="EFP1416" s="333"/>
      <c r="EFQ1416" s="333"/>
      <c r="EFR1416" s="333"/>
      <c r="EFS1416" s="333"/>
      <c r="EFT1416" s="333"/>
      <c r="EFU1416" s="333"/>
      <c r="EFV1416" s="333"/>
      <c r="EFW1416" s="333"/>
      <c r="EFX1416" s="333"/>
      <c r="EFY1416" s="333"/>
      <c r="EFZ1416" s="333"/>
      <c r="EGA1416" s="333"/>
      <c r="EGB1416" s="333"/>
      <c r="EGC1416" s="333"/>
      <c r="EGD1416" s="333"/>
      <c r="EGE1416" s="333"/>
      <c r="EGF1416" s="333"/>
      <c r="EGG1416" s="333"/>
      <c r="EGH1416" s="333"/>
      <c r="EGI1416" s="333"/>
      <c r="EGJ1416" s="333"/>
      <c r="EGK1416" s="333"/>
      <c r="EGL1416" s="333"/>
      <c r="EGM1416" s="333"/>
      <c r="EGN1416" s="333"/>
      <c r="EGO1416" s="333"/>
      <c r="EGP1416" s="333"/>
      <c r="EGQ1416" s="333"/>
      <c r="EGR1416" s="333"/>
      <c r="EGS1416" s="333"/>
      <c r="EGT1416" s="333"/>
      <c r="EGU1416" s="333"/>
      <c r="EGV1416" s="333"/>
      <c r="EGW1416" s="333"/>
      <c r="EGX1416" s="333"/>
      <c r="EGY1416" s="333"/>
      <c r="EGZ1416" s="333"/>
      <c r="EHA1416" s="333"/>
      <c r="EHB1416" s="333"/>
      <c r="EHC1416" s="333"/>
      <c r="EHD1416" s="333"/>
      <c r="EHE1416" s="333"/>
      <c r="EHF1416" s="333"/>
      <c r="EHG1416" s="333"/>
      <c r="EHH1416" s="333"/>
      <c r="EHI1416" s="333"/>
      <c r="EHJ1416" s="333"/>
      <c r="EHK1416" s="333"/>
      <c r="EHL1416" s="333"/>
      <c r="EHM1416" s="333"/>
      <c r="EHN1416" s="333"/>
      <c r="EHO1416" s="333"/>
      <c r="EHP1416" s="333"/>
      <c r="EHQ1416" s="333"/>
      <c r="EHR1416" s="333"/>
      <c r="EHS1416" s="333"/>
      <c r="EHT1416" s="333"/>
      <c r="EHU1416" s="333"/>
      <c r="EHV1416" s="333"/>
      <c r="EHW1416" s="333"/>
      <c r="EHX1416" s="333"/>
      <c r="EHY1416" s="333"/>
      <c r="EHZ1416" s="333"/>
      <c r="EIA1416" s="333"/>
      <c r="EIB1416" s="333"/>
      <c r="EIC1416" s="333"/>
      <c r="EID1416" s="333"/>
      <c r="EIE1416" s="333"/>
      <c r="EIF1416" s="333"/>
      <c r="EIG1416" s="333"/>
      <c r="EIH1416" s="333"/>
      <c r="EII1416" s="333"/>
      <c r="EIJ1416" s="333"/>
      <c r="EIK1416" s="333"/>
      <c r="EIL1416" s="333"/>
      <c r="EIM1416" s="333"/>
      <c r="EIN1416" s="333"/>
      <c r="EIO1416" s="333"/>
      <c r="EIP1416" s="333"/>
      <c r="EIQ1416" s="333"/>
      <c r="EIR1416" s="333"/>
      <c r="EIS1416" s="333"/>
      <c r="EIT1416" s="333"/>
      <c r="EIU1416" s="333"/>
      <c r="EIV1416" s="333"/>
      <c r="EIW1416" s="333"/>
      <c r="EIX1416" s="333"/>
      <c r="EIY1416" s="333"/>
      <c r="EIZ1416" s="333"/>
      <c r="EJA1416" s="333"/>
      <c r="EJB1416" s="333"/>
      <c r="EJC1416" s="333"/>
      <c r="EJD1416" s="333"/>
      <c r="EJE1416" s="333"/>
      <c r="EJF1416" s="333"/>
      <c r="EJG1416" s="333"/>
      <c r="EJH1416" s="333"/>
      <c r="EJI1416" s="333"/>
      <c r="EJJ1416" s="333"/>
      <c r="EJK1416" s="333"/>
      <c r="EJL1416" s="333"/>
      <c r="EJM1416" s="333"/>
      <c r="EJN1416" s="333"/>
      <c r="EJO1416" s="333"/>
      <c r="EJP1416" s="333"/>
      <c r="EJQ1416" s="333"/>
      <c r="EJR1416" s="333"/>
      <c r="EJS1416" s="333"/>
      <c r="EJT1416" s="333"/>
      <c r="EJU1416" s="333"/>
      <c r="EJV1416" s="333"/>
      <c r="EJW1416" s="333"/>
      <c r="EJX1416" s="333"/>
      <c r="EJY1416" s="333"/>
      <c r="EJZ1416" s="333"/>
      <c r="EKA1416" s="333"/>
      <c r="EKB1416" s="333"/>
      <c r="EKC1416" s="333"/>
      <c r="EKD1416" s="333"/>
      <c r="EKE1416" s="333"/>
      <c r="EKF1416" s="333"/>
      <c r="EKG1416" s="333"/>
      <c r="EKH1416" s="333"/>
      <c r="EKI1416" s="333"/>
      <c r="EKJ1416" s="333"/>
      <c r="EKK1416" s="333"/>
      <c r="EKL1416" s="333"/>
      <c r="EKM1416" s="333"/>
      <c r="EKN1416" s="333"/>
      <c r="EKO1416" s="333"/>
      <c r="EKP1416" s="333"/>
      <c r="EKQ1416" s="333"/>
      <c r="EKR1416" s="333"/>
      <c r="EKS1416" s="333"/>
      <c r="EKT1416" s="333"/>
      <c r="EKU1416" s="333"/>
      <c r="EKV1416" s="333"/>
      <c r="EKW1416" s="333"/>
      <c r="EKX1416" s="333"/>
      <c r="EKY1416" s="333"/>
      <c r="EKZ1416" s="333"/>
      <c r="ELA1416" s="333"/>
      <c r="ELB1416" s="333"/>
      <c r="ELC1416" s="333"/>
      <c r="ELD1416" s="333"/>
      <c r="ELE1416" s="333"/>
      <c r="ELF1416" s="333"/>
      <c r="ELG1416" s="333"/>
      <c r="ELH1416" s="333"/>
      <c r="ELI1416" s="333"/>
      <c r="ELJ1416" s="333"/>
      <c r="ELK1416" s="333"/>
      <c r="ELL1416" s="333"/>
      <c r="ELM1416" s="333"/>
      <c r="ELN1416" s="333"/>
      <c r="ELO1416" s="333"/>
      <c r="ELP1416" s="333"/>
      <c r="ELQ1416" s="333"/>
      <c r="ELR1416" s="333"/>
      <c r="ELS1416" s="333"/>
      <c r="ELT1416" s="333"/>
      <c r="ELU1416" s="333"/>
      <c r="ELV1416" s="333"/>
      <c r="ELW1416" s="333"/>
      <c r="ELX1416" s="333"/>
      <c r="ELY1416" s="333"/>
      <c r="ELZ1416" s="333"/>
      <c r="EMA1416" s="333"/>
      <c r="EMB1416" s="333"/>
      <c r="EMC1416" s="333"/>
      <c r="EMD1416" s="333"/>
      <c r="EME1416" s="333"/>
      <c r="EMF1416" s="333"/>
      <c r="EMG1416" s="333"/>
      <c r="EMH1416" s="333"/>
      <c r="EMI1416" s="333"/>
      <c r="EMJ1416" s="333"/>
      <c r="EMK1416" s="333"/>
      <c r="EML1416" s="333"/>
      <c r="EMM1416" s="333"/>
      <c r="EMN1416" s="333"/>
      <c r="EMO1416" s="333"/>
      <c r="EMP1416" s="333"/>
      <c r="EMQ1416" s="333"/>
      <c r="EMR1416" s="333"/>
      <c r="EMS1416" s="333"/>
      <c r="EMT1416" s="333"/>
      <c r="EMU1416" s="333"/>
      <c r="EMV1416" s="333"/>
      <c r="EMW1416" s="333"/>
      <c r="EMX1416" s="333"/>
      <c r="EMY1416" s="333"/>
      <c r="EMZ1416" s="333"/>
      <c r="ENA1416" s="333"/>
      <c r="ENB1416" s="333"/>
      <c r="ENC1416" s="333"/>
      <c r="END1416" s="333"/>
      <c r="ENE1416" s="333"/>
      <c r="ENF1416" s="333"/>
      <c r="ENG1416" s="333"/>
      <c r="ENH1416" s="333"/>
      <c r="ENI1416" s="333"/>
      <c r="ENJ1416" s="333"/>
      <c r="ENK1416" s="333"/>
      <c r="ENL1416" s="333"/>
      <c r="ENM1416" s="333"/>
      <c r="ENN1416" s="333"/>
      <c r="ENO1416" s="333"/>
      <c r="ENP1416" s="333"/>
      <c r="ENQ1416" s="333"/>
      <c r="ENR1416" s="333"/>
      <c r="ENS1416" s="333"/>
      <c r="ENT1416" s="333"/>
      <c r="ENU1416" s="333"/>
      <c r="ENV1416" s="333"/>
      <c r="ENW1416" s="333"/>
      <c r="ENX1416" s="333"/>
      <c r="ENY1416" s="333"/>
      <c r="ENZ1416" s="333"/>
      <c r="EOA1416" s="333"/>
      <c r="EOB1416" s="333"/>
      <c r="EOC1416" s="333"/>
      <c r="EOD1416" s="333"/>
      <c r="EOE1416" s="333"/>
      <c r="EOF1416" s="333"/>
      <c r="EOG1416" s="333"/>
      <c r="EOH1416" s="333"/>
      <c r="EOI1416" s="333"/>
      <c r="EOJ1416" s="333"/>
      <c r="EOK1416" s="333"/>
      <c r="EOL1416" s="333"/>
      <c r="EOM1416" s="333"/>
      <c r="EON1416" s="333"/>
      <c r="EOO1416" s="333"/>
      <c r="EOP1416" s="333"/>
      <c r="EOQ1416" s="333"/>
      <c r="EOR1416" s="333"/>
      <c r="EOS1416" s="333"/>
      <c r="EOT1416" s="333"/>
      <c r="EOU1416" s="333"/>
      <c r="EOV1416" s="333"/>
      <c r="EOW1416" s="333"/>
      <c r="EOX1416" s="333"/>
      <c r="EOY1416" s="333"/>
      <c r="EOZ1416" s="333"/>
      <c r="EPA1416" s="333"/>
      <c r="EPB1416" s="333"/>
      <c r="EPC1416" s="333"/>
      <c r="EPD1416" s="333"/>
      <c r="EPE1416" s="333"/>
      <c r="EPF1416" s="333"/>
      <c r="EPG1416" s="333"/>
      <c r="EPH1416" s="333"/>
      <c r="EPI1416" s="333"/>
      <c r="EPJ1416" s="333"/>
      <c r="EPK1416" s="333"/>
      <c r="EPL1416" s="333"/>
      <c r="EPM1416" s="333"/>
      <c r="EPN1416" s="333"/>
      <c r="EPO1416" s="333"/>
      <c r="EPP1416" s="333"/>
      <c r="EPQ1416" s="333"/>
      <c r="EPR1416" s="333"/>
      <c r="EPS1416" s="333"/>
      <c r="EPT1416" s="333"/>
      <c r="EPU1416" s="333"/>
      <c r="EPV1416" s="333"/>
      <c r="EPW1416" s="333"/>
      <c r="EPX1416" s="333"/>
      <c r="EPY1416" s="333"/>
      <c r="EPZ1416" s="333"/>
      <c r="EQA1416" s="333"/>
      <c r="EQB1416" s="333"/>
      <c r="EQC1416" s="333"/>
      <c r="EQD1416" s="333"/>
      <c r="EQE1416" s="333"/>
      <c r="EQF1416" s="333"/>
      <c r="EQG1416" s="333"/>
      <c r="EQH1416" s="333"/>
      <c r="EQI1416" s="333"/>
      <c r="EQJ1416" s="333"/>
      <c r="EQK1416" s="333"/>
      <c r="EQL1416" s="333"/>
      <c r="EQM1416" s="333"/>
      <c r="EQN1416" s="333"/>
      <c r="EQO1416" s="333"/>
      <c r="EQP1416" s="333"/>
      <c r="EQQ1416" s="333"/>
      <c r="EQR1416" s="333"/>
      <c r="EQS1416" s="333"/>
      <c r="EQT1416" s="333"/>
      <c r="EQU1416" s="333"/>
      <c r="EQV1416" s="333"/>
      <c r="EQW1416" s="333"/>
      <c r="EQX1416" s="333"/>
      <c r="EQY1416" s="333"/>
      <c r="EQZ1416" s="333"/>
      <c r="ERA1416" s="333"/>
      <c r="ERB1416" s="333"/>
      <c r="ERC1416" s="333"/>
      <c r="ERD1416" s="333"/>
      <c r="ERE1416" s="333"/>
      <c r="ERF1416" s="333"/>
      <c r="ERG1416" s="333"/>
      <c r="ERH1416" s="333"/>
      <c r="ERI1416" s="333"/>
      <c r="ERJ1416" s="333"/>
      <c r="ERK1416" s="333"/>
      <c r="ERL1416" s="333"/>
      <c r="ERM1416" s="333"/>
      <c r="ERN1416" s="333"/>
      <c r="ERO1416" s="333"/>
      <c r="ERP1416" s="333"/>
      <c r="ERQ1416" s="333"/>
      <c r="ERR1416" s="333"/>
      <c r="ERS1416" s="333"/>
      <c r="ERT1416" s="333"/>
      <c r="ERU1416" s="333"/>
      <c r="ERV1416" s="333"/>
      <c r="ERW1416" s="333"/>
      <c r="ERX1416" s="333"/>
      <c r="ERY1416" s="333"/>
      <c r="ERZ1416" s="333"/>
      <c r="ESA1416" s="333"/>
      <c r="ESB1416" s="333"/>
      <c r="ESC1416" s="333"/>
      <c r="ESD1416" s="333"/>
      <c r="ESE1416" s="333"/>
      <c r="ESF1416" s="333"/>
      <c r="ESG1416" s="333"/>
      <c r="ESH1416" s="333"/>
      <c r="ESI1416" s="333"/>
      <c r="ESJ1416" s="333"/>
      <c r="ESK1416" s="333"/>
      <c r="ESL1416" s="333"/>
      <c r="ESM1416" s="333"/>
      <c r="ESN1416" s="333"/>
      <c r="ESO1416" s="333"/>
      <c r="ESP1416" s="333"/>
      <c r="ESQ1416" s="333"/>
      <c r="ESR1416" s="333"/>
      <c r="ESS1416" s="333"/>
      <c r="EST1416" s="333"/>
      <c r="ESU1416" s="333"/>
      <c r="ESV1416" s="333"/>
      <c r="ESW1416" s="333"/>
      <c r="ESX1416" s="333"/>
      <c r="ESY1416" s="333"/>
      <c r="ESZ1416" s="333"/>
      <c r="ETA1416" s="333"/>
      <c r="ETB1416" s="333"/>
      <c r="ETC1416" s="333"/>
      <c r="ETD1416" s="333"/>
      <c r="ETE1416" s="333"/>
      <c r="ETF1416" s="333"/>
      <c r="ETG1416" s="333"/>
      <c r="ETH1416" s="333"/>
      <c r="ETI1416" s="333"/>
      <c r="ETJ1416" s="333"/>
      <c r="ETK1416" s="333"/>
      <c r="ETL1416" s="333"/>
      <c r="ETM1416" s="333"/>
      <c r="ETN1416" s="333"/>
      <c r="ETO1416" s="333"/>
      <c r="ETP1416" s="333"/>
      <c r="ETQ1416" s="333"/>
      <c r="ETR1416" s="333"/>
      <c r="ETS1416" s="333"/>
      <c r="ETT1416" s="333"/>
      <c r="ETU1416" s="333"/>
      <c r="ETV1416" s="333"/>
      <c r="ETW1416" s="333"/>
      <c r="ETX1416" s="333"/>
      <c r="ETY1416" s="333"/>
      <c r="ETZ1416" s="333"/>
      <c r="EUA1416" s="333"/>
      <c r="EUB1416" s="333"/>
      <c r="EUC1416" s="333"/>
      <c r="EUD1416" s="333"/>
      <c r="EUE1416" s="333"/>
      <c r="EUF1416" s="333"/>
      <c r="EUG1416" s="333"/>
      <c r="EUH1416" s="333"/>
      <c r="EUI1416" s="333"/>
      <c r="EUJ1416" s="333"/>
      <c r="EUK1416" s="333"/>
      <c r="EUL1416" s="333"/>
      <c r="EUM1416" s="333"/>
      <c r="EUN1416" s="333"/>
      <c r="EUO1416" s="333"/>
      <c r="EUP1416" s="333"/>
      <c r="EUQ1416" s="333"/>
      <c r="EUR1416" s="333"/>
      <c r="EUS1416" s="333"/>
      <c r="EUT1416" s="333"/>
      <c r="EUU1416" s="333"/>
      <c r="EUV1416" s="333"/>
      <c r="EUW1416" s="333"/>
      <c r="EUX1416" s="333"/>
      <c r="EUY1416" s="333"/>
      <c r="EUZ1416" s="333"/>
      <c r="EVA1416" s="333"/>
      <c r="EVB1416" s="333"/>
      <c r="EVC1416" s="333"/>
      <c r="EVD1416" s="333"/>
      <c r="EVE1416" s="333"/>
      <c r="EVF1416" s="333"/>
      <c r="EVG1416" s="333"/>
      <c r="EVH1416" s="333"/>
      <c r="EVI1416" s="333"/>
      <c r="EVJ1416" s="333"/>
      <c r="EVK1416" s="333"/>
      <c r="EVL1416" s="333"/>
      <c r="EVM1416" s="333"/>
      <c r="EVN1416" s="333"/>
      <c r="EVO1416" s="333"/>
      <c r="EVP1416" s="333"/>
      <c r="EVQ1416" s="333"/>
      <c r="EVR1416" s="333"/>
      <c r="EVS1416" s="333"/>
      <c r="EVT1416" s="333"/>
      <c r="EVU1416" s="333"/>
      <c r="EVV1416" s="333"/>
      <c r="EVW1416" s="333"/>
      <c r="EVX1416" s="333"/>
      <c r="EVY1416" s="333"/>
      <c r="EVZ1416" s="333"/>
      <c r="EWA1416" s="333"/>
      <c r="EWB1416" s="333"/>
      <c r="EWC1416" s="333"/>
      <c r="EWD1416" s="333"/>
      <c r="EWE1416" s="333"/>
      <c r="EWF1416" s="333"/>
      <c r="EWG1416" s="333"/>
      <c r="EWH1416" s="333"/>
      <c r="EWI1416" s="333"/>
      <c r="EWJ1416" s="333"/>
      <c r="EWK1416" s="333"/>
      <c r="EWL1416" s="333"/>
      <c r="EWM1416" s="333"/>
      <c r="EWN1416" s="333"/>
      <c r="EWO1416" s="333"/>
      <c r="EWP1416" s="333"/>
      <c r="EWQ1416" s="333"/>
      <c r="EWR1416" s="333"/>
      <c r="EWS1416" s="333"/>
      <c r="EWT1416" s="333"/>
      <c r="EWU1416" s="333"/>
      <c r="EWV1416" s="333"/>
      <c r="EWW1416" s="333"/>
      <c r="EWX1416" s="333"/>
      <c r="EWY1416" s="333"/>
      <c r="EWZ1416" s="333"/>
      <c r="EXA1416" s="333"/>
      <c r="EXB1416" s="333"/>
      <c r="EXC1416" s="333"/>
      <c r="EXD1416" s="333"/>
      <c r="EXE1416" s="333"/>
      <c r="EXF1416" s="333"/>
      <c r="EXG1416" s="333"/>
      <c r="EXH1416" s="333"/>
      <c r="EXI1416" s="333"/>
      <c r="EXJ1416" s="333"/>
      <c r="EXK1416" s="333"/>
      <c r="EXL1416" s="333"/>
      <c r="EXM1416" s="333"/>
      <c r="EXN1416" s="333"/>
      <c r="EXO1416" s="333"/>
      <c r="EXP1416" s="333"/>
      <c r="EXQ1416" s="333"/>
      <c r="EXR1416" s="333"/>
      <c r="EXS1416" s="333"/>
      <c r="EXT1416" s="333"/>
      <c r="EXU1416" s="333"/>
      <c r="EXV1416" s="333"/>
      <c r="EXW1416" s="333"/>
      <c r="EXX1416" s="333"/>
      <c r="EXY1416" s="333"/>
      <c r="EXZ1416" s="333"/>
      <c r="EYA1416" s="333"/>
      <c r="EYB1416" s="333"/>
      <c r="EYC1416" s="333"/>
      <c r="EYD1416" s="333"/>
      <c r="EYE1416" s="333"/>
      <c r="EYF1416" s="333"/>
      <c r="EYG1416" s="333"/>
      <c r="EYH1416" s="333"/>
      <c r="EYI1416" s="333"/>
      <c r="EYJ1416" s="333"/>
      <c r="EYK1416" s="333"/>
      <c r="EYL1416" s="333"/>
      <c r="EYM1416" s="333"/>
      <c r="EYN1416" s="333"/>
      <c r="EYO1416" s="333"/>
      <c r="EYP1416" s="333"/>
      <c r="EYQ1416" s="333"/>
      <c r="EYR1416" s="333"/>
      <c r="EYS1416" s="333"/>
      <c r="EYT1416" s="333"/>
      <c r="EYU1416" s="333"/>
      <c r="EYV1416" s="333"/>
      <c r="EYW1416" s="333"/>
      <c r="EYX1416" s="333"/>
      <c r="EYY1416" s="333"/>
      <c r="EYZ1416" s="333"/>
      <c r="EZA1416" s="333"/>
      <c r="EZB1416" s="333"/>
      <c r="EZC1416" s="333"/>
      <c r="EZD1416" s="333"/>
      <c r="EZE1416" s="333"/>
      <c r="EZF1416" s="333"/>
      <c r="EZG1416" s="333"/>
      <c r="EZH1416" s="333"/>
      <c r="EZI1416" s="333"/>
      <c r="EZJ1416" s="333"/>
      <c r="EZK1416" s="333"/>
      <c r="EZL1416" s="333"/>
      <c r="EZM1416" s="333"/>
      <c r="EZN1416" s="333"/>
      <c r="EZO1416" s="333"/>
      <c r="EZP1416" s="333"/>
      <c r="EZQ1416" s="333"/>
      <c r="EZR1416" s="333"/>
      <c r="EZS1416" s="333"/>
      <c r="EZT1416" s="333"/>
      <c r="EZU1416" s="333"/>
      <c r="EZV1416" s="333"/>
      <c r="EZW1416" s="333"/>
      <c r="EZX1416" s="333"/>
      <c r="EZY1416" s="333"/>
      <c r="EZZ1416" s="333"/>
      <c r="FAA1416" s="333"/>
      <c r="FAB1416" s="333"/>
      <c r="FAC1416" s="333"/>
      <c r="FAD1416" s="333"/>
      <c r="FAE1416" s="333"/>
      <c r="FAF1416" s="333"/>
      <c r="FAG1416" s="333"/>
      <c r="FAH1416" s="333"/>
      <c r="FAI1416" s="333"/>
      <c r="FAJ1416" s="333"/>
      <c r="FAK1416" s="333"/>
      <c r="FAL1416" s="333"/>
      <c r="FAM1416" s="333"/>
      <c r="FAN1416" s="333"/>
      <c r="FAO1416" s="333"/>
      <c r="FAP1416" s="333"/>
      <c r="FAQ1416" s="333"/>
      <c r="FAR1416" s="333"/>
      <c r="FAS1416" s="333"/>
      <c r="FAT1416" s="333"/>
      <c r="FAU1416" s="333"/>
      <c r="FAV1416" s="333"/>
      <c r="FAW1416" s="333"/>
      <c r="FAX1416" s="333"/>
      <c r="FAY1416" s="333"/>
      <c r="FAZ1416" s="333"/>
      <c r="FBA1416" s="333"/>
      <c r="FBB1416" s="333"/>
      <c r="FBC1416" s="333"/>
      <c r="FBD1416" s="333"/>
      <c r="FBE1416" s="333"/>
      <c r="FBF1416" s="333"/>
      <c r="FBG1416" s="333"/>
      <c r="FBH1416" s="333"/>
      <c r="FBI1416" s="333"/>
      <c r="FBJ1416" s="333"/>
      <c r="FBK1416" s="333"/>
      <c r="FBL1416" s="333"/>
      <c r="FBM1416" s="333"/>
      <c r="FBN1416" s="333"/>
      <c r="FBO1416" s="333"/>
      <c r="FBP1416" s="333"/>
      <c r="FBQ1416" s="333"/>
      <c r="FBR1416" s="333"/>
      <c r="FBS1416" s="333"/>
      <c r="FBT1416" s="333"/>
      <c r="FBU1416" s="333"/>
      <c r="FBV1416" s="333"/>
      <c r="FBW1416" s="333"/>
      <c r="FBX1416" s="333"/>
      <c r="FBY1416" s="333"/>
      <c r="FBZ1416" s="333"/>
      <c r="FCA1416" s="333"/>
      <c r="FCB1416" s="333"/>
      <c r="FCC1416" s="333"/>
      <c r="FCD1416" s="333"/>
      <c r="FCE1416" s="333"/>
      <c r="FCF1416" s="333"/>
      <c r="FCG1416" s="333"/>
      <c r="FCH1416" s="333"/>
      <c r="FCI1416" s="333"/>
      <c r="FCJ1416" s="333"/>
      <c r="FCK1416" s="333"/>
      <c r="FCL1416" s="333"/>
      <c r="FCM1416" s="333"/>
      <c r="FCN1416" s="333"/>
      <c r="FCO1416" s="333"/>
      <c r="FCP1416" s="333"/>
      <c r="FCQ1416" s="333"/>
      <c r="FCR1416" s="333"/>
      <c r="FCS1416" s="333"/>
      <c r="FCT1416" s="333"/>
      <c r="FCU1416" s="333"/>
      <c r="FCV1416" s="333"/>
      <c r="FCW1416" s="333"/>
      <c r="FCX1416" s="333"/>
      <c r="FCY1416" s="333"/>
      <c r="FCZ1416" s="333"/>
      <c r="FDA1416" s="333"/>
      <c r="FDB1416" s="333"/>
      <c r="FDC1416" s="333"/>
      <c r="FDD1416" s="333"/>
      <c r="FDE1416" s="333"/>
      <c r="FDF1416" s="333"/>
      <c r="FDG1416" s="333"/>
      <c r="FDH1416" s="333"/>
      <c r="FDI1416" s="333"/>
      <c r="FDJ1416" s="333"/>
      <c r="FDK1416" s="333"/>
      <c r="FDL1416" s="333"/>
      <c r="FDM1416" s="333"/>
      <c r="FDN1416" s="333"/>
      <c r="FDO1416" s="333"/>
      <c r="FDP1416" s="333"/>
      <c r="FDQ1416" s="333"/>
      <c r="FDR1416" s="333"/>
      <c r="FDS1416" s="333"/>
      <c r="FDT1416" s="333"/>
      <c r="FDU1416" s="333"/>
      <c r="FDV1416" s="333"/>
      <c r="FDW1416" s="333"/>
      <c r="FDX1416" s="333"/>
      <c r="FDY1416" s="333"/>
      <c r="FDZ1416" s="333"/>
      <c r="FEA1416" s="333"/>
      <c r="FEB1416" s="333"/>
      <c r="FEC1416" s="333"/>
      <c r="FED1416" s="333"/>
      <c r="FEE1416" s="333"/>
      <c r="FEF1416" s="333"/>
      <c r="FEG1416" s="333"/>
      <c r="FEH1416" s="333"/>
      <c r="FEI1416" s="333"/>
      <c r="FEJ1416" s="333"/>
      <c r="FEK1416" s="333"/>
      <c r="FEL1416" s="333"/>
      <c r="FEM1416" s="333"/>
      <c r="FEN1416" s="333"/>
      <c r="FEO1416" s="333"/>
      <c r="FEP1416" s="333"/>
      <c r="FEQ1416" s="333"/>
      <c r="FER1416" s="333"/>
      <c r="FES1416" s="333"/>
      <c r="FET1416" s="333"/>
      <c r="FEU1416" s="333"/>
      <c r="FEV1416" s="333"/>
      <c r="FEW1416" s="333"/>
      <c r="FEX1416" s="333"/>
      <c r="FEY1416" s="333"/>
      <c r="FEZ1416" s="333"/>
      <c r="FFA1416" s="333"/>
      <c r="FFB1416" s="333"/>
      <c r="FFC1416" s="333"/>
      <c r="FFD1416" s="333"/>
      <c r="FFE1416" s="333"/>
      <c r="FFF1416" s="333"/>
      <c r="FFG1416" s="333"/>
      <c r="FFH1416" s="333"/>
      <c r="FFI1416" s="333"/>
      <c r="FFJ1416" s="333"/>
      <c r="FFK1416" s="333"/>
      <c r="FFL1416" s="333"/>
      <c r="FFM1416" s="333"/>
      <c r="FFN1416" s="333"/>
      <c r="FFO1416" s="333"/>
      <c r="FFP1416" s="333"/>
      <c r="FFQ1416" s="333"/>
      <c r="FFR1416" s="333"/>
      <c r="FFS1416" s="333"/>
      <c r="FFT1416" s="333"/>
      <c r="FFU1416" s="333"/>
      <c r="FFV1416" s="333"/>
      <c r="FFW1416" s="333"/>
      <c r="FFX1416" s="333"/>
      <c r="FFY1416" s="333"/>
      <c r="FFZ1416" s="333"/>
      <c r="FGA1416" s="333"/>
      <c r="FGB1416" s="333"/>
      <c r="FGC1416" s="333"/>
      <c r="FGD1416" s="333"/>
      <c r="FGE1416" s="333"/>
      <c r="FGF1416" s="333"/>
      <c r="FGG1416" s="333"/>
      <c r="FGH1416" s="333"/>
      <c r="FGI1416" s="333"/>
      <c r="FGJ1416" s="333"/>
      <c r="FGK1416" s="333"/>
      <c r="FGL1416" s="333"/>
      <c r="FGM1416" s="333"/>
      <c r="FGN1416" s="333"/>
      <c r="FGO1416" s="333"/>
      <c r="FGP1416" s="333"/>
      <c r="FGQ1416" s="333"/>
      <c r="FGR1416" s="333"/>
      <c r="FGS1416" s="333"/>
      <c r="FGT1416" s="333"/>
      <c r="FGU1416" s="333"/>
      <c r="FGV1416" s="333"/>
      <c r="FGW1416" s="333"/>
      <c r="FGX1416" s="333"/>
      <c r="FGY1416" s="333"/>
      <c r="FGZ1416" s="333"/>
      <c r="FHA1416" s="333"/>
      <c r="FHB1416" s="333"/>
      <c r="FHC1416" s="333"/>
      <c r="FHD1416" s="333"/>
      <c r="FHE1416" s="333"/>
      <c r="FHF1416" s="333"/>
      <c r="FHG1416" s="333"/>
      <c r="FHH1416" s="333"/>
      <c r="FHI1416" s="333"/>
      <c r="FHJ1416" s="333"/>
      <c r="FHK1416" s="333"/>
      <c r="FHL1416" s="333"/>
      <c r="FHM1416" s="333"/>
      <c r="FHN1416" s="333"/>
      <c r="FHO1416" s="333"/>
      <c r="FHP1416" s="333"/>
      <c r="FHQ1416" s="333"/>
      <c r="FHR1416" s="333"/>
      <c r="FHS1416" s="333"/>
      <c r="FHT1416" s="333"/>
      <c r="FHU1416" s="333"/>
      <c r="FHV1416" s="333"/>
      <c r="FHW1416" s="333"/>
      <c r="FHX1416" s="333"/>
      <c r="FHY1416" s="333"/>
      <c r="FHZ1416" s="333"/>
      <c r="FIA1416" s="333"/>
      <c r="FIB1416" s="333"/>
      <c r="FIC1416" s="333"/>
      <c r="FID1416" s="333"/>
      <c r="FIE1416" s="333"/>
      <c r="FIF1416" s="333"/>
      <c r="FIG1416" s="333"/>
      <c r="FIH1416" s="333"/>
      <c r="FII1416" s="333"/>
      <c r="FIJ1416" s="333"/>
      <c r="FIK1416" s="333"/>
      <c r="FIL1416" s="333"/>
      <c r="FIM1416" s="333"/>
      <c r="FIN1416" s="333"/>
      <c r="FIO1416" s="333"/>
      <c r="FIP1416" s="333"/>
      <c r="FIQ1416" s="333"/>
      <c r="FIR1416" s="333"/>
      <c r="FIS1416" s="333"/>
      <c r="FIT1416" s="333"/>
      <c r="FIU1416" s="333"/>
      <c r="FIV1416" s="333"/>
      <c r="FIW1416" s="333"/>
      <c r="FIX1416" s="333"/>
      <c r="FIY1416" s="333"/>
      <c r="FIZ1416" s="333"/>
      <c r="FJA1416" s="333"/>
      <c r="FJB1416" s="333"/>
      <c r="FJC1416" s="333"/>
      <c r="FJD1416" s="333"/>
      <c r="FJE1416" s="333"/>
      <c r="FJF1416" s="333"/>
      <c r="FJG1416" s="333"/>
      <c r="FJH1416" s="333"/>
      <c r="FJI1416" s="333"/>
      <c r="FJJ1416" s="333"/>
      <c r="FJK1416" s="333"/>
      <c r="FJL1416" s="333"/>
      <c r="FJM1416" s="333"/>
      <c r="FJN1416" s="333"/>
      <c r="FJO1416" s="333"/>
      <c r="FJP1416" s="333"/>
      <c r="FJQ1416" s="333"/>
      <c r="FJR1416" s="333"/>
      <c r="FJS1416" s="333"/>
      <c r="FJT1416" s="333"/>
      <c r="FJU1416" s="333"/>
      <c r="FJV1416" s="333"/>
      <c r="FJW1416" s="333"/>
      <c r="FJX1416" s="333"/>
      <c r="FJY1416" s="333"/>
      <c r="FJZ1416" s="333"/>
      <c r="FKA1416" s="333"/>
      <c r="FKB1416" s="333"/>
      <c r="FKC1416" s="333"/>
      <c r="FKD1416" s="333"/>
      <c r="FKE1416" s="333"/>
      <c r="FKF1416" s="333"/>
      <c r="FKG1416" s="333"/>
      <c r="FKH1416" s="333"/>
      <c r="FKI1416" s="333"/>
      <c r="FKJ1416" s="333"/>
      <c r="FKK1416" s="333"/>
      <c r="FKL1416" s="333"/>
      <c r="FKM1416" s="333"/>
      <c r="FKN1416" s="333"/>
      <c r="FKO1416" s="333"/>
      <c r="FKP1416" s="333"/>
      <c r="FKQ1416" s="333"/>
      <c r="FKR1416" s="333"/>
      <c r="FKS1416" s="333"/>
      <c r="FKT1416" s="333"/>
      <c r="FKU1416" s="333"/>
      <c r="FKV1416" s="333"/>
      <c r="FKW1416" s="333"/>
      <c r="FKX1416" s="333"/>
      <c r="FKY1416" s="333"/>
      <c r="FKZ1416" s="333"/>
      <c r="FLA1416" s="333"/>
      <c r="FLB1416" s="333"/>
      <c r="FLC1416" s="333"/>
      <c r="FLD1416" s="333"/>
      <c r="FLE1416" s="333"/>
      <c r="FLF1416" s="333"/>
      <c r="FLG1416" s="333"/>
      <c r="FLH1416" s="333"/>
      <c r="FLI1416" s="333"/>
      <c r="FLJ1416" s="333"/>
      <c r="FLK1416" s="333"/>
      <c r="FLL1416" s="333"/>
      <c r="FLM1416" s="333"/>
      <c r="FLN1416" s="333"/>
      <c r="FLO1416" s="333"/>
      <c r="FLP1416" s="333"/>
      <c r="FLQ1416" s="333"/>
      <c r="FLR1416" s="333"/>
      <c r="FLS1416" s="333"/>
      <c r="FLT1416" s="333"/>
      <c r="FLU1416" s="333"/>
      <c r="FLV1416" s="333"/>
      <c r="FLW1416" s="333"/>
      <c r="FLX1416" s="333"/>
      <c r="FLY1416" s="333"/>
      <c r="FLZ1416" s="333"/>
      <c r="FMA1416" s="333"/>
      <c r="FMB1416" s="333"/>
      <c r="FMC1416" s="333"/>
      <c r="FMD1416" s="333"/>
      <c r="FME1416" s="333"/>
      <c r="FMF1416" s="333"/>
      <c r="FMG1416" s="333"/>
      <c r="FMH1416" s="333"/>
      <c r="FMI1416" s="333"/>
      <c r="FMJ1416" s="333"/>
      <c r="FMK1416" s="333"/>
      <c r="FML1416" s="333"/>
      <c r="FMM1416" s="333"/>
      <c r="FMN1416" s="333"/>
      <c r="FMO1416" s="333"/>
      <c r="FMP1416" s="333"/>
      <c r="FMQ1416" s="333"/>
      <c r="FMR1416" s="333"/>
      <c r="FMS1416" s="333"/>
      <c r="FMT1416" s="333"/>
      <c r="FMU1416" s="333"/>
      <c r="FMV1416" s="333"/>
      <c r="FMW1416" s="333"/>
      <c r="FMX1416" s="333"/>
      <c r="FMY1416" s="333"/>
      <c r="FMZ1416" s="333"/>
      <c r="FNA1416" s="333"/>
      <c r="FNB1416" s="333"/>
      <c r="FNC1416" s="333"/>
      <c r="FND1416" s="333"/>
      <c r="FNE1416" s="333"/>
      <c r="FNF1416" s="333"/>
      <c r="FNG1416" s="333"/>
      <c r="FNH1416" s="333"/>
      <c r="FNI1416" s="333"/>
      <c r="FNJ1416" s="333"/>
      <c r="FNK1416" s="333"/>
      <c r="FNL1416" s="333"/>
      <c r="FNM1416" s="333"/>
      <c r="FNN1416" s="333"/>
      <c r="FNO1416" s="333"/>
      <c r="FNP1416" s="333"/>
      <c r="FNQ1416" s="333"/>
      <c r="FNR1416" s="333"/>
      <c r="FNS1416" s="333"/>
      <c r="FNT1416" s="333"/>
      <c r="FNU1416" s="333"/>
      <c r="FNV1416" s="333"/>
      <c r="FNW1416" s="333"/>
      <c r="FNX1416" s="333"/>
      <c r="FNY1416" s="333"/>
      <c r="FNZ1416" s="333"/>
      <c r="FOA1416" s="333"/>
      <c r="FOB1416" s="333"/>
      <c r="FOC1416" s="333"/>
      <c r="FOD1416" s="333"/>
      <c r="FOE1416" s="333"/>
      <c r="FOF1416" s="333"/>
      <c r="FOG1416" s="333"/>
      <c r="FOH1416" s="333"/>
      <c r="FOI1416" s="333"/>
      <c r="FOJ1416" s="333"/>
      <c r="FOK1416" s="333"/>
      <c r="FOL1416" s="333"/>
      <c r="FOM1416" s="333"/>
      <c r="FON1416" s="333"/>
      <c r="FOO1416" s="333"/>
      <c r="FOP1416" s="333"/>
      <c r="FOQ1416" s="333"/>
      <c r="FOR1416" s="333"/>
      <c r="FOS1416" s="333"/>
      <c r="FOT1416" s="333"/>
      <c r="FOU1416" s="333"/>
      <c r="FOV1416" s="333"/>
      <c r="FOW1416" s="333"/>
      <c r="FOX1416" s="333"/>
      <c r="FOY1416" s="333"/>
      <c r="FOZ1416" s="333"/>
      <c r="FPA1416" s="333"/>
      <c r="FPB1416" s="333"/>
      <c r="FPC1416" s="333"/>
      <c r="FPD1416" s="333"/>
      <c r="FPE1416" s="333"/>
      <c r="FPF1416" s="333"/>
      <c r="FPG1416" s="333"/>
      <c r="FPH1416" s="333"/>
      <c r="FPI1416" s="333"/>
      <c r="FPJ1416" s="333"/>
      <c r="FPK1416" s="333"/>
      <c r="FPL1416" s="333"/>
      <c r="FPM1416" s="333"/>
      <c r="FPN1416" s="333"/>
      <c r="FPO1416" s="333"/>
      <c r="FPP1416" s="333"/>
      <c r="FPQ1416" s="333"/>
      <c r="FPR1416" s="333"/>
      <c r="FPS1416" s="333"/>
      <c r="FPT1416" s="333"/>
      <c r="FPU1416" s="333"/>
      <c r="FPV1416" s="333"/>
      <c r="FPW1416" s="333"/>
      <c r="FPX1416" s="333"/>
      <c r="FPY1416" s="333"/>
      <c r="FPZ1416" s="333"/>
      <c r="FQA1416" s="333"/>
      <c r="FQB1416" s="333"/>
      <c r="FQC1416" s="333"/>
      <c r="FQD1416" s="333"/>
      <c r="FQE1416" s="333"/>
      <c r="FQF1416" s="333"/>
      <c r="FQG1416" s="333"/>
      <c r="FQH1416" s="333"/>
      <c r="FQI1416" s="333"/>
      <c r="FQJ1416" s="333"/>
      <c r="FQK1416" s="333"/>
      <c r="FQL1416" s="333"/>
      <c r="FQM1416" s="333"/>
      <c r="FQN1416" s="333"/>
      <c r="FQO1416" s="333"/>
      <c r="FQP1416" s="333"/>
      <c r="FQQ1416" s="333"/>
      <c r="FQR1416" s="333"/>
      <c r="FQS1416" s="333"/>
      <c r="FQT1416" s="333"/>
      <c r="FQU1416" s="333"/>
      <c r="FQV1416" s="333"/>
      <c r="FQW1416" s="333"/>
      <c r="FQX1416" s="333"/>
      <c r="FQY1416" s="333"/>
      <c r="FQZ1416" s="333"/>
      <c r="FRA1416" s="333"/>
      <c r="FRB1416" s="333"/>
      <c r="FRC1416" s="333"/>
      <c r="FRD1416" s="333"/>
      <c r="FRE1416" s="333"/>
      <c r="FRF1416" s="333"/>
      <c r="FRG1416" s="333"/>
      <c r="FRH1416" s="333"/>
      <c r="FRI1416" s="333"/>
      <c r="FRJ1416" s="333"/>
      <c r="FRK1416" s="333"/>
      <c r="FRL1416" s="333"/>
      <c r="FRM1416" s="333"/>
      <c r="FRN1416" s="333"/>
      <c r="FRO1416" s="333"/>
      <c r="FRP1416" s="333"/>
      <c r="FRQ1416" s="333"/>
      <c r="FRR1416" s="333"/>
      <c r="FRS1416" s="333"/>
      <c r="FRT1416" s="333"/>
      <c r="FRU1416" s="333"/>
      <c r="FRV1416" s="333"/>
      <c r="FRW1416" s="333"/>
      <c r="FRX1416" s="333"/>
      <c r="FRY1416" s="333"/>
      <c r="FRZ1416" s="333"/>
      <c r="FSA1416" s="333"/>
      <c r="FSB1416" s="333"/>
      <c r="FSC1416" s="333"/>
      <c r="FSD1416" s="333"/>
      <c r="FSE1416" s="333"/>
      <c r="FSF1416" s="333"/>
      <c r="FSG1416" s="333"/>
      <c r="FSH1416" s="333"/>
      <c r="FSI1416" s="333"/>
      <c r="FSJ1416" s="333"/>
      <c r="FSK1416" s="333"/>
      <c r="FSL1416" s="333"/>
      <c r="FSM1416" s="333"/>
      <c r="FSN1416" s="333"/>
      <c r="FSO1416" s="333"/>
      <c r="FSP1416" s="333"/>
      <c r="FSQ1416" s="333"/>
      <c r="FSR1416" s="333"/>
      <c r="FSS1416" s="333"/>
      <c r="FST1416" s="333"/>
      <c r="FSU1416" s="333"/>
      <c r="FSV1416" s="333"/>
      <c r="FSW1416" s="333"/>
      <c r="FSX1416" s="333"/>
      <c r="FSY1416" s="333"/>
      <c r="FSZ1416" s="333"/>
      <c r="FTA1416" s="333"/>
      <c r="FTB1416" s="333"/>
      <c r="FTC1416" s="333"/>
      <c r="FTD1416" s="333"/>
      <c r="FTE1416" s="333"/>
      <c r="FTF1416" s="333"/>
      <c r="FTG1416" s="333"/>
      <c r="FTH1416" s="333"/>
      <c r="FTI1416" s="333"/>
      <c r="FTJ1416" s="333"/>
      <c r="FTK1416" s="333"/>
      <c r="FTL1416" s="333"/>
      <c r="FTM1416" s="333"/>
      <c r="FTN1416" s="333"/>
      <c r="FTO1416" s="333"/>
      <c r="FTP1416" s="333"/>
      <c r="FTQ1416" s="333"/>
      <c r="FTR1416" s="333"/>
      <c r="FTS1416" s="333"/>
      <c r="FTT1416" s="333"/>
      <c r="FTU1416" s="333"/>
      <c r="FTV1416" s="333"/>
      <c r="FTW1416" s="333"/>
      <c r="FTX1416" s="333"/>
      <c r="FTY1416" s="333"/>
      <c r="FTZ1416" s="333"/>
      <c r="FUA1416" s="333"/>
      <c r="FUB1416" s="333"/>
      <c r="FUC1416" s="333"/>
      <c r="FUD1416" s="333"/>
      <c r="FUE1416" s="333"/>
      <c r="FUF1416" s="333"/>
      <c r="FUG1416" s="333"/>
      <c r="FUH1416" s="333"/>
      <c r="FUI1416" s="333"/>
      <c r="FUJ1416" s="333"/>
      <c r="FUK1416" s="333"/>
      <c r="FUL1416" s="333"/>
      <c r="FUM1416" s="333"/>
      <c r="FUN1416" s="333"/>
      <c r="FUO1416" s="333"/>
      <c r="FUP1416" s="333"/>
      <c r="FUQ1416" s="333"/>
      <c r="FUR1416" s="333"/>
      <c r="FUS1416" s="333"/>
      <c r="FUT1416" s="333"/>
      <c r="FUU1416" s="333"/>
      <c r="FUV1416" s="333"/>
      <c r="FUW1416" s="333"/>
      <c r="FUX1416" s="333"/>
      <c r="FUY1416" s="333"/>
      <c r="FUZ1416" s="333"/>
      <c r="FVA1416" s="333"/>
      <c r="FVB1416" s="333"/>
      <c r="FVC1416" s="333"/>
      <c r="FVD1416" s="333"/>
      <c r="FVE1416" s="333"/>
      <c r="FVF1416" s="333"/>
      <c r="FVG1416" s="333"/>
      <c r="FVH1416" s="333"/>
      <c r="FVI1416" s="333"/>
      <c r="FVJ1416" s="333"/>
      <c r="FVK1416" s="333"/>
      <c r="FVL1416" s="333"/>
      <c r="FVM1416" s="333"/>
      <c r="FVN1416" s="333"/>
      <c r="FVO1416" s="333"/>
      <c r="FVP1416" s="333"/>
      <c r="FVQ1416" s="333"/>
      <c r="FVR1416" s="333"/>
      <c r="FVS1416" s="333"/>
      <c r="FVT1416" s="333"/>
      <c r="FVU1416" s="333"/>
      <c r="FVV1416" s="333"/>
      <c r="FVW1416" s="333"/>
      <c r="FVX1416" s="333"/>
      <c r="FVY1416" s="333"/>
      <c r="FVZ1416" s="333"/>
      <c r="FWA1416" s="333"/>
      <c r="FWB1416" s="333"/>
      <c r="FWC1416" s="333"/>
      <c r="FWD1416" s="333"/>
      <c r="FWE1416" s="333"/>
      <c r="FWF1416" s="333"/>
      <c r="FWG1416" s="333"/>
      <c r="FWH1416" s="333"/>
      <c r="FWI1416" s="333"/>
      <c r="FWJ1416" s="333"/>
      <c r="FWK1416" s="333"/>
      <c r="FWL1416" s="333"/>
      <c r="FWM1416" s="333"/>
      <c r="FWN1416" s="333"/>
      <c r="FWO1416" s="333"/>
      <c r="FWP1416" s="333"/>
      <c r="FWQ1416" s="333"/>
      <c r="FWR1416" s="333"/>
      <c r="FWS1416" s="333"/>
      <c r="FWT1416" s="333"/>
      <c r="FWU1416" s="333"/>
      <c r="FWV1416" s="333"/>
      <c r="FWW1416" s="333"/>
      <c r="FWX1416" s="333"/>
      <c r="FWY1416" s="333"/>
      <c r="FWZ1416" s="333"/>
      <c r="FXA1416" s="333"/>
      <c r="FXB1416" s="333"/>
      <c r="FXC1416" s="333"/>
      <c r="FXD1416" s="333"/>
      <c r="FXE1416" s="333"/>
      <c r="FXF1416" s="333"/>
      <c r="FXG1416" s="333"/>
      <c r="FXH1416" s="333"/>
      <c r="FXI1416" s="333"/>
      <c r="FXJ1416" s="333"/>
      <c r="FXK1416" s="333"/>
      <c r="FXL1416" s="333"/>
      <c r="FXM1416" s="333"/>
      <c r="FXN1416" s="333"/>
      <c r="FXO1416" s="333"/>
      <c r="FXP1416" s="333"/>
      <c r="FXQ1416" s="333"/>
      <c r="FXR1416" s="333"/>
      <c r="FXS1416" s="333"/>
      <c r="FXT1416" s="333"/>
      <c r="FXU1416" s="333"/>
      <c r="FXV1416" s="333"/>
      <c r="FXW1416" s="333"/>
      <c r="FXX1416" s="333"/>
      <c r="FXY1416" s="333"/>
      <c r="FXZ1416" s="333"/>
      <c r="FYA1416" s="333"/>
      <c r="FYB1416" s="333"/>
      <c r="FYC1416" s="333"/>
      <c r="FYD1416" s="333"/>
      <c r="FYE1416" s="333"/>
      <c r="FYF1416" s="333"/>
      <c r="FYG1416" s="333"/>
      <c r="FYH1416" s="333"/>
      <c r="FYI1416" s="333"/>
      <c r="FYJ1416" s="333"/>
      <c r="FYK1416" s="333"/>
      <c r="FYL1416" s="333"/>
      <c r="FYM1416" s="333"/>
      <c r="FYN1416" s="333"/>
      <c r="FYO1416" s="333"/>
      <c r="FYP1416" s="333"/>
      <c r="FYQ1416" s="333"/>
      <c r="FYR1416" s="333"/>
      <c r="FYS1416" s="333"/>
      <c r="FYT1416" s="333"/>
      <c r="FYU1416" s="333"/>
      <c r="FYV1416" s="333"/>
      <c r="FYW1416" s="333"/>
      <c r="FYX1416" s="333"/>
      <c r="FYY1416" s="333"/>
      <c r="FYZ1416" s="333"/>
      <c r="FZA1416" s="333"/>
      <c r="FZB1416" s="333"/>
      <c r="FZC1416" s="333"/>
      <c r="FZD1416" s="333"/>
      <c r="FZE1416" s="333"/>
      <c r="FZF1416" s="333"/>
      <c r="FZG1416" s="333"/>
      <c r="FZH1416" s="333"/>
      <c r="FZI1416" s="333"/>
      <c r="FZJ1416" s="333"/>
      <c r="FZK1416" s="333"/>
      <c r="FZL1416" s="333"/>
      <c r="FZM1416" s="333"/>
      <c r="FZN1416" s="333"/>
      <c r="FZO1416" s="333"/>
      <c r="FZP1416" s="333"/>
      <c r="FZQ1416" s="333"/>
      <c r="FZR1416" s="333"/>
      <c r="FZS1416" s="333"/>
      <c r="FZT1416" s="333"/>
      <c r="FZU1416" s="333"/>
      <c r="FZV1416" s="333"/>
      <c r="FZW1416" s="333"/>
      <c r="FZX1416" s="333"/>
      <c r="FZY1416" s="333"/>
      <c r="FZZ1416" s="333"/>
      <c r="GAA1416" s="333"/>
      <c r="GAB1416" s="333"/>
      <c r="GAC1416" s="333"/>
      <c r="GAD1416" s="333"/>
      <c r="GAE1416" s="333"/>
      <c r="GAF1416" s="333"/>
      <c r="GAG1416" s="333"/>
      <c r="GAH1416" s="333"/>
      <c r="GAI1416" s="333"/>
      <c r="GAJ1416" s="333"/>
      <c r="GAK1416" s="333"/>
      <c r="GAL1416" s="333"/>
      <c r="GAM1416" s="333"/>
      <c r="GAN1416" s="333"/>
      <c r="GAO1416" s="333"/>
      <c r="GAP1416" s="333"/>
      <c r="GAQ1416" s="333"/>
      <c r="GAR1416" s="333"/>
      <c r="GAS1416" s="333"/>
      <c r="GAT1416" s="333"/>
      <c r="GAU1416" s="333"/>
      <c r="GAV1416" s="333"/>
      <c r="GAW1416" s="333"/>
      <c r="GAX1416" s="333"/>
      <c r="GAY1416" s="333"/>
      <c r="GAZ1416" s="333"/>
      <c r="GBA1416" s="333"/>
      <c r="GBB1416" s="333"/>
      <c r="GBC1416" s="333"/>
      <c r="GBD1416" s="333"/>
      <c r="GBE1416" s="333"/>
      <c r="GBF1416" s="333"/>
      <c r="GBG1416" s="333"/>
      <c r="GBH1416" s="333"/>
      <c r="GBI1416" s="333"/>
      <c r="GBJ1416" s="333"/>
      <c r="GBK1416" s="333"/>
      <c r="GBL1416" s="333"/>
      <c r="GBM1416" s="333"/>
      <c r="GBN1416" s="333"/>
      <c r="GBO1416" s="333"/>
      <c r="GBP1416" s="333"/>
      <c r="GBQ1416" s="333"/>
      <c r="GBR1416" s="333"/>
      <c r="GBS1416" s="333"/>
      <c r="GBT1416" s="333"/>
      <c r="GBU1416" s="333"/>
      <c r="GBV1416" s="333"/>
      <c r="GBW1416" s="333"/>
      <c r="GBX1416" s="333"/>
      <c r="GBY1416" s="333"/>
      <c r="GBZ1416" s="333"/>
      <c r="GCA1416" s="333"/>
      <c r="GCB1416" s="333"/>
      <c r="GCC1416" s="333"/>
      <c r="GCD1416" s="333"/>
      <c r="GCE1416" s="333"/>
      <c r="GCF1416" s="333"/>
      <c r="GCG1416" s="333"/>
      <c r="GCH1416" s="333"/>
      <c r="GCI1416" s="333"/>
      <c r="GCJ1416" s="333"/>
      <c r="GCK1416" s="333"/>
      <c r="GCL1416" s="333"/>
      <c r="GCM1416" s="333"/>
      <c r="GCN1416" s="333"/>
      <c r="GCO1416" s="333"/>
      <c r="GCP1416" s="333"/>
      <c r="GCQ1416" s="333"/>
      <c r="GCR1416" s="333"/>
      <c r="GCS1416" s="333"/>
      <c r="GCT1416" s="333"/>
      <c r="GCU1416" s="333"/>
      <c r="GCV1416" s="333"/>
      <c r="GCW1416" s="333"/>
      <c r="GCX1416" s="333"/>
      <c r="GCY1416" s="333"/>
      <c r="GCZ1416" s="333"/>
      <c r="GDA1416" s="333"/>
      <c r="GDB1416" s="333"/>
      <c r="GDC1416" s="333"/>
      <c r="GDD1416" s="333"/>
      <c r="GDE1416" s="333"/>
      <c r="GDF1416" s="333"/>
      <c r="GDG1416" s="333"/>
      <c r="GDH1416" s="333"/>
      <c r="GDI1416" s="333"/>
      <c r="GDJ1416" s="333"/>
      <c r="GDK1416" s="333"/>
      <c r="GDL1416" s="333"/>
      <c r="GDM1416" s="333"/>
      <c r="GDN1416" s="333"/>
      <c r="GDO1416" s="333"/>
      <c r="GDP1416" s="333"/>
      <c r="GDQ1416" s="333"/>
      <c r="GDR1416" s="333"/>
      <c r="GDS1416" s="333"/>
      <c r="GDT1416" s="333"/>
      <c r="GDU1416" s="333"/>
      <c r="GDV1416" s="333"/>
      <c r="GDW1416" s="333"/>
      <c r="GDX1416" s="333"/>
      <c r="GDY1416" s="333"/>
      <c r="GDZ1416" s="333"/>
      <c r="GEA1416" s="333"/>
      <c r="GEB1416" s="333"/>
      <c r="GEC1416" s="333"/>
      <c r="GED1416" s="333"/>
      <c r="GEE1416" s="333"/>
      <c r="GEF1416" s="333"/>
      <c r="GEG1416" s="333"/>
      <c r="GEH1416" s="333"/>
      <c r="GEI1416" s="333"/>
      <c r="GEJ1416" s="333"/>
      <c r="GEK1416" s="333"/>
      <c r="GEL1416" s="333"/>
      <c r="GEM1416" s="333"/>
      <c r="GEN1416" s="333"/>
      <c r="GEO1416" s="333"/>
      <c r="GEP1416" s="333"/>
      <c r="GEQ1416" s="333"/>
      <c r="GER1416" s="333"/>
      <c r="GES1416" s="333"/>
      <c r="GET1416" s="333"/>
      <c r="GEU1416" s="333"/>
      <c r="GEV1416" s="333"/>
      <c r="GEW1416" s="333"/>
      <c r="GEX1416" s="333"/>
      <c r="GEY1416" s="333"/>
      <c r="GEZ1416" s="333"/>
      <c r="GFA1416" s="333"/>
      <c r="GFB1416" s="333"/>
      <c r="GFC1416" s="333"/>
      <c r="GFD1416" s="333"/>
      <c r="GFE1416" s="333"/>
      <c r="GFF1416" s="333"/>
      <c r="GFG1416" s="333"/>
      <c r="GFH1416" s="333"/>
      <c r="GFI1416" s="333"/>
      <c r="GFJ1416" s="333"/>
      <c r="GFK1416" s="333"/>
      <c r="GFL1416" s="333"/>
      <c r="GFM1416" s="333"/>
      <c r="GFN1416" s="333"/>
      <c r="GFO1416" s="333"/>
      <c r="GFP1416" s="333"/>
      <c r="GFQ1416" s="333"/>
      <c r="GFR1416" s="333"/>
      <c r="GFS1416" s="333"/>
      <c r="GFT1416" s="333"/>
      <c r="GFU1416" s="333"/>
      <c r="GFV1416" s="333"/>
      <c r="GFW1416" s="333"/>
      <c r="GFX1416" s="333"/>
      <c r="GFY1416" s="333"/>
      <c r="GFZ1416" s="333"/>
      <c r="GGA1416" s="333"/>
      <c r="GGB1416" s="333"/>
      <c r="GGC1416" s="333"/>
      <c r="GGD1416" s="333"/>
      <c r="GGE1416" s="333"/>
      <c r="GGF1416" s="333"/>
      <c r="GGG1416" s="333"/>
      <c r="GGH1416" s="333"/>
      <c r="GGI1416" s="333"/>
      <c r="GGJ1416" s="333"/>
      <c r="GGK1416" s="333"/>
      <c r="GGL1416" s="333"/>
      <c r="GGM1416" s="333"/>
      <c r="GGN1416" s="333"/>
      <c r="GGO1416" s="333"/>
      <c r="GGP1416" s="333"/>
      <c r="GGQ1416" s="333"/>
      <c r="GGR1416" s="333"/>
      <c r="GGS1416" s="333"/>
      <c r="GGT1416" s="333"/>
      <c r="GGU1416" s="333"/>
      <c r="GGV1416" s="333"/>
      <c r="GGW1416" s="333"/>
      <c r="GGX1416" s="333"/>
      <c r="GGY1416" s="333"/>
      <c r="GGZ1416" s="333"/>
      <c r="GHA1416" s="333"/>
      <c r="GHB1416" s="333"/>
      <c r="GHC1416" s="333"/>
      <c r="GHD1416" s="333"/>
      <c r="GHE1416" s="333"/>
      <c r="GHF1416" s="333"/>
      <c r="GHG1416" s="333"/>
      <c r="GHH1416" s="333"/>
      <c r="GHI1416" s="333"/>
      <c r="GHJ1416" s="333"/>
      <c r="GHK1416" s="333"/>
      <c r="GHL1416" s="333"/>
      <c r="GHM1416" s="333"/>
      <c r="GHN1416" s="333"/>
      <c r="GHO1416" s="333"/>
      <c r="GHP1416" s="333"/>
      <c r="GHQ1416" s="333"/>
      <c r="GHR1416" s="333"/>
      <c r="GHS1416" s="333"/>
      <c r="GHT1416" s="333"/>
      <c r="GHU1416" s="333"/>
      <c r="GHV1416" s="333"/>
      <c r="GHW1416" s="333"/>
      <c r="GHX1416" s="333"/>
      <c r="GHY1416" s="333"/>
      <c r="GHZ1416" s="333"/>
      <c r="GIA1416" s="333"/>
      <c r="GIB1416" s="333"/>
      <c r="GIC1416" s="333"/>
      <c r="GID1416" s="333"/>
      <c r="GIE1416" s="333"/>
      <c r="GIF1416" s="333"/>
      <c r="GIG1416" s="333"/>
      <c r="GIH1416" s="333"/>
      <c r="GII1416" s="333"/>
      <c r="GIJ1416" s="333"/>
      <c r="GIK1416" s="333"/>
      <c r="GIL1416" s="333"/>
      <c r="GIM1416" s="333"/>
      <c r="GIN1416" s="333"/>
      <c r="GIO1416" s="333"/>
      <c r="GIP1416" s="333"/>
      <c r="GIQ1416" s="333"/>
      <c r="GIR1416" s="333"/>
      <c r="GIS1416" s="333"/>
      <c r="GIT1416" s="333"/>
      <c r="GIU1416" s="333"/>
      <c r="GIV1416" s="333"/>
      <c r="GIW1416" s="333"/>
      <c r="GIX1416" s="333"/>
      <c r="GIY1416" s="333"/>
      <c r="GIZ1416" s="333"/>
      <c r="GJA1416" s="333"/>
      <c r="GJB1416" s="333"/>
      <c r="GJC1416" s="333"/>
      <c r="GJD1416" s="333"/>
      <c r="GJE1416" s="333"/>
      <c r="GJF1416" s="333"/>
      <c r="GJG1416" s="333"/>
      <c r="GJH1416" s="333"/>
      <c r="GJI1416" s="333"/>
      <c r="GJJ1416" s="333"/>
      <c r="GJK1416" s="333"/>
      <c r="GJL1416" s="333"/>
      <c r="GJM1416" s="333"/>
      <c r="GJN1416" s="333"/>
      <c r="GJO1416" s="333"/>
      <c r="GJP1416" s="333"/>
      <c r="GJQ1416" s="333"/>
      <c r="GJR1416" s="333"/>
      <c r="GJS1416" s="333"/>
      <c r="GJT1416" s="333"/>
      <c r="GJU1416" s="333"/>
      <c r="GJV1416" s="333"/>
      <c r="GJW1416" s="333"/>
      <c r="GJX1416" s="333"/>
      <c r="GJY1416" s="333"/>
      <c r="GJZ1416" s="333"/>
      <c r="GKA1416" s="333"/>
      <c r="GKB1416" s="333"/>
      <c r="GKC1416" s="333"/>
      <c r="GKD1416" s="333"/>
      <c r="GKE1416" s="333"/>
      <c r="GKF1416" s="333"/>
      <c r="GKG1416" s="333"/>
      <c r="GKH1416" s="333"/>
      <c r="GKI1416" s="333"/>
      <c r="GKJ1416" s="333"/>
      <c r="GKK1416" s="333"/>
      <c r="GKL1416" s="333"/>
      <c r="GKM1416" s="333"/>
      <c r="GKN1416" s="333"/>
      <c r="GKO1416" s="333"/>
      <c r="GKP1416" s="333"/>
      <c r="GKQ1416" s="333"/>
      <c r="GKR1416" s="333"/>
      <c r="GKS1416" s="333"/>
      <c r="GKT1416" s="333"/>
      <c r="GKU1416" s="333"/>
      <c r="GKV1416" s="333"/>
      <c r="GKW1416" s="333"/>
      <c r="GKX1416" s="333"/>
      <c r="GKY1416" s="333"/>
      <c r="GKZ1416" s="333"/>
      <c r="GLA1416" s="333"/>
      <c r="GLB1416" s="333"/>
      <c r="GLC1416" s="333"/>
      <c r="GLD1416" s="333"/>
      <c r="GLE1416" s="333"/>
      <c r="GLF1416" s="333"/>
      <c r="GLG1416" s="333"/>
      <c r="GLH1416" s="333"/>
      <c r="GLI1416" s="333"/>
      <c r="GLJ1416" s="333"/>
      <c r="GLK1416" s="333"/>
      <c r="GLL1416" s="333"/>
      <c r="GLM1416" s="333"/>
      <c r="GLN1416" s="333"/>
      <c r="GLO1416" s="333"/>
      <c r="GLP1416" s="333"/>
      <c r="GLQ1416" s="333"/>
      <c r="GLR1416" s="333"/>
      <c r="GLS1416" s="333"/>
      <c r="GLT1416" s="333"/>
      <c r="GLU1416" s="333"/>
      <c r="GLV1416" s="333"/>
      <c r="GLW1416" s="333"/>
      <c r="GLX1416" s="333"/>
      <c r="GLY1416" s="333"/>
      <c r="GLZ1416" s="333"/>
      <c r="GMA1416" s="333"/>
      <c r="GMB1416" s="333"/>
      <c r="GMC1416" s="333"/>
      <c r="GMD1416" s="333"/>
      <c r="GME1416" s="333"/>
      <c r="GMF1416" s="333"/>
      <c r="GMG1416" s="333"/>
      <c r="GMH1416" s="333"/>
      <c r="GMI1416" s="333"/>
      <c r="GMJ1416" s="333"/>
      <c r="GMK1416" s="333"/>
      <c r="GML1416" s="333"/>
      <c r="GMM1416" s="333"/>
      <c r="GMN1416" s="333"/>
      <c r="GMO1416" s="333"/>
      <c r="GMP1416" s="333"/>
      <c r="GMQ1416" s="333"/>
      <c r="GMR1416" s="333"/>
      <c r="GMS1416" s="333"/>
      <c r="GMT1416" s="333"/>
      <c r="GMU1416" s="333"/>
      <c r="GMV1416" s="333"/>
      <c r="GMW1416" s="333"/>
      <c r="GMX1416" s="333"/>
      <c r="GMY1416" s="333"/>
      <c r="GMZ1416" s="333"/>
      <c r="GNA1416" s="333"/>
      <c r="GNB1416" s="333"/>
      <c r="GNC1416" s="333"/>
      <c r="GND1416" s="333"/>
      <c r="GNE1416" s="333"/>
      <c r="GNF1416" s="333"/>
      <c r="GNG1416" s="333"/>
      <c r="GNH1416" s="333"/>
      <c r="GNI1416" s="333"/>
      <c r="GNJ1416" s="333"/>
      <c r="GNK1416" s="333"/>
      <c r="GNL1416" s="333"/>
      <c r="GNM1416" s="333"/>
      <c r="GNN1416" s="333"/>
      <c r="GNO1416" s="333"/>
      <c r="GNP1416" s="333"/>
      <c r="GNQ1416" s="333"/>
      <c r="GNR1416" s="333"/>
      <c r="GNS1416" s="333"/>
      <c r="GNT1416" s="333"/>
      <c r="GNU1416" s="333"/>
      <c r="GNV1416" s="333"/>
      <c r="GNW1416" s="333"/>
      <c r="GNX1416" s="333"/>
      <c r="GNY1416" s="333"/>
      <c r="GNZ1416" s="333"/>
      <c r="GOA1416" s="333"/>
      <c r="GOB1416" s="333"/>
      <c r="GOC1416" s="333"/>
      <c r="GOD1416" s="333"/>
      <c r="GOE1416" s="333"/>
      <c r="GOF1416" s="333"/>
      <c r="GOG1416" s="333"/>
      <c r="GOH1416" s="333"/>
      <c r="GOI1416" s="333"/>
      <c r="GOJ1416" s="333"/>
      <c r="GOK1416" s="333"/>
      <c r="GOL1416" s="333"/>
      <c r="GOM1416" s="333"/>
      <c r="GON1416" s="333"/>
      <c r="GOO1416" s="333"/>
      <c r="GOP1416" s="333"/>
      <c r="GOQ1416" s="333"/>
      <c r="GOR1416" s="333"/>
      <c r="GOS1416" s="333"/>
      <c r="GOT1416" s="333"/>
      <c r="GOU1416" s="333"/>
      <c r="GOV1416" s="333"/>
      <c r="GOW1416" s="333"/>
      <c r="GOX1416" s="333"/>
      <c r="GOY1416" s="333"/>
      <c r="GOZ1416" s="333"/>
      <c r="GPA1416" s="333"/>
      <c r="GPB1416" s="333"/>
      <c r="GPC1416" s="333"/>
      <c r="GPD1416" s="333"/>
      <c r="GPE1416" s="333"/>
      <c r="GPF1416" s="333"/>
      <c r="GPG1416" s="333"/>
      <c r="GPH1416" s="333"/>
      <c r="GPI1416" s="333"/>
      <c r="GPJ1416" s="333"/>
      <c r="GPK1416" s="333"/>
      <c r="GPL1416" s="333"/>
      <c r="GPM1416" s="333"/>
      <c r="GPN1416" s="333"/>
      <c r="GPO1416" s="333"/>
      <c r="GPP1416" s="333"/>
      <c r="GPQ1416" s="333"/>
      <c r="GPR1416" s="333"/>
      <c r="GPS1416" s="333"/>
      <c r="GPT1416" s="333"/>
      <c r="GPU1416" s="333"/>
      <c r="GPV1416" s="333"/>
      <c r="GPW1416" s="333"/>
      <c r="GPX1416" s="333"/>
      <c r="GPY1416" s="333"/>
      <c r="GPZ1416" s="333"/>
      <c r="GQA1416" s="333"/>
      <c r="GQB1416" s="333"/>
      <c r="GQC1416" s="333"/>
      <c r="GQD1416" s="333"/>
      <c r="GQE1416" s="333"/>
      <c r="GQF1416" s="333"/>
      <c r="GQG1416" s="333"/>
      <c r="GQH1416" s="333"/>
      <c r="GQI1416" s="333"/>
      <c r="GQJ1416" s="333"/>
      <c r="GQK1416" s="333"/>
      <c r="GQL1416" s="333"/>
      <c r="GQM1416" s="333"/>
      <c r="GQN1416" s="333"/>
      <c r="GQO1416" s="333"/>
      <c r="GQP1416" s="333"/>
      <c r="GQQ1416" s="333"/>
      <c r="GQR1416" s="333"/>
      <c r="GQS1416" s="333"/>
      <c r="GQT1416" s="333"/>
      <c r="GQU1416" s="333"/>
      <c r="GQV1416" s="333"/>
      <c r="GQW1416" s="333"/>
      <c r="GQX1416" s="333"/>
      <c r="GQY1416" s="333"/>
      <c r="GQZ1416" s="333"/>
      <c r="GRA1416" s="333"/>
      <c r="GRB1416" s="333"/>
      <c r="GRC1416" s="333"/>
      <c r="GRD1416" s="333"/>
      <c r="GRE1416" s="333"/>
      <c r="GRF1416" s="333"/>
      <c r="GRG1416" s="333"/>
      <c r="GRH1416" s="333"/>
      <c r="GRI1416" s="333"/>
      <c r="GRJ1416" s="333"/>
      <c r="GRK1416" s="333"/>
      <c r="GRL1416" s="333"/>
      <c r="GRM1416" s="333"/>
      <c r="GRN1416" s="333"/>
      <c r="GRO1416" s="333"/>
      <c r="GRP1416" s="333"/>
      <c r="GRQ1416" s="333"/>
      <c r="GRR1416" s="333"/>
      <c r="GRS1416" s="333"/>
      <c r="GRT1416" s="333"/>
      <c r="GRU1416" s="333"/>
      <c r="GRV1416" s="333"/>
      <c r="GRW1416" s="333"/>
      <c r="GRX1416" s="333"/>
      <c r="GRY1416" s="333"/>
      <c r="GRZ1416" s="333"/>
      <c r="GSA1416" s="333"/>
      <c r="GSB1416" s="333"/>
      <c r="GSC1416" s="333"/>
      <c r="GSD1416" s="333"/>
      <c r="GSE1416" s="333"/>
      <c r="GSF1416" s="333"/>
      <c r="GSG1416" s="333"/>
      <c r="GSH1416" s="333"/>
      <c r="GSI1416" s="333"/>
      <c r="GSJ1416" s="333"/>
      <c r="GSK1416" s="333"/>
      <c r="GSL1416" s="333"/>
      <c r="GSM1416" s="333"/>
      <c r="GSN1416" s="333"/>
      <c r="GSO1416" s="333"/>
      <c r="GSP1416" s="333"/>
      <c r="GSQ1416" s="333"/>
      <c r="GSR1416" s="333"/>
      <c r="GSS1416" s="333"/>
      <c r="GST1416" s="333"/>
      <c r="GSU1416" s="333"/>
      <c r="GSV1416" s="333"/>
      <c r="GSW1416" s="333"/>
      <c r="GSX1416" s="333"/>
      <c r="GSY1416" s="333"/>
      <c r="GSZ1416" s="333"/>
      <c r="GTA1416" s="333"/>
      <c r="GTB1416" s="333"/>
      <c r="GTC1416" s="333"/>
      <c r="GTD1416" s="333"/>
      <c r="GTE1416" s="333"/>
      <c r="GTF1416" s="333"/>
      <c r="GTG1416" s="333"/>
      <c r="GTH1416" s="333"/>
      <c r="GTI1416" s="333"/>
      <c r="GTJ1416" s="333"/>
      <c r="GTK1416" s="333"/>
      <c r="GTL1416" s="333"/>
      <c r="GTM1416" s="333"/>
      <c r="GTN1416" s="333"/>
      <c r="GTO1416" s="333"/>
      <c r="GTP1416" s="333"/>
      <c r="GTQ1416" s="333"/>
      <c r="GTR1416" s="333"/>
      <c r="GTS1416" s="333"/>
      <c r="GTT1416" s="333"/>
      <c r="GTU1416" s="333"/>
      <c r="GTV1416" s="333"/>
      <c r="GTW1416" s="333"/>
      <c r="GTX1416" s="333"/>
      <c r="GTY1416" s="333"/>
      <c r="GTZ1416" s="333"/>
      <c r="GUA1416" s="333"/>
      <c r="GUB1416" s="333"/>
      <c r="GUC1416" s="333"/>
      <c r="GUD1416" s="333"/>
      <c r="GUE1416" s="333"/>
      <c r="GUF1416" s="333"/>
      <c r="GUG1416" s="333"/>
      <c r="GUH1416" s="333"/>
      <c r="GUI1416" s="333"/>
      <c r="GUJ1416" s="333"/>
      <c r="GUK1416" s="333"/>
      <c r="GUL1416" s="333"/>
      <c r="GUM1416" s="333"/>
      <c r="GUN1416" s="333"/>
      <c r="GUO1416" s="333"/>
      <c r="GUP1416" s="333"/>
      <c r="GUQ1416" s="333"/>
      <c r="GUR1416" s="333"/>
      <c r="GUS1416" s="333"/>
      <c r="GUT1416" s="333"/>
      <c r="GUU1416" s="333"/>
      <c r="GUV1416" s="333"/>
      <c r="GUW1416" s="333"/>
      <c r="GUX1416" s="333"/>
      <c r="GUY1416" s="333"/>
      <c r="GUZ1416" s="333"/>
      <c r="GVA1416" s="333"/>
      <c r="GVB1416" s="333"/>
      <c r="GVC1416" s="333"/>
      <c r="GVD1416" s="333"/>
      <c r="GVE1416" s="333"/>
      <c r="GVF1416" s="333"/>
      <c r="GVG1416" s="333"/>
      <c r="GVH1416" s="333"/>
      <c r="GVI1416" s="333"/>
      <c r="GVJ1416" s="333"/>
      <c r="GVK1416" s="333"/>
      <c r="GVL1416" s="333"/>
      <c r="GVM1416" s="333"/>
      <c r="GVN1416" s="333"/>
      <c r="GVO1416" s="333"/>
      <c r="GVP1416" s="333"/>
      <c r="GVQ1416" s="333"/>
      <c r="GVR1416" s="333"/>
      <c r="GVS1416" s="333"/>
      <c r="GVT1416" s="333"/>
      <c r="GVU1416" s="333"/>
      <c r="GVV1416" s="333"/>
      <c r="GVW1416" s="333"/>
      <c r="GVX1416" s="333"/>
      <c r="GVY1416" s="333"/>
      <c r="GVZ1416" s="333"/>
      <c r="GWA1416" s="333"/>
      <c r="GWB1416" s="333"/>
      <c r="GWC1416" s="333"/>
      <c r="GWD1416" s="333"/>
      <c r="GWE1416" s="333"/>
      <c r="GWF1416" s="333"/>
      <c r="GWG1416" s="333"/>
      <c r="GWH1416" s="333"/>
      <c r="GWI1416" s="333"/>
      <c r="GWJ1416" s="333"/>
      <c r="GWK1416" s="333"/>
      <c r="GWL1416" s="333"/>
      <c r="GWM1416" s="333"/>
      <c r="GWN1416" s="333"/>
      <c r="GWO1416" s="333"/>
      <c r="GWP1416" s="333"/>
      <c r="GWQ1416" s="333"/>
      <c r="GWR1416" s="333"/>
      <c r="GWS1416" s="333"/>
      <c r="GWT1416" s="333"/>
      <c r="GWU1416" s="333"/>
      <c r="GWV1416" s="333"/>
      <c r="GWW1416" s="333"/>
      <c r="GWX1416" s="333"/>
      <c r="GWY1416" s="333"/>
      <c r="GWZ1416" s="333"/>
      <c r="GXA1416" s="333"/>
      <c r="GXB1416" s="333"/>
      <c r="GXC1416" s="333"/>
      <c r="GXD1416" s="333"/>
      <c r="GXE1416" s="333"/>
      <c r="GXF1416" s="333"/>
      <c r="GXG1416" s="333"/>
      <c r="GXH1416" s="333"/>
      <c r="GXI1416" s="333"/>
      <c r="GXJ1416" s="333"/>
      <c r="GXK1416" s="333"/>
      <c r="GXL1416" s="333"/>
      <c r="GXM1416" s="333"/>
      <c r="GXN1416" s="333"/>
      <c r="GXO1416" s="333"/>
      <c r="GXP1416" s="333"/>
      <c r="GXQ1416" s="333"/>
      <c r="GXR1416" s="333"/>
      <c r="GXS1416" s="333"/>
      <c r="GXT1416" s="333"/>
      <c r="GXU1416" s="333"/>
      <c r="GXV1416" s="333"/>
      <c r="GXW1416" s="333"/>
      <c r="GXX1416" s="333"/>
      <c r="GXY1416" s="333"/>
      <c r="GXZ1416" s="333"/>
      <c r="GYA1416" s="333"/>
      <c r="GYB1416" s="333"/>
      <c r="GYC1416" s="333"/>
      <c r="GYD1416" s="333"/>
      <c r="GYE1416" s="333"/>
      <c r="GYF1416" s="333"/>
      <c r="GYG1416" s="333"/>
      <c r="GYH1416" s="333"/>
      <c r="GYI1416" s="333"/>
      <c r="GYJ1416" s="333"/>
      <c r="GYK1416" s="333"/>
      <c r="GYL1416" s="333"/>
      <c r="GYM1416" s="333"/>
      <c r="GYN1416" s="333"/>
      <c r="GYO1416" s="333"/>
      <c r="GYP1416" s="333"/>
      <c r="GYQ1416" s="333"/>
      <c r="GYR1416" s="333"/>
      <c r="GYS1416" s="333"/>
      <c r="GYT1416" s="333"/>
      <c r="GYU1416" s="333"/>
      <c r="GYV1416" s="333"/>
      <c r="GYW1416" s="333"/>
      <c r="GYX1416" s="333"/>
      <c r="GYY1416" s="333"/>
      <c r="GYZ1416" s="333"/>
      <c r="GZA1416" s="333"/>
      <c r="GZB1416" s="333"/>
      <c r="GZC1416" s="333"/>
      <c r="GZD1416" s="333"/>
      <c r="GZE1416" s="333"/>
      <c r="GZF1416" s="333"/>
      <c r="GZG1416" s="333"/>
      <c r="GZH1416" s="333"/>
      <c r="GZI1416" s="333"/>
      <c r="GZJ1416" s="333"/>
      <c r="GZK1416" s="333"/>
      <c r="GZL1416" s="333"/>
      <c r="GZM1416" s="333"/>
      <c r="GZN1416" s="333"/>
      <c r="GZO1416" s="333"/>
      <c r="GZP1416" s="333"/>
      <c r="GZQ1416" s="333"/>
      <c r="GZR1416" s="333"/>
      <c r="GZS1416" s="333"/>
      <c r="GZT1416" s="333"/>
      <c r="GZU1416" s="333"/>
      <c r="GZV1416" s="333"/>
      <c r="GZW1416" s="333"/>
      <c r="GZX1416" s="333"/>
      <c r="GZY1416" s="333"/>
      <c r="GZZ1416" s="333"/>
      <c r="HAA1416" s="333"/>
      <c r="HAB1416" s="333"/>
      <c r="HAC1416" s="333"/>
      <c r="HAD1416" s="333"/>
      <c r="HAE1416" s="333"/>
      <c r="HAF1416" s="333"/>
      <c r="HAG1416" s="333"/>
      <c r="HAH1416" s="333"/>
      <c r="HAI1416" s="333"/>
      <c r="HAJ1416" s="333"/>
      <c r="HAK1416" s="333"/>
      <c r="HAL1416" s="333"/>
      <c r="HAM1416" s="333"/>
      <c r="HAN1416" s="333"/>
      <c r="HAO1416" s="333"/>
      <c r="HAP1416" s="333"/>
      <c r="HAQ1416" s="333"/>
      <c r="HAR1416" s="333"/>
      <c r="HAS1416" s="333"/>
      <c r="HAT1416" s="333"/>
      <c r="HAU1416" s="333"/>
      <c r="HAV1416" s="333"/>
      <c r="HAW1416" s="333"/>
      <c r="HAX1416" s="333"/>
      <c r="HAY1416" s="333"/>
      <c r="HAZ1416" s="333"/>
      <c r="HBA1416" s="333"/>
      <c r="HBB1416" s="333"/>
      <c r="HBC1416" s="333"/>
      <c r="HBD1416" s="333"/>
      <c r="HBE1416" s="333"/>
      <c r="HBF1416" s="333"/>
      <c r="HBG1416" s="333"/>
      <c r="HBH1416" s="333"/>
      <c r="HBI1416" s="333"/>
      <c r="HBJ1416" s="333"/>
      <c r="HBK1416" s="333"/>
      <c r="HBL1416" s="333"/>
      <c r="HBM1416" s="333"/>
      <c r="HBN1416" s="333"/>
      <c r="HBO1416" s="333"/>
      <c r="HBP1416" s="333"/>
      <c r="HBQ1416" s="333"/>
      <c r="HBR1416" s="333"/>
      <c r="HBS1416" s="333"/>
      <c r="HBT1416" s="333"/>
      <c r="HBU1416" s="333"/>
      <c r="HBV1416" s="333"/>
      <c r="HBW1416" s="333"/>
      <c r="HBX1416" s="333"/>
      <c r="HBY1416" s="333"/>
      <c r="HBZ1416" s="333"/>
      <c r="HCA1416" s="333"/>
      <c r="HCB1416" s="333"/>
      <c r="HCC1416" s="333"/>
      <c r="HCD1416" s="333"/>
      <c r="HCE1416" s="333"/>
      <c r="HCF1416" s="333"/>
      <c r="HCG1416" s="333"/>
      <c r="HCH1416" s="333"/>
      <c r="HCI1416" s="333"/>
      <c r="HCJ1416" s="333"/>
      <c r="HCK1416" s="333"/>
      <c r="HCL1416" s="333"/>
      <c r="HCM1416" s="333"/>
      <c r="HCN1416" s="333"/>
      <c r="HCO1416" s="333"/>
      <c r="HCP1416" s="333"/>
      <c r="HCQ1416" s="333"/>
      <c r="HCR1416" s="333"/>
      <c r="HCS1416" s="333"/>
      <c r="HCT1416" s="333"/>
      <c r="HCU1416" s="333"/>
      <c r="HCV1416" s="333"/>
      <c r="HCW1416" s="333"/>
      <c r="HCX1416" s="333"/>
      <c r="HCY1416" s="333"/>
      <c r="HCZ1416" s="333"/>
      <c r="HDA1416" s="333"/>
      <c r="HDB1416" s="333"/>
      <c r="HDC1416" s="333"/>
      <c r="HDD1416" s="333"/>
      <c r="HDE1416" s="333"/>
      <c r="HDF1416" s="333"/>
      <c r="HDG1416" s="333"/>
      <c r="HDH1416" s="333"/>
      <c r="HDI1416" s="333"/>
      <c r="HDJ1416" s="333"/>
      <c r="HDK1416" s="333"/>
      <c r="HDL1416" s="333"/>
      <c r="HDM1416" s="333"/>
      <c r="HDN1416" s="333"/>
      <c r="HDO1416" s="333"/>
      <c r="HDP1416" s="333"/>
      <c r="HDQ1416" s="333"/>
      <c r="HDR1416" s="333"/>
      <c r="HDS1416" s="333"/>
      <c r="HDT1416" s="333"/>
      <c r="HDU1416" s="333"/>
      <c r="HDV1416" s="333"/>
      <c r="HDW1416" s="333"/>
      <c r="HDX1416" s="333"/>
      <c r="HDY1416" s="333"/>
      <c r="HDZ1416" s="333"/>
      <c r="HEA1416" s="333"/>
      <c r="HEB1416" s="333"/>
      <c r="HEC1416" s="333"/>
      <c r="HED1416" s="333"/>
      <c r="HEE1416" s="333"/>
      <c r="HEF1416" s="333"/>
      <c r="HEG1416" s="333"/>
      <c r="HEH1416" s="333"/>
      <c r="HEI1416" s="333"/>
      <c r="HEJ1416" s="333"/>
      <c r="HEK1416" s="333"/>
      <c r="HEL1416" s="333"/>
      <c r="HEM1416" s="333"/>
      <c r="HEN1416" s="333"/>
      <c r="HEO1416" s="333"/>
      <c r="HEP1416" s="333"/>
      <c r="HEQ1416" s="333"/>
      <c r="HER1416" s="333"/>
      <c r="HES1416" s="333"/>
      <c r="HET1416" s="333"/>
      <c r="HEU1416" s="333"/>
      <c r="HEV1416" s="333"/>
      <c r="HEW1416" s="333"/>
      <c r="HEX1416" s="333"/>
      <c r="HEY1416" s="333"/>
      <c r="HEZ1416" s="333"/>
      <c r="HFA1416" s="333"/>
      <c r="HFB1416" s="333"/>
      <c r="HFC1416" s="333"/>
      <c r="HFD1416" s="333"/>
      <c r="HFE1416" s="333"/>
      <c r="HFF1416" s="333"/>
      <c r="HFG1416" s="333"/>
      <c r="HFH1416" s="333"/>
      <c r="HFI1416" s="333"/>
      <c r="HFJ1416" s="333"/>
      <c r="HFK1416" s="333"/>
      <c r="HFL1416" s="333"/>
      <c r="HFM1416" s="333"/>
      <c r="HFN1416" s="333"/>
      <c r="HFO1416" s="333"/>
      <c r="HFP1416" s="333"/>
      <c r="HFQ1416" s="333"/>
      <c r="HFR1416" s="333"/>
      <c r="HFS1416" s="333"/>
      <c r="HFT1416" s="333"/>
      <c r="HFU1416" s="333"/>
      <c r="HFV1416" s="333"/>
      <c r="HFW1416" s="333"/>
      <c r="HFX1416" s="333"/>
      <c r="HFY1416" s="333"/>
      <c r="HFZ1416" s="333"/>
      <c r="HGA1416" s="333"/>
      <c r="HGB1416" s="333"/>
      <c r="HGC1416" s="333"/>
      <c r="HGD1416" s="333"/>
      <c r="HGE1416" s="333"/>
      <c r="HGF1416" s="333"/>
      <c r="HGG1416" s="333"/>
      <c r="HGH1416" s="333"/>
      <c r="HGI1416" s="333"/>
      <c r="HGJ1416" s="333"/>
      <c r="HGK1416" s="333"/>
      <c r="HGL1416" s="333"/>
      <c r="HGM1416" s="333"/>
      <c r="HGN1416" s="333"/>
      <c r="HGO1416" s="333"/>
      <c r="HGP1416" s="333"/>
      <c r="HGQ1416" s="333"/>
      <c r="HGR1416" s="333"/>
      <c r="HGS1416" s="333"/>
      <c r="HGT1416" s="333"/>
      <c r="HGU1416" s="333"/>
      <c r="HGV1416" s="333"/>
      <c r="HGW1416" s="333"/>
      <c r="HGX1416" s="333"/>
      <c r="HGY1416" s="333"/>
      <c r="HGZ1416" s="333"/>
      <c r="HHA1416" s="333"/>
      <c r="HHB1416" s="333"/>
      <c r="HHC1416" s="333"/>
      <c r="HHD1416" s="333"/>
      <c r="HHE1416" s="333"/>
      <c r="HHF1416" s="333"/>
      <c r="HHG1416" s="333"/>
      <c r="HHH1416" s="333"/>
      <c r="HHI1416" s="333"/>
      <c r="HHJ1416" s="333"/>
      <c r="HHK1416" s="333"/>
      <c r="HHL1416" s="333"/>
      <c r="HHM1416" s="333"/>
      <c r="HHN1416" s="333"/>
      <c r="HHO1416" s="333"/>
      <c r="HHP1416" s="333"/>
      <c r="HHQ1416" s="333"/>
      <c r="HHR1416" s="333"/>
      <c r="HHS1416" s="333"/>
      <c r="HHT1416" s="333"/>
      <c r="HHU1416" s="333"/>
      <c r="HHV1416" s="333"/>
      <c r="HHW1416" s="333"/>
      <c r="HHX1416" s="333"/>
      <c r="HHY1416" s="333"/>
      <c r="HHZ1416" s="333"/>
      <c r="HIA1416" s="333"/>
      <c r="HIB1416" s="333"/>
      <c r="HIC1416" s="333"/>
      <c r="HID1416" s="333"/>
      <c r="HIE1416" s="333"/>
      <c r="HIF1416" s="333"/>
      <c r="HIG1416" s="333"/>
      <c r="HIH1416" s="333"/>
      <c r="HII1416" s="333"/>
      <c r="HIJ1416" s="333"/>
      <c r="HIK1416" s="333"/>
      <c r="HIL1416" s="333"/>
      <c r="HIM1416" s="333"/>
      <c r="HIN1416" s="333"/>
      <c r="HIO1416" s="333"/>
      <c r="HIP1416" s="333"/>
      <c r="HIQ1416" s="333"/>
      <c r="HIR1416" s="333"/>
      <c r="HIS1416" s="333"/>
      <c r="HIT1416" s="333"/>
      <c r="HIU1416" s="333"/>
      <c r="HIV1416" s="333"/>
      <c r="HIW1416" s="333"/>
      <c r="HIX1416" s="333"/>
      <c r="HIY1416" s="333"/>
      <c r="HIZ1416" s="333"/>
      <c r="HJA1416" s="333"/>
      <c r="HJB1416" s="333"/>
      <c r="HJC1416" s="333"/>
      <c r="HJD1416" s="333"/>
      <c r="HJE1416" s="333"/>
      <c r="HJF1416" s="333"/>
      <c r="HJG1416" s="333"/>
      <c r="HJH1416" s="333"/>
      <c r="HJI1416" s="333"/>
      <c r="HJJ1416" s="333"/>
      <c r="HJK1416" s="333"/>
      <c r="HJL1416" s="333"/>
      <c r="HJM1416" s="333"/>
      <c r="HJN1416" s="333"/>
      <c r="HJO1416" s="333"/>
      <c r="HJP1416" s="333"/>
      <c r="HJQ1416" s="333"/>
      <c r="HJR1416" s="333"/>
      <c r="HJS1416" s="333"/>
      <c r="HJT1416" s="333"/>
      <c r="HJU1416" s="333"/>
      <c r="HJV1416" s="333"/>
      <c r="HJW1416" s="333"/>
      <c r="HJX1416" s="333"/>
      <c r="HJY1416" s="333"/>
      <c r="HJZ1416" s="333"/>
      <c r="HKA1416" s="333"/>
      <c r="HKB1416" s="333"/>
      <c r="HKC1416" s="333"/>
      <c r="HKD1416" s="333"/>
      <c r="HKE1416" s="333"/>
      <c r="HKF1416" s="333"/>
      <c r="HKG1416" s="333"/>
      <c r="HKH1416" s="333"/>
      <c r="HKI1416" s="333"/>
      <c r="HKJ1416" s="333"/>
      <c r="HKK1416" s="333"/>
      <c r="HKL1416" s="333"/>
      <c r="HKM1416" s="333"/>
      <c r="HKN1416" s="333"/>
      <c r="HKO1416" s="333"/>
      <c r="HKP1416" s="333"/>
      <c r="HKQ1416" s="333"/>
      <c r="HKR1416" s="333"/>
      <c r="HKS1416" s="333"/>
      <c r="HKT1416" s="333"/>
      <c r="HKU1416" s="333"/>
      <c r="HKV1416" s="333"/>
      <c r="HKW1416" s="333"/>
      <c r="HKX1416" s="333"/>
      <c r="HKY1416" s="333"/>
      <c r="HKZ1416" s="333"/>
      <c r="HLA1416" s="333"/>
      <c r="HLB1416" s="333"/>
      <c r="HLC1416" s="333"/>
      <c r="HLD1416" s="333"/>
      <c r="HLE1416" s="333"/>
      <c r="HLF1416" s="333"/>
      <c r="HLG1416" s="333"/>
      <c r="HLH1416" s="333"/>
      <c r="HLI1416" s="333"/>
      <c r="HLJ1416" s="333"/>
      <c r="HLK1416" s="333"/>
      <c r="HLL1416" s="333"/>
      <c r="HLM1416" s="333"/>
      <c r="HLN1416" s="333"/>
      <c r="HLO1416" s="333"/>
      <c r="HLP1416" s="333"/>
      <c r="HLQ1416" s="333"/>
      <c r="HLR1416" s="333"/>
      <c r="HLS1416" s="333"/>
      <c r="HLT1416" s="333"/>
      <c r="HLU1416" s="333"/>
      <c r="HLV1416" s="333"/>
      <c r="HLW1416" s="333"/>
      <c r="HLX1416" s="333"/>
      <c r="HLY1416" s="333"/>
      <c r="HLZ1416" s="333"/>
      <c r="HMA1416" s="333"/>
      <c r="HMB1416" s="333"/>
      <c r="HMC1416" s="333"/>
      <c r="HMD1416" s="333"/>
      <c r="HME1416" s="333"/>
      <c r="HMF1416" s="333"/>
      <c r="HMG1416" s="333"/>
      <c r="HMH1416" s="333"/>
      <c r="HMI1416" s="333"/>
      <c r="HMJ1416" s="333"/>
      <c r="HMK1416" s="333"/>
      <c r="HML1416" s="333"/>
      <c r="HMM1416" s="333"/>
      <c r="HMN1416" s="333"/>
      <c r="HMO1416" s="333"/>
      <c r="HMP1416" s="333"/>
      <c r="HMQ1416" s="333"/>
      <c r="HMR1416" s="333"/>
      <c r="HMS1416" s="333"/>
      <c r="HMT1416" s="333"/>
      <c r="HMU1416" s="333"/>
      <c r="HMV1416" s="333"/>
      <c r="HMW1416" s="333"/>
      <c r="HMX1416" s="333"/>
      <c r="HMY1416" s="333"/>
      <c r="HMZ1416" s="333"/>
      <c r="HNA1416" s="333"/>
      <c r="HNB1416" s="333"/>
      <c r="HNC1416" s="333"/>
      <c r="HND1416" s="333"/>
      <c r="HNE1416" s="333"/>
      <c r="HNF1416" s="333"/>
      <c r="HNG1416" s="333"/>
      <c r="HNH1416" s="333"/>
      <c r="HNI1416" s="333"/>
      <c r="HNJ1416" s="333"/>
      <c r="HNK1416" s="333"/>
      <c r="HNL1416" s="333"/>
      <c r="HNM1416" s="333"/>
      <c r="HNN1416" s="333"/>
      <c r="HNO1416" s="333"/>
      <c r="HNP1416" s="333"/>
      <c r="HNQ1416" s="333"/>
      <c r="HNR1416" s="333"/>
      <c r="HNS1416" s="333"/>
      <c r="HNT1416" s="333"/>
      <c r="HNU1416" s="333"/>
      <c r="HNV1416" s="333"/>
      <c r="HNW1416" s="333"/>
      <c r="HNX1416" s="333"/>
      <c r="HNY1416" s="333"/>
      <c r="HNZ1416" s="333"/>
      <c r="HOA1416" s="333"/>
      <c r="HOB1416" s="333"/>
      <c r="HOC1416" s="333"/>
      <c r="HOD1416" s="333"/>
      <c r="HOE1416" s="333"/>
      <c r="HOF1416" s="333"/>
      <c r="HOG1416" s="333"/>
      <c r="HOH1416" s="333"/>
      <c r="HOI1416" s="333"/>
      <c r="HOJ1416" s="333"/>
      <c r="HOK1416" s="333"/>
      <c r="HOL1416" s="333"/>
      <c r="HOM1416" s="333"/>
      <c r="HON1416" s="333"/>
      <c r="HOO1416" s="333"/>
      <c r="HOP1416" s="333"/>
      <c r="HOQ1416" s="333"/>
      <c r="HOR1416" s="333"/>
      <c r="HOS1416" s="333"/>
      <c r="HOT1416" s="333"/>
      <c r="HOU1416" s="333"/>
      <c r="HOV1416" s="333"/>
      <c r="HOW1416" s="333"/>
      <c r="HOX1416" s="333"/>
      <c r="HOY1416" s="333"/>
      <c r="HOZ1416" s="333"/>
      <c r="HPA1416" s="333"/>
      <c r="HPB1416" s="333"/>
      <c r="HPC1416" s="333"/>
      <c r="HPD1416" s="333"/>
      <c r="HPE1416" s="333"/>
      <c r="HPF1416" s="333"/>
      <c r="HPG1416" s="333"/>
      <c r="HPH1416" s="333"/>
      <c r="HPI1416" s="333"/>
      <c r="HPJ1416" s="333"/>
      <c r="HPK1416" s="333"/>
      <c r="HPL1416" s="333"/>
      <c r="HPM1416" s="333"/>
      <c r="HPN1416" s="333"/>
      <c r="HPO1416" s="333"/>
      <c r="HPP1416" s="333"/>
      <c r="HPQ1416" s="333"/>
      <c r="HPR1416" s="333"/>
      <c r="HPS1416" s="333"/>
      <c r="HPT1416" s="333"/>
      <c r="HPU1416" s="333"/>
      <c r="HPV1416" s="333"/>
      <c r="HPW1416" s="333"/>
      <c r="HPX1416" s="333"/>
      <c r="HPY1416" s="333"/>
      <c r="HPZ1416" s="333"/>
      <c r="HQA1416" s="333"/>
      <c r="HQB1416" s="333"/>
      <c r="HQC1416" s="333"/>
      <c r="HQD1416" s="333"/>
      <c r="HQE1416" s="333"/>
      <c r="HQF1416" s="333"/>
      <c r="HQG1416" s="333"/>
      <c r="HQH1416" s="333"/>
      <c r="HQI1416" s="333"/>
      <c r="HQJ1416" s="333"/>
      <c r="HQK1416" s="333"/>
      <c r="HQL1416" s="333"/>
      <c r="HQM1416" s="333"/>
      <c r="HQN1416" s="333"/>
      <c r="HQO1416" s="333"/>
      <c r="HQP1416" s="333"/>
      <c r="HQQ1416" s="333"/>
      <c r="HQR1416" s="333"/>
      <c r="HQS1416" s="333"/>
      <c r="HQT1416" s="333"/>
      <c r="HQU1416" s="333"/>
      <c r="HQV1416" s="333"/>
      <c r="HQW1416" s="333"/>
      <c r="HQX1416" s="333"/>
      <c r="HQY1416" s="333"/>
      <c r="HQZ1416" s="333"/>
      <c r="HRA1416" s="333"/>
      <c r="HRB1416" s="333"/>
      <c r="HRC1416" s="333"/>
      <c r="HRD1416" s="333"/>
      <c r="HRE1416" s="333"/>
      <c r="HRF1416" s="333"/>
      <c r="HRG1416" s="333"/>
      <c r="HRH1416" s="333"/>
      <c r="HRI1416" s="333"/>
      <c r="HRJ1416" s="333"/>
      <c r="HRK1416" s="333"/>
      <c r="HRL1416" s="333"/>
      <c r="HRM1416" s="333"/>
      <c r="HRN1416" s="333"/>
      <c r="HRO1416" s="333"/>
      <c r="HRP1416" s="333"/>
      <c r="HRQ1416" s="333"/>
      <c r="HRR1416" s="333"/>
      <c r="HRS1416" s="333"/>
      <c r="HRT1416" s="333"/>
      <c r="HRU1416" s="333"/>
      <c r="HRV1416" s="333"/>
      <c r="HRW1416" s="333"/>
      <c r="HRX1416" s="333"/>
      <c r="HRY1416" s="333"/>
      <c r="HRZ1416" s="333"/>
      <c r="HSA1416" s="333"/>
      <c r="HSB1416" s="333"/>
      <c r="HSC1416" s="333"/>
      <c r="HSD1416" s="333"/>
      <c r="HSE1416" s="333"/>
      <c r="HSF1416" s="333"/>
      <c r="HSG1416" s="333"/>
      <c r="HSH1416" s="333"/>
      <c r="HSI1416" s="333"/>
      <c r="HSJ1416" s="333"/>
      <c r="HSK1416" s="333"/>
      <c r="HSL1416" s="333"/>
      <c r="HSM1416" s="333"/>
      <c r="HSN1416" s="333"/>
      <c r="HSO1416" s="333"/>
      <c r="HSP1416" s="333"/>
      <c r="HSQ1416" s="333"/>
      <c r="HSR1416" s="333"/>
      <c r="HSS1416" s="333"/>
      <c r="HST1416" s="333"/>
      <c r="HSU1416" s="333"/>
      <c r="HSV1416" s="333"/>
      <c r="HSW1416" s="333"/>
      <c r="HSX1416" s="333"/>
      <c r="HSY1416" s="333"/>
      <c r="HSZ1416" s="333"/>
      <c r="HTA1416" s="333"/>
      <c r="HTB1416" s="333"/>
      <c r="HTC1416" s="333"/>
      <c r="HTD1416" s="333"/>
      <c r="HTE1416" s="333"/>
      <c r="HTF1416" s="333"/>
      <c r="HTG1416" s="333"/>
      <c r="HTH1416" s="333"/>
      <c r="HTI1416" s="333"/>
      <c r="HTJ1416" s="333"/>
      <c r="HTK1416" s="333"/>
      <c r="HTL1416" s="333"/>
      <c r="HTM1416" s="333"/>
      <c r="HTN1416" s="333"/>
      <c r="HTO1416" s="333"/>
      <c r="HTP1416" s="333"/>
      <c r="HTQ1416" s="333"/>
      <c r="HTR1416" s="333"/>
      <c r="HTS1416" s="333"/>
      <c r="HTT1416" s="333"/>
      <c r="HTU1416" s="333"/>
      <c r="HTV1416" s="333"/>
      <c r="HTW1416" s="333"/>
      <c r="HTX1416" s="333"/>
      <c r="HTY1416" s="333"/>
      <c r="HTZ1416" s="333"/>
      <c r="HUA1416" s="333"/>
      <c r="HUB1416" s="333"/>
      <c r="HUC1416" s="333"/>
      <c r="HUD1416" s="333"/>
      <c r="HUE1416" s="333"/>
      <c r="HUF1416" s="333"/>
      <c r="HUG1416" s="333"/>
      <c r="HUH1416" s="333"/>
      <c r="HUI1416" s="333"/>
      <c r="HUJ1416" s="333"/>
      <c r="HUK1416" s="333"/>
      <c r="HUL1416" s="333"/>
      <c r="HUM1416" s="333"/>
      <c r="HUN1416" s="333"/>
      <c r="HUO1416" s="333"/>
      <c r="HUP1416" s="333"/>
      <c r="HUQ1416" s="333"/>
      <c r="HUR1416" s="333"/>
      <c r="HUS1416" s="333"/>
      <c r="HUT1416" s="333"/>
      <c r="HUU1416" s="333"/>
      <c r="HUV1416" s="333"/>
      <c r="HUW1416" s="333"/>
      <c r="HUX1416" s="333"/>
      <c r="HUY1416" s="333"/>
      <c r="HUZ1416" s="333"/>
      <c r="HVA1416" s="333"/>
      <c r="HVB1416" s="333"/>
      <c r="HVC1416" s="333"/>
      <c r="HVD1416" s="333"/>
      <c r="HVE1416" s="333"/>
      <c r="HVF1416" s="333"/>
      <c r="HVG1416" s="333"/>
      <c r="HVH1416" s="333"/>
      <c r="HVI1416" s="333"/>
      <c r="HVJ1416" s="333"/>
      <c r="HVK1416" s="333"/>
      <c r="HVL1416" s="333"/>
      <c r="HVM1416" s="333"/>
      <c r="HVN1416" s="333"/>
      <c r="HVO1416" s="333"/>
      <c r="HVP1416" s="333"/>
      <c r="HVQ1416" s="333"/>
      <c r="HVR1416" s="333"/>
      <c r="HVS1416" s="333"/>
      <c r="HVT1416" s="333"/>
      <c r="HVU1416" s="333"/>
      <c r="HVV1416" s="333"/>
      <c r="HVW1416" s="333"/>
      <c r="HVX1416" s="333"/>
      <c r="HVY1416" s="333"/>
      <c r="HVZ1416" s="333"/>
      <c r="HWA1416" s="333"/>
      <c r="HWB1416" s="333"/>
      <c r="HWC1416" s="333"/>
      <c r="HWD1416" s="333"/>
      <c r="HWE1416" s="333"/>
      <c r="HWF1416" s="333"/>
      <c r="HWG1416" s="333"/>
      <c r="HWH1416" s="333"/>
      <c r="HWI1416" s="333"/>
      <c r="HWJ1416" s="333"/>
      <c r="HWK1416" s="333"/>
      <c r="HWL1416" s="333"/>
      <c r="HWM1416" s="333"/>
      <c r="HWN1416" s="333"/>
      <c r="HWO1416" s="333"/>
      <c r="HWP1416" s="333"/>
      <c r="HWQ1416" s="333"/>
      <c r="HWR1416" s="333"/>
      <c r="HWS1416" s="333"/>
      <c r="HWT1416" s="333"/>
      <c r="HWU1416" s="333"/>
      <c r="HWV1416" s="333"/>
      <c r="HWW1416" s="333"/>
      <c r="HWX1416" s="333"/>
      <c r="HWY1416" s="333"/>
      <c r="HWZ1416" s="333"/>
      <c r="HXA1416" s="333"/>
      <c r="HXB1416" s="333"/>
      <c r="HXC1416" s="333"/>
      <c r="HXD1416" s="333"/>
      <c r="HXE1416" s="333"/>
      <c r="HXF1416" s="333"/>
      <c r="HXG1416" s="333"/>
      <c r="HXH1416" s="333"/>
      <c r="HXI1416" s="333"/>
      <c r="HXJ1416" s="333"/>
      <c r="HXK1416" s="333"/>
      <c r="HXL1416" s="333"/>
      <c r="HXM1416" s="333"/>
      <c r="HXN1416" s="333"/>
      <c r="HXO1416" s="333"/>
      <c r="HXP1416" s="333"/>
      <c r="HXQ1416" s="333"/>
      <c r="HXR1416" s="333"/>
      <c r="HXS1416" s="333"/>
      <c r="HXT1416" s="333"/>
      <c r="HXU1416" s="333"/>
      <c r="HXV1416" s="333"/>
      <c r="HXW1416" s="333"/>
      <c r="HXX1416" s="333"/>
      <c r="HXY1416" s="333"/>
      <c r="HXZ1416" s="333"/>
      <c r="HYA1416" s="333"/>
      <c r="HYB1416" s="333"/>
      <c r="HYC1416" s="333"/>
      <c r="HYD1416" s="333"/>
      <c r="HYE1416" s="333"/>
      <c r="HYF1416" s="333"/>
      <c r="HYG1416" s="333"/>
      <c r="HYH1416" s="333"/>
      <c r="HYI1416" s="333"/>
      <c r="HYJ1416" s="333"/>
      <c r="HYK1416" s="333"/>
      <c r="HYL1416" s="333"/>
      <c r="HYM1416" s="333"/>
      <c r="HYN1416" s="333"/>
      <c r="HYO1416" s="333"/>
      <c r="HYP1416" s="333"/>
      <c r="HYQ1416" s="333"/>
      <c r="HYR1416" s="333"/>
      <c r="HYS1416" s="333"/>
      <c r="HYT1416" s="333"/>
      <c r="HYU1416" s="333"/>
      <c r="HYV1416" s="333"/>
      <c r="HYW1416" s="333"/>
      <c r="HYX1416" s="333"/>
      <c r="HYY1416" s="333"/>
      <c r="HYZ1416" s="333"/>
      <c r="HZA1416" s="333"/>
      <c r="HZB1416" s="333"/>
      <c r="HZC1416" s="333"/>
      <c r="HZD1416" s="333"/>
      <c r="HZE1416" s="333"/>
      <c r="HZF1416" s="333"/>
      <c r="HZG1416" s="333"/>
      <c r="HZH1416" s="333"/>
      <c r="HZI1416" s="333"/>
      <c r="HZJ1416" s="333"/>
      <c r="HZK1416" s="333"/>
      <c r="HZL1416" s="333"/>
      <c r="HZM1416" s="333"/>
      <c r="HZN1416" s="333"/>
      <c r="HZO1416" s="333"/>
      <c r="HZP1416" s="333"/>
      <c r="HZQ1416" s="333"/>
      <c r="HZR1416" s="333"/>
      <c r="HZS1416" s="333"/>
      <c r="HZT1416" s="333"/>
      <c r="HZU1416" s="333"/>
      <c r="HZV1416" s="333"/>
      <c r="HZW1416" s="333"/>
      <c r="HZX1416" s="333"/>
      <c r="HZY1416" s="333"/>
      <c r="HZZ1416" s="333"/>
      <c r="IAA1416" s="333"/>
      <c r="IAB1416" s="333"/>
      <c r="IAC1416" s="333"/>
      <c r="IAD1416" s="333"/>
      <c r="IAE1416" s="333"/>
      <c r="IAF1416" s="333"/>
      <c r="IAG1416" s="333"/>
      <c r="IAH1416" s="333"/>
      <c r="IAI1416" s="333"/>
      <c r="IAJ1416" s="333"/>
      <c r="IAK1416" s="333"/>
      <c r="IAL1416" s="333"/>
      <c r="IAM1416" s="333"/>
      <c r="IAN1416" s="333"/>
      <c r="IAO1416" s="333"/>
      <c r="IAP1416" s="333"/>
      <c r="IAQ1416" s="333"/>
      <c r="IAR1416" s="333"/>
      <c r="IAS1416" s="333"/>
      <c r="IAT1416" s="333"/>
      <c r="IAU1416" s="333"/>
      <c r="IAV1416" s="333"/>
      <c r="IAW1416" s="333"/>
      <c r="IAX1416" s="333"/>
      <c r="IAY1416" s="333"/>
      <c r="IAZ1416" s="333"/>
      <c r="IBA1416" s="333"/>
      <c r="IBB1416" s="333"/>
      <c r="IBC1416" s="333"/>
      <c r="IBD1416" s="333"/>
      <c r="IBE1416" s="333"/>
      <c r="IBF1416" s="333"/>
      <c r="IBG1416" s="333"/>
      <c r="IBH1416" s="333"/>
      <c r="IBI1416" s="333"/>
      <c r="IBJ1416" s="333"/>
      <c r="IBK1416" s="333"/>
      <c r="IBL1416" s="333"/>
      <c r="IBM1416" s="333"/>
      <c r="IBN1416" s="333"/>
      <c r="IBO1416" s="333"/>
      <c r="IBP1416" s="333"/>
      <c r="IBQ1416" s="333"/>
      <c r="IBR1416" s="333"/>
      <c r="IBS1416" s="333"/>
      <c r="IBT1416" s="333"/>
      <c r="IBU1416" s="333"/>
      <c r="IBV1416" s="333"/>
      <c r="IBW1416" s="333"/>
      <c r="IBX1416" s="333"/>
      <c r="IBY1416" s="333"/>
      <c r="IBZ1416" s="333"/>
      <c r="ICA1416" s="333"/>
      <c r="ICB1416" s="333"/>
      <c r="ICC1416" s="333"/>
      <c r="ICD1416" s="333"/>
      <c r="ICE1416" s="333"/>
      <c r="ICF1416" s="333"/>
      <c r="ICG1416" s="333"/>
      <c r="ICH1416" s="333"/>
      <c r="ICI1416" s="333"/>
      <c r="ICJ1416" s="333"/>
      <c r="ICK1416" s="333"/>
      <c r="ICL1416" s="333"/>
      <c r="ICM1416" s="333"/>
      <c r="ICN1416" s="333"/>
      <c r="ICO1416" s="333"/>
      <c r="ICP1416" s="333"/>
      <c r="ICQ1416" s="333"/>
      <c r="ICR1416" s="333"/>
      <c r="ICS1416" s="333"/>
      <c r="ICT1416" s="333"/>
      <c r="ICU1416" s="333"/>
      <c r="ICV1416" s="333"/>
      <c r="ICW1416" s="333"/>
      <c r="ICX1416" s="333"/>
      <c r="ICY1416" s="333"/>
      <c r="ICZ1416" s="333"/>
      <c r="IDA1416" s="333"/>
      <c r="IDB1416" s="333"/>
      <c r="IDC1416" s="333"/>
      <c r="IDD1416" s="333"/>
      <c r="IDE1416" s="333"/>
      <c r="IDF1416" s="333"/>
      <c r="IDG1416" s="333"/>
      <c r="IDH1416" s="333"/>
      <c r="IDI1416" s="333"/>
      <c r="IDJ1416" s="333"/>
      <c r="IDK1416" s="333"/>
      <c r="IDL1416" s="333"/>
      <c r="IDM1416" s="333"/>
      <c r="IDN1416" s="333"/>
      <c r="IDO1416" s="333"/>
      <c r="IDP1416" s="333"/>
      <c r="IDQ1416" s="333"/>
      <c r="IDR1416" s="333"/>
      <c r="IDS1416" s="333"/>
      <c r="IDT1416" s="333"/>
      <c r="IDU1416" s="333"/>
      <c r="IDV1416" s="333"/>
      <c r="IDW1416" s="333"/>
      <c r="IDX1416" s="333"/>
      <c r="IDY1416" s="333"/>
      <c r="IDZ1416" s="333"/>
      <c r="IEA1416" s="333"/>
      <c r="IEB1416" s="333"/>
      <c r="IEC1416" s="333"/>
      <c r="IED1416" s="333"/>
      <c r="IEE1416" s="333"/>
      <c r="IEF1416" s="333"/>
      <c r="IEG1416" s="333"/>
      <c r="IEH1416" s="333"/>
      <c r="IEI1416" s="333"/>
      <c r="IEJ1416" s="333"/>
      <c r="IEK1416" s="333"/>
      <c r="IEL1416" s="333"/>
      <c r="IEM1416" s="333"/>
      <c r="IEN1416" s="333"/>
      <c r="IEO1416" s="333"/>
      <c r="IEP1416" s="333"/>
      <c r="IEQ1416" s="333"/>
      <c r="IER1416" s="333"/>
      <c r="IES1416" s="333"/>
      <c r="IET1416" s="333"/>
      <c r="IEU1416" s="333"/>
      <c r="IEV1416" s="333"/>
      <c r="IEW1416" s="333"/>
      <c r="IEX1416" s="333"/>
      <c r="IEY1416" s="333"/>
      <c r="IEZ1416" s="333"/>
      <c r="IFA1416" s="333"/>
      <c r="IFB1416" s="333"/>
      <c r="IFC1416" s="333"/>
      <c r="IFD1416" s="333"/>
      <c r="IFE1416" s="333"/>
      <c r="IFF1416" s="333"/>
      <c r="IFG1416" s="333"/>
      <c r="IFH1416" s="333"/>
      <c r="IFI1416" s="333"/>
      <c r="IFJ1416" s="333"/>
      <c r="IFK1416" s="333"/>
      <c r="IFL1416" s="333"/>
      <c r="IFM1416" s="333"/>
      <c r="IFN1416" s="333"/>
      <c r="IFO1416" s="333"/>
      <c r="IFP1416" s="333"/>
      <c r="IFQ1416" s="333"/>
      <c r="IFR1416" s="333"/>
      <c r="IFS1416" s="333"/>
      <c r="IFT1416" s="333"/>
      <c r="IFU1416" s="333"/>
      <c r="IFV1416" s="333"/>
      <c r="IFW1416" s="333"/>
      <c r="IFX1416" s="333"/>
      <c r="IFY1416" s="333"/>
      <c r="IFZ1416" s="333"/>
      <c r="IGA1416" s="333"/>
      <c r="IGB1416" s="333"/>
      <c r="IGC1416" s="333"/>
      <c r="IGD1416" s="333"/>
      <c r="IGE1416" s="333"/>
      <c r="IGF1416" s="333"/>
      <c r="IGG1416" s="333"/>
      <c r="IGH1416" s="333"/>
      <c r="IGI1416" s="333"/>
      <c r="IGJ1416" s="333"/>
      <c r="IGK1416" s="333"/>
      <c r="IGL1416" s="333"/>
      <c r="IGM1416" s="333"/>
      <c r="IGN1416" s="333"/>
      <c r="IGO1416" s="333"/>
      <c r="IGP1416" s="333"/>
      <c r="IGQ1416" s="333"/>
      <c r="IGR1416" s="333"/>
      <c r="IGS1416" s="333"/>
      <c r="IGT1416" s="333"/>
      <c r="IGU1416" s="333"/>
      <c r="IGV1416" s="333"/>
      <c r="IGW1416" s="333"/>
      <c r="IGX1416" s="333"/>
      <c r="IGY1416" s="333"/>
      <c r="IGZ1416" s="333"/>
      <c r="IHA1416" s="333"/>
      <c r="IHB1416" s="333"/>
      <c r="IHC1416" s="333"/>
      <c r="IHD1416" s="333"/>
      <c r="IHE1416" s="333"/>
      <c r="IHF1416" s="333"/>
      <c r="IHG1416" s="333"/>
      <c r="IHH1416" s="333"/>
      <c r="IHI1416" s="333"/>
      <c r="IHJ1416" s="333"/>
      <c r="IHK1416" s="333"/>
      <c r="IHL1416" s="333"/>
      <c r="IHM1416" s="333"/>
      <c r="IHN1416" s="333"/>
      <c r="IHO1416" s="333"/>
      <c r="IHP1416" s="333"/>
      <c r="IHQ1416" s="333"/>
      <c r="IHR1416" s="333"/>
      <c r="IHS1416" s="333"/>
      <c r="IHT1416" s="333"/>
      <c r="IHU1416" s="333"/>
      <c r="IHV1416" s="333"/>
      <c r="IHW1416" s="333"/>
      <c r="IHX1416" s="333"/>
      <c r="IHY1416" s="333"/>
      <c r="IHZ1416" s="333"/>
      <c r="IIA1416" s="333"/>
      <c r="IIB1416" s="333"/>
      <c r="IIC1416" s="333"/>
      <c r="IID1416" s="333"/>
      <c r="IIE1416" s="333"/>
      <c r="IIF1416" s="333"/>
      <c r="IIG1416" s="333"/>
      <c r="IIH1416" s="333"/>
      <c r="III1416" s="333"/>
      <c r="IIJ1416" s="333"/>
      <c r="IIK1416" s="333"/>
      <c r="IIL1416" s="333"/>
      <c r="IIM1416" s="333"/>
      <c r="IIN1416" s="333"/>
      <c r="IIO1416" s="333"/>
      <c r="IIP1416" s="333"/>
      <c r="IIQ1416" s="333"/>
      <c r="IIR1416" s="333"/>
      <c r="IIS1416" s="333"/>
      <c r="IIT1416" s="333"/>
      <c r="IIU1416" s="333"/>
      <c r="IIV1416" s="333"/>
      <c r="IIW1416" s="333"/>
      <c r="IIX1416" s="333"/>
      <c r="IIY1416" s="333"/>
      <c r="IIZ1416" s="333"/>
      <c r="IJA1416" s="333"/>
      <c r="IJB1416" s="333"/>
      <c r="IJC1416" s="333"/>
      <c r="IJD1416" s="333"/>
      <c r="IJE1416" s="333"/>
      <c r="IJF1416" s="333"/>
      <c r="IJG1416" s="333"/>
      <c r="IJH1416" s="333"/>
      <c r="IJI1416" s="333"/>
      <c r="IJJ1416" s="333"/>
      <c r="IJK1416" s="333"/>
      <c r="IJL1416" s="333"/>
      <c r="IJM1416" s="333"/>
      <c r="IJN1416" s="333"/>
      <c r="IJO1416" s="333"/>
      <c r="IJP1416" s="333"/>
      <c r="IJQ1416" s="333"/>
      <c r="IJR1416" s="333"/>
      <c r="IJS1416" s="333"/>
      <c r="IJT1416" s="333"/>
      <c r="IJU1416" s="333"/>
      <c r="IJV1416" s="333"/>
      <c r="IJW1416" s="333"/>
      <c r="IJX1416" s="333"/>
      <c r="IJY1416" s="333"/>
      <c r="IJZ1416" s="333"/>
      <c r="IKA1416" s="333"/>
      <c r="IKB1416" s="333"/>
      <c r="IKC1416" s="333"/>
      <c r="IKD1416" s="333"/>
      <c r="IKE1416" s="333"/>
      <c r="IKF1416" s="333"/>
      <c r="IKG1416" s="333"/>
      <c r="IKH1416" s="333"/>
      <c r="IKI1416" s="333"/>
      <c r="IKJ1416" s="333"/>
      <c r="IKK1416" s="333"/>
      <c r="IKL1416" s="333"/>
      <c r="IKM1416" s="333"/>
      <c r="IKN1416" s="333"/>
      <c r="IKO1416" s="333"/>
      <c r="IKP1416" s="333"/>
      <c r="IKQ1416" s="333"/>
      <c r="IKR1416" s="333"/>
      <c r="IKS1416" s="333"/>
      <c r="IKT1416" s="333"/>
      <c r="IKU1416" s="333"/>
      <c r="IKV1416" s="333"/>
      <c r="IKW1416" s="333"/>
      <c r="IKX1416" s="333"/>
      <c r="IKY1416" s="333"/>
      <c r="IKZ1416" s="333"/>
      <c r="ILA1416" s="333"/>
      <c r="ILB1416" s="333"/>
      <c r="ILC1416" s="333"/>
      <c r="ILD1416" s="333"/>
      <c r="ILE1416" s="333"/>
      <c r="ILF1416" s="333"/>
      <c r="ILG1416" s="333"/>
      <c r="ILH1416" s="333"/>
      <c r="ILI1416" s="333"/>
      <c r="ILJ1416" s="333"/>
      <c r="ILK1416" s="333"/>
      <c r="ILL1416" s="333"/>
      <c r="ILM1416" s="333"/>
      <c r="ILN1416" s="333"/>
      <c r="ILO1416" s="333"/>
      <c r="ILP1416" s="333"/>
      <c r="ILQ1416" s="333"/>
      <c r="ILR1416" s="333"/>
      <c r="ILS1416" s="333"/>
      <c r="ILT1416" s="333"/>
      <c r="ILU1416" s="333"/>
      <c r="ILV1416" s="333"/>
      <c r="ILW1416" s="333"/>
      <c r="ILX1416" s="333"/>
      <c r="ILY1416" s="333"/>
      <c r="ILZ1416" s="333"/>
      <c r="IMA1416" s="333"/>
      <c r="IMB1416" s="333"/>
      <c r="IMC1416" s="333"/>
      <c r="IMD1416" s="333"/>
      <c r="IME1416" s="333"/>
      <c r="IMF1416" s="333"/>
      <c r="IMG1416" s="333"/>
      <c r="IMH1416" s="333"/>
      <c r="IMI1416" s="333"/>
      <c r="IMJ1416" s="333"/>
      <c r="IMK1416" s="333"/>
      <c r="IML1416" s="333"/>
      <c r="IMM1416" s="333"/>
      <c r="IMN1416" s="333"/>
      <c r="IMO1416" s="333"/>
      <c r="IMP1416" s="333"/>
      <c r="IMQ1416" s="333"/>
      <c r="IMR1416" s="333"/>
      <c r="IMS1416" s="333"/>
      <c r="IMT1416" s="333"/>
      <c r="IMU1416" s="333"/>
      <c r="IMV1416" s="333"/>
      <c r="IMW1416" s="333"/>
      <c r="IMX1416" s="333"/>
      <c r="IMY1416" s="333"/>
      <c r="IMZ1416" s="333"/>
      <c r="INA1416" s="333"/>
      <c r="INB1416" s="333"/>
      <c r="INC1416" s="333"/>
      <c r="IND1416" s="333"/>
      <c r="INE1416" s="333"/>
      <c r="INF1416" s="333"/>
      <c r="ING1416" s="333"/>
      <c r="INH1416" s="333"/>
      <c r="INI1416" s="333"/>
      <c r="INJ1416" s="333"/>
      <c r="INK1416" s="333"/>
      <c r="INL1416" s="333"/>
      <c r="INM1416" s="333"/>
      <c r="INN1416" s="333"/>
      <c r="INO1416" s="333"/>
      <c r="INP1416" s="333"/>
      <c r="INQ1416" s="333"/>
      <c r="INR1416" s="333"/>
      <c r="INS1416" s="333"/>
      <c r="INT1416" s="333"/>
      <c r="INU1416" s="333"/>
      <c r="INV1416" s="333"/>
      <c r="INW1416" s="333"/>
      <c r="INX1416" s="333"/>
      <c r="INY1416" s="333"/>
      <c r="INZ1416" s="333"/>
      <c r="IOA1416" s="333"/>
      <c r="IOB1416" s="333"/>
      <c r="IOC1416" s="333"/>
      <c r="IOD1416" s="333"/>
      <c r="IOE1416" s="333"/>
      <c r="IOF1416" s="333"/>
      <c r="IOG1416" s="333"/>
      <c r="IOH1416" s="333"/>
      <c r="IOI1416" s="333"/>
      <c r="IOJ1416" s="333"/>
      <c r="IOK1416" s="333"/>
      <c r="IOL1416" s="333"/>
      <c r="IOM1416" s="333"/>
      <c r="ION1416" s="333"/>
      <c r="IOO1416" s="333"/>
      <c r="IOP1416" s="333"/>
      <c r="IOQ1416" s="333"/>
      <c r="IOR1416" s="333"/>
      <c r="IOS1416" s="333"/>
      <c r="IOT1416" s="333"/>
      <c r="IOU1416" s="333"/>
      <c r="IOV1416" s="333"/>
      <c r="IOW1416" s="333"/>
      <c r="IOX1416" s="333"/>
      <c r="IOY1416" s="333"/>
      <c r="IOZ1416" s="333"/>
      <c r="IPA1416" s="333"/>
      <c r="IPB1416" s="333"/>
      <c r="IPC1416" s="333"/>
      <c r="IPD1416" s="333"/>
      <c r="IPE1416" s="333"/>
      <c r="IPF1416" s="333"/>
      <c r="IPG1416" s="333"/>
      <c r="IPH1416" s="333"/>
      <c r="IPI1416" s="333"/>
      <c r="IPJ1416" s="333"/>
      <c r="IPK1416" s="333"/>
      <c r="IPL1416" s="333"/>
      <c r="IPM1416" s="333"/>
      <c r="IPN1416" s="333"/>
      <c r="IPO1416" s="333"/>
      <c r="IPP1416" s="333"/>
      <c r="IPQ1416" s="333"/>
      <c r="IPR1416" s="333"/>
      <c r="IPS1416" s="333"/>
      <c r="IPT1416" s="333"/>
      <c r="IPU1416" s="333"/>
      <c r="IPV1416" s="333"/>
      <c r="IPW1416" s="333"/>
      <c r="IPX1416" s="333"/>
      <c r="IPY1416" s="333"/>
      <c r="IPZ1416" s="333"/>
      <c r="IQA1416" s="333"/>
      <c r="IQB1416" s="333"/>
      <c r="IQC1416" s="333"/>
      <c r="IQD1416" s="333"/>
      <c r="IQE1416" s="333"/>
      <c r="IQF1416" s="333"/>
      <c r="IQG1416" s="333"/>
      <c r="IQH1416" s="333"/>
      <c r="IQI1416" s="333"/>
      <c r="IQJ1416" s="333"/>
      <c r="IQK1416" s="333"/>
      <c r="IQL1416" s="333"/>
      <c r="IQM1416" s="333"/>
      <c r="IQN1416" s="333"/>
      <c r="IQO1416" s="333"/>
      <c r="IQP1416" s="333"/>
      <c r="IQQ1416" s="333"/>
      <c r="IQR1416" s="333"/>
      <c r="IQS1416" s="333"/>
      <c r="IQT1416" s="333"/>
      <c r="IQU1416" s="333"/>
      <c r="IQV1416" s="333"/>
      <c r="IQW1416" s="333"/>
      <c r="IQX1416" s="333"/>
      <c r="IQY1416" s="333"/>
      <c r="IQZ1416" s="333"/>
      <c r="IRA1416" s="333"/>
      <c r="IRB1416" s="333"/>
      <c r="IRC1416" s="333"/>
      <c r="IRD1416" s="333"/>
      <c r="IRE1416" s="333"/>
      <c r="IRF1416" s="333"/>
      <c r="IRG1416" s="333"/>
      <c r="IRH1416" s="333"/>
      <c r="IRI1416" s="333"/>
      <c r="IRJ1416" s="333"/>
      <c r="IRK1416" s="333"/>
      <c r="IRL1416" s="333"/>
      <c r="IRM1416" s="333"/>
      <c r="IRN1416" s="333"/>
      <c r="IRO1416" s="333"/>
      <c r="IRP1416" s="333"/>
      <c r="IRQ1416" s="333"/>
      <c r="IRR1416" s="333"/>
      <c r="IRS1416" s="333"/>
      <c r="IRT1416" s="333"/>
      <c r="IRU1416" s="333"/>
      <c r="IRV1416" s="333"/>
      <c r="IRW1416" s="333"/>
      <c r="IRX1416" s="333"/>
      <c r="IRY1416" s="333"/>
      <c r="IRZ1416" s="333"/>
      <c r="ISA1416" s="333"/>
      <c r="ISB1416" s="333"/>
      <c r="ISC1416" s="333"/>
      <c r="ISD1416" s="333"/>
      <c r="ISE1416" s="333"/>
      <c r="ISF1416" s="333"/>
      <c r="ISG1416" s="333"/>
      <c r="ISH1416" s="333"/>
      <c r="ISI1416" s="333"/>
      <c r="ISJ1416" s="333"/>
      <c r="ISK1416" s="333"/>
      <c r="ISL1416" s="333"/>
      <c r="ISM1416" s="333"/>
      <c r="ISN1416" s="333"/>
      <c r="ISO1416" s="333"/>
      <c r="ISP1416" s="333"/>
      <c r="ISQ1416" s="333"/>
      <c r="ISR1416" s="333"/>
      <c r="ISS1416" s="333"/>
      <c r="IST1416" s="333"/>
      <c r="ISU1416" s="333"/>
      <c r="ISV1416" s="333"/>
      <c r="ISW1416" s="333"/>
      <c r="ISX1416" s="333"/>
      <c r="ISY1416" s="333"/>
      <c r="ISZ1416" s="333"/>
      <c r="ITA1416" s="333"/>
      <c r="ITB1416" s="333"/>
      <c r="ITC1416" s="333"/>
      <c r="ITD1416" s="333"/>
      <c r="ITE1416" s="333"/>
      <c r="ITF1416" s="333"/>
      <c r="ITG1416" s="333"/>
      <c r="ITH1416" s="333"/>
      <c r="ITI1416" s="333"/>
      <c r="ITJ1416" s="333"/>
      <c r="ITK1416" s="333"/>
      <c r="ITL1416" s="333"/>
      <c r="ITM1416" s="333"/>
      <c r="ITN1416" s="333"/>
      <c r="ITO1416" s="333"/>
      <c r="ITP1416" s="333"/>
      <c r="ITQ1416" s="333"/>
      <c r="ITR1416" s="333"/>
      <c r="ITS1416" s="333"/>
      <c r="ITT1416" s="333"/>
      <c r="ITU1416" s="333"/>
      <c r="ITV1416" s="333"/>
      <c r="ITW1416" s="333"/>
      <c r="ITX1416" s="333"/>
      <c r="ITY1416" s="333"/>
      <c r="ITZ1416" s="333"/>
      <c r="IUA1416" s="333"/>
      <c r="IUB1416" s="333"/>
      <c r="IUC1416" s="333"/>
      <c r="IUD1416" s="333"/>
      <c r="IUE1416" s="333"/>
      <c r="IUF1416" s="333"/>
      <c r="IUG1416" s="333"/>
      <c r="IUH1416" s="333"/>
      <c r="IUI1416" s="333"/>
      <c r="IUJ1416" s="333"/>
      <c r="IUK1416" s="333"/>
      <c r="IUL1416" s="333"/>
      <c r="IUM1416" s="333"/>
      <c r="IUN1416" s="333"/>
      <c r="IUO1416" s="333"/>
      <c r="IUP1416" s="333"/>
      <c r="IUQ1416" s="333"/>
      <c r="IUR1416" s="333"/>
      <c r="IUS1416" s="333"/>
      <c r="IUT1416" s="333"/>
      <c r="IUU1416" s="333"/>
      <c r="IUV1416" s="333"/>
      <c r="IUW1416" s="333"/>
      <c r="IUX1416" s="333"/>
      <c r="IUY1416" s="333"/>
      <c r="IUZ1416" s="333"/>
      <c r="IVA1416" s="333"/>
      <c r="IVB1416" s="333"/>
      <c r="IVC1416" s="333"/>
      <c r="IVD1416" s="333"/>
      <c r="IVE1416" s="333"/>
      <c r="IVF1416" s="333"/>
      <c r="IVG1416" s="333"/>
      <c r="IVH1416" s="333"/>
      <c r="IVI1416" s="333"/>
      <c r="IVJ1416" s="333"/>
      <c r="IVK1416" s="333"/>
      <c r="IVL1416" s="333"/>
      <c r="IVM1416" s="333"/>
      <c r="IVN1416" s="333"/>
      <c r="IVO1416" s="333"/>
      <c r="IVP1416" s="333"/>
      <c r="IVQ1416" s="333"/>
      <c r="IVR1416" s="333"/>
      <c r="IVS1416" s="333"/>
      <c r="IVT1416" s="333"/>
      <c r="IVU1416" s="333"/>
      <c r="IVV1416" s="333"/>
      <c r="IVW1416" s="333"/>
      <c r="IVX1416" s="333"/>
      <c r="IVY1416" s="333"/>
      <c r="IVZ1416" s="333"/>
      <c r="IWA1416" s="333"/>
      <c r="IWB1416" s="333"/>
      <c r="IWC1416" s="333"/>
      <c r="IWD1416" s="333"/>
      <c r="IWE1416" s="333"/>
      <c r="IWF1416" s="333"/>
      <c r="IWG1416" s="333"/>
      <c r="IWH1416" s="333"/>
      <c r="IWI1416" s="333"/>
      <c r="IWJ1416" s="333"/>
      <c r="IWK1416" s="333"/>
      <c r="IWL1416" s="333"/>
      <c r="IWM1416" s="333"/>
      <c r="IWN1416" s="333"/>
      <c r="IWO1416" s="333"/>
      <c r="IWP1416" s="333"/>
      <c r="IWQ1416" s="333"/>
      <c r="IWR1416" s="333"/>
      <c r="IWS1416" s="333"/>
      <c r="IWT1416" s="333"/>
      <c r="IWU1416" s="333"/>
      <c r="IWV1416" s="333"/>
      <c r="IWW1416" s="333"/>
      <c r="IWX1416" s="333"/>
      <c r="IWY1416" s="333"/>
      <c r="IWZ1416" s="333"/>
      <c r="IXA1416" s="333"/>
      <c r="IXB1416" s="333"/>
      <c r="IXC1416" s="333"/>
      <c r="IXD1416" s="333"/>
      <c r="IXE1416" s="333"/>
      <c r="IXF1416" s="333"/>
      <c r="IXG1416" s="333"/>
      <c r="IXH1416" s="333"/>
      <c r="IXI1416" s="333"/>
      <c r="IXJ1416" s="333"/>
      <c r="IXK1416" s="333"/>
      <c r="IXL1416" s="333"/>
      <c r="IXM1416" s="333"/>
      <c r="IXN1416" s="333"/>
      <c r="IXO1416" s="333"/>
      <c r="IXP1416" s="333"/>
      <c r="IXQ1416" s="333"/>
      <c r="IXR1416" s="333"/>
      <c r="IXS1416" s="333"/>
      <c r="IXT1416" s="333"/>
      <c r="IXU1416" s="333"/>
      <c r="IXV1416" s="333"/>
      <c r="IXW1416" s="333"/>
      <c r="IXX1416" s="333"/>
      <c r="IXY1416" s="333"/>
      <c r="IXZ1416" s="333"/>
      <c r="IYA1416" s="333"/>
      <c r="IYB1416" s="333"/>
      <c r="IYC1416" s="333"/>
      <c r="IYD1416" s="333"/>
      <c r="IYE1416" s="333"/>
      <c r="IYF1416" s="333"/>
      <c r="IYG1416" s="333"/>
      <c r="IYH1416" s="333"/>
      <c r="IYI1416" s="333"/>
      <c r="IYJ1416" s="333"/>
      <c r="IYK1416" s="333"/>
      <c r="IYL1416" s="333"/>
      <c r="IYM1416" s="333"/>
      <c r="IYN1416" s="333"/>
      <c r="IYO1416" s="333"/>
      <c r="IYP1416" s="333"/>
      <c r="IYQ1416" s="333"/>
      <c r="IYR1416" s="333"/>
      <c r="IYS1416" s="333"/>
      <c r="IYT1416" s="333"/>
      <c r="IYU1416" s="333"/>
      <c r="IYV1416" s="333"/>
      <c r="IYW1416" s="333"/>
      <c r="IYX1416" s="333"/>
      <c r="IYY1416" s="333"/>
      <c r="IYZ1416" s="333"/>
      <c r="IZA1416" s="333"/>
      <c r="IZB1416" s="333"/>
      <c r="IZC1416" s="333"/>
      <c r="IZD1416" s="333"/>
      <c r="IZE1416" s="333"/>
      <c r="IZF1416" s="333"/>
      <c r="IZG1416" s="333"/>
      <c r="IZH1416" s="333"/>
      <c r="IZI1416" s="333"/>
      <c r="IZJ1416" s="333"/>
      <c r="IZK1416" s="333"/>
      <c r="IZL1416" s="333"/>
      <c r="IZM1416" s="333"/>
      <c r="IZN1416" s="333"/>
      <c r="IZO1416" s="333"/>
      <c r="IZP1416" s="333"/>
      <c r="IZQ1416" s="333"/>
      <c r="IZR1416" s="333"/>
      <c r="IZS1416" s="333"/>
      <c r="IZT1416" s="333"/>
      <c r="IZU1416" s="333"/>
      <c r="IZV1416" s="333"/>
      <c r="IZW1416" s="333"/>
      <c r="IZX1416" s="333"/>
      <c r="IZY1416" s="333"/>
      <c r="IZZ1416" s="333"/>
      <c r="JAA1416" s="333"/>
      <c r="JAB1416" s="333"/>
      <c r="JAC1416" s="333"/>
      <c r="JAD1416" s="333"/>
      <c r="JAE1416" s="333"/>
      <c r="JAF1416" s="333"/>
      <c r="JAG1416" s="333"/>
      <c r="JAH1416" s="333"/>
      <c r="JAI1416" s="333"/>
      <c r="JAJ1416" s="333"/>
      <c r="JAK1416" s="333"/>
      <c r="JAL1416" s="333"/>
      <c r="JAM1416" s="333"/>
      <c r="JAN1416" s="333"/>
      <c r="JAO1416" s="333"/>
      <c r="JAP1416" s="333"/>
      <c r="JAQ1416" s="333"/>
      <c r="JAR1416" s="333"/>
      <c r="JAS1416" s="333"/>
      <c r="JAT1416" s="333"/>
      <c r="JAU1416" s="333"/>
      <c r="JAV1416" s="333"/>
      <c r="JAW1416" s="333"/>
      <c r="JAX1416" s="333"/>
      <c r="JAY1416" s="333"/>
      <c r="JAZ1416" s="333"/>
      <c r="JBA1416" s="333"/>
      <c r="JBB1416" s="333"/>
      <c r="JBC1416" s="333"/>
      <c r="JBD1416" s="333"/>
      <c r="JBE1416" s="333"/>
      <c r="JBF1416" s="333"/>
      <c r="JBG1416" s="333"/>
      <c r="JBH1416" s="333"/>
      <c r="JBI1416" s="333"/>
      <c r="JBJ1416" s="333"/>
      <c r="JBK1416" s="333"/>
      <c r="JBL1416" s="333"/>
      <c r="JBM1416" s="333"/>
      <c r="JBN1416" s="333"/>
      <c r="JBO1416" s="333"/>
      <c r="JBP1416" s="333"/>
      <c r="JBQ1416" s="333"/>
      <c r="JBR1416" s="333"/>
      <c r="JBS1416" s="333"/>
      <c r="JBT1416" s="333"/>
      <c r="JBU1416" s="333"/>
      <c r="JBV1416" s="333"/>
      <c r="JBW1416" s="333"/>
      <c r="JBX1416" s="333"/>
      <c r="JBY1416" s="333"/>
      <c r="JBZ1416" s="333"/>
      <c r="JCA1416" s="333"/>
      <c r="JCB1416" s="333"/>
      <c r="JCC1416" s="333"/>
      <c r="JCD1416" s="333"/>
      <c r="JCE1416" s="333"/>
      <c r="JCF1416" s="333"/>
      <c r="JCG1416" s="333"/>
      <c r="JCH1416" s="333"/>
      <c r="JCI1416" s="333"/>
      <c r="JCJ1416" s="333"/>
      <c r="JCK1416" s="333"/>
      <c r="JCL1416" s="333"/>
      <c r="JCM1416" s="333"/>
      <c r="JCN1416" s="333"/>
      <c r="JCO1416" s="333"/>
      <c r="JCP1416" s="333"/>
      <c r="JCQ1416" s="333"/>
      <c r="JCR1416" s="333"/>
      <c r="JCS1416" s="333"/>
      <c r="JCT1416" s="333"/>
      <c r="JCU1416" s="333"/>
      <c r="JCV1416" s="333"/>
      <c r="JCW1416" s="333"/>
      <c r="JCX1416" s="333"/>
      <c r="JCY1416" s="333"/>
      <c r="JCZ1416" s="333"/>
      <c r="JDA1416" s="333"/>
      <c r="JDB1416" s="333"/>
      <c r="JDC1416" s="333"/>
      <c r="JDD1416" s="333"/>
      <c r="JDE1416" s="333"/>
      <c r="JDF1416" s="333"/>
      <c r="JDG1416" s="333"/>
      <c r="JDH1416" s="333"/>
      <c r="JDI1416" s="333"/>
      <c r="JDJ1416" s="333"/>
      <c r="JDK1416" s="333"/>
      <c r="JDL1416" s="333"/>
      <c r="JDM1416" s="333"/>
      <c r="JDN1416" s="333"/>
      <c r="JDO1416" s="333"/>
      <c r="JDP1416" s="333"/>
      <c r="JDQ1416" s="333"/>
      <c r="JDR1416" s="333"/>
      <c r="JDS1416" s="333"/>
      <c r="JDT1416" s="333"/>
      <c r="JDU1416" s="333"/>
      <c r="JDV1416" s="333"/>
      <c r="JDW1416" s="333"/>
      <c r="JDX1416" s="333"/>
      <c r="JDY1416" s="333"/>
      <c r="JDZ1416" s="333"/>
      <c r="JEA1416" s="333"/>
      <c r="JEB1416" s="333"/>
      <c r="JEC1416" s="333"/>
      <c r="JED1416" s="333"/>
      <c r="JEE1416" s="333"/>
      <c r="JEF1416" s="333"/>
      <c r="JEG1416" s="333"/>
      <c r="JEH1416" s="333"/>
      <c r="JEI1416" s="333"/>
      <c r="JEJ1416" s="333"/>
      <c r="JEK1416" s="333"/>
      <c r="JEL1416" s="333"/>
      <c r="JEM1416" s="333"/>
      <c r="JEN1416" s="333"/>
      <c r="JEO1416" s="333"/>
      <c r="JEP1416" s="333"/>
      <c r="JEQ1416" s="333"/>
      <c r="JER1416" s="333"/>
      <c r="JES1416" s="333"/>
      <c r="JET1416" s="333"/>
      <c r="JEU1416" s="333"/>
      <c r="JEV1416" s="333"/>
      <c r="JEW1416" s="333"/>
      <c r="JEX1416" s="333"/>
      <c r="JEY1416" s="333"/>
      <c r="JEZ1416" s="333"/>
      <c r="JFA1416" s="333"/>
      <c r="JFB1416" s="333"/>
      <c r="JFC1416" s="333"/>
      <c r="JFD1416" s="333"/>
      <c r="JFE1416" s="333"/>
      <c r="JFF1416" s="333"/>
      <c r="JFG1416" s="333"/>
      <c r="JFH1416" s="333"/>
      <c r="JFI1416" s="333"/>
      <c r="JFJ1416" s="333"/>
      <c r="JFK1416" s="333"/>
      <c r="JFL1416" s="333"/>
      <c r="JFM1416" s="333"/>
      <c r="JFN1416" s="333"/>
      <c r="JFO1416" s="333"/>
      <c r="JFP1416" s="333"/>
      <c r="JFQ1416" s="333"/>
      <c r="JFR1416" s="333"/>
      <c r="JFS1416" s="333"/>
      <c r="JFT1416" s="333"/>
      <c r="JFU1416" s="333"/>
      <c r="JFV1416" s="333"/>
      <c r="JFW1416" s="333"/>
      <c r="JFX1416" s="333"/>
      <c r="JFY1416" s="333"/>
      <c r="JFZ1416" s="333"/>
      <c r="JGA1416" s="333"/>
      <c r="JGB1416" s="333"/>
      <c r="JGC1416" s="333"/>
      <c r="JGD1416" s="333"/>
      <c r="JGE1416" s="333"/>
      <c r="JGF1416" s="333"/>
      <c r="JGG1416" s="333"/>
      <c r="JGH1416" s="333"/>
      <c r="JGI1416" s="333"/>
      <c r="JGJ1416" s="333"/>
      <c r="JGK1416" s="333"/>
      <c r="JGL1416" s="333"/>
      <c r="JGM1416" s="333"/>
      <c r="JGN1416" s="333"/>
      <c r="JGO1416" s="333"/>
      <c r="JGP1416" s="333"/>
      <c r="JGQ1416" s="333"/>
      <c r="JGR1416" s="333"/>
      <c r="JGS1416" s="333"/>
      <c r="JGT1416" s="333"/>
      <c r="JGU1416" s="333"/>
      <c r="JGV1416" s="333"/>
      <c r="JGW1416" s="333"/>
      <c r="JGX1416" s="333"/>
      <c r="JGY1416" s="333"/>
      <c r="JGZ1416" s="333"/>
      <c r="JHA1416" s="333"/>
      <c r="JHB1416" s="333"/>
      <c r="JHC1416" s="333"/>
      <c r="JHD1416" s="333"/>
      <c r="JHE1416" s="333"/>
      <c r="JHF1416" s="333"/>
      <c r="JHG1416" s="333"/>
      <c r="JHH1416" s="333"/>
      <c r="JHI1416" s="333"/>
      <c r="JHJ1416" s="333"/>
      <c r="JHK1416" s="333"/>
      <c r="JHL1416" s="333"/>
      <c r="JHM1416" s="333"/>
      <c r="JHN1416" s="333"/>
      <c r="JHO1416" s="333"/>
      <c r="JHP1416" s="333"/>
      <c r="JHQ1416" s="333"/>
      <c r="JHR1416" s="333"/>
      <c r="JHS1416" s="333"/>
      <c r="JHT1416" s="333"/>
      <c r="JHU1416" s="333"/>
      <c r="JHV1416" s="333"/>
      <c r="JHW1416" s="333"/>
      <c r="JHX1416" s="333"/>
      <c r="JHY1416" s="333"/>
      <c r="JHZ1416" s="333"/>
      <c r="JIA1416" s="333"/>
      <c r="JIB1416" s="333"/>
      <c r="JIC1416" s="333"/>
      <c r="JID1416" s="333"/>
      <c r="JIE1416" s="333"/>
      <c r="JIF1416" s="333"/>
      <c r="JIG1416" s="333"/>
      <c r="JIH1416" s="333"/>
      <c r="JII1416" s="333"/>
      <c r="JIJ1416" s="333"/>
      <c r="JIK1416" s="333"/>
      <c r="JIL1416" s="333"/>
      <c r="JIM1416" s="333"/>
      <c r="JIN1416" s="333"/>
      <c r="JIO1416" s="333"/>
      <c r="JIP1416" s="333"/>
      <c r="JIQ1416" s="333"/>
      <c r="JIR1416" s="333"/>
      <c r="JIS1416" s="333"/>
      <c r="JIT1416" s="333"/>
      <c r="JIU1416" s="333"/>
      <c r="JIV1416" s="333"/>
      <c r="JIW1416" s="333"/>
      <c r="JIX1416" s="333"/>
      <c r="JIY1416" s="333"/>
      <c r="JIZ1416" s="333"/>
      <c r="JJA1416" s="333"/>
      <c r="JJB1416" s="333"/>
      <c r="JJC1416" s="333"/>
      <c r="JJD1416" s="333"/>
      <c r="JJE1416" s="333"/>
      <c r="JJF1416" s="333"/>
      <c r="JJG1416" s="333"/>
      <c r="JJH1416" s="333"/>
      <c r="JJI1416" s="333"/>
      <c r="JJJ1416" s="333"/>
      <c r="JJK1416" s="333"/>
      <c r="JJL1416" s="333"/>
      <c r="JJM1416" s="333"/>
      <c r="JJN1416" s="333"/>
      <c r="JJO1416" s="333"/>
      <c r="JJP1416" s="333"/>
      <c r="JJQ1416" s="333"/>
      <c r="JJR1416" s="333"/>
      <c r="JJS1416" s="333"/>
      <c r="JJT1416" s="333"/>
      <c r="JJU1416" s="333"/>
      <c r="JJV1416" s="333"/>
      <c r="JJW1416" s="333"/>
      <c r="JJX1416" s="333"/>
      <c r="JJY1416" s="333"/>
      <c r="JJZ1416" s="333"/>
      <c r="JKA1416" s="333"/>
      <c r="JKB1416" s="333"/>
      <c r="JKC1416" s="333"/>
      <c r="JKD1416" s="333"/>
      <c r="JKE1416" s="333"/>
      <c r="JKF1416" s="333"/>
      <c r="JKG1416" s="333"/>
      <c r="JKH1416" s="333"/>
      <c r="JKI1416" s="333"/>
      <c r="JKJ1416" s="333"/>
      <c r="JKK1416" s="333"/>
      <c r="JKL1416" s="333"/>
      <c r="JKM1416" s="333"/>
      <c r="JKN1416" s="333"/>
      <c r="JKO1416" s="333"/>
      <c r="JKP1416" s="333"/>
      <c r="JKQ1416" s="333"/>
      <c r="JKR1416" s="333"/>
      <c r="JKS1416" s="333"/>
      <c r="JKT1416" s="333"/>
      <c r="JKU1416" s="333"/>
      <c r="JKV1416" s="333"/>
      <c r="JKW1416" s="333"/>
      <c r="JKX1416" s="333"/>
      <c r="JKY1416" s="333"/>
      <c r="JKZ1416" s="333"/>
      <c r="JLA1416" s="333"/>
      <c r="JLB1416" s="333"/>
      <c r="JLC1416" s="333"/>
      <c r="JLD1416" s="333"/>
      <c r="JLE1416" s="333"/>
      <c r="JLF1416" s="333"/>
      <c r="JLG1416" s="333"/>
      <c r="JLH1416" s="333"/>
      <c r="JLI1416" s="333"/>
      <c r="JLJ1416" s="333"/>
      <c r="JLK1416" s="333"/>
      <c r="JLL1416" s="333"/>
      <c r="JLM1416" s="333"/>
      <c r="JLN1416" s="333"/>
      <c r="JLO1416" s="333"/>
      <c r="JLP1416" s="333"/>
      <c r="JLQ1416" s="333"/>
      <c r="JLR1416" s="333"/>
      <c r="JLS1416" s="333"/>
      <c r="JLT1416" s="333"/>
      <c r="JLU1416" s="333"/>
      <c r="JLV1416" s="333"/>
      <c r="JLW1416" s="333"/>
      <c r="JLX1416" s="333"/>
      <c r="JLY1416" s="333"/>
      <c r="JLZ1416" s="333"/>
      <c r="JMA1416" s="333"/>
      <c r="JMB1416" s="333"/>
      <c r="JMC1416" s="333"/>
      <c r="JMD1416" s="333"/>
      <c r="JME1416" s="333"/>
      <c r="JMF1416" s="333"/>
      <c r="JMG1416" s="333"/>
      <c r="JMH1416" s="333"/>
      <c r="JMI1416" s="333"/>
      <c r="JMJ1416" s="333"/>
      <c r="JMK1416" s="333"/>
      <c r="JML1416" s="333"/>
      <c r="JMM1416" s="333"/>
      <c r="JMN1416" s="333"/>
      <c r="JMO1416" s="333"/>
      <c r="JMP1416" s="333"/>
      <c r="JMQ1416" s="333"/>
      <c r="JMR1416" s="333"/>
      <c r="JMS1416" s="333"/>
      <c r="JMT1416" s="333"/>
      <c r="JMU1416" s="333"/>
      <c r="JMV1416" s="333"/>
      <c r="JMW1416" s="333"/>
      <c r="JMX1416" s="333"/>
      <c r="JMY1416" s="333"/>
      <c r="JMZ1416" s="333"/>
      <c r="JNA1416" s="333"/>
      <c r="JNB1416" s="333"/>
      <c r="JNC1416" s="333"/>
      <c r="JND1416" s="333"/>
      <c r="JNE1416" s="333"/>
      <c r="JNF1416" s="333"/>
      <c r="JNG1416" s="333"/>
      <c r="JNH1416" s="333"/>
      <c r="JNI1416" s="333"/>
      <c r="JNJ1416" s="333"/>
      <c r="JNK1416" s="333"/>
      <c r="JNL1416" s="333"/>
      <c r="JNM1416" s="333"/>
      <c r="JNN1416" s="333"/>
      <c r="JNO1416" s="333"/>
      <c r="JNP1416" s="333"/>
      <c r="JNQ1416" s="333"/>
      <c r="JNR1416" s="333"/>
      <c r="JNS1416" s="333"/>
      <c r="JNT1416" s="333"/>
      <c r="JNU1416" s="333"/>
      <c r="JNV1416" s="333"/>
      <c r="JNW1416" s="333"/>
      <c r="JNX1416" s="333"/>
      <c r="JNY1416" s="333"/>
      <c r="JNZ1416" s="333"/>
      <c r="JOA1416" s="333"/>
      <c r="JOB1416" s="333"/>
      <c r="JOC1416" s="333"/>
      <c r="JOD1416" s="333"/>
      <c r="JOE1416" s="333"/>
      <c r="JOF1416" s="333"/>
      <c r="JOG1416" s="333"/>
      <c r="JOH1416" s="333"/>
      <c r="JOI1416" s="333"/>
      <c r="JOJ1416" s="333"/>
      <c r="JOK1416" s="333"/>
      <c r="JOL1416" s="333"/>
      <c r="JOM1416" s="333"/>
      <c r="JON1416" s="333"/>
      <c r="JOO1416" s="333"/>
      <c r="JOP1416" s="333"/>
      <c r="JOQ1416" s="333"/>
      <c r="JOR1416" s="333"/>
      <c r="JOS1416" s="333"/>
      <c r="JOT1416" s="333"/>
      <c r="JOU1416" s="333"/>
      <c r="JOV1416" s="333"/>
      <c r="JOW1416" s="333"/>
      <c r="JOX1416" s="333"/>
      <c r="JOY1416" s="333"/>
      <c r="JOZ1416" s="333"/>
      <c r="JPA1416" s="333"/>
      <c r="JPB1416" s="333"/>
      <c r="JPC1416" s="333"/>
      <c r="JPD1416" s="333"/>
      <c r="JPE1416" s="333"/>
      <c r="JPF1416" s="333"/>
      <c r="JPG1416" s="333"/>
      <c r="JPH1416" s="333"/>
      <c r="JPI1416" s="333"/>
      <c r="JPJ1416" s="333"/>
      <c r="JPK1416" s="333"/>
      <c r="JPL1416" s="333"/>
      <c r="JPM1416" s="333"/>
      <c r="JPN1416" s="333"/>
      <c r="JPO1416" s="333"/>
      <c r="JPP1416" s="333"/>
      <c r="JPQ1416" s="333"/>
      <c r="JPR1416" s="333"/>
      <c r="JPS1416" s="333"/>
      <c r="JPT1416" s="333"/>
      <c r="JPU1416" s="333"/>
      <c r="JPV1416" s="333"/>
      <c r="JPW1416" s="333"/>
      <c r="JPX1416" s="333"/>
      <c r="JPY1416" s="333"/>
      <c r="JPZ1416" s="333"/>
      <c r="JQA1416" s="333"/>
      <c r="JQB1416" s="333"/>
      <c r="JQC1416" s="333"/>
      <c r="JQD1416" s="333"/>
      <c r="JQE1416" s="333"/>
      <c r="JQF1416" s="333"/>
      <c r="JQG1416" s="333"/>
      <c r="JQH1416" s="333"/>
      <c r="JQI1416" s="333"/>
      <c r="JQJ1416" s="333"/>
      <c r="JQK1416" s="333"/>
      <c r="JQL1416" s="333"/>
      <c r="JQM1416" s="333"/>
      <c r="JQN1416" s="333"/>
      <c r="JQO1416" s="333"/>
      <c r="JQP1416" s="333"/>
      <c r="JQQ1416" s="333"/>
      <c r="JQR1416" s="333"/>
      <c r="JQS1416" s="333"/>
      <c r="JQT1416" s="333"/>
      <c r="JQU1416" s="333"/>
      <c r="JQV1416" s="333"/>
      <c r="JQW1416" s="333"/>
      <c r="JQX1416" s="333"/>
      <c r="JQY1416" s="333"/>
      <c r="JQZ1416" s="333"/>
      <c r="JRA1416" s="333"/>
      <c r="JRB1416" s="333"/>
      <c r="JRC1416" s="333"/>
      <c r="JRD1416" s="333"/>
      <c r="JRE1416" s="333"/>
      <c r="JRF1416" s="333"/>
      <c r="JRG1416" s="333"/>
      <c r="JRH1416" s="333"/>
      <c r="JRI1416" s="333"/>
      <c r="JRJ1416" s="333"/>
      <c r="JRK1416" s="333"/>
      <c r="JRL1416" s="333"/>
      <c r="JRM1416" s="333"/>
      <c r="JRN1416" s="333"/>
      <c r="JRO1416" s="333"/>
      <c r="JRP1416" s="333"/>
      <c r="JRQ1416" s="333"/>
      <c r="JRR1416" s="333"/>
      <c r="JRS1416" s="333"/>
      <c r="JRT1416" s="333"/>
      <c r="JRU1416" s="333"/>
      <c r="JRV1416" s="333"/>
      <c r="JRW1416" s="333"/>
      <c r="JRX1416" s="333"/>
      <c r="JRY1416" s="333"/>
      <c r="JRZ1416" s="333"/>
      <c r="JSA1416" s="333"/>
      <c r="JSB1416" s="333"/>
      <c r="JSC1416" s="333"/>
      <c r="JSD1416" s="333"/>
      <c r="JSE1416" s="333"/>
      <c r="JSF1416" s="333"/>
      <c r="JSG1416" s="333"/>
      <c r="JSH1416" s="333"/>
      <c r="JSI1416" s="333"/>
      <c r="JSJ1416" s="333"/>
      <c r="JSK1416" s="333"/>
      <c r="JSL1416" s="333"/>
      <c r="JSM1416" s="333"/>
      <c r="JSN1416" s="333"/>
      <c r="JSO1416" s="333"/>
      <c r="JSP1416" s="333"/>
      <c r="JSQ1416" s="333"/>
      <c r="JSR1416" s="333"/>
      <c r="JSS1416" s="333"/>
      <c r="JST1416" s="333"/>
      <c r="JSU1416" s="333"/>
      <c r="JSV1416" s="333"/>
      <c r="JSW1416" s="333"/>
      <c r="JSX1416" s="333"/>
      <c r="JSY1416" s="333"/>
      <c r="JSZ1416" s="333"/>
      <c r="JTA1416" s="333"/>
      <c r="JTB1416" s="333"/>
      <c r="JTC1416" s="333"/>
      <c r="JTD1416" s="333"/>
      <c r="JTE1416" s="333"/>
      <c r="JTF1416" s="333"/>
      <c r="JTG1416" s="333"/>
      <c r="JTH1416" s="333"/>
      <c r="JTI1416" s="333"/>
      <c r="JTJ1416" s="333"/>
      <c r="JTK1416" s="333"/>
      <c r="JTL1416" s="333"/>
      <c r="JTM1416" s="333"/>
      <c r="JTN1416" s="333"/>
      <c r="JTO1416" s="333"/>
      <c r="JTP1416" s="333"/>
      <c r="JTQ1416" s="333"/>
      <c r="JTR1416" s="333"/>
      <c r="JTS1416" s="333"/>
      <c r="JTT1416" s="333"/>
      <c r="JTU1416" s="333"/>
      <c r="JTV1416" s="333"/>
      <c r="JTW1416" s="333"/>
      <c r="JTX1416" s="333"/>
      <c r="JTY1416" s="333"/>
      <c r="JTZ1416" s="333"/>
      <c r="JUA1416" s="333"/>
      <c r="JUB1416" s="333"/>
      <c r="JUC1416" s="333"/>
      <c r="JUD1416" s="333"/>
      <c r="JUE1416" s="333"/>
      <c r="JUF1416" s="333"/>
      <c r="JUG1416" s="333"/>
      <c r="JUH1416" s="333"/>
      <c r="JUI1416" s="333"/>
      <c r="JUJ1416" s="333"/>
      <c r="JUK1416" s="333"/>
      <c r="JUL1416" s="333"/>
      <c r="JUM1416" s="333"/>
      <c r="JUN1416" s="333"/>
      <c r="JUO1416" s="333"/>
      <c r="JUP1416" s="333"/>
      <c r="JUQ1416" s="333"/>
      <c r="JUR1416" s="333"/>
      <c r="JUS1416" s="333"/>
      <c r="JUT1416" s="333"/>
      <c r="JUU1416" s="333"/>
      <c r="JUV1416" s="333"/>
      <c r="JUW1416" s="333"/>
      <c r="JUX1416" s="333"/>
      <c r="JUY1416" s="333"/>
      <c r="JUZ1416" s="333"/>
      <c r="JVA1416" s="333"/>
      <c r="JVB1416" s="333"/>
      <c r="JVC1416" s="333"/>
      <c r="JVD1416" s="333"/>
      <c r="JVE1416" s="333"/>
      <c r="JVF1416" s="333"/>
      <c r="JVG1416" s="333"/>
      <c r="JVH1416" s="333"/>
      <c r="JVI1416" s="333"/>
      <c r="JVJ1416" s="333"/>
      <c r="JVK1416" s="333"/>
      <c r="JVL1416" s="333"/>
      <c r="JVM1416" s="333"/>
      <c r="JVN1416" s="333"/>
      <c r="JVO1416" s="333"/>
      <c r="JVP1416" s="333"/>
      <c r="JVQ1416" s="333"/>
      <c r="JVR1416" s="333"/>
      <c r="JVS1416" s="333"/>
      <c r="JVT1416" s="333"/>
      <c r="JVU1416" s="333"/>
      <c r="JVV1416" s="333"/>
      <c r="JVW1416" s="333"/>
      <c r="JVX1416" s="333"/>
      <c r="JVY1416" s="333"/>
      <c r="JVZ1416" s="333"/>
      <c r="JWA1416" s="333"/>
      <c r="JWB1416" s="333"/>
      <c r="JWC1416" s="333"/>
      <c r="JWD1416" s="333"/>
      <c r="JWE1416" s="333"/>
      <c r="JWF1416" s="333"/>
      <c r="JWG1416" s="333"/>
      <c r="JWH1416" s="333"/>
      <c r="JWI1416" s="333"/>
      <c r="JWJ1416" s="333"/>
      <c r="JWK1416" s="333"/>
      <c r="JWL1416" s="333"/>
      <c r="JWM1416" s="333"/>
      <c r="JWN1416" s="333"/>
      <c r="JWO1416" s="333"/>
      <c r="JWP1416" s="333"/>
      <c r="JWQ1416" s="333"/>
      <c r="JWR1416" s="333"/>
      <c r="JWS1416" s="333"/>
      <c r="JWT1416" s="333"/>
      <c r="JWU1416" s="333"/>
      <c r="JWV1416" s="333"/>
      <c r="JWW1416" s="333"/>
      <c r="JWX1416" s="333"/>
      <c r="JWY1416" s="333"/>
      <c r="JWZ1416" s="333"/>
      <c r="JXA1416" s="333"/>
      <c r="JXB1416" s="333"/>
      <c r="JXC1416" s="333"/>
      <c r="JXD1416" s="333"/>
      <c r="JXE1416" s="333"/>
      <c r="JXF1416" s="333"/>
      <c r="JXG1416" s="333"/>
      <c r="JXH1416" s="333"/>
      <c r="JXI1416" s="333"/>
      <c r="JXJ1416" s="333"/>
      <c r="JXK1416" s="333"/>
      <c r="JXL1416" s="333"/>
      <c r="JXM1416" s="333"/>
      <c r="JXN1416" s="333"/>
      <c r="JXO1416" s="333"/>
      <c r="JXP1416" s="333"/>
      <c r="JXQ1416" s="333"/>
      <c r="JXR1416" s="333"/>
      <c r="JXS1416" s="333"/>
      <c r="JXT1416" s="333"/>
      <c r="JXU1416" s="333"/>
      <c r="JXV1416" s="333"/>
      <c r="JXW1416" s="333"/>
      <c r="JXX1416" s="333"/>
      <c r="JXY1416" s="333"/>
      <c r="JXZ1416" s="333"/>
      <c r="JYA1416" s="333"/>
      <c r="JYB1416" s="333"/>
      <c r="JYC1416" s="333"/>
      <c r="JYD1416" s="333"/>
      <c r="JYE1416" s="333"/>
      <c r="JYF1416" s="333"/>
      <c r="JYG1416" s="333"/>
      <c r="JYH1416" s="333"/>
      <c r="JYI1416" s="333"/>
      <c r="JYJ1416" s="333"/>
      <c r="JYK1416" s="333"/>
      <c r="JYL1416" s="333"/>
      <c r="JYM1416" s="333"/>
      <c r="JYN1416" s="333"/>
      <c r="JYO1416" s="333"/>
      <c r="JYP1416" s="333"/>
      <c r="JYQ1416" s="333"/>
      <c r="JYR1416" s="333"/>
      <c r="JYS1416" s="333"/>
      <c r="JYT1416" s="333"/>
      <c r="JYU1416" s="333"/>
      <c r="JYV1416" s="333"/>
      <c r="JYW1416" s="333"/>
      <c r="JYX1416" s="333"/>
      <c r="JYY1416" s="333"/>
      <c r="JYZ1416" s="333"/>
      <c r="JZA1416" s="333"/>
      <c r="JZB1416" s="333"/>
      <c r="JZC1416" s="333"/>
      <c r="JZD1416" s="333"/>
      <c r="JZE1416" s="333"/>
      <c r="JZF1416" s="333"/>
      <c r="JZG1416" s="333"/>
      <c r="JZH1416" s="333"/>
      <c r="JZI1416" s="333"/>
      <c r="JZJ1416" s="333"/>
      <c r="JZK1416" s="333"/>
      <c r="JZL1416" s="333"/>
      <c r="JZM1416" s="333"/>
      <c r="JZN1416" s="333"/>
      <c r="JZO1416" s="333"/>
      <c r="JZP1416" s="333"/>
      <c r="JZQ1416" s="333"/>
      <c r="JZR1416" s="333"/>
      <c r="JZS1416" s="333"/>
      <c r="JZT1416" s="333"/>
      <c r="JZU1416" s="333"/>
      <c r="JZV1416" s="333"/>
      <c r="JZW1416" s="333"/>
      <c r="JZX1416" s="333"/>
      <c r="JZY1416" s="333"/>
      <c r="JZZ1416" s="333"/>
      <c r="KAA1416" s="333"/>
      <c r="KAB1416" s="333"/>
      <c r="KAC1416" s="333"/>
      <c r="KAD1416" s="333"/>
      <c r="KAE1416" s="333"/>
      <c r="KAF1416" s="333"/>
      <c r="KAG1416" s="333"/>
      <c r="KAH1416" s="333"/>
      <c r="KAI1416" s="333"/>
      <c r="KAJ1416" s="333"/>
      <c r="KAK1416" s="333"/>
      <c r="KAL1416" s="333"/>
      <c r="KAM1416" s="333"/>
      <c r="KAN1416" s="333"/>
      <c r="KAO1416" s="333"/>
      <c r="KAP1416" s="333"/>
      <c r="KAQ1416" s="333"/>
      <c r="KAR1416" s="333"/>
      <c r="KAS1416" s="333"/>
      <c r="KAT1416" s="333"/>
      <c r="KAU1416" s="333"/>
      <c r="KAV1416" s="333"/>
      <c r="KAW1416" s="333"/>
      <c r="KAX1416" s="333"/>
      <c r="KAY1416" s="333"/>
      <c r="KAZ1416" s="333"/>
      <c r="KBA1416" s="333"/>
      <c r="KBB1416" s="333"/>
      <c r="KBC1416" s="333"/>
      <c r="KBD1416" s="333"/>
      <c r="KBE1416" s="333"/>
      <c r="KBF1416" s="333"/>
      <c r="KBG1416" s="333"/>
      <c r="KBH1416" s="333"/>
      <c r="KBI1416" s="333"/>
      <c r="KBJ1416" s="333"/>
      <c r="KBK1416" s="333"/>
      <c r="KBL1416" s="333"/>
      <c r="KBM1416" s="333"/>
      <c r="KBN1416" s="333"/>
      <c r="KBO1416" s="333"/>
      <c r="KBP1416" s="333"/>
      <c r="KBQ1416" s="333"/>
      <c r="KBR1416" s="333"/>
      <c r="KBS1416" s="333"/>
      <c r="KBT1416" s="333"/>
      <c r="KBU1416" s="333"/>
      <c r="KBV1416" s="333"/>
      <c r="KBW1416" s="333"/>
      <c r="KBX1416" s="333"/>
      <c r="KBY1416" s="333"/>
      <c r="KBZ1416" s="333"/>
      <c r="KCA1416" s="333"/>
      <c r="KCB1416" s="333"/>
      <c r="KCC1416" s="333"/>
      <c r="KCD1416" s="333"/>
      <c r="KCE1416" s="333"/>
      <c r="KCF1416" s="333"/>
      <c r="KCG1416" s="333"/>
      <c r="KCH1416" s="333"/>
      <c r="KCI1416" s="333"/>
      <c r="KCJ1416" s="333"/>
      <c r="KCK1416" s="333"/>
      <c r="KCL1416" s="333"/>
      <c r="KCM1416" s="333"/>
      <c r="KCN1416" s="333"/>
      <c r="KCO1416" s="333"/>
      <c r="KCP1416" s="333"/>
      <c r="KCQ1416" s="333"/>
      <c r="KCR1416" s="333"/>
      <c r="KCS1416" s="333"/>
      <c r="KCT1416" s="333"/>
      <c r="KCU1416" s="333"/>
      <c r="KCV1416" s="333"/>
      <c r="KCW1416" s="333"/>
      <c r="KCX1416" s="333"/>
      <c r="KCY1416" s="333"/>
      <c r="KCZ1416" s="333"/>
      <c r="KDA1416" s="333"/>
      <c r="KDB1416" s="333"/>
      <c r="KDC1416" s="333"/>
      <c r="KDD1416" s="333"/>
      <c r="KDE1416" s="333"/>
      <c r="KDF1416" s="333"/>
      <c r="KDG1416" s="333"/>
      <c r="KDH1416" s="333"/>
      <c r="KDI1416" s="333"/>
      <c r="KDJ1416" s="333"/>
      <c r="KDK1416" s="333"/>
      <c r="KDL1416" s="333"/>
      <c r="KDM1416" s="333"/>
      <c r="KDN1416" s="333"/>
      <c r="KDO1416" s="333"/>
      <c r="KDP1416" s="333"/>
      <c r="KDQ1416" s="333"/>
      <c r="KDR1416" s="333"/>
      <c r="KDS1416" s="333"/>
      <c r="KDT1416" s="333"/>
      <c r="KDU1416" s="333"/>
      <c r="KDV1416" s="333"/>
      <c r="KDW1416" s="333"/>
      <c r="KDX1416" s="333"/>
      <c r="KDY1416" s="333"/>
      <c r="KDZ1416" s="333"/>
      <c r="KEA1416" s="333"/>
      <c r="KEB1416" s="333"/>
      <c r="KEC1416" s="333"/>
      <c r="KED1416" s="333"/>
      <c r="KEE1416" s="333"/>
      <c r="KEF1416" s="333"/>
      <c r="KEG1416" s="333"/>
      <c r="KEH1416" s="333"/>
      <c r="KEI1416" s="333"/>
      <c r="KEJ1416" s="333"/>
      <c r="KEK1416" s="333"/>
      <c r="KEL1416" s="333"/>
      <c r="KEM1416" s="333"/>
      <c r="KEN1416" s="333"/>
      <c r="KEO1416" s="333"/>
      <c r="KEP1416" s="333"/>
      <c r="KEQ1416" s="333"/>
      <c r="KER1416" s="333"/>
      <c r="KES1416" s="333"/>
      <c r="KET1416" s="333"/>
      <c r="KEU1416" s="333"/>
      <c r="KEV1416" s="333"/>
      <c r="KEW1416" s="333"/>
      <c r="KEX1416" s="333"/>
      <c r="KEY1416" s="333"/>
      <c r="KEZ1416" s="333"/>
      <c r="KFA1416" s="333"/>
      <c r="KFB1416" s="333"/>
      <c r="KFC1416" s="333"/>
      <c r="KFD1416" s="333"/>
      <c r="KFE1416" s="333"/>
      <c r="KFF1416" s="333"/>
      <c r="KFG1416" s="333"/>
      <c r="KFH1416" s="333"/>
      <c r="KFI1416" s="333"/>
      <c r="KFJ1416" s="333"/>
      <c r="KFK1416" s="333"/>
      <c r="KFL1416" s="333"/>
      <c r="KFM1416" s="333"/>
      <c r="KFN1416" s="333"/>
      <c r="KFO1416" s="333"/>
      <c r="KFP1416" s="333"/>
      <c r="KFQ1416" s="333"/>
      <c r="KFR1416" s="333"/>
      <c r="KFS1416" s="333"/>
      <c r="KFT1416" s="333"/>
      <c r="KFU1416" s="333"/>
      <c r="KFV1416" s="333"/>
      <c r="KFW1416" s="333"/>
      <c r="KFX1416" s="333"/>
      <c r="KFY1416" s="333"/>
      <c r="KFZ1416" s="333"/>
      <c r="KGA1416" s="333"/>
      <c r="KGB1416" s="333"/>
      <c r="KGC1416" s="333"/>
      <c r="KGD1416" s="333"/>
      <c r="KGE1416" s="333"/>
      <c r="KGF1416" s="333"/>
      <c r="KGG1416" s="333"/>
      <c r="KGH1416" s="333"/>
      <c r="KGI1416" s="333"/>
      <c r="KGJ1416" s="333"/>
      <c r="KGK1416" s="333"/>
      <c r="KGL1416" s="333"/>
      <c r="KGM1416" s="333"/>
      <c r="KGN1416" s="333"/>
      <c r="KGO1416" s="333"/>
      <c r="KGP1416" s="333"/>
      <c r="KGQ1416" s="333"/>
      <c r="KGR1416" s="333"/>
      <c r="KGS1416" s="333"/>
      <c r="KGT1416" s="333"/>
      <c r="KGU1416" s="333"/>
      <c r="KGV1416" s="333"/>
      <c r="KGW1416" s="333"/>
      <c r="KGX1416" s="333"/>
      <c r="KGY1416" s="333"/>
      <c r="KGZ1416" s="333"/>
      <c r="KHA1416" s="333"/>
      <c r="KHB1416" s="333"/>
      <c r="KHC1416" s="333"/>
      <c r="KHD1416" s="333"/>
      <c r="KHE1416" s="333"/>
      <c r="KHF1416" s="333"/>
      <c r="KHG1416" s="333"/>
      <c r="KHH1416" s="333"/>
      <c r="KHI1416" s="333"/>
      <c r="KHJ1416" s="333"/>
      <c r="KHK1416" s="333"/>
      <c r="KHL1416" s="333"/>
      <c r="KHM1416" s="333"/>
      <c r="KHN1416" s="333"/>
      <c r="KHO1416" s="333"/>
      <c r="KHP1416" s="333"/>
      <c r="KHQ1416" s="333"/>
      <c r="KHR1416" s="333"/>
      <c r="KHS1416" s="333"/>
      <c r="KHT1416" s="333"/>
      <c r="KHU1416" s="333"/>
      <c r="KHV1416" s="333"/>
      <c r="KHW1416" s="333"/>
      <c r="KHX1416" s="333"/>
      <c r="KHY1416" s="333"/>
      <c r="KHZ1416" s="333"/>
      <c r="KIA1416" s="333"/>
      <c r="KIB1416" s="333"/>
      <c r="KIC1416" s="333"/>
      <c r="KID1416" s="333"/>
      <c r="KIE1416" s="333"/>
      <c r="KIF1416" s="333"/>
      <c r="KIG1416" s="333"/>
      <c r="KIH1416" s="333"/>
      <c r="KII1416" s="333"/>
      <c r="KIJ1416" s="333"/>
      <c r="KIK1416" s="333"/>
      <c r="KIL1416" s="333"/>
      <c r="KIM1416" s="333"/>
      <c r="KIN1416" s="333"/>
      <c r="KIO1416" s="333"/>
      <c r="KIP1416" s="333"/>
      <c r="KIQ1416" s="333"/>
      <c r="KIR1416" s="333"/>
      <c r="KIS1416" s="333"/>
      <c r="KIT1416" s="333"/>
      <c r="KIU1416" s="333"/>
      <c r="KIV1416" s="333"/>
      <c r="KIW1416" s="333"/>
      <c r="KIX1416" s="333"/>
      <c r="KIY1416" s="333"/>
      <c r="KIZ1416" s="333"/>
      <c r="KJA1416" s="333"/>
      <c r="KJB1416" s="333"/>
      <c r="KJC1416" s="333"/>
      <c r="KJD1416" s="333"/>
      <c r="KJE1416" s="333"/>
      <c r="KJF1416" s="333"/>
      <c r="KJG1416" s="333"/>
      <c r="KJH1416" s="333"/>
      <c r="KJI1416" s="333"/>
      <c r="KJJ1416" s="333"/>
      <c r="KJK1416" s="333"/>
      <c r="KJL1416" s="333"/>
      <c r="KJM1416" s="333"/>
      <c r="KJN1416" s="333"/>
      <c r="KJO1416" s="333"/>
      <c r="KJP1416" s="333"/>
      <c r="KJQ1416" s="333"/>
      <c r="KJR1416" s="333"/>
      <c r="KJS1416" s="333"/>
      <c r="KJT1416" s="333"/>
      <c r="KJU1416" s="333"/>
      <c r="KJV1416" s="333"/>
      <c r="KJW1416" s="333"/>
      <c r="KJX1416" s="333"/>
      <c r="KJY1416" s="333"/>
      <c r="KJZ1416" s="333"/>
      <c r="KKA1416" s="333"/>
      <c r="KKB1416" s="333"/>
      <c r="KKC1416" s="333"/>
      <c r="KKD1416" s="333"/>
      <c r="KKE1416" s="333"/>
      <c r="KKF1416" s="333"/>
      <c r="KKG1416" s="333"/>
      <c r="KKH1416" s="333"/>
      <c r="KKI1416" s="333"/>
      <c r="KKJ1416" s="333"/>
      <c r="KKK1416" s="333"/>
      <c r="KKL1416" s="333"/>
      <c r="KKM1416" s="333"/>
      <c r="KKN1416" s="333"/>
      <c r="KKO1416" s="333"/>
      <c r="KKP1416" s="333"/>
      <c r="KKQ1416" s="333"/>
      <c r="KKR1416" s="333"/>
      <c r="KKS1416" s="333"/>
      <c r="KKT1416" s="333"/>
      <c r="KKU1416" s="333"/>
      <c r="KKV1416" s="333"/>
      <c r="KKW1416" s="333"/>
      <c r="KKX1416" s="333"/>
      <c r="KKY1416" s="333"/>
      <c r="KKZ1416" s="333"/>
      <c r="KLA1416" s="333"/>
      <c r="KLB1416" s="333"/>
      <c r="KLC1416" s="333"/>
      <c r="KLD1416" s="333"/>
      <c r="KLE1416" s="333"/>
      <c r="KLF1416" s="333"/>
      <c r="KLG1416" s="333"/>
      <c r="KLH1416" s="333"/>
      <c r="KLI1416" s="333"/>
      <c r="KLJ1416" s="333"/>
      <c r="KLK1416" s="333"/>
      <c r="KLL1416" s="333"/>
      <c r="KLM1416" s="333"/>
      <c r="KLN1416" s="333"/>
      <c r="KLO1416" s="333"/>
      <c r="KLP1416" s="333"/>
      <c r="KLQ1416" s="333"/>
      <c r="KLR1416" s="333"/>
      <c r="KLS1416" s="333"/>
      <c r="KLT1416" s="333"/>
      <c r="KLU1416" s="333"/>
      <c r="KLV1416" s="333"/>
      <c r="KLW1416" s="333"/>
      <c r="KLX1416" s="333"/>
      <c r="KLY1416" s="333"/>
      <c r="KLZ1416" s="333"/>
      <c r="KMA1416" s="333"/>
      <c r="KMB1416" s="333"/>
      <c r="KMC1416" s="333"/>
      <c r="KMD1416" s="333"/>
      <c r="KME1416" s="333"/>
      <c r="KMF1416" s="333"/>
      <c r="KMG1416" s="333"/>
      <c r="KMH1416" s="333"/>
      <c r="KMI1416" s="333"/>
      <c r="KMJ1416" s="333"/>
      <c r="KMK1416" s="333"/>
      <c r="KML1416" s="333"/>
      <c r="KMM1416" s="333"/>
      <c r="KMN1416" s="333"/>
      <c r="KMO1416" s="333"/>
      <c r="KMP1416" s="333"/>
      <c r="KMQ1416" s="333"/>
      <c r="KMR1416" s="333"/>
      <c r="KMS1416" s="333"/>
      <c r="KMT1416" s="333"/>
      <c r="KMU1416" s="333"/>
      <c r="KMV1416" s="333"/>
      <c r="KMW1416" s="333"/>
      <c r="KMX1416" s="333"/>
      <c r="KMY1416" s="333"/>
      <c r="KMZ1416" s="333"/>
      <c r="KNA1416" s="333"/>
      <c r="KNB1416" s="333"/>
      <c r="KNC1416" s="333"/>
      <c r="KND1416" s="333"/>
      <c r="KNE1416" s="333"/>
      <c r="KNF1416" s="333"/>
      <c r="KNG1416" s="333"/>
      <c r="KNH1416" s="333"/>
      <c r="KNI1416" s="333"/>
      <c r="KNJ1416" s="333"/>
      <c r="KNK1416" s="333"/>
      <c r="KNL1416" s="333"/>
      <c r="KNM1416" s="333"/>
      <c r="KNN1416" s="333"/>
      <c r="KNO1416" s="333"/>
      <c r="KNP1416" s="333"/>
      <c r="KNQ1416" s="333"/>
      <c r="KNR1416" s="333"/>
      <c r="KNS1416" s="333"/>
      <c r="KNT1416" s="333"/>
      <c r="KNU1416" s="333"/>
      <c r="KNV1416" s="333"/>
      <c r="KNW1416" s="333"/>
      <c r="KNX1416" s="333"/>
      <c r="KNY1416" s="333"/>
      <c r="KNZ1416" s="333"/>
      <c r="KOA1416" s="333"/>
      <c r="KOB1416" s="333"/>
      <c r="KOC1416" s="333"/>
      <c r="KOD1416" s="333"/>
      <c r="KOE1416" s="333"/>
      <c r="KOF1416" s="333"/>
      <c r="KOG1416" s="333"/>
      <c r="KOH1416" s="333"/>
      <c r="KOI1416" s="333"/>
      <c r="KOJ1416" s="333"/>
      <c r="KOK1416" s="333"/>
      <c r="KOL1416" s="333"/>
      <c r="KOM1416" s="333"/>
      <c r="KON1416" s="333"/>
      <c r="KOO1416" s="333"/>
      <c r="KOP1416" s="333"/>
      <c r="KOQ1416" s="333"/>
      <c r="KOR1416" s="333"/>
      <c r="KOS1416" s="333"/>
      <c r="KOT1416" s="333"/>
      <c r="KOU1416" s="333"/>
      <c r="KOV1416" s="333"/>
      <c r="KOW1416" s="333"/>
      <c r="KOX1416" s="333"/>
      <c r="KOY1416" s="333"/>
      <c r="KOZ1416" s="333"/>
      <c r="KPA1416" s="333"/>
      <c r="KPB1416" s="333"/>
      <c r="KPC1416" s="333"/>
      <c r="KPD1416" s="333"/>
      <c r="KPE1416" s="333"/>
      <c r="KPF1416" s="333"/>
      <c r="KPG1416" s="333"/>
      <c r="KPH1416" s="333"/>
      <c r="KPI1416" s="333"/>
      <c r="KPJ1416" s="333"/>
      <c r="KPK1416" s="333"/>
      <c r="KPL1416" s="333"/>
      <c r="KPM1416" s="333"/>
      <c r="KPN1416" s="333"/>
      <c r="KPO1416" s="333"/>
      <c r="KPP1416" s="333"/>
      <c r="KPQ1416" s="333"/>
      <c r="KPR1416" s="333"/>
      <c r="KPS1416" s="333"/>
      <c r="KPT1416" s="333"/>
      <c r="KPU1416" s="333"/>
      <c r="KPV1416" s="333"/>
      <c r="KPW1416" s="333"/>
      <c r="KPX1416" s="333"/>
      <c r="KPY1416" s="333"/>
      <c r="KPZ1416" s="333"/>
      <c r="KQA1416" s="333"/>
      <c r="KQB1416" s="333"/>
      <c r="KQC1416" s="333"/>
      <c r="KQD1416" s="333"/>
      <c r="KQE1416" s="333"/>
      <c r="KQF1416" s="333"/>
      <c r="KQG1416" s="333"/>
      <c r="KQH1416" s="333"/>
      <c r="KQI1416" s="333"/>
      <c r="KQJ1416" s="333"/>
      <c r="KQK1416" s="333"/>
      <c r="KQL1416" s="333"/>
      <c r="KQM1416" s="333"/>
      <c r="KQN1416" s="333"/>
      <c r="KQO1416" s="333"/>
      <c r="KQP1416" s="333"/>
      <c r="KQQ1416" s="333"/>
      <c r="KQR1416" s="333"/>
      <c r="KQS1416" s="333"/>
      <c r="KQT1416" s="333"/>
      <c r="KQU1416" s="333"/>
      <c r="KQV1416" s="333"/>
      <c r="KQW1416" s="333"/>
      <c r="KQX1416" s="333"/>
      <c r="KQY1416" s="333"/>
      <c r="KQZ1416" s="333"/>
      <c r="KRA1416" s="333"/>
      <c r="KRB1416" s="333"/>
      <c r="KRC1416" s="333"/>
      <c r="KRD1416" s="333"/>
      <c r="KRE1416" s="333"/>
      <c r="KRF1416" s="333"/>
      <c r="KRG1416" s="333"/>
      <c r="KRH1416" s="333"/>
      <c r="KRI1416" s="333"/>
      <c r="KRJ1416" s="333"/>
      <c r="KRK1416" s="333"/>
      <c r="KRL1416" s="333"/>
      <c r="KRM1416" s="333"/>
      <c r="KRN1416" s="333"/>
      <c r="KRO1416" s="333"/>
      <c r="KRP1416" s="333"/>
      <c r="KRQ1416" s="333"/>
      <c r="KRR1416" s="333"/>
      <c r="KRS1416" s="333"/>
      <c r="KRT1416" s="333"/>
      <c r="KRU1416" s="333"/>
      <c r="KRV1416" s="333"/>
      <c r="KRW1416" s="333"/>
      <c r="KRX1416" s="333"/>
      <c r="KRY1416" s="333"/>
      <c r="KRZ1416" s="333"/>
      <c r="KSA1416" s="333"/>
      <c r="KSB1416" s="333"/>
      <c r="KSC1416" s="333"/>
      <c r="KSD1416" s="333"/>
      <c r="KSE1416" s="333"/>
      <c r="KSF1416" s="333"/>
      <c r="KSG1416" s="333"/>
      <c r="KSH1416" s="333"/>
      <c r="KSI1416" s="333"/>
      <c r="KSJ1416" s="333"/>
      <c r="KSK1416" s="333"/>
      <c r="KSL1416" s="333"/>
      <c r="KSM1416" s="333"/>
      <c r="KSN1416" s="333"/>
      <c r="KSO1416" s="333"/>
      <c r="KSP1416" s="333"/>
      <c r="KSQ1416" s="333"/>
      <c r="KSR1416" s="333"/>
      <c r="KSS1416" s="333"/>
      <c r="KST1416" s="333"/>
      <c r="KSU1416" s="333"/>
      <c r="KSV1416" s="333"/>
      <c r="KSW1416" s="333"/>
      <c r="KSX1416" s="333"/>
      <c r="KSY1416" s="333"/>
      <c r="KSZ1416" s="333"/>
      <c r="KTA1416" s="333"/>
      <c r="KTB1416" s="333"/>
      <c r="KTC1416" s="333"/>
      <c r="KTD1416" s="333"/>
      <c r="KTE1416" s="333"/>
      <c r="KTF1416" s="333"/>
      <c r="KTG1416" s="333"/>
      <c r="KTH1416" s="333"/>
      <c r="KTI1416" s="333"/>
      <c r="KTJ1416" s="333"/>
      <c r="KTK1416" s="333"/>
      <c r="KTL1416" s="333"/>
      <c r="KTM1416" s="333"/>
      <c r="KTN1416" s="333"/>
      <c r="KTO1416" s="333"/>
      <c r="KTP1416" s="333"/>
      <c r="KTQ1416" s="333"/>
      <c r="KTR1416" s="333"/>
      <c r="KTS1416" s="333"/>
      <c r="KTT1416" s="333"/>
      <c r="KTU1416" s="333"/>
      <c r="KTV1416" s="333"/>
      <c r="KTW1416" s="333"/>
      <c r="KTX1416" s="333"/>
      <c r="KTY1416" s="333"/>
      <c r="KTZ1416" s="333"/>
      <c r="KUA1416" s="333"/>
      <c r="KUB1416" s="333"/>
      <c r="KUC1416" s="333"/>
      <c r="KUD1416" s="333"/>
      <c r="KUE1416" s="333"/>
      <c r="KUF1416" s="333"/>
      <c r="KUG1416" s="333"/>
      <c r="KUH1416" s="333"/>
      <c r="KUI1416" s="333"/>
      <c r="KUJ1416" s="333"/>
      <c r="KUK1416" s="333"/>
      <c r="KUL1416" s="333"/>
      <c r="KUM1416" s="333"/>
      <c r="KUN1416" s="333"/>
      <c r="KUO1416" s="333"/>
      <c r="KUP1416" s="333"/>
      <c r="KUQ1416" s="333"/>
      <c r="KUR1416" s="333"/>
      <c r="KUS1416" s="333"/>
      <c r="KUT1416" s="333"/>
      <c r="KUU1416" s="333"/>
      <c r="KUV1416" s="333"/>
      <c r="KUW1416" s="333"/>
      <c r="KUX1416" s="333"/>
      <c r="KUY1416" s="333"/>
      <c r="KUZ1416" s="333"/>
      <c r="KVA1416" s="333"/>
      <c r="KVB1416" s="333"/>
      <c r="KVC1416" s="333"/>
      <c r="KVD1416" s="333"/>
      <c r="KVE1416" s="333"/>
      <c r="KVF1416" s="333"/>
      <c r="KVG1416" s="333"/>
      <c r="KVH1416" s="333"/>
      <c r="KVI1416" s="333"/>
      <c r="KVJ1416" s="333"/>
      <c r="KVK1416" s="333"/>
      <c r="KVL1416" s="333"/>
      <c r="KVM1416" s="333"/>
      <c r="KVN1416" s="333"/>
      <c r="KVO1416" s="333"/>
      <c r="KVP1416" s="333"/>
      <c r="KVQ1416" s="333"/>
      <c r="KVR1416" s="333"/>
      <c r="KVS1416" s="333"/>
      <c r="KVT1416" s="333"/>
      <c r="KVU1416" s="333"/>
      <c r="KVV1416" s="333"/>
      <c r="KVW1416" s="333"/>
      <c r="KVX1416" s="333"/>
      <c r="KVY1416" s="333"/>
      <c r="KVZ1416" s="333"/>
      <c r="KWA1416" s="333"/>
      <c r="KWB1416" s="333"/>
      <c r="KWC1416" s="333"/>
      <c r="KWD1416" s="333"/>
      <c r="KWE1416" s="333"/>
      <c r="KWF1416" s="333"/>
      <c r="KWG1416" s="333"/>
      <c r="KWH1416" s="333"/>
      <c r="KWI1416" s="333"/>
      <c r="KWJ1416" s="333"/>
      <c r="KWK1416" s="333"/>
      <c r="KWL1416" s="333"/>
      <c r="KWM1416" s="333"/>
      <c r="KWN1416" s="333"/>
      <c r="KWO1416" s="333"/>
      <c r="KWP1416" s="333"/>
      <c r="KWQ1416" s="333"/>
      <c r="KWR1416" s="333"/>
      <c r="KWS1416" s="333"/>
      <c r="KWT1416" s="333"/>
      <c r="KWU1416" s="333"/>
      <c r="KWV1416" s="333"/>
      <c r="KWW1416" s="333"/>
      <c r="KWX1416" s="333"/>
      <c r="KWY1416" s="333"/>
      <c r="KWZ1416" s="333"/>
      <c r="KXA1416" s="333"/>
      <c r="KXB1416" s="333"/>
      <c r="KXC1416" s="333"/>
      <c r="KXD1416" s="333"/>
      <c r="KXE1416" s="333"/>
      <c r="KXF1416" s="333"/>
      <c r="KXG1416" s="333"/>
      <c r="KXH1416" s="333"/>
      <c r="KXI1416" s="333"/>
      <c r="KXJ1416" s="333"/>
      <c r="KXK1416" s="333"/>
      <c r="KXL1416" s="333"/>
      <c r="KXM1416" s="333"/>
      <c r="KXN1416" s="333"/>
      <c r="KXO1416" s="333"/>
      <c r="KXP1416" s="333"/>
      <c r="KXQ1416" s="333"/>
      <c r="KXR1416" s="333"/>
      <c r="KXS1416" s="333"/>
      <c r="KXT1416" s="333"/>
      <c r="KXU1416" s="333"/>
      <c r="KXV1416" s="333"/>
      <c r="KXW1416" s="333"/>
      <c r="KXX1416" s="333"/>
      <c r="KXY1416" s="333"/>
      <c r="KXZ1416" s="333"/>
      <c r="KYA1416" s="333"/>
      <c r="KYB1416" s="333"/>
      <c r="KYC1416" s="333"/>
      <c r="KYD1416" s="333"/>
      <c r="KYE1416" s="333"/>
      <c r="KYF1416" s="333"/>
      <c r="KYG1416" s="333"/>
      <c r="KYH1416" s="333"/>
      <c r="KYI1416" s="333"/>
      <c r="KYJ1416" s="333"/>
      <c r="KYK1416" s="333"/>
      <c r="KYL1416" s="333"/>
      <c r="KYM1416" s="333"/>
      <c r="KYN1416" s="333"/>
      <c r="KYO1416" s="333"/>
      <c r="KYP1416" s="333"/>
      <c r="KYQ1416" s="333"/>
      <c r="KYR1416" s="333"/>
      <c r="KYS1416" s="333"/>
      <c r="KYT1416" s="333"/>
      <c r="KYU1416" s="333"/>
      <c r="KYV1416" s="333"/>
      <c r="KYW1416" s="333"/>
      <c r="KYX1416" s="333"/>
      <c r="KYY1416" s="333"/>
      <c r="KYZ1416" s="333"/>
      <c r="KZA1416" s="333"/>
      <c r="KZB1416" s="333"/>
      <c r="KZC1416" s="333"/>
      <c r="KZD1416" s="333"/>
      <c r="KZE1416" s="333"/>
      <c r="KZF1416" s="333"/>
      <c r="KZG1416" s="333"/>
      <c r="KZH1416" s="333"/>
      <c r="KZI1416" s="333"/>
      <c r="KZJ1416" s="333"/>
      <c r="KZK1416" s="333"/>
      <c r="KZL1416" s="333"/>
      <c r="KZM1416" s="333"/>
      <c r="KZN1416" s="333"/>
      <c r="KZO1416" s="333"/>
      <c r="KZP1416" s="333"/>
      <c r="KZQ1416" s="333"/>
      <c r="KZR1416" s="333"/>
      <c r="KZS1416" s="333"/>
      <c r="KZT1416" s="333"/>
      <c r="KZU1416" s="333"/>
      <c r="KZV1416" s="333"/>
      <c r="KZW1416" s="333"/>
      <c r="KZX1416" s="333"/>
      <c r="KZY1416" s="333"/>
      <c r="KZZ1416" s="333"/>
      <c r="LAA1416" s="333"/>
      <c r="LAB1416" s="333"/>
      <c r="LAC1416" s="333"/>
      <c r="LAD1416" s="333"/>
      <c r="LAE1416" s="333"/>
      <c r="LAF1416" s="333"/>
      <c r="LAG1416" s="333"/>
      <c r="LAH1416" s="333"/>
      <c r="LAI1416" s="333"/>
      <c r="LAJ1416" s="333"/>
      <c r="LAK1416" s="333"/>
      <c r="LAL1416" s="333"/>
      <c r="LAM1416" s="333"/>
      <c r="LAN1416" s="333"/>
      <c r="LAO1416" s="333"/>
      <c r="LAP1416" s="333"/>
      <c r="LAQ1416" s="333"/>
      <c r="LAR1416" s="333"/>
      <c r="LAS1416" s="333"/>
      <c r="LAT1416" s="333"/>
      <c r="LAU1416" s="333"/>
      <c r="LAV1416" s="333"/>
      <c r="LAW1416" s="333"/>
      <c r="LAX1416" s="333"/>
      <c r="LAY1416" s="333"/>
      <c r="LAZ1416" s="333"/>
      <c r="LBA1416" s="333"/>
      <c r="LBB1416" s="333"/>
      <c r="LBC1416" s="333"/>
      <c r="LBD1416" s="333"/>
      <c r="LBE1416" s="333"/>
      <c r="LBF1416" s="333"/>
      <c r="LBG1416" s="333"/>
      <c r="LBH1416" s="333"/>
      <c r="LBI1416" s="333"/>
      <c r="LBJ1416" s="333"/>
      <c r="LBK1416" s="333"/>
      <c r="LBL1416" s="333"/>
      <c r="LBM1416" s="333"/>
      <c r="LBN1416" s="333"/>
      <c r="LBO1416" s="333"/>
      <c r="LBP1416" s="333"/>
      <c r="LBQ1416" s="333"/>
      <c r="LBR1416" s="333"/>
      <c r="LBS1416" s="333"/>
      <c r="LBT1416" s="333"/>
      <c r="LBU1416" s="333"/>
      <c r="LBV1416" s="333"/>
      <c r="LBW1416" s="333"/>
      <c r="LBX1416" s="333"/>
      <c r="LBY1416" s="333"/>
      <c r="LBZ1416" s="333"/>
      <c r="LCA1416" s="333"/>
      <c r="LCB1416" s="333"/>
      <c r="LCC1416" s="333"/>
      <c r="LCD1416" s="333"/>
      <c r="LCE1416" s="333"/>
      <c r="LCF1416" s="333"/>
      <c r="LCG1416" s="333"/>
      <c r="LCH1416" s="333"/>
      <c r="LCI1416" s="333"/>
      <c r="LCJ1416" s="333"/>
      <c r="LCK1416" s="333"/>
      <c r="LCL1416" s="333"/>
      <c r="LCM1416" s="333"/>
      <c r="LCN1416" s="333"/>
      <c r="LCO1416" s="333"/>
      <c r="LCP1416" s="333"/>
      <c r="LCQ1416" s="333"/>
      <c r="LCR1416" s="333"/>
      <c r="LCS1416" s="333"/>
      <c r="LCT1416" s="333"/>
      <c r="LCU1416" s="333"/>
      <c r="LCV1416" s="333"/>
      <c r="LCW1416" s="333"/>
      <c r="LCX1416" s="333"/>
      <c r="LCY1416" s="333"/>
      <c r="LCZ1416" s="333"/>
      <c r="LDA1416" s="333"/>
      <c r="LDB1416" s="333"/>
      <c r="LDC1416" s="333"/>
      <c r="LDD1416" s="333"/>
      <c r="LDE1416" s="333"/>
      <c r="LDF1416" s="333"/>
      <c r="LDG1416" s="333"/>
      <c r="LDH1416" s="333"/>
      <c r="LDI1416" s="333"/>
      <c r="LDJ1416" s="333"/>
      <c r="LDK1416" s="333"/>
      <c r="LDL1416" s="333"/>
      <c r="LDM1416" s="333"/>
      <c r="LDN1416" s="333"/>
      <c r="LDO1416" s="333"/>
      <c r="LDP1416" s="333"/>
      <c r="LDQ1416" s="333"/>
      <c r="LDR1416" s="333"/>
      <c r="LDS1416" s="333"/>
      <c r="LDT1416" s="333"/>
      <c r="LDU1416" s="333"/>
      <c r="LDV1416" s="333"/>
      <c r="LDW1416" s="333"/>
      <c r="LDX1416" s="333"/>
      <c r="LDY1416" s="333"/>
      <c r="LDZ1416" s="333"/>
      <c r="LEA1416" s="333"/>
      <c r="LEB1416" s="333"/>
      <c r="LEC1416" s="333"/>
      <c r="LED1416" s="333"/>
      <c r="LEE1416" s="333"/>
      <c r="LEF1416" s="333"/>
      <c r="LEG1416" s="333"/>
      <c r="LEH1416" s="333"/>
      <c r="LEI1416" s="333"/>
      <c r="LEJ1416" s="333"/>
      <c r="LEK1416" s="333"/>
      <c r="LEL1416" s="333"/>
      <c r="LEM1416" s="333"/>
      <c r="LEN1416" s="333"/>
      <c r="LEO1416" s="333"/>
      <c r="LEP1416" s="333"/>
      <c r="LEQ1416" s="333"/>
      <c r="LER1416" s="333"/>
      <c r="LES1416" s="333"/>
      <c r="LET1416" s="333"/>
      <c r="LEU1416" s="333"/>
      <c r="LEV1416" s="333"/>
      <c r="LEW1416" s="333"/>
      <c r="LEX1416" s="333"/>
      <c r="LEY1416" s="333"/>
      <c r="LEZ1416" s="333"/>
      <c r="LFA1416" s="333"/>
      <c r="LFB1416" s="333"/>
      <c r="LFC1416" s="333"/>
      <c r="LFD1416" s="333"/>
      <c r="LFE1416" s="333"/>
      <c r="LFF1416" s="333"/>
      <c r="LFG1416" s="333"/>
      <c r="LFH1416" s="333"/>
      <c r="LFI1416" s="333"/>
      <c r="LFJ1416" s="333"/>
      <c r="LFK1416" s="333"/>
      <c r="LFL1416" s="333"/>
      <c r="LFM1416" s="333"/>
      <c r="LFN1416" s="333"/>
      <c r="LFO1416" s="333"/>
      <c r="LFP1416" s="333"/>
      <c r="LFQ1416" s="333"/>
      <c r="LFR1416" s="333"/>
      <c r="LFS1416" s="333"/>
      <c r="LFT1416" s="333"/>
      <c r="LFU1416" s="333"/>
      <c r="LFV1416" s="333"/>
      <c r="LFW1416" s="333"/>
      <c r="LFX1416" s="333"/>
      <c r="LFY1416" s="333"/>
      <c r="LFZ1416" s="333"/>
      <c r="LGA1416" s="333"/>
      <c r="LGB1416" s="333"/>
      <c r="LGC1416" s="333"/>
      <c r="LGD1416" s="333"/>
      <c r="LGE1416" s="333"/>
      <c r="LGF1416" s="333"/>
      <c r="LGG1416" s="333"/>
      <c r="LGH1416" s="333"/>
      <c r="LGI1416" s="333"/>
      <c r="LGJ1416" s="333"/>
      <c r="LGK1416" s="333"/>
      <c r="LGL1416" s="333"/>
      <c r="LGM1416" s="333"/>
      <c r="LGN1416" s="333"/>
      <c r="LGO1416" s="333"/>
      <c r="LGP1416" s="333"/>
      <c r="LGQ1416" s="333"/>
      <c r="LGR1416" s="333"/>
      <c r="LGS1416" s="333"/>
      <c r="LGT1416" s="333"/>
      <c r="LGU1416" s="333"/>
      <c r="LGV1416" s="333"/>
      <c r="LGW1416" s="333"/>
      <c r="LGX1416" s="333"/>
      <c r="LGY1416" s="333"/>
      <c r="LGZ1416" s="333"/>
      <c r="LHA1416" s="333"/>
      <c r="LHB1416" s="333"/>
      <c r="LHC1416" s="333"/>
      <c r="LHD1416" s="333"/>
      <c r="LHE1416" s="333"/>
      <c r="LHF1416" s="333"/>
      <c r="LHG1416" s="333"/>
      <c r="LHH1416" s="333"/>
      <c r="LHI1416" s="333"/>
      <c r="LHJ1416" s="333"/>
      <c r="LHK1416" s="333"/>
      <c r="LHL1416" s="333"/>
      <c r="LHM1416" s="333"/>
      <c r="LHN1416" s="333"/>
      <c r="LHO1416" s="333"/>
      <c r="LHP1416" s="333"/>
      <c r="LHQ1416" s="333"/>
      <c r="LHR1416" s="333"/>
      <c r="LHS1416" s="333"/>
      <c r="LHT1416" s="333"/>
      <c r="LHU1416" s="333"/>
      <c r="LHV1416" s="333"/>
      <c r="LHW1416" s="333"/>
      <c r="LHX1416" s="333"/>
      <c r="LHY1416" s="333"/>
      <c r="LHZ1416" s="333"/>
      <c r="LIA1416" s="333"/>
      <c r="LIB1416" s="333"/>
      <c r="LIC1416" s="333"/>
      <c r="LID1416" s="333"/>
      <c r="LIE1416" s="333"/>
      <c r="LIF1416" s="333"/>
      <c r="LIG1416" s="333"/>
      <c r="LIH1416" s="333"/>
      <c r="LII1416" s="333"/>
      <c r="LIJ1416" s="333"/>
      <c r="LIK1416" s="333"/>
      <c r="LIL1416" s="333"/>
      <c r="LIM1416" s="333"/>
      <c r="LIN1416" s="333"/>
      <c r="LIO1416" s="333"/>
      <c r="LIP1416" s="333"/>
      <c r="LIQ1416" s="333"/>
      <c r="LIR1416" s="333"/>
      <c r="LIS1416" s="333"/>
      <c r="LIT1416" s="333"/>
      <c r="LIU1416" s="333"/>
      <c r="LIV1416" s="333"/>
      <c r="LIW1416" s="333"/>
      <c r="LIX1416" s="333"/>
      <c r="LIY1416" s="333"/>
      <c r="LIZ1416" s="333"/>
      <c r="LJA1416" s="333"/>
      <c r="LJB1416" s="333"/>
      <c r="LJC1416" s="333"/>
      <c r="LJD1416" s="333"/>
      <c r="LJE1416" s="333"/>
      <c r="LJF1416" s="333"/>
      <c r="LJG1416" s="333"/>
      <c r="LJH1416" s="333"/>
      <c r="LJI1416" s="333"/>
      <c r="LJJ1416" s="333"/>
      <c r="LJK1416" s="333"/>
      <c r="LJL1416" s="333"/>
      <c r="LJM1416" s="333"/>
      <c r="LJN1416" s="333"/>
      <c r="LJO1416" s="333"/>
      <c r="LJP1416" s="333"/>
      <c r="LJQ1416" s="333"/>
      <c r="LJR1416" s="333"/>
      <c r="LJS1416" s="333"/>
      <c r="LJT1416" s="333"/>
      <c r="LJU1416" s="333"/>
      <c r="LJV1416" s="333"/>
      <c r="LJW1416" s="333"/>
      <c r="LJX1416" s="333"/>
      <c r="LJY1416" s="333"/>
      <c r="LJZ1416" s="333"/>
      <c r="LKA1416" s="333"/>
      <c r="LKB1416" s="333"/>
      <c r="LKC1416" s="333"/>
      <c r="LKD1416" s="333"/>
      <c r="LKE1416" s="333"/>
      <c r="LKF1416" s="333"/>
      <c r="LKG1416" s="333"/>
      <c r="LKH1416" s="333"/>
      <c r="LKI1416" s="333"/>
      <c r="LKJ1416" s="333"/>
      <c r="LKK1416" s="333"/>
      <c r="LKL1416" s="333"/>
      <c r="LKM1416" s="333"/>
      <c r="LKN1416" s="333"/>
      <c r="LKO1416" s="333"/>
      <c r="LKP1416" s="333"/>
      <c r="LKQ1416" s="333"/>
      <c r="LKR1416" s="333"/>
      <c r="LKS1416" s="333"/>
      <c r="LKT1416" s="333"/>
      <c r="LKU1416" s="333"/>
      <c r="LKV1416" s="333"/>
      <c r="LKW1416" s="333"/>
      <c r="LKX1416" s="333"/>
      <c r="LKY1416" s="333"/>
      <c r="LKZ1416" s="333"/>
      <c r="LLA1416" s="333"/>
      <c r="LLB1416" s="333"/>
      <c r="LLC1416" s="333"/>
      <c r="LLD1416" s="333"/>
      <c r="LLE1416" s="333"/>
      <c r="LLF1416" s="333"/>
      <c r="LLG1416" s="333"/>
      <c r="LLH1416" s="333"/>
      <c r="LLI1416" s="333"/>
      <c r="LLJ1416" s="333"/>
      <c r="LLK1416" s="333"/>
      <c r="LLL1416" s="333"/>
      <c r="LLM1416" s="333"/>
      <c r="LLN1416" s="333"/>
      <c r="LLO1416" s="333"/>
      <c r="LLP1416" s="333"/>
      <c r="LLQ1416" s="333"/>
      <c r="LLR1416" s="333"/>
      <c r="LLS1416" s="333"/>
      <c r="LLT1416" s="333"/>
      <c r="LLU1416" s="333"/>
      <c r="LLV1416" s="333"/>
      <c r="LLW1416" s="333"/>
      <c r="LLX1416" s="333"/>
      <c r="LLY1416" s="333"/>
      <c r="LLZ1416" s="333"/>
      <c r="LMA1416" s="333"/>
      <c r="LMB1416" s="333"/>
      <c r="LMC1416" s="333"/>
      <c r="LMD1416" s="333"/>
      <c r="LME1416" s="333"/>
      <c r="LMF1416" s="333"/>
      <c r="LMG1416" s="333"/>
      <c r="LMH1416" s="333"/>
      <c r="LMI1416" s="333"/>
      <c r="LMJ1416" s="333"/>
      <c r="LMK1416" s="333"/>
      <c r="LML1416" s="333"/>
      <c r="LMM1416" s="333"/>
      <c r="LMN1416" s="333"/>
      <c r="LMO1416" s="333"/>
      <c r="LMP1416" s="333"/>
      <c r="LMQ1416" s="333"/>
      <c r="LMR1416" s="333"/>
      <c r="LMS1416" s="333"/>
      <c r="LMT1416" s="333"/>
      <c r="LMU1416" s="333"/>
      <c r="LMV1416" s="333"/>
      <c r="LMW1416" s="333"/>
      <c r="LMX1416" s="333"/>
      <c r="LMY1416" s="333"/>
      <c r="LMZ1416" s="333"/>
      <c r="LNA1416" s="333"/>
      <c r="LNB1416" s="333"/>
      <c r="LNC1416" s="333"/>
      <c r="LND1416" s="333"/>
      <c r="LNE1416" s="333"/>
      <c r="LNF1416" s="333"/>
      <c r="LNG1416" s="333"/>
      <c r="LNH1416" s="333"/>
      <c r="LNI1416" s="333"/>
      <c r="LNJ1416" s="333"/>
      <c r="LNK1416" s="333"/>
      <c r="LNL1416" s="333"/>
      <c r="LNM1416" s="333"/>
      <c r="LNN1416" s="333"/>
      <c r="LNO1416" s="333"/>
      <c r="LNP1416" s="333"/>
      <c r="LNQ1416" s="333"/>
      <c r="LNR1416" s="333"/>
      <c r="LNS1416" s="333"/>
      <c r="LNT1416" s="333"/>
      <c r="LNU1416" s="333"/>
      <c r="LNV1416" s="333"/>
      <c r="LNW1416" s="333"/>
      <c r="LNX1416" s="333"/>
      <c r="LNY1416" s="333"/>
      <c r="LNZ1416" s="333"/>
      <c r="LOA1416" s="333"/>
      <c r="LOB1416" s="333"/>
      <c r="LOC1416" s="333"/>
      <c r="LOD1416" s="333"/>
      <c r="LOE1416" s="333"/>
      <c r="LOF1416" s="333"/>
      <c r="LOG1416" s="333"/>
      <c r="LOH1416" s="333"/>
      <c r="LOI1416" s="333"/>
      <c r="LOJ1416" s="333"/>
      <c r="LOK1416" s="333"/>
      <c r="LOL1416" s="333"/>
      <c r="LOM1416" s="333"/>
      <c r="LON1416" s="333"/>
      <c r="LOO1416" s="333"/>
      <c r="LOP1416" s="333"/>
      <c r="LOQ1416" s="333"/>
      <c r="LOR1416" s="333"/>
      <c r="LOS1416" s="333"/>
      <c r="LOT1416" s="333"/>
      <c r="LOU1416" s="333"/>
      <c r="LOV1416" s="333"/>
      <c r="LOW1416" s="333"/>
      <c r="LOX1416" s="333"/>
      <c r="LOY1416" s="333"/>
      <c r="LOZ1416" s="333"/>
      <c r="LPA1416" s="333"/>
      <c r="LPB1416" s="333"/>
      <c r="LPC1416" s="333"/>
      <c r="LPD1416" s="333"/>
      <c r="LPE1416" s="333"/>
      <c r="LPF1416" s="333"/>
      <c r="LPG1416" s="333"/>
      <c r="LPH1416" s="333"/>
      <c r="LPI1416" s="333"/>
      <c r="LPJ1416" s="333"/>
      <c r="LPK1416" s="333"/>
      <c r="LPL1416" s="333"/>
      <c r="LPM1416" s="333"/>
      <c r="LPN1416" s="333"/>
      <c r="LPO1416" s="333"/>
      <c r="LPP1416" s="333"/>
      <c r="LPQ1416" s="333"/>
      <c r="LPR1416" s="333"/>
      <c r="LPS1416" s="333"/>
      <c r="LPT1416" s="333"/>
      <c r="LPU1416" s="333"/>
      <c r="LPV1416" s="333"/>
      <c r="LPW1416" s="333"/>
      <c r="LPX1416" s="333"/>
      <c r="LPY1416" s="333"/>
      <c r="LPZ1416" s="333"/>
      <c r="LQA1416" s="333"/>
      <c r="LQB1416" s="333"/>
      <c r="LQC1416" s="333"/>
      <c r="LQD1416" s="333"/>
      <c r="LQE1416" s="333"/>
      <c r="LQF1416" s="333"/>
      <c r="LQG1416" s="333"/>
      <c r="LQH1416" s="333"/>
      <c r="LQI1416" s="333"/>
      <c r="LQJ1416" s="333"/>
      <c r="LQK1416" s="333"/>
      <c r="LQL1416" s="333"/>
      <c r="LQM1416" s="333"/>
      <c r="LQN1416" s="333"/>
      <c r="LQO1416" s="333"/>
      <c r="LQP1416" s="333"/>
      <c r="LQQ1416" s="333"/>
      <c r="LQR1416" s="333"/>
      <c r="LQS1416" s="333"/>
      <c r="LQT1416" s="333"/>
      <c r="LQU1416" s="333"/>
      <c r="LQV1416" s="333"/>
      <c r="LQW1416" s="333"/>
      <c r="LQX1416" s="333"/>
      <c r="LQY1416" s="333"/>
      <c r="LQZ1416" s="333"/>
      <c r="LRA1416" s="333"/>
      <c r="LRB1416" s="333"/>
      <c r="LRC1416" s="333"/>
      <c r="LRD1416" s="333"/>
      <c r="LRE1416" s="333"/>
      <c r="LRF1416" s="333"/>
      <c r="LRG1416" s="333"/>
      <c r="LRH1416" s="333"/>
      <c r="LRI1416" s="333"/>
      <c r="LRJ1416" s="333"/>
      <c r="LRK1416" s="333"/>
      <c r="LRL1416" s="333"/>
      <c r="LRM1416" s="333"/>
      <c r="LRN1416" s="333"/>
      <c r="LRO1416" s="333"/>
      <c r="LRP1416" s="333"/>
      <c r="LRQ1416" s="333"/>
      <c r="LRR1416" s="333"/>
      <c r="LRS1416" s="333"/>
      <c r="LRT1416" s="333"/>
      <c r="LRU1416" s="333"/>
      <c r="LRV1416" s="333"/>
      <c r="LRW1416" s="333"/>
      <c r="LRX1416" s="333"/>
      <c r="LRY1416" s="333"/>
      <c r="LRZ1416" s="333"/>
      <c r="LSA1416" s="333"/>
      <c r="LSB1416" s="333"/>
      <c r="LSC1416" s="333"/>
      <c r="LSD1416" s="333"/>
      <c r="LSE1416" s="333"/>
      <c r="LSF1416" s="333"/>
      <c r="LSG1416" s="333"/>
      <c r="LSH1416" s="333"/>
      <c r="LSI1416" s="333"/>
      <c r="LSJ1416" s="333"/>
      <c r="LSK1416" s="333"/>
      <c r="LSL1416" s="333"/>
      <c r="LSM1416" s="333"/>
      <c r="LSN1416" s="333"/>
      <c r="LSO1416" s="333"/>
      <c r="LSP1416" s="333"/>
      <c r="LSQ1416" s="333"/>
      <c r="LSR1416" s="333"/>
      <c r="LSS1416" s="333"/>
      <c r="LST1416" s="333"/>
      <c r="LSU1416" s="333"/>
      <c r="LSV1416" s="333"/>
      <c r="LSW1416" s="333"/>
      <c r="LSX1416" s="333"/>
      <c r="LSY1416" s="333"/>
      <c r="LSZ1416" s="333"/>
      <c r="LTA1416" s="333"/>
      <c r="LTB1416" s="333"/>
      <c r="LTC1416" s="333"/>
      <c r="LTD1416" s="333"/>
      <c r="LTE1416" s="333"/>
      <c r="LTF1416" s="333"/>
      <c r="LTG1416" s="333"/>
      <c r="LTH1416" s="333"/>
      <c r="LTI1416" s="333"/>
      <c r="LTJ1416" s="333"/>
      <c r="LTK1416" s="333"/>
      <c r="LTL1416" s="333"/>
      <c r="LTM1416" s="333"/>
      <c r="LTN1416" s="333"/>
      <c r="LTO1416" s="333"/>
      <c r="LTP1416" s="333"/>
      <c r="LTQ1416" s="333"/>
      <c r="LTR1416" s="333"/>
      <c r="LTS1416" s="333"/>
      <c r="LTT1416" s="333"/>
      <c r="LTU1416" s="333"/>
      <c r="LTV1416" s="333"/>
      <c r="LTW1416" s="333"/>
      <c r="LTX1416" s="333"/>
      <c r="LTY1416" s="333"/>
      <c r="LTZ1416" s="333"/>
      <c r="LUA1416" s="333"/>
      <c r="LUB1416" s="333"/>
      <c r="LUC1416" s="333"/>
      <c r="LUD1416" s="333"/>
      <c r="LUE1416" s="333"/>
      <c r="LUF1416" s="333"/>
      <c r="LUG1416" s="333"/>
      <c r="LUH1416" s="333"/>
      <c r="LUI1416" s="333"/>
      <c r="LUJ1416" s="333"/>
      <c r="LUK1416" s="333"/>
      <c r="LUL1416" s="333"/>
      <c r="LUM1416" s="333"/>
      <c r="LUN1416" s="333"/>
      <c r="LUO1416" s="333"/>
      <c r="LUP1416" s="333"/>
      <c r="LUQ1416" s="333"/>
      <c r="LUR1416" s="333"/>
      <c r="LUS1416" s="333"/>
      <c r="LUT1416" s="333"/>
      <c r="LUU1416" s="333"/>
      <c r="LUV1416" s="333"/>
      <c r="LUW1416" s="333"/>
      <c r="LUX1416" s="333"/>
      <c r="LUY1416" s="333"/>
      <c r="LUZ1416" s="333"/>
      <c r="LVA1416" s="333"/>
      <c r="LVB1416" s="333"/>
      <c r="LVC1416" s="333"/>
      <c r="LVD1416" s="333"/>
      <c r="LVE1416" s="333"/>
      <c r="LVF1416" s="333"/>
      <c r="LVG1416" s="333"/>
      <c r="LVH1416" s="333"/>
      <c r="LVI1416" s="333"/>
      <c r="LVJ1416" s="333"/>
      <c r="LVK1416" s="333"/>
      <c r="LVL1416" s="333"/>
      <c r="LVM1416" s="333"/>
      <c r="LVN1416" s="333"/>
      <c r="LVO1416" s="333"/>
      <c r="LVP1416" s="333"/>
      <c r="LVQ1416" s="333"/>
      <c r="LVR1416" s="333"/>
      <c r="LVS1416" s="333"/>
      <c r="LVT1416" s="333"/>
      <c r="LVU1416" s="333"/>
      <c r="LVV1416" s="333"/>
      <c r="LVW1416" s="333"/>
      <c r="LVX1416" s="333"/>
      <c r="LVY1416" s="333"/>
      <c r="LVZ1416" s="333"/>
      <c r="LWA1416" s="333"/>
      <c r="LWB1416" s="333"/>
      <c r="LWC1416" s="333"/>
      <c r="LWD1416" s="333"/>
      <c r="LWE1416" s="333"/>
      <c r="LWF1416" s="333"/>
      <c r="LWG1416" s="333"/>
      <c r="LWH1416" s="333"/>
      <c r="LWI1416" s="333"/>
      <c r="LWJ1416" s="333"/>
      <c r="LWK1416" s="333"/>
      <c r="LWL1416" s="333"/>
      <c r="LWM1416" s="333"/>
      <c r="LWN1416" s="333"/>
      <c r="LWO1416" s="333"/>
      <c r="LWP1416" s="333"/>
      <c r="LWQ1416" s="333"/>
      <c r="LWR1416" s="333"/>
      <c r="LWS1416" s="333"/>
      <c r="LWT1416" s="333"/>
      <c r="LWU1416" s="333"/>
      <c r="LWV1416" s="333"/>
      <c r="LWW1416" s="333"/>
      <c r="LWX1416" s="333"/>
      <c r="LWY1416" s="333"/>
      <c r="LWZ1416" s="333"/>
      <c r="LXA1416" s="333"/>
      <c r="LXB1416" s="333"/>
      <c r="LXC1416" s="333"/>
      <c r="LXD1416" s="333"/>
      <c r="LXE1416" s="333"/>
      <c r="LXF1416" s="333"/>
      <c r="LXG1416" s="333"/>
      <c r="LXH1416" s="333"/>
      <c r="LXI1416" s="333"/>
      <c r="LXJ1416" s="333"/>
      <c r="LXK1416" s="333"/>
      <c r="LXL1416" s="333"/>
      <c r="LXM1416" s="333"/>
      <c r="LXN1416" s="333"/>
      <c r="LXO1416" s="333"/>
      <c r="LXP1416" s="333"/>
      <c r="LXQ1416" s="333"/>
      <c r="LXR1416" s="333"/>
      <c r="LXS1416" s="333"/>
      <c r="LXT1416" s="333"/>
      <c r="LXU1416" s="333"/>
      <c r="LXV1416" s="333"/>
      <c r="LXW1416" s="333"/>
      <c r="LXX1416" s="333"/>
      <c r="LXY1416" s="333"/>
      <c r="LXZ1416" s="333"/>
      <c r="LYA1416" s="333"/>
      <c r="LYB1416" s="333"/>
      <c r="LYC1416" s="333"/>
      <c r="LYD1416" s="333"/>
      <c r="LYE1416" s="333"/>
      <c r="LYF1416" s="333"/>
      <c r="LYG1416" s="333"/>
      <c r="LYH1416" s="333"/>
      <c r="LYI1416" s="333"/>
      <c r="LYJ1416" s="333"/>
      <c r="LYK1416" s="333"/>
      <c r="LYL1416" s="333"/>
      <c r="LYM1416" s="333"/>
      <c r="LYN1416" s="333"/>
      <c r="LYO1416" s="333"/>
      <c r="LYP1416" s="333"/>
      <c r="LYQ1416" s="333"/>
      <c r="LYR1416" s="333"/>
      <c r="LYS1416" s="333"/>
      <c r="LYT1416" s="333"/>
      <c r="LYU1416" s="333"/>
      <c r="LYV1416" s="333"/>
      <c r="LYW1416" s="333"/>
      <c r="LYX1416" s="333"/>
      <c r="LYY1416" s="333"/>
      <c r="LYZ1416" s="333"/>
      <c r="LZA1416" s="333"/>
      <c r="LZB1416" s="333"/>
      <c r="LZC1416" s="333"/>
      <c r="LZD1416" s="333"/>
      <c r="LZE1416" s="333"/>
      <c r="LZF1416" s="333"/>
      <c r="LZG1416" s="333"/>
      <c r="LZH1416" s="333"/>
      <c r="LZI1416" s="333"/>
      <c r="LZJ1416" s="333"/>
      <c r="LZK1416" s="333"/>
      <c r="LZL1416" s="333"/>
      <c r="LZM1416" s="333"/>
      <c r="LZN1416" s="333"/>
      <c r="LZO1416" s="333"/>
      <c r="LZP1416" s="333"/>
      <c r="LZQ1416" s="333"/>
      <c r="LZR1416" s="333"/>
      <c r="LZS1416" s="333"/>
      <c r="LZT1416" s="333"/>
      <c r="LZU1416" s="333"/>
      <c r="LZV1416" s="333"/>
      <c r="LZW1416" s="333"/>
      <c r="LZX1416" s="333"/>
      <c r="LZY1416" s="333"/>
      <c r="LZZ1416" s="333"/>
      <c r="MAA1416" s="333"/>
      <c r="MAB1416" s="333"/>
      <c r="MAC1416" s="333"/>
      <c r="MAD1416" s="333"/>
      <c r="MAE1416" s="333"/>
      <c r="MAF1416" s="333"/>
      <c r="MAG1416" s="333"/>
      <c r="MAH1416" s="333"/>
      <c r="MAI1416" s="333"/>
      <c r="MAJ1416" s="333"/>
      <c r="MAK1416" s="333"/>
      <c r="MAL1416" s="333"/>
      <c r="MAM1416" s="333"/>
      <c r="MAN1416" s="333"/>
      <c r="MAO1416" s="333"/>
      <c r="MAP1416" s="333"/>
      <c r="MAQ1416" s="333"/>
      <c r="MAR1416" s="333"/>
      <c r="MAS1416" s="333"/>
      <c r="MAT1416" s="333"/>
      <c r="MAU1416" s="333"/>
      <c r="MAV1416" s="333"/>
      <c r="MAW1416" s="333"/>
      <c r="MAX1416" s="333"/>
      <c r="MAY1416" s="333"/>
      <c r="MAZ1416" s="333"/>
      <c r="MBA1416" s="333"/>
      <c r="MBB1416" s="333"/>
      <c r="MBC1416" s="333"/>
      <c r="MBD1416" s="333"/>
      <c r="MBE1416" s="333"/>
      <c r="MBF1416" s="333"/>
      <c r="MBG1416" s="333"/>
      <c r="MBH1416" s="333"/>
      <c r="MBI1416" s="333"/>
      <c r="MBJ1416" s="333"/>
      <c r="MBK1416" s="333"/>
      <c r="MBL1416" s="333"/>
      <c r="MBM1416" s="333"/>
      <c r="MBN1416" s="333"/>
      <c r="MBO1416" s="333"/>
      <c r="MBP1416" s="333"/>
      <c r="MBQ1416" s="333"/>
      <c r="MBR1416" s="333"/>
      <c r="MBS1416" s="333"/>
      <c r="MBT1416" s="333"/>
      <c r="MBU1416" s="333"/>
      <c r="MBV1416" s="333"/>
      <c r="MBW1416" s="333"/>
      <c r="MBX1416" s="333"/>
      <c r="MBY1416" s="333"/>
      <c r="MBZ1416" s="333"/>
      <c r="MCA1416" s="333"/>
      <c r="MCB1416" s="333"/>
      <c r="MCC1416" s="333"/>
      <c r="MCD1416" s="333"/>
      <c r="MCE1416" s="333"/>
      <c r="MCF1416" s="333"/>
      <c r="MCG1416" s="333"/>
      <c r="MCH1416" s="333"/>
      <c r="MCI1416" s="333"/>
      <c r="MCJ1416" s="333"/>
      <c r="MCK1416" s="333"/>
      <c r="MCL1416" s="333"/>
      <c r="MCM1416" s="333"/>
      <c r="MCN1416" s="333"/>
      <c r="MCO1416" s="333"/>
      <c r="MCP1416" s="333"/>
      <c r="MCQ1416" s="333"/>
      <c r="MCR1416" s="333"/>
      <c r="MCS1416" s="333"/>
      <c r="MCT1416" s="333"/>
      <c r="MCU1416" s="333"/>
      <c r="MCV1416" s="333"/>
      <c r="MCW1416" s="333"/>
      <c r="MCX1416" s="333"/>
      <c r="MCY1416" s="333"/>
      <c r="MCZ1416" s="333"/>
      <c r="MDA1416" s="333"/>
      <c r="MDB1416" s="333"/>
      <c r="MDC1416" s="333"/>
      <c r="MDD1416" s="333"/>
      <c r="MDE1416" s="333"/>
      <c r="MDF1416" s="333"/>
      <c r="MDG1416" s="333"/>
      <c r="MDH1416" s="333"/>
      <c r="MDI1416" s="333"/>
      <c r="MDJ1416" s="333"/>
      <c r="MDK1416" s="333"/>
      <c r="MDL1416" s="333"/>
      <c r="MDM1416" s="333"/>
      <c r="MDN1416" s="333"/>
      <c r="MDO1416" s="333"/>
      <c r="MDP1416" s="333"/>
      <c r="MDQ1416" s="333"/>
      <c r="MDR1416" s="333"/>
      <c r="MDS1416" s="333"/>
      <c r="MDT1416" s="333"/>
      <c r="MDU1416" s="333"/>
      <c r="MDV1416" s="333"/>
      <c r="MDW1416" s="333"/>
      <c r="MDX1416" s="333"/>
      <c r="MDY1416" s="333"/>
      <c r="MDZ1416" s="333"/>
      <c r="MEA1416" s="333"/>
      <c r="MEB1416" s="333"/>
      <c r="MEC1416" s="333"/>
      <c r="MED1416" s="333"/>
      <c r="MEE1416" s="333"/>
      <c r="MEF1416" s="333"/>
      <c r="MEG1416" s="333"/>
      <c r="MEH1416" s="333"/>
      <c r="MEI1416" s="333"/>
      <c r="MEJ1416" s="333"/>
      <c r="MEK1416" s="333"/>
      <c r="MEL1416" s="333"/>
      <c r="MEM1416" s="333"/>
      <c r="MEN1416" s="333"/>
      <c r="MEO1416" s="333"/>
      <c r="MEP1416" s="333"/>
      <c r="MEQ1416" s="333"/>
      <c r="MER1416" s="333"/>
      <c r="MES1416" s="333"/>
      <c r="MET1416" s="333"/>
      <c r="MEU1416" s="333"/>
      <c r="MEV1416" s="333"/>
      <c r="MEW1416" s="333"/>
      <c r="MEX1416" s="333"/>
      <c r="MEY1416" s="333"/>
      <c r="MEZ1416" s="333"/>
      <c r="MFA1416" s="333"/>
      <c r="MFB1416" s="333"/>
      <c r="MFC1416" s="333"/>
      <c r="MFD1416" s="333"/>
      <c r="MFE1416" s="333"/>
      <c r="MFF1416" s="333"/>
      <c r="MFG1416" s="333"/>
      <c r="MFH1416" s="333"/>
      <c r="MFI1416" s="333"/>
      <c r="MFJ1416" s="333"/>
      <c r="MFK1416" s="333"/>
      <c r="MFL1416" s="333"/>
      <c r="MFM1416" s="333"/>
      <c r="MFN1416" s="333"/>
      <c r="MFO1416" s="333"/>
      <c r="MFP1416" s="333"/>
      <c r="MFQ1416" s="333"/>
      <c r="MFR1416" s="333"/>
      <c r="MFS1416" s="333"/>
      <c r="MFT1416" s="333"/>
      <c r="MFU1416" s="333"/>
      <c r="MFV1416" s="333"/>
      <c r="MFW1416" s="333"/>
      <c r="MFX1416" s="333"/>
      <c r="MFY1416" s="333"/>
      <c r="MFZ1416" s="333"/>
      <c r="MGA1416" s="333"/>
      <c r="MGB1416" s="333"/>
      <c r="MGC1416" s="333"/>
      <c r="MGD1416" s="333"/>
      <c r="MGE1416" s="333"/>
      <c r="MGF1416" s="333"/>
      <c r="MGG1416" s="333"/>
      <c r="MGH1416" s="333"/>
      <c r="MGI1416" s="333"/>
      <c r="MGJ1416" s="333"/>
      <c r="MGK1416" s="333"/>
      <c r="MGL1416" s="333"/>
      <c r="MGM1416" s="333"/>
      <c r="MGN1416" s="333"/>
      <c r="MGO1416" s="333"/>
      <c r="MGP1416" s="333"/>
      <c r="MGQ1416" s="333"/>
      <c r="MGR1416" s="333"/>
      <c r="MGS1416" s="333"/>
      <c r="MGT1416" s="333"/>
      <c r="MGU1416" s="333"/>
      <c r="MGV1416" s="333"/>
      <c r="MGW1416" s="333"/>
      <c r="MGX1416" s="333"/>
      <c r="MGY1416" s="333"/>
      <c r="MGZ1416" s="333"/>
      <c r="MHA1416" s="333"/>
      <c r="MHB1416" s="333"/>
      <c r="MHC1416" s="333"/>
      <c r="MHD1416" s="333"/>
      <c r="MHE1416" s="333"/>
      <c r="MHF1416" s="333"/>
      <c r="MHG1416" s="333"/>
      <c r="MHH1416" s="333"/>
      <c r="MHI1416" s="333"/>
      <c r="MHJ1416" s="333"/>
      <c r="MHK1416" s="333"/>
      <c r="MHL1416" s="333"/>
      <c r="MHM1416" s="333"/>
      <c r="MHN1416" s="333"/>
      <c r="MHO1416" s="333"/>
      <c r="MHP1416" s="333"/>
      <c r="MHQ1416" s="333"/>
      <c r="MHR1416" s="333"/>
      <c r="MHS1416" s="333"/>
      <c r="MHT1416" s="333"/>
      <c r="MHU1416" s="333"/>
      <c r="MHV1416" s="333"/>
      <c r="MHW1416" s="333"/>
      <c r="MHX1416" s="333"/>
      <c r="MHY1416" s="333"/>
      <c r="MHZ1416" s="333"/>
      <c r="MIA1416" s="333"/>
      <c r="MIB1416" s="333"/>
      <c r="MIC1416" s="333"/>
      <c r="MID1416" s="333"/>
      <c r="MIE1416" s="333"/>
      <c r="MIF1416" s="333"/>
      <c r="MIG1416" s="333"/>
      <c r="MIH1416" s="333"/>
      <c r="MII1416" s="333"/>
      <c r="MIJ1416" s="333"/>
      <c r="MIK1416" s="333"/>
      <c r="MIL1416" s="333"/>
      <c r="MIM1416" s="333"/>
      <c r="MIN1416" s="333"/>
      <c r="MIO1416" s="333"/>
      <c r="MIP1416" s="333"/>
      <c r="MIQ1416" s="333"/>
      <c r="MIR1416" s="333"/>
      <c r="MIS1416" s="333"/>
      <c r="MIT1416" s="333"/>
      <c r="MIU1416" s="333"/>
      <c r="MIV1416" s="333"/>
      <c r="MIW1416" s="333"/>
      <c r="MIX1416" s="333"/>
      <c r="MIY1416" s="333"/>
      <c r="MIZ1416" s="333"/>
      <c r="MJA1416" s="333"/>
      <c r="MJB1416" s="333"/>
      <c r="MJC1416" s="333"/>
      <c r="MJD1416" s="333"/>
      <c r="MJE1416" s="333"/>
      <c r="MJF1416" s="333"/>
      <c r="MJG1416" s="333"/>
      <c r="MJH1416" s="333"/>
      <c r="MJI1416" s="333"/>
      <c r="MJJ1416" s="333"/>
      <c r="MJK1416" s="333"/>
      <c r="MJL1416" s="333"/>
      <c r="MJM1416" s="333"/>
      <c r="MJN1416" s="333"/>
      <c r="MJO1416" s="333"/>
      <c r="MJP1416" s="333"/>
      <c r="MJQ1416" s="333"/>
      <c r="MJR1416" s="333"/>
      <c r="MJS1416" s="333"/>
      <c r="MJT1416" s="333"/>
      <c r="MJU1416" s="333"/>
      <c r="MJV1416" s="333"/>
      <c r="MJW1416" s="333"/>
      <c r="MJX1416" s="333"/>
      <c r="MJY1416" s="333"/>
      <c r="MJZ1416" s="333"/>
      <c r="MKA1416" s="333"/>
      <c r="MKB1416" s="333"/>
      <c r="MKC1416" s="333"/>
      <c r="MKD1416" s="333"/>
      <c r="MKE1416" s="333"/>
      <c r="MKF1416" s="333"/>
      <c r="MKG1416" s="333"/>
      <c r="MKH1416" s="333"/>
      <c r="MKI1416" s="333"/>
      <c r="MKJ1416" s="333"/>
      <c r="MKK1416" s="333"/>
      <c r="MKL1416" s="333"/>
      <c r="MKM1416" s="333"/>
      <c r="MKN1416" s="333"/>
      <c r="MKO1416" s="333"/>
      <c r="MKP1416" s="333"/>
      <c r="MKQ1416" s="333"/>
      <c r="MKR1416" s="333"/>
      <c r="MKS1416" s="333"/>
      <c r="MKT1416" s="333"/>
      <c r="MKU1416" s="333"/>
      <c r="MKV1416" s="333"/>
      <c r="MKW1416" s="333"/>
      <c r="MKX1416" s="333"/>
      <c r="MKY1416" s="333"/>
      <c r="MKZ1416" s="333"/>
      <c r="MLA1416" s="333"/>
      <c r="MLB1416" s="333"/>
      <c r="MLC1416" s="333"/>
      <c r="MLD1416" s="333"/>
      <c r="MLE1416" s="333"/>
      <c r="MLF1416" s="333"/>
      <c r="MLG1416" s="333"/>
      <c r="MLH1416" s="333"/>
      <c r="MLI1416" s="333"/>
      <c r="MLJ1416" s="333"/>
      <c r="MLK1416" s="333"/>
      <c r="MLL1416" s="333"/>
      <c r="MLM1416" s="333"/>
      <c r="MLN1416" s="333"/>
      <c r="MLO1416" s="333"/>
      <c r="MLP1416" s="333"/>
      <c r="MLQ1416" s="333"/>
      <c r="MLR1416" s="333"/>
      <c r="MLS1416" s="333"/>
      <c r="MLT1416" s="333"/>
      <c r="MLU1416" s="333"/>
      <c r="MLV1416" s="333"/>
      <c r="MLW1416" s="333"/>
      <c r="MLX1416" s="333"/>
      <c r="MLY1416" s="333"/>
      <c r="MLZ1416" s="333"/>
      <c r="MMA1416" s="333"/>
      <c r="MMB1416" s="333"/>
      <c r="MMC1416" s="333"/>
      <c r="MMD1416" s="333"/>
      <c r="MME1416" s="333"/>
      <c r="MMF1416" s="333"/>
      <c r="MMG1416" s="333"/>
      <c r="MMH1416" s="333"/>
      <c r="MMI1416" s="333"/>
      <c r="MMJ1416" s="333"/>
      <c r="MMK1416" s="333"/>
      <c r="MML1416" s="333"/>
      <c r="MMM1416" s="333"/>
      <c r="MMN1416" s="333"/>
      <c r="MMO1416" s="333"/>
      <c r="MMP1416" s="333"/>
      <c r="MMQ1416" s="333"/>
      <c r="MMR1416" s="333"/>
      <c r="MMS1416" s="333"/>
      <c r="MMT1416" s="333"/>
      <c r="MMU1416" s="333"/>
      <c r="MMV1416" s="333"/>
      <c r="MMW1416" s="333"/>
      <c r="MMX1416" s="333"/>
      <c r="MMY1416" s="333"/>
      <c r="MMZ1416" s="333"/>
      <c r="MNA1416" s="333"/>
      <c r="MNB1416" s="333"/>
      <c r="MNC1416" s="333"/>
      <c r="MND1416" s="333"/>
      <c r="MNE1416" s="333"/>
      <c r="MNF1416" s="333"/>
      <c r="MNG1416" s="333"/>
      <c r="MNH1416" s="333"/>
      <c r="MNI1416" s="333"/>
      <c r="MNJ1416" s="333"/>
      <c r="MNK1416" s="333"/>
      <c r="MNL1416" s="333"/>
      <c r="MNM1416" s="333"/>
      <c r="MNN1416" s="333"/>
      <c r="MNO1416" s="333"/>
      <c r="MNP1416" s="333"/>
      <c r="MNQ1416" s="333"/>
      <c r="MNR1416" s="333"/>
      <c r="MNS1416" s="333"/>
      <c r="MNT1416" s="333"/>
      <c r="MNU1416" s="333"/>
      <c r="MNV1416" s="333"/>
      <c r="MNW1416" s="333"/>
      <c r="MNX1416" s="333"/>
      <c r="MNY1416" s="333"/>
      <c r="MNZ1416" s="333"/>
      <c r="MOA1416" s="333"/>
      <c r="MOB1416" s="333"/>
      <c r="MOC1416" s="333"/>
      <c r="MOD1416" s="333"/>
      <c r="MOE1416" s="333"/>
      <c r="MOF1416" s="333"/>
      <c r="MOG1416" s="333"/>
      <c r="MOH1416" s="333"/>
      <c r="MOI1416" s="333"/>
      <c r="MOJ1416" s="333"/>
      <c r="MOK1416" s="333"/>
      <c r="MOL1416" s="333"/>
      <c r="MOM1416" s="333"/>
      <c r="MON1416" s="333"/>
      <c r="MOO1416" s="333"/>
      <c r="MOP1416" s="333"/>
      <c r="MOQ1416" s="333"/>
      <c r="MOR1416" s="333"/>
      <c r="MOS1416" s="333"/>
      <c r="MOT1416" s="333"/>
      <c r="MOU1416" s="333"/>
      <c r="MOV1416" s="333"/>
      <c r="MOW1416" s="333"/>
      <c r="MOX1416" s="333"/>
      <c r="MOY1416" s="333"/>
      <c r="MOZ1416" s="333"/>
      <c r="MPA1416" s="333"/>
      <c r="MPB1416" s="333"/>
      <c r="MPC1416" s="333"/>
      <c r="MPD1416" s="333"/>
      <c r="MPE1416" s="333"/>
      <c r="MPF1416" s="333"/>
      <c r="MPG1416" s="333"/>
      <c r="MPH1416" s="333"/>
      <c r="MPI1416" s="333"/>
      <c r="MPJ1416" s="333"/>
      <c r="MPK1416" s="333"/>
      <c r="MPL1416" s="333"/>
      <c r="MPM1416" s="333"/>
      <c r="MPN1416" s="333"/>
      <c r="MPO1416" s="333"/>
      <c r="MPP1416" s="333"/>
      <c r="MPQ1416" s="333"/>
      <c r="MPR1416" s="333"/>
      <c r="MPS1416" s="333"/>
      <c r="MPT1416" s="333"/>
      <c r="MPU1416" s="333"/>
      <c r="MPV1416" s="333"/>
      <c r="MPW1416" s="333"/>
      <c r="MPX1416" s="333"/>
      <c r="MPY1416" s="333"/>
      <c r="MPZ1416" s="333"/>
      <c r="MQA1416" s="333"/>
      <c r="MQB1416" s="333"/>
      <c r="MQC1416" s="333"/>
      <c r="MQD1416" s="333"/>
      <c r="MQE1416" s="333"/>
      <c r="MQF1416" s="333"/>
      <c r="MQG1416" s="333"/>
      <c r="MQH1416" s="333"/>
      <c r="MQI1416" s="333"/>
      <c r="MQJ1416" s="333"/>
      <c r="MQK1416" s="333"/>
      <c r="MQL1416" s="333"/>
      <c r="MQM1416" s="333"/>
      <c r="MQN1416" s="333"/>
      <c r="MQO1416" s="333"/>
      <c r="MQP1416" s="333"/>
      <c r="MQQ1416" s="333"/>
      <c r="MQR1416" s="333"/>
      <c r="MQS1416" s="333"/>
      <c r="MQT1416" s="333"/>
      <c r="MQU1416" s="333"/>
      <c r="MQV1416" s="333"/>
      <c r="MQW1416" s="333"/>
      <c r="MQX1416" s="333"/>
      <c r="MQY1416" s="333"/>
      <c r="MQZ1416" s="333"/>
      <c r="MRA1416" s="333"/>
      <c r="MRB1416" s="333"/>
      <c r="MRC1416" s="333"/>
      <c r="MRD1416" s="333"/>
      <c r="MRE1416" s="333"/>
      <c r="MRF1416" s="333"/>
      <c r="MRG1416" s="333"/>
      <c r="MRH1416" s="333"/>
      <c r="MRI1416" s="333"/>
      <c r="MRJ1416" s="333"/>
      <c r="MRK1416" s="333"/>
      <c r="MRL1416" s="333"/>
      <c r="MRM1416" s="333"/>
      <c r="MRN1416" s="333"/>
      <c r="MRO1416" s="333"/>
      <c r="MRP1416" s="333"/>
      <c r="MRQ1416" s="333"/>
      <c r="MRR1416" s="333"/>
      <c r="MRS1416" s="333"/>
      <c r="MRT1416" s="333"/>
      <c r="MRU1416" s="333"/>
      <c r="MRV1416" s="333"/>
      <c r="MRW1416" s="333"/>
      <c r="MRX1416" s="333"/>
      <c r="MRY1416" s="333"/>
      <c r="MRZ1416" s="333"/>
      <c r="MSA1416" s="333"/>
      <c r="MSB1416" s="333"/>
      <c r="MSC1416" s="333"/>
      <c r="MSD1416" s="333"/>
      <c r="MSE1416" s="333"/>
      <c r="MSF1416" s="333"/>
      <c r="MSG1416" s="333"/>
      <c r="MSH1416" s="333"/>
      <c r="MSI1416" s="333"/>
      <c r="MSJ1416" s="333"/>
      <c r="MSK1416" s="333"/>
      <c r="MSL1416" s="333"/>
      <c r="MSM1416" s="333"/>
      <c r="MSN1416" s="333"/>
      <c r="MSO1416" s="333"/>
      <c r="MSP1416" s="333"/>
      <c r="MSQ1416" s="333"/>
      <c r="MSR1416" s="333"/>
      <c r="MSS1416" s="333"/>
      <c r="MST1416" s="333"/>
      <c r="MSU1416" s="333"/>
      <c r="MSV1416" s="333"/>
      <c r="MSW1416" s="333"/>
      <c r="MSX1416" s="333"/>
      <c r="MSY1416" s="333"/>
      <c r="MSZ1416" s="333"/>
      <c r="MTA1416" s="333"/>
      <c r="MTB1416" s="333"/>
      <c r="MTC1416" s="333"/>
      <c r="MTD1416" s="333"/>
      <c r="MTE1416" s="333"/>
      <c r="MTF1416" s="333"/>
      <c r="MTG1416" s="333"/>
      <c r="MTH1416" s="333"/>
      <c r="MTI1416" s="333"/>
      <c r="MTJ1416" s="333"/>
      <c r="MTK1416" s="333"/>
      <c r="MTL1416" s="333"/>
      <c r="MTM1416" s="333"/>
      <c r="MTN1416" s="333"/>
      <c r="MTO1416" s="333"/>
      <c r="MTP1416" s="333"/>
      <c r="MTQ1416" s="333"/>
      <c r="MTR1416" s="333"/>
      <c r="MTS1416" s="333"/>
      <c r="MTT1416" s="333"/>
      <c r="MTU1416" s="333"/>
      <c r="MTV1416" s="333"/>
      <c r="MTW1416" s="333"/>
      <c r="MTX1416" s="333"/>
      <c r="MTY1416" s="333"/>
      <c r="MTZ1416" s="333"/>
      <c r="MUA1416" s="333"/>
      <c r="MUB1416" s="333"/>
      <c r="MUC1416" s="333"/>
      <c r="MUD1416" s="333"/>
      <c r="MUE1416" s="333"/>
      <c r="MUF1416" s="333"/>
      <c r="MUG1416" s="333"/>
      <c r="MUH1416" s="333"/>
      <c r="MUI1416" s="333"/>
      <c r="MUJ1416" s="333"/>
      <c r="MUK1416" s="333"/>
      <c r="MUL1416" s="333"/>
      <c r="MUM1416" s="333"/>
      <c r="MUN1416" s="333"/>
      <c r="MUO1416" s="333"/>
      <c r="MUP1416" s="333"/>
      <c r="MUQ1416" s="333"/>
      <c r="MUR1416" s="333"/>
      <c r="MUS1416" s="333"/>
      <c r="MUT1416" s="333"/>
      <c r="MUU1416" s="333"/>
      <c r="MUV1416" s="333"/>
      <c r="MUW1416" s="333"/>
      <c r="MUX1416" s="333"/>
      <c r="MUY1416" s="333"/>
      <c r="MUZ1416" s="333"/>
      <c r="MVA1416" s="333"/>
      <c r="MVB1416" s="333"/>
      <c r="MVC1416" s="333"/>
      <c r="MVD1416" s="333"/>
      <c r="MVE1416" s="333"/>
      <c r="MVF1416" s="333"/>
      <c r="MVG1416" s="333"/>
      <c r="MVH1416" s="333"/>
      <c r="MVI1416" s="333"/>
      <c r="MVJ1416" s="333"/>
      <c r="MVK1416" s="333"/>
      <c r="MVL1416" s="333"/>
      <c r="MVM1416" s="333"/>
      <c r="MVN1416" s="333"/>
      <c r="MVO1416" s="333"/>
      <c r="MVP1416" s="333"/>
      <c r="MVQ1416" s="333"/>
      <c r="MVR1416" s="333"/>
      <c r="MVS1416" s="333"/>
      <c r="MVT1416" s="333"/>
      <c r="MVU1416" s="333"/>
      <c r="MVV1416" s="333"/>
      <c r="MVW1416" s="333"/>
      <c r="MVX1416" s="333"/>
      <c r="MVY1416" s="333"/>
      <c r="MVZ1416" s="333"/>
      <c r="MWA1416" s="333"/>
      <c r="MWB1416" s="333"/>
      <c r="MWC1416" s="333"/>
      <c r="MWD1416" s="333"/>
      <c r="MWE1416" s="333"/>
      <c r="MWF1416" s="333"/>
      <c r="MWG1416" s="333"/>
      <c r="MWH1416" s="333"/>
      <c r="MWI1416" s="333"/>
      <c r="MWJ1416" s="333"/>
      <c r="MWK1416" s="333"/>
      <c r="MWL1416" s="333"/>
      <c r="MWM1416" s="333"/>
      <c r="MWN1416" s="333"/>
      <c r="MWO1416" s="333"/>
      <c r="MWP1416" s="333"/>
      <c r="MWQ1416" s="333"/>
      <c r="MWR1416" s="333"/>
      <c r="MWS1416" s="333"/>
      <c r="MWT1416" s="333"/>
      <c r="MWU1416" s="333"/>
      <c r="MWV1416" s="333"/>
      <c r="MWW1416" s="333"/>
      <c r="MWX1416" s="333"/>
      <c r="MWY1416" s="333"/>
      <c r="MWZ1416" s="333"/>
      <c r="MXA1416" s="333"/>
      <c r="MXB1416" s="333"/>
      <c r="MXC1416" s="333"/>
      <c r="MXD1416" s="333"/>
      <c r="MXE1416" s="333"/>
      <c r="MXF1416" s="333"/>
      <c r="MXG1416" s="333"/>
      <c r="MXH1416" s="333"/>
      <c r="MXI1416" s="333"/>
      <c r="MXJ1416" s="333"/>
      <c r="MXK1416" s="333"/>
      <c r="MXL1416" s="333"/>
      <c r="MXM1416" s="333"/>
      <c r="MXN1416" s="333"/>
      <c r="MXO1416" s="333"/>
      <c r="MXP1416" s="333"/>
      <c r="MXQ1416" s="333"/>
      <c r="MXR1416" s="333"/>
      <c r="MXS1416" s="333"/>
      <c r="MXT1416" s="333"/>
      <c r="MXU1416" s="333"/>
      <c r="MXV1416" s="333"/>
      <c r="MXW1416" s="333"/>
      <c r="MXX1416" s="333"/>
      <c r="MXY1416" s="333"/>
      <c r="MXZ1416" s="333"/>
      <c r="MYA1416" s="333"/>
      <c r="MYB1416" s="333"/>
      <c r="MYC1416" s="333"/>
      <c r="MYD1416" s="333"/>
      <c r="MYE1416" s="333"/>
      <c r="MYF1416" s="333"/>
      <c r="MYG1416" s="333"/>
      <c r="MYH1416" s="333"/>
      <c r="MYI1416" s="333"/>
      <c r="MYJ1416" s="333"/>
      <c r="MYK1416" s="333"/>
      <c r="MYL1416" s="333"/>
      <c r="MYM1416" s="333"/>
      <c r="MYN1416" s="333"/>
      <c r="MYO1416" s="333"/>
      <c r="MYP1416" s="333"/>
      <c r="MYQ1416" s="333"/>
      <c r="MYR1416" s="333"/>
      <c r="MYS1416" s="333"/>
      <c r="MYT1416" s="333"/>
      <c r="MYU1416" s="333"/>
      <c r="MYV1416" s="333"/>
      <c r="MYW1416" s="333"/>
      <c r="MYX1416" s="333"/>
      <c r="MYY1416" s="333"/>
      <c r="MYZ1416" s="333"/>
      <c r="MZA1416" s="333"/>
      <c r="MZB1416" s="333"/>
      <c r="MZC1416" s="333"/>
      <c r="MZD1416" s="333"/>
      <c r="MZE1416" s="333"/>
      <c r="MZF1416" s="333"/>
      <c r="MZG1416" s="333"/>
      <c r="MZH1416" s="333"/>
      <c r="MZI1416" s="333"/>
      <c r="MZJ1416" s="333"/>
      <c r="MZK1416" s="333"/>
      <c r="MZL1416" s="333"/>
      <c r="MZM1416" s="333"/>
      <c r="MZN1416" s="333"/>
      <c r="MZO1416" s="333"/>
      <c r="MZP1416" s="333"/>
      <c r="MZQ1416" s="333"/>
      <c r="MZR1416" s="333"/>
      <c r="MZS1416" s="333"/>
      <c r="MZT1416" s="333"/>
      <c r="MZU1416" s="333"/>
      <c r="MZV1416" s="333"/>
      <c r="MZW1416" s="333"/>
      <c r="MZX1416" s="333"/>
      <c r="MZY1416" s="333"/>
      <c r="MZZ1416" s="333"/>
      <c r="NAA1416" s="333"/>
      <c r="NAB1416" s="333"/>
      <c r="NAC1416" s="333"/>
      <c r="NAD1416" s="333"/>
      <c r="NAE1416" s="333"/>
      <c r="NAF1416" s="333"/>
      <c r="NAG1416" s="333"/>
      <c r="NAH1416" s="333"/>
      <c r="NAI1416" s="333"/>
      <c r="NAJ1416" s="333"/>
      <c r="NAK1416" s="333"/>
      <c r="NAL1416" s="333"/>
      <c r="NAM1416" s="333"/>
      <c r="NAN1416" s="333"/>
      <c r="NAO1416" s="333"/>
      <c r="NAP1416" s="333"/>
      <c r="NAQ1416" s="333"/>
      <c r="NAR1416" s="333"/>
      <c r="NAS1416" s="333"/>
      <c r="NAT1416" s="333"/>
      <c r="NAU1416" s="333"/>
      <c r="NAV1416" s="333"/>
      <c r="NAW1416" s="333"/>
      <c r="NAX1416" s="333"/>
      <c r="NAY1416" s="333"/>
      <c r="NAZ1416" s="333"/>
      <c r="NBA1416" s="333"/>
      <c r="NBB1416" s="333"/>
      <c r="NBC1416" s="333"/>
      <c r="NBD1416" s="333"/>
      <c r="NBE1416" s="333"/>
      <c r="NBF1416" s="333"/>
      <c r="NBG1416" s="333"/>
      <c r="NBH1416" s="333"/>
      <c r="NBI1416" s="333"/>
      <c r="NBJ1416" s="333"/>
      <c r="NBK1416" s="333"/>
      <c r="NBL1416" s="333"/>
      <c r="NBM1416" s="333"/>
      <c r="NBN1416" s="333"/>
      <c r="NBO1416" s="333"/>
      <c r="NBP1416" s="333"/>
      <c r="NBQ1416" s="333"/>
      <c r="NBR1416" s="333"/>
      <c r="NBS1416" s="333"/>
      <c r="NBT1416" s="333"/>
      <c r="NBU1416" s="333"/>
      <c r="NBV1416" s="333"/>
      <c r="NBW1416" s="333"/>
      <c r="NBX1416" s="333"/>
      <c r="NBY1416" s="333"/>
      <c r="NBZ1416" s="333"/>
      <c r="NCA1416" s="333"/>
      <c r="NCB1416" s="333"/>
      <c r="NCC1416" s="333"/>
      <c r="NCD1416" s="333"/>
      <c r="NCE1416" s="333"/>
      <c r="NCF1416" s="333"/>
      <c r="NCG1416" s="333"/>
      <c r="NCH1416" s="333"/>
      <c r="NCI1416" s="333"/>
      <c r="NCJ1416" s="333"/>
      <c r="NCK1416" s="333"/>
      <c r="NCL1416" s="333"/>
      <c r="NCM1416" s="333"/>
      <c r="NCN1416" s="333"/>
      <c r="NCO1416" s="333"/>
      <c r="NCP1416" s="333"/>
      <c r="NCQ1416" s="333"/>
      <c r="NCR1416" s="333"/>
      <c r="NCS1416" s="333"/>
      <c r="NCT1416" s="333"/>
      <c r="NCU1416" s="333"/>
      <c r="NCV1416" s="333"/>
      <c r="NCW1416" s="333"/>
      <c r="NCX1416" s="333"/>
      <c r="NCY1416" s="333"/>
      <c r="NCZ1416" s="333"/>
      <c r="NDA1416" s="333"/>
      <c r="NDB1416" s="333"/>
      <c r="NDC1416" s="333"/>
      <c r="NDD1416" s="333"/>
      <c r="NDE1416" s="333"/>
      <c r="NDF1416" s="333"/>
      <c r="NDG1416" s="333"/>
      <c r="NDH1416" s="333"/>
      <c r="NDI1416" s="333"/>
      <c r="NDJ1416" s="333"/>
      <c r="NDK1416" s="333"/>
      <c r="NDL1416" s="333"/>
      <c r="NDM1416" s="333"/>
      <c r="NDN1416" s="333"/>
      <c r="NDO1416" s="333"/>
      <c r="NDP1416" s="333"/>
      <c r="NDQ1416" s="333"/>
      <c r="NDR1416" s="333"/>
      <c r="NDS1416" s="333"/>
      <c r="NDT1416" s="333"/>
      <c r="NDU1416" s="333"/>
      <c r="NDV1416" s="333"/>
      <c r="NDW1416" s="333"/>
      <c r="NDX1416" s="333"/>
      <c r="NDY1416" s="333"/>
      <c r="NDZ1416" s="333"/>
      <c r="NEA1416" s="333"/>
      <c r="NEB1416" s="333"/>
      <c r="NEC1416" s="333"/>
      <c r="NED1416" s="333"/>
      <c r="NEE1416" s="333"/>
      <c r="NEF1416" s="333"/>
      <c r="NEG1416" s="333"/>
      <c r="NEH1416" s="333"/>
      <c r="NEI1416" s="333"/>
      <c r="NEJ1416" s="333"/>
      <c r="NEK1416" s="333"/>
      <c r="NEL1416" s="333"/>
      <c r="NEM1416" s="333"/>
      <c r="NEN1416" s="333"/>
      <c r="NEO1416" s="333"/>
      <c r="NEP1416" s="333"/>
      <c r="NEQ1416" s="333"/>
      <c r="NER1416" s="333"/>
      <c r="NES1416" s="333"/>
      <c r="NET1416" s="333"/>
      <c r="NEU1416" s="333"/>
      <c r="NEV1416" s="333"/>
      <c r="NEW1416" s="333"/>
      <c r="NEX1416" s="333"/>
      <c r="NEY1416" s="333"/>
      <c r="NEZ1416" s="333"/>
      <c r="NFA1416" s="333"/>
      <c r="NFB1416" s="333"/>
      <c r="NFC1416" s="333"/>
      <c r="NFD1416" s="333"/>
      <c r="NFE1416" s="333"/>
      <c r="NFF1416" s="333"/>
      <c r="NFG1416" s="333"/>
      <c r="NFH1416" s="333"/>
      <c r="NFI1416" s="333"/>
      <c r="NFJ1416" s="333"/>
      <c r="NFK1416" s="333"/>
      <c r="NFL1416" s="333"/>
      <c r="NFM1416" s="333"/>
      <c r="NFN1416" s="333"/>
      <c r="NFO1416" s="333"/>
      <c r="NFP1416" s="333"/>
      <c r="NFQ1416" s="333"/>
      <c r="NFR1416" s="333"/>
      <c r="NFS1416" s="333"/>
      <c r="NFT1416" s="333"/>
      <c r="NFU1416" s="333"/>
      <c r="NFV1416" s="333"/>
      <c r="NFW1416" s="333"/>
      <c r="NFX1416" s="333"/>
      <c r="NFY1416" s="333"/>
      <c r="NFZ1416" s="333"/>
      <c r="NGA1416" s="333"/>
      <c r="NGB1416" s="333"/>
      <c r="NGC1416" s="333"/>
      <c r="NGD1416" s="333"/>
      <c r="NGE1416" s="333"/>
      <c r="NGF1416" s="333"/>
      <c r="NGG1416" s="333"/>
      <c r="NGH1416" s="333"/>
      <c r="NGI1416" s="333"/>
      <c r="NGJ1416" s="333"/>
      <c r="NGK1416" s="333"/>
      <c r="NGL1416" s="333"/>
      <c r="NGM1416" s="333"/>
      <c r="NGN1416" s="333"/>
      <c r="NGO1416" s="333"/>
      <c r="NGP1416" s="333"/>
      <c r="NGQ1416" s="333"/>
      <c r="NGR1416" s="333"/>
      <c r="NGS1416" s="333"/>
      <c r="NGT1416" s="333"/>
      <c r="NGU1416" s="333"/>
      <c r="NGV1416" s="333"/>
      <c r="NGW1416" s="333"/>
      <c r="NGX1416" s="333"/>
      <c r="NGY1416" s="333"/>
      <c r="NGZ1416" s="333"/>
      <c r="NHA1416" s="333"/>
      <c r="NHB1416" s="333"/>
      <c r="NHC1416" s="333"/>
      <c r="NHD1416" s="333"/>
      <c r="NHE1416" s="333"/>
      <c r="NHF1416" s="333"/>
      <c r="NHG1416" s="333"/>
      <c r="NHH1416" s="333"/>
      <c r="NHI1416" s="333"/>
      <c r="NHJ1416" s="333"/>
      <c r="NHK1416" s="333"/>
      <c r="NHL1416" s="333"/>
      <c r="NHM1416" s="333"/>
      <c r="NHN1416" s="333"/>
      <c r="NHO1416" s="333"/>
      <c r="NHP1416" s="333"/>
      <c r="NHQ1416" s="333"/>
      <c r="NHR1416" s="333"/>
      <c r="NHS1416" s="333"/>
      <c r="NHT1416" s="333"/>
      <c r="NHU1416" s="333"/>
      <c r="NHV1416" s="333"/>
      <c r="NHW1416" s="333"/>
      <c r="NHX1416" s="333"/>
      <c r="NHY1416" s="333"/>
      <c r="NHZ1416" s="333"/>
      <c r="NIA1416" s="333"/>
      <c r="NIB1416" s="333"/>
      <c r="NIC1416" s="333"/>
      <c r="NID1416" s="333"/>
      <c r="NIE1416" s="333"/>
      <c r="NIF1416" s="333"/>
      <c r="NIG1416" s="333"/>
      <c r="NIH1416" s="333"/>
      <c r="NII1416" s="333"/>
      <c r="NIJ1416" s="333"/>
      <c r="NIK1416" s="333"/>
      <c r="NIL1416" s="333"/>
      <c r="NIM1416" s="333"/>
      <c r="NIN1416" s="333"/>
      <c r="NIO1416" s="333"/>
      <c r="NIP1416" s="333"/>
      <c r="NIQ1416" s="333"/>
      <c r="NIR1416" s="333"/>
      <c r="NIS1416" s="333"/>
      <c r="NIT1416" s="333"/>
      <c r="NIU1416" s="333"/>
      <c r="NIV1416" s="333"/>
      <c r="NIW1416" s="333"/>
      <c r="NIX1416" s="333"/>
      <c r="NIY1416" s="333"/>
      <c r="NIZ1416" s="333"/>
      <c r="NJA1416" s="333"/>
      <c r="NJB1416" s="333"/>
      <c r="NJC1416" s="333"/>
      <c r="NJD1416" s="333"/>
      <c r="NJE1416" s="333"/>
      <c r="NJF1416" s="333"/>
      <c r="NJG1416" s="333"/>
      <c r="NJH1416" s="333"/>
      <c r="NJI1416" s="333"/>
      <c r="NJJ1416" s="333"/>
      <c r="NJK1416" s="333"/>
      <c r="NJL1416" s="333"/>
      <c r="NJM1416" s="333"/>
      <c r="NJN1416" s="333"/>
      <c r="NJO1416" s="333"/>
      <c r="NJP1416" s="333"/>
      <c r="NJQ1416" s="333"/>
      <c r="NJR1416" s="333"/>
      <c r="NJS1416" s="333"/>
      <c r="NJT1416" s="333"/>
      <c r="NJU1416" s="333"/>
      <c r="NJV1416" s="333"/>
      <c r="NJW1416" s="333"/>
      <c r="NJX1416" s="333"/>
      <c r="NJY1416" s="333"/>
      <c r="NJZ1416" s="333"/>
      <c r="NKA1416" s="333"/>
      <c r="NKB1416" s="333"/>
      <c r="NKC1416" s="333"/>
      <c r="NKD1416" s="333"/>
      <c r="NKE1416" s="333"/>
      <c r="NKF1416" s="333"/>
      <c r="NKG1416" s="333"/>
      <c r="NKH1416" s="333"/>
      <c r="NKI1416" s="333"/>
      <c r="NKJ1416" s="333"/>
      <c r="NKK1416" s="333"/>
      <c r="NKL1416" s="333"/>
      <c r="NKM1416" s="333"/>
      <c r="NKN1416" s="333"/>
      <c r="NKO1416" s="333"/>
      <c r="NKP1416" s="333"/>
      <c r="NKQ1416" s="333"/>
      <c r="NKR1416" s="333"/>
      <c r="NKS1416" s="333"/>
      <c r="NKT1416" s="333"/>
      <c r="NKU1416" s="333"/>
      <c r="NKV1416" s="333"/>
      <c r="NKW1416" s="333"/>
      <c r="NKX1416" s="333"/>
      <c r="NKY1416" s="333"/>
      <c r="NKZ1416" s="333"/>
      <c r="NLA1416" s="333"/>
      <c r="NLB1416" s="333"/>
      <c r="NLC1416" s="333"/>
      <c r="NLD1416" s="333"/>
      <c r="NLE1416" s="333"/>
      <c r="NLF1416" s="333"/>
      <c r="NLG1416" s="333"/>
      <c r="NLH1416" s="333"/>
      <c r="NLI1416" s="333"/>
      <c r="NLJ1416" s="333"/>
      <c r="NLK1416" s="333"/>
      <c r="NLL1416" s="333"/>
      <c r="NLM1416" s="333"/>
      <c r="NLN1416" s="333"/>
      <c r="NLO1416" s="333"/>
      <c r="NLP1416" s="333"/>
      <c r="NLQ1416" s="333"/>
      <c r="NLR1416" s="333"/>
      <c r="NLS1416" s="333"/>
      <c r="NLT1416" s="333"/>
      <c r="NLU1416" s="333"/>
      <c r="NLV1416" s="333"/>
      <c r="NLW1416" s="333"/>
      <c r="NLX1416" s="333"/>
      <c r="NLY1416" s="333"/>
      <c r="NLZ1416" s="333"/>
      <c r="NMA1416" s="333"/>
      <c r="NMB1416" s="333"/>
      <c r="NMC1416" s="333"/>
      <c r="NMD1416" s="333"/>
      <c r="NME1416" s="333"/>
      <c r="NMF1416" s="333"/>
      <c r="NMG1416" s="333"/>
      <c r="NMH1416" s="333"/>
      <c r="NMI1416" s="333"/>
      <c r="NMJ1416" s="333"/>
      <c r="NMK1416" s="333"/>
      <c r="NML1416" s="333"/>
      <c r="NMM1416" s="333"/>
      <c r="NMN1416" s="333"/>
      <c r="NMO1416" s="333"/>
      <c r="NMP1416" s="333"/>
      <c r="NMQ1416" s="333"/>
      <c r="NMR1416" s="333"/>
      <c r="NMS1416" s="333"/>
      <c r="NMT1416" s="333"/>
      <c r="NMU1416" s="333"/>
      <c r="NMV1416" s="333"/>
      <c r="NMW1416" s="333"/>
      <c r="NMX1416" s="333"/>
      <c r="NMY1416" s="333"/>
      <c r="NMZ1416" s="333"/>
      <c r="NNA1416" s="333"/>
      <c r="NNB1416" s="333"/>
      <c r="NNC1416" s="333"/>
      <c r="NND1416" s="333"/>
      <c r="NNE1416" s="333"/>
      <c r="NNF1416" s="333"/>
      <c r="NNG1416" s="333"/>
      <c r="NNH1416" s="333"/>
      <c r="NNI1416" s="333"/>
      <c r="NNJ1416" s="333"/>
      <c r="NNK1416" s="333"/>
      <c r="NNL1416" s="333"/>
      <c r="NNM1416" s="333"/>
      <c r="NNN1416" s="333"/>
      <c r="NNO1416" s="333"/>
      <c r="NNP1416" s="333"/>
      <c r="NNQ1416" s="333"/>
      <c r="NNR1416" s="333"/>
      <c r="NNS1416" s="333"/>
      <c r="NNT1416" s="333"/>
      <c r="NNU1416" s="333"/>
      <c r="NNV1416" s="333"/>
      <c r="NNW1416" s="333"/>
      <c r="NNX1416" s="333"/>
      <c r="NNY1416" s="333"/>
      <c r="NNZ1416" s="333"/>
      <c r="NOA1416" s="333"/>
      <c r="NOB1416" s="333"/>
      <c r="NOC1416" s="333"/>
      <c r="NOD1416" s="333"/>
      <c r="NOE1416" s="333"/>
      <c r="NOF1416" s="333"/>
      <c r="NOG1416" s="333"/>
      <c r="NOH1416" s="333"/>
      <c r="NOI1416" s="333"/>
      <c r="NOJ1416" s="333"/>
      <c r="NOK1416" s="333"/>
      <c r="NOL1416" s="333"/>
      <c r="NOM1416" s="333"/>
      <c r="NON1416" s="333"/>
      <c r="NOO1416" s="333"/>
      <c r="NOP1416" s="333"/>
      <c r="NOQ1416" s="333"/>
      <c r="NOR1416" s="333"/>
      <c r="NOS1416" s="333"/>
      <c r="NOT1416" s="333"/>
      <c r="NOU1416" s="333"/>
      <c r="NOV1416" s="333"/>
      <c r="NOW1416" s="333"/>
      <c r="NOX1416" s="333"/>
      <c r="NOY1416" s="333"/>
      <c r="NOZ1416" s="333"/>
      <c r="NPA1416" s="333"/>
      <c r="NPB1416" s="333"/>
      <c r="NPC1416" s="333"/>
      <c r="NPD1416" s="333"/>
      <c r="NPE1416" s="333"/>
      <c r="NPF1416" s="333"/>
      <c r="NPG1416" s="333"/>
      <c r="NPH1416" s="333"/>
      <c r="NPI1416" s="333"/>
      <c r="NPJ1416" s="333"/>
      <c r="NPK1416" s="333"/>
      <c r="NPL1416" s="333"/>
      <c r="NPM1416" s="333"/>
      <c r="NPN1416" s="333"/>
      <c r="NPO1416" s="333"/>
      <c r="NPP1416" s="333"/>
      <c r="NPQ1416" s="333"/>
      <c r="NPR1416" s="333"/>
      <c r="NPS1416" s="333"/>
      <c r="NPT1416" s="333"/>
      <c r="NPU1416" s="333"/>
      <c r="NPV1416" s="333"/>
      <c r="NPW1416" s="333"/>
      <c r="NPX1416" s="333"/>
      <c r="NPY1416" s="333"/>
      <c r="NPZ1416" s="333"/>
      <c r="NQA1416" s="333"/>
      <c r="NQB1416" s="333"/>
      <c r="NQC1416" s="333"/>
      <c r="NQD1416" s="333"/>
      <c r="NQE1416" s="333"/>
      <c r="NQF1416" s="333"/>
      <c r="NQG1416" s="333"/>
      <c r="NQH1416" s="333"/>
      <c r="NQI1416" s="333"/>
      <c r="NQJ1416" s="333"/>
      <c r="NQK1416" s="333"/>
      <c r="NQL1416" s="333"/>
      <c r="NQM1416" s="333"/>
      <c r="NQN1416" s="333"/>
      <c r="NQO1416" s="333"/>
      <c r="NQP1416" s="333"/>
      <c r="NQQ1416" s="333"/>
      <c r="NQR1416" s="333"/>
      <c r="NQS1416" s="333"/>
      <c r="NQT1416" s="333"/>
      <c r="NQU1416" s="333"/>
      <c r="NQV1416" s="333"/>
      <c r="NQW1416" s="333"/>
      <c r="NQX1416" s="333"/>
      <c r="NQY1416" s="333"/>
      <c r="NQZ1416" s="333"/>
      <c r="NRA1416" s="333"/>
      <c r="NRB1416" s="333"/>
      <c r="NRC1416" s="333"/>
      <c r="NRD1416" s="333"/>
      <c r="NRE1416" s="333"/>
      <c r="NRF1416" s="333"/>
      <c r="NRG1416" s="333"/>
      <c r="NRH1416" s="333"/>
      <c r="NRI1416" s="333"/>
      <c r="NRJ1416" s="333"/>
      <c r="NRK1416" s="333"/>
      <c r="NRL1416" s="333"/>
      <c r="NRM1416" s="333"/>
      <c r="NRN1416" s="333"/>
      <c r="NRO1416" s="333"/>
      <c r="NRP1416" s="333"/>
      <c r="NRQ1416" s="333"/>
      <c r="NRR1416" s="333"/>
      <c r="NRS1416" s="333"/>
      <c r="NRT1416" s="333"/>
      <c r="NRU1416" s="333"/>
      <c r="NRV1416" s="333"/>
      <c r="NRW1416" s="333"/>
      <c r="NRX1416" s="333"/>
      <c r="NRY1416" s="333"/>
      <c r="NRZ1416" s="333"/>
      <c r="NSA1416" s="333"/>
      <c r="NSB1416" s="333"/>
      <c r="NSC1416" s="333"/>
      <c r="NSD1416" s="333"/>
      <c r="NSE1416" s="333"/>
      <c r="NSF1416" s="333"/>
      <c r="NSG1416" s="333"/>
      <c r="NSH1416" s="333"/>
      <c r="NSI1416" s="333"/>
      <c r="NSJ1416" s="333"/>
      <c r="NSK1416" s="333"/>
      <c r="NSL1416" s="333"/>
      <c r="NSM1416" s="333"/>
      <c r="NSN1416" s="333"/>
      <c r="NSO1416" s="333"/>
      <c r="NSP1416" s="333"/>
      <c r="NSQ1416" s="333"/>
      <c r="NSR1416" s="333"/>
      <c r="NSS1416" s="333"/>
      <c r="NST1416" s="333"/>
      <c r="NSU1416" s="333"/>
      <c r="NSV1416" s="333"/>
      <c r="NSW1416" s="333"/>
      <c r="NSX1416" s="333"/>
      <c r="NSY1416" s="333"/>
      <c r="NSZ1416" s="333"/>
      <c r="NTA1416" s="333"/>
      <c r="NTB1416" s="333"/>
      <c r="NTC1416" s="333"/>
      <c r="NTD1416" s="333"/>
      <c r="NTE1416" s="333"/>
      <c r="NTF1416" s="333"/>
      <c r="NTG1416" s="333"/>
      <c r="NTH1416" s="333"/>
      <c r="NTI1416" s="333"/>
      <c r="NTJ1416" s="333"/>
      <c r="NTK1416" s="333"/>
      <c r="NTL1416" s="333"/>
      <c r="NTM1416" s="333"/>
      <c r="NTN1416" s="333"/>
      <c r="NTO1416" s="333"/>
      <c r="NTP1416" s="333"/>
      <c r="NTQ1416" s="333"/>
      <c r="NTR1416" s="333"/>
      <c r="NTS1416" s="333"/>
      <c r="NTT1416" s="333"/>
      <c r="NTU1416" s="333"/>
      <c r="NTV1416" s="333"/>
      <c r="NTW1416" s="333"/>
      <c r="NTX1416" s="333"/>
      <c r="NTY1416" s="333"/>
      <c r="NTZ1416" s="333"/>
      <c r="NUA1416" s="333"/>
      <c r="NUB1416" s="333"/>
      <c r="NUC1416" s="333"/>
      <c r="NUD1416" s="333"/>
      <c r="NUE1416" s="333"/>
      <c r="NUF1416" s="333"/>
      <c r="NUG1416" s="333"/>
      <c r="NUH1416" s="333"/>
      <c r="NUI1416" s="333"/>
      <c r="NUJ1416" s="333"/>
      <c r="NUK1416" s="333"/>
      <c r="NUL1416" s="333"/>
      <c r="NUM1416" s="333"/>
      <c r="NUN1416" s="333"/>
      <c r="NUO1416" s="333"/>
      <c r="NUP1416" s="333"/>
      <c r="NUQ1416" s="333"/>
      <c r="NUR1416" s="333"/>
      <c r="NUS1416" s="333"/>
      <c r="NUT1416" s="333"/>
      <c r="NUU1416" s="333"/>
      <c r="NUV1416" s="333"/>
      <c r="NUW1416" s="333"/>
      <c r="NUX1416" s="333"/>
      <c r="NUY1416" s="333"/>
      <c r="NUZ1416" s="333"/>
      <c r="NVA1416" s="333"/>
      <c r="NVB1416" s="333"/>
      <c r="NVC1416" s="333"/>
      <c r="NVD1416" s="333"/>
      <c r="NVE1416" s="333"/>
      <c r="NVF1416" s="333"/>
      <c r="NVG1416" s="333"/>
      <c r="NVH1416" s="333"/>
      <c r="NVI1416" s="333"/>
      <c r="NVJ1416" s="333"/>
      <c r="NVK1416" s="333"/>
      <c r="NVL1416" s="333"/>
      <c r="NVM1416" s="333"/>
      <c r="NVN1416" s="333"/>
      <c r="NVO1416" s="333"/>
      <c r="NVP1416" s="333"/>
      <c r="NVQ1416" s="333"/>
      <c r="NVR1416" s="333"/>
      <c r="NVS1416" s="333"/>
      <c r="NVT1416" s="333"/>
      <c r="NVU1416" s="333"/>
      <c r="NVV1416" s="333"/>
      <c r="NVW1416" s="333"/>
      <c r="NVX1416" s="333"/>
      <c r="NVY1416" s="333"/>
      <c r="NVZ1416" s="333"/>
      <c r="NWA1416" s="333"/>
      <c r="NWB1416" s="333"/>
      <c r="NWC1416" s="333"/>
      <c r="NWD1416" s="333"/>
      <c r="NWE1416" s="333"/>
      <c r="NWF1416" s="333"/>
      <c r="NWG1416" s="333"/>
      <c r="NWH1416" s="333"/>
      <c r="NWI1416" s="333"/>
      <c r="NWJ1416" s="333"/>
      <c r="NWK1416" s="333"/>
      <c r="NWL1416" s="333"/>
      <c r="NWM1416" s="333"/>
      <c r="NWN1416" s="333"/>
      <c r="NWO1416" s="333"/>
      <c r="NWP1416" s="333"/>
      <c r="NWQ1416" s="333"/>
      <c r="NWR1416" s="333"/>
      <c r="NWS1416" s="333"/>
      <c r="NWT1416" s="333"/>
      <c r="NWU1416" s="333"/>
      <c r="NWV1416" s="333"/>
      <c r="NWW1416" s="333"/>
      <c r="NWX1416" s="333"/>
      <c r="NWY1416" s="333"/>
      <c r="NWZ1416" s="333"/>
      <c r="NXA1416" s="333"/>
      <c r="NXB1416" s="333"/>
      <c r="NXC1416" s="333"/>
      <c r="NXD1416" s="333"/>
      <c r="NXE1416" s="333"/>
      <c r="NXF1416" s="333"/>
      <c r="NXG1416" s="333"/>
      <c r="NXH1416" s="333"/>
      <c r="NXI1416" s="333"/>
      <c r="NXJ1416" s="333"/>
      <c r="NXK1416" s="333"/>
      <c r="NXL1416" s="333"/>
      <c r="NXM1416" s="333"/>
      <c r="NXN1416" s="333"/>
      <c r="NXO1416" s="333"/>
      <c r="NXP1416" s="333"/>
      <c r="NXQ1416" s="333"/>
      <c r="NXR1416" s="333"/>
      <c r="NXS1416" s="333"/>
      <c r="NXT1416" s="333"/>
      <c r="NXU1416" s="333"/>
      <c r="NXV1416" s="333"/>
      <c r="NXW1416" s="333"/>
      <c r="NXX1416" s="333"/>
      <c r="NXY1416" s="333"/>
      <c r="NXZ1416" s="333"/>
      <c r="NYA1416" s="333"/>
      <c r="NYB1416" s="333"/>
      <c r="NYC1416" s="333"/>
      <c r="NYD1416" s="333"/>
      <c r="NYE1416" s="333"/>
      <c r="NYF1416" s="333"/>
      <c r="NYG1416" s="333"/>
      <c r="NYH1416" s="333"/>
      <c r="NYI1416" s="333"/>
      <c r="NYJ1416" s="333"/>
      <c r="NYK1416" s="333"/>
      <c r="NYL1416" s="333"/>
      <c r="NYM1416" s="333"/>
      <c r="NYN1416" s="333"/>
      <c r="NYO1416" s="333"/>
      <c r="NYP1416" s="333"/>
      <c r="NYQ1416" s="333"/>
      <c r="NYR1416" s="333"/>
      <c r="NYS1416" s="333"/>
      <c r="NYT1416" s="333"/>
      <c r="NYU1416" s="333"/>
      <c r="NYV1416" s="333"/>
      <c r="NYW1416" s="333"/>
      <c r="NYX1416" s="333"/>
      <c r="NYY1416" s="333"/>
      <c r="NYZ1416" s="333"/>
      <c r="NZA1416" s="333"/>
      <c r="NZB1416" s="333"/>
      <c r="NZC1416" s="333"/>
      <c r="NZD1416" s="333"/>
      <c r="NZE1416" s="333"/>
      <c r="NZF1416" s="333"/>
      <c r="NZG1416" s="333"/>
      <c r="NZH1416" s="333"/>
      <c r="NZI1416" s="333"/>
      <c r="NZJ1416" s="333"/>
      <c r="NZK1416" s="333"/>
      <c r="NZL1416" s="333"/>
      <c r="NZM1416" s="333"/>
      <c r="NZN1416" s="333"/>
      <c r="NZO1416" s="333"/>
      <c r="NZP1416" s="333"/>
      <c r="NZQ1416" s="333"/>
      <c r="NZR1416" s="333"/>
      <c r="NZS1416" s="333"/>
      <c r="NZT1416" s="333"/>
      <c r="NZU1416" s="333"/>
      <c r="NZV1416" s="333"/>
      <c r="NZW1416" s="333"/>
      <c r="NZX1416" s="333"/>
      <c r="NZY1416" s="333"/>
      <c r="NZZ1416" s="333"/>
      <c r="OAA1416" s="333"/>
      <c r="OAB1416" s="333"/>
      <c r="OAC1416" s="333"/>
      <c r="OAD1416" s="333"/>
      <c r="OAE1416" s="333"/>
      <c r="OAF1416" s="333"/>
      <c r="OAG1416" s="333"/>
      <c r="OAH1416" s="333"/>
      <c r="OAI1416" s="333"/>
      <c r="OAJ1416" s="333"/>
      <c r="OAK1416" s="333"/>
      <c r="OAL1416" s="333"/>
      <c r="OAM1416" s="333"/>
      <c r="OAN1416" s="333"/>
      <c r="OAO1416" s="333"/>
      <c r="OAP1416" s="333"/>
      <c r="OAQ1416" s="333"/>
      <c r="OAR1416" s="333"/>
      <c r="OAS1416" s="333"/>
      <c r="OAT1416" s="333"/>
      <c r="OAU1416" s="333"/>
      <c r="OAV1416" s="333"/>
      <c r="OAW1416" s="333"/>
      <c r="OAX1416" s="333"/>
      <c r="OAY1416" s="333"/>
      <c r="OAZ1416" s="333"/>
      <c r="OBA1416" s="333"/>
      <c r="OBB1416" s="333"/>
      <c r="OBC1416" s="333"/>
      <c r="OBD1416" s="333"/>
      <c r="OBE1416" s="333"/>
      <c r="OBF1416" s="333"/>
      <c r="OBG1416" s="333"/>
      <c r="OBH1416" s="333"/>
      <c r="OBI1416" s="333"/>
      <c r="OBJ1416" s="333"/>
      <c r="OBK1416" s="333"/>
      <c r="OBL1416" s="333"/>
      <c r="OBM1416" s="333"/>
      <c r="OBN1416" s="333"/>
      <c r="OBO1416" s="333"/>
      <c r="OBP1416" s="333"/>
      <c r="OBQ1416" s="333"/>
      <c r="OBR1416" s="333"/>
      <c r="OBS1416" s="333"/>
      <c r="OBT1416" s="333"/>
      <c r="OBU1416" s="333"/>
      <c r="OBV1416" s="333"/>
      <c r="OBW1416" s="333"/>
      <c r="OBX1416" s="333"/>
      <c r="OBY1416" s="333"/>
      <c r="OBZ1416" s="333"/>
      <c r="OCA1416" s="333"/>
      <c r="OCB1416" s="333"/>
      <c r="OCC1416" s="333"/>
      <c r="OCD1416" s="333"/>
      <c r="OCE1416" s="333"/>
      <c r="OCF1416" s="333"/>
      <c r="OCG1416" s="333"/>
      <c r="OCH1416" s="333"/>
      <c r="OCI1416" s="333"/>
      <c r="OCJ1416" s="333"/>
      <c r="OCK1416" s="333"/>
      <c r="OCL1416" s="333"/>
      <c r="OCM1416" s="333"/>
      <c r="OCN1416" s="333"/>
      <c r="OCO1416" s="333"/>
      <c r="OCP1416" s="333"/>
      <c r="OCQ1416" s="333"/>
      <c r="OCR1416" s="333"/>
      <c r="OCS1416" s="333"/>
      <c r="OCT1416" s="333"/>
      <c r="OCU1416" s="333"/>
      <c r="OCV1416" s="333"/>
      <c r="OCW1416" s="333"/>
      <c r="OCX1416" s="333"/>
      <c r="OCY1416" s="333"/>
      <c r="OCZ1416" s="333"/>
      <c r="ODA1416" s="333"/>
      <c r="ODB1416" s="333"/>
      <c r="ODC1416" s="333"/>
      <c r="ODD1416" s="333"/>
      <c r="ODE1416" s="333"/>
      <c r="ODF1416" s="333"/>
      <c r="ODG1416" s="333"/>
      <c r="ODH1416" s="333"/>
      <c r="ODI1416" s="333"/>
      <c r="ODJ1416" s="333"/>
      <c r="ODK1416" s="333"/>
      <c r="ODL1416" s="333"/>
      <c r="ODM1416" s="333"/>
      <c r="ODN1416" s="333"/>
      <c r="ODO1416" s="333"/>
      <c r="ODP1416" s="333"/>
      <c r="ODQ1416" s="333"/>
      <c r="ODR1416" s="333"/>
      <c r="ODS1416" s="333"/>
      <c r="ODT1416" s="333"/>
      <c r="ODU1416" s="333"/>
      <c r="ODV1416" s="333"/>
      <c r="ODW1416" s="333"/>
      <c r="ODX1416" s="333"/>
      <c r="ODY1416" s="333"/>
      <c r="ODZ1416" s="333"/>
      <c r="OEA1416" s="333"/>
      <c r="OEB1416" s="333"/>
      <c r="OEC1416" s="333"/>
      <c r="OED1416" s="333"/>
      <c r="OEE1416" s="333"/>
      <c r="OEF1416" s="333"/>
      <c r="OEG1416" s="333"/>
      <c r="OEH1416" s="333"/>
      <c r="OEI1416" s="333"/>
      <c r="OEJ1416" s="333"/>
      <c r="OEK1416" s="333"/>
      <c r="OEL1416" s="333"/>
      <c r="OEM1416" s="333"/>
      <c r="OEN1416" s="333"/>
      <c r="OEO1416" s="333"/>
      <c r="OEP1416" s="333"/>
      <c r="OEQ1416" s="333"/>
      <c r="OER1416" s="333"/>
      <c r="OES1416" s="333"/>
      <c r="OET1416" s="333"/>
      <c r="OEU1416" s="333"/>
      <c r="OEV1416" s="333"/>
      <c r="OEW1416" s="333"/>
      <c r="OEX1416" s="333"/>
      <c r="OEY1416" s="333"/>
      <c r="OEZ1416" s="333"/>
      <c r="OFA1416" s="333"/>
      <c r="OFB1416" s="333"/>
      <c r="OFC1416" s="333"/>
      <c r="OFD1416" s="333"/>
      <c r="OFE1416" s="333"/>
      <c r="OFF1416" s="333"/>
      <c r="OFG1416" s="333"/>
      <c r="OFH1416" s="333"/>
      <c r="OFI1416" s="333"/>
      <c r="OFJ1416" s="333"/>
      <c r="OFK1416" s="333"/>
      <c r="OFL1416" s="333"/>
      <c r="OFM1416" s="333"/>
      <c r="OFN1416" s="333"/>
      <c r="OFO1416" s="333"/>
      <c r="OFP1416" s="333"/>
      <c r="OFQ1416" s="333"/>
      <c r="OFR1416" s="333"/>
      <c r="OFS1416" s="333"/>
      <c r="OFT1416" s="333"/>
      <c r="OFU1416" s="333"/>
      <c r="OFV1416" s="333"/>
      <c r="OFW1416" s="333"/>
      <c r="OFX1416" s="333"/>
      <c r="OFY1416" s="333"/>
      <c r="OFZ1416" s="333"/>
      <c r="OGA1416" s="333"/>
      <c r="OGB1416" s="333"/>
      <c r="OGC1416" s="333"/>
      <c r="OGD1416" s="333"/>
      <c r="OGE1416" s="333"/>
      <c r="OGF1416" s="333"/>
      <c r="OGG1416" s="333"/>
      <c r="OGH1416" s="333"/>
      <c r="OGI1416" s="333"/>
      <c r="OGJ1416" s="333"/>
      <c r="OGK1416" s="333"/>
      <c r="OGL1416" s="333"/>
      <c r="OGM1416" s="333"/>
      <c r="OGN1416" s="333"/>
      <c r="OGO1416" s="333"/>
      <c r="OGP1416" s="333"/>
      <c r="OGQ1416" s="333"/>
      <c r="OGR1416" s="333"/>
      <c r="OGS1416" s="333"/>
      <c r="OGT1416" s="333"/>
      <c r="OGU1416" s="333"/>
      <c r="OGV1416" s="333"/>
      <c r="OGW1416" s="333"/>
      <c r="OGX1416" s="333"/>
      <c r="OGY1416" s="333"/>
      <c r="OGZ1416" s="333"/>
      <c r="OHA1416" s="333"/>
      <c r="OHB1416" s="333"/>
      <c r="OHC1416" s="333"/>
      <c r="OHD1416" s="333"/>
      <c r="OHE1416" s="333"/>
      <c r="OHF1416" s="333"/>
      <c r="OHG1416" s="333"/>
      <c r="OHH1416" s="333"/>
      <c r="OHI1416" s="333"/>
      <c r="OHJ1416" s="333"/>
      <c r="OHK1416" s="333"/>
      <c r="OHL1416" s="333"/>
      <c r="OHM1416" s="333"/>
      <c r="OHN1416" s="333"/>
      <c r="OHO1416" s="333"/>
      <c r="OHP1416" s="333"/>
      <c r="OHQ1416" s="333"/>
      <c r="OHR1416" s="333"/>
      <c r="OHS1416" s="333"/>
      <c r="OHT1416" s="333"/>
      <c r="OHU1416" s="333"/>
      <c r="OHV1416" s="333"/>
      <c r="OHW1416" s="333"/>
      <c r="OHX1416" s="333"/>
      <c r="OHY1416" s="333"/>
      <c r="OHZ1416" s="333"/>
      <c r="OIA1416" s="333"/>
      <c r="OIB1416" s="333"/>
      <c r="OIC1416" s="333"/>
      <c r="OID1416" s="333"/>
      <c r="OIE1416" s="333"/>
      <c r="OIF1416" s="333"/>
      <c r="OIG1416" s="333"/>
      <c r="OIH1416" s="333"/>
      <c r="OII1416" s="333"/>
      <c r="OIJ1416" s="333"/>
      <c r="OIK1416" s="333"/>
      <c r="OIL1416" s="333"/>
      <c r="OIM1416" s="333"/>
      <c r="OIN1416" s="333"/>
      <c r="OIO1416" s="333"/>
      <c r="OIP1416" s="333"/>
      <c r="OIQ1416" s="333"/>
      <c r="OIR1416" s="333"/>
      <c r="OIS1416" s="333"/>
      <c r="OIT1416" s="333"/>
      <c r="OIU1416" s="333"/>
      <c r="OIV1416" s="333"/>
      <c r="OIW1416" s="333"/>
      <c r="OIX1416" s="333"/>
      <c r="OIY1416" s="333"/>
      <c r="OIZ1416" s="333"/>
      <c r="OJA1416" s="333"/>
      <c r="OJB1416" s="333"/>
      <c r="OJC1416" s="333"/>
      <c r="OJD1416" s="333"/>
      <c r="OJE1416" s="333"/>
      <c r="OJF1416" s="333"/>
      <c r="OJG1416" s="333"/>
      <c r="OJH1416" s="333"/>
      <c r="OJI1416" s="333"/>
      <c r="OJJ1416" s="333"/>
      <c r="OJK1416" s="333"/>
      <c r="OJL1416" s="333"/>
      <c r="OJM1416" s="333"/>
      <c r="OJN1416" s="333"/>
      <c r="OJO1416" s="333"/>
      <c r="OJP1416" s="333"/>
      <c r="OJQ1416" s="333"/>
      <c r="OJR1416" s="333"/>
      <c r="OJS1416" s="333"/>
      <c r="OJT1416" s="333"/>
      <c r="OJU1416" s="333"/>
      <c r="OJV1416" s="333"/>
      <c r="OJW1416" s="333"/>
      <c r="OJX1416" s="333"/>
      <c r="OJY1416" s="333"/>
      <c r="OJZ1416" s="333"/>
      <c r="OKA1416" s="333"/>
      <c r="OKB1416" s="333"/>
      <c r="OKC1416" s="333"/>
      <c r="OKD1416" s="333"/>
      <c r="OKE1416" s="333"/>
      <c r="OKF1416" s="333"/>
      <c r="OKG1416" s="333"/>
      <c r="OKH1416" s="333"/>
      <c r="OKI1416" s="333"/>
      <c r="OKJ1416" s="333"/>
      <c r="OKK1416" s="333"/>
      <c r="OKL1416" s="333"/>
      <c r="OKM1416" s="333"/>
      <c r="OKN1416" s="333"/>
      <c r="OKO1416" s="333"/>
      <c r="OKP1416" s="333"/>
      <c r="OKQ1416" s="333"/>
      <c r="OKR1416" s="333"/>
      <c r="OKS1416" s="333"/>
      <c r="OKT1416" s="333"/>
      <c r="OKU1416" s="333"/>
      <c r="OKV1416" s="333"/>
      <c r="OKW1416" s="333"/>
      <c r="OKX1416" s="333"/>
      <c r="OKY1416" s="333"/>
      <c r="OKZ1416" s="333"/>
      <c r="OLA1416" s="333"/>
      <c r="OLB1416" s="333"/>
      <c r="OLC1416" s="333"/>
      <c r="OLD1416" s="333"/>
      <c r="OLE1416" s="333"/>
      <c r="OLF1416" s="333"/>
      <c r="OLG1416" s="333"/>
      <c r="OLH1416" s="333"/>
      <c r="OLI1416" s="333"/>
      <c r="OLJ1416" s="333"/>
      <c r="OLK1416" s="333"/>
      <c r="OLL1416" s="333"/>
      <c r="OLM1416" s="333"/>
      <c r="OLN1416" s="333"/>
      <c r="OLO1416" s="333"/>
      <c r="OLP1416" s="333"/>
      <c r="OLQ1416" s="333"/>
      <c r="OLR1416" s="333"/>
      <c r="OLS1416" s="333"/>
      <c r="OLT1416" s="333"/>
      <c r="OLU1416" s="333"/>
      <c r="OLV1416" s="333"/>
      <c r="OLW1416" s="333"/>
      <c r="OLX1416" s="333"/>
      <c r="OLY1416" s="333"/>
      <c r="OLZ1416" s="333"/>
      <c r="OMA1416" s="333"/>
      <c r="OMB1416" s="333"/>
      <c r="OMC1416" s="333"/>
      <c r="OMD1416" s="333"/>
      <c r="OME1416" s="333"/>
      <c r="OMF1416" s="333"/>
      <c r="OMG1416" s="333"/>
      <c r="OMH1416" s="333"/>
      <c r="OMI1416" s="333"/>
      <c r="OMJ1416" s="333"/>
      <c r="OMK1416" s="333"/>
      <c r="OML1416" s="333"/>
      <c r="OMM1416" s="333"/>
      <c r="OMN1416" s="333"/>
      <c r="OMO1416" s="333"/>
      <c r="OMP1416" s="333"/>
      <c r="OMQ1416" s="333"/>
      <c r="OMR1416" s="333"/>
      <c r="OMS1416" s="333"/>
      <c r="OMT1416" s="333"/>
      <c r="OMU1416" s="333"/>
      <c r="OMV1416" s="333"/>
      <c r="OMW1416" s="333"/>
      <c r="OMX1416" s="333"/>
      <c r="OMY1416" s="333"/>
      <c r="OMZ1416" s="333"/>
      <c r="ONA1416" s="333"/>
      <c r="ONB1416" s="333"/>
      <c r="ONC1416" s="333"/>
      <c r="OND1416" s="333"/>
      <c r="ONE1416" s="333"/>
      <c r="ONF1416" s="333"/>
      <c r="ONG1416" s="333"/>
      <c r="ONH1416" s="333"/>
      <c r="ONI1416" s="333"/>
      <c r="ONJ1416" s="333"/>
      <c r="ONK1416" s="333"/>
      <c r="ONL1416" s="333"/>
      <c r="ONM1416" s="333"/>
      <c r="ONN1416" s="333"/>
      <c r="ONO1416" s="333"/>
      <c r="ONP1416" s="333"/>
      <c r="ONQ1416" s="333"/>
      <c r="ONR1416" s="333"/>
      <c r="ONS1416" s="333"/>
      <c r="ONT1416" s="333"/>
      <c r="ONU1416" s="333"/>
      <c r="ONV1416" s="333"/>
      <c r="ONW1416" s="333"/>
      <c r="ONX1416" s="333"/>
      <c r="ONY1416" s="333"/>
      <c r="ONZ1416" s="333"/>
      <c r="OOA1416" s="333"/>
      <c r="OOB1416" s="333"/>
      <c r="OOC1416" s="333"/>
      <c r="OOD1416" s="333"/>
      <c r="OOE1416" s="333"/>
      <c r="OOF1416" s="333"/>
      <c r="OOG1416" s="333"/>
      <c r="OOH1416" s="333"/>
      <c r="OOI1416" s="333"/>
      <c r="OOJ1416" s="333"/>
      <c r="OOK1416" s="333"/>
      <c r="OOL1416" s="333"/>
      <c r="OOM1416" s="333"/>
      <c r="OON1416" s="333"/>
      <c r="OOO1416" s="333"/>
      <c r="OOP1416" s="333"/>
      <c r="OOQ1416" s="333"/>
      <c r="OOR1416" s="333"/>
      <c r="OOS1416" s="333"/>
      <c r="OOT1416" s="333"/>
      <c r="OOU1416" s="333"/>
      <c r="OOV1416" s="333"/>
      <c r="OOW1416" s="333"/>
      <c r="OOX1416" s="333"/>
      <c r="OOY1416" s="333"/>
      <c r="OOZ1416" s="333"/>
      <c r="OPA1416" s="333"/>
      <c r="OPB1416" s="333"/>
      <c r="OPC1416" s="333"/>
      <c r="OPD1416" s="333"/>
      <c r="OPE1416" s="333"/>
      <c r="OPF1416" s="333"/>
      <c r="OPG1416" s="333"/>
      <c r="OPH1416" s="333"/>
      <c r="OPI1416" s="333"/>
      <c r="OPJ1416" s="333"/>
      <c r="OPK1416" s="333"/>
      <c r="OPL1416" s="333"/>
      <c r="OPM1416" s="333"/>
      <c r="OPN1416" s="333"/>
      <c r="OPO1416" s="333"/>
      <c r="OPP1416" s="333"/>
      <c r="OPQ1416" s="333"/>
      <c r="OPR1416" s="333"/>
      <c r="OPS1416" s="333"/>
      <c r="OPT1416" s="333"/>
      <c r="OPU1416" s="333"/>
      <c r="OPV1416" s="333"/>
      <c r="OPW1416" s="333"/>
      <c r="OPX1416" s="333"/>
      <c r="OPY1416" s="333"/>
      <c r="OPZ1416" s="333"/>
      <c r="OQA1416" s="333"/>
      <c r="OQB1416" s="333"/>
      <c r="OQC1416" s="333"/>
      <c r="OQD1416" s="333"/>
      <c r="OQE1416" s="333"/>
      <c r="OQF1416" s="333"/>
      <c r="OQG1416" s="333"/>
      <c r="OQH1416" s="333"/>
      <c r="OQI1416" s="333"/>
      <c r="OQJ1416" s="333"/>
      <c r="OQK1416" s="333"/>
      <c r="OQL1416" s="333"/>
      <c r="OQM1416" s="333"/>
      <c r="OQN1416" s="333"/>
      <c r="OQO1416" s="333"/>
      <c r="OQP1416" s="333"/>
      <c r="OQQ1416" s="333"/>
      <c r="OQR1416" s="333"/>
      <c r="OQS1416" s="333"/>
      <c r="OQT1416" s="333"/>
      <c r="OQU1416" s="333"/>
      <c r="OQV1416" s="333"/>
      <c r="OQW1416" s="333"/>
      <c r="OQX1416" s="333"/>
      <c r="OQY1416" s="333"/>
      <c r="OQZ1416" s="333"/>
      <c r="ORA1416" s="333"/>
      <c r="ORB1416" s="333"/>
      <c r="ORC1416" s="333"/>
      <c r="ORD1416" s="333"/>
      <c r="ORE1416" s="333"/>
      <c r="ORF1416" s="333"/>
      <c r="ORG1416" s="333"/>
      <c r="ORH1416" s="333"/>
      <c r="ORI1416" s="333"/>
      <c r="ORJ1416" s="333"/>
      <c r="ORK1416" s="333"/>
      <c r="ORL1416" s="333"/>
      <c r="ORM1416" s="333"/>
      <c r="ORN1416" s="333"/>
      <c r="ORO1416" s="333"/>
      <c r="ORP1416" s="333"/>
      <c r="ORQ1416" s="333"/>
      <c r="ORR1416" s="333"/>
      <c r="ORS1416" s="333"/>
      <c r="ORT1416" s="333"/>
      <c r="ORU1416" s="333"/>
      <c r="ORV1416" s="333"/>
      <c r="ORW1416" s="333"/>
      <c r="ORX1416" s="333"/>
      <c r="ORY1416" s="333"/>
      <c r="ORZ1416" s="333"/>
      <c r="OSA1416" s="333"/>
      <c r="OSB1416" s="333"/>
      <c r="OSC1416" s="333"/>
      <c r="OSD1416" s="333"/>
      <c r="OSE1416" s="333"/>
      <c r="OSF1416" s="333"/>
      <c r="OSG1416" s="333"/>
      <c r="OSH1416" s="333"/>
      <c r="OSI1416" s="333"/>
      <c r="OSJ1416" s="333"/>
      <c r="OSK1416" s="333"/>
      <c r="OSL1416" s="333"/>
      <c r="OSM1416" s="333"/>
      <c r="OSN1416" s="333"/>
      <c r="OSO1416" s="333"/>
      <c r="OSP1416" s="333"/>
      <c r="OSQ1416" s="333"/>
      <c r="OSR1416" s="333"/>
      <c r="OSS1416" s="333"/>
      <c r="OST1416" s="333"/>
      <c r="OSU1416" s="333"/>
      <c r="OSV1416" s="333"/>
      <c r="OSW1416" s="333"/>
      <c r="OSX1416" s="333"/>
      <c r="OSY1416" s="333"/>
      <c r="OSZ1416" s="333"/>
      <c r="OTA1416" s="333"/>
      <c r="OTB1416" s="333"/>
      <c r="OTC1416" s="333"/>
      <c r="OTD1416" s="333"/>
      <c r="OTE1416" s="333"/>
      <c r="OTF1416" s="333"/>
      <c r="OTG1416" s="333"/>
      <c r="OTH1416" s="333"/>
      <c r="OTI1416" s="333"/>
      <c r="OTJ1416" s="333"/>
      <c r="OTK1416" s="333"/>
      <c r="OTL1416" s="333"/>
      <c r="OTM1416" s="333"/>
      <c r="OTN1416" s="333"/>
      <c r="OTO1416" s="333"/>
      <c r="OTP1416" s="333"/>
      <c r="OTQ1416" s="333"/>
      <c r="OTR1416" s="333"/>
      <c r="OTS1416" s="333"/>
      <c r="OTT1416" s="333"/>
      <c r="OTU1416" s="333"/>
      <c r="OTV1416" s="333"/>
      <c r="OTW1416" s="333"/>
      <c r="OTX1416" s="333"/>
      <c r="OTY1416" s="333"/>
      <c r="OTZ1416" s="333"/>
      <c r="OUA1416" s="333"/>
      <c r="OUB1416" s="333"/>
      <c r="OUC1416" s="333"/>
      <c r="OUD1416" s="333"/>
      <c r="OUE1416" s="333"/>
      <c r="OUF1416" s="333"/>
      <c r="OUG1416" s="333"/>
      <c r="OUH1416" s="333"/>
      <c r="OUI1416" s="333"/>
      <c r="OUJ1416" s="333"/>
      <c r="OUK1416" s="333"/>
      <c r="OUL1416" s="333"/>
      <c r="OUM1416" s="333"/>
      <c r="OUN1416" s="333"/>
      <c r="OUO1416" s="333"/>
      <c r="OUP1416" s="333"/>
      <c r="OUQ1416" s="333"/>
      <c r="OUR1416" s="333"/>
      <c r="OUS1416" s="333"/>
      <c r="OUT1416" s="333"/>
      <c r="OUU1416" s="333"/>
      <c r="OUV1416" s="333"/>
      <c r="OUW1416" s="333"/>
      <c r="OUX1416" s="333"/>
      <c r="OUY1416" s="333"/>
      <c r="OUZ1416" s="333"/>
      <c r="OVA1416" s="333"/>
      <c r="OVB1416" s="333"/>
      <c r="OVC1416" s="333"/>
      <c r="OVD1416" s="333"/>
      <c r="OVE1416" s="333"/>
      <c r="OVF1416" s="333"/>
      <c r="OVG1416" s="333"/>
      <c r="OVH1416" s="333"/>
      <c r="OVI1416" s="333"/>
      <c r="OVJ1416" s="333"/>
      <c r="OVK1416" s="333"/>
      <c r="OVL1416" s="333"/>
      <c r="OVM1416" s="333"/>
      <c r="OVN1416" s="333"/>
      <c r="OVO1416" s="333"/>
      <c r="OVP1416" s="333"/>
      <c r="OVQ1416" s="333"/>
      <c r="OVR1416" s="333"/>
      <c r="OVS1416" s="333"/>
      <c r="OVT1416" s="333"/>
      <c r="OVU1416" s="333"/>
      <c r="OVV1416" s="333"/>
      <c r="OVW1416" s="333"/>
      <c r="OVX1416" s="333"/>
      <c r="OVY1416" s="333"/>
      <c r="OVZ1416" s="333"/>
      <c r="OWA1416" s="333"/>
      <c r="OWB1416" s="333"/>
      <c r="OWC1416" s="333"/>
      <c r="OWD1416" s="333"/>
      <c r="OWE1416" s="333"/>
      <c r="OWF1416" s="333"/>
      <c r="OWG1416" s="333"/>
      <c r="OWH1416" s="333"/>
      <c r="OWI1416" s="333"/>
      <c r="OWJ1416" s="333"/>
      <c r="OWK1416" s="333"/>
      <c r="OWL1416" s="333"/>
      <c r="OWM1416" s="333"/>
      <c r="OWN1416" s="333"/>
      <c r="OWO1416" s="333"/>
      <c r="OWP1416" s="333"/>
      <c r="OWQ1416" s="333"/>
      <c r="OWR1416" s="333"/>
      <c r="OWS1416" s="333"/>
      <c r="OWT1416" s="333"/>
      <c r="OWU1416" s="333"/>
      <c r="OWV1416" s="333"/>
      <c r="OWW1416" s="333"/>
      <c r="OWX1416" s="333"/>
      <c r="OWY1416" s="333"/>
      <c r="OWZ1416" s="333"/>
      <c r="OXA1416" s="333"/>
      <c r="OXB1416" s="333"/>
      <c r="OXC1416" s="333"/>
      <c r="OXD1416" s="333"/>
      <c r="OXE1416" s="333"/>
      <c r="OXF1416" s="333"/>
      <c r="OXG1416" s="333"/>
      <c r="OXH1416" s="333"/>
      <c r="OXI1416" s="333"/>
      <c r="OXJ1416" s="333"/>
      <c r="OXK1416" s="333"/>
      <c r="OXL1416" s="333"/>
      <c r="OXM1416" s="333"/>
      <c r="OXN1416" s="333"/>
      <c r="OXO1416" s="333"/>
      <c r="OXP1416" s="333"/>
      <c r="OXQ1416" s="333"/>
      <c r="OXR1416" s="333"/>
      <c r="OXS1416" s="333"/>
      <c r="OXT1416" s="333"/>
      <c r="OXU1416" s="333"/>
      <c r="OXV1416" s="333"/>
      <c r="OXW1416" s="333"/>
      <c r="OXX1416" s="333"/>
      <c r="OXY1416" s="333"/>
      <c r="OXZ1416" s="333"/>
      <c r="OYA1416" s="333"/>
      <c r="OYB1416" s="333"/>
      <c r="OYC1416" s="333"/>
      <c r="OYD1416" s="333"/>
      <c r="OYE1416" s="333"/>
      <c r="OYF1416" s="333"/>
      <c r="OYG1416" s="333"/>
      <c r="OYH1416" s="333"/>
      <c r="OYI1416" s="333"/>
      <c r="OYJ1416" s="333"/>
      <c r="OYK1416" s="333"/>
      <c r="OYL1416" s="333"/>
      <c r="OYM1416" s="333"/>
      <c r="OYN1416" s="333"/>
      <c r="OYO1416" s="333"/>
      <c r="OYP1416" s="333"/>
      <c r="OYQ1416" s="333"/>
      <c r="OYR1416" s="333"/>
      <c r="OYS1416" s="333"/>
      <c r="OYT1416" s="333"/>
      <c r="OYU1416" s="333"/>
      <c r="OYV1416" s="333"/>
      <c r="OYW1416" s="333"/>
      <c r="OYX1416" s="333"/>
      <c r="OYY1416" s="333"/>
      <c r="OYZ1416" s="333"/>
      <c r="OZA1416" s="333"/>
      <c r="OZB1416" s="333"/>
      <c r="OZC1416" s="333"/>
      <c r="OZD1416" s="333"/>
      <c r="OZE1416" s="333"/>
      <c r="OZF1416" s="333"/>
      <c r="OZG1416" s="333"/>
      <c r="OZH1416" s="333"/>
      <c r="OZI1416" s="333"/>
      <c r="OZJ1416" s="333"/>
      <c r="OZK1416" s="333"/>
      <c r="OZL1416" s="333"/>
      <c r="OZM1416" s="333"/>
      <c r="OZN1416" s="333"/>
      <c r="OZO1416" s="333"/>
      <c r="OZP1416" s="333"/>
      <c r="OZQ1416" s="333"/>
      <c r="OZR1416" s="333"/>
      <c r="OZS1416" s="333"/>
      <c r="OZT1416" s="333"/>
      <c r="OZU1416" s="333"/>
      <c r="OZV1416" s="333"/>
      <c r="OZW1416" s="333"/>
      <c r="OZX1416" s="333"/>
      <c r="OZY1416" s="333"/>
      <c r="OZZ1416" s="333"/>
      <c r="PAA1416" s="333"/>
      <c r="PAB1416" s="333"/>
      <c r="PAC1416" s="333"/>
      <c r="PAD1416" s="333"/>
      <c r="PAE1416" s="333"/>
      <c r="PAF1416" s="333"/>
      <c r="PAG1416" s="333"/>
      <c r="PAH1416" s="333"/>
      <c r="PAI1416" s="333"/>
      <c r="PAJ1416" s="333"/>
      <c r="PAK1416" s="333"/>
      <c r="PAL1416" s="333"/>
      <c r="PAM1416" s="333"/>
      <c r="PAN1416" s="333"/>
      <c r="PAO1416" s="333"/>
      <c r="PAP1416" s="333"/>
      <c r="PAQ1416" s="333"/>
      <c r="PAR1416" s="333"/>
      <c r="PAS1416" s="333"/>
      <c r="PAT1416" s="333"/>
      <c r="PAU1416" s="333"/>
      <c r="PAV1416" s="333"/>
      <c r="PAW1416" s="333"/>
      <c r="PAX1416" s="333"/>
      <c r="PAY1416" s="333"/>
      <c r="PAZ1416" s="333"/>
      <c r="PBA1416" s="333"/>
      <c r="PBB1416" s="333"/>
      <c r="PBC1416" s="333"/>
      <c r="PBD1416" s="333"/>
      <c r="PBE1416" s="333"/>
      <c r="PBF1416" s="333"/>
      <c r="PBG1416" s="333"/>
      <c r="PBH1416" s="333"/>
      <c r="PBI1416" s="333"/>
      <c r="PBJ1416" s="333"/>
      <c r="PBK1416" s="333"/>
      <c r="PBL1416" s="333"/>
      <c r="PBM1416" s="333"/>
      <c r="PBN1416" s="333"/>
      <c r="PBO1416" s="333"/>
      <c r="PBP1416" s="333"/>
      <c r="PBQ1416" s="333"/>
      <c r="PBR1416" s="333"/>
      <c r="PBS1416" s="333"/>
      <c r="PBT1416" s="333"/>
      <c r="PBU1416" s="333"/>
      <c r="PBV1416" s="333"/>
      <c r="PBW1416" s="333"/>
      <c r="PBX1416" s="333"/>
      <c r="PBY1416" s="333"/>
      <c r="PBZ1416" s="333"/>
      <c r="PCA1416" s="333"/>
      <c r="PCB1416" s="333"/>
      <c r="PCC1416" s="333"/>
      <c r="PCD1416" s="333"/>
      <c r="PCE1416" s="333"/>
      <c r="PCF1416" s="333"/>
      <c r="PCG1416" s="333"/>
      <c r="PCH1416" s="333"/>
      <c r="PCI1416" s="333"/>
      <c r="PCJ1416" s="333"/>
      <c r="PCK1416" s="333"/>
      <c r="PCL1416" s="333"/>
      <c r="PCM1416" s="333"/>
      <c r="PCN1416" s="333"/>
      <c r="PCO1416" s="333"/>
      <c r="PCP1416" s="333"/>
      <c r="PCQ1416" s="333"/>
      <c r="PCR1416" s="333"/>
      <c r="PCS1416" s="333"/>
      <c r="PCT1416" s="333"/>
      <c r="PCU1416" s="333"/>
      <c r="PCV1416" s="333"/>
      <c r="PCW1416" s="333"/>
      <c r="PCX1416" s="333"/>
      <c r="PCY1416" s="333"/>
      <c r="PCZ1416" s="333"/>
      <c r="PDA1416" s="333"/>
      <c r="PDB1416" s="333"/>
      <c r="PDC1416" s="333"/>
      <c r="PDD1416" s="333"/>
      <c r="PDE1416" s="333"/>
      <c r="PDF1416" s="333"/>
      <c r="PDG1416" s="333"/>
      <c r="PDH1416" s="333"/>
      <c r="PDI1416" s="333"/>
      <c r="PDJ1416" s="333"/>
      <c r="PDK1416" s="333"/>
      <c r="PDL1416" s="333"/>
      <c r="PDM1416" s="333"/>
      <c r="PDN1416" s="333"/>
      <c r="PDO1416" s="333"/>
      <c r="PDP1416" s="333"/>
      <c r="PDQ1416" s="333"/>
      <c r="PDR1416" s="333"/>
      <c r="PDS1416" s="333"/>
      <c r="PDT1416" s="333"/>
      <c r="PDU1416" s="333"/>
      <c r="PDV1416" s="333"/>
      <c r="PDW1416" s="333"/>
      <c r="PDX1416" s="333"/>
      <c r="PDY1416" s="333"/>
      <c r="PDZ1416" s="333"/>
      <c r="PEA1416" s="333"/>
      <c r="PEB1416" s="333"/>
      <c r="PEC1416" s="333"/>
      <c r="PED1416" s="333"/>
      <c r="PEE1416" s="333"/>
      <c r="PEF1416" s="333"/>
      <c r="PEG1416" s="333"/>
      <c r="PEH1416" s="333"/>
      <c r="PEI1416" s="333"/>
      <c r="PEJ1416" s="333"/>
      <c r="PEK1416" s="333"/>
      <c r="PEL1416" s="333"/>
      <c r="PEM1416" s="333"/>
      <c r="PEN1416" s="333"/>
      <c r="PEO1416" s="333"/>
      <c r="PEP1416" s="333"/>
      <c r="PEQ1416" s="333"/>
      <c r="PER1416" s="333"/>
      <c r="PES1416" s="333"/>
      <c r="PET1416" s="333"/>
      <c r="PEU1416" s="333"/>
      <c r="PEV1416" s="333"/>
      <c r="PEW1416" s="333"/>
      <c r="PEX1416" s="333"/>
      <c r="PEY1416" s="333"/>
      <c r="PEZ1416" s="333"/>
      <c r="PFA1416" s="333"/>
      <c r="PFB1416" s="333"/>
      <c r="PFC1416" s="333"/>
      <c r="PFD1416" s="333"/>
      <c r="PFE1416" s="333"/>
      <c r="PFF1416" s="333"/>
      <c r="PFG1416" s="333"/>
      <c r="PFH1416" s="333"/>
      <c r="PFI1416" s="333"/>
      <c r="PFJ1416" s="333"/>
      <c r="PFK1416" s="333"/>
      <c r="PFL1416" s="333"/>
      <c r="PFM1416" s="333"/>
      <c r="PFN1416" s="333"/>
      <c r="PFO1416" s="333"/>
      <c r="PFP1416" s="333"/>
      <c r="PFQ1416" s="333"/>
      <c r="PFR1416" s="333"/>
      <c r="PFS1416" s="333"/>
      <c r="PFT1416" s="333"/>
      <c r="PFU1416" s="333"/>
      <c r="PFV1416" s="333"/>
      <c r="PFW1416" s="333"/>
      <c r="PFX1416" s="333"/>
      <c r="PFY1416" s="333"/>
      <c r="PFZ1416" s="333"/>
      <c r="PGA1416" s="333"/>
      <c r="PGB1416" s="333"/>
      <c r="PGC1416" s="333"/>
      <c r="PGD1416" s="333"/>
      <c r="PGE1416" s="333"/>
      <c r="PGF1416" s="333"/>
      <c r="PGG1416" s="333"/>
      <c r="PGH1416" s="333"/>
      <c r="PGI1416" s="333"/>
      <c r="PGJ1416" s="333"/>
      <c r="PGK1416" s="333"/>
      <c r="PGL1416" s="333"/>
      <c r="PGM1416" s="333"/>
      <c r="PGN1416" s="333"/>
      <c r="PGO1416" s="333"/>
      <c r="PGP1416" s="333"/>
      <c r="PGQ1416" s="333"/>
      <c r="PGR1416" s="333"/>
      <c r="PGS1416" s="333"/>
      <c r="PGT1416" s="333"/>
      <c r="PGU1416" s="333"/>
      <c r="PGV1416" s="333"/>
      <c r="PGW1416" s="333"/>
      <c r="PGX1416" s="333"/>
      <c r="PGY1416" s="333"/>
      <c r="PGZ1416" s="333"/>
      <c r="PHA1416" s="333"/>
      <c r="PHB1416" s="333"/>
      <c r="PHC1416" s="333"/>
      <c r="PHD1416" s="333"/>
      <c r="PHE1416" s="333"/>
      <c r="PHF1416" s="333"/>
      <c r="PHG1416" s="333"/>
      <c r="PHH1416" s="333"/>
      <c r="PHI1416" s="333"/>
      <c r="PHJ1416" s="333"/>
      <c r="PHK1416" s="333"/>
      <c r="PHL1416" s="333"/>
      <c r="PHM1416" s="333"/>
      <c r="PHN1416" s="333"/>
      <c r="PHO1416" s="333"/>
      <c r="PHP1416" s="333"/>
      <c r="PHQ1416" s="333"/>
      <c r="PHR1416" s="333"/>
      <c r="PHS1416" s="333"/>
      <c r="PHT1416" s="333"/>
      <c r="PHU1416" s="333"/>
      <c r="PHV1416" s="333"/>
      <c r="PHW1416" s="333"/>
      <c r="PHX1416" s="333"/>
      <c r="PHY1416" s="333"/>
      <c r="PHZ1416" s="333"/>
      <c r="PIA1416" s="333"/>
      <c r="PIB1416" s="333"/>
      <c r="PIC1416" s="333"/>
      <c r="PID1416" s="333"/>
      <c r="PIE1416" s="333"/>
      <c r="PIF1416" s="333"/>
      <c r="PIG1416" s="333"/>
      <c r="PIH1416" s="333"/>
      <c r="PII1416" s="333"/>
      <c r="PIJ1416" s="333"/>
      <c r="PIK1416" s="333"/>
      <c r="PIL1416" s="333"/>
      <c r="PIM1416" s="333"/>
      <c r="PIN1416" s="333"/>
      <c r="PIO1416" s="333"/>
      <c r="PIP1416" s="333"/>
      <c r="PIQ1416" s="333"/>
      <c r="PIR1416" s="333"/>
      <c r="PIS1416" s="333"/>
      <c r="PIT1416" s="333"/>
      <c r="PIU1416" s="333"/>
      <c r="PIV1416" s="333"/>
      <c r="PIW1416" s="333"/>
      <c r="PIX1416" s="333"/>
      <c r="PIY1416" s="333"/>
      <c r="PIZ1416" s="333"/>
      <c r="PJA1416" s="333"/>
      <c r="PJB1416" s="333"/>
      <c r="PJC1416" s="333"/>
      <c r="PJD1416" s="333"/>
      <c r="PJE1416" s="333"/>
      <c r="PJF1416" s="333"/>
      <c r="PJG1416" s="333"/>
      <c r="PJH1416" s="333"/>
      <c r="PJI1416" s="333"/>
      <c r="PJJ1416" s="333"/>
      <c r="PJK1416" s="333"/>
      <c r="PJL1416" s="333"/>
      <c r="PJM1416" s="333"/>
      <c r="PJN1416" s="333"/>
      <c r="PJO1416" s="333"/>
      <c r="PJP1416" s="333"/>
      <c r="PJQ1416" s="333"/>
      <c r="PJR1416" s="333"/>
      <c r="PJS1416" s="333"/>
      <c r="PJT1416" s="333"/>
      <c r="PJU1416" s="333"/>
      <c r="PJV1416" s="333"/>
      <c r="PJW1416" s="333"/>
      <c r="PJX1416" s="333"/>
      <c r="PJY1416" s="333"/>
      <c r="PJZ1416" s="333"/>
      <c r="PKA1416" s="333"/>
      <c r="PKB1416" s="333"/>
      <c r="PKC1416" s="333"/>
      <c r="PKD1416" s="333"/>
      <c r="PKE1416" s="333"/>
      <c r="PKF1416" s="333"/>
      <c r="PKG1416" s="333"/>
      <c r="PKH1416" s="333"/>
      <c r="PKI1416" s="333"/>
      <c r="PKJ1416" s="333"/>
      <c r="PKK1416" s="333"/>
      <c r="PKL1416" s="333"/>
      <c r="PKM1416" s="333"/>
      <c r="PKN1416" s="333"/>
      <c r="PKO1416" s="333"/>
      <c r="PKP1416" s="333"/>
      <c r="PKQ1416" s="333"/>
      <c r="PKR1416" s="333"/>
      <c r="PKS1416" s="333"/>
      <c r="PKT1416" s="333"/>
      <c r="PKU1416" s="333"/>
      <c r="PKV1416" s="333"/>
      <c r="PKW1416" s="333"/>
      <c r="PKX1416" s="333"/>
      <c r="PKY1416" s="333"/>
      <c r="PKZ1416" s="333"/>
      <c r="PLA1416" s="333"/>
      <c r="PLB1416" s="333"/>
      <c r="PLC1416" s="333"/>
      <c r="PLD1416" s="333"/>
      <c r="PLE1416" s="333"/>
      <c r="PLF1416" s="333"/>
      <c r="PLG1416" s="333"/>
      <c r="PLH1416" s="333"/>
      <c r="PLI1416" s="333"/>
      <c r="PLJ1416" s="333"/>
      <c r="PLK1416" s="333"/>
      <c r="PLL1416" s="333"/>
      <c r="PLM1416" s="333"/>
      <c r="PLN1416" s="333"/>
      <c r="PLO1416" s="333"/>
      <c r="PLP1416" s="333"/>
      <c r="PLQ1416" s="333"/>
      <c r="PLR1416" s="333"/>
      <c r="PLS1416" s="333"/>
      <c r="PLT1416" s="333"/>
      <c r="PLU1416" s="333"/>
      <c r="PLV1416" s="333"/>
      <c r="PLW1416" s="333"/>
      <c r="PLX1416" s="333"/>
      <c r="PLY1416" s="333"/>
      <c r="PLZ1416" s="333"/>
      <c r="PMA1416" s="333"/>
      <c r="PMB1416" s="333"/>
      <c r="PMC1416" s="333"/>
      <c r="PMD1416" s="333"/>
      <c r="PME1416" s="333"/>
      <c r="PMF1416" s="333"/>
      <c r="PMG1416" s="333"/>
      <c r="PMH1416" s="333"/>
      <c r="PMI1416" s="333"/>
      <c r="PMJ1416" s="333"/>
      <c r="PMK1416" s="333"/>
      <c r="PML1416" s="333"/>
      <c r="PMM1416" s="333"/>
      <c r="PMN1416" s="333"/>
      <c r="PMO1416" s="333"/>
      <c r="PMP1416" s="333"/>
      <c r="PMQ1416" s="333"/>
      <c r="PMR1416" s="333"/>
      <c r="PMS1416" s="333"/>
      <c r="PMT1416" s="333"/>
      <c r="PMU1416" s="333"/>
      <c r="PMV1416" s="333"/>
      <c r="PMW1416" s="333"/>
      <c r="PMX1416" s="333"/>
      <c r="PMY1416" s="333"/>
      <c r="PMZ1416" s="333"/>
      <c r="PNA1416" s="333"/>
      <c r="PNB1416" s="333"/>
      <c r="PNC1416" s="333"/>
      <c r="PND1416" s="333"/>
      <c r="PNE1416" s="333"/>
      <c r="PNF1416" s="333"/>
      <c r="PNG1416" s="333"/>
      <c r="PNH1416" s="333"/>
      <c r="PNI1416" s="333"/>
      <c r="PNJ1416" s="333"/>
      <c r="PNK1416" s="333"/>
      <c r="PNL1416" s="333"/>
      <c r="PNM1416" s="333"/>
      <c r="PNN1416" s="333"/>
      <c r="PNO1416" s="333"/>
      <c r="PNP1416" s="333"/>
      <c r="PNQ1416" s="333"/>
      <c r="PNR1416" s="333"/>
      <c r="PNS1416" s="333"/>
      <c r="PNT1416" s="333"/>
      <c r="PNU1416" s="333"/>
      <c r="PNV1416" s="333"/>
      <c r="PNW1416" s="333"/>
      <c r="PNX1416" s="333"/>
      <c r="PNY1416" s="333"/>
      <c r="PNZ1416" s="333"/>
      <c r="POA1416" s="333"/>
      <c r="POB1416" s="333"/>
      <c r="POC1416" s="333"/>
      <c r="POD1416" s="333"/>
      <c r="POE1416" s="333"/>
      <c r="POF1416" s="333"/>
      <c r="POG1416" s="333"/>
      <c r="POH1416" s="333"/>
      <c r="POI1416" s="333"/>
      <c r="POJ1416" s="333"/>
      <c r="POK1416" s="333"/>
      <c r="POL1416" s="333"/>
      <c r="POM1416" s="333"/>
      <c r="PON1416" s="333"/>
      <c r="POO1416" s="333"/>
      <c r="POP1416" s="333"/>
      <c r="POQ1416" s="333"/>
      <c r="POR1416" s="333"/>
      <c r="POS1416" s="333"/>
      <c r="POT1416" s="333"/>
      <c r="POU1416" s="333"/>
      <c r="POV1416" s="333"/>
      <c r="POW1416" s="333"/>
      <c r="POX1416" s="333"/>
      <c r="POY1416" s="333"/>
      <c r="POZ1416" s="333"/>
      <c r="PPA1416" s="333"/>
      <c r="PPB1416" s="333"/>
      <c r="PPC1416" s="333"/>
      <c r="PPD1416" s="333"/>
      <c r="PPE1416" s="333"/>
      <c r="PPF1416" s="333"/>
      <c r="PPG1416" s="333"/>
      <c r="PPH1416" s="333"/>
      <c r="PPI1416" s="333"/>
      <c r="PPJ1416" s="333"/>
      <c r="PPK1416" s="333"/>
      <c r="PPL1416" s="333"/>
      <c r="PPM1416" s="333"/>
      <c r="PPN1416" s="333"/>
      <c r="PPO1416" s="333"/>
      <c r="PPP1416" s="333"/>
      <c r="PPQ1416" s="333"/>
      <c r="PPR1416" s="333"/>
      <c r="PPS1416" s="333"/>
      <c r="PPT1416" s="333"/>
      <c r="PPU1416" s="333"/>
      <c r="PPV1416" s="333"/>
      <c r="PPW1416" s="333"/>
      <c r="PPX1416" s="333"/>
      <c r="PPY1416" s="333"/>
      <c r="PPZ1416" s="333"/>
      <c r="PQA1416" s="333"/>
      <c r="PQB1416" s="333"/>
      <c r="PQC1416" s="333"/>
      <c r="PQD1416" s="333"/>
      <c r="PQE1416" s="333"/>
      <c r="PQF1416" s="333"/>
      <c r="PQG1416" s="333"/>
      <c r="PQH1416" s="333"/>
      <c r="PQI1416" s="333"/>
      <c r="PQJ1416" s="333"/>
      <c r="PQK1416" s="333"/>
      <c r="PQL1416" s="333"/>
      <c r="PQM1416" s="333"/>
      <c r="PQN1416" s="333"/>
      <c r="PQO1416" s="333"/>
      <c r="PQP1416" s="333"/>
      <c r="PQQ1416" s="333"/>
      <c r="PQR1416" s="333"/>
      <c r="PQS1416" s="333"/>
      <c r="PQT1416" s="333"/>
      <c r="PQU1416" s="333"/>
      <c r="PQV1416" s="333"/>
      <c r="PQW1416" s="333"/>
      <c r="PQX1416" s="333"/>
      <c r="PQY1416" s="333"/>
      <c r="PQZ1416" s="333"/>
      <c r="PRA1416" s="333"/>
      <c r="PRB1416" s="333"/>
      <c r="PRC1416" s="333"/>
      <c r="PRD1416" s="333"/>
      <c r="PRE1416" s="333"/>
      <c r="PRF1416" s="333"/>
      <c r="PRG1416" s="333"/>
      <c r="PRH1416" s="333"/>
      <c r="PRI1416" s="333"/>
      <c r="PRJ1416" s="333"/>
      <c r="PRK1416" s="333"/>
      <c r="PRL1416" s="333"/>
      <c r="PRM1416" s="333"/>
      <c r="PRN1416" s="333"/>
      <c r="PRO1416" s="333"/>
      <c r="PRP1416" s="333"/>
      <c r="PRQ1416" s="333"/>
      <c r="PRR1416" s="333"/>
      <c r="PRS1416" s="333"/>
      <c r="PRT1416" s="333"/>
      <c r="PRU1416" s="333"/>
      <c r="PRV1416" s="333"/>
      <c r="PRW1416" s="333"/>
      <c r="PRX1416" s="333"/>
      <c r="PRY1416" s="333"/>
      <c r="PRZ1416" s="333"/>
      <c r="PSA1416" s="333"/>
      <c r="PSB1416" s="333"/>
      <c r="PSC1416" s="333"/>
      <c r="PSD1416" s="333"/>
      <c r="PSE1416" s="333"/>
      <c r="PSF1416" s="333"/>
      <c r="PSG1416" s="333"/>
      <c r="PSH1416" s="333"/>
      <c r="PSI1416" s="333"/>
      <c r="PSJ1416" s="333"/>
      <c r="PSK1416" s="333"/>
      <c r="PSL1416" s="333"/>
      <c r="PSM1416" s="333"/>
      <c r="PSN1416" s="333"/>
      <c r="PSO1416" s="333"/>
      <c r="PSP1416" s="333"/>
      <c r="PSQ1416" s="333"/>
      <c r="PSR1416" s="333"/>
      <c r="PSS1416" s="333"/>
      <c r="PST1416" s="333"/>
      <c r="PSU1416" s="333"/>
      <c r="PSV1416" s="333"/>
      <c r="PSW1416" s="333"/>
      <c r="PSX1416" s="333"/>
      <c r="PSY1416" s="333"/>
      <c r="PSZ1416" s="333"/>
      <c r="PTA1416" s="333"/>
      <c r="PTB1416" s="333"/>
      <c r="PTC1416" s="333"/>
      <c r="PTD1416" s="333"/>
      <c r="PTE1416" s="333"/>
      <c r="PTF1416" s="333"/>
      <c r="PTG1416" s="333"/>
      <c r="PTH1416" s="333"/>
      <c r="PTI1416" s="333"/>
      <c r="PTJ1416" s="333"/>
      <c r="PTK1416" s="333"/>
      <c r="PTL1416" s="333"/>
      <c r="PTM1416" s="333"/>
      <c r="PTN1416" s="333"/>
      <c r="PTO1416" s="333"/>
      <c r="PTP1416" s="333"/>
      <c r="PTQ1416" s="333"/>
      <c r="PTR1416" s="333"/>
      <c r="PTS1416" s="333"/>
      <c r="PTT1416" s="333"/>
      <c r="PTU1416" s="333"/>
      <c r="PTV1416" s="333"/>
      <c r="PTW1416" s="333"/>
      <c r="PTX1416" s="333"/>
      <c r="PTY1416" s="333"/>
      <c r="PTZ1416" s="333"/>
      <c r="PUA1416" s="333"/>
      <c r="PUB1416" s="333"/>
      <c r="PUC1416" s="333"/>
      <c r="PUD1416" s="333"/>
      <c r="PUE1416" s="333"/>
      <c r="PUF1416" s="333"/>
      <c r="PUG1416" s="333"/>
      <c r="PUH1416" s="333"/>
      <c r="PUI1416" s="333"/>
      <c r="PUJ1416" s="333"/>
      <c r="PUK1416" s="333"/>
      <c r="PUL1416" s="333"/>
      <c r="PUM1416" s="333"/>
      <c r="PUN1416" s="333"/>
      <c r="PUO1416" s="333"/>
      <c r="PUP1416" s="333"/>
      <c r="PUQ1416" s="333"/>
      <c r="PUR1416" s="333"/>
      <c r="PUS1416" s="333"/>
      <c r="PUT1416" s="333"/>
      <c r="PUU1416" s="333"/>
      <c r="PUV1416" s="333"/>
      <c r="PUW1416" s="333"/>
      <c r="PUX1416" s="333"/>
      <c r="PUY1416" s="333"/>
      <c r="PUZ1416" s="333"/>
      <c r="PVA1416" s="333"/>
      <c r="PVB1416" s="333"/>
      <c r="PVC1416" s="333"/>
      <c r="PVD1416" s="333"/>
      <c r="PVE1416" s="333"/>
      <c r="PVF1416" s="333"/>
      <c r="PVG1416" s="333"/>
      <c r="PVH1416" s="333"/>
      <c r="PVI1416" s="333"/>
      <c r="PVJ1416" s="333"/>
      <c r="PVK1416" s="333"/>
      <c r="PVL1416" s="333"/>
      <c r="PVM1416" s="333"/>
      <c r="PVN1416" s="333"/>
      <c r="PVO1416" s="333"/>
      <c r="PVP1416" s="333"/>
      <c r="PVQ1416" s="333"/>
      <c r="PVR1416" s="333"/>
      <c r="PVS1416" s="333"/>
      <c r="PVT1416" s="333"/>
      <c r="PVU1416" s="333"/>
      <c r="PVV1416" s="333"/>
      <c r="PVW1416" s="333"/>
      <c r="PVX1416" s="333"/>
      <c r="PVY1416" s="333"/>
      <c r="PVZ1416" s="333"/>
      <c r="PWA1416" s="333"/>
      <c r="PWB1416" s="333"/>
      <c r="PWC1416" s="333"/>
      <c r="PWD1416" s="333"/>
      <c r="PWE1416" s="333"/>
      <c r="PWF1416" s="333"/>
      <c r="PWG1416" s="333"/>
      <c r="PWH1416" s="333"/>
      <c r="PWI1416" s="333"/>
      <c r="PWJ1416" s="333"/>
      <c r="PWK1416" s="333"/>
      <c r="PWL1416" s="333"/>
      <c r="PWM1416" s="333"/>
      <c r="PWN1416" s="333"/>
      <c r="PWO1416" s="333"/>
      <c r="PWP1416" s="333"/>
      <c r="PWQ1416" s="333"/>
      <c r="PWR1416" s="333"/>
      <c r="PWS1416" s="333"/>
      <c r="PWT1416" s="333"/>
      <c r="PWU1416" s="333"/>
      <c r="PWV1416" s="333"/>
      <c r="PWW1416" s="333"/>
      <c r="PWX1416" s="333"/>
      <c r="PWY1416" s="333"/>
      <c r="PWZ1416" s="333"/>
      <c r="PXA1416" s="333"/>
      <c r="PXB1416" s="333"/>
      <c r="PXC1416" s="333"/>
      <c r="PXD1416" s="333"/>
      <c r="PXE1416" s="333"/>
      <c r="PXF1416" s="333"/>
      <c r="PXG1416" s="333"/>
      <c r="PXH1416" s="333"/>
      <c r="PXI1416" s="333"/>
      <c r="PXJ1416" s="333"/>
      <c r="PXK1416" s="333"/>
      <c r="PXL1416" s="333"/>
      <c r="PXM1416" s="333"/>
      <c r="PXN1416" s="333"/>
      <c r="PXO1416" s="333"/>
      <c r="PXP1416" s="333"/>
      <c r="PXQ1416" s="333"/>
      <c r="PXR1416" s="333"/>
      <c r="PXS1416" s="333"/>
      <c r="PXT1416" s="333"/>
      <c r="PXU1416" s="333"/>
      <c r="PXV1416" s="333"/>
      <c r="PXW1416" s="333"/>
      <c r="PXX1416" s="333"/>
      <c r="PXY1416" s="333"/>
      <c r="PXZ1416" s="333"/>
      <c r="PYA1416" s="333"/>
      <c r="PYB1416" s="333"/>
      <c r="PYC1416" s="333"/>
      <c r="PYD1416" s="333"/>
      <c r="PYE1416" s="333"/>
      <c r="PYF1416" s="333"/>
      <c r="PYG1416" s="333"/>
      <c r="PYH1416" s="333"/>
      <c r="PYI1416" s="333"/>
      <c r="PYJ1416" s="333"/>
      <c r="PYK1416" s="333"/>
      <c r="PYL1416" s="333"/>
      <c r="PYM1416" s="333"/>
      <c r="PYN1416" s="333"/>
      <c r="PYO1416" s="333"/>
      <c r="PYP1416" s="333"/>
      <c r="PYQ1416" s="333"/>
      <c r="PYR1416" s="333"/>
      <c r="PYS1416" s="333"/>
      <c r="PYT1416" s="333"/>
      <c r="PYU1416" s="333"/>
      <c r="PYV1416" s="333"/>
      <c r="PYW1416" s="333"/>
      <c r="PYX1416" s="333"/>
      <c r="PYY1416" s="333"/>
      <c r="PYZ1416" s="333"/>
      <c r="PZA1416" s="333"/>
      <c r="PZB1416" s="333"/>
      <c r="PZC1416" s="333"/>
      <c r="PZD1416" s="333"/>
      <c r="PZE1416" s="333"/>
      <c r="PZF1416" s="333"/>
      <c r="PZG1416" s="333"/>
      <c r="PZH1416" s="333"/>
      <c r="PZI1416" s="333"/>
      <c r="PZJ1416" s="333"/>
      <c r="PZK1416" s="333"/>
      <c r="PZL1416" s="333"/>
      <c r="PZM1416" s="333"/>
      <c r="PZN1416" s="333"/>
      <c r="PZO1416" s="333"/>
      <c r="PZP1416" s="333"/>
      <c r="PZQ1416" s="333"/>
      <c r="PZR1416" s="333"/>
      <c r="PZS1416" s="333"/>
      <c r="PZT1416" s="333"/>
      <c r="PZU1416" s="333"/>
      <c r="PZV1416" s="333"/>
      <c r="PZW1416" s="333"/>
      <c r="PZX1416" s="333"/>
      <c r="PZY1416" s="333"/>
      <c r="PZZ1416" s="333"/>
      <c r="QAA1416" s="333"/>
      <c r="QAB1416" s="333"/>
      <c r="QAC1416" s="333"/>
      <c r="QAD1416" s="333"/>
      <c r="QAE1416" s="333"/>
      <c r="QAF1416" s="333"/>
      <c r="QAG1416" s="333"/>
      <c r="QAH1416" s="333"/>
      <c r="QAI1416" s="333"/>
      <c r="QAJ1416" s="333"/>
      <c r="QAK1416" s="333"/>
      <c r="QAL1416" s="333"/>
      <c r="QAM1416" s="333"/>
      <c r="QAN1416" s="333"/>
      <c r="QAO1416" s="333"/>
      <c r="QAP1416" s="333"/>
      <c r="QAQ1416" s="333"/>
      <c r="QAR1416" s="333"/>
      <c r="QAS1416" s="333"/>
      <c r="QAT1416" s="333"/>
      <c r="QAU1416" s="333"/>
      <c r="QAV1416" s="333"/>
      <c r="QAW1416" s="333"/>
      <c r="QAX1416" s="333"/>
      <c r="QAY1416" s="333"/>
      <c r="QAZ1416" s="333"/>
      <c r="QBA1416" s="333"/>
      <c r="QBB1416" s="333"/>
      <c r="QBC1416" s="333"/>
      <c r="QBD1416" s="333"/>
      <c r="QBE1416" s="333"/>
      <c r="QBF1416" s="333"/>
      <c r="QBG1416" s="333"/>
      <c r="QBH1416" s="333"/>
      <c r="QBI1416" s="333"/>
      <c r="QBJ1416" s="333"/>
      <c r="QBK1416" s="333"/>
      <c r="QBL1416" s="333"/>
      <c r="QBM1416" s="333"/>
      <c r="QBN1416" s="333"/>
      <c r="QBO1416" s="333"/>
      <c r="QBP1416" s="333"/>
      <c r="QBQ1416" s="333"/>
      <c r="QBR1416" s="333"/>
      <c r="QBS1416" s="333"/>
      <c r="QBT1416" s="333"/>
      <c r="QBU1416" s="333"/>
      <c r="QBV1416" s="333"/>
      <c r="QBW1416" s="333"/>
      <c r="QBX1416" s="333"/>
      <c r="QBY1416" s="333"/>
      <c r="QBZ1416" s="333"/>
      <c r="QCA1416" s="333"/>
      <c r="QCB1416" s="333"/>
      <c r="QCC1416" s="333"/>
      <c r="QCD1416" s="333"/>
      <c r="QCE1416" s="333"/>
      <c r="QCF1416" s="333"/>
      <c r="QCG1416" s="333"/>
      <c r="QCH1416" s="333"/>
      <c r="QCI1416" s="333"/>
      <c r="QCJ1416" s="333"/>
      <c r="QCK1416" s="333"/>
      <c r="QCL1416" s="333"/>
      <c r="QCM1416" s="333"/>
      <c r="QCN1416" s="333"/>
      <c r="QCO1416" s="333"/>
      <c r="QCP1416" s="333"/>
      <c r="QCQ1416" s="333"/>
      <c r="QCR1416" s="333"/>
      <c r="QCS1416" s="333"/>
      <c r="QCT1416" s="333"/>
      <c r="QCU1416" s="333"/>
      <c r="QCV1416" s="333"/>
      <c r="QCW1416" s="333"/>
      <c r="QCX1416" s="333"/>
      <c r="QCY1416" s="333"/>
      <c r="QCZ1416" s="333"/>
      <c r="QDA1416" s="333"/>
      <c r="QDB1416" s="333"/>
      <c r="QDC1416" s="333"/>
      <c r="QDD1416" s="333"/>
      <c r="QDE1416" s="333"/>
      <c r="QDF1416" s="333"/>
      <c r="QDG1416" s="333"/>
      <c r="QDH1416" s="333"/>
      <c r="QDI1416" s="333"/>
      <c r="QDJ1416" s="333"/>
      <c r="QDK1416" s="333"/>
      <c r="QDL1416" s="333"/>
      <c r="QDM1416" s="333"/>
      <c r="QDN1416" s="333"/>
      <c r="QDO1416" s="333"/>
      <c r="QDP1416" s="333"/>
      <c r="QDQ1416" s="333"/>
      <c r="QDR1416" s="333"/>
      <c r="QDS1416" s="333"/>
      <c r="QDT1416" s="333"/>
      <c r="QDU1416" s="333"/>
      <c r="QDV1416" s="333"/>
      <c r="QDW1416" s="333"/>
      <c r="QDX1416" s="333"/>
      <c r="QDY1416" s="333"/>
      <c r="QDZ1416" s="333"/>
      <c r="QEA1416" s="333"/>
      <c r="QEB1416" s="333"/>
      <c r="QEC1416" s="333"/>
      <c r="QED1416" s="333"/>
      <c r="QEE1416" s="333"/>
      <c r="QEF1416" s="333"/>
      <c r="QEG1416" s="333"/>
      <c r="QEH1416" s="333"/>
      <c r="QEI1416" s="333"/>
      <c r="QEJ1416" s="333"/>
      <c r="QEK1416" s="333"/>
      <c r="QEL1416" s="333"/>
      <c r="QEM1416" s="333"/>
      <c r="QEN1416" s="333"/>
      <c r="QEO1416" s="333"/>
      <c r="QEP1416" s="333"/>
      <c r="QEQ1416" s="333"/>
      <c r="QER1416" s="333"/>
      <c r="QES1416" s="333"/>
      <c r="QET1416" s="333"/>
      <c r="QEU1416" s="333"/>
      <c r="QEV1416" s="333"/>
      <c r="QEW1416" s="333"/>
      <c r="QEX1416" s="333"/>
      <c r="QEY1416" s="333"/>
      <c r="QEZ1416" s="333"/>
      <c r="QFA1416" s="333"/>
      <c r="QFB1416" s="333"/>
      <c r="QFC1416" s="333"/>
      <c r="QFD1416" s="333"/>
      <c r="QFE1416" s="333"/>
      <c r="QFF1416" s="333"/>
      <c r="QFG1416" s="333"/>
      <c r="QFH1416" s="333"/>
      <c r="QFI1416" s="333"/>
      <c r="QFJ1416" s="333"/>
      <c r="QFK1416" s="333"/>
      <c r="QFL1416" s="333"/>
      <c r="QFM1416" s="333"/>
      <c r="QFN1416" s="333"/>
      <c r="QFO1416" s="333"/>
      <c r="QFP1416" s="333"/>
      <c r="QFQ1416" s="333"/>
      <c r="QFR1416" s="333"/>
      <c r="QFS1416" s="333"/>
      <c r="QFT1416" s="333"/>
      <c r="QFU1416" s="333"/>
      <c r="QFV1416" s="333"/>
      <c r="QFW1416" s="333"/>
      <c r="QFX1416" s="333"/>
      <c r="QFY1416" s="333"/>
      <c r="QFZ1416" s="333"/>
      <c r="QGA1416" s="333"/>
      <c r="QGB1416" s="333"/>
      <c r="QGC1416" s="333"/>
      <c r="QGD1416" s="333"/>
      <c r="QGE1416" s="333"/>
      <c r="QGF1416" s="333"/>
      <c r="QGG1416" s="333"/>
      <c r="QGH1416" s="333"/>
      <c r="QGI1416" s="333"/>
      <c r="QGJ1416" s="333"/>
      <c r="QGK1416" s="333"/>
      <c r="QGL1416" s="333"/>
      <c r="QGM1416" s="333"/>
      <c r="QGN1416" s="333"/>
      <c r="QGO1416" s="333"/>
      <c r="QGP1416" s="333"/>
      <c r="QGQ1416" s="333"/>
      <c r="QGR1416" s="333"/>
      <c r="QGS1416" s="333"/>
      <c r="QGT1416" s="333"/>
      <c r="QGU1416" s="333"/>
      <c r="QGV1416" s="333"/>
      <c r="QGW1416" s="333"/>
      <c r="QGX1416" s="333"/>
      <c r="QGY1416" s="333"/>
      <c r="QGZ1416" s="333"/>
      <c r="QHA1416" s="333"/>
      <c r="QHB1416" s="333"/>
      <c r="QHC1416" s="333"/>
      <c r="QHD1416" s="333"/>
      <c r="QHE1416" s="333"/>
      <c r="QHF1416" s="333"/>
      <c r="QHG1416" s="333"/>
      <c r="QHH1416" s="333"/>
      <c r="QHI1416" s="333"/>
      <c r="QHJ1416" s="333"/>
      <c r="QHK1416" s="333"/>
      <c r="QHL1416" s="333"/>
      <c r="QHM1416" s="333"/>
      <c r="QHN1416" s="333"/>
      <c r="QHO1416" s="333"/>
      <c r="QHP1416" s="333"/>
      <c r="QHQ1416" s="333"/>
      <c r="QHR1416" s="333"/>
      <c r="QHS1416" s="333"/>
      <c r="QHT1416" s="333"/>
      <c r="QHU1416" s="333"/>
      <c r="QHV1416" s="333"/>
      <c r="QHW1416" s="333"/>
      <c r="QHX1416" s="333"/>
      <c r="QHY1416" s="333"/>
      <c r="QHZ1416" s="333"/>
      <c r="QIA1416" s="333"/>
      <c r="QIB1416" s="333"/>
      <c r="QIC1416" s="333"/>
      <c r="QID1416" s="333"/>
      <c r="QIE1416" s="333"/>
      <c r="QIF1416" s="333"/>
      <c r="QIG1416" s="333"/>
      <c r="QIH1416" s="333"/>
      <c r="QII1416" s="333"/>
      <c r="QIJ1416" s="333"/>
      <c r="QIK1416" s="333"/>
      <c r="QIL1416" s="333"/>
      <c r="QIM1416" s="333"/>
      <c r="QIN1416" s="333"/>
      <c r="QIO1416" s="333"/>
      <c r="QIP1416" s="333"/>
      <c r="QIQ1416" s="333"/>
      <c r="QIR1416" s="333"/>
      <c r="QIS1416" s="333"/>
      <c r="QIT1416" s="333"/>
      <c r="QIU1416" s="333"/>
      <c r="QIV1416" s="333"/>
      <c r="QIW1416" s="333"/>
      <c r="QIX1416" s="333"/>
      <c r="QIY1416" s="333"/>
      <c r="QIZ1416" s="333"/>
      <c r="QJA1416" s="333"/>
      <c r="QJB1416" s="333"/>
      <c r="QJC1416" s="333"/>
      <c r="QJD1416" s="333"/>
      <c r="QJE1416" s="333"/>
      <c r="QJF1416" s="333"/>
      <c r="QJG1416" s="333"/>
      <c r="QJH1416" s="333"/>
      <c r="QJI1416" s="333"/>
      <c r="QJJ1416" s="333"/>
      <c r="QJK1416" s="333"/>
      <c r="QJL1416" s="333"/>
      <c r="QJM1416" s="333"/>
      <c r="QJN1416" s="333"/>
      <c r="QJO1416" s="333"/>
      <c r="QJP1416" s="333"/>
      <c r="QJQ1416" s="333"/>
      <c r="QJR1416" s="333"/>
      <c r="QJS1416" s="333"/>
      <c r="QJT1416" s="333"/>
      <c r="QJU1416" s="333"/>
      <c r="QJV1416" s="333"/>
      <c r="QJW1416" s="333"/>
      <c r="QJX1416" s="333"/>
      <c r="QJY1416" s="333"/>
      <c r="QJZ1416" s="333"/>
      <c r="QKA1416" s="333"/>
      <c r="QKB1416" s="333"/>
      <c r="QKC1416" s="333"/>
      <c r="QKD1416" s="333"/>
      <c r="QKE1416" s="333"/>
      <c r="QKF1416" s="333"/>
      <c r="QKG1416" s="333"/>
      <c r="QKH1416" s="333"/>
      <c r="QKI1416" s="333"/>
      <c r="QKJ1416" s="333"/>
      <c r="QKK1416" s="333"/>
      <c r="QKL1416" s="333"/>
      <c r="QKM1416" s="333"/>
      <c r="QKN1416" s="333"/>
      <c r="QKO1416" s="333"/>
      <c r="QKP1416" s="333"/>
      <c r="QKQ1416" s="333"/>
      <c r="QKR1416" s="333"/>
      <c r="QKS1416" s="333"/>
      <c r="QKT1416" s="333"/>
      <c r="QKU1416" s="333"/>
      <c r="QKV1416" s="333"/>
      <c r="QKW1416" s="333"/>
      <c r="QKX1416" s="333"/>
      <c r="QKY1416" s="333"/>
      <c r="QKZ1416" s="333"/>
      <c r="QLA1416" s="333"/>
      <c r="QLB1416" s="333"/>
      <c r="QLC1416" s="333"/>
      <c r="QLD1416" s="333"/>
      <c r="QLE1416" s="333"/>
      <c r="QLF1416" s="333"/>
      <c r="QLG1416" s="333"/>
      <c r="QLH1416" s="333"/>
      <c r="QLI1416" s="333"/>
      <c r="QLJ1416" s="333"/>
      <c r="QLK1416" s="333"/>
      <c r="QLL1416" s="333"/>
      <c r="QLM1416" s="333"/>
      <c r="QLN1416" s="333"/>
      <c r="QLO1416" s="333"/>
      <c r="QLP1416" s="333"/>
      <c r="QLQ1416" s="333"/>
      <c r="QLR1416" s="333"/>
      <c r="QLS1416" s="333"/>
      <c r="QLT1416" s="333"/>
      <c r="QLU1416" s="333"/>
      <c r="QLV1416" s="333"/>
      <c r="QLW1416" s="333"/>
      <c r="QLX1416" s="333"/>
      <c r="QLY1416" s="333"/>
      <c r="QLZ1416" s="333"/>
      <c r="QMA1416" s="333"/>
      <c r="QMB1416" s="333"/>
      <c r="QMC1416" s="333"/>
      <c r="QMD1416" s="333"/>
      <c r="QME1416" s="333"/>
      <c r="QMF1416" s="333"/>
      <c r="QMG1416" s="333"/>
      <c r="QMH1416" s="333"/>
      <c r="QMI1416" s="333"/>
      <c r="QMJ1416" s="333"/>
      <c r="QMK1416" s="333"/>
      <c r="QML1416" s="333"/>
      <c r="QMM1416" s="333"/>
      <c r="QMN1416" s="333"/>
      <c r="QMO1416" s="333"/>
      <c r="QMP1416" s="333"/>
      <c r="QMQ1416" s="333"/>
      <c r="QMR1416" s="333"/>
      <c r="QMS1416" s="333"/>
      <c r="QMT1416" s="333"/>
      <c r="QMU1416" s="333"/>
      <c r="QMV1416" s="333"/>
      <c r="QMW1416" s="333"/>
      <c r="QMX1416" s="333"/>
      <c r="QMY1416" s="333"/>
      <c r="QMZ1416" s="333"/>
      <c r="QNA1416" s="333"/>
      <c r="QNB1416" s="333"/>
      <c r="QNC1416" s="333"/>
      <c r="QND1416" s="333"/>
      <c r="QNE1416" s="333"/>
      <c r="QNF1416" s="333"/>
      <c r="QNG1416" s="333"/>
      <c r="QNH1416" s="333"/>
      <c r="QNI1416" s="333"/>
      <c r="QNJ1416" s="333"/>
      <c r="QNK1416" s="333"/>
      <c r="QNL1416" s="333"/>
      <c r="QNM1416" s="333"/>
      <c r="QNN1416" s="333"/>
      <c r="QNO1416" s="333"/>
      <c r="QNP1416" s="333"/>
      <c r="QNQ1416" s="333"/>
      <c r="QNR1416" s="333"/>
      <c r="QNS1416" s="333"/>
      <c r="QNT1416" s="333"/>
      <c r="QNU1416" s="333"/>
      <c r="QNV1416" s="333"/>
      <c r="QNW1416" s="333"/>
      <c r="QNX1416" s="333"/>
      <c r="QNY1416" s="333"/>
      <c r="QNZ1416" s="333"/>
      <c r="QOA1416" s="333"/>
      <c r="QOB1416" s="333"/>
      <c r="QOC1416" s="333"/>
      <c r="QOD1416" s="333"/>
      <c r="QOE1416" s="333"/>
      <c r="QOF1416" s="333"/>
      <c r="QOG1416" s="333"/>
      <c r="QOH1416" s="333"/>
      <c r="QOI1416" s="333"/>
      <c r="QOJ1416" s="333"/>
      <c r="QOK1416" s="333"/>
      <c r="QOL1416" s="333"/>
      <c r="QOM1416" s="333"/>
      <c r="QON1416" s="333"/>
      <c r="QOO1416" s="333"/>
      <c r="QOP1416" s="333"/>
      <c r="QOQ1416" s="333"/>
      <c r="QOR1416" s="333"/>
      <c r="QOS1416" s="333"/>
      <c r="QOT1416" s="333"/>
      <c r="QOU1416" s="333"/>
      <c r="QOV1416" s="333"/>
      <c r="QOW1416" s="333"/>
      <c r="QOX1416" s="333"/>
      <c r="QOY1416" s="333"/>
      <c r="QOZ1416" s="333"/>
      <c r="QPA1416" s="333"/>
      <c r="QPB1416" s="333"/>
      <c r="QPC1416" s="333"/>
      <c r="QPD1416" s="333"/>
      <c r="QPE1416" s="333"/>
      <c r="QPF1416" s="333"/>
      <c r="QPG1416" s="333"/>
      <c r="QPH1416" s="333"/>
      <c r="QPI1416" s="333"/>
      <c r="QPJ1416" s="333"/>
      <c r="QPK1416" s="333"/>
      <c r="QPL1416" s="333"/>
      <c r="QPM1416" s="333"/>
      <c r="QPN1416" s="333"/>
      <c r="QPO1416" s="333"/>
      <c r="QPP1416" s="333"/>
      <c r="QPQ1416" s="333"/>
      <c r="QPR1416" s="333"/>
      <c r="QPS1416" s="333"/>
      <c r="QPT1416" s="333"/>
      <c r="QPU1416" s="333"/>
      <c r="QPV1416" s="333"/>
      <c r="QPW1416" s="333"/>
      <c r="QPX1416" s="333"/>
      <c r="QPY1416" s="333"/>
      <c r="QPZ1416" s="333"/>
      <c r="QQA1416" s="333"/>
      <c r="QQB1416" s="333"/>
      <c r="QQC1416" s="333"/>
      <c r="QQD1416" s="333"/>
      <c r="QQE1416" s="333"/>
      <c r="QQF1416" s="333"/>
      <c r="QQG1416" s="333"/>
      <c r="QQH1416" s="333"/>
      <c r="QQI1416" s="333"/>
      <c r="QQJ1416" s="333"/>
      <c r="QQK1416" s="333"/>
      <c r="QQL1416" s="333"/>
      <c r="QQM1416" s="333"/>
      <c r="QQN1416" s="333"/>
      <c r="QQO1416" s="333"/>
      <c r="QQP1416" s="333"/>
      <c r="QQQ1416" s="333"/>
      <c r="QQR1416" s="333"/>
      <c r="QQS1416" s="333"/>
      <c r="QQT1416" s="333"/>
      <c r="QQU1416" s="333"/>
      <c r="QQV1416" s="333"/>
      <c r="QQW1416" s="333"/>
      <c r="QQX1416" s="333"/>
      <c r="QQY1416" s="333"/>
      <c r="QQZ1416" s="333"/>
      <c r="QRA1416" s="333"/>
      <c r="QRB1416" s="333"/>
      <c r="QRC1416" s="333"/>
      <c r="QRD1416" s="333"/>
      <c r="QRE1416" s="333"/>
      <c r="QRF1416" s="333"/>
      <c r="QRG1416" s="333"/>
      <c r="QRH1416" s="333"/>
      <c r="QRI1416" s="333"/>
      <c r="QRJ1416" s="333"/>
      <c r="QRK1416" s="333"/>
      <c r="QRL1416" s="333"/>
      <c r="QRM1416" s="333"/>
      <c r="QRN1416" s="333"/>
      <c r="QRO1416" s="333"/>
      <c r="QRP1416" s="333"/>
      <c r="QRQ1416" s="333"/>
      <c r="QRR1416" s="333"/>
      <c r="QRS1416" s="333"/>
      <c r="QRT1416" s="333"/>
      <c r="QRU1416" s="333"/>
      <c r="QRV1416" s="333"/>
      <c r="QRW1416" s="333"/>
      <c r="QRX1416" s="333"/>
      <c r="QRY1416" s="333"/>
      <c r="QRZ1416" s="333"/>
      <c r="QSA1416" s="333"/>
      <c r="QSB1416" s="333"/>
      <c r="QSC1416" s="333"/>
      <c r="QSD1416" s="333"/>
      <c r="QSE1416" s="333"/>
      <c r="QSF1416" s="333"/>
      <c r="QSG1416" s="333"/>
      <c r="QSH1416" s="333"/>
      <c r="QSI1416" s="333"/>
      <c r="QSJ1416" s="333"/>
      <c r="QSK1416" s="333"/>
      <c r="QSL1416" s="333"/>
      <c r="QSM1416" s="333"/>
      <c r="QSN1416" s="333"/>
      <c r="QSO1416" s="333"/>
      <c r="QSP1416" s="333"/>
      <c r="QSQ1416" s="333"/>
      <c r="QSR1416" s="333"/>
      <c r="QSS1416" s="333"/>
      <c r="QST1416" s="333"/>
      <c r="QSU1416" s="333"/>
      <c r="QSV1416" s="333"/>
      <c r="QSW1416" s="333"/>
      <c r="QSX1416" s="333"/>
      <c r="QSY1416" s="333"/>
      <c r="QSZ1416" s="333"/>
      <c r="QTA1416" s="333"/>
      <c r="QTB1416" s="333"/>
      <c r="QTC1416" s="333"/>
      <c r="QTD1416" s="333"/>
      <c r="QTE1416" s="333"/>
      <c r="QTF1416" s="333"/>
      <c r="QTG1416" s="333"/>
      <c r="QTH1416" s="333"/>
      <c r="QTI1416" s="333"/>
      <c r="QTJ1416" s="333"/>
      <c r="QTK1416" s="333"/>
      <c r="QTL1416" s="333"/>
      <c r="QTM1416" s="333"/>
      <c r="QTN1416" s="333"/>
      <c r="QTO1416" s="333"/>
      <c r="QTP1416" s="333"/>
      <c r="QTQ1416" s="333"/>
      <c r="QTR1416" s="333"/>
      <c r="QTS1416" s="333"/>
      <c r="QTT1416" s="333"/>
      <c r="QTU1416" s="333"/>
      <c r="QTV1416" s="333"/>
      <c r="QTW1416" s="333"/>
      <c r="QTX1416" s="333"/>
      <c r="QTY1416" s="333"/>
      <c r="QTZ1416" s="333"/>
      <c r="QUA1416" s="333"/>
      <c r="QUB1416" s="333"/>
      <c r="QUC1416" s="333"/>
      <c r="QUD1416" s="333"/>
      <c r="QUE1416" s="333"/>
      <c r="QUF1416" s="333"/>
      <c r="QUG1416" s="333"/>
      <c r="QUH1416" s="333"/>
      <c r="QUI1416" s="333"/>
      <c r="QUJ1416" s="333"/>
      <c r="QUK1416" s="333"/>
      <c r="QUL1416" s="333"/>
      <c r="QUM1416" s="333"/>
      <c r="QUN1416" s="333"/>
      <c r="QUO1416" s="333"/>
      <c r="QUP1416" s="333"/>
      <c r="QUQ1416" s="333"/>
      <c r="QUR1416" s="333"/>
      <c r="QUS1416" s="333"/>
      <c r="QUT1416" s="333"/>
      <c r="QUU1416" s="333"/>
      <c r="QUV1416" s="333"/>
      <c r="QUW1416" s="333"/>
      <c r="QUX1416" s="333"/>
      <c r="QUY1416" s="333"/>
      <c r="QUZ1416" s="333"/>
      <c r="QVA1416" s="333"/>
      <c r="QVB1416" s="333"/>
      <c r="QVC1416" s="333"/>
      <c r="QVD1416" s="333"/>
      <c r="QVE1416" s="333"/>
      <c r="QVF1416" s="333"/>
      <c r="QVG1416" s="333"/>
      <c r="QVH1416" s="333"/>
      <c r="QVI1416" s="333"/>
      <c r="QVJ1416" s="333"/>
      <c r="QVK1416" s="333"/>
      <c r="QVL1416" s="333"/>
      <c r="QVM1416" s="333"/>
      <c r="QVN1416" s="333"/>
      <c r="QVO1416" s="333"/>
      <c r="QVP1416" s="333"/>
      <c r="QVQ1416" s="333"/>
      <c r="QVR1416" s="333"/>
      <c r="QVS1416" s="333"/>
      <c r="QVT1416" s="333"/>
      <c r="QVU1416" s="333"/>
      <c r="QVV1416" s="333"/>
      <c r="QVW1416" s="333"/>
      <c r="QVX1416" s="333"/>
      <c r="QVY1416" s="333"/>
      <c r="QVZ1416" s="333"/>
      <c r="QWA1416" s="333"/>
      <c r="QWB1416" s="333"/>
      <c r="QWC1416" s="333"/>
      <c r="QWD1416" s="333"/>
      <c r="QWE1416" s="333"/>
      <c r="QWF1416" s="333"/>
      <c r="QWG1416" s="333"/>
      <c r="QWH1416" s="333"/>
      <c r="QWI1416" s="333"/>
      <c r="QWJ1416" s="333"/>
      <c r="QWK1416" s="333"/>
      <c r="QWL1416" s="333"/>
      <c r="QWM1416" s="333"/>
      <c r="QWN1416" s="333"/>
      <c r="QWO1416" s="333"/>
      <c r="QWP1416" s="333"/>
      <c r="QWQ1416" s="333"/>
      <c r="QWR1416" s="333"/>
      <c r="QWS1416" s="333"/>
      <c r="QWT1416" s="333"/>
      <c r="QWU1416" s="333"/>
      <c r="QWV1416" s="333"/>
      <c r="QWW1416" s="333"/>
      <c r="QWX1416" s="333"/>
      <c r="QWY1416" s="333"/>
      <c r="QWZ1416" s="333"/>
      <c r="QXA1416" s="333"/>
      <c r="QXB1416" s="333"/>
      <c r="QXC1416" s="333"/>
      <c r="QXD1416" s="333"/>
      <c r="QXE1416" s="333"/>
      <c r="QXF1416" s="333"/>
      <c r="QXG1416" s="333"/>
      <c r="QXH1416" s="333"/>
      <c r="QXI1416" s="333"/>
      <c r="QXJ1416" s="333"/>
      <c r="QXK1416" s="333"/>
      <c r="QXL1416" s="333"/>
      <c r="QXM1416" s="333"/>
      <c r="QXN1416" s="333"/>
      <c r="QXO1416" s="333"/>
      <c r="QXP1416" s="333"/>
      <c r="QXQ1416" s="333"/>
      <c r="QXR1416" s="333"/>
      <c r="QXS1416" s="333"/>
      <c r="QXT1416" s="333"/>
      <c r="QXU1416" s="333"/>
      <c r="QXV1416" s="333"/>
      <c r="QXW1416" s="333"/>
      <c r="QXX1416" s="333"/>
      <c r="QXY1416" s="333"/>
      <c r="QXZ1416" s="333"/>
      <c r="QYA1416" s="333"/>
      <c r="QYB1416" s="333"/>
      <c r="QYC1416" s="333"/>
      <c r="QYD1416" s="333"/>
      <c r="QYE1416" s="333"/>
      <c r="QYF1416" s="333"/>
      <c r="QYG1416" s="333"/>
      <c r="QYH1416" s="333"/>
      <c r="QYI1416" s="333"/>
      <c r="QYJ1416" s="333"/>
      <c r="QYK1416" s="333"/>
      <c r="QYL1416" s="333"/>
      <c r="QYM1416" s="333"/>
      <c r="QYN1416" s="333"/>
      <c r="QYO1416" s="333"/>
      <c r="QYP1416" s="333"/>
      <c r="QYQ1416" s="333"/>
      <c r="QYR1416" s="333"/>
      <c r="QYS1416" s="333"/>
      <c r="QYT1416" s="333"/>
      <c r="QYU1416" s="333"/>
      <c r="QYV1416" s="333"/>
      <c r="QYW1416" s="333"/>
      <c r="QYX1416" s="333"/>
      <c r="QYY1416" s="333"/>
      <c r="QYZ1416" s="333"/>
      <c r="QZA1416" s="333"/>
      <c r="QZB1416" s="333"/>
      <c r="QZC1416" s="333"/>
      <c r="QZD1416" s="333"/>
      <c r="QZE1416" s="333"/>
      <c r="QZF1416" s="333"/>
      <c r="QZG1416" s="333"/>
      <c r="QZH1416" s="333"/>
      <c r="QZI1416" s="333"/>
      <c r="QZJ1416" s="333"/>
      <c r="QZK1416" s="333"/>
      <c r="QZL1416" s="333"/>
      <c r="QZM1416" s="333"/>
      <c r="QZN1416" s="333"/>
      <c r="QZO1416" s="333"/>
      <c r="QZP1416" s="333"/>
      <c r="QZQ1416" s="333"/>
      <c r="QZR1416" s="333"/>
      <c r="QZS1416" s="333"/>
      <c r="QZT1416" s="333"/>
      <c r="QZU1416" s="333"/>
      <c r="QZV1416" s="333"/>
      <c r="QZW1416" s="333"/>
      <c r="QZX1416" s="333"/>
      <c r="QZY1416" s="333"/>
      <c r="QZZ1416" s="333"/>
      <c r="RAA1416" s="333"/>
      <c r="RAB1416" s="333"/>
      <c r="RAC1416" s="333"/>
      <c r="RAD1416" s="333"/>
      <c r="RAE1416" s="333"/>
      <c r="RAF1416" s="333"/>
      <c r="RAG1416" s="333"/>
      <c r="RAH1416" s="333"/>
      <c r="RAI1416" s="333"/>
      <c r="RAJ1416" s="333"/>
      <c r="RAK1416" s="333"/>
      <c r="RAL1416" s="333"/>
      <c r="RAM1416" s="333"/>
      <c r="RAN1416" s="333"/>
      <c r="RAO1416" s="333"/>
      <c r="RAP1416" s="333"/>
      <c r="RAQ1416" s="333"/>
      <c r="RAR1416" s="333"/>
      <c r="RAS1416" s="333"/>
      <c r="RAT1416" s="333"/>
      <c r="RAU1416" s="333"/>
      <c r="RAV1416" s="333"/>
      <c r="RAW1416" s="333"/>
      <c r="RAX1416" s="333"/>
      <c r="RAY1416" s="333"/>
      <c r="RAZ1416" s="333"/>
      <c r="RBA1416" s="333"/>
      <c r="RBB1416" s="333"/>
      <c r="RBC1416" s="333"/>
      <c r="RBD1416" s="333"/>
      <c r="RBE1416" s="333"/>
      <c r="RBF1416" s="333"/>
      <c r="RBG1416" s="333"/>
      <c r="RBH1416" s="333"/>
      <c r="RBI1416" s="333"/>
      <c r="RBJ1416" s="333"/>
      <c r="RBK1416" s="333"/>
      <c r="RBL1416" s="333"/>
      <c r="RBM1416" s="333"/>
      <c r="RBN1416" s="333"/>
      <c r="RBO1416" s="333"/>
      <c r="RBP1416" s="333"/>
      <c r="RBQ1416" s="333"/>
      <c r="RBR1416" s="333"/>
      <c r="RBS1416" s="333"/>
      <c r="RBT1416" s="333"/>
      <c r="RBU1416" s="333"/>
      <c r="RBV1416" s="333"/>
      <c r="RBW1416" s="333"/>
      <c r="RBX1416" s="333"/>
      <c r="RBY1416" s="333"/>
      <c r="RBZ1416" s="333"/>
      <c r="RCA1416" s="333"/>
      <c r="RCB1416" s="333"/>
      <c r="RCC1416" s="333"/>
      <c r="RCD1416" s="333"/>
      <c r="RCE1416" s="333"/>
      <c r="RCF1416" s="333"/>
      <c r="RCG1416" s="333"/>
      <c r="RCH1416" s="333"/>
      <c r="RCI1416" s="333"/>
      <c r="RCJ1416" s="333"/>
      <c r="RCK1416" s="333"/>
      <c r="RCL1416" s="333"/>
      <c r="RCM1416" s="333"/>
      <c r="RCN1416" s="333"/>
      <c r="RCO1416" s="333"/>
      <c r="RCP1416" s="333"/>
      <c r="RCQ1416" s="333"/>
      <c r="RCR1416" s="333"/>
      <c r="RCS1416" s="333"/>
      <c r="RCT1416" s="333"/>
      <c r="RCU1416" s="333"/>
      <c r="RCV1416" s="333"/>
      <c r="RCW1416" s="333"/>
      <c r="RCX1416" s="333"/>
      <c r="RCY1416" s="333"/>
      <c r="RCZ1416" s="333"/>
      <c r="RDA1416" s="333"/>
      <c r="RDB1416" s="333"/>
      <c r="RDC1416" s="333"/>
      <c r="RDD1416" s="333"/>
      <c r="RDE1416" s="333"/>
      <c r="RDF1416" s="333"/>
      <c r="RDG1416" s="333"/>
      <c r="RDH1416" s="333"/>
      <c r="RDI1416" s="333"/>
      <c r="RDJ1416" s="333"/>
      <c r="RDK1416" s="333"/>
      <c r="RDL1416" s="333"/>
      <c r="RDM1416" s="333"/>
      <c r="RDN1416" s="333"/>
      <c r="RDO1416" s="333"/>
      <c r="RDP1416" s="333"/>
      <c r="RDQ1416" s="333"/>
      <c r="RDR1416" s="333"/>
      <c r="RDS1416" s="333"/>
      <c r="RDT1416" s="333"/>
      <c r="RDU1416" s="333"/>
      <c r="RDV1416" s="333"/>
      <c r="RDW1416" s="333"/>
      <c r="RDX1416" s="333"/>
      <c r="RDY1416" s="333"/>
      <c r="RDZ1416" s="333"/>
      <c r="REA1416" s="333"/>
      <c r="REB1416" s="333"/>
      <c r="REC1416" s="333"/>
      <c r="RED1416" s="333"/>
      <c r="REE1416" s="333"/>
      <c r="REF1416" s="333"/>
      <c r="REG1416" s="333"/>
      <c r="REH1416" s="333"/>
      <c r="REI1416" s="333"/>
      <c r="REJ1416" s="333"/>
      <c r="REK1416" s="333"/>
      <c r="REL1416" s="333"/>
      <c r="REM1416" s="333"/>
      <c r="REN1416" s="333"/>
      <c r="REO1416" s="333"/>
      <c r="REP1416" s="333"/>
      <c r="REQ1416" s="333"/>
      <c r="RER1416" s="333"/>
      <c r="RES1416" s="333"/>
      <c r="RET1416" s="333"/>
      <c r="REU1416" s="333"/>
      <c r="REV1416" s="333"/>
      <c r="REW1416" s="333"/>
      <c r="REX1416" s="333"/>
      <c r="REY1416" s="333"/>
      <c r="REZ1416" s="333"/>
      <c r="RFA1416" s="333"/>
      <c r="RFB1416" s="333"/>
      <c r="RFC1416" s="333"/>
      <c r="RFD1416" s="333"/>
      <c r="RFE1416" s="333"/>
      <c r="RFF1416" s="333"/>
      <c r="RFG1416" s="333"/>
      <c r="RFH1416" s="333"/>
      <c r="RFI1416" s="333"/>
      <c r="RFJ1416" s="333"/>
      <c r="RFK1416" s="333"/>
      <c r="RFL1416" s="333"/>
      <c r="RFM1416" s="333"/>
      <c r="RFN1416" s="333"/>
      <c r="RFO1416" s="333"/>
      <c r="RFP1416" s="333"/>
      <c r="RFQ1416" s="333"/>
      <c r="RFR1416" s="333"/>
      <c r="RFS1416" s="333"/>
      <c r="RFT1416" s="333"/>
      <c r="RFU1416" s="333"/>
      <c r="RFV1416" s="333"/>
      <c r="RFW1416" s="333"/>
      <c r="RFX1416" s="333"/>
      <c r="RFY1416" s="333"/>
      <c r="RFZ1416" s="333"/>
      <c r="RGA1416" s="333"/>
      <c r="RGB1416" s="333"/>
      <c r="RGC1416" s="333"/>
      <c r="RGD1416" s="333"/>
      <c r="RGE1416" s="333"/>
      <c r="RGF1416" s="333"/>
      <c r="RGG1416" s="333"/>
      <c r="RGH1416" s="333"/>
      <c r="RGI1416" s="333"/>
      <c r="RGJ1416" s="333"/>
      <c r="RGK1416" s="333"/>
      <c r="RGL1416" s="333"/>
      <c r="RGM1416" s="333"/>
      <c r="RGN1416" s="333"/>
      <c r="RGO1416" s="333"/>
      <c r="RGP1416" s="333"/>
      <c r="RGQ1416" s="333"/>
      <c r="RGR1416" s="333"/>
      <c r="RGS1416" s="333"/>
      <c r="RGT1416" s="333"/>
      <c r="RGU1416" s="333"/>
      <c r="RGV1416" s="333"/>
      <c r="RGW1416" s="333"/>
      <c r="RGX1416" s="333"/>
      <c r="RGY1416" s="333"/>
      <c r="RGZ1416" s="333"/>
      <c r="RHA1416" s="333"/>
      <c r="RHB1416" s="333"/>
      <c r="RHC1416" s="333"/>
      <c r="RHD1416" s="333"/>
      <c r="RHE1416" s="333"/>
      <c r="RHF1416" s="333"/>
      <c r="RHG1416" s="333"/>
      <c r="RHH1416" s="333"/>
      <c r="RHI1416" s="333"/>
      <c r="RHJ1416" s="333"/>
      <c r="RHK1416" s="333"/>
      <c r="RHL1416" s="333"/>
      <c r="RHM1416" s="333"/>
      <c r="RHN1416" s="333"/>
      <c r="RHO1416" s="333"/>
      <c r="RHP1416" s="333"/>
      <c r="RHQ1416" s="333"/>
      <c r="RHR1416" s="333"/>
      <c r="RHS1416" s="333"/>
      <c r="RHT1416" s="333"/>
      <c r="RHU1416" s="333"/>
      <c r="RHV1416" s="333"/>
      <c r="RHW1416" s="333"/>
      <c r="RHX1416" s="333"/>
      <c r="RHY1416" s="333"/>
      <c r="RHZ1416" s="333"/>
      <c r="RIA1416" s="333"/>
      <c r="RIB1416" s="333"/>
      <c r="RIC1416" s="333"/>
      <c r="RID1416" s="333"/>
      <c r="RIE1416" s="333"/>
      <c r="RIF1416" s="333"/>
      <c r="RIG1416" s="333"/>
      <c r="RIH1416" s="333"/>
      <c r="RII1416" s="333"/>
      <c r="RIJ1416" s="333"/>
      <c r="RIK1416" s="333"/>
      <c r="RIL1416" s="333"/>
      <c r="RIM1416" s="333"/>
      <c r="RIN1416" s="333"/>
      <c r="RIO1416" s="333"/>
      <c r="RIP1416" s="333"/>
      <c r="RIQ1416" s="333"/>
      <c r="RIR1416" s="333"/>
      <c r="RIS1416" s="333"/>
      <c r="RIT1416" s="333"/>
      <c r="RIU1416" s="333"/>
      <c r="RIV1416" s="333"/>
      <c r="RIW1416" s="333"/>
      <c r="RIX1416" s="333"/>
      <c r="RIY1416" s="333"/>
      <c r="RIZ1416" s="333"/>
      <c r="RJA1416" s="333"/>
      <c r="RJB1416" s="333"/>
      <c r="RJC1416" s="333"/>
      <c r="RJD1416" s="333"/>
      <c r="RJE1416" s="333"/>
      <c r="RJF1416" s="333"/>
      <c r="RJG1416" s="333"/>
      <c r="RJH1416" s="333"/>
      <c r="RJI1416" s="333"/>
      <c r="RJJ1416" s="333"/>
      <c r="RJK1416" s="333"/>
      <c r="RJL1416" s="333"/>
      <c r="RJM1416" s="333"/>
      <c r="RJN1416" s="333"/>
      <c r="RJO1416" s="333"/>
      <c r="RJP1416" s="333"/>
      <c r="RJQ1416" s="333"/>
      <c r="RJR1416" s="333"/>
      <c r="RJS1416" s="333"/>
      <c r="RJT1416" s="333"/>
      <c r="RJU1416" s="333"/>
      <c r="RJV1416" s="333"/>
      <c r="RJW1416" s="333"/>
      <c r="RJX1416" s="333"/>
      <c r="RJY1416" s="333"/>
      <c r="RJZ1416" s="333"/>
      <c r="RKA1416" s="333"/>
      <c r="RKB1416" s="333"/>
      <c r="RKC1416" s="333"/>
      <c r="RKD1416" s="333"/>
      <c r="RKE1416" s="333"/>
      <c r="RKF1416" s="333"/>
      <c r="RKG1416" s="333"/>
      <c r="RKH1416" s="333"/>
      <c r="RKI1416" s="333"/>
      <c r="RKJ1416" s="333"/>
      <c r="RKK1416" s="333"/>
      <c r="RKL1416" s="333"/>
      <c r="RKM1416" s="333"/>
      <c r="RKN1416" s="333"/>
      <c r="RKO1416" s="333"/>
      <c r="RKP1416" s="333"/>
      <c r="RKQ1416" s="333"/>
      <c r="RKR1416" s="333"/>
      <c r="RKS1416" s="333"/>
      <c r="RKT1416" s="333"/>
      <c r="RKU1416" s="333"/>
      <c r="RKV1416" s="333"/>
      <c r="RKW1416" s="333"/>
      <c r="RKX1416" s="333"/>
      <c r="RKY1416" s="333"/>
      <c r="RKZ1416" s="333"/>
      <c r="RLA1416" s="333"/>
      <c r="RLB1416" s="333"/>
      <c r="RLC1416" s="333"/>
      <c r="RLD1416" s="333"/>
      <c r="RLE1416" s="333"/>
      <c r="RLF1416" s="333"/>
      <c r="RLG1416" s="333"/>
      <c r="RLH1416" s="333"/>
      <c r="RLI1416" s="333"/>
      <c r="RLJ1416" s="333"/>
      <c r="RLK1416" s="333"/>
      <c r="RLL1416" s="333"/>
      <c r="RLM1416" s="333"/>
      <c r="RLN1416" s="333"/>
      <c r="RLO1416" s="333"/>
      <c r="RLP1416" s="333"/>
      <c r="RLQ1416" s="333"/>
      <c r="RLR1416" s="333"/>
      <c r="RLS1416" s="333"/>
      <c r="RLT1416" s="333"/>
      <c r="RLU1416" s="333"/>
      <c r="RLV1416" s="333"/>
      <c r="RLW1416" s="333"/>
      <c r="RLX1416" s="333"/>
      <c r="RLY1416" s="333"/>
      <c r="RLZ1416" s="333"/>
      <c r="RMA1416" s="333"/>
      <c r="RMB1416" s="333"/>
      <c r="RMC1416" s="333"/>
      <c r="RMD1416" s="333"/>
      <c r="RME1416" s="333"/>
      <c r="RMF1416" s="333"/>
      <c r="RMG1416" s="333"/>
      <c r="RMH1416" s="333"/>
      <c r="RMI1416" s="333"/>
      <c r="RMJ1416" s="333"/>
      <c r="RMK1416" s="333"/>
      <c r="RML1416" s="333"/>
      <c r="RMM1416" s="333"/>
      <c r="RMN1416" s="333"/>
      <c r="RMO1416" s="333"/>
      <c r="RMP1416" s="333"/>
      <c r="RMQ1416" s="333"/>
      <c r="RMR1416" s="333"/>
      <c r="RMS1416" s="333"/>
      <c r="RMT1416" s="333"/>
      <c r="RMU1416" s="333"/>
      <c r="RMV1416" s="333"/>
      <c r="RMW1416" s="333"/>
      <c r="RMX1416" s="333"/>
      <c r="RMY1416" s="333"/>
      <c r="RMZ1416" s="333"/>
      <c r="RNA1416" s="333"/>
      <c r="RNB1416" s="333"/>
      <c r="RNC1416" s="333"/>
      <c r="RND1416" s="333"/>
      <c r="RNE1416" s="333"/>
      <c r="RNF1416" s="333"/>
      <c r="RNG1416" s="333"/>
      <c r="RNH1416" s="333"/>
      <c r="RNI1416" s="333"/>
      <c r="RNJ1416" s="333"/>
      <c r="RNK1416" s="333"/>
      <c r="RNL1416" s="333"/>
      <c r="RNM1416" s="333"/>
      <c r="RNN1416" s="333"/>
      <c r="RNO1416" s="333"/>
      <c r="RNP1416" s="333"/>
      <c r="RNQ1416" s="333"/>
      <c r="RNR1416" s="333"/>
      <c r="RNS1416" s="333"/>
      <c r="RNT1416" s="333"/>
      <c r="RNU1416" s="333"/>
      <c r="RNV1416" s="333"/>
      <c r="RNW1416" s="333"/>
      <c r="RNX1416" s="333"/>
      <c r="RNY1416" s="333"/>
      <c r="RNZ1416" s="333"/>
      <c r="ROA1416" s="333"/>
      <c r="ROB1416" s="333"/>
      <c r="ROC1416" s="333"/>
      <c r="ROD1416" s="333"/>
      <c r="ROE1416" s="333"/>
      <c r="ROF1416" s="333"/>
      <c r="ROG1416" s="333"/>
      <c r="ROH1416" s="333"/>
      <c r="ROI1416" s="333"/>
      <c r="ROJ1416" s="333"/>
      <c r="ROK1416" s="333"/>
      <c r="ROL1416" s="333"/>
      <c r="ROM1416" s="333"/>
      <c r="RON1416" s="333"/>
      <c r="ROO1416" s="333"/>
      <c r="ROP1416" s="333"/>
      <c r="ROQ1416" s="333"/>
      <c r="ROR1416" s="333"/>
      <c r="ROS1416" s="333"/>
      <c r="ROT1416" s="333"/>
      <c r="ROU1416" s="333"/>
      <c r="ROV1416" s="333"/>
      <c r="ROW1416" s="333"/>
      <c r="ROX1416" s="333"/>
      <c r="ROY1416" s="333"/>
      <c r="ROZ1416" s="333"/>
      <c r="RPA1416" s="333"/>
      <c r="RPB1416" s="333"/>
      <c r="RPC1416" s="333"/>
      <c r="RPD1416" s="333"/>
      <c r="RPE1416" s="333"/>
      <c r="RPF1416" s="333"/>
      <c r="RPG1416" s="333"/>
      <c r="RPH1416" s="333"/>
      <c r="RPI1416" s="333"/>
      <c r="RPJ1416" s="333"/>
      <c r="RPK1416" s="333"/>
      <c r="RPL1416" s="333"/>
      <c r="RPM1416" s="333"/>
      <c r="RPN1416" s="333"/>
      <c r="RPO1416" s="333"/>
      <c r="RPP1416" s="333"/>
      <c r="RPQ1416" s="333"/>
      <c r="RPR1416" s="333"/>
      <c r="RPS1416" s="333"/>
      <c r="RPT1416" s="333"/>
      <c r="RPU1416" s="333"/>
      <c r="RPV1416" s="333"/>
      <c r="RPW1416" s="333"/>
      <c r="RPX1416" s="333"/>
      <c r="RPY1416" s="333"/>
      <c r="RPZ1416" s="333"/>
      <c r="RQA1416" s="333"/>
      <c r="RQB1416" s="333"/>
      <c r="RQC1416" s="333"/>
      <c r="RQD1416" s="333"/>
      <c r="RQE1416" s="333"/>
      <c r="RQF1416" s="333"/>
      <c r="RQG1416" s="333"/>
      <c r="RQH1416" s="333"/>
      <c r="RQI1416" s="333"/>
      <c r="RQJ1416" s="333"/>
      <c r="RQK1416" s="333"/>
      <c r="RQL1416" s="333"/>
      <c r="RQM1416" s="333"/>
      <c r="RQN1416" s="333"/>
      <c r="RQO1416" s="333"/>
      <c r="RQP1416" s="333"/>
      <c r="RQQ1416" s="333"/>
      <c r="RQR1416" s="333"/>
      <c r="RQS1416" s="333"/>
      <c r="RQT1416" s="333"/>
      <c r="RQU1416" s="333"/>
      <c r="RQV1416" s="333"/>
      <c r="RQW1416" s="333"/>
      <c r="RQX1416" s="333"/>
      <c r="RQY1416" s="333"/>
      <c r="RQZ1416" s="333"/>
      <c r="RRA1416" s="333"/>
      <c r="RRB1416" s="333"/>
      <c r="RRC1416" s="333"/>
      <c r="RRD1416" s="333"/>
      <c r="RRE1416" s="333"/>
      <c r="RRF1416" s="333"/>
      <c r="RRG1416" s="333"/>
      <c r="RRH1416" s="333"/>
      <c r="RRI1416" s="333"/>
      <c r="RRJ1416" s="333"/>
      <c r="RRK1416" s="333"/>
      <c r="RRL1416" s="333"/>
      <c r="RRM1416" s="333"/>
      <c r="RRN1416" s="333"/>
      <c r="RRO1416" s="333"/>
      <c r="RRP1416" s="333"/>
      <c r="RRQ1416" s="333"/>
      <c r="RRR1416" s="333"/>
      <c r="RRS1416" s="333"/>
      <c r="RRT1416" s="333"/>
      <c r="RRU1416" s="333"/>
      <c r="RRV1416" s="333"/>
      <c r="RRW1416" s="333"/>
      <c r="RRX1416" s="333"/>
      <c r="RRY1416" s="333"/>
      <c r="RRZ1416" s="333"/>
      <c r="RSA1416" s="333"/>
      <c r="RSB1416" s="333"/>
      <c r="RSC1416" s="333"/>
      <c r="RSD1416" s="333"/>
      <c r="RSE1416" s="333"/>
      <c r="RSF1416" s="333"/>
      <c r="RSG1416" s="333"/>
      <c r="RSH1416" s="333"/>
      <c r="RSI1416" s="333"/>
      <c r="RSJ1416" s="333"/>
      <c r="RSK1416" s="333"/>
      <c r="RSL1416" s="333"/>
      <c r="RSM1416" s="333"/>
      <c r="RSN1416" s="333"/>
      <c r="RSO1416" s="333"/>
      <c r="RSP1416" s="333"/>
      <c r="RSQ1416" s="333"/>
      <c r="RSR1416" s="333"/>
      <c r="RSS1416" s="333"/>
      <c r="RST1416" s="333"/>
      <c r="RSU1416" s="333"/>
      <c r="RSV1416" s="333"/>
      <c r="RSW1416" s="333"/>
      <c r="RSX1416" s="333"/>
      <c r="RSY1416" s="333"/>
      <c r="RSZ1416" s="333"/>
      <c r="RTA1416" s="333"/>
      <c r="RTB1416" s="333"/>
      <c r="RTC1416" s="333"/>
      <c r="RTD1416" s="333"/>
      <c r="RTE1416" s="333"/>
      <c r="RTF1416" s="333"/>
      <c r="RTG1416" s="333"/>
      <c r="RTH1416" s="333"/>
      <c r="RTI1416" s="333"/>
      <c r="RTJ1416" s="333"/>
      <c r="RTK1416" s="333"/>
      <c r="RTL1416" s="333"/>
      <c r="RTM1416" s="333"/>
      <c r="RTN1416" s="333"/>
      <c r="RTO1416" s="333"/>
      <c r="RTP1416" s="333"/>
      <c r="RTQ1416" s="333"/>
      <c r="RTR1416" s="333"/>
      <c r="RTS1416" s="333"/>
      <c r="RTT1416" s="333"/>
      <c r="RTU1416" s="333"/>
      <c r="RTV1416" s="333"/>
      <c r="RTW1416" s="333"/>
      <c r="RTX1416" s="333"/>
      <c r="RTY1416" s="333"/>
      <c r="RTZ1416" s="333"/>
      <c r="RUA1416" s="333"/>
      <c r="RUB1416" s="333"/>
      <c r="RUC1416" s="333"/>
      <c r="RUD1416" s="333"/>
      <c r="RUE1416" s="333"/>
      <c r="RUF1416" s="333"/>
      <c r="RUG1416" s="333"/>
      <c r="RUH1416" s="333"/>
      <c r="RUI1416" s="333"/>
      <c r="RUJ1416" s="333"/>
      <c r="RUK1416" s="333"/>
      <c r="RUL1416" s="333"/>
      <c r="RUM1416" s="333"/>
      <c r="RUN1416" s="333"/>
      <c r="RUO1416" s="333"/>
      <c r="RUP1416" s="333"/>
      <c r="RUQ1416" s="333"/>
      <c r="RUR1416" s="333"/>
      <c r="RUS1416" s="333"/>
      <c r="RUT1416" s="333"/>
      <c r="RUU1416" s="333"/>
      <c r="RUV1416" s="333"/>
      <c r="RUW1416" s="333"/>
      <c r="RUX1416" s="333"/>
      <c r="RUY1416" s="333"/>
      <c r="RUZ1416" s="333"/>
      <c r="RVA1416" s="333"/>
      <c r="RVB1416" s="333"/>
      <c r="RVC1416" s="333"/>
      <c r="RVD1416" s="333"/>
      <c r="RVE1416" s="333"/>
      <c r="RVF1416" s="333"/>
      <c r="RVG1416" s="333"/>
      <c r="RVH1416" s="333"/>
      <c r="RVI1416" s="333"/>
      <c r="RVJ1416" s="333"/>
      <c r="RVK1416" s="333"/>
      <c r="RVL1416" s="333"/>
      <c r="RVM1416" s="333"/>
      <c r="RVN1416" s="333"/>
      <c r="RVO1416" s="333"/>
      <c r="RVP1416" s="333"/>
      <c r="RVQ1416" s="333"/>
      <c r="RVR1416" s="333"/>
      <c r="RVS1416" s="333"/>
      <c r="RVT1416" s="333"/>
      <c r="RVU1416" s="333"/>
      <c r="RVV1416" s="333"/>
      <c r="RVW1416" s="333"/>
      <c r="RVX1416" s="333"/>
      <c r="RVY1416" s="333"/>
      <c r="RVZ1416" s="333"/>
      <c r="RWA1416" s="333"/>
      <c r="RWB1416" s="333"/>
      <c r="RWC1416" s="333"/>
      <c r="RWD1416" s="333"/>
      <c r="RWE1416" s="333"/>
      <c r="RWF1416" s="333"/>
      <c r="RWG1416" s="333"/>
      <c r="RWH1416" s="333"/>
      <c r="RWI1416" s="333"/>
      <c r="RWJ1416" s="333"/>
      <c r="RWK1416" s="333"/>
      <c r="RWL1416" s="333"/>
      <c r="RWM1416" s="333"/>
      <c r="RWN1416" s="333"/>
      <c r="RWO1416" s="333"/>
      <c r="RWP1416" s="333"/>
      <c r="RWQ1416" s="333"/>
      <c r="RWR1416" s="333"/>
      <c r="RWS1416" s="333"/>
      <c r="RWT1416" s="333"/>
      <c r="RWU1416" s="333"/>
      <c r="RWV1416" s="333"/>
      <c r="RWW1416" s="333"/>
      <c r="RWX1416" s="333"/>
      <c r="RWY1416" s="333"/>
      <c r="RWZ1416" s="333"/>
      <c r="RXA1416" s="333"/>
      <c r="RXB1416" s="333"/>
      <c r="RXC1416" s="333"/>
      <c r="RXD1416" s="333"/>
      <c r="RXE1416" s="333"/>
      <c r="RXF1416" s="333"/>
      <c r="RXG1416" s="333"/>
      <c r="RXH1416" s="333"/>
      <c r="RXI1416" s="333"/>
      <c r="RXJ1416" s="333"/>
      <c r="RXK1416" s="333"/>
      <c r="RXL1416" s="333"/>
      <c r="RXM1416" s="333"/>
      <c r="RXN1416" s="333"/>
      <c r="RXO1416" s="333"/>
      <c r="RXP1416" s="333"/>
      <c r="RXQ1416" s="333"/>
      <c r="RXR1416" s="333"/>
      <c r="RXS1416" s="333"/>
      <c r="RXT1416" s="333"/>
      <c r="RXU1416" s="333"/>
      <c r="RXV1416" s="333"/>
      <c r="RXW1416" s="333"/>
      <c r="RXX1416" s="333"/>
      <c r="RXY1416" s="333"/>
      <c r="RXZ1416" s="333"/>
      <c r="RYA1416" s="333"/>
      <c r="RYB1416" s="333"/>
      <c r="RYC1416" s="333"/>
      <c r="RYD1416" s="333"/>
      <c r="RYE1416" s="333"/>
      <c r="RYF1416" s="333"/>
      <c r="RYG1416" s="333"/>
      <c r="RYH1416" s="333"/>
      <c r="RYI1416" s="333"/>
      <c r="RYJ1416" s="333"/>
      <c r="RYK1416" s="333"/>
      <c r="RYL1416" s="333"/>
      <c r="RYM1416" s="333"/>
      <c r="RYN1416" s="333"/>
      <c r="RYO1416" s="333"/>
      <c r="RYP1416" s="333"/>
      <c r="RYQ1416" s="333"/>
      <c r="RYR1416" s="333"/>
      <c r="RYS1416" s="333"/>
      <c r="RYT1416" s="333"/>
      <c r="RYU1416" s="333"/>
      <c r="RYV1416" s="333"/>
      <c r="RYW1416" s="333"/>
      <c r="RYX1416" s="333"/>
      <c r="RYY1416" s="333"/>
      <c r="RYZ1416" s="333"/>
      <c r="RZA1416" s="333"/>
      <c r="RZB1416" s="333"/>
      <c r="RZC1416" s="333"/>
      <c r="RZD1416" s="333"/>
      <c r="RZE1416" s="333"/>
      <c r="RZF1416" s="333"/>
      <c r="RZG1416" s="333"/>
      <c r="RZH1416" s="333"/>
      <c r="RZI1416" s="333"/>
      <c r="RZJ1416" s="333"/>
      <c r="RZK1416" s="333"/>
      <c r="RZL1416" s="333"/>
      <c r="RZM1416" s="333"/>
      <c r="RZN1416" s="333"/>
      <c r="RZO1416" s="333"/>
      <c r="RZP1416" s="333"/>
      <c r="RZQ1416" s="333"/>
      <c r="RZR1416" s="333"/>
      <c r="RZS1416" s="333"/>
      <c r="RZT1416" s="333"/>
      <c r="RZU1416" s="333"/>
      <c r="RZV1416" s="333"/>
      <c r="RZW1416" s="333"/>
      <c r="RZX1416" s="333"/>
      <c r="RZY1416" s="333"/>
      <c r="RZZ1416" s="333"/>
      <c r="SAA1416" s="333"/>
      <c r="SAB1416" s="333"/>
      <c r="SAC1416" s="333"/>
      <c r="SAD1416" s="333"/>
      <c r="SAE1416" s="333"/>
      <c r="SAF1416" s="333"/>
      <c r="SAG1416" s="333"/>
      <c r="SAH1416" s="333"/>
      <c r="SAI1416" s="333"/>
      <c r="SAJ1416" s="333"/>
      <c r="SAK1416" s="333"/>
      <c r="SAL1416" s="333"/>
      <c r="SAM1416" s="333"/>
      <c r="SAN1416" s="333"/>
      <c r="SAO1416" s="333"/>
      <c r="SAP1416" s="333"/>
      <c r="SAQ1416" s="333"/>
      <c r="SAR1416" s="333"/>
      <c r="SAS1416" s="333"/>
      <c r="SAT1416" s="333"/>
      <c r="SAU1416" s="333"/>
      <c r="SAV1416" s="333"/>
      <c r="SAW1416" s="333"/>
      <c r="SAX1416" s="333"/>
      <c r="SAY1416" s="333"/>
      <c r="SAZ1416" s="333"/>
      <c r="SBA1416" s="333"/>
      <c r="SBB1416" s="333"/>
      <c r="SBC1416" s="333"/>
      <c r="SBD1416" s="333"/>
      <c r="SBE1416" s="333"/>
      <c r="SBF1416" s="333"/>
      <c r="SBG1416" s="333"/>
      <c r="SBH1416" s="333"/>
      <c r="SBI1416" s="333"/>
      <c r="SBJ1416" s="333"/>
      <c r="SBK1416" s="333"/>
      <c r="SBL1416" s="333"/>
      <c r="SBM1416" s="333"/>
      <c r="SBN1416" s="333"/>
      <c r="SBO1416" s="333"/>
      <c r="SBP1416" s="333"/>
      <c r="SBQ1416" s="333"/>
      <c r="SBR1416" s="333"/>
      <c r="SBS1416" s="333"/>
      <c r="SBT1416" s="333"/>
      <c r="SBU1416" s="333"/>
      <c r="SBV1416" s="333"/>
      <c r="SBW1416" s="333"/>
      <c r="SBX1416" s="333"/>
      <c r="SBY1416" s="333"/>
      <c r="SBZ1416" s="333"/>
      <c r="SCA1416" s="333"/>
      <c r="SCB1416" s="333"/>
      <c r="SCC1416" s="333"/>
      <c r="SCD1416" s="333"/>
      <c r="SCE1416" s="333"/>
      <c r="SCF1416" s="333"/>
      <c r="SCG1416" s="333"/>
      <c r="SCH1416" s="333"/>
      <c r="SCI1416" s="333"/>
      <c r="SCJ1416" s="333"/>
      <c r="SCK1416" s="333"/>
      <c r="SCL1416" s="333"/>
      <c r="SCM1416" s="333"/>
      <c r="SCN1416" s="333"/>
      <c r="SCO1416" s="333"/>
      <c r="SCP1416" s="333"/>
      <c r="SCQ1416" s="333"/>
      <c r="SCR1416" s="333"/>
      <c r="SCS1416" s="333"/>
      <c r="SCT1416" s="333"/>
      <c r="SCU1416" s="333"/>
      <c r="SCV1416" s="333"/>
      <c r="SCW1416" s="333"/>
      <c r="SCX1416" s="333"/>
      <c r="SCY1416" s="333"/>
      <c r="SCZ1416" s="333"/>
      <c r="SDA1416" s="333"/>
      <c r="SDB1416" s="333"/>
      <c r="SDC1416" s="333"/>
      <c r="SDD1416" s="333"/>
      <c r="SDE1416" s="333"/>
      <c r="SDF1416" s="333"/>
      <c r="SDG1416" s="333"/>
      <c r="SDH1416" s="333"/>
      <c r="SDI1416" s="333"/>
      <c r="SDJ1416" s="333"/>
      <c r="SDK1416" s="333"/>
      <c r="SDL1416" s="333"/>
      <c r="SDM1416" s="333"/>
      <c r="SDN1416" s="333"/>
      <c r="SDO1416" s="333"/>
      <c r="SDP1416" s="333"/>
      <c r="SDQ1416" s="333"/>
      <c r="SDR1416" s="333"/>
      <c r="SDS1416" s="333"/>
      <c r="SDT1416" s="333"/>
      <c r="SDU1416" s="333"/>
      <c r="SDV1416" s="333"/>
      <c r="SDW1416" s="333"/>
      <c r="SDX1416" s="333"/>
      <c r="SDY1416" s="333"/>
      <c r="SDZ1416" s="333"/>
      <c r="SEA1416" s="333"/>
      <c r="SEB1416" s="333"/>
      <c r="SEC1416" s="333"/>
      <c r="SED1416" s="333"/>
      <c r="SEE1416" s="333"/>
      <c r="SEF1416" s="333"/>
      <c r="SEG1416" s="333"/>
      <c r="SEH1416" s="333"/>
      <c r="SEI1416" s="333"/>
      <c r="SEJ1416" s="333"/>
      <c r="SEK1416" s="333"/>
      <c r="SEL1416" s="333"/>
      <c r="SEM1416" s="333"/>
      <c r="SEN1416" s="333"/>
      <c r="SEO1416" s="333"/>
      <c r="SEP1416" s="333"/>
      <c r="SEQ1416" s="333"/>
      <c r="SER1416" s="333"/>
      <c r="SES1416" s="333"/>
      <c r="SET1416" s="333"/>
      <c r="SEU1416" s="333"/>
      <c r="SEV1416" s="333"/>
      <c r="SEW1416" s="333"/>
      <c r="SEX1416" s="333"/>
      <c r="SEY1416" s="333"/>
      <c r="SEZ1416" s="333"/>
      <c r="SFA1416" s="333"/>
      <c r="SFB1416" s="333"/>
      <c r="SFC1416" s="333"/>
      <c r="SFD1416" s="333"/>
      <c r="SFE1416" s="333"/>
      <c r="SFF1416" s="333"/>
      <c r="SFG1416" s="333"/>
      <c r="SFH1416" s="333"/>
      <c r="SFI1416" s="333"/>
      <c r="SFJ1416" s="333"/>
      <c r="SFK1416" s="333"/>
      <c r="SFL1416" s="333"/>
      <c r="SFM1416" s="333"/>
      <c r="SFN1416" s="333"/>
      <c r="SFO1416" s="333"/>
      <c r="SFP1416" s="333"/>
      <c r="SFQ1416" s="333"/>
      <c r="SFR1416" s="333"/>
      <c r="SFS1416" s="333"/>
      <c r="SFT1416" s="333"/>
      <c r="SFU1416" s="333"/>
      <c r="SFV1416" s="333"/>
      <c r="SFW1416" s="333"/>
      <c r="SFX1416" s="333"/>
      <c r="SFY1416" s="333"/>
      <c r="SFZ1416" s="333"/>
      <c r="SGA1416" s="333"/>
      <c r="SGB1416" s="333"/>
      <c r="SGC1416" s="333"/>
      <c r="SGD1416" s="333"/>
      <c r="SGE1416" s="333"/>
      <c r="SGF1416" s="333"/>
      <c r="SGG1416" s="333"/>
      <c r="SGH1416" s="333"/>
      <c r="SGI1416" s="333"/>
      <c r="SGJ1416" s="333"/>
      <c r="SGK1416" s="333"/>
      <c r="SGL1416" s="333"/>
      <c r="SGM1416" s="333"/>
      <c r="SGN1416" s="333"/>
      <c r="SGO1416" s="333"/>
      <c r="SGP1416" s="333"/>
      <c r="SGQ1416" s="333"/>
      <c r="SGR1416" s="333"/>
      <c r="SGS1416" s="333"/>
      <c r="SGT1416" s="333"/>
      <c r="SGU1416" s="333"/>
      <c r="SGV1416" s="333"/>
      <c r="SGW1416" s="333"/>
      <c r="SGX1416" s="333"/>
      <c r="SGY1416" s="333"/>
      <c r="SGZ1416" s="333"/>
      <c r="SHA1416" s="333"/>
      <c r="SHB1416" s="333"/>
      <c r="SHC1416" s="333"/>
      <c r="SHD1416" s="333"/>
      <c r="SHE1416" s="333"/>
      <c r="SHF1416" s="333"/>
      <c r="SHG1416" s="333"/>
      <c r="SHH1416" s="333"/>
      <c r="SHI1416" s="333"/>
      <c r="SHJ1416" s="333"/>
      <c r="SHK1416" s="333"/>
      <c r="SHL1416" s="333"/>
      <c r="SHM1416" s="333"/>
      <c r="SHN1416" s="333"/>
      <c r="SHO1416" s="333"/>
      <c r="SHP1416" s="333"/>
      <c r="SHQ1416" s="333"/>
      <c r="SHR1416" s="333"/>
      <c r="SHS1416" s="333"/>
      <c r="SHT1416" s="333"/>
      <c r="SHU1416" s="333"/>
      <c r="SHV1416" s="333"/>
      <c r="SHW1416" s="333"/>
      <c r="SHX1416" s="333"/>
      <c r="SHY1416" s="333"/>
      <c r="SHZ1416" s="333"/>
      <c r="SIA1416" s="333"/>
      <c r="SIB1416" s="333"/>
      <c r="SIC1416" s="333"/>
      <c r="SID1416" s="333"/>
      <c r="SIE1416" s="333"/>
      <c r="SIF1416" s="333"/>
      <c r="SIG1416" s="333"/>
      <c r="SIH1416" s="333"/>
      <c r="SII1416" s="333"/>
      <c r="SIJ1416" s="333"/>
      <c r="SIK1416" s="333"/>
      <c r="SIL1416" s="333"/>
      <c r="SIM1416" s="333"/>
      <c r="SIN1416" s="333"/>
      <c r="SIO1416" s="333"/>
      <c r="SIP1416" s="333"/>
      <c r="SIQ1416" s="333"/>
      <c r="SIR1416" s="333"/>
      <c r="SIS1416" s="333"/>
      <c r="SIT1416" s="333"/>
      <c r="SIU1416" s="333"/>
      <c r="SIV1416" s="333"/>
      <c r="SIW1416" s="333"/>
      <c r="SIX1416" s="333"/>
      <c r="SIY1416" s="333"/>
      <c r="SIZ1416" s="333"/>
      <c r="SJA1416" s="333"/>
      <c r="SJB1416" s="333"/>
      <c r="SJC1416" s="333"/>
      <c r="SJD1416" s="333"/>
      <c r="SJE1416" s="333"/>
      <c r="SJF1416" s="333"/>
      <c r="SJG1416" s="333"/>
      <c r="SJH1416" s="333"/>
      <c r="SJI1416" s="333"/>
      <c r="SJJ1416" s="333"/>
      <c r="SJK1416" s="333"/>
      <c r="SJL1416" s="333"/>
      <c r="SJM1416" s="333"/>
      <c r="SJN1416" s="333"/>
      <c r="SJO1416" s="333"/>
      <c r="SJP1416" s="333"/>
      <c r="SJQ1416" s="333"/>
      <c r="SJR1416" s="333"/>
      <c r="SJS1416" s="333"/>
      <c r="SJT1416" s="333"/>
      <c r="SJU1416" s="333"/>
      <c r="SJV1416" s="333"/>
      <c r="SJW1416" s="333"/>
      <c r="SJX1416" s="333"/>
      <c r="SJY1416" s="333"/>
      <c r="SJZ1416" s="333"/>
      <c r="SKA1416" s="333"/>
      <c r="SKB1416" s="333"/>
      <c r="SKC1416" s="333"/>
      <c r="SKD1416" s="333"/>
      <c r="SKE1416" s="333"/>
      <c r="SKF1416" s="333"/>
      <c r="SKG1416" s="333"/>
      <c r="SKH1416" s="333"/>
      <c r="SKI1416" s="333"/>
      <c r="SKJ1416" s="333"/>
      <c r="SKK1416" s="333"/>
      <c r="SKL1416" s="333"/>
      <c r="SKM1416" s="333"/>
      <c r="SKN1416" s="333"/>
      <c r="SKO1416" s="333"/>
      <c r="SKP1416" s="333"/>
      <c r="SKQ1416" s="333"/>
      <c r="SKR1416" s="333"/>
      <c r="SKS1416" s="333"/>
      <c r="SKT1416" s="333"/>
      <c r="SKU1416" s="333"/>
      <c r="SKV1416" s="333"/>
      <c r="SKW1416" s="333"/>
      <c r="SKX1416" s="333"/>
      <c r="SKY1416" s="333"/>
      <c r="SKZ1416" s="333"/>
      <c r="SLA1416" s="333"/>
      <c r="SLB1416" s="333"/>
      <c r="SLC1416" s="333"/>
      <c r="SLD1416" s="333"/>
      <c r="SLE1416" s="333"/>
      <c r="SLF1416" s="333"/>
      <c r="SLG1416" s="333"/>
      <c r="SLH1416" s="333"/>
      <c r="SLI1416" s="333"/>
      <c r="SLJ1416" s="333"/>
      <c r="SLK1416" s="333"/>
      <c r="SLL1416" s="333"/>
      <c r="SLM1416" s="333"/>
      <c r="SLN1416" s="333"/>
      <c r="SLO1416" s="333"/>
      <c r="SLP1416" s="333"/>
      <c r="SLQ1416" s="333"/>
      <c r="SLR1416" s="333"/>
      <c r="SLS1416" s="333"/>
      <c r="SLT1416" s="333"/>
      <c r="SLU1416" s="333"/>
      <c r="SLV1416" s="333"/>
      <c r="SLW1416" s="333"/>
      <c r="SLX1416" s="333"/>
      <c r="SLY1416" s="333"/>
      <c r="SLZ1416" s="333"/>
      <c r="SMA1416" s="333"/>
      <c r="SMB1416" s="333"/>
      <c r="SMC1416" s="333"/>
      <c r="SMD1416" s="333"/>
      <c r="SME1416" s="333"/>
      <c r="SMF1416" s="333"/>
      <c r="SMG1416" s="333"/>
      <c r="SMH1416" s="333"/>
      <c r="SMI1416" s="333"/>
      <c r="SMJ1416" s="333"/>
      <c r="SMK1416" s="333"/>
      <c r="SML1416" s="333"/>
      <c r="SMM1416" s="333"/>
      <c r="SMN1416" s="333"/>
      <c r="SMO1416" s="333"/>
      <c r="SMP1416" s="333"/>
      <c r="SMQ1416" s="333"/>
      <c r="SMR1416" s="333"/>
      <c r="SMS1416" s="333"/>
      <c r="SMT1416" s="333"/>
      <c r="SMU1416" s="333"/>
      <c r="SMV1416" s="333"/>
      <c r="SMW1416" s="333"/>
      <c r="SMX1416" s="333"/>
      <c r="SMY1416" s="333"/>
      <c r="SMZ1416" s="333"/>
      <c r="SNA1416" s="333"/>
      <c r="SNB1416" s="333"/>
      <c r="SNC1416" s="333"/>
      <c r="SND1416" s="333"/>
      <c r="SNE1416" s="333"/>
      <c r="SNF1416" s="333"/>
      <c r="SNG1416" s="333"/>
      <c r="SNH1416" s="333"/>
      <c r="SNI1416" s="333"/>
      <c r="SNJ1416" s="333"/>
      <c r="SNK1416" s="333"/>
      <c r="SNL1416" s="333"/>
      <c r="SNM1416" s="333"/>
      <c r="SNN1416" s="333"/>
      <c r="SNO1416" s="333"/>
      <c r="SNP1416" s="333"/>
      <c r="SNQ1416" s="333"/>
      <c r="SNR1416" s="333"/>
      <c r="SNS1416" s="333"/>
      <c r="SNT1416" s="333"/>
      <c r="SNU1416" s="333"/>
      <c r="SNV1416" s="333"/>
      <c r="SNW1416" s="333"/>
      <c r="SNX1416" s="333"/>
      <c r="SNY1416" s="333"/>
      <c r="SNZ1416" s="333"/>
      <c r="SOA1416" s="333"/>
      <c r="SOB1416" s="333"/>
      <c r="SOC1416" s="333"/>
      <c r="SOD1416" s="333"/>
      <c r="SOE1416" s="333"/>
      <c r="SOF1416" s="333"/>
      <c r="SOG1416" s="333"/>
      <c r="SOH1416" s="333"/>
      <c r="SOI1416" s="333"/>
      <c r="SOJ1416" s="333"/>
      <c r="SOK1416" s="333"/>
      <c r="SOL1416" s="333"/>
      <c r="SOM1416" s="333"/>
      <c r="SON1416" s="333"/>
      <c r="SOO1416" s="333"/>
      <c r="SOP1416" s="333"/>
      <c r="SOQ1416" s="333"/>
      <c r="SOR1416" s="333"/>
      <c r="SOS1416" s="333"/>
      <c r="SOT1416" s="333"/>
      <c r="SOU1416" s="333"/>
      <c r="SOV1416" s="333"/>
      <c r="SOW1416" s="333"/>
      <c r="SOX1416" s="333"/>
      <c r="SOY1416" s="333"/>
      <c r="SOZ1416" s="333"/>
      <c r="SPA1416" s="333"/>
      <c r="SPB1416" s="333"/>
      <c r="SPC1416" s="333"/>
      <c r="SPD1416" s="333"/>
      <c r="SPE1416" s="333"/>
      <c r="SPF1416" s="333"/>
      <c r="SPG1416" s="333"/>
      <c r="SPH1416" s="333"/>
      <c r="SPI1416" s="333"/>
      <c r="SPJ1416" s="333"/>
      <c r="SPK1416" s="333"/>
      <c r="SPL1416" s="333"/>
      <c r="SPM1416" s="333"/>
      <c r="SPN1416" s="333"/>
      <c r="SPO1416" s="333"/>
      <c r="SPP1416" s="333"/>
      <c r="SPQ1416" s="333"/>
      <c r="SPR1416" s="333"/>
      <c r="SPS1416" s="333"/>
      <c r="SPT1416" s="333"/>
      <c r="SPU1416" s="333"/>
      <c r="SPV1416" s="333"/>
      <c r="SPW1416" s="333"/>
      <c r="SPX1416" s="333"/>
      <c r="SPY1416" s="333"/>
      <c r="SPZ1416" s="333"/>
      <c r="SQA1416" s="333"/>
      <c r="SQB1416" s="333"/>
      <c r="SQC1416" s="333"/>
      <c r="SQD1416" s="333"/>
      <c r="SQE1416" s="333"/>
      <c r="SQF1416" s="333"/>
      <c r="SQG1416" s="333"/>
      <c r="SQH1416" s="333"/>
      <c r="SQI1416" s="333"/>
      <c r="SQJ1416" s="333"/>
      <c r="SQK1416" s="333"/>
      <c r="SQL1416" s="333"/>
      <c r="SQM1416" s="333"/>
      <c r="SQN1416" s="333"/>
      <c r="SQO1416" s="333"/>
      <c r="SQP1416" s="333"/>
      <c r="SQQ1416" s="333"/>
      <c r="SQR1416" s="333"/>
      <c r="SQS1416" s="333"/>
      <c r="SQT1416" s="333"/>
      <c r="SQU1416" s="333"/>
      <c r="SQV1416" s="333"/>
      <c r="SQW1416" s="333"/>
      <c r="SQX1416" s="333"/>
      <c r="SQY1416" s="333"/>
      <c r="SQZ1416" s="333"/>
      <c r="SRA1416" s="333"/>
      <c r="SRB1416" s="333"/>
      <c r="SRC1416" s="333"/>
      <c r="SRD1416" s="333"/>
      <c r="SRE1416" s="333"/>
      <c r="SRF1416" s="333"/>
      <c r="SRG1416" s="333"/>
      <c r="SRH1416" s="333"/>
      <c r="SRI1416" s="333"/>
      <c r="SRJ1416" s="333"/>
      <c r="SRK1416" s="333"/>
      <c r="SRL1416" s="333"/>
      <c r="SRM1416" s="333"/>
      <c r="SRN1416" s="333"/>
      <c r="SRO1416" s="333"/>
      <c r="SRP1416" s="333"/>
      <c r="SRQ1416" s="333"/>
      <c r="SRR1416" s="333"/>
      <c r="SRS1416" s="333"/>
      <c r="SRT1416" s="333"/>
      <c r="SRU1416" s="333"/>
      <c r="SRV1416" s="333"/>
      <c r="SRW1416" s="333"/>
      <c r="SRX1416" s="333"/>
      <c r="SRY1416" s="333"/>
      <c r="SRZ1416" s="333"/>
      <c r="SSA1416" s="333"/>
      <c r="SSB1416" s="333"/>
      <c r="SSC1416" s="333"/>
      <c r="SSD1416" s="333"/>
      <c r="SSE1416" s="333"/>
      <c r="SSF1416" s="333"/>
      <c r="SSG1416" s="333"/>
      <c r="SSH1416" s="333"/>
      <c r="SSI1416" s="333"/>
      <c r="SSJ1416" s="333"/>
      <c r="SSK1416" s="333"/>
      <c r="SSL1416" s="333"/>
      <c r="SSM1416" s="333"/>
      <c r="SSN1416" s="333"/>
      <c r="SSO1416" s="333"/>
      <c r="SSP1416" s="333"/>
      <c r="SSQ1416" s="333"/>
      <c r="SSR1416" s="333"/>
      <c r="SSS1416" s="333"/>
      <c r="SST1416" s="333"/>
      <c r="SSU1416" s="333"/>
      <c r="SSV1416" s="333"/>
      <c r="SSW1416" s="333"/>
      <c r="SSX1416" s="333"/>
      <c r="SSY1416" s="333"/>
      <c r="SSZ1416" s="333"/>
      <c r="STA1416" s="333"/>
      <c r="STB1416" s="333"/>
      <c r="STC1416" s="333"/>
      <c r="STD1416" s="333"/>
      <c r="STE1416" s="333"/>
      <c r="STF1416" s="333"/>
      <c r="STG1416" s="333"/>
      <c r="STH1416" s="333"/>
      <c r="STI1416" s="333"/>
      <c r="STJ1416" s="333"/>
      <c r="STK1416" s="333"/>
      <c r="STL1416" s="333"/>
      <c r="STM1416" s="333"/>
      <c r="STN1416" s="333"/>
      <c r="STO1416" s="333"/>
      <c r="STP1416" s="333"/>
      <c r="STQ1416" s="333"/>
      <c r="STR1416" s="333"/>
      <c r="STS1416" s="333"/>
      <c r="STT1416" s="333"/>
      <c r="STU1416" s="333"/>
      <c r="STV1416" s="333"/>
      <c r="STW1416" s="333"/>
      <c r="STX1416" s="333"/>
      <c r="STY1416" s="333"/>
      <c r="STZ1416" s="333"/>
      <c r="SUA1416" s="333"/>
      <c r="SUB1416" s="333"/>
      <c r="SUC1416" s="333"/>
      <c r="SUD1416" s="333"/>
      <c r="SUE1416" s="333"/>
      <c r="SUF1416" s="333"/>
      <c r="SUG1416" s="333"/>
      <c r="SUH1416" s="333"/>
      <c r="SUI1416" s="333"/>
      <c r="SUJ1416" s="333"/>
      <c r="SUK1416" s="333"/>
      <c r="SUL1416" s="333"/>
      <c r="SUM1416" s="333"/>
      <c r="SUN1416" s="333"/>
      <c r="SUO1416" s="333"/>
      <c r="SUP1416" s="333"/>
      <c r="SUQ1416" s="333"/>
      <c r="SUR1416" s="333"/>
      <c r="SUS1416" s="333"/>
      <c r="SUT1416" s="333"/>
      <c r="SUU1416" s="333"/>
      <c r="SUV1416" s="333"/>
      <c r="SUW1416" s="333"/>
      <c r="SUX1416" s="333"/>
      <c r="SUY1416" s="333"/>
      <c r="SUZ1416" s="333"/>
      <c r="SVA1416" s="333"/>
      <c r="SVB1416" s="333"/>
      <c r="SVC1416" s="333"/>
      <c r="SVD1416" s="333"/>
      <c r="SVE1416" s="333"/>
      <c r="SVF1416" s="333"/>
      <c r="SVG1416" s="333"/>
      <c r="SVH1416" s="333"/>
      <c r="SVI1416" s="333"/>
      <c r="SVJ1416" s="333"/>
      <c r="SVK1416" s="333"/>
      <c r="SVL1416" s="333"/>
      <c r="SVM1416" s="333"/>
      <c r="SVN1416" s="333"/>
      <c r="SVO1416" s="333"/>
      <c r="SVP1416" s="333"/>
      <c r="SVQ1416" s="333"/>
      <c r="SVR1416" s="333"/>
      <c r="SVS1416" s="333"/>
      <c r="SVT1416" s="333"/>
      <c r="SVU1416" s="333"/>
      <c r="SVV1416" s="333"/>
      <c r="SVW1416" s="333"/>
      <c r="SVX1416" s="333"/>
      <c r="SVY1416" s="333"/>
      <c r="SVZ1416" s="333"/>
      <c r="SWA1416" s="333"/>
      <c r="SWB1416" s="333"/>
      <c r="SWC1416" s="333"/>
      <c r="SWD1416" s="333"/>
      <c r="SWE1416" s="333"/>
      <c r="SWF1416" s="333"/>
      <c r="SWG1416" s="333"/>
      <c r="SWH1416" s="333"/>
      <c r="SWI1416" s="333"/>
      <c r="SWJ1416" s="333"/>
      <c r="SWK1416" s="333"/>
      <c r="SWL1416" s="333"/>
      <c r="SWM1416" s="333"/>
      <c r="SWN1416" s="333"/>
      <c r="SWO1416" s="333"/>
      <c r="SWP1416" s="333"/>
      <c r="SWQ1416" s="333"/>
      <c r="SWR1416" s="333"/>
      <c r="SWS1416" s="333"/>
      <c r="SWT1416" s="333"/>
      <c r="SWU1416" s="333"/>
      <c r="SWV1416" s="333"/>
      <c r="SWW1416" s="333"/>
      <c r="SWX1416" s="333"/>
      <c r="SWY1416" s="333"/>
      <c r="SWZ1416" s="333"/>
      <c r="SXA1416" s="333"/>
      <c r="SXB1416" s="333"/>
      <c r="SXC1416" s="333"/>
      <c r="SXD1416" s="333"/>
      <c r="SXE1416" s="333"/>
      <c r="SXF1416" s="333"/>
      <c r="SXG1416" s="333"/>
      <c r="SXH1416" s="333"/>
      <c r="SXI1416" s="333"/>
      <c r="SXJ1416" s="333"/>
      <c r="SXK1416" s="333"/>
      <c r="SXL1416" s="333"/>
      <c r="SXM1416" s="333"/>
      <c r="SXN1416" s="333"/>
      <c r="SXO1416" s="333"/>
      <c r="SXP1416" s="333"/>
      <c r="SXQ1416" s="333"/>
      <c r="SXR1416" s="333"/>
      <c r="SXS1416" s="333"/>
      <c r="SXT1416" s="333"/>
      <c r="SXU1416" s="333"/>
      <c r="SXV1416" s="333"/>
      <c r="SXW1416" s="333"/>
      <c r="SXX1416" s="333"/>
      <c r="SXY1416" s="333"/>
      <c r="SXZ1416" s="333"/>
      <c r="SYA1416" s="333"/>
      <c r="SYB1416" s="333"/>
      <c r="SYC1416" s="333"/>
      <c r="SYD1416" s="333"/>
      <c r="SYE1416" s="333"/>
      <c r="SYF1416" s="333"/>
      <c r="SYG1416" s="333"/>
      <c r="SYH1416" s="333"/>
      <c r="SYI1416" s="333"/>
      <c r="SYJ1416" s="333"/>
      <c r="SYK1416" s="333"/>
      <c r="SYL1416" s="333"/>
      <c r="SYM1416" s="333"/>
      <c r="SYN1416" s="333"/>
      <c r="SYO1416" s="333"/>
      <c r="SYP1416" s="333"/>
      <c r="SYQ1416" s="333"/>
      <c r="SYR1416" s="333"/>
      <c r="SYS1416" s="333"/>
      <c r="SYT1416" s="333"/>
      <c r="SYU1416" s="333"/>
      <c r="SYV1416" s="333"/>
      <c r="SYW1416" s="333"/>
      <c r="SYX1416" s="333"/>
      <c r="SYY1416" s="333"/>
      <c r="SYZ1416" s="333"/>
      <c r="SZA1416" s="333"/>
      <c r="SZB1416" s="333"/>
      <c r="SZC1416" s="333"/>
      <c r="SZD1416" s="333"/>
      <c r="SZE1416" s="333"/>
      <c r="SZF1416" s="333"/>
      <c r="SZG1416" s="333"/>
      <c r="SZH1416" s="333"/>
      <c r="SZI1416" s="333"/>
      <c r="SZJ1416" s="333"/>
      <c r="SZK1416" s="333"/>
      <c r="SZL1416" s="333"/>
      <c r="SZM1416" s="333"/>
      <c r="SZN1416" s="333"/>
      <c r="SZO1416" s="333"/>
      <c r="SZP1416" s="333"/>
      <c r="SZQ1416" s="333"/>
      <c r="SZR1416" s="333"/>
      <c r="SZS1416" s="333"/>
      <c r="SZT1416" s="333"/>
      <c r="SZU1416" s="333"/>
      <c r="SZV1416" s="333"/>
      <c r="SZW1416" s="333"/>
      <c r="SZX1416" s="333"/>
      <c r="SZY1416" s="333"/>
      <c r="SZZ1416" s="333"/>
      <c r="TAA1416" s="333"/>
      <c r="TAB1416" s="333"/>
      <c r="TAC1416" s="333"/>
      <c r="TAD1416" s="333"/>
      <c r="TAE1416" s="333"/>
      <c r="TAF1416" s="333"/>
      <c r="TAG1416" s="333"/>
      <c r="TAH1416" s="333"/>
      <c r="TAI1416" s="333"/>
      <c r="TAJ1416" s="333"/>
      <c r="TAK1416" s="333"/>
      <c r="TAL1416" s="333"/>
      <c r="TAM1416" s="333"/>
      <c r="TAN1416" s="333"/>
      <c r="TAO1416" s="333"/>
      <c r="TAP1416" s="333"/>
      <c r="TAQ1416" s="333"/>
      <c r="TAR1416" s="333"/>
      <c r="TAS1416" s="333"/>
      <c r="TAT1416" s="333"/>
      <c r="TAU1416" s="333"/>
      <c r="TAV1416" s="333"/>
      <c r="TAW1416" s="333"/>
      <c r="TAX1416" s="333"/>
      <c r="TAY1416" s="333"/>
      <c r="TAZ1416" s="333"/>
      <c r="TBA1416" s="333"/>
      <c r="TBB1416" s="333"/>
      <c r="TBC1416" s="333"/>
      <c r="TBD1416" s="333"/>
      <c r="TBE1416" s="333"/>
      <c r="TBF1416" s="333"/>
      <c r="TBG1416" s="333"/>
      <c r="TBH1416" s="333"/>
      <c r="TBI1416" s="333"/>
      <c r="TBJ1416" s="333"/>
      <c r="TBK1416" s="333"/>
      <c r="TBL1416" s="333"/>
      <c r="TBM1416" s="333"/>
      <c r="TBN1416" s="333"/>
      <c r="TBO1416" s="333"/>
      <c r="TBP1416" s="333"/>
      <c r="TBQ1416" s="333"/>
      <c r="TBR1416" s="333"/>
      <c r="TBS1416" s="333"/>
      <c r="TBT1416" s="333"/>
      <c r="TBU1416" s="333"/>
      <c r="TBV1416" s="333"/>
      <c r="TBW1416" s="333"/>
      <c r="TBX1416" s="333"/>
      <c r="TBY1416" s="333"/>
      <c r="TBZ1416" s="333"/>
      <c r="TCA1416" s="333"/>
      <c r="TCB1416" s="333"/>
      <c r="TCC1416" s="333"/>
      <c r="TCD1416" s="333"/>
      <c r="TCE1416" s="333"/>
      <c r="TCF1416" s="333"/>
      <c r="TCG1416" s="333"/>
      <c r="TCH1416" s="333"/>
      <c r="TCI1416" s="333"/>
      <c r="TCJ1416" s="333"/>
      <c r="TCK1416" s="333"/>
      <c r="TCL1416" s="333"/>
      <c r="TCM1416" s="333"/>
      <c r="TCN1416" s="333"/>
      <c r="TCO1416" s="333"/>
      <c r="TCP1416" s="333"/>
      <c r="TCQ1416" s="333"/>
      <c r="TCR1416" s="333"/>
      <c r="TCS1416" s="333"/>
      <c r="TCT1416" s="333"/>
      <c r="TCU1416" s="333"/>
      <c r="TCV1416" s="333"/>
      <c r="TCW1416" s="333"/>
      <c r="TCX1416" s="333"/>
      <c r="TCY1416" s="333"/>
      <c r="TCZ1416" s="333"/>
      <c r="TDA1416" s="333"/>
      <c r="TDB1416" s="333"/>
      <c r="TDC1416" s="333"/>
      <c r="TDD1416" s="333"/>
      <c r="TDE1416" s="333"/>
      <c r="TDF1416" s="333"/>
      <c r="TDG1416" s="333"/>
      <c r="TDH1416" s="333"/>
      <c r="TDI1416" s="333"/>
      <c r="TDJ1416" s="333"/>
      <c r="TDK1416" s="333"/>
      <c r="TDL1416" s="333"/>
      <c r="TDM1416" s="333"/>
      <c r="TDN1416" s="333"/>
      <c r="TDO1416" s="333"/>
      <c r="TDP1416" s="333"/>
      <c r="TDQ1416" s="333"/>
      <c r="TDR1416" s="333"/>
      <c r="TDS1416" s="333"/>
      <c r="TDT1416" s="333"/>
      <c r="TDU1416" s="333"/>
      <c r="TDV1416" s="333"/>
      <c r="TDW1416" s="333"/>
      <c r="TDX1416" s="333"/>
      <c r="TDY1416" s="333"/>
      <c r="TDZ1416" s="333"/>
      <c r="TEA1416" s="333"/>
      <c r="TEB1416" s="333"/>
      <c r="TEC1416" s="333"/>
      <c r="TED1416" s="333"/>
      <c r="TEE1416" s="333"/>
      <c r="TEF1416" s="333"/>
      <c r="TEG1416" s="333"/>
      <c r="TEH1416" s="333"/>
      <c r="TEI1416" s="333"/>
      <c r="TEJ1416" s="333"/>
      <c r="TEK1416" s="333"/>
      <c r="TEL1416" s="333"/>
      <c r="TEM1416" s="333"/>
      <c r="TEN1416" s="333"/>
      <c r="TEO1416" s="333"/>
      <c r="TEP1416" s="333"/>
      <c r="TEQ1416" s="333"/>
      <c r="TER1416" s="333"/>
      <c r="TES1416" s="333"/>
      <c r="TET1416" s="333"/>
      <c r="TEU1416" s="333"/>
      <c r="TEV1416" s="333"/>
      <c r="TEW1416" s="333"/>
      <c r="TEX1416" s="333"/>
      <c r="TEY1416" s="333"/>
      <c r="TEZ1416" s="333"/>
      <c r="TFA1416" s="333"/>
      <c r="TFB1416" s="333"/>
      <c r="TFC1416" s="333"/>
      <c r="TFD1416" s="333"/>
      <c r="TFE1416" s="333"/>
      <c r="TFF1416" s="333"/>
      <c r="TFG1416" s="333"/>
      <c r="TFH1416" s="333"/>
      <c r="TFI1416" s="333"/>
      <c r="TFJ1416" s="333"/>
      <c r="TFK1416" s="333"/>
      <c r="TFL1416" s="333"/>
      <c r="TFM1416" s="333"/>
      <c r="TFN1416" s="333"/>
      <c r="TFO1416" s="333"/>
      <c r="TFP1416" s="333"/>
      <c r="TFQ1416" s="333"/>
      <c r="TFR1416" s="333"/>
      <c r="TFS1416" s="333"/>
      <c r="TFT1416" s="333"/>
      <c r="TFU1416" s="333"/>
      <c r="TFV1416" s="333"/>
      <c r="TFW1416" s="333"/>
      <c r="TFX1416" s="333"/>
      <c r="TFY1416" s="333"/>
      <c r="TFZ1416" s="333"/>
      <c r="TGA1416" s="333"/>
      <c r="TGB1416" s="333"/>
      <c r="TGC1416" s="333"/>
      <c r="TGD1416" s="333"/>
      <c r="TGE1416" s="333"/>
      <c r="TGF1416" s="333"/>
      <c r="TGG1416" s="333"/>
      <c r="TGH1416" s="333"/>
      <c r="TGI1416" s="333"/>
      <c r="TGJ1416" s="333"/>
      <c r="TGK1416" s="333"/>
      <c r="TGL1416" s="333"/>
      <c r="TGM1416" s="333"/>
      <c r="TGN1416" s="333"/>
      <c r="TGO1416" s="333"/>
      <c r="TGP1416" s="333"/>
      <c r="TGQ1416" s="333"/>
      <c r="TGR1416" s="333"/>
      <c r="TGS1416" s="333"/>
      <c r="TGT1416" s="333"/>
      <c r="TGU1416" s="333"/>
      <c r="TGV1416" s="333"/>
      <c r="TGW1416" s="333"/>
      <c r="TGX1416" s="333"/>
      <c r="TGY1416" s="333"/>
      <c r="TGZ1416" s="333"/>
      <c r="THA1416" s="333"/>
      <c r="THB1416" s="333"/>
      <c r="THC1416" s="333"/>
      <c r="THD1416" s="333"/>
      <c r="THE1416" s="333"/>
      <c r="THF1416" s="333"/>
      <c r="THG1416" s="333"/>
      <c r="THH1416" s="333"/>
      <c r="THI1416" s="333"/>
      <c r="THJ1416" s="333"/>
      <c r="THK1416" s="333"/>
      <c r="THL1416" s="333"/>
      <c r="THM1416" s="333"/>
      <c r="THN1416" s="333"/>
      <c r="THO1416" s="333"/>
      <c r="THP1416" s="333"/>
      <c r="THQ1416" s="333"/>
      <c r="THR1416" s="333"/>
      <c r="THS1416" s="333"/>
      <c r="THT1416" s="333"/>
      <c r="THU1416" s="333"/>
      <c r="THV1416" s="333"/>
      <c r="THW1416" s="333"/>
      <c r="THX1416" s="333"/>
      <c r="THY1416" s="333"/>
      <c r="THZ1416" s="333"/>
      <c r="TIA1416" s="333"/>
      <c r="TIB1416" s="333"/>
      <c r="TIC1416" s="333"/>
      <c r="TID1416" s="333"/>
      <c r="TIE1416" s="333"/>
      <c r="TIF1416" s="333"/>
      <c r="TIG1416" s="333"/>
      <c r="TIH1416" s="333"/>
      <c r="TII1416" s="333"/>
      <c r="TIJ1416" s="333"/>
      <c r="TIK1416" s="333"/>
      <c r="TIL1416" s="333"/>
      <c r="TIM1416" s="333"/>
      <c r="TIN1416" s="333"/>
      <c r="TIO1416" s="333"/>
      <c r="TIP1416" s="333"/>
      <c r="TIQ1416" s="333"/>
      <c r="TIR1416" s="333"/>
      <c r="TIS1416" s="333"/>
      <c r="TIT1416" s="333"/>
      <c r="TIU1416" s="333"/>
      <c r="TIV1416" s="333"/>
      <c r="TIW1416" s="333"/>
      <c r="TIX1416" s="333"/>
      <c r="TIY1416" s="333"/>
      <c r="TIZ1416" s="333"/>
      <c r="TJA1416" s="333"/>
      <c r="TJB1416" s="333"/>
      <c r="TJC1416" s="333"/>
      <c r="TJD1416" s="333"/>
      <c r="TJE1416" s="333"/>
      <c r="TJF1416" s="333"/>
      <c r="TJG1416" s="333"/>
      <c r="TJH1416" s="333"/>
      <c r="TJI1416" s="333"/>
      <c r="TJJ1416" s="333"/>
      <c r="TJK1416" s="333"/>
      <c r="TJL1416" s="333"/>
      <c r="TJM1416" s="333"/>
      <c r="TJN1416" s="333"/>
      <c r="TJO1416" s="333"/>
      <c r="TJP1416" s="333"/>
      <c r="TJQ1416" s="333"/>
      <c r="TJR1416" s="333"/>
      <c r="TJS1416" s="333"/>
      <c r="TJT1416" s="333"/>
      <c r="TJU1416" s="333"/>
      <c r="TJV1416" s="333"/>
      <c r="TJW1416" s="333"/>
      <c r="TJX1416" s="333"/>
      <c r="TJY1416" s="333"/>
      <c r="TJZ1416" s="333"/>
      <c r="TKA1416" s="333"/>
      <c r="TKB1416" s="333"/>
      <c r="TKC1416" s="333"/>
      <c r="TKD1416" s="333"/>
      <c r="TKE1416" s="333"/>
      <c r="TKF1416" s="333"/>
      <c r="TKG1416" s="333"/>
      <c r="TKH1416" s="333"/>
      <c r="TKI1416" s="333"/>
      <c r="TKJ1416" s="333"/>
      <c r="TKK1416" s="333"/>
      <c r="TKL1416" s="333"/>
      <c r="TKM1416" s="333"/>
      <c r="TKN1416" s="333"/>
      <c r="TKO1416" s="333"/>
      <c r="TKP1416" s="333"/>
      <c r="TKQ1416" s="333"/>
      <c r="TKR1416" s="333"/>
      <c r="TKS1416" s="333"/>
      <c r="TKT1416" s="333"/>
      <c r="TKU1416" s="333"/>
      <c r="TKV1416" s="333"/>
      <c r="TKW1416" s="333"/>
      <c r="TKX1416" s="333"/>
      <c r="TKY1416" s="333"/>
      <c r="TKZ1416" s="333"/>
      <c r="TLA1416" s="333"/>
      <c r="TLB1416" s="333"/>
      <c r="TLC1416" s="333"/>
      <c r="TLD1416" s="333"/>
      <c r="TLE1416" s="333"/>
      <c r="TLF1416" s="333"/>
      <c r="TLG1416" s="333"/>
      <c r="TLH1416" s="333"/>
      <c r="TLI1416" s="333"/>
      <c r="TLJ1416" s="333"/>
      <c r="TLK1416" s="333"/>
      <c r="TLL1416" s="333"/>
      <c r="TLM1416" s="333"/>
      <c r="TLN1416" s="333"/>
      <c r="TLO1416" s="333"/>
      <c r="TLP1416" s="333"/>
      <c r="TLQ1416" s="333"/>
      <c r="TLR1416" s="333"/>
      <c r="TLS1416" s="333"/>
      <c r="TLT1416" s="333"/>
      <c r="TLU1416" s="333"/>
      <c r="TLV1416" s="333"/>
      <c r="TLW1416" s="333"/>
      <c r="TLX1416" s="333"/>
      <c r="TLY1416" s="333"/>
      <c r="TLZ1416" s="333"/>
      <c r="TMA1416" s="333"/>
      <c r="TMB1416" s="333"/>
      <c r="TMC1416" s="333"/>
      <c r="TMD1416" s="333"/>
      <c r="TME1416" s="333"/>
      <c r="TMF1416" s="333"/>
      <c r="TMG1416" s="333"/>
      <c r="TMH1416" s="333"/>
      <c r="TMI1416" s="333"/>
      <c r="TMJ1416" s="333"/>
      <c r="TMK1416" s="333"/>
      <c r="TML1416" s="333"/>
      <c r="TMM1416" s="333"/>
      <c r="TMN1416" s="333"/>
      <c r="TMO1416" s="333"/>
      <c r="TMP1416" s="333"/>
      <c r="TMQ1416" s="333"/>
      <c r="TMR1416" s="333"/>
      <c r="TMS1416" s="333"/>
      <c r="TMT1416" s="333"/>
      <c r="TMU1416" s="333"/>
      <c r="TMV1416" s="333"/>
      <c r="TMW1416" s="333"/>
      <c r="TMX1416" s="333"/>
      <c r="TMY1416" s="333"/>
      <c r="TMZ1416" s="333"/>
      <c r="TNA1416" s="333"/>
      <c r="TNB1416" s="333"/>
      <c r="TNC1416" s="333"/>
      <c r="TND1416" s="333"/>
      <c r="TNE1416" s="333"/>
      <c r="TNF1416" s="333"/>
      <c r="TNG1416" s="333"/>
      <c r="TNH1416" s="333"/>
      <c r="TNI1416" s="333"/>
      <c r="TNJ1416" s="333"/>
      <c r="TNK1416" s="333"/>
      <c r="TNL1416" s="333"/>
      <c r="TNM1416" s="333"/>
      <c r="TNN1416" s="333"/>
      <c r="TNO1416" s="333"/>
      <c r="TNP1416" s="333"/>
      <c r="TNQ1416" s="333"/>
      <c r="TNR1416" s="333"/>
      <c r="TNS1416" s="333"/>
      <c r="TNT1416" s="333"/>
      <c r="TNU1416" s="333"/>
      <c r="TNV1416" s="333"/>
      <c r="TNW1416" s="333"/>
      <c r="TNX1416" s="333"/>
      <c r="TNY1416" s="333"/>
      <c r="TNZ1416" s="333"/>
      <c r="TOA1416" s="333"/>
      <c r="TOB1416" s="333"/>
      <c r="TOC1416" s="333"/>
      <c r="TOD1416" s="333"/>
      <c r="TOE1416" s="333"/>
      <c r="TOF1416" s="333"/>
      <c r="TOG1416" s="333"/>
      <c r="TOH1416" s="333"/>
      <c r="TOI1416" s="333"/>
      <c r="TOJ1416" s="333"/>
      <c r="TOK1416" s="333"/>
      <c r="TOL1416" s="333"/>
      <c r="TOM1416" s="333"/>
      <c r="TON1416" s="333"/>
      <c r="TOO1416" s="333"/>
      <c r="TOP1416" s="333"/>
      <c r="TOQ1416" s="333"/>
      <c r="TOR1416" s="333"/>
      <c r="TOS1416" s="333"/>
      <c r="TOT1416" s="333"/>
      <c r="TOU1416" s="333"/>
      <c r="TOV1416" s="333"/>
      <c r="TOW1416" s="333"/>
      <c r="TOX1416" s="333"/>
      <c r="TOY1416" s="333"/>
      <c r="TOZ1416" s="333"/>
      <c r="TPA1416" s="333"/>
      <c r="TPB1416" s="333"/>
      <c r="TPC1416" s="333"/>
      <c r="TPD1416" s="333"/>
      <c r="TPE1416" s="333"/>
      <c r="TPF1416" s="333"/>
      <c r="TPG1416" s="333"/>
      <c r="TPH1416" s="333"/>
      <c r="TPI1416" s="333"/>
      <c r="TPJ1416" s="333"/>
      <c r="TPK1416" s="333"/>
      <c r="TPL1416" s="333"/>
      <c r="TPM1416" s="333"/>
      <c r="TPN1416" s="333"/>
      <c r="TPO1416" s="333"/>
      <c r="TPP1416" s="333"/>
      <c r="TPQ1416" s="333"/>
      <c r="TPR1416" s="333"/>
      <c r="TPS1416" s="333"/>
      <c r="TPT1416" s="333"/>
      <c r="TPU1416" s="333"/>
      <c r="TPV1416" s="333"/>
      <c r="TPW1416" s="333"/>
      <c r="TPX1416" s="333"/>
      <c r="TPY1416" s="333"/>
      <c r="TPZ1416" s="333"/>
      <c r="TQA1416" s="333"/>
      <c r="TQB1416" s="333"/>
      <c r="TQC1416" s="333"/>
      <c r="TQD1416" s="333"/>
      <c r="TQE1416" s="333"/>
      <c r="TQF1416" s="333"/>
      <c r="TQG1416" s="333"/>
      <c r="TQH1416" s="333"/>
      <c r="TQI1416" s="333"/>
      <c r="TQJ1416" s="333"/>
      <c r="TQK1416" s="333"/>
      <c r="TQL1416" s="333"/>
      <c r="TQM1416" s="333"/>
      <c r="TQN1416" s="333"/>
      <c r="TQO1416" s="333"/>
      <c r="TQP1416" s="333"/>
      <c r="TQQ1416" s="333"/>
      <c r="TQR1416" s="333"/>
      <c r="TQS1416" s="333"/>
      <c r="TQT1416" s="333"/>
      <c r="TQU1416" s="333"/>
      <c r="TQV1416" s="333"/>
      <c r="TQW1416" s="333"/>
      <c r="TQX1416" s="333"/>
      <c r="TQY1416" s="333"/>
      <c r="TQZ1416" s="333"/>
      <c r="TRA1416" s="333"/>
      <c r="TRB1416" s="333"/>
      <c r="TRC1416" s="333"/>
      <c r="TRD1416" s="333"/>
      <c r="TRE1416" s="333"/>
      <c r="TRF1416" s="333"/>
      <c r="TRG1416" s="333"/>
      <c r="TRH1416" s="333"/>
      <c r="TRI1416" s="333"/>
      <c r="TRJ1416" s="333"/>
      <c r="TRK1416" s="333"/>
      <c r="TRL1416" s="333"/>
      <c r="TRM1416" s="333"/>
      <c r="TRN1416" s="333"/>
      <c r="TRO1416" s="333"/>
      <c r="TRP1416" s="333"/>
      <c r="TRQ1416" s="333"/>
      <c r="TRR1416" s="333"/>
      <c r="TRS1416" s="333"/>
      <c r="TRT1416" s="333"/>
      <c r="TRU1416" s="333"/>
      <c r="TRV1416" s="333"/>
      <c r="TRW1416" s="333"/>
      <c r="TRX1416" s="333"/>
      <c r="TRY1416" s="333"/>
      <c r="TRZ1416" s="333"/>
      <c r="TSA1416" s="333"/>
      <c r="TSB1416" s="333"/>
      <c r="TSC1416" s="333"/>
      <c r="TSD1416" s="333"/>
      <c r="TSE1416" s="333"/>
      <c r="TSF1416" s="333"/>
      <c r="TSG1416" s="333"/>
      <c r="TSH1416" s="333"/>
      <c r="TSI1416" s="333"/>
      <c r="TSJ1416" s="333"/>
      <c r="TSK1416" s="333"/>
      <c r="TSL1416" s="333"/>
      <c r="TSM1416" s="333"/>
      <c r="TSN1416" s="333"/>
      <c r="TSO1416" s="333"/>
      <c r="TSP1416" s="333"/>
      <c r="TSQ1416" s="333"/>
      <c r="TSR1416" s="333"/>
      <c r="TSS1416" s="333"/>
      <c r="TST1416" s="333"/>
      <c r="TSU1416" s="333"/>
      <c r="TSV1416" s="333"/>
      <c r="TSW1416" s="333"/>
      <c r="TSX1416" s="333"/>
      <c r="TSY1416" s="333"/>
      <c r="TSZ1416" s="333"/>
      <c r="TTA1416" s="333"/>
      <c r="TTB1416" s="333"/>
      <c r="TTC1416" s="333"/>
      <c r="TTD1416" s="333"/>
      <c r="TTE1416" s="333"/>
      <c r="TTF1416" s="333"/>
      <c r="TTG1416" s="333"/>
      <c r="TTH1416" s="333"/>
      <c r="TTI1416" s="333"/>
      <c r="TTJ1416" s="333"/>
      <c r="TTK1416" s="333"/>
      <c r="TTL1416" s="333"/>
      <c r="TTM1416" s="333"/>
      <c r="TTN1416" s="333"/>
      <c r="TTO1416" s="333"/>
      <c r="TTP1416" s="333"/>
      <c r="TTQ1416" s="333"/>
      <c r="TTR1416" s="333"/>
      <c r="TTS1416" s="333"/>
      <c r="TTT1416" s="333"/>
      <c r="TTU1416" s="333"/>
      <c r="TTV1416" s="333"/>
      <c r="TTW1416" s="333"/>
      <c r="TTX1416" s="333"/>
      <c r="TTY1416" s="333"/>
      <c r="TTZ1416" s="333"/>
      <c r="TUA1416" s="333"/>
      <c r="TUB1416" s="333"/>
      <c r="TUC1416" s="333"/>
      <c r="TUD1416" s="333"/>
      <c r="TUE1416" s="333"/>
      <c r="TUF1416" s="333"/>
      <c r="TUG1416" s="333"/>
      <c r="TUH1416" s="333"/>
      <c r="TUI1416" s="333"/>
      <c r="TUJ1416" s="333"/>
      <c r="TUK1416" s="333"/>
      <c r="TUL1416" s="333"/>
      <c r="TUM1416" s="333"/>
      <c r="TUN1416" s="333"/>
      <c r="TUO1416" s="333"/>
      <c r="TUP1416" s="333"/>
      <c r="TUQ1416" s="333"/>
      <c r="TUR1416" s="333"/>
      <c r="TUS1416" s="333"/>
      <c r="TUT1416" s="333"/>
      <c r="TUU1416" s="333"/>
      <c r="TUV1416" s="333"/>
      <c r="TUW1416" s="333"/>
      <c r="TUX1416" s="333"/>
      <c r="TUY1416" s="333"/>
      <c r="TUZ1416" s="333"/>
      <c r="TVA1416" s="333"/>
      <c r="TVB1416" s="333"/>
      <c r="TVC1416" s="333"/>
      <c r="TVD1416" s="333"/>
      <c r="TVE1416" s="333"/>
      <c r="TVF1416" s="333"/>
      <c r="TVG1416" s="333"/>
      <c r="TVH1416" s="333"/>
      <c r="TVI1416" s="333"/>
      <c r="TVJ1416" s="333"/>
      <c r="TVK1416" s="333"/>
      <c r="TVL1416" s="333"/>
      <c r="TVM1416" s="333"/>
      <c r="TVN1416" s="333"/>
      <c r="TVO1416" s="333"/>
      <c r="TVP1416" s="333"/>
      <c r="TVQ1416" s="333"/>
      <c r="TVR1416" s="333"/>
      <c r="TVS1416" s="333"/>
      <c r="TVT1416" s="333"/>
      <c r="TVU1416" s="333"/>
      <c r="TVV1416" s="333"/>
      <c r="TVW1416" s="333"/>
      <c r="TVX1416" s="333"/>
      <c r="TVY1416" s="333"/>
      <c r="TVZ1416" s="333"/>
      <c r="TWA1416" s="333"/>
      <c r="TWB1416" s="333"/>
      <c r="TWC1416" s="333"/>
      <c r="TWD1416" s="333"/>
      <c r="TWE1416" s="333"/>
      <c r="TWF1416" s="333"/>
      <c r="TWG1416" s="333"/>
      <c r="TWH1416" s="333"/>
      <c r="TWI1416" s="333"/>
      <c r="TWJ1416" s="333"/>
      <c r="TWK1416" s="333"/>
      <c r="TWL1416" s="333"/>
      <c r="TWM1416" s="333"/>
      <c r="TWN1416" s="333"/>
      <c r="TWO1416" s="333"/>
      <c r="TWP1416" s="333"/>
      <c r="TWQ1416" s="333"/>
      <c r="TWR1416" s="333"/>
      <c r="TWS1416" s="333"/>
      <c r="TWT1416" s="333"/>
      <c r="TWU1416" s="333"/>
      <c r="TWV1416" s="333"/>
      <c r="TWW1416" s="333"/>
      <c r="TWX1416" s="333"/>
      <c r="TWY1416" s="333"/>
      <c r="TWZ1416" s="333"/>
      <c r="TXA1416" s="333"/>
      <c r="TXB1416" s="333"/>
      <c r="TXC1416" s="333"/>
      <c r="TXD1416" s="333"/>
      <c r="TXE1416" s="333"/>
      <c r="TXF1416" s="333"/>
      <c r="TXG1416" s="333"/>
      <c r="TXH1416" s="333"/>
      <c r="TXI1416" s="333"/>
      <c r="TXJ1416" s="333"/>
      <c r="TXK1416" s="333"/>
      <c r="TXL1416" s="333"/>
      <c r="TXM1416" s="333"/>
      <c r="TXN1416" s="333"/>
      <c r="TXO1416" s="333"/>
      <c r="TXP1416" s="333"/>
      <c r="TXQ1416" s="333"/>
      <c r="TXR1416" s="333"/>
      <c r="TXS1416" s="333"/>
      <c r="TXT1416" s="333"/>
      <c r="TXU1416" s="333"/>
      <c r="TXV1416" s="333"/>
      <c r="TXW1416" s="333"/>
      <c r="TXX1416" s="333"/>
      <c r="TXY1416" s="333"/>
      <c r="TXZ1416" s="333"/>
      <c r="TYA1416" s="333"/>
      <c r="TYB1416" s="333"/>
      <c r="TYC1416" s="333"/>
      <c r="TYD1416" s="333"/>
      <c r="TYE1416" s="333"/>
      <c r="TYF1416" s="333"/>
      <c r="TYG1416" s="333"/>
      <c r="TYH1416" s="333"/>
      <c r="TYI1416" s="333"/>
      <c r="TYJ1416" s="333"/>
      <c r="TYK1416" s="333"/>
      <c r="TYL1416" s="333"/>
      <c r="TYM1416" s="333"/>
      <c r="TYN1416" s="333"/>
      <c r="TYO1416" s="333"/>
      <c r="TYP1416" s="333"/>
      <c r="TYQ1416" s="333"/>
      <c r="TYR1416" s="333"/>
      <c r="TYS1416" s="333"/>
      <c r="TYT1416" s="333"/>
      <c r="TYU1416" s="333"/>
      <c r="TYV1416" s="333"/>
      <c r="TYW1416" s="333"/>
      <c r="TYX1416" s="333"/>
      <c r="TYY1416" s="333"/>
      <c r="TYZ1416" s="333"/>
      <c r="TZA1416" s="333"/>
      <c r="TZB1416" s="333"/>
      <c r="TZC1416" s="333"/>
      <c r="TZD1416" s="333"/>
      <c r="TZE1416" s="333"/>
      <c r="TZF1416" s="333"/>
      <c r="TZG1416" s="333"/>
      <c r="TZH1416" s="333"/>
      <c r="TZI1416" s="333"/>
      <c r="TZJ1416" s="333"/>
      <c r="TZK1416" s="333"/>
      <c r="TZL1416" s="333"/>
      <c r="TZM1416" s="333"/>
      <c r="TZN1416" s="333"/>
      <c r="TZO1416" s="333"/>
      <c r="TZP1416" s="333"/>
      <c r="TZQ1416" s="333"/>
      <c r="TZR1416" s="333"/>
      <c r="TZS1416" s="333"/>
      <c r="TZT1416" s="333"/>
      <c r="TZU1416" s="333"/>
      <c r="TZV1416" s="333"/>
      <c r="TZW1416" s="333"/>
      <c r="TZX1416" s="333"/>
      <c r="TZY1416" s="333"/>
      <c r="TZZ1416" s="333"/>
      <c r="UAA1416" s="333"/>
      <c r="UAB1416" s="333"/>
      <c r="UAC1416" s="333"/>
      <c r="UAD1416" s="333"/>
      <c r="UAE1416" s="333"/>
      <c r="UAF1416" s="333"/>
      <c r="UAG1416" s="333"/>
      <c r="UAH1416" s="333"/>
      <c r="UAI1416" s="333"/>
      <c r="UAJ1416" s="333"/>
      <c r="UAK1416" s="333"/>
      <c r="UAL1416" s="333"/>
      <c r="UAM1416" s="333"/>
      <c r="UAN1416" s="333"/>
      <c r="UAO1416" s="333"/>
      <c r="UAP1416" s="333"/>
      <c r="UAQ1416" s="333"/>
      <c r="UAR1416" s="333"/>
      <c r="UAS1416" s="333"/>
      <c r="UAT1416" s="333"/>
      <c r="UAU1416" s="333"/>
      <c r="UAV1416" s="333"/>
      <c r="UAW1416" s="333"/>
      <c r="UAX1416" s="333"/>
      <c r="UAY1416" s="333"/>
      <c r="UAZ1416" s="333"/>
      <c r="UBA1416" s="333"/>
      <c r="UBB1416" s="333"/>
      <c r="UBC1416" s="333"/>
      <c r="UBD1416" s="333"/>
      <c r="UBE1416" s="333"/>
      <c r="UBF1416" s="333"/>
      <c r="UBG1416" s="333"/>
      <c r="UBH1416" s="333"/>
      <c r="UBI1416" s="333"/>
      <c r="UBJ1416" s="333"/>
      <c r="UBK1416" s="333"/>
      <c r="UBL1416" s="333"/>
      <c r="UBM1416" s="333"/>
      <c r="UBN1416" s="333"/>
      <c r="UBO1416" s="333"/>
      <c r="UBP1416" s="333"/>
      <c r="UBQ1416" s="333"/>
      <c r="UBR1416" s="333"/>
      <c r="UBS1416" s="333"/>
      <c r="UBT1416" s="333"/>
      <c r="UBU1416" s="333"/>
      <c r="UBV1416" s="333"/>
      <c r="UBW1416" s="333"/>
      <c r="UBX1416" s="333"/>
      <c r="UBY1416" s="333"/>
      <c r="UBZ1416" s="333"/>
      <c r="UCA1416" s="333"/>
      <c r="UCB1416" s="333"/>
      <c r="UCC1416" s="333"/>
      <c r="UCD1416" s="333"/>
      <c r="UCE1416" s="333"/>
      <c r="UCF1416" s="333"/>
      <c r="UCG1416" s="333"/>
      <c r="UCH1416" s="333"/>
      <c r="UCI1416" s="333"/>
      <c r="UCJ1416" s="333"/>
      <c r="UCK1416" s="333"/>
      <c r="UCL1416" s="333"/>
      <c r="UCM1416" s="333"/>
      <c r="UCN1416" s="333"/>
      <c r="UCO1416" s="333"/>
      <c r="UCP1416" s="333"/>
      <c r="UCQ1416" s="333"/>
      <c r="UCR1416" s="333"/>
      <c r="UCS1416" s="333"/>
      <c r="UCT1416" s="333"/>
      <c r="UCU1416" s="333"/>
      <c r="UCV1416" s="333"/>
      <c r="UCW1416" s="333"/>
      <c r="UCX1416" s="333"/>
      <c r="UCY1416" s="333"/>
      <c r="UCZ1416" s="333"/>
      <c r="UDA1416" s="333"/>
      <c r="UDB1416" s="333"/>
      <c r="UDC1416" s="333"/>
      <c r="UDD1416" s="333"/>
      <c r="UDE1416" s="333"/>
      <c r="UDF1416" s="333"/>
      <c r="UDG1416" s="333"/>
      <c r="UDH1416" s="333"/>
      <c r="UDI1416" s="333"/>
      <c r="UDJ1416" s="333"/>
      <c r="UDK1416" s="333"/>
      <c r="UDL1416" s="333"/>
      <c r="UDM1416" s="333"/>
      <c r="UDN1416" s="333"/>
      <c r="UDO1416" s="333"/>
      <c r="UDP1416" s="333"/>
      <c r="UDQ1416" s="333"/>
      <c r="UDR1416" s="333"/>
      <c r="UDS1416" s="333"/>
      <c r="UDT1416" s="333"/>
      <c r="UDU1416" s="333"/>
      <c r="UDV1416" s="333"/>
      <c r="UDW1416" s="333"/>
      <c r="UDX1416" s="333"/>
      <c r="UDY1416" s="333"/>
      <c r="UDZ1416" s="333"/>
      <c r="UEA1416" s="333"/>
      <c r="UEB1416" s="333"/>
      <c r="UEC1416" s="333"/>
      <c r="UED1416" s="333"/>
      <c r="UEE1416" s="333"/>
      <c r="UEF1416" s="333"/>
      <c r="UEG1416" s="333"/>
      <c r="UEH1416" s="333"/>
      <c r="UEI1416" s="333"/>
      <c r="UEJ1416" s="333"/>
      <c r="UEK1416" s="333"/>
      <c r="UEL1416" s="333"/>
      <c r="UEM1416" s="333"/>
      <c r="UEN1416" s="333"/>
      <c r="UEO1416" s="333"/>
      <c r="UEP1416" s="333"/>
      <c r="UEQ1416" s="333"/>
      <c r="UER1416" s="333"/>
      <c r="UES1416" s="333"/>
      <c r="UET1416" s="333"/>
      <c r="UEU1416" s="333"/>
      <c r="UEV1416" s="333"/>
      <c r="UEW1416" s="333"/>
      <c r="UEX1416" s="333"/>
      <c r="UEY1416" s="333"/>
      <c r="UEZ1416" s="333"/>
      <c r="UFA1416" s="333"/>
      <c r="UFB1416" s="333"/>
      <c r="UFC1416" s="333"/>
      <c r="UFD1416" s="333"/>
      <c r="UFE1416" s="333"/>
      <c r="UFF1416" s="333"/>
      <c r="UFG1416" s="333"/>
      <c r="UFH1416" s="333"/>
      <c r="UFI1416" s="333"/>
      <c r="UFJ1416" s="333"/>
      <c r="UFK1416" s="333"/>
      <c r="UFL1416" s="333"/>
      <c r="UFM1416" s="333"/>
      <c r="UFN1416" s="333"/>
      <c r="UFO1416" s="333"/>
      <c r="UFP1416" s="333"/>
      <c r="UFQ1416" s="333"/>
      <c r="UFR1416" s="333"/>
      <c r="UFS1416" s="333"/>
      <c r="UFT1416" s="333"/>
      <c r="UFU1416" s="333"/>
      <c r="UFV1416" s="333"/>
      <c r="UFW1416" s="333"/>
      <c r="UFX1416" s="333"/>
      <c r="UFY1416" s="333"/>
      <c r="UFZ1416" s="333"/>
      <c r="UGA1416" s="333"/>
      <c r="UGB1416" s="333"/>
      <c r="UGC1416" s="333"/>
      <c r="UGD1416" s="333"/>
      <c r="UGE1416" s="333"/>
      <c r="UGF1416" s="333"/>
      <c r="UGG1416" s="333"/>
      <c r="UGH1416" s="333"/>
      <c r="UGI1416" s="333"/>
      <c r="UGJ1416" s="333"/>
      <c r="UGK1416" s="333"/>
      <c r="UGL1416" s="333"/>
      <c r="UGM1416" s="333"/>
      <c r="UGN1416" s="333"/>
      <c r="UGO1416" s="333"/>
      <c r="UGP1416" s="333"/>
      <c r="UGQ1416" s="333"/>
      <c r="UGR1416" s="333"/>
      <c r="UGS1416" s="333"/>
      <c r="UGT1416" s="333"/>
      <c r="UGU1416" s="333"/>
      <c r="UGV1416" s="333"/>
      <c r="UGW1416" s="333"/>
      <c r="UGX1416" s="333"/>
      <c r="UGY1416" s="333"/>
      <c r="UGZ1416" s="333"/>
      <c r="UHA1416" s="333"/>
      <c r="UHB1416" s="333"/>
      <c r="UHC1416" s="333"/>
      <c r="UHD1416" s="333"/>
      <c r="UHE1416" s="333"/>
      <c r="UHF1416" s="333"/>
      <c r="UHG1416" s="333"/>
      <c r="UHH1416" s="333"/>
      <c r="UHI1416" s="333"/>
      <c r="UHJ1416" s="333"/>
      <c r="UHK1416" s="333"/>
      <c r="UHL1416" s="333"/>
      <c r="UHM1416" s="333"/>
      <c r="UHN1416" s="333"/>
      <c r="UHO1416" s="333"/>
      <c r="UHP1416" s="333"/>
      <c r="UHQ1416" s="333"/>
      <c r="UHR1416" s="333"/>
      <c r="UHS1416" s="333"/>
      <c r="UHT1416" s="333"/>
      <c r="UHU1416" s="333"/>
      <c r="UHV1416" s="333"/>
      <c r="UHW1416" s="333"/>
      <c r="UHX1416" s="333"/>
      <c r="UHY1416" s="333"/>
      <c r="UHZ1416" s="333"/>
      <c r="UIA1416" s="333"/>
      <c r="UIB1416" s="333"/>
      <c r="UIC1416" s="333"/>
      <c r="UID1416" s="333"/>
      <c r="UIE1416" s="333"/>
      <c r="UIF1416" s="333"/>
      <c r="UIG1416" s="333"/>
      <c r="UIH1416" s="333"/>
      <c r="UII1416" s="333"/>
      <c r="UIJ1416" s="333"/>
      <c r="UIK1416" s="333"/>
      <c r="UIL1416" s="333"/>
      <c r="UIM1416" s="333"/>
      <c r="UIN1416" s="333"/>
      <c r="UIO1416" s="333"/>
      <c r="UIP1416" s="333"/>
      <c r="UIQ1416" s="333"/>
      <c r="UIR1416" s="333"/>
      <c r="UIS1416" s="333"/>
      <c r="UIT1416" s="333"/>
      <c r="UIU1416" s="333"/>
      <c r="UIV1416" s="333"/>
      <c r="UIW1416" s="333"/>
      <c r="UIX1416" s="333"/>
      <c r="UIY1416" s="333"/>
      <c r="UIZ1416" s="333"/>
      <c r="UJA1416" s="333"/>
      <c r="UJB1416" s="333"/>
      <c r="UJC1416" s="333"/>
      <c r="UJD1416" s="333"/>
      <c r="UJE1416" s="333"/>
      <c r="UJF1416" s="333"/>
      <c r="UJG1416" s="333"/>
      <c r="UJH1416" s="333"/>
      <c r="UJI1416" s="333"/>
      <c r="UJJ1416" s="333"/>
      <c r="UJK1416" s="333"/>
      <c r="UJL1416" s="333"/>
      <c r="UJM1416" s="333"/>
      <c r="UJN1416" s="333"/>
      <c r="UJO1416" s="333"/>
      <c r="UJP1416" s="333"/>
      <c r="UJQ1416" s="333"/>
      <c r="UJR1416" s="333"/>
      <c r="UJS1416" s="333"/>
      <c r="UJT1416" s="333"/>
      <c r="UJU1416" s="333"/>
      <c r="UJV1416" s="333"/>
      <c r="UJW1416" s="333"/>
      <c r="UJX1416" s="333"/>
      <c r="UJY1416" s="333"/>
      <c r="UJZ1416" s="333"/>
      <c r="UKA1416" s="333"/>
      <c r="UKB1416" s="333"/>
      <c r="UKC1416" s="333"/>
      <c r="UKD1416" s="333"/>
      <c r="UKE1416" s="333"/>
      <c r="UKF1416" s="333"/>
      <c r="UKG1416" s="333"/>
      <c r="UKH1416" s="333"/>
      <c r="UKI1416" s="333"/>
      <c r="UKJ1416" s="333"/>
      <c r="UKK1416" s="333"/>
      <c r="UKL1416" s="333"/>
      <c r="UKM1416" s="333"/>
      <c r="UKN1416" s="333"/>
      <c r="UKO1416" s="333"/>
      <c r="UKP1416" s="333"/>
      <c r="UKQ1416" s="333"/>
      <c r="UKR1416" s="333"/>
      <c r="UKS1416" s="333"/>
      <c r="UKT1416" s="333"/>
      <c r="UKU1416" s="333"/>
      <c r="UKV1416" s="333"/>
      <c r="UKW1416" s="333"/>
      <c r="UKX1416" s="333"/>
      <c r="UKY1416" s="333"/>
      <c r="UKZ1416" s="333"/>
      <c r="ULA1416" s="333"/>
      <c r="ULB1416" s="333"/>
      <c r="ULC1416" s="333"/>
      <c r="ULD1416" s="333"/>
      <c r="ULE1416" s="333"/>
      <c r="ULF1416" s="333"/>
      <c r="ULG1416" s="333"/>
      <c r="ULH1416" s="333"/>
      <c r="ULI1416" s="333"/>
      <c r="ULJ1416" s="333"/>
      <c r="ULK1416" s="333"/>
      <c r="ULL1416" s="333"/>
      <c r="ULM1416" s="333"/>
      <c r="ULN1416" s="333"/>
      <c r="ULO1416" s="333"/>
      <c r="ULP1416" s="333"/>
      <c r="ULQ1416" s="333"/>
      <c r="ULR1416" s="333"/>
      <c r="ULS1416" s="333"/>
      <c r="ULT1416" s="333"/>
      <c r="ULU1416" s="333"/>
      <c r="ULV1416" s="333"/>
      <c r="ULW1416" s="333"/>
      <c r="ULX1416" s="333"/>
      <c r="ULY1416" s="333"/>
      <c r="ULZ1416" s="333"/>
      <c r="UMA1416" s="333"/>
      <c r="UMB1416" s="333"/>
      <c r="UMC1416" s="333"/>
      <c r="UMD1416" s="333"/>
      <c r="UME1416" s="333"/>
      <c r="UMF1416" s="333"/>
      <c r="UMG1416" s="333"/>
      <c r="UMH1416" s="333"/>
      <c r="UMI1416" s="333"/>
      <c r="UMJ1416" s="333"/>
      <c r="UMK1416" s="333"/>
      <c r="UML1416" s="333"/>
      <c r="UMM1416" s="333"/>
      <c r="UMN1416" s="333"/>
      <c r="UMO1416" s="333"/>
      <c r="UMP1416" s="333"/>
      <c r="UMQ1416" s="333"/>
      <c r="UMR1416" s="333"/>
      <c r="UMS1416" s="333"/>
      <c r="UMT1416" s="333"/>
      <c r="UMU1416" s="333"/>
      <c r="UMV1416" s="333"/>
      <c r="UMW1416" s="333"/>
      <c r="UMX1416" s="333"/>
      <c r="UMY1416" s="333"/>
      <c r="UMZ1416" s="333"/>
      <c r="UNA1416" s="333"/>
      <c r="UNB1416" s="333"/>
      <c r="UNC1416" s="333"/>
      <c r="UND1416" s="333"/>
      <c r="UNE1416" s="333"/>
      <c r="UNF1416" s="333"/>
      <c r="UNG1416" s="333"/>
      <c r="UNH1416" s="333"/>
      <c r="UNI1416" s="333"/>
      <c r="UNJ1416" s="333"/>
      <c r="UNK1416" s="333"/>
      <c r="UNL1416" s="333"/>
      <c r="UNM1416" s="333"/>
      <c r="UNN1416" s="333"/>
      <c r="UNO1416" s="333"/>
      <c r="UNP1416" s="333"/>
      <c r="UNQ1416" s="333"/>
      <c r="UNR1416" s="333"/>
      <c r="UNS1416" s="333"/>
      <c r="UNT1416" s="333"/>
      <c r="UNU1416" s="333"/>
      <c r="UNV1416" s="333"/>
      <c r="UNW1416" s="333"/>
      <c r="UNX1416" s="333"/>
      <c r="UNY1416" s="333"/>
      <c r="UNZ1416" s="333"/>
      <c r="UOA1416" s="333"/>
      <c r="UOB1416" s="333"/>
      <c r="UOC1416" s="333"/>
      <c r="UOD1416" s="333"/>
      <c r="UOE1416" s="333"/>
      <c r="UOF1416" s="333"/>
      <c r="UOG1416" s="333"/>
      <c r="UOH1416" s="333"/>
      <c r="UOI1416" s="333"/>
      <c r="UOJ1416" s="333"/>
      <c r="UOK1416" s="333"/>
      <c r="UOL1416" s="333"/>
      <c r="UOM1416" s="333"/>
      <c r="UON1416" s="333"/>
      <c r="UOO1416" s="333"/>
      <c r="UOP1416" s="333"/>
      <c r="UOQ1416" s="333"/>
      <c r="UOR1416" s="333"/>
      <c r="UOS1416" s="333"/>
      <c r="UOT1416" s="333"/>
      <c r="UOU1416" s="333"/>
      <c r="UOV1416" s="333"/>
      <c r="UOW1416" s="333"/>
      <c r="UOX1416" s="333"/>
      <c r="UOY1416" s="333"/>
      <c r="UOZ1416" s="333"/>
      <c r="UPA1416" s="333"/>
      <c r="UPB1416" s="333"/>
      <c r="UPC1416" s="333"/>
      <c r="UPD1416" s="333"/>
      <c r="UPE1416" s="333"/>
      <c r="UPF1416" s="333"/>
      <c r="UPG1416" s="333"/>
      <c r="UPH1416" s="333"/>
      <c r="UPI1416" s="333"/>
      <c r="UPJ1416" s="333"/>
      <c r="UPK1416" s="333"/>
      <c r="UPL1416" s="333"/>
      <c r="UPM1416" s="333"/>
      <c r="UPN1416" s="333"/>
      <c r="UPO1416" s="333"/>
      <c r="UPP1416" s="333"/>
      <c r="UPQ1416" s="333"/>
      <c r="UPR1416" s="333"/>
      <c r="UPS1416" s="333"/>
      <c r="UPT1416" s="333"/>
      <c r="UPU1416" s="333"/>
      <c r="UPV1416" s="333"/>
      <c r="UPW1416" s="333"/>
      <c r="UPX1416" s="333"/>
      <c r="UPY1416" s="333"/>
      <c r="UPZ1416" s="333"/>
      <c r="UQA1416" s="333"/>
      <c r="UQB1416" s="333"/>
      <c r="UQC1416" s="333"/>
      <c r="UQD1416" s="333"/>
      <c r="UQE1416" s="333"/>
      <c r="UQF1416" s="333"/>
      <c r="UQG1416" s="333"/>
      <c r="UQH1416" s="333"/>
      <c r="UQI1416" s="333"/>
      <c r="UQJ1416" s="333"/>
      <c r="UQK1416" s="333"/>
      <c r="UQL1416" s="333"/>
      <c r="UQM1416" s="333"/>
      <c r="UQN1416" s="333"/>
      <c r="UQO1416" s="333"/>
      <c r="UQP1416" s="333"/>
      <c r="UQQ1416" s="333"/>
      <c r="UQR1416" s="333"/>
      <c r="UQS1416" s="333"/>
      <c r="UQT1416" s="333"/>
      <c r="UQU1416" s="333"/>
      <c r="UQV1416" s="333"/>
      <c r="UQW1416" s="333"/>
      <c r="UQX1416" s="333"/>
      <c r="UQY1416" s="333"/>
      <c r="UQZ1416" s="333"/>
      <c r="URA1416" s="333"/>
      <c r="URB1416" s="333"/>
      <c r="URC1416" s="333"/>
      <c r="URD1416" s="333"/>
      <c r="URE1416" s="333"/>
      <c r="URF1416" s="333"/>
      <c r="URG1416" s="333"/>
      <c r="URH1416" s="333"/>
      <c r="URI1416" s="333"/>
      <c r="URJ1416" s="333"/>
      <c r="URK1416" s="333"/>
      <c r="URL1416" s="333"/>
      <c r="URM1416" s="333"/>
      <c r="URN1416" s="333"/>
      <c r="URO1416" s="333"/>
      <c r="URP1416" s="333"/>
      <c r="URQ1416" s="333"/>
      <c r="URR1416" s="333"/>
      <c r="URS1416" s="333"/>
      <c r="URT1416" s="333"/>
      <c r="URU1416" s="333"/>
      <c r="URV1416" s="333"/>
      <c r="URW1416" s="333"/>
      <c r="URX1416" s="333"/>
      <c r="URY1416" s="333"/>
      <c r="URZ1416" s="333"/>
      <c r="USA1416" s="333"/>
      <c r="USB1416" s="333"/>
      <c r="USC1416" s="333"/>
      <c r="USD1416" s="333"/>
      <c r="USE1416" s="333"/>
      <c r="USF1416" s="333"/>
      <c r="USG1416" s="333"/>
      <c r="USH1416" s="333"/>
      <c r="USI1416" s="333"/>
      <c r="USJ1416" s="333"/>
      <c r="USK1416" s="333"/>
      <c r="USL1416" s="333"/>
      <c r="USM1416" s="333"/>
      <c r="USN1416" s="333"/>
      <c r="USO1416" s="333"/>
      <c r="USP1416" s="333"/>
      <c r="USQ1416" s="333"/>
      <c r="USR1416" s="333"/>
      <c r="USS1416" s="333"/>
      <c r="UST1416" s="333"/>
      <c r="USU1416" s="333"/>
      <c r="USV1416" s="333"/>
      <c r="USW1416" s="333"/>
      <c r="USX1416" s="333"/>
      <c r="USY1416" s="333"/>
      <c r="USZ1416" s="333"/>
      <c r="UTA1416" s="333"/>
      <c r="UTB1416" s="333"/>
      <c r="UTC1416" s="333"/>
      <c r="UTD1416" s="333"/>
      <c r="UTE1416" s="333"/>
      <c r="UTF1416" s="333"/>
      <c r="UTG1416" s="333"/>
      <c r="UTH1416" s="333"/>
      <c r="UTI1416" s="333"/>
      <c r="UTJ1416" s="333"/>
      <c r="UTK1416" s="333"/>
      <c r="UTL1416" s="333"/>
      <c r="UTM1416" s="333"/>
      <c r="UTN1416" s="333"/>
      <c r="UTO1416" s="333"/>
      <c r="UTP1416" s="333"/>
      <c r="UTQ1416" s="333"/>
      <c r="UTR1416" s="333"/>
      <c r="UTS1416" s="333"/>
      <c r="UTT1416" s="333"/>
      <c r="UTU1416" s="333"/>
      <c r="UTV1416" s="333"/>
      <c r="UTW1416" s="333"/>
      <c r="UTX1416" s="333"/>
      <c r="UTY1416" s="333"/>
      <c r="UTZ1416" s="333"/>
      <c r="UUA1416" s="333"/>
      <c r="UUB1416" s="333"/>
      <c r="UUC1416" s="333"/>
      <c r="UUD1416" s="333"/>
      <c r="UUE1416" s="333"/>
      <c r="UUF1416" s="333"/>
      <c r="UUG1416" s="333"/>
      <c r="UUH1416" s="333"/>
      <c r="UUI1416" s="333"/>
      <c r="UUJ1416" s="333"/>
      <c r="UUK1416" s="333"/>
      <c r="UUL1416" s="333"/>
      <c r="UUM1416" s="333"/>
      <c r="UUN1416" s="333"/>
      <c r="UUO1416" s="333"/>
      <c r="UUP1416" s="333"/>
      <c r="UUQ1416" s="333"/>
      <c r="UUR1416" s="333"/>
      <c r="UUS1416" s="333"/>
      <c r="UUT1416" s="333"/>
      <c r="UUU1416" s="333"/>
      <c r="UUV1416" s="333"/>
      <c r="UUW1416" s="333"/>
      <c r="UUX1416" s="333"/>
      <c r="UUY1416" s="333"/>
      <c r="UUZ1416" s="333"/>
      <c r="UVA1416" s="333"/>
      <c r="UVB1416" s="333"/>
      <c r="UVC1416" s="333"/>
      <c r="UVD1416" s="333"/>
      <c r="UVE1416" s="333"/>
      <c r="UVF1416" s="333"/>
      <c r="UVG1416" s="333"/>
      <c r="UVH1416" s="333"/>
      <c r="UVI1416" s="333"/>
      <c r="UVJ1416" s="333"/>
      <c r="UVK1416" s="333"/>
      <c r="UVL1416" s="333"/>
      <c r="UVM1416" s="333"/>
      <c r="UVN1416" s="333"/>
      <c r="UVO1416" s="333"/>
      <c r="UVP1416" s="333"/>
      <c r="UVQ1416" s="333"/>
      <c r="UVR1416" s="333"/>
      <c r="UVS1416" s="333"/>
      <c r="UVT1416" s="333"/>
      <c r="UVU1416" s="333"/>
      <c r="UVV1416" s="333"/>
      <c r="UVW1416" s="333"/>
      <c r="UVX1416" s="333"/>
      <c r="UVY1416" s="333"/>
      <c r="UVZ1416" s="333"/>
      <c r="UWA1416" s="333"/>
      <c r="UWB1416" s="333"/>
      <c r="UWC1416" s="333"/>
      <c r="UWD1416" s="333"/>
      <c r="UWE1416" s="333"/>
      <c r="UWF1416" s="333"/>
      <c r="UWG1416" s="333"/>
      <c r="UWH1416" s="333"/>
      <c r="UWI1416" s="333"/>
      <c r="UWJ1416" s="333"/>
      <c r="UWK1416" s="333"/>
      <c r="UWL1416" s="333"/>
      <c r="UWM1416" s="333"/>
      <c r="UWN1416" s="333"/>
      <c r="UWO1416" s="333"/>
      <c r="UWP1416" s="333"/>
      <c r="UWQ1416" s="333"/>
      <c r="UWR1416" s="333"/>
      <c r="UWS1416" s="333"/>
      <c r="UWT1416" s="333"/>
      <c r="UWU1416" s="333"/>
      <c r="UWV1416" s="333"/>
      <c r="UWW1416" s="333"/>
      <c r="UWX1416" s="333"/>
      <c r="UWY1416" s="333"/>
      <c r="UWZ1416" s="333"/>
      <c r="UXA1416" s="333"/>
      <c r="UXB1416" s="333"/>
      <c r="UXC1416" s="333"/>
      <c r="UXD1416" s="333"/>
      <c r="UXE1416" s="333"/>
      <c r="UXF1416" s="333"/>
      <c r="UXG1416" s="333"/>
      <c r="UXH1416" s="333"/>
      <c r="UXI1416" s="333"/>
      <c r="UXJ1416" s="333"/>
      <c r="UXK1416" s="333"/>
      <c r="UXL1416" s="333"/>
      <c r="UXM1416" s="333"/>
      <c r="UXN1416" s="333"/>
      <c r="UXO1416" s="333"/>
      <c r="UXP1416" s="333"/>
      <c r="UXQ1416" s="333"/>
      <c r="UXR1416" s="333"/>
      <c r="UXS1416" s="333"/>
      <c r="UXT1416" s="333"/>
      <c r="UXU1416" s="333"/>
      <c r="UXV1416" s="333"/>
      <c r="UXW1416" s="333"/>
      <c r="UXX1416" s="333"/>
      <c r="UXY1416" s="333"/>
      <c r="UXZ1416" s="333"/>
      <c r="UYA1416" s="333"/>
      <c r="UYB1416" s="333"/>
      <c r="UYC1416" s="333"/>
      <c r="UYD1416" s="333"/>
      <c r="UYE1416" s="333"/>
      <c r="UYF1416" s="333"/>
      <c r="UYG1416" s="333"/>
      <c r="UYH1416" s="333"/>
      <c r="UYI1416" s="333"/>
      <c r="UYJ1416" s="333"/>
      <c r="UYK1416" s="333"/>
      <c r="UYL1416" s="333"/>
      <c r="UYM1416" s="333"/>
      <c r="UYN1416" s="333"/>
      <c r="UYO1416" s="333"/>
      <c r="UYP1416" s="333"/>
      <c r="UYQ1416" s="333"/>
      <c r="UYR1416" s="333"/>
      <c r="UYS1416" s="333"/>
      <c r="UYT1416" s="333"/>
      <c r="UYU1416" s="333"/>
      <c r="UYV1416" s="333"/>
      <c r="UYW1416" s="333"/>
      <c r="UYX1416" s="333"/>
      <c r="UYY1416" s="333"/>
      <c r="UYZ1416" s="333"/>
      <c r="UZA1416" s="333"/>
      <c r="UZB1416" s="333"/>
      <c r="UZC1416" s="333"/>
      <c r="UZD1416" s="333"/>
      <c r="UZE1416" s="333"/>
      <c r="UZF1416" s="333"/>
      <c r="UZG1416" s="333"/>
      <c r="UZH1416" s="333"/>
      <c r="UZI1416" s="333"/>
      <c r="UZJ1416" s="333"/>
      <c r="UZK1416" s="333"/>
      <c r="UZL1416" s="333"/>
      <c r="UZM1416" s="333"/>
      <c r="UZN1416" s="333"/>
      <c r="UZO1416" s="333"/>
      <c r="UZP1416" s="333"/>
      <c r="UZQ1416" s="333"/>
      <c r="UZR1416" s="333"/>
      <c r="UZS1416" s="333"/>
      <c r="UZT1416" s="333"/>
      <c r="UZU1416" s="333"/>
      <c r="UZV1416" s="333"/>
      <c r="UZW1416" s="333"/>
      <c r="UZX1416" s="333"/>
      <c r="UZY1416" s="333"/>
      <c r="UZZ1416" s="333"/>
      <c r="VAA1416" s="333"/>
      <c r="VAB1416" s="333"/>
      <c r="VAC1416" s="333"/>
      <c r="VAD1416" s="333"/>
      <c r="VAE1416" s="333"/>
      <c r="VAF1416" s="333"/>
      <c r="VAG1416" s="333"/>
      <c r="VAH1416" s="333"/>
      <c r="VAI1416" s="333"/>
      <c r="VAJ1416" s="333"/>
      <c r="VAK1416" s="333"/>
      <c r="VAL1416" s="333"/>
      <c r="VAM1416" s="333"/>
      <c r="VAN1416" s="333"/>
      <c r="VAO1416" s="333"/>
      <c r="VAP1416" s="333"/>
      <c r="VAQ1416" s="333"/>
      <c r="VAR1416" s="333"/>
      <c r="VAS1416" s="333"/>
      <c r="VAT1416" s="333"/>
      <c r="VAU1416" s="333"/>
      <c r="VAV1416" s="333"/>
      <c r="VAW1416" s="333"/>
      <c r="VAX1416" s="333"/>
      <c r="VAY1416" s="333"/>
      <c r="VAZ1416" s="333"/>
      <c r="VBA1416" s="333"/>
      <c r="VBB1416" s="333"/>
      <c r="VBC1416" s="333"/>
      <c r="VBD1416" s="333"/>
      <c r="VBE1416" s="333"/>
      <c r="VBF1416" s="333"/>
      <c r="VBG1416" s="333"/>
      <c r="VBH1416" s="333"/>
      <c r="VBI1416" s="333"/>
      <c r="VBJ1416" s="333"/>
      <c r="VBK1416" s="333"/>
      <c r="VBL1416" s="333"/>
      <c r="VBM1416" s="333"/>
      <c r="VBN1416" s="333"/>
      <c r="VBO1416" s="333"/>
      <c r="VBP1416" s="333"/>
      <c r="VBQ1416" s="333"/>
      <c r="VBR1416" s="333"/>
      <c r="VBS1416" s="333"/>
      <c r="VBT1416" s="333"/>
      <c r="VBU1416" s="333"/>
      <c r="VBV1416" s="333"/>
      <c r="VBW1416" s="333"/>
      <c r="VBX1416" s="333"/>
      <c r="VBY1416" s="333"/>
      <c r="VBZ1416" s="333"/>
      <c r="VCA1416" s="333"/>
      <c r="VCB1416" s="333"/>
      <c r="VCC1416" s="333"/>
      <c r="VCD1416" s="333"/>
      <c r="VCE1416" s="333"/>
      <c r="VCF1416" s="333"/>
      <c r="VCG1416" s="333"/>
      <c r="VCH1416" s="333"/>
      <c r="VCI1416" s="333"/>
      <c r="VCJ1416" s="333"/>
      <c r="VCK1416" s="333"/>
      <c r="VCL1416" s="333"/>
      <c r="VCM1416" s="333"/>
      <c r="VCN1416" s="333"/>
      <c r="VCO1416" s="333"/>
      <c r="VCP1416" s="333"/>
      <c r="VCQ1416" s="333"/>
      <c r="VCR1416" s="333"/>
      <c r="VCS1416" s="333"/>
      <c r="VCT1416" s="333"/>
      <c r="VCU1416" s="333"/>
      <c r="VCV1416" s="333"/>
      <c r="VCW1416" s="333"/>
      <c r="VCX1416" s="333"/>
      <c r="VCY1416" s="333"/>
      <c r="VCZ1416" s="333"/>
      <c r="VDA1416" s="333"/>
      <c r="VDB1416" s="333"/>
      <c r="VDC1416" s="333"/>
      <c r="VDD1416" s="333"/>
      <c r="VDE1416" s="333"/>
      <c r="VDF1416" s="333"/>
      <c r="VDG1416" s="333"/>
      <c r="VDH1416" s="333"/>
      <c r="VDI1416" s="333"/>
      <c r="VDJ1416" s="333"/>
      <c r="VDK1416" s="333"/>
      <c r="VDL1416" s="333"/>
      <c r="VDM1416" s="333"/>
      <c r="VDN1416" s="333"/>
      <c r="VDO1416" s="333"/>
      <c r="VDP1416" s="333"/>
      <c r="VDQ1416" s="333"/>
      <c r="VDR1416" s="333"/>
      <c r="VDS1416" s="333"/>
      <c r="VDT1416" s="333"/>
      <c r="VDU1416" s="333"/>
      <c r="VDV1416" s="333"/>
      <c r="VDW1416" s="333"/>
      <c r="VDX1416" s="333"/>
      <c r="VDY1416" s="333"/>
      <c r="VDZ1416" s="333"/>
      <c r="VEA1416" s="333"/>
      <c r="VEB1416" s="333"/>
      <c r="VEC1416" s="333"/>
      <c r="VED1416" s="333"/>
      <c r="VEE1416" s="333"/>
      <c r="VEF1416" s="333"/>
      <c r="VEG1416" s="333"/>
      <c r="VEH1416" s="333"/>
      <c r="VEI1416" s="333"/>
      <c r="VEJ1416" s="333"/>
      <c r="VEK1416" s="333"/>
      <c r="VEL1416" s="333"/>
      <c r="VEM1416" s="333"/>
      <c r="VEN1416" s="333"/>
      <c r="VEO1416" s="333"/>
      <c r="VEP1416" s="333"/>
      <c r="VEQ1416" s="333"/>
      <c r="VER1416" s="333"/>
      <c r="VES1416" s="333"/>
      <c r="VET1416" s="333"/>
      <c r="VEU1416" s="333"/>
      <c r="VEV1416" s="333"/>
      <c r="VEW1416" s="333"/>
      <c r="VEX1416" s="333"/>
      <c r="VEY1416" s="333"/>
      <c r="VEZ1416" s="333"/>
      <c r="VFA1416" s="333"/>
      <c r="VFB1416" s="333"/>
      <c r="VFC1416" s="333"/>
      <c r="VFD1416" s="333"/>
      <c r="VFE1416" s="333"/>
      <c r="VFF1416" s="333"/>
      <c r="VFG1416" s="333"/>
      <c r="VFH1416" s="333"/>
      <c r="VFI1416" s="333"/>
      <c r="VFJ1416" s="333"/>
      <c r="VFK1416" s="333"/>
      <c r="VFL1416" s="333"/>
      <c r="VFM1416" s="333"/>
      <c r="VFN1416" s="333"/>
      <c r="VFO1416" s="333"/>
      <c r="VFP1416" s="333"/>
      <c r="VFQ1416" s="333"/>
      <c r="VFR1416" s="333"/>
      <c r="VFS1416" s="333"/>
      <c r="VFT1416" s="333"/>
      <c r="VFU1416" s="333"/>
      <c r="VFV1416" s="333"/>
      <c r="VFW1416" s="333"/>
      <c r="VFX1416" s="333"/>
      <c r="VFY1416" s="333"/>
      <c r="VFZ1416" s="333"/>
      <c r="VGA1416" s="333"/>
      <c r="VGB1416" s="333"/>
      <c r="VGC1416" s="333"/>
      <c r="VGD1416" s="333"/>
      <c r="VGE1416" s="333"/>
      <c r="VGF1416" s="333"/>
      <c r="VGG1416" s="333"/>
      <c r="VGH1416" s="333"/>
      <c r="VGI1416" s="333"/>
      <c r="VGJ1416" s="333"/>
      <c r="VGK1416" s="333"/>
      <c r="VGL1416" s="333"/>
      <c r="VGM1416" s="333"/>
      <c r="VGN1416" s="333"/>
      <c r="VGO1416" s="333"/>
      <c r="VGP1416" s="333"/>
      <c r="VGQ1416" s="333"/>
      <c r="VGR1416" s="333"/>
      <c r="VGS1416" s="333"/>
      <c r="VGT1416" s="333"/>
      <c r="VGU1416" s="333"/>
      <c r="VGV1416" s="333"/>
      <c r="VGW1416" s="333"/>
      <c r="VGX1416" s="333"/>
      <c r="VGY1416" s="333"/>
      <c r="VGZ1416" s="333"/>
      <c r="VHA1416" s="333"/>
      <c r="VHB1416" s="333"/>
      <c r="VHC1416" s="333"/>
      <c r="VHD1416" s="333"/>
      <c r="VHE1416" s="333"/>
      <c r="VHF1416" s="333"/>
      <c r="VHG1416" s="333"/>
      <c r="VHH1416" s="333"/>
      <c r="VHI1416" s="333"/>
      <c r="VHJ1416" s="333"/>
      <c r="VHK1416" s="333"/>
      <c r="VHL1416" s="333"/>
      <c r="VHM1416" s="333"/>
      <c r="VHN1416" s="333"/>
      <c r="VHO1416" s="333"/>
      <c r="VHP1416" s="333"/>
      <c r="VHQ1416" s="333"/>
      <c r="VHR1416" s="333"/>
      <c r="VHS1416" s="333"/>
      <c r="VHT1416" s="333"/>
      <c r="VHU1416" s="333"/>
      <c r="VHV1416" s="333"/>
      <c r="VHW1416" s="333"/>
      <c r="VHX1416" s="333"/>
      <c r="VHY1416" s="333"/>
      <c r="VHZ1416" s="333"/>
      <c r="VIA1416" s="333"/>
      <c r="VIB1416" s="333"/>
      <c r="VIC1416" s="333"/>
      <c r="VID1416" s="333"/>
      <c r="VIE1416" s="333"/>
      <c r="VIF1416" s="333"/>
      <c r="VIG1416" s="333"/>
      <c r="VIH1416" s="333"/>
      <c r="VII1416" s="333"/>
      <c r="VIJ1416" s="333"/>
      <c r="VIK1416" s="333"/>
      <c r="VIL1416" s="333"/>
      <c r="VIM1416" s="333"/>
      <c r="VIN1416" s="333"/>
      <c r="VIO1416" s="333"/>
      <c r="VIP1416" s="333"/>
      <c r="VIQ1416" s="333"/>
      <c r="VIR1416" s="333"/>
      <c r="VIS1416" s="333"/>
      <c r="VIT1416" s="333"/>
      <c r="VIU1416" s="333"/>
      <c r="VIV1416" s="333"/>
      <c r="VIW1416" s="333"/>
      <c r="VIX1416" s="333"/>
      <c r="VIY1416" s="333"/>
      <c r="VIZ1416" s="333"/>
      <c r="VJA1416" s="333"/>
      <c r="VJB1416" s="333"/>
      <c r="VJC1416" s="333"/>
      <c r="VJD1416" s="333"/>
      <c r="VJE1416" s="333"/>
      <c r="VJF1416" s="333"/>
      <c r="VJG1416" s="333"/>
      <c r="VJH1416" s="333"/>
      <c r="VJI1416" s="333"/>
      <c r="VJJ1416" s="333"/>
      <c r="VJK1416" s="333"/>
      <c r="VJL1416" s="333"/>
      <c r="VJM1416" s="333"/>
      <c r="VJN1416" s="333"/>
      <c r="VJO1416" s="333"/>
      <c r="VJP1416" s="333"/>
      <c r="VJQ1416" s="333"/>
      <c r="VJR1416" s="333"/>
      <c r="VJS1416" s="333"/>
      <c r="VJT1416" s="333"/>
      <c r="VJU1416" s="333"/>
      <c r="VJV1416" s="333"/>
      <c r="VJW1416" s="333"/>
      <c r="VJX1416" s="333"/>
      <c r="VJY1416" s="333"/>
      <c r="VJZ1416" s="333"/>
      <c r="VKA1416" s="333"/>
      <c r="VKB1416" s="333"/>
      <c r="VKC1416" s="333"/>
      <c r="VKD1416" s="333"/>
      <c r="VKE1416" s="333"/>
      <c r="VKF1416" s="333"/>
      <c r="VKG1416" s="333"/>
      <c r="VKH1416" s="333"/>
      <c r="VKI1416" s="333"/>
      <c r="VKJ1416" s="333"/>
      <c r="VKK1416" s="333"/>
      <c r="VKL1416" s="333"/>
      <c r="VKM1416" s="333"/>
      <c r="VKN1416" s="333"/>
      <c r="VKO1416" s="333"/>
      <c r="VKP1416" s="333"/>
      <c r="VKQ1416" s="333"/>
      <c r="VKR1416" s="333"/>
      <c r="VKS1416" s="333"/>
      <c r="VKT1416" s="333"/>
      <c r="VKU1416" s="333"/>
      <c r="VKV1416" s="333"/>
      <c r="VKW1416" s="333"/>
      <c r="VKX1416" s="333"/>
      <c r="VKY1416" s="333"/>
      <c r="VKZ1416" s="333"/>
      <c r="VLA1416" s="333"/>
      <c r="VLB1416" s="333"/>
      <c r="VLC1416" s="333"/>
      <c r="VLD1416" s="333"/>
      <c r="VLE1416" s="333"/>
      <c r="VLF1416" s="333"/>
      <c r="VLG1416" s="333"/>
      <c r="VLH1416" s="333"/>
      <c r="VLI1416" s="333"/>
      <c r="VLJ1416" s="333"/>
      <c r="VLK1416" s="333"/>
      <c r="VLL1416" s="333"/>
      <c r="VLM1416" s="333"/>
      <c r="VLN1416" s="333"/>
      <c r="VLO1416" s="333"/>
      <c r="VLP1416" s="333"/>
      <c r="VLQ1416" s="333"/>
      <c r="VLR1416" s="333"/>
      <c r="VLS1416" s="333"/>
      <c r="VLT1416" s="333"/>
      <c r="VLU1416" s="333"/>
      <c r="VLV1416" s="333"/>
      <c r="VLW1416" s="333"/>
      <c r="VLX1416" s="333"/>
      <c r="VLY1416" s="333"/>
      <c r="VLZ1416" s="333"/>
      <c r="VMA1416" s="333"/>
      <c r="VMB1416" s="333"/>
      <c r="VMC1416" s="333"/>
      <c r="VMD1416" s="333"/>
      <c r="VME1416" s="333"/>
      <c r="VMF1416" s="333"/>
      <c r="VMG1416" s="333"/>
      <c r="VMH1416" s="333"/>
      <c r="VMI1416" s="333"/>
      <c r="VMJ1416" s="333"/>
      <c r="VMK1416" s="333"/>
      <c r="VML1416" s="333"/>
      <c r="VMM1416" s="333"/>
      <c r="VMN1416" s="333"/>
      <c r="VMO1416" s="333"/>
      <c r="VMP1416" s="333"/>
      <c r="VMQ1416" s="333"/>
      <c r="VMR1416" s="333"/>
      <c r="VMS1416" s="333"/>
      <c r="VMT1416" s="333"/>
      <c r="VMU1416" s="333"/>
      <c r="VMV1416" s="333"/>
      <c r="VMW1416" s="333"/>
      <c r="VMX1416" s="333"/>
      <c r="VMY1416" s="333"/>
      <c r="VMZ1416" s="333"/>
      <c r="VNA1416" s="333"/>
      <c r="VNB1416" s="333"/>
      <c r="VNC1416" s="333"/>
      <c r="VND1416" s="333"/>
      <c r="VNE1416" s="333"/>
      <c r="VNF1416" s="333"/>
      <c r="VNG1416" s="333"/>
      <c r="VNH1416" s="333"/>
      <c r="VNI1416" s="333"/>
      <c r="VNJ1416" s="333"/>
      <c r="VNK1416" s="333"/>
      <c r="VNL1416" s="333"/>
      <c r="VNM1416" s="333"/>
      <c r="VNN1416" s="333"/>
      <c r="VNO1416" s="333"/>
      <c r="VNP1416" s="333"/>
      <c r="VNQ1416" s="333"/>
      <c r="VNR1416" s="333"/>
      <c r="VNS1416" s="333"/>
      <c r="VNT1416" s="333"/>
      <c r="VNU1416" s="333"/>
      <c r="VNV1416" s="333"/>
      <c r="VNW1416" s="333"/>
      <c r="VNX1416" s="333"/>
      <c r="VNY1416" s="333"/>
      <c r="VNZ1416" s="333"/>
      <c r="VOA1416" s="333"/>
      <c r="VOB1416" s="333"/>
      <c r="VOC1416" s="333"/>
      <c r="VOD1416" s="333"/>
      <c r="VOE1416" s="333"/>
      <c r="VOF1416" s="333"/>
      <c r="VOG1416" s="333"/>
      <c r="VOH1416" s="333"/>
      <c r="VOI1416" s="333"/>
      <c r="VOJ1416" s="333"/>
      <c r="VOK1416" s="333"/>
      <c r="VOL1416" s="333"/>
      <c r="VOM1416" s="333"/>
      <c r="VON1416" s="333"/>
      <c r="VOO1416" s="333"/>
      <c r="VOP1416" s="333"/>
      <c r="VOQ1416" s="333"/>
      <c r="VOR1416" s="333"/>
      <c r="VOS1416" s="333"/>
      <c r="VOT1416" s="333"/>
      <c r="VOU1416" s="333"/>
      <c r="VOV1416" s="333"/>
      <c r="VOW1416" s="333"/>
      <c r="VOX1416" s="333"/>
      <c r="VOY1416" s="333"/>
      <c r="VOZ1416" s="333"/>
      <c r="VPA1416" s="333"/>
      <c r="VPB1416" s="333"/>
      <c r="VPC1416" s="333"/>
      <c r="VPD1416" s="333"/>
      <c r="VPE1416" s="333"/>
      <c r="VPF1416" s="333"/>
      <c r="VPG1416" s="333"/>
      <c r="VPH1416" s="333"/>
      <c r="VPI1416" s="333"/>
      <c r="VPJ1416" s="333"/>
      <c r="VPK1416" s="333"/>
      <c r="VPL1416" s="333"/>
      <c r="VPM1416" s="333"/>
      <c r="VPN1416" s="333"/>
      <c r="VPO1416" s="333"/>
      <c r="VPP1416" s="333"/>
      <c r="VPQ1416" s="333"/>
      <c r="VPR1416" s="333"/>
      <c r="VPS1416" s="333"/>
      <c r="VPT1416" s="333"/>
      <c r="VPU1416" s="333"/>
      <c r="VPV1416" s="333"/>
      <c r="VPW1416" s="333"/>
      <c r="VPX1416" s="333"/>
      <c r="VPY1416" s="333"/>
      <c r="VPZ1416" s="333"/>
      <c r="VQA1416" s="333"/>
      <c r="VQB1416" s="333"/>
      <c r="VQC1416" s="333"/>
      <c r="VQD1416" s="333"/>
      <c r="VQE1416" s="333"/>
      <c r="VQF1416" s="333"/>
      <c r="VQG1416" s="333"/>
      <c r="VQH1416" s="333"/>
      <c r="VQI1416" s="333"/>
      <c r="VQJ1416" s="333"/>
      <c r="VQK1416" s="333"/>
      <c r="VQL1416" s="333"/>
      <c r="VQM1416" s="333"/>
      <c r="VQN1416" s="333"/>
      <c r="VQO1416" s="333"/>
      <c r="VQP1416" s="333"/>
      <c r="VQQ1416" s="333"/>
      <c r="VQR1416" s="333"/>
      <c r="VQS1416" s="333"/>
      <c r="VQT1416" s="333"/>
      <c r="VQU1416" s="333"/>
      <c r="VQV1416" s="333"/>
      <c r="VQW1416" s="333"/>
      <c r="VQX1416" s="333"/>
      <c r="VQY1416" s="333"/>
      <c r="VQZ1416" s="333"/>
      <c r="VRA1416" s="333"/>
      <c r="VRB1416" s="333"/>
      <c r="VRC1416" s="333"/>
      <c r="VRD1416" s="333"/>
      <c r="VRE1416" s="333"/>
      <c r="VRF1416" s="333"/>
      <c r="VRG1416" s="333"/>
      <c r="VRH1416" s="333"/>
      <c r="VRI1416" s="333"/>
      <c r="VRJ1416" s="333"/>
      <c r="VRK1416" s="333"/>
      <c r="VRL1416" s="333"/>
      <c r="VRM1416" s="333"/>
      <c r="VRN1416" s="333"/>
      <c r="VRO1416" s="333"/>
      <c r="VRP1416" s="333"/>
      <c r="VRQ1416" s="333"/>
      <c r="VRR1416" s="333"/>
      <c r="VRS1416" s="333"/>
      <c r="VRT1416" s="333"/>
      <c r="VRU1416" s="333"/>
      <c r="VRV1416" s="333"/>
      <c r="VRW1416" s="333"/>
      <c r="VRX1416" s="333"/>
      <c r="VRY1416" s="333"/>
      <c r="VRZ1416" s="333"/>
      <c r="VSA1416" s="333"/>
      <c r="VSB1416" s="333"/>
      <c r="VSC1416" s="333"/>
      <c r="VSD1416" s="333"/>
      <c r="VSE1416" s="333"/>
      <c r="VSF1416" s="333"/>
      <c r="VSG1416" s="333"/>
      <c r="VSH1416" s="333"/>
      <c r="VSI1416" s="333"/>
      <c r="VSJ1416" s="333"/>
      <c r="VSK1416" s="333"/>
      <c r="VSL1416" s="333"/>
      <c r="VSM1416" s="333"/>
      <c r="VSN1416" s="333"/>
      <c r="VSO1416" s="333"/>
      <c r="VSP1416" s="333"/>
      <c r="VSQ1416" s="333"/>
      <c r="VSR1416" s="333"/>
      <c r="VSS1416" s="333"/>
      <c r="VST1416" s="333"/>
      <c r="VSU1416" s="333"/>
      <c r="VSV1416" s="333"/>
      <c r="VSW1416" s="333"/>
      <c r="VSX1416" s="333"/>
      <c r="VSY1416" s="333"/>
      <c r="VSZ1416" s="333"/>
      <c r="VTA1416" s="333"/>
      <c r="VTB1416" s="333"/>
      <c r="VTC1416" s="333"/>
      <c r="VTD1416" s="333"/>
      <c r="VTE1416" s="333"/>
      <c r="VTF1416" s="333"/>
      <c r="VTG1416" s="333"/>
      <c r="VTH1416" s="333"/>
      <c r="VTI1416" s="333"/>
      <c r="VTJ1416" s="333"/>
      <c r="VTK1416" s="333"/>
      <c r="VTL1416" s="333"/>
      <c r="VTM1416" s="333"/>
      <c r="VTN1416" s="333"/>
      <c r="VTO1416" s="333"/>
      <c r="VTP1416" s="333"/>
      <c r="VTQ1416" s="333"/>
      <c r="VTR1416" s="333"/>
      <c r="VTS1416" s="333"/>
      <c r="VTT1416" s="333"/>
      <c r="VTU1416" s="333"/>
      <c r="VTV1416" s="333"/>
      <c r="VTW1416" s="333"/>
      <c r="VTX1416" s="333"/>
      <c r="VTY1416" s="333"/>
      <c r="VTZ1416" s="333"/>
      <c r="VUA1416" s="333"/>
      <c r="VUB1416" s="333"/>
      <c r="VUC1416" s="333"/>
      <c r="VUD1416" s="333"/>
      <c r="VUE1416" s="333"/>
      <c r="VUF1416" s="333"/>
      <c r="VUG1416" s="333"/>
      <c r="VUH1416" s="333"/>
      <c r="VUI1416" s="333"/>
      <c r="VUJ1416" s="333"/>
      <c r="VUK1416" s="333"/>
      <c r="VUL1416" s="333"/>
      <c r="VUM1416" s="333"/>
      <c r="VUN1416" s="333"/>
      <c r="VUO1416" s="333"/>
      <c r="VUP1416" s="333"/>
      <c r="VUQ1416" s="333"/>
      <c r="VUR1416" s="333"/>
      <c r="VUS1416" s="333"/>
      <c r="VUT1416" s="333"/>
      <c r="VUU1416" s="333"/>
      <c r="VUV1416" s="333"/>
      <c r="VUW1416" s="333"/>
      <c r="VUX1416" s="333"/>
      <c r="VUY1416" s="333"/>
      <c r="VUZ1416" s="333"/>
      <c r="VVA1416" s="333"/>
      <c r="VVB1416" s="333"/>
      <c r="VVC1416" s="333"/>
      <c r="VVD1416" s="333"/>
      <c r="VVE1416" s="333"/>
      <c r="VVF1416" s="333"/>
      <c r="VVG1416" s="333"/>
      <c r="VVH1416" s="333"/>
      <c r="VVI1416" s="333"/>
      <c r="VVJ1416" s="333"/>
      <c r="VVK1416" s="333"/>
      <c r="VVL1416" s="333"/>
      <c r="VVM1416" s="333"/>
      <c r="VVN1416" s="333"/>
      <c r="VVO1416" s="333"/>
      <c r="VVP1416" s="333"/>
      <c r="VVQ1416" s="333"/>
      <c r="VVR1416" s="333"/>
      <c r="VVS1416" s="333"/>
      <c r="VVT1416" s="333"/>
      <c r="VVU1416" s="333"/>
      <c r="VVV1416" s="333"/>
      <c r="VVW1416" s="333"/>
      <c r="VVX1416" s="333"/>
      <c r="VVY1416" s="333"/>
      <c r="VVZ1416" s="333"/>
      <c r="VWA1416" s="333"/>
      <c r="VWB1416" s="333"/>
      <c r="VWC1416" s="333"/>
      <c r="VWD1416" s="333"/>
      <c r="VWE1416" s="333"/>
      <c r="VWF1416" s="333"/>
      <c r="VWG1416" s="333"/>
      <c r="VWH1416" s="333"/>
      <c r="VWI1416" s="333"/>
      <c r="VWJ1416" s="333"/>
      <c r="VWK1416" s="333"/>
      <c r="VWL1416" s="333"/>
      <c r="VWM1416" s="333"/>
      <c r="VWN1416" s="333"/>
      <c r="VWO1416" s="333"/>
      <c r="VWP1416" s="333"/>
      <c r="VWQ1416" s="333"/>
      <c r="VWR1416" s="333"/>
      <c r="VWS1416" s="333"/>
      <c r="VWT1416" s="333"/>
      <c r="VWU1416" s="333"/>
      <c r="VWV1416" s="333"/>
      <c r="VWW1416" s="333"/>
      <c r="VWX1416" s="333"/>
      <c r="VWY1416" s="333"/>
      <c r="VWZ1416" s="333"/>
      <c r="VXA1416" s="333"/>
      <c r="VXB1416" s="333"/>
      <c r="VXC1416" s="333"/>
      <c r="VXD1416" s="333"/>
      <c r="VXE1416" s="333"/>
      <c r="VXF1416" s="333"/>
      <c r="VXG1416" s="333"/>
      <c r="VXH1416" s="333"/>
      <c r="VXI1416" s="333"/>
      <c r="VXJ1416" s="333"/>
      <c r="VXK1416" s="333"/>
      <c r="VXL1416" s="333"/>
      <c r="VXM1416" s="333"/>
      <c r="VXN1416" s="333"/>
      <c r="VXO1416" s="333"/>
      <c r="VXP1416" s="333"/>
      <c r="VXQ1416" s="333"/>
      <c r="VXR1416" s="333"/>
      <c r="VXS1416" s="333"/>
      <c r="VXT1416" s="333"/>
      <c r="VXU1416" s="333"/>
      <c r="VXV1416" s="333"/>
      <c r="VXW1416" s="333"/>
      <c r="VXX1416" s="333"/>
      <c r="VXY1416" s="333"/>
      <c r="VXZ1416" s="333"/>
      <c r="VYA1416" s="333"/>
      <c r="VYB1416" s="333"/>
      <c r="VYC1416" s="333"/>
      <c r="VYD1416" s="333"/>
      <c r="VYE1416" s="333"/>
      <c r="VYF1416" s="333"/>
      <c r="VYG1416" s="333"/>
      <c r="VYH1416" s="333"/>
      <c r="VYI1416" s="333"/>
      <c r="VYJ1416" s="333"/>
      <c r="VYK1416" s="333"/>
      <c r="VYL1416" s="333"/>
      <c r="VYM1416" s="333"/>
      <c r="VYN1416" s="333"/>
      <c r="VYO1416" s="333"/>
      <c r="VYP1416" s="333"/>
      <c r="VYQ1416" s="333"/>
      <c r="VYR1416" s="333"/>
      <c r="VYS1416" s="333"/>
      <c r="VYT1416" s="333"/>
      <c r="VYU1416" s="333"/>
      <c r="VYV1416" s="333"/>
      <c r="VYW1416" s="333"/>
      <c r="VYX1416" s="333"/>
      <c r="VYY1416" s="333"/>
      <c r="VYZ1416" s="333"/>
      <c r="VZA1416" s="333"/>
      <c r="VZB1416" s="333"/>
      <c r="VZC1416" s="333"/>
      <c r="VZD1416" s="333"/>
      <c r="VZE1416" s="333"/>
      <c r="VZF1416" s="333"/>
      <c r="VZG1416" s="333"/>
      <c r="VZH1416" s="333"/>
      <c r="VZI1416" s="333"/>
      <c r="VZJ1416" s="333"/>
      <c r="VZK1416" s="333"/>
      <c r="VZL1416" s="333"/>
      <c r="VZM1416" s="333"/>
      <c r="VZN1416" s="333"/>
      <c r="VZO1416" s="333"/>
      <c r="VZP1416" s="333"/>
      <c r="VZQ1416" s="333"/>
      <c r="VZR1416" s="333"/>
      <c r="VZS1416" s="333"/>
      <c r="VZT1416" s="333"/>
      <c r="VZU1416" s="333"/>
      <c r="VZV1416" s="333"/>
      <c r="VZW1416" s="333"/>
      <c r="VZX1416" s="333"/>
      <c r="VZY1416" s="333"/>
      <c r="VZZ1416" s="333"/>
      <c r="WAA1416" s="333"/>
      <c r="WAB1416" s="333"/>
      <c r="WAC1416" s="333"/>
      <c r="WAD1416" s="333"/>
      <c r="WAE1416" s="333"/>
      <c r="WAF1416" s="333"/>
      <c r="WAG1416" s="333"/>
      <c r="WAH1416" s="333"/>
      <c r="WAI1416" s="333"/>
      <c r="WAJ1416" s="333"/>
      <c r="WAK1416" s="333"/>
      <c r="WAL1416" s="333"/>
      <c r="WAM1416" s="333"/>
      <c r="WAN1416" s="333"/>
      <c r="WAO1416" s="333"/>
      <c r="WAP1416" s="333"/>
      <c r="WAQ1416" s="333"/>
      <c r="WAR1416" s="333"/>
      <c r="WAS1416" s="333"/>
      <c r="WAT1416" s="333"/>
      <c r="WAU1416" s="333"/>
      <c r="WAV1416" s="333"/>
      <c r="WAW1416" s="333"/>
      <c r="WAX1416" s="333"/>
      <c r="WAY1416" s="333"/>
      <c r="WAZ1416" s="333"/>
      <c r="WBA1416" s="333"/>
      <c r="WBB1416" s="333"/>
      <c r="WBC1416" s="333"/>
      <c r="WBD1416" s="333"/>
      <c r="WBE1416" s="333"/>
      <c r="WBF1416" s="333"/>
      <c r="WBG1416" s="333"/>
      <c r="WBH1416" s="333"/>
      <c r="WBI1416" s="333"/>
      <c r="WBJ1416" s="333"/>
      <c r="WBK1416" s="333"/>
      <c r="WBL1416" s="333"/>
      <c r="WBM1416" s="333"/>
      <c r="WBN1416" s="333"/>
      <c r="WBO1416" s="333"/>
      <c r="WBP1416" s="333"/>
      <c r="WBQ1416" s="333"/>
      <c r="WBR1416" s="333"/>
      <c r="WBS1416" s="333"/>
      <c r="WBT1416" s="333"/>
      <c r="WBU1416" s="333"/>
      <c r="WBV1416" s="333"/>
      <c r="WBW1416" s="333"/>
      <c r="WBX1416" s="333"/>
      <c r="WBY1416" s="333"/>
      <c r="WBZ1416" s="333"/>
      <c r="WCA1416" s="333"/>
      <c r="WCB1416" s="333"/>
      <c r="WCC1416" s="333"/>
      <c r="WCD1416" s="333"/>
      <c r="WCE1416" s="333"/>
      <c r="WCF1416" s="333"/>
      <c r="WCG1416" s="333"/>
      <c r="WCH1416" s="333"/>
      <c r="WCI1416" s="333"/>
      <c r="WCJ1416" s="333"/>
      <c r="WCK1416" s="333"/>
      <c r="WCL1416" s="333"/>
      <c r="WCM1416" s="333"/>
      <c r="WCN1416" s="333"/>
      <c r="WCO1416" s="333"/>
      <c r="WCP1416" s="333"/>
      <c r="WCQ1416" s="333"/>
      <c r="WCR1416" s="333"/>
      <c r="WCS1416" s="333"/>
      <c r="WCT1416" s="333"/>
      <c r="WCU1416" s="333"/>
      <c r="WCV1416" s="333"/>
      <c r="WCW1416" s="333"/>
      <c r="WCX1416" s="333"/>
      <c r="WCY1416" s="333"/>
      <c r="WCZ1416" s="333"/>
      <c r="WDA1416" s="333"/>
      <c r="WDB1416" s="333"/>
      <c r="WDC1416" s="333"/>
      <c r="WDD1416" s="333"/>
      <c r="WDE1416" s="333"/>
      <c r="WDF1416" s="333"/>
      <c r="WDG1416" s="333"/>
      <c r="WDH1416" s="333"/>
      <c r="WDI1416" s="333"/>
      <c r="WDJ1416" s="333"/>
      <c r="WDK1416" s="333"/>
      <c r="WDL1416" s="333"/>
      <c r="WDM1416" s="333"/>
      <c r="WDN1416" s="333"/>
      <c r="WDO1416" s="333"/>
      <c r="WDP1416" s="333"/>
      <c r="WDQ1416" s="333"/>
      <c r="WDR1416" s="333"/>
      <c r="WDS1416" s="333"/>
      <c r="WDT1416" s="333"/>
      <c r="WDU1416" s="333"/>
      <c r="WDV1416" s="333"/>
      <c r="WDW1416" s="333"/>
      <c r="WDX1416" s="333"/>
      <c r="WDY1416" s="333"/>
      <c r="WDZ1416" s="333"/>
      <c r="WEA1416" s="333"/>
      <c r="WEB1416" s="333"/>
      <c r="WEC1416" s="333"/>
      <c r="WED1416" s="333"/>
      <c r="WEE1416" s="333"/>
      <c r="WEF1416" s="333"/>
      <c r="WEG1416" s="333"/>
      <c r="WEH1416" s="333"/>
      <c r="WEI1416" s="333"/>
      <c r="WEJ1416" s="333"/>
      <c r="WEK1416" s="333"/>
      <c r="WEL1416" s="333"/>
      <c r="WEM1416" s="333"/>
      <c r="WEN1416" s="333"/>
      <c r="WEO1416" s="333"/>
      <c r="WEP1416" s="333"/>
      <c r="WEQ1416" s="333"/>
      <c r="WER1416" s="333"/>
      <c r="WES1416" s="333"/>
      <c r="WET1416" s="333"/>
      <c r="WEU1416" s="333"/>
      <c r="WEV1416" s="333"/>
      <c r="WEW1416" s="333"/>
      <c r="WEX1416" s="333"/>
      <c r="WEY1416" s="333"/>
      <c r="WEZ1416" s="333"/>
      <c r="WFA1416" s="333"/>
      <c r="WFB1416" s="333"/>
      <c r="WFC1416" s="333"/>
      <c r="WFD1416" s="333"/>
      <c r="WFE1416" s="333"/>
      <c r="WFF1416" s="333"/>
      <c r="WFG1416" s="333"/>
      <c r="WFH1416" s="333"/>
      <c r="WFI1416" s="333"/>
      <c r="WFJ1416" s="333"/>
      <c r="WFK1416" s="333"/>
      <c r="WFL1416" s="333"/>
      <c r="WFM1416" s="333"/>
      <c r="WFN1416" s="333"/>
      <c r="WFO1416" s="333"/>
      <c r="WFP1416" s="333"/>
      <c r="WFQ1416" s="333"/>
      <c r="WFR1416" s="333"/>
      <c r="WFS1416" s="333"/>
      <c r="WFT1416" s="333"/>
      <c r="WFU1416" s="333"/>
      <c r="WFV1416" s="333"/>
      <c r="WFW1416" s="333"/>
      <c r="WFX1416" s="333"/>
      <c r="WFY1416" s="333"/>
      <c r="WFZ1416" s="333"/>
      <c r="WGA1416" s="333"/>
      <c r="WGB1416" s="333"/>
      <c r="WGC1416" s="333"/>
      <c r="WGD1416" s="333"/>
      <c r="WGE1416" s="333"/>
      <c r="WGF1416" s="333"/>
      <c r="WGG1416" s="333"/>
      <c r="WGH1416" s="333"/>
      <c r="WGI1416" s="333"/>
      <c r="WGJ1416" s="333"/>
      <c r="WGK1416" s="333"/>
      <c r="WGL1416" s="333"/>
      <c r="WGM1416" s="333"/>
      <c r="WGN1416" s="333"/>
      <c r="WGO1416" s="333"/>
      <c r="WGP1416" s="333"/>
      <c r="WGQ1416" s="333"/>
      <c r="WGR1416" s="333"/>
      <c r="WGS1416" s="333"/>
      <c r="WGT1416" s="333"/>
      <c r="WGU1416" s="333"/>
      <c r="WGV1416" s="333"/>
      <c r="WGW1416" s="333"/>
      <c r="WGX1416" s="333"/>
      <c r="WGY1416" s="333"/>
      <c r="WGZ1416" s="333"/>
      <c r="WHA1416" s="333"/>
      <c r="WHB1416" s="333"/>
      <c r="WHC1416" s="333"/>
      <c r="WHD1416" s="333"/>
      <c r="WHE1416" s="333"/>
      <c r="WHF1416" s="333"/>
      <c r="WHG1416" s="333"/>
      <c r="WHH1416" s="333"/>
      <c r="WHI1416" s="333"/>
      <c r="WHJ1416" s="333"/>
      <c r="WHK1416" s="333"/>
      <c r="WHL1416" s="333"/>
      <c r="WHM1416" s="333"/>
      <c r="WHN1416" s="333"/>
      <c r="WHO1416" s="333"/>
      <c r="WHP1416" s="333"/>
      <c r="WHQ1416" s="333"/>
      <c r="WHR1416" s="333"/>
      <c r="WHS1416" s="333"/>
      <c r="WHT1416" s="333"/>
      <c r="WHU1416" s="333"/>
      <c r="WHV1416" s="333"/>
      <c r="WHW1416" s="333"/>
      <c r="WHX1416" s="333"/>
      <c r="WHY1416" s="333"/>
      <c r="WHZ1416" s="333"/>
      <c r="WIA1416" s="333"/>
      <c r="WIB1416" s="333"/>
      <c r="WIC1416" s="333"/>
      <c r="WID1416" s="333"/>
      <c r="WIE1416" s="333"/>
      <c r="WIF1416" s="333"/>
      <c r="WIG1416" s="333"/>
      <c r="WIH1416" s="333"/>
      <c r="WII1416" s="333"/>
      <c r="WIJ1416" s="333"/>
      <c r="WIK1416" s="333"/>
      <c r="WIL1416" s="333"/>
      <c r="WIM1416" s="333"/>
      <c r="WIN1416" s="333"/>
      <c r="WIO1416" s="333"/>
      <c r="WIP1416" s="333"/>
      <c r="WIQ1416" s="333"/>
      <c r="WIR1416" s="333"/>
      <c r="WIS1416" s="333"/>
      <c r="WIT1416" s="333"/>
      <c r="WIU1416" s="333"/>
      <c r="WIV1416" s="333"/>
      <c r="WIW1416" s="333"/>
      <c r="WIX1416" s="333"/>
      <c r="WIY1416" s="333"/>
      <c r="WIZ1416" s="333"/>
      <c r="WJA1416" s="333"/>
      <c r="WJB1416" s="333"/>
      <c r="WJC1416" s="333"/>
      <c r="WJD1416" s="333"/>
      <c r="WJE1416" s="333"/>
      <c r="WJF1416" s="333"/>
      <c r="WJG1416" s="333"/>
      <c r="WJH1416" s="333"/>
      <c r="WJI1416" s="333"/>
      <c r="WJJ1416" s="333"/>
      <c r="WJK1416" s="333"/>
      <c r="WJL1416" s="333"/>
      <c r="WJM1416" s="333"/>
      <c r="WJN1416" s="333"/>
      <c r="WJO1416" s="333"/>
      <c r="WJP1416" s="333"/>
      <c r="WJQ1416" s="333"/>
      <c r="WJR1416" s="333"/>
      <c r="WJS1416" s="333"/>
      <c r="WJT1416" s="333"/>
      <c r="WJU1416" s="333"/>
      <c r="WJV1416" s="333"/>
      <c r="WJW1416" s="333"/>
      <c r="WJX1416" s="333"/>
      <c r="WJY1416" s="333"/>
      <c r="WJZ1416" s="333"/>
      <c r="WKA1416" s="333"/>
      <c r="WKB1416" s="333"/>
      <c r="WKC1416" s="333"/>
      <c r="WKD1416" s="333"/>
      <c r="WKE1416" s="333"/>
      <c r="WKF1416" s="333"/>
      <c r="WKG1416" s="333"/>
      <c r="WKH1416" s="333"/>
      <c r="WKI1416" s="333"/>
      <c r="WKJ1416" s="333"/>
      <c r="WKK1416" s="333"/>
      <c r="WKL1416" s="333"/>
      <c r="WKM1416" s="333"/>
      <c r="WKN1416" s="333"/>
      <c r="WKO1416" s="333"/>
      <c r="WKP1416" s="333"/>
      <c r="WKQ1416" s="333"/>
      <c r="WKR1416" s="333"/>
      <c r="WKS1416" s="333"/>
      <c r="WKT1416" s="333"/>
      <c r="WKU1416" s="333"/>
      <c r="WKV1416" s="333"/>
      <c r="WKW1416" s="333"/>
      <c r="WKX1416" s="333"/>
      <c r="WKY1416" s="333"/>
      <c r="WKZ1416" s="333"/>
      <c r="WLA1416" s="333"/>
      <c r="WLB1416" s="333"/>
      <c r="WLC1416" s="333"/>
      <c r="WLD1416" s="333"/>
      <c r="WLE1416" s="333"/>
      <c r="WLF1416" s="333"/>
      <c r="WLG1416" s="333"/>
      <c r="WLH1416" s="333"/>
      <c r="WLI1416" s="333"/>
      <c r="WLJ1416" s="333"/>
      <c r="WLK1416" s="333"/>
      <c r="WLL1416" s="333"/>
      <c r="WLM1416" s="333"/>
      <c r="WLN1416" s="333"/>
      <c r="WLO1416" s="333"/>
      <c r="WLP1416" s="333"/>
      <c r="WLQ1416" s="333"/>
      <c r="WLR1416" s="333"/>
      <c r="WLS1416" s="333"/>
      <c r="WLT1416" s="333"/>
      <c r="WLU1416" s="333"/>
      <c r="WLV1416" s="333"/>
      <c r="WLW1416" s="333"/>
      <c r="WLX1416" s="333"/>
      <c r="WLY1416" s="333"/>
      <c r="WLZ1416" s="333"/>
      <c r="WMA1416" s="333"/>
      <c r="WMB1416" s="333"/>
      <c r="WMC1416" s="333"/>
      <c r="WMD1416" s="333"/>
      <c r="WME1416" s="333"/>
      <c r="WMF1416" s="333"/>
      <c r="WMG1416" s="333"/>
      <c r="WMH1416" s="333"/>
      <c r="WMI1416" s="333"/>
      <c r="WMJ1416" s="333"/>
      <c r="WMK1416" s="333"/>
      <c r="WML1416" s="333"/>
      <c r="WMM1416" s="333"/>
      <c r="WMN1416" s="333"/>
      <c r="WMO1416" s="333"/>
      <c r="WMP1416" s="333"/>
      <c r="WMQ1416" s="333"/>
      <c r="WMR1416" s="333"/>
      <c r="WMS1416" s="333"/>
      <c r="WMT1416" s="333"/>
      <c r="WMU1416" s="333"/>
      <c r="WMV1416" s="333"/>
      <c r="WMW1416" s="333"/>
      <c r="WMX1416" s="333"/>
      <c r="WMY1416" s="333"/>
      <c r="WMZ1416" s="333"/>
      <c r="WNA1416" s="333"/>
      <c r="WNB1416" s="333"/>
      <c r="WNC1416" s="333"/>
      <c r="WND1416" s="333"/>
      <c r="WNE1416" s="333"/>
      <c r="WNF1416" s="333"/>
      <c r="WNG1416" s="333"/>
      <c r="WNH1416" s="333"/>
      <c r="WNI1416" s="333"/>
      <c r="WNJ1416" s="333"/>
      <c r="WNK1416" s="333"/>
      <c r="WNL1416" s="333"/>
      <c r="WNM1416" s="333"/>
      <c r="WNN1416" s="333"/>
      <c r="WNO1416" s="333"/>
      <c r="WNP1416" s="333"/>
      <c r="WNQ1416" s="333"/>
      <c r="WNR1416" s="333"/>
      <c r="WNS1416" s="333"/>
      <c r="WNT1416" s="333"/>
      <c r="WNU1416" s="333"/>
      <c r="WNV1416" s="333"/>
      <c r="WNW1416" s="333"/>
      <c r="WNX1416" s="333"/>
      <c r="WNY1416" s="333"/>
      <c r="WNZ1416" s="333"/>
      <c r="WOA1416" s="333"/>
      <c r="WOB1416" s="333"/>
      <c r="WOC1416" s="333"/>
      <c r="WOD1416" s="333"/>
      <c r="WOE1416" s="333"/>
      <c r="WOF1416" s="333"/>
      <c r="WOG1416" s="333"/>
      <c r="WOH1416" s="333"/>
      <c r="WOI1416" s="333"/>
      <c r="WOJ1416" s="333"/>
      <c r="WOK1416" s="333"/>
      <c r="WOL1416" s="333"/>
      <c r="WOM1416" s="333"/>
      <c r="WON1416" s="333"/>
      <c r="WOO1416" s="333"/>
      <c r="WOP1416" s="333"/>
      <c r="WOQ1416" s="333"/>
      <c r="WOR1416" s="333"/>
      <c r="WOS1416" s="333"/>
      <c r="WOT1416" s="333"/>
      <c r="WOU1416" s="333"/>
      <c r="WOV1416" s="333"/>
      <c r="WOW1416" s="333"/>
      <c r="WOX1416" s="333"/>
      <c r="WOY1416" s="333"/>
      <c r="WOZ1416" s="333"/>
      <c r="WPA1416" s="333"/>
      <c r="WPB1416" s="333"/>
      <c r="WPC1416" s="333"/>
      <c r="WPD1416" s="333"/>
      <c r="WPE1416" s="333"/>
      <c r="WPF1416" s="333"/>
      <c r="WPG1416" s="333"/>
      <c r="WPH1416" s="333"/>
      <c r="WPI1416" s="333"/>
      <c r="WPJ1416" s="333"/>
      <c r="WPK1416" s="333"/>
      <c r="WPL1416" s="333"/>
      <c r="WPM1416" s="333"/>
      <c r="WPN1416" s="333"/>
      <c r="WPO1416" s="333"/>
      <c r="WPP1416" s="333"/>
      <c r="WPQ1416" s="333"/>
      <c r="WPR1416" s="333"/>
      <c r="WPS1416" s="333"/>
      <c r="WPT1416" s="333"/>
      <c r="WPU1416" s="333"/>
      <c r="WPV1416" s="333"/>
      <c r="WPW1416" s="333"/>
      <c r="WPX1416" s="333"/>
      <c r="WPY1416" s="333"/>
      <c r="WPZ1416" s="333"/>
      <c r="WQA1416" s="333"/>
      <c r="WQB1416" s="333"/>
      <c r="WQC1416" s="333"/>
      <c r="WQD1416" s="333"/>
      <c r="WQE1416" s="333"/>
      <c r="WQF1416" s="333"/>
      <c r="WQG1416" s="333"/>
      <c r="WQH1416" s="333"/>
      <c r="WQI1416" s="333"/>
      <c r="WQJ1416" s="333"/>
      <c r="WQK1416" s="333"/>
      <c r="WQL1416" s="333"/>
      <c r="WQM1416" s="333"/>
      <c r="WQN1416" s="333"/>
      <c r="WQO1416" s="333"/>
      <c r="WQP1416" s="333"/>
      <c r="WQQ1416" s="333"/>
      <c r="WQR1416" s="333"/>
      <c r="WQS1416" s="333"/>
      <c r="WQT1416" s="333"/>
      <c r="WQU1416" s="333"/>
      <c r="WQV1416" s="333"/>
      <c r="WQW1416" s="333"/>
      <c r="WQX1416" s="333"/>
      <c r="WQY1416" s="333"/>
      <c r="WQZ1416" s="333"/>
      <c r="WRA1416" s="333"/>
      <c r="WRB1416" s="333"/>
      <c r="WRC1416" s="333"/>
      <c r="WRD1416" s="333"/>
      <c r="WRE1416" s="333"/>
      <c r="WRF1416" s="333"/>
      <c r="WRG1416" s="333"/>
      <c r="WRH1416" s="333"/>
      <c r="WRI1416" s="333"/>
      <c r="WRJ1416" s="333"/>
      <c r="WRK1416" s="333"/>
      <c r="WRL1416" s="333"/>
      <c r="WRM1416" s="333"/>
      <c r="WRN1416" s="333"/>
      <c r="WRO1416" s="333"/>
      <c r="WRP1416" s="333"/>
      <c r="WRQ1416" s="333"/>
      <c r="WRR1416" s="333"/>
      <c r="WRS1416" s="333"/>
      <c r="WRT1416" s="333"/>
      <c r="WRU1416" s="333"/>
      <c r="WRV1416" s="333"/>
      <c r="WRW1416" s="333"/>
      <c r="WRX1416" s="333"/>
      <c r="WRY1416" s="333"/>
      <c r="WRZ1416" s="333"/>
      <c r="WSA1416" s="333"/>
      <c r="WSB1416" s="333"/>
      <c r="WSC1416" s="333"/>
      <c r="WSD1416" s="333"/>
      <c r="WSE1416" s="333"/>
      <c r="WSF1416" s="333"/>
      <c r="WSG1416" s="333"/>
      <c r="WSH1416" s="333"/>
      <c r="WSI1416" s="333"/>
      <c r="WSJ1416" s="333"/>
      <c r="WSK1416" s="333"/>
      <c r="WSL1416" s="333"/>
      <c r="WSM1416" s="333"/>
      <c r="WSN1416" s="333"/>
      <c r="WSO1416" s="333"/>
      <c r="WSP1416" s="333"/>
      <c r="WSQ1416" s="333"/>
      <c r="WSR1416" s="333"/>
      <c r="WSS1416" s="333"/>
      <c r="WST1416" s="333"/>
      <c r="WSU1416" s="333"/>
      <c r="WSV1416" s="333"/>
      <c r="WSW1416" s="333"/>
      <c r="WSX1416" s="333"/>
      <c r="WSY1416" s="333"/>
      <c r="WSZ1416" s="333"/>
      <c r="WTA1416" s="333"/>
      <c r="WTB1416" s="333"/>
      <c r="WTC1416" s="333"/>
      <c r="WTD1416" s="333"/>
      <c r="WTE1416" s="333"/>
      <c r="WTF1416" s="333"/>
      <c r="WTG1416" s="333"/>
      <c r="WTH1416" s="333"/>
      <c r="WTI1416" s="333"/>
      <c r="WTJ1416" s="333"/>
      <c r="WTK1416" s="333"/>
      <c r="WTL1416" s="333"/>
      <c r="WTM1416" s="333"/>
      <c r="WTN1416" s="333"/>
      <c r="WTO1416" s="333"/>
      <c r="WTP1416" s="333"/>
      <c r="WTQ1416" s="333"/>
      <c r="WTR1416" s="333"/>
      <c r="WTS1416" s="333"/>
      <c r="WTT1416" s="333"/>
      <c r="WTU1416" s="333"/>
      <c r="WTV1416" s="333"/>
      <c r="WTW1416" s="333"/>
      <c r="WTX1416" s="333"/>
      <c r="WTY1416" s="333"/>
      <c r="WTZ1416" s="333"/>
      <c r="WUA1416" s="333"/>
      <c r="WUB1416" s="333"/>
      <c r="WUC1416" s="333"/>
      <c r="WUD1416" s="333"/>
      <c r="WUE1416" s="333"/>
      <c r="WUF1416" s="333"/>
      <c r="WUG1416" s="333"/>
      <c r="WUH1416" s="333"/>
      <c r="WUI1416" s="333"/>
      <c r="WUJ1416" s="333"/>
      <c r="WUK1416" s="333"/>
      <c r="WUL1416" s="333"/>
      <c r="WUM1416" s="333"/>
      <c r="WUN1416" s="333"/>
      <c r="WUO1416" s="333"/>
      <c r="WUP1416" s="333"/>
      <c r="WUQ1416" s="333"/>
      <c r="WUR1416" s="333"/>
      <c r="WUS1416" s="333"/>
      <c r="WUT1416" s="333"/>
      <c r="WUU1416" s="333"/>
      <c r="WUV1416" s="333"/>
      <c r="WUW1416" s="333"/>
      <c r="WUX1416" s="333"/>
      <c r="WUY1416" s="333"/>
      <c r="WUZ1416" s="333"/>
      <c r="WVA1416" s="333"/>
      <c r="WVB1416" s="333"/>
      <c r="WVC1416" s="333"/>
      <c r="WVD1416" s="333"/>
      <c r="WVE1416" s="333"/>
      <c r="WVF1416" s="333"/>
      <c r="WVG1416" s="333"/>
      <c r="WVH1416" s="333"/>
      <c r="WVI1416" s="333"/>
      <c r="WVJ1416" s="333"/>
      <c r="WVK1416" s="333"/>
      <c r="WVL1416" s="333"/>
      <c r="WVM1416" s="333"/>
      <c r="WVN1416" s="333"/>
      <c r="WVO1416" s="333"/>
      <c r="WVP1416" s="333"/>
      <c r="WVQ1416" s="333"/>
      <c r="WVR1416" s="333"/>
      <c r="WVS1416" s="333"/>
      <c r="WVT1416" s="333"/>
      <c r="WVU1416" s="333"/>
      <c r="WVV1416" s="333"/>
      <c r="WVW1416" s="333"/>
      <c r="WVX1416" s="333"/>
      <c r="WVY1416" s="333"/>
      <c r="WVZ1416" s="333"/>
      <c r="WWA1416" s="333"/>
      <c r="WWB1416" s="333"/>
      <c r="WWC1416" s="333"/>
      <c r="WWD1416" s="333"/>
      <c r="WWE1416" s="333"/>
      <c r="WWF1416" s="333"/>
      <c r="WWG1416" s="333"/>
      <c r="WWH1416" s="333"/>
      <c r="WWI1416" s="333"/>
      <c r="WWJ1416" s="333"/>
      <c r="WWK1416" s="333"/>
      <c r="WWL1416" s="333"/>
      <c r="WWM1416" s="333"/>
      <c r="WWN1416" s="333"/>
      <c r="WWO1416" s="333"/>
      <c r="WWP1416" s="333"/>
      <c r="WWQ1416" s="333"/>
      <c r="WWR1416" s="333"/>
      <c r="WWS1416" s="333"/>
      <c r="WWT1416" s="333"/>
      <c r="WWU1416" s="333"/>
      <c r="WWV1416" s="333"/>
      <c r="WWW1416" s="333"/>
      <c r="WWX1416" s="333"/>
      <c r="WWY1416" s="333"/>
      <c r="WWZ1416" s="333"/>
      <c r="WXA1416" s="333"/>
      <c r="WXB1416" s="333"/>
      <c r="WXC1416" s="333"/>
      <c r="WXD1416" s="333"/>
      <c r="WXE1416" s="333"/>
      <c r="WXF1416" s="333"/>
      <c r="WXG1416" s="333"/>
      <c r="WXH1416" s="333"/>
      <c r="WXI1416" s="333"/>
      <c r="WXJ1416" s="333"/>
      <c r="WXK1416" s="333"/>
      <c r="WXL1416" s="333"/>
      <c r="WXM1416" s="333"/>
      <c r="WXN1416" s="333"/>
      <c r="WXO1416" s="333"/>
      <c r="WXP1416" s="333"/>
      <c r="WXQ1416" s="333"/>
      <c r="WXR1416" s="333"/>
      <c r="WXS1416" s="333"/>
      <c r="WXT1416" s="333"/>
      <c r="WXU1416" s="333"/>
      <c r="WXV1416" s="333"/>
      <c r="WXW1416" s="333"/>
      <c r="WXX1416" s="333"/>
      <c r="WXY1416" s="333"/>
      <c r="WXZ1416" s="333"/>
      <c r="WYA1416" s="333"/>
      <c r="WYB1416" s="333"/>
      <c r="WYC1416" s="333"/>
      <c r="WYD1416" s="333"/>
      <c r="WYE1416" s="333"/>
      <c r="WYF1416" s="333"/>
      <c r="WYG1416" s="333"/>
      <c r="WYH1416" s="333"/>
      <c r="WYI1416" s="333"/>
      <c r="WYJ1416" s="333"/>
      <c r="WYK1416" s="333"/>
      <c r="WYL1416" s="333"/>
      <c r="WYM1416" s="333"/>
      <c r="WYN1416" s="333"/>
      <c r="WYO1416" s="333"/>
      <c r="WYP1416" s="333"/>
      <c r="WYQ1416" s="333"/>
      <c r="WYR1416" s="333"/>
      <c r="WYS1416" s="333"/>
      <c r="WYT1416" s="333"/>
      <c r="WYU1416" s="333"/>
      <c r="WYV1416" s="333"/>
      <c r="WYW1416" s="333"/>
      <c r="WYX1416" s="333"/>
      <c r="WYY1416" s="333"/>
      <c r="WYZ1416" s="333"/>
      <c r="WZA1416" s="333"/>
      <c r="WZB1416" s="333"/>
      <c r="WZC1416" s="333"/>
      <c r="WZD1416" s="333"/>
      <c r="WZE1416" s="333"/>
      <c r="WZF1416" s="333"/>
      <c r="WZG1416" s="333"/>
      <c r="WZH1416" s="333"/>
      <c r="WZI1416" s="333"/>
      <c r="WZJ1416" s="333"/>
      <c r="WZK1416" s="333"/>
      <c r="WZL1416" s="333"/>
      <c r="WZM1416" s="333"/>
      <c r="WZN1416" s="333"/>
      <c r="WZO1416" s="333"/>
      <c r="WZP1416" s="333"/>
      <c r="WZQ1416" s="333"/>
      <c r="WZR1416" s="333"/>
      <c r="WZS1416" s="333"/>
      <c r="WZT1416" s="333"/>
      <c r="WZU1416" s="333"/>
      <c r="WZV1416" s="333"/>
      <c r="WZW1416" s="333"/>
      <c r="WZX1416" s="333"/>
      <c r="WZY1416" s="333"/>
      <c r="WZZ1416" s="333"/>
      <c r="XAA1416" s="333"/>
      <c r="XAB1416" s="333"/>
      <c r="XAC1416" s="333"/>
      <c r="XAD1416" s="333"/>
      <c r="XAE1416" s="333"/>
      <c r="XAF1416" s="333"/>
      <c r="XAG1416" s="333"/>
      <c r="XAH1416" s="333"/>
      <c r="XAI1416" s="333"/>
      <c r="XAJ1416" s="333"/>
      <c r="XAK1416" s="333"/>
      <c r="XAL1416" s="333"/>
      <c r="XAM1416" s="333"/>
      <c r="XAN1416" s="333"/>
      <c r="XAO1416" s="333"/>
      <c r="XAP1416" s="333"/>
      <c r="XAQ1416" s="333"/>
      <c r="XAR1416" s="333"/>
      <c r="XAS1416" s="333"/>
      <c r="XAT1416" s="333"/>
      <c r="XAU1416" s="333"/>
      <c r="XAV1416" s="333"/>
      <c r="XAW1416" s="333"/>
      <c r="XAX1416" s="333"/>
      <c r="XAY1416" s="333"/>
      <c r="XAZ1416" s="333"/>
      <c r="XBA1416" s="333"/>
      <c r="XBB1416" s="333"/>
      <c r="XBC1416" s="333"/>
      <c r="XBD1416" s="333"/>
      <c r="XBE1416" s="333"/>
      <c r="XBF1416" s="333"/>
      <c r="XBG1416" s="333"/>
      <c r="XBH1416" s="333"/>
      <c r="XBI1416" s="333"/>
      <c r="XBJ1416" s="333"/>
      <c r="XBK1416" s="333"/>
      <c r="XBL1416" s="333"/>
      <c r="XBM1416" s="333"/>
      <c r="XBN1416" s="333"/>
      <c r="XBO1416" s="333"/>
      <c r="XBP1416" s="333"/>
      <c r="XBQ1416" s="333"/>
      <c r="XBR1416" s="333"/>
      <c r="XBS1416" s="333"/>
      <c r="XBT1416" s="333"/>
      <c r="XBU1416" s="333"/>
      <c r="XBV1416" s="333"/>
      <c r="XBW1416" s="333"/>
      <c r="XBX1416" s="333"/>
      <c r="XBY1416" s="333"/>
      <c r="XBZ1416" s="333"/>
      <c r="XCA1416" s="333"/>
      <c r="XCB1416" s="333"/>
      <c r="XCC1416" s="333"/>
      <c r="XCD1416" s="333"/>
      <c r="XCE1416" s="333"/>
      <c r="XCF1416" s="333"/>
      <c r="XCG1416" s="333"/>
      <c r="XCH1416" s="333"/>
      <c r="XCI1416" s="333"/>
      <c r="XCJ1416" s="333"/>
      <c r="XCK1416" s="333"/>
      <c r="XCL1416" s="333"/>
      <c r="XCM1416" s="333"/>
      <c r="XCN1416" s="333"/>
      <c r="XCO1416" s="333"/>
      <c r="XCP1416" s="333"/>
      <c r="XCQ1416" s="333"/>
      <c r="XCR1416" s="333"/>
      <c r="XCS1416" s="333"/>
      <c r="XCT1416" s="333"/>
      <c r="XCU1416" s="333"/>
      <c r="XCV1416" s="333"/>
      <c r="XCW1416" s="333"/>
      <c r="XCX1416" s="333"/>
      <c r="XCY1416" s="333"/>
      <c r="XCZ1416" s="333"/>
      <c r="XDA1416" s="333"/>
      <c r="XDB1416" s="333"/>
      <c r="XDC1416" s="333"/>
      <c r="XDD1416" s="333"/>
      <c r="XDE1416" s="333"/>
      <c r="XDF1416" s="333"/>
      <c r="XDG1416" s="333"/>
      <c r="XDH1416" s="333"/>
      <c r="XDI1416" s="333"/>
      <c r="XDJ1416" s="333"/>
      <c r="XDK1416" s="333"/>
      <c r="XDL1416" s="333"/>
      <c r="XDM1416" s="333"/>
      <c r="XDN1416" s="333"/>
      <c r="XDO1416" s="333"/>
      <c r="XDP1416" s="333"/>
      <c r="XDQ1416" s="333"/>
      <c r="XDR1416" s="333"/>
      <c r="XDS1416" s="333"/>
      <c r="XDT1416" s="333"/>
      <c r="XDU1416" s="333"/>
      <c r="XDV1416" s="333"/>
      <c r="XDW1416" s="333"/>
      <c r="XDX1416" s="333"/>
      <c r="XDY1416" s="333"/>
      <c r="XDZ1416" s="333"/>
      <c r="XEA1416" s="333"/>
      <c r="XEB1416" s="333"/>
      <c r="XEC1416" s="333"/>
      <c r="XED1416" s="333"/>
      <c r="XEE1416" s="333"/>
      <c r="XEF1416" s="333"/>
      <c r="XEG1416" s="333"/>
      <c r="XEH1416" s="333"/>
      <c r="XEI1416" s="333"/>
      <c r="XEJ1416" s="333"/>
      <c r="XEK1416" s="333"/>
      <c r="XEL1416" s="333"/>
      <c r="XEM1416" s="333"/>
      <c r="XEN1416" s="333"/>
      <c r="XEO1416" s="333"/>
    </row>
    <row r="1417" spans="1:16369" s="356" customFormat="1" hidden="1">
      <c r="A1417" s="342" t="s">
        <v>1733</v>
      </c>
      <c r="B1417" s="63">
        <v>1</v>
      </c>
      <c r="C1417" s="320">
        <v>42491</v>
      </c>
      <c r="D1417" s="320" t="s">
        <v>944</v>
      </c>
      <c r="E1417" s="320">
        <v>42491</v>
      </c>
      <c r="F1417" s="321" t="s">
        <v>687</v>
      </c>
      <c r="G1417" s="321"/>
      <c r="H1417" s="322" t="s">
        <v>434</v>
      </c>
      <c r="I1417" s="446">
        <v>7120</v>
      </c>
      <c r="J1417" s="449">
        <v>16000</v>
      </c>
      <c r="K1417" s="437"/>
      <c r="L1417" s="446"/>
      <c r="M1417" s="98">
        <f t="shared" si="223"/>
        <v>113920000</v>
      </c>
      <c r="N1417" s="323" t="s">
        <v>275</v>
      </c>
      <c r="O1417" s="323" t="s">
        <v>8</v>
      </c>
      <c r="P1417" s="333"/>
      <c r="Q1417" s="333"/>
      <c r="R1417" s="333"/>
      <c r="S1417" s="333"/>
      <c r="T1417" s="333"/>
      <c r="U1417" s="333"/>
      <c r="V1417" s="333"/>
      <c r="W1417" s="333"/>
      <c r="X1417" s="333"/>
      <c r="Y1417" s="333"/>
      <c r="Z1417" s="333"/>
      <c r="AA1417" s="333"/>
      <c r="AB1417" s="333"/>
      <c r="AC1417" s="333"/>
      <c r="AD1417" s="333"/>
      <c r="AE1417" s="333"/>
      <c r="AF1417" s="333"/>
      <c r="AG1417" s="333"/>
      <c r="AH1417" s="333"/>
      <c r="AI1417" s="333"/>
      <c r="AJ1417" s="333"/>
      <c r="AK1417" s="333"/>
      <c r="AL1417" s="333"/>
      <c r="AM1417" s="333"/>
      <c r="AN1417" s="333"/>
      <c r="AO1417" s="333"/>
      <c r="AP1417" s="333"/>
      <c r="AQ1417" s="333"/>
      <c r="AR1417" s="333"/>
      <c r="AS1417" s="333"/>
      <c r="AT1417" s="333"/>
      <c r="AU1417" s="333"/>
      <c r="AV1417" s="333"/>
      <c r="AW1417" s="333"/>
      <c r="AX1417" s="333"/>
      <c r="AY1417" s="333"/>
      <c r="AZ1417" s="333"/>
      <c r="BA1417" s="333"/>
      <c r="BB1417" s="333"/>
      <c r="BC1417" s="333"/>
      <c r="BD1417" s="333"/>
      <c r="BE1417" s="333"/>
      <c r="BF1417" s="333"/>
      <c r="BG1417" s="333"/>
      <c r="BH1417" s="333"/>
      <c r="BI1417" s="333"/>
      <c r="BJ1417" s="333"/>
      <c r="BK1417" s="333"/>
      <c r="BL1417" s="333"/>
      <c r="BM1417" s="333"/>
      <c r="BN1417" s="333"/>
      <c r="BO1417" s="333"/>
      <c r="BP1417" s="333"/>
      <c r="BQ1417" s="333"/>
      <c r="BR1417" s="333"/>
      <c r="BS1417" s="333"/>
      <c r="BT1417" s="333"/>
      <c r="BU1417" s="333"/>
      <c r="BV1417" s="333"/>
      <c r="BW1417" s="333"/>
      <c r="BX1417" s="333"/>
      <c r="BY1417" s="333"/>
      <c r="BZ1417" s="333"/>
      <c r="CA1417" s="333"/>
      <c r="CB1417" s="333"/>
      <c r="CC1417" s="333"/>
      <c r="CD1417" s="333"/>
      <c r="CE1417" s="333"/>
      <c r="CF1417" s="333"/>
      <c r="CG1417" s="333"/>
      <c r="CH1417" s="333"/>
      <c r="CI1417" s="333"/>
      <c r="CJ1417" s="333"/>
      <c r="CK1417" s="333"/>
      <c r="CL1417" s="333"/>
      <c r="CM1417" s="333"/>
      <c r="CN1417" s="333"/>
      <c r="CO1417" s="333"/>
      <c r="CP1417" s="333"/>
      <c r="CQ1417" s="333"/>
      <c r="CR1417" s="333"/>
      <c r="CS1417" s="333"/>
      <c r="CT1417" s="333"/>
      <c r="CU1417" s="333"/>
      <c r="CV1417" s="333"/>
      <c r="CW1417" s="333"/>
      <c r="CX1417" s="333"/>
      <c r="CY1417" s="333"/>
      <c r="CZ1417" s="333"/>
      <c r="DA1417" s="333"/>
      <c r="DB1417" s="333"/>
      <c r="DC1417" s="333"/>
      <c r="DD1417" s="333"/>
      <c r="DE1417" s="333"/>
      <c r="DF1417" s="333"/>
      <c r="DG1417" s="333"/>
      <c r="DH1417" s="333"/>
      <c r="DI1417" s="333"/>
      <c r="DJ1417" s="333"/>
      <c r="DK1417" s="333"/>
      <c r="DL1417" s="333"/>
      <c r="DM1417" s="333"/>
      <c r="DN1417" s="333"/>
      <c r="DO1417" s="333"/>
      <c r="DP1417" s="333"/>
      <c r="DQ1417" s="333"/>
      <c r="DR1417" s="333"/>
      <c r="DS1417" s="333"/>
      <c r="DT1417" s="333"/>
      <c r="DU1417" s="333"/>
      <c r="DV1417" s="333"/>
      <c r="DW1417" s="333"/>
      <c r="DX1417" s="333"/>
      <c r="DY1417" s="333"/>
      <c r="DZ1417" s="333"/>
      <c r="EA1417" s="333"/>
      <c r="EB1417" s="333"/>
      <c r="EC1417" s="333"/>
      <c r="ED1417" s="333"/>
      <c r="EE1417" s="333"/>
      <c r="EF1417" s="333"/>
      <c r="EG1417" s="333"/>
      <c r="EH1417" s="333"/>
      <c r="EI1417" s="333"/>
      <c r="EJ1417" s="333"/>
      <c r="EK1417" s="333"/>
      <c r="EL1417" s="333"/>
      <c r="EM1417" s="333"/>
      <c r="EN1417" s="333"/>
      <c r="EO1417" s="333"/>
      <c r="EP1417" s="333"/>
      <c r="EQ1417" s="333"/>
      <c r="ER1417" s="333"/>
      <c r="ES1417" s="333"/>
      <c r="ET1417" s="333"/>
      <c r="EU1417" s="333"/>
      <c r="EV1417" s="333"/>
      <c r="EW1417" s="333"/>
      <c r="EX1417" s="333"/>
      <c r="EY1417" s="333"/>
      <c r="EZ1417" s="333"/>
      <c r="FA1417" s="333"/>
      <c r="FB1417" s="333"/>
      <c r="FC1417" s="333"/>
      <c r="FD1417" s="333"/>
      <c r="FE1417" s="333"/>
      <c r="FF1417" s="333"/>
      <c r="FG1417" s="333"/>
      <c r="FH1417" s="333"/>
      <c r="FI1417" s="333"/>
      <c r="FJ1417" s="333"/>
      <c r="FK1417" s="333"/>
      <c r="FL1417" s="333"/>
      <c r="FM1417" s="333"/>
      <c r="FN1417" s="333"/>
      <c r="FO1417" s="333"/>
      <c r="FP1417" s="333"/>
      <c r="FQ1417" s="333"/>
      <c r="FR1417" s="333"/>
      <c r="FS1417" s="333"/>
      <c r="FT1417" s="333"/>
      <c r="FU1417" s="333"/>
      <c r="FV1417" s="333"/>
      <c r="FW1417" s="333"/>
      <c r="FX1417" s="333"/>
      <c r="FY1417" s="333"/>
      <c r="FZ1417" s="333"/>
      <c r="GA1417" s="333"/>
      <c r="GB1417" s="333"/>
      <c r="GC1417" s="333"/>
      <c r="GD1417" s="333"/>
      <c r="GE1417" s="333"/>
      <c r="GF1417" s="333"/>
      <c r="GG1417" s="333"/>
      <c r="GH1417" s="333"/>
      <c r="GI1417" s="333"/>
      <c r="GJ1417" s="333"/>
      <c r="GK1417" s="333"/>
      <c r="GL1417" s="333"/>
      <c r="GM1417" s="333"/>
      <c r="GN1417" s="333"/>
      <c r="GO1417" s="333"/>
      <c r="GP1417" s="333"/>
      <c r="GQ1417" s="333"/>
      <c r="GR1417" s="333"/>
      <c r="GS1417" s="333"/>
      <c r="GT1417" s="333"/>
      <c r="GU1417" s="333"/>
      <c r="GV1417" s="333"/>
      <c r="GW1417" s="333"/>
      <c r="GX1417" s="333"/>
      <c r="GY1417" s="333"/>
      <c r="GZ1417" s="333"/>
      <c r="HA1417" s="333"/>
      <c r="HB1417" s="333"/>
      <c r="HC1417" s="333"/>
      <c r="HD1417" s="333"/>
      <c r="HE1417" s="333"/>
      <c r="HF1417" s="333"/>
      <c r="HG1417" s="333"/>
      <c r="HH1417" s="333"/>
      <c r="HI1417" s="333"/>
      <c r="HJ1417" s="333"/>
      <c r="HK1417" s="333"/>
      <c r="HL1417" s="333"/>
      <c r="HM1417" s="333"/>
      <c r="HN1417" s="333"/>
      <c r="HO1417" s="333"/>
      <c r="HP1417" s="333"/>
      <c r="HQ1417" s="333"/>
      <c r="HR1417" s="333"/>
      <c r="HS1417" s="333"/>
      <c r="HT1417" s="333"/>
      <c r="HU1417" s="333"/>
      <c r="HV1417" s="333"/>
      <c r="HW1417" s="333"/>
      <c r="HX1417" s="333"/>
      <c r="HY1417" s="333"/>
      <c r="HZ1417" s="333"/>
      <c r="IA1417" s="333"/>
      <c r="IB1417" s="333"/>
      <c r="IC1417" s="333"/>
      <c r="ID1417" s="333"/>
      <c r="IE1417" s="333"/>
      <c r="IF1417" s="333"/>
      <c r="IG1417" s="333"/>
      <c r="IH1417" s="333"/>
      <c r="II1417" s="333"/>
      <c r="IJ1417" s="333"/>
      <c r="IK1417" s="333"/>
      <c r="IL1417" s="333"/>
      <c r="IM1417" s="333"/>
      <c r="IN1417" s="333"/>
      <c r="IO1417" s="333"/>
      <c r="IP1417" s="333"/>
      <c r="IQ1417" s="333"/>
      <c r="IR1417" s="333"/>
      <c r="IS1417" s="333"/>
      <c r="IT1417" s="333"/>
      <c r="IU1417" s="333"/>
      <c r="IV1417" s="333"/>
      <c r="IW1417" s="333"/>
      <c r="IX1417" s="333"/>
      <c r="IY1417" s="333"/>
      <c r="IZ1417" s="333"/>
      <c r="JA1417" s="333"/>
      <c r="JB1417" s="333"/>
      <c r="JC1417" s="333"/>
      <c r="JD1417" s="333"/>
      <c r="JE1417" s="333"/>
      <c r="JF1417" s="333"/>
      <c r="JG1417" s="333"/>
      <c r="JH1417" s="333"/>
      <c r="JI1417" s="333"/>
      <c r="JJ1417" s="333"/>
      <c r="JK1417" s="333"/>
      <c r="JL1417" s="333"/>
      <c r="JM1417" s="333"/>
      <c r="JN1417" s="333"/>
      <c r="JO1417" s="333"/>
      <c r="JP1417" s="333"/>
      <c r="JQ1417" s="333"/>
      <c r="JR1417" s="333"/>
      <c r="JS1417" s="333"/>
      <c r="JT1417" s="333"/>
      <c r="JU1417" s="333"/>
      <c r="JV1417" s="333"/>
      <c r="JW1417" s="333"/>
      <c r="JX1417" s="333"/>
      <c r="JY1417" s="333"/>
      <c r="JZ1417" s="333"/>
      <c r="KA1417" s="333"/>
      <c r="KB1417" s="333"/>
      <c r="KC1417" s="333"/>
      <c r="KD1417" s="333"/>
      <c r="KE1417" s="333"/>
      <c r="KF1417" s="333"/>
      <c r="KG1417" s="333"/>
      <c r="KH1417" s="333"/>
      <c r="KI1417" s="333"/>
      <c r="KJ1417" s="333"/>
      <c r="KK1417" s="333"/>
      <c r="KL1417" s="333"/>
      <c r="KM1417" s="333"/>
      <c r="KN1417" s="333"/>
      <c r="KO1417" s="333"/>
      <c r="KP1417" s="333"/>
      <c r="KQ1417" s="333"/>
      <c r="KR1417" s="333"/>
      <c r="KS1417" s="333"/>
      <c r="KT1417" s="333"/>
      <c r="KU1417" s="333"/>
      <c r="KV1417" s="333"/>
      <c r="KW1417" s="333"/>
      <c r="KX1417" s="333"/>
      <c r="KY1417" s="333"/>
      <c r="KZ1417" s="333"/>
      <c r="LA1417" s="333"/>
      <c r="LB1417" s="333"/>
      <c r="LC1417" s="333"/>
      <c r="LD1417" s="333"/>
      <c r="LE1417" s="333"/>
      <c r="LF1417" s="333"/>
      <c r="LG1417" s="333"/>
      <c r="LH1417" s="333"/>
      <c r="LI1417" s="333"/>
      <c r="LJ1417" s="333"/>
      <c r="LK1417" s="333"/>
      <c r="LL1417" s="333"/>
      <c r="LM1417" s="333"/>
      <c r="LN1417" s="333"/>
      <c r="LO1417" s="333"/>
      <c r="LP1417" s="333"/>
      <c r="LQ1417" s="333"/>
      <c r="LR1417" s="333"/>
      <c r="LS1417" s="333"/>
      <c r="LT1417" s="333"/>
      <c r="LU1417" s="333"/>
      <c r="LV1417" s="333"/>
      <c r="LW1417" s="333"/>
      <c r="LX1417" s="333"/>
      <c r="LY1417" s="333"/>
      <c r="LZ1417" s="333"/>
      <c r="MA1417" s="333"/>
      <c r="MB1417" s="333"/>
      <c r="MC1417" s="333"/>
      <c r="MD1417" s="333"/>
      <c r="ME1417" s="333"/>
      <c r="MF1417" s="333"/>
      <c r="MG1417" s="333"/>
      <c r="MH1417" s="333"/>
      <c r="MI1417" s="333"/>
      <c r="MJ1417" s="333"/>
      <c r="MK1417" s="333"/>
      <c r="ML1417" s="333"/>
      <c r="MM1417" s="333"/>
      <c r="MN1417" s="333"/>
      <c r="MO1417" s="333"/>
      <c r="MP1417" s="333"/>
      <c r="MQ1417" s="333"/>
      <c r="MR1417" s="333"/>
      <c r="MS1417" s="333"/>
      <c r="MT1417" s="333"/>
      <c r="MU1417" s="333"/>
      <c r="MV1417" s="333"/>
      <c r="MW1417" s="333"/>
      <c r="MX1417" s="333"/>
      <c r="MY1417" s="333"/>
      <c r="MZ1417" s="333"/>
      <c r="NA1417" s="333"/>
      <c r="NB1417" s="333"/>
      <c r="NC1417" s="333"/>
      <c r="ND1417" s="333"/>
      <c r="NE1417" s="333"/>
      <c r="NF1417" s="333"/>
      <c r="NG1417" s="333"/>
      <c r="NH1417" s="333"/>
      <c r="NI1417" s="333"/>
      <c r="NJ1417" s="333"/>
      <c r="NK1417" s="333"/>
      <c r="NL1417" s="333"/>
      <c r="NM1417" s="333"/>
      <c r="NN1417" s="333"/>
      <c r="NO1417" s="333"/>
      <c r="NP1417" s="333"/>
      <c r="NQ1417" s="333"/>
      <c r="NR1417" s="333"/>
      <c r="NS1417" s="333"/>
      <c r="NT1417" s="333"/>
      <c r="NU1417" s="333"/>
      <c r="NV1417" s="333"/>
      <c r="NW1417" s="333"/>
      <c r="NX1417" s="333"/>
      <c r="NY1417" s="333"/>
      <c r="NZ1417" s="333"/>
      <c r="OA1417" s="333"/>
      <c r="OB1417" s="333"/>
      <c r="OC1417" s="333"/>
      <c r="OD1417" s="333"/>
      <c r="OE1417" s="333"/>
      <c r="OF1417" s="333"/>
      <c r="OG1417" s="333"/>
      <c r="OH1417" s="333"/>
      <c r="OI1417" s="333"/>
      <c r="OJ1417" s="333"/>
      <c r="OK1417" s="333"/>
      <c r="OL1417" s="333"/>
      <c r="OM1417" s="333"/>
      <c r="ON1417" s="333"/>
      <c r="OO1417" s="333"/>
      <c r="OP1417" s="333"/>
      <c r="OQ1417" s="333"/>
      <c r="OR1417" s="333"/>
      <c r="OS1417" s="333"/>
      <c r="OT1417" s="333"/>
      <c r="OU1417" s="333"/>
      <c r="OV1417" s="333"/>
      <c r="OW1417" s="333"/>
      <c r="OX1417" s="333"/>
      <c r="OY1417" s="333"/>
      <c r="OZ1417" s="333"/>
      <c r="PA1417" s="333"/>
      <c r="PB1417" s="333"/>
      <c r="PC1417" s="333"/>
      <c r="PD1417" s="333"/>
      <c r="PE1417" s="333"/>
      <c r="PF1417" s="333"/>
      <c r="PG1417" s="333"/>
      <c r="PH1417" s="333"/>
      <c r="PI1417" s="333"/>
      <c r="PJ1417" s="333"/>
      <c r="PK1417" s="333"/>
      <c r="PL1417" s="333"/>
      <c r="PM1417" s="333"/>
      <c r="PN1417" s="333"/>
      <c r="PO1417" s="333"/>
      <c r="PP1417" s="333"/>
      <c r="PQ1417" s="333"/>
      <c r="PR1417" s="333"/>
      <c r="PS1417" s="333"/>
      <c r="PT1417" s="333"/>
      <c r="PU1417" s="333"/>
      <c r="PV1417" s="333"/>
      <c r="PW1417" s="333"/>
      <c r="PX1417" s="333"/>
      <c r="PY1417" s="333"/>
      <c r="PZ1417" s="333"/>
      <c r="QA1417" s="333"/>
      <c r="QB1417" s="333"/>
      <c r="QC1417" s="333"/>
      <c r="QD1417" s="333"/>
      <c r="QE1417" s="333"/>
      <c r="QF1417" s="333"/>
      <c r="QG1417" s="333"/>
      <c r="QH1417" s="333"/>
      <c r="QI1417" s="333"/>
      <c r="QJ1417" s="333"/>
      <c r="QK1417" s="333"/>
      <c r="QL1417" s="333"/>
      <c r="QM1417" s="333"/>
      <c r="QN1417" s="333"/>
      <c r="QO1417" s="333"/>
      <c r="QP1417" s="333"/>
      <c r="QQ1417" s="333"/>
      <c r="QR1417" s="333"/>
      <c r="QS1417" s="333"/>
      <c r="QT1417" s="333"/>
      <c r="QU1417" s="333"/>
      <c r="QV1417" s="333"/>
      <c r="QW1417" s="333"/>
      <c r="QX1417" s="333"/>
      <c r="QY1417" s="333"/>
      <c r="QZ1417" s="333"/>
      <c r="RA1417" s="333"/>
      <c r="RB1417" s="333"/>
      <c r="RC1417" s="333"/>
      <c r="RD1417" s="333"/>
      <c r="RE1417" s="333"/>
      <c r="RF1417" s="333"/>
      <c r="RG1417" s="333"/>
      <c r="RH1417" s="333"/>
      <c r="RI1417" s="333"/>
      <c r="RJ1417" s="333"/>
      <c r="RK1417" s="333"/>
      <c r="RL1417" s="333"/>
      <c r="RM1417" s="333"/>
      <c r="RN1417" s="333"/>
      <c r="RO1417" s="333"/>
      <c r="RP1417" s="333"/>
      <c r="RQ1417" s="333"/>
      <c r="RR1417" s="333"/>
      <c r="RS1417" s="333"/>
      <c r="RT1417" s="333"/>
      <c r="RU1417" s="333"/>
      <c r="RV1417" s="333"/>
      <c r="RW1417" s="333"/>
      <c r="RX1417" s="333"/>
      <c r="RY1417" s="333"/>
      <c r="RZ1417" s="333"/>
      <c r="SA1417" s="333"/>
      <c r="SB1417" s="333"/>
      <c r="SC1417" s="333"/>
      <c r="SD1417" s="333"/>
      <c r="SE1417" s="333"/>
      <c r="SF1417" s="333"/>
      <c r="SG1417" s="333"/>
      <c r="SH1417" s="333"/>
      <c r="SI1417" s="333"/>
      <c r="SJ1417" s="333"/>
      <c r="SK1417" s="333"/>
      <c r="SL1417" s="333"/>
      <c r="SM1417" s="333"/>
      <c r="SN1417" s="333"/>
      <c r="SO1417" s="333"/>
      <c r="SP1417" s="333"/>
      <c r="SQ1417" s="333"/>
      <c r="SR1417" s="333"/>
      <c r="SS1417" s="333"/>
      <c r="ST1417" s="333"/>
      <c r="SU1417" s="333"/>
      <c r="SV1417" s="333"/>
      <c r="SW1417" s="333"/>
      <c r="SX1417" s="333"/>
      <c r="SY1417" s="333"/>
      <c r="SZ1417" s="333"/>
      <c r="TA1417" s="333"/>
      <c r="TB1417" s="333"/>
      <c r="TC1417" s="333"/>
      <c r="TD1417" s="333"/>
      <c r="TE1417" s="333"/>
      <c r="TF1417" s="333"/>
      <c r="TG1417" s="333"/>
      <c r="TH1417" s="333"/>
      <c r="TI1417" s="333"/>
      <c r="TJ1417" s="333"/>
      <c r="TK1417" s="333"/>
      <c r="TL1417" s="333"/>
      <c r="TM1417" s="333"/>
      <c r="TN1417" s="333"/>
      <c r="TO1417" s="333"/>
      <c r="TP1417" s="333"/>
      <c r="TQ1417" s="333"/>
      <c r="TR1417" s="333"/>
      <c r="TS1417" s="333"/>
      <c r="TT1417" s="333"/>
      <c r="TU1417" s="333"/>
      <c r="TV1417" s="333"/>
      <c r="TW1417" s="333"/>
      <c r="TX1417" s="333"/>
      <c r="TY1417" s="333"/>
      <c r="TZ1417" s="333"/>
      <c r="UA1417" s="333"/>
      <c r="UB1417" s="333"/>
      <c r="UC1417" s="333"/>
      <c r="UD1417" s="333"/>
      <c r="UE1417" s="333"/>
      <c r="UF1417" s="333"/>
      <c r="UG1417" s="333"/>
      <c r="UH1417" s="333"/>
      <c r="UI1417" s="333"/>
      <c r="UJ1417" s="333"/>
      <c r="UK1417" s="333"/>
      <c r="UL1417" s="333"/>
      <c r="UM1417" s="333"/>
      <c r="UN1417" s="333"/>
      <c r="UO1417" s="333"/>
      <c r="UP1417" s="333"/>
      <c r="UQ1417" s="333"/>
      <c r="UR1417" s="333"/>
      <c r="US1417" s="333"/>
      <c r="UT1417" s="333"/>
      <c r="UU1417" s="333"/>
      <c r="UV1417" s="333"/>
      <c r="UW1417" s="333"/>
      <c r="UX1417" s="333"/>
      <c r="UY1417" s="333"/>
      <c r="UZ1417" s="333"/>
      <c r="VA1417" s="333"/>
      <c r="VB1417" s="333"/>
      <c r="VC1417" s="333"/>
      <c r="VD1417" s="333"/>
      <c r="VE1417" s="333"/>
      <c r="VF1417" s="333"/>
      <c r="VG1417" s="333"/>
      <c r="VH1417" s="333"/>
      <c r="VI1417" s="333"/>
      <c r="VJ1417" s="333"/>
      <c r="VK1417" s="333"/>
      <c r="VL1417" s="333"/>
      <c r="VM1417" s="333"/>
      <c r="VN1417" s="333"/>
      <c r="VO1417" s="333"/>
      <c r="VP1417" s="333"/>
      <c r="VQ1417" s="333"/>
      <c r="VR1417" s="333"/>
      <c r="VS1417" s="333"/>
      <c r="VT1417" s="333"/>
      <c r="VU1417" s="333"/>
      <c r="VV1417" s="333"/>
      <c r="VW1417" s="333"/>
      <c r="VX1417" s="333"/>
      <c r="VY1417" s="333"/>
      <c r="VZ1417" s="333"/>
      <c r="WA1417" s="333"/>
      <c r="WB1417" s="333"/>
      <c r="WC1417" s="333"/>
      <c r="WD1417" s="333"/>
      <c r="WE1417" s="333"/>
      <c r="WF1417" s="333"/>
      <c r="WG1417" s="333"/>
      <c r="WH1417" s="333"/>
      <c r="WI1417" s="333"/>
      <c r="WJ1417" s="333"/>
      <c r="WK1417" s="333"/>
      <c r="WL1417" s="333"/>
      <c r="WM1417" s="333"/>
      <c r="WN1417" s="333"/>
      <c r="WO1417" s="333"/>
      <c r="WP1417" s="333"/>
      <c r="WQ1417" s="333"/>
      <c r="WR1417" s="333"/>
      <c r="WS1417" s="333"/>
      <c r="WT1417" s="333"/>
      <c r="WU1417" s="333"/>
      <c r="WV1417" s="333"/>
      <c r="WW1417" s="333"/>
      <c r="WX1417" s="333"/>
      <c r="WY1417" s="333"/>
      <c r="WZ1417" s="333"/>
      <c r="XA1417" s="333"/>
      <c r="XB1417" s="333"/>
      <c r="XC1417" s="333"/>
      <c r="XD1417" s="333"/>
      <c r="XE1417" s="333"/>
      <c r="XF1417" s="333"/>
      <c r="XG1417" s="333"/>
      <c r="XH1417" s="333"/>
      <c r="XI1417" s="333"/>
      <c r="XJ1417" s="333"/>
      <c r="XK1417" s="333"/>
      <c r="XL1417" s="333"/>
      <c r="XM1417" s="333"/>
      <c r="XN1417" s="333"/>
      <c r="XO1417" s="333"/>
      <c r="XP1417" s="333"/>
      <c r="XQ1417" s="333"/>
      <c r="XR1417" s="333"/>
      <c r="XS1417" s="333"/>
      <c r="XT1417" s="333"/>
      <c r="XU1417" s="333"/>
      <c r="XV1417" s="333"/>
      <c r="XW1417" s="333"/>
      <c r="XX1417" s="333"/>
      <c r="XY1417" s="333"/>
      <c r="XZ1417" s="333"/>
      <c r="YA1417" s="333"/>
      <c r="YB1417" s="333"/>
      <c r="YC1417" s="333"/>
      <c r="YD1417" s="333"/>
      <c r="YE1417" s="333"/>
      <c r="YF1417" s="333"/>
      <c r="YG1417" s="333"/>
      <c r="YH1417" s="333"/>
      <c r="YI1417" s="333"/>
      <c r="YJ1417" s="333"/>
      <c r="YK1417" s="333"/>
      <c r="YL1417" s="333"/>
      <c r="YM1417" s="333"/>
      <c r="YN1417" s="333"/>
      <c r="YO1417" s="333"/>
      <c r="YP1417" s="333"/>
      <c r="YQ1417" s="333"/>
      <c r="YR1417" s="333"/>
      <c r="YS1417" s="333"/>
      <c r="YT1417" s="333"/>
      <c r="YU1417" s="333"/>
      <c r="YV1417" s="333"/>
      <c r="YW1417" s="333"/>
      <c r="YX1417" s="333"/>
      <c r="YY1417" s="333"/>
      <c r="YZ1417" s="333"/>
      <c r="ZA1417" s="333"/>
      <c r="ZB1417" s="333"/>
      <c r="ZC1417" s="333"/>
      <c r="ZD1417" s="333"/>
      <c r="ZE1417" s="333"/>
      <c r="ZF1417" s="333"/>
      <c r="ZG1417" s="333"/>
      <c r="ZH1417" s="333"/>
      <c r="ZI1417" s="333"/>
      <c r="ZJ1417" s="333"/>
      <c r="ZK1417" s="333"/>
      <c r="ZL1417" s="333"/>
      <c r="ZM1417" s="333"/>
      <c r="ZN1417" s="333"/>
      <c r="ZO1417" s="333"/>
      <c r="ZP1417" s="333"/>
      <c r="ZQ1417" s="333"/>
      <c r="ZR1417" s="333"/>
      <c r="ZS1417" s="333"/>
      <c r="ZT1417" s="333"/>
      <c r="ZU1417" s="333"/>
      <c r="ZV1417" s="333"/>
      <c r="ZW1417" s="333"/>
      <c r="ZX1417" s="333"/>
      <c r="ZY1417" s="333"/>
      <c r="ZZ1417" s="333"/>
      <c r="AAA1417" s="333"/>
      <c r="AAB1417" s="333"/>
      <c r="AAC1417" s="333"/>
      <c r="AAD1417" s="333"/>
      <c r="AAE1417" s="333"/>
      <c r="AAF1417" s="333"/>
      <c r="AAG1417" s="333"/>
      <c r="AAH1417" s="333"/>
      <c r="AAI1417" s="333"/>
      <c r="AAJ1417" s="333"/>
      <c r="AAK1417" s="333"/>
      <c r="AAL1417" s="333"/>
      <c r="AAM1417" s="333"/>
      <c r="AAN1417" s="333"/>
      <c r="AAO1417" s="333"/>
      <c r="AAP1417" s="333"/>
      <c r="AAQ1417" s="333"/>
      <c r="AAR1417" s="333"/>
      <c r="AAS1417" s="333"/>
      <c r="AAT1417" s="333"/>
      <c r="AAU1417" s="333"/>
      <c r="AAV1417" s="333"/>
      <c r="AAW1417" s="333"/>
      <c r="AAX1417" s="333"/>
      <c r="AAY1417" s="333"/>
      <c r="AAZ1417" s="333"/>
      <c r="ABA1417" s="333"/>
      <c r="ABB1417" s="333"/>
      <c r="ABC1417" s="333"/>
      <c r="ABD1417" s="333"/>
      <c r="ABE1417" s="333"/>
      <c r="ABF1417" s="333"/>
      <c r="ABG1417" s="333"/>
      <c r="ABH1417" s="333"/>
      <c r="ABI1417" s="333"/>
      <c r="ABJ1417" s="333"/>
      <c r="ABK1417" s="333"/>
      <c r="ABL1417" s="333"/>
      <c r="ABM1417" s="333"/>
      <c r="ABN1417" s="333"/>
      <c r="ABO1417" s="333"/>
      <c r="ABP1417" s="333"/>
      <c r="ABQ1417" s="333"/>
      <c r="ABR1417" s="333"/>
      <c r="ABS1417" s="333"/>
      <c r="ABT1417" s="333"/>
      <c r="ABU1417" s="333"/>
      <c r="ABV1417" s="333"/>
      <c r="ABW1417" s="333"/>
      <c r="ABX1417" s="333"/>
      <c r="ABY1417" s="333"/>
      <c r="ABZ1417" s="333"/>
      <c r="ACA1417" s="333"/>
      <c r="ACB1417" s="333"/>
      <c r="ACC1417" s="333"/>
      <c r="ACD1417" s="333"/>
      <c r="ACE1417" s="333"/>
      <c r="ACF1417" s="333"/>
      <c r="ACG1417" s="333"/>
      <c r="ACH1417" s="333"/>
      <c r="ACI1417" s="333"/>
      <c r="ACJ1417" s="333"/>
      <c r="ACK1417" s="333"/>
      <c r="ACL1417" s="333"/>
      <c r="ACM1417" s="333"/>
      <c r="ACN1417" s="333"/>
      <c r="ACO1417" s="333"/>
      <c r="ACP1417" s="333"/>
      <c r="ACQ1417" s="333"/>
      <c r="ACR1417" s="333"/>
      <c r="ACS1417" s="333"/>
      <c r="ACT1417" s="333"/>
      <c r="ACU1417" s="333"/>
      <c r="ACV1417" s="333"/>
      <c r="ACW1417" s="333"/>
      <c r="ACX1417" s="333"/>
      <c r="ACY1417" s="333"/>
      <c r="ACZ1417" s="333"/>
      <c r="ADA1417" s="333"/>
      <c r="ADB1417" s="333"/>
      <c r="ADC1417" s="333"/>
      <c r="ADD1417" s="333"/>
      <c r="ADE1417" s="333"/>
      <c r="ADF1417" s="333"/>
      <c r="ADG1417" s="333"/>
      <c r="ADH1417" s="333"/>
      <c r="ADI1417" s="333"/>
      <c r="ADJ1417" s="333"/>
      <c r="ADK1417" s="333"/>
      <c r="ADL1417" s="333"/>
      <c r="ADM1417" s="333"/>
      <c r="ADN1417" s="333"/>
      <c r="ADO1417" s="333"/>
      <c r="ADP1417" s="333"/>
      <c r="ADQ1417" s="333"/>
      <c r="ADR1417" s="333"/>
      <c r="ADS1417" s="333"/>
      <c r="ADT1417" s="333"/>
      <c r="ADU1417" s="333"/>
      <c r="ADV1417" s="333"/>
      <c r="ADW1417" s="333"/>
      <c r="ADX1417" s="333"/>
      <c r="ADY1417" s="333"/>
      <c r="ADZ1417" s="333"/>
      <c r="AEA1417" s="333"/>
      <c r="AEB1417" s="333"/>
      <c r="AEC1417" s="333"/>
      <c r="AED1417" s="333"/>
      <c r="AEE1417" s="333"/>
      <c r="AEF1417" s="333"/>
      <c r="AEG1417" s="333"/>
      <c r="AEH1417" s="333"/>
      <c r="AEI1417" s="333"/>
      <c r="AEJ1417" s="333"/>
      <c r="AEK1417" s="333"/>
      <c r="AEL1417" s="333"/>
      <c r="AEM1417" s="333"/>
      <c r="AEN1417" s="333"/>
      <c r="AEO1417" s="333"/>
      <c r="AEP1417" s="333"/>
      <c r="AEQ1417" s="333"/>
      <c r="AER1417" s="333"/>
      <c r="AES1417" s="333"/>
      <c r="AET1417" s="333"/>
      <c r="AEU1417" s="333"/>
      <c r="AEV1417" s="333"/>
      <c r="AEW1417" s="333"/>
      <c r="AEX1417" s="333"/>
      <c r="AEY1417" s="333"/>
      <c r="AEZ1417" s="333"/>
      <c r="AFA1417" s="333"/>
      <c r="AFB1417" s="333"/>
      <c r="AFC1417" s="333"/>
      <c r="AFD1417" s="333"/>
      <c r="AFE1417" s="333"/>
      <c r="AFF1417" s="333"/>
      <c r="AFG1417" s="333"/>
      <c r="AFH1417" s="333"/>
      <c r="AFI1417" s="333"/>
      <c r="AFJ1417" s="333"/>
      <c r="AFK1417" s="333"/>
      <c r="AFL1417" s="333"/>
      <c r="AFM1417" s="333"/>
      <c r="AFN1417" s="333"/>
      <c r="AFO1417" s="333"/>
      <c r="AFP1417" s="333"/>
      <c r="AFQ1417" s="333"/>
      <c r="AFR1417" s="333"/>
      <c r="AFS1417" s="333"/>
      <c r="AFT1417" s="333"/>
      <c r="AFU1417" s="333"/>
      <c r="AFV1417" s="333"/>
      <c r="AFW1417" s="333"/>
      <c r="AFX1417" s="333"/>
      <c r="AFY1417" s="333"/>
      <c r="AFZ1417" s="333"/>
      <c r="AGA1417" s="333"/>
      <c r="AGB1417" s="333"/>
      <c r="AGC1417" s="333"/>
      <c r="AGD1417" s="333"/>
      <c r="AGE1417" s="333"/>
      <c r="AGF1417" s="333"/>
      <c r="AGG1417" s="333"/>
      <c r="AGH1417" s="333"/>
      <c r="AGI1417" s="333"/>
      <c r="AGJ1417" s="333"/>
      <c r="AGK1417" s="333"/>
      <c r="AGL1417" s="333"/>
      <c r="AGM1417" s="333"/>
      <c r="AGN1417" s="333"/>
      <c r="AGO1417" s="333"/>
      <c r="AGP1417" s="333"/>
      <c r="AGQ1417" s="333"/>
      <c r="AGR1417" s="333"/>
      <c r="AGS1417" s="333"/>
      <c r="AGT1417" s="333"/>
      <c r="AGU1417" s="333"/>
      <c r="AGV1417" s="333"/>
      <c r="AGW1417" s="333"/>
      <c r="AGX1417" s="333"/>
      <c r="AGY1417" s="333"/>
      <c r="AGZ1417" s="333"/>
      <c r="AHA1417" s="333"/>
      <c r="AHB1417" s="333"/>
      <c r="AHC1417" s="333"/>
      <c r="AHD1417" s="333"/>
      <c r="AHE1417" s="333"/>
      <c r="AHF1417" s="333"/>
      <c r="AHG1417" s="333"/>
      <c r="AHH1417" s="333"/>
      <c r="AHI1417" s="333"/>
      <c r="AHJ1417" s="333"/>
      <c r="AHK1417" s="333"/>
      <c r="AHL1417" s="333"/>
      <c r="AHM1417" s="333"/>
      <c r="AHN1417" s="333"/>
      <c r="AHO1417" s="333"/>
      <c r="AHP1417" s="333"/>
      <c r="AHQ1417" s="333"/>
      <c r="AHR1417" s="333"/>
      <c r="AHS1417" s="333"/>
      <c r="AHT1417" s="333"/>
      <c r="AHU1417" s="333"/>
      <c r="AHV1417" s="333"/>
      <c r="AHW1417" s="333"/>
      <c r="AHX1417" s="333"/>
      <c r="AHY1417" s="333"/>
      <c r="AHZ1417" s="333"/>
      <c r="AIA1417" s="333"/>
      <c r="AIB1417" s="333"/>
      <c r="AIC1417" s="333"/>
      <c r="AID1417" s="333"/>
      <c r="AIE1417" s="333"/>
      <c r="AIF1417" s="333"/>
      <c r="AIG1417" s="333"/>
      <c r="AIH1417" s="333"/>
      <c r="AII1417" s="333"/>
      <c r="AIJ1417" s="333"/>
      <c r="AIK1417" s="333"/>
      <c r="AIL1417" s="333"/>
      <c r="AIM1417" s="333"/>
      <c r="AIN1417" s="333"/>
      <c r="AIO1417" s="333"/>
      <c r="AIP1417" s="333"/>
      <c r="AIQ1417" s="333"/>
      <c r="AIR1417" s="333"/>
      <c r="AIS1417" s="333"/>
      <c r="AIT1417" s="333"/>
      <c r="AIU1417" s="333"/>
      <c r="AIV1417" s="333"/>
      <c r="AIW1417" s="333"/>
      <c r="AIX1417" s="333"/>
      <c r="AIY1417" s="333"/>
      <c r="AIZ1417" s="333"/>
      <c r="AJA1417" s="333"/>
      <c r="AJB1417" s="333"/>
      <c r="AJC1417" s="333"/>
      <c r="AJD1417" s="333"/>
      <c r="AJE1417" s="333"/>
      <c r="AJF1417" s="333"/>
      <c r="AJG1417" s="333"/>
      <c r="AJH1417" s="333"/>
      <c r="AJI1417" s="333"/>
      <c r="AJJ1417" s="333"/>
      <c r="AJK1417" s="333"/>
      <c r="AJL1417" s="333"/>
      <c r="AJM1417" s="333"/>
      <c r="AJN1417" s="333"/>
      <c r="AJO1417" s="333"/>
      <c r="AJP1417" s="333"/>
      <c r="AJQ1417" s="333"/>
      <c r="AJR1417" s="333"/>
      <c r="AJS1417" s="333"/>
      <c r="AJT1417" s="333"/>
      <c r="AJU1417" s="333"/>
      <c r="AJV1417" s="333"/>
      <c r="AJW1417" s="333"/>
      <c r="AJX1417" s="333"/>
      <c r="AJY1417" s="333"/>
      <c r="AJZ1417" s="333"/>
      <c r="AKA1417" s="333"/>
      <c r="AKB1417" s="333"/>
      <c r="AKC1417" s="333"/>
      <c r="AKD1417" s="333"/>
      <c r="AKE1417" s="333"/>
      <c r="AKF1417" s="333"/>
      <c r="AKG1417" s="333"/>
      <c r="AKH1417" s="333"/>
      <c r="AKI1417" s="333"/>
      <c r="AKJ1417" s="333"/>
      <c r="AKK1417" s="333"/>
      <c r="AKL1417" s="333"/>
      <c r="AKM1417" s="333"/>
      <c r="AKN1417" s="333"/>
      <c r="AKO1417" s="333"/>
      <c r="AKP1417" s="333"/>
      <c r="AKQ1417" s="333"/>
      <c r="AKR1417" s="333"/>
      <c r="AKS1417" s="333"/>
      <c r="AKT1417" s="333"/>
      <c r="AKU1417" s="333"/>
      <c r="AKV1417" s="333"/>
      <c r="AKW1417" s="333"/>
      <c r="AKX1417" s="333"/>
      <c r="AKY1417" s="333"/>
      <c r="AKZ1417" s="333"/>
      <c r="ALA1417" s="333"/>
      <c r="ALB1417" s="333"/>
      <c r="ALC1417" s="333"/>
      <c r="ALD1417" s="333"/>
      <c r="ALE1417" s="333"/>
      <c r="ALF1417" s="333"/>
      <c r="ALG1417" s="333"/>
      <c r="ALH1417" s="333"/>
      <c r="ALI1417" s="333"/>
      <c r="ALJ1417" s="333"/>
      <c r="ALK1417" s="333"/>
      <c r="ALL1417" s="333"/>
      <c r="ALM1417" s="333"/>
      <c r="ALN1417" s="333"/>
      <c r="ALO1417" s="333"/>
      <c r="ALP1417" s="333"/>
      <c r="ALQ1417" s="333"/>
      <c r="ALR1417" s="333"/>
      <c r="ALS1417" s="333"/>
      <c r="ALT1417" s="333"/>
      <c r="ALU1417" s="333"/>
      <c r="ALV1417" s="333"/>
      <c r="ALW1417" s="333"/>
      <c r="ALX1417" s="333"/>
      <c r="ALY1417" s="333"/>
      <c r="ALZ1417" s="333"/>
      <c r="AMA1417" s="333"/>
      <c r="AMB1417" s="333"/>
      <c r="AMC1417" s="333"/>
      <c r="AMD1417" s="333"/>
      <c r="AME1417" s="333"/>
      <c r="AMF1417" s="333"/>
      <c r="AMG1417" s="333"/>
      <c r="AMH1417" s="333"/>
      <c r="AMI1417" s="333"/>
      <c r="AMJ1417" s="333"/>
      <c r="AMK1417" s="333"/>
      <c r="AML1417" s="333"/>
      <c r="AMM1417" s="333"/>
      <c r="AMN1417" s="333"/>
      <c r="AMO1417" s="333"/>
      <c r="AMP1417" s="333"/>
      <c r="AMQ1417" s="333"/>
      <c r="AMR1417" s="333"/>
      <c r="AMS1417" s="333"/>
      <c r="AMT1417" s="333"/>
      <c r="AMU1417" s="333"/>
      <c r="AMV1417" s="333"/>
      <c r="AMW1417" s="333"/>
      <c r="AMX1417" s="333"/>
      <c r="AMY1417" s="333"/>
      <c r="AMZ1417" s="333"/>
      <c r="ANA1417" s="333"/>
      <c r="ANB1417" s="333"/>
      <c r="ANC1417" s="333"/>
      <c r="AND1417" s="333"/>
      <c r="ANE1417" s="333"/>
      <c r="ANF1417" s="333"/>
      <c r="ANG1417" s="333"/>
      <c r="ANH1417" s="333"/>
      <c r="ANI1417" s="333"/>
      <c r="ANJ1417" s="333"/>
      <c r="ANK1417" s="333"/>
      <c r="ANL1417" s="333"/>
      <c r="ANM1417" s="333"/>
      <c r="ANN1417" s="333"/>
      <c r="ANO1417" s="333"/>
      <c r="ANP1417" s="333"/>
      <c r="ANQ1417" s="333"/>
      <c r="ANR1417" s="333"/>
      <c r="ANS1417" s="333"/>
      <c r="ANT1417" s="333"/>
      <c r="ANU1417" s="333"/>
      <c r="ANV1417" s="333"/>
      <c r="ANW1417" s="333"/>
      <c r="ANX1417" s="333"/>
      <c r="ANY1417" s="333"/>
      <c r="ANZ1417" s="333"/>
      <c r="AOA1417" s="333"/>
      <c r="AOB1417" s="333"/>
      <c r="AOC1417" s="333"/>
      <c r="AOD1417" s="333"/>
      <c r="AOE1417" s="333"/>
      <c r="AOF1417" s="333"/>
      <c r="AOG1417" s="333"/>
      <c r="AOH1417" s="333"/>
      <c r="AOI1417" s="333"/>
      <c r="AOJ1417" s="333"/>
      <c r="AOK1417" s="333"/>
      <c r="AOL1417" s="333"/>
      <c r="AOM1417" s="333"/>
      <c r="AON1417" s="333"/>
      <c r="AOO1417" s="333"/>
      <c r="AOP1417" s="333"/>
      <c r="AOQ1417" s="333"/>
      <c r="AOR1417" s="333"/>
      <c r="AOS1417" s="333"/>
      <c r="AOT1417" s="333"/>
      <c r="AOU1417" s="333"/>
      <c r="AOV1417" s="333"/>
      <c r="AOW1417" s="333"/>
      <c r="AOX1417" s="333"/>
      <c r="AOY1417" s="333"/>
      <c r="AOZ1417" s="333"/>
      <c r="APA1417" s="333"/>
      <c r="APB1417" s="333"/>
      <c r="APC1417" s="333"/>
      <c r="APD1417" s="333"/>
      <c r="APE1417" s="333"/>
      <c r="APF1417" s="333"/>
      <c r="APG1417" s="333"/>
      <c r="APH1417" s="333"/>
      <c r="API1417" s="333"/>
      <c r="APJ1417" s="333"/>
      <c r="APK1417" s="333"/>
      <c r="APL1417" s="333"/>
      <c r="APM1417" s="333"/>
      <c r="APN1417" s="333"/>
      <c r="APO1417" s="333"/>
      <c r="APP1417" s="333"/>
      <c r="APQ1417" s="333"/>
      <c r="APR1417" s="333"/>
      <c r="APS1417" s="333"/>
      <c r="APT1417" s="333"/>
      <c r="APU1417" s="333"/>
      <c r="APV1417" s="333"/>
      <c r="APW1417" s="333"/>
      <c r="APX1417" s="333"/>
      <c r="APY1417" s="333"/>
      <c r="APZ1417" s="333"/>
      <c r="AQA1417" s="333"/>
      <c r="AQB1417" s="333"/>
      <c r="AQC1417" s="333"/>
      <c r="AQD1417" s="333"/>
      <c r="AQE1417" s="333"/>
      <c r="AQF1417" s="333"/>
      <c r="AQG1417" s="333"/>
      <c r="AQH1417" s="333"/>
      <c r="AQI1417" s="333"/>
      <c r="AQJ1417" s="333"/>
      <c r="AQK1417" s="333"/>
      <c r="AQL1417" s="333"/>
      <c r="AQM1417" s="333"/>
      <c r="AQN1417" s="333"/>
      <c r="AQO1417" s="333"/>
      <c r="AQP1417" s="333"/>
      <c r="AQQ1417" s="333"/>
      <c r="AQR1417" s="333"/>
      <c r="AQS1417" s="333"/>
      <c r="AQT1417" s="333"/>
      <c r="AQU1417" s="333"/>
      <c r="AQV1417" s="333"/>
      <c r="AQW1417" s="333"/>
      <c r="AQX1417" s="333"/>
      <c r="AQY1417" s="333"/>
      <c r="AQZ1417" s="333"/>
      <c r="ARA1417" s="333"/>
      <c r="ARB1417" s="333"/>
      <c r="ARC1417" s="333"/>
      <c r="ARD1417" s="333"/>
      <c r="ARE1417" s="333"/>
      <c r="ARF1417" s="333"/>
      <c r="ARG1417" s="333"/>
      <c r="ARH1417" s="333"/>
      <c r="ARI1417" s="333"/>
      <c r="ARJ1417" s="333"/>
      <c r="ARK1417" s="333"/>
      <c r="ARL1417" s="333"/>
      <c r="ARM1417" s="333"/>
      <c r="ARN1417" s="333"/>
      <c r="ARO1417" s="333"/>
      <c r="ARP1417" s="333"/>
      <c r="ARQ1417" s="333"/>
      <c r="ARR1417" s="333"/>
      <c r="ARS1417" s="333"/>
      <c r="ART1417" s="333"/>
      <c r="ARU1417" s="333"/>
      <c r="ARV1417" s="333"/>
      <c r="ARW1417" s="333"/>
      <c r="ARX1417" s="333"/>
      <c r="ARY1417" s="333"/>
      <c r="ARZ1417" s="333"/>
      <c r="ASA1417" s="333"/>
      <c r="ASB1417" s="333"/>
      <c r="ASC1417" s="333"/>
      <c r="ASD1417" s="333"/>
      <c r="ASE1417" s="333"/>
      <c r="ASF1417" s="333"/>
      <c r="ASG1417" s="333"/>
      <c r="ASH1417" s="333"/>
      <c r="ASI1417" s="333"/>
      <c r="ASJ1417" s="333"/>
      <c r="ASK1417" s="333"/>
      <c r="ASL1417" s="333"/>
      <c r="ASM1417" s="333"/>
      <c r="ASN1417" s="333"/>
      <c r="ASO1417" s="333"/>
      <c r="ASP1417" s="333"/>
      <c r="ASQ1417" s="333"/>
      <c r="ASR1417" s="333"/>
      <c r="ASS1417" s="333"/>
      <c r="AST1417" s="333"/>
      <c r="ASU1417" s="333"/>
      <c r="ASV1417" s="333"/>
      <c r="ASW1417" s="333"/>
      <c r="ASX1417" s="333"/>
      <c r="ASY1417" s="333"/>
      <c r="ASZ1417" s="333"/>
      <c r="ATA1417" s="333"/>
      <c r="ATB1417" s="333"/>
      <c r="ATC1417" s="333"/>
      <c r="ATD1417" s="333"/>
      <c r="ATE1417" s="333"/>
      <c r="ATF1417" s="333"/>
      <c r="ATG1417" s="333"/>
      <c r="ATH1417" s="333"/>
      <c r="ATI1417" s="333"/>
      <c r="ATJ1417" s="333"/>
      <c r="ATK1417" s="333"/>
      <c r="ATL1417" s="333"/>
      <c r="ATM1417" s="333"/>
      <c r="ATN1417" s="333"/>
      <c r="ATO1417" s="333"/>
      <c r="ATP1417" s="333"/>
      <c r="ATQ1417" s="333"/>
      <c r="ATR1417" s="333"/>
      <c r="ATS1417" s="333"/>
      <c r="ATT1417" s="333"/>
      <c r="ATU1417" s="333"/>
      <c r="ATV1417" s="333"/>
      <c r="ATW1417" s="333"/>
      <c r="ATX1417" s="333"/>
      <c r="ATY1417" s="333"/>
      <c r="ATZ1417" s="333"/>
      <c r="AUA1417" s="333"/>
      <c r="AUB1417" s="333"/>
      <c r="AUC1417" s="333"/>
      <c r="AUD1417" s="333"/>
      <c r="AUE1417" s="333"/>
      <c r="AUF1417" s="333"/>
      <c r="AUG1417" s="333"/>
      <c r="AUH1417" s="333"/>
      <c r="AUI1417" s="333"/>
      <c r="AUJ1417" s="333"/>
      <c r="AUK1417" s="333"/>
      <c r="AUL1417" s="333"/>
      <c r="AUM1417" s="333"/>
      <c r="AUN1417" s="333"/>
      <c r="AUO1417" s="333"/>
      <c r="AUP1417" s="333"/>
      <c r="AUQ1417" s="333"/>
      <c r="AUR1417" s="333"/>
      <c r="AUS1417" s="333"/>
      <c r="AUT1417" s="333"/>
      <c r="AUU1417" s="333"/>
      <c r="AUV1417" s="333"/>
      <c r="AUW1417" s="333"/>
      <c r="AUX1417" s="333"/>
      <c r="AUY1417" s="333"/>
      <c r="AUZ1417" s="333"/>
      <c r="AVA1417" s="333"/>
      <c r="AVB1417" s="333"/>
      <c r="AVC1417" s="333"/>
      <c r="AVD1417" s="333"/>
      <c r="AVE1417" s="333"/>
      <c r="AVF1417" s="333"/>
      <c r="AVG1417" s="333"/>
      <c r="AVH1417" s="333"/>
      <c r="AVI1417" s="333"/>
      <c r="AVJ1417" s="333"/>
      <c r="AVK1417" s="333"/>
      <c r="AVL1417" s="333"/>
      <c r="AVM1417" s="333"/>
      <c r="AVN1417" s="333"/>
      <c r="AVO1417" s="333"/>
      <c r="AVP1417" s="333"/>
      <c r="AVQ1417" s="333"/>
      <c r="AVR1417" s="333"/>
      <c r="AVS1417" s="333"/>
      <c r="AVT1417" s="333"/>
      <c r="AVU1417" s="333"/>
      <c r="AVV1417" s="333"/>
      <c r="AVW1417" s="333"/>
      <c r="AVX1417" s="333"/>
      <c r="AVY1417" s="333"/>
      <c r="AVZ1417" s="333"/>
      <c r="AWA1417" s="333"/>
      <c r="AWB1417" s="333"/>
      <c r="AWC1417" s="333"/>
      <c r="AWD1417" s="333"/>
      <c r="AWE1417" s="333"/>
      <c r="AWF1417" s="333"/>
      <c r="AWG1417" s="333"/>
      <c r="AWH1417" s="333"/>
      <c r="AWI1417" s="333"/>
      <c r="AWJ1417" s="333"/>
      <c r="AWK1417" s="333"/>
      <c r="AWL1417" s="333"/>
      <c r="AWM1417" s="333"/>
      <c r="AWN1417" s="333"/>
      <c r="AWO1417" s="333"/>
      <c r="AWP1417" s="333"/>
      <c r="AWQ1417" s="333"/>
      <c r="AWR1417" s="333"/>
      <c r="AWS1417" s="333"/>
      <c r="AWT1417" s="333"/>
      <c r="AWU1417" s="333"/>
      <c r="AWV1417" s="333"/>
      <c r="AWW1417" s="333"/>
      <c r="AWX1417" s="333"/>
      <c r="AWY1417" s="333"/>
      <c r="AWZ1417" s="333"/>
      <c r="AXA1417" s="333"/>
      <c r="AXB1417" s="333"/>
      <c r="AXC1417" s="333"/>
      <c r="AXD1417" s="333"/>
      <c r="AXE1417" s="333"/>
      <c r="AXF1417" s="333"/>
      <c r="AXG1417" s="333"/>
      <c r="AXH1417" s="333"/>
      <c r="AXI1417" s="333"/>
      <c r="AXJ1417" s="333"/>
      <c r="AXK1417" s="333"/>
      <c r="AXL1417" s="333"/>
      <c r="AXM1417" s="333"/>
      <c r="AXN1417" s="333"/>
      <c r="AXO1417" s="333"/>
      <c r="AXP1417" s="333"/>
      <c r="AXQ1417" s="333"/>
      <c r="AXR1417" s="333"/>
      <c r="AXS1417" s="333"/>
      <c r="AXT1417" s="333"/>
      <c r="AXU1417" s="333"/>
      <c r="AXV1417" s="333"/>
      <c r="AXW1417" s="333"/>
      <c r="AXX1417" s="333"/>
      <c r="AXY1417" s="333"/>
      <c r="AXZ1417" s="333"/>
      <c r="AYA1417" s="333"/>
      <c r="AYB1417" s="333"/>
      <c r="AYC1417" s="333"/>
      <c r="AYD1417" s="333"/>
      <c r="AYE1417" s="333"/>
      <c r="AYF1417" s="333"/>
      <c r="AYG1417" s="333"/>
      <c r="AYH1417" s="333"/>
      <c r="AYI1417" s="333"/>
      <c r="AYJ1417" s="333"/>
      <c r="AYK1417" s="333"/>
      <c r="AYL1417" s="333"/>
      <c r="AYM1417" s="333"/>
      <c r="AYN1417" s="333"/>
      <c r="AYO1417" s="333"/>
      <c r="AYP1417" s="333"/>
      <c r="AYQ1417" s="333"/>
      <c r="AYR1417" s="333"/>
      <c r="AYS1417" s="333"/>
      <c r="AYT1417" s="333"/>
      <c r="AYU1417" s="333"/>
      <c r="AYV1417" s="333"/>
      <c r="AYW1417" s="333"/>
      <c r="AYX1417" s="333"/>
      <c r="AYY1417" s="333"/>
      <c r="AYZ1417" s="333"/>
      <c r="AZA1417" s="333"/>
      <c r="AZB1417" s="333"/>
      <c r="AZC1417" s="333"/>
      <c r="AZD1417" s="333"/>
      <c r="AZE1417" s="333"/>
      <c r="AZF1417" s="333"/>
      <c r="AZG1417" s="333"/>
      <c r="AZH1417" s="333"/>
      <c r="AZI1417" s="333"/>
      <c r="AZJ1417" s="333"/>
      <c r="AZK1417" s="333"/>
      <c r="AZL1417" s="333"/>
      <c r="AZM1417" s="333"/>
      <c r="AZN1417" s="333"/>
      <c r="AZO1417" s="333"/>
      <c r="AZP1417" s="333"/>
      <c r="AZQ1417" s="333"/>
      <c r="AZR1417" s="333"/>
      <c r="AZS1417" s="333"/>
      <c r="AZT1417" s="333"/>
      <c r="AZU1417" s="333"/>
      <c r="AZV1417" s="333"/>
      <c r="AZW1417" s="333"/>
      <c r="AZX1417" s="333"/>
      <c r="AZY1417" s="333"/>
      <c r="AZZ1417" s="333"/>
      <c r="BAA1417" s="333"/>
      <c r="BAB1417" s="333"/>
      <c r="BAC1417" s="333"/>
      <c r="BAD1417" s="333"/>
      <c r="BAE1417" s="333"/>
      <c r="BAF1417" s="333"/>
      <c r="BAG1417" s="333"/>
      <c r="BAH1417" s="333"/>
      <c r="BAI1417" s="333"/>
      <c r="BAJ1417" s="333"/>
      <c r="BAK1417" s="333"/>
      <c r="BAL1417" s="333"/>
      <c r="BAM1417" s="333"/>
      <c r="BAN1417" s="333"/>
      <c r="BAO1417" s="333"/>
      <c r="BAP1417" s="333"/>
      <c r="BAQ1417" s="333"/>
      <c r="BAR1417" s="333"/>
      <c r="BAS1417" s="333"/>
      <c r="BAT1417" s="333"/>
      <c r="BAU1417" s="333"/>
      <c r="BAV1417" s="333"/>
      <c r="BAW1417" s="333"/>
      <c r="BAX1417" s="333"/>
      <c r="BAY1417" s="333"/>
      <c r="BAZ1417" s="333"/>
      <c r="BBA1417" s="333"/>
      <c r="BBB1417" s="333"/>
      <c r="BBC1417" s="333"/>
      <c r="BBD1417" s="333"/>
      <c r="BBE1417" s="333"/>
      <c r="BBF1417" s="333"/>
      <c r="BBG1417" s="333"/>
      <c r="BBH1417" s="333"/>
      <c r="BBI1417" s="333"/>
      <c r="BBJ1417" s="333"/>
      <c r="BBK1417" s="333"/>
      <c r="BBL1417" s="333"/>
      <c r="BBM1417" s="333"/>
      <c r="BBN1417" s="333"/>
      <c r="BBO1417" s="333"/>
      <c r="BBP1417" s="333"/>
      <c r="BBQ1417" s="333"/>
      <c r="BBR1417" s="333"/>
      <c r="BBS1417" s="333"/>
      <c r="BBT1417" s="333"/>
      <c r="BBU1417" s="333"/>
      <c r="BBV1417" s="333"/>
      <c r="BBW1417" s="333"/>
      <c r="BBX1417" s="333"/>
      <c r="BBY1417" s="333"/>
      <c r="BBZ1417" s="333"/>
      <c r="BCA1417" s="333"/>
      <c r="BCB1417" s="333"/>
      <c r="BCC1417" s="333"/>
      <c r="BCD1417" s="333"/>
      <c r="BCE1417" s="333"/>
      <c r="BCF1417" s="333"/>
      <c r="BCG1417" s="333"/>
      <c r="BCH1417" s="333"/>
      <c r="BCI1417" s="333"/>
      <c r="BCJ1417" s="333"/>
      <c r="BCK1417" s="333"/>
      <c r="BCL1417" s="333"/>
      <c r="BCM1417" s="333"/>
      <c r="BCN1417" s="333"/>
      <c r="BCO1417" s="333"/>
      <c r="BCP1417" s="333"/>
      <c r="BCQ1417" s="333"/>
      <c r="BCR1417" s="333"/>
      <c r="BCS1417" s="333"/>
      <c r="BCT1417" s="333"/>
      <c r="BCU1417" s="333"/>
      <c r="BCV1417" s="333"/>
      <c r="BCW1417" s="333"/>
      <c r="BCX1417" s="333"/>
      <c r="BCY1417" s="333"/>
      <c r="BCZ1417" s="333"/>
      <c r="BDA1417" s="333"/>
      <c r="BDB1417" s="333"/>
      <c r="BDC1417" s="333"/>
      <c r="BDD1417" s="333"/>
      <c r="BDE1417" s="333"/>
      <c r="BDF1417" s="333"/>
      <c r="BDG1417" s="333"/>
      <c r="BDH1417" s="333"/>
      <c r="BDI1417" s="333"/>
      <c r="BDJ1417" s="333"/>
      <c r="BDK1417" s="333"/>
      <c r="BDL1417" s="333"/>
      <c r="BDM1417" s="333"/>
      <c r="BDN1417" s="333"/>
      <c r="BDO1417" s="333"/>
      <c r="BDP1417" s="333"/>
      <c r="BDQ1417" s="333"/>
      <c r="BDR1417" s="333"/>
      <c r="BDS1417" s="333"/>
      <c r="BDT1417" s="333"/>
      <c r="BDU1417" s="333"/>
      <c r="BDV1417" s="333"/>
      <c r="BDW1417" s="333"/>
      <c r="BDX1417" s="333"/>
      <c r="BDY1417" s="333"/>
      <c r="BDZ1417" s="333"/>
      <c r="BEA1417" s="333"/>
      <c r="BEB1417" s="333"/>
      <c r="BEC1417" s="333"/>
      <c r="BED1417" s="333"/>
      <c r="BEE1417" s="333"/>
      <c r="BEF1417" s="333"/>
      <c r="BEG1417" s="333"/>
      <c r="BEH1417" s="333"/>
      <c r="BEI1417" s="333"/>
      <c r="BEJ1417" s="333"/>
      <c r="BEK1417" s="333"/>
      <c r="BEL1417" s="333"/>
      <c r="BEM1417" s="333"/>
      <c r="BEN1417" s="333"/>
      <c r="BEO1417" s="333"/>
      <c r="BEP1417" s="333"/>
      <c r="BEQ1417" s="333"/>
      <c r="BER1417" s="333"/>
      <c r="BES1417" s="333"/>
      <c r="BET1417" s="333"/>
      <c r="BEU1417" s="333"/>
      <c r="BEV1417" s="333"/>
      <c r="BEW1417" s="333"/>
      <c r="BEX1417" s="333"/>
      <c r="BEY1417" s="333"/>
      <c r="BEZ1417" s="333"/>
      <c r="BFA1417" s="333"/>
      <c r="BFB1417" s="333"/>
      <c r="BFC1417" s="333"/>
      <c r="BFD1417" s="333"/>
      <c r="BFE1417" s="333"/>
      <c r="BFF1417" s="333"/>
      <c r="BFG1417" s="333"/>
      <c r="BFH1417" s="333"/>
      <c r="BFI1417" s="333"/>
      <c r="BFJ1417" s="333"/>
      <c r="BFK1417" s="333"/>
      <c r="BFL1417" s="333"/>
      <c r="BFM1417" s="333"/>
      <c r="BFN1417" s="333"/>
      <c r="BFO1417" s="333"/>
      <c r="BFP1417" s="333"/>
      <c r="BFQ1417" s="333"/>
      <c r="BFR1417" s="333"/>
      <c r="BFS1417" s="333"/>
      <c r="BFT1417" s="333"/>
      <c r="BFU1417" s="333"/>
      <c r="BFV1417" s="333"/>
      <c r="BFW1417" s="333"/>
      <c r="BFX1417" s="333"/>
      <c r="BFY1417" s="333"/>
      <c r="BFZ1417" s="333"/>
      <c r="BGA1417" s="333"/>
      <c r="BGB1417" s="333"/>
      <c r="BGC1417" s="333"/>
      <c r="BGD1417" s="333"/>
      <c r="BGE1417" s="333"/>
      <c r="BGF1417" s="333"/>
      <c r="BGG1417" s="333"/>
      <c r="BGH1417" s="333"/>
      <c r="BGI1417" s="333"/>
      <c r="BGJ1417" s="333"/>
      <c r="BGK1417" s="333"/>
      <c r="BGL1417" s="333"/>
      <c r="BGM1417" s="333"/>
      <c r="BGN1417" s="333"/>
      <c r="BGO1417" s="333"/>
      <c r="BGP1417" s="333"/>
      <c r="BGQ1417" s="333"/>
      <c r="BGR1417" s="333"/>
      <c r="BGS1417" s="333"/>
      <c r="BGT1417" s="333"/>
      <c r="BGU1417" s="333"/>
      <c r="BGV1417" s="333"/>
      <c r="BGW1417" s="333"/>
      <c r="BGX1417" s="333"/>
      <c r="BGY1417" s="333"/>
      <c r="BGZ1417" s="333"/>
      <c r="BHA1417" s="333"/>
      <c r="BHB1417" s="333"/>
      <c r="BHC1417" s="333"/>
      <c r="BHD1417" s="333"/>
      <c r="BHE1417" s="333"/>
      <c r="BHF1417" s="333"/>
      <c r="BHG1417" s="333"/>
      <c r="BHH1417" s="333"/>
      <c r="BHI1417" s="333"/>
      <c r="BHJ1417" s="333"/>
      <c r="BHK1417" s="333"/>
      <c r="BHL1417" s="333"/>
      <c r="BHM1417" s="333"/>
      <c r="BHN1417" s="333"/>
      <c r="BHO1417" s="333"/>
      <c r="BHP1417" s="333"/>
      <c r="BHQ1417" s="333"/>
      <c r="BHR1417" s="333"/>
      <c r="BHS1417" s="333"/>
      <c r="BHT1417" s="333"/>
      <c r="BHU1417" s="333"/>
      <c r="BHV1417" s="333"/>
      <c r="BHW1417" s="333"/>
      <c r="BHX1417" s="333"/>
      <c r="BHY1417" s="333"/>
      <c r="BHZ1417" s="333"/>
      <c r="BIA1417" s="333"/>
      <c r="BIB1417" s="333"/>
      <c r="BIC1417" s="333"/>
      <c r="BID1417" s="333"/>
      <c r="BIE1417" s="333"/>
      <c r="BIF1417" s="333"/>
      <c r="BIG1417" s="333"/>
      <c r="BIH1417" s="333"/>
      <c r="BII1417" s="333"/>
      <c r="BIJ1417" s="333"/>
      <c r="BIK1417" s="333"/>
      <c r="BIL1417" s="333"/>
      <c r="BIM1417" s="333"/>
      <c r="BIN1417" s="333"/>
      <c r="BIO1417" s="333"/>
      <c r="BIP1417" s="333"/>
      <c r="BIQ1417" s="333"/>
      <c r="BIR1417" s="333"/>
      <c r="BIS1417" s="333"/>
      <c r="BIT1417" s="333"/>
      <c r="BIU1417" s="333"/>
      <c r="BIV1417" s="333"/>
      <c r="BIW1417" s="333"/>
      <c r="BIX1417" s="333"/>
      <c r="BIY1417" s="333"/>
      <c r="BIZ1417" s="333"/>
      <c r="BJA1417" s="333"/>
      <c r="BJB1417" s="333"/>
      <c r="BJC1417" s="333"/>
      <c r="BJD1417" s="333"/>
      <c r="BJE1417" s="333"/>
      <c r="BJF1417" s="333"/>
      <c r="BJG1417" s="333"/>
      <c r="BJH1417" s="333"/>
      <c r="BJI1417" s="333"/>
      <c r="BJJ1417" s="333"/>
      <c r="BJK1417" s="333"/>
      <c r="BJL1417" s="333"/>
      <c r="BJM1417" s="333"/>
      <c r="BJN1417" s="333"/>
      <c r="BJO1417" s="333"/>
      <c r="BJP1417" s="333"/>
      <c r="BJQ1417" s="333"/>
      <c r="BJR1417" s="333"/>
      <c r="BJS1417" s="333"/>
      <c r="BJT1417" s="333"/>
      <c r="BJU1417" s="333"/>
      <c r="BJV1417" s="333"/>
      <c r="BJW1417" s="333"/>
      <c r="BJX1417" s="333"/>
      <c r="BJY1417" s="333"/>
      <c r="BJZ1417" s="333"/>
      <c r="BKA1417" s="333"/>
      <c r="BKB1417" s="333"/>
      <c r="BKC1417" s="333"/>
      <c r="BKD1417" s="333"/>
      <c r="BKE1417" s="333"/>
      <c r="BKF1417" s="333"/>
      <c r="BKG1417" s="333"/>
      <c r="BKH1417" s="333"/>
      <c r="BKI1417" s="333"/>
      <c r="BKJ1417" s="333"/>
      <c r="BKK1417" s="333"/>
      <c r="BKL1417" s="333"/>
      <c r="BKM1417" s="333"/>
      <c r="BKN1417" s="333"/>
      <c r="BKO1417" s="333"/>
      <c r="BKP1417" s="333"/>
      <c r="BKQ1417" s="333"/>
      <c r="BKR1417" s="333"/>
      <c r="BKS1417" s="333"/>
      <c r="BKT1417" s="333"/>
      <c r="BKU1417" s="333"/>
      <c r="BKV1417" s="333"/>
      <c r="BKW1417" s="333"/>
      <c r="BKX1417" s="333"/>
      <c r="BKY1417" s="333"/>
      <c r="BKZ1417" s="333"/>
      <c r="BLA1417" s="333"/>
      <c r="BLB1417" s="333"/>
      <c r="BLC1417" s="333"/>
      <c r="BLD1417" s="333"/>
      <c r="BLE1417" s="333"/>
      <c r="BLF1417" s="333"/>
      <c r="BLG1417" s="333"/>
      <c r="BLH1417" s="333"/>
      <c r="BLI1417" s="333"/>
      <c r="BLJ1417" s="333"/>
      <c r="BLK1417" s="333"/>
      <c r="BLL1417" s="333"/>
      <c r="BLM1417" s="333"/>
      <c r="BLN1417" s="333"/>
      <c r="BLO1417" s="333"/>
      <c r="BLP1417" s="333"/>
      <c r="BLQ1417" s="333"/>
      <c r="BLR1417" s="333"/>
      <c r="BLS1417" s="333"/>
      <c r="BLT1417" s="333"/>
      <c r="BLU1417" s="333"/>
      <c r="BLV1417" s="333"/>
      <c r="BLW1417" s="333"/>
      <c r="BLX1417" s="333"/>
      <c r="BLY1417" s="333"/>
      <c r="BLZ1417" s="333"/>
      <c r="BMA1417" s="333"/>
      <c r="BMB1417" s="333"/>
      <c r="BMC1417" s="333"/>
      <c r="BMD1417" s="333"/>
      <c r="BME1417" s="333"/>
      <c r="BMF1417" s="333"/>
      <c r="BMG1417" s="333"/>
      <c r="BMH1417" s="333"/>
      <c r="BMI1417" s="333"/>
      <c r="BMJ1417" s="333"/>
      <c r="BMK1417" s="333"/>
      <c r="BML1417" s="333"/>
      <c r="BMM1417" s="333"/>
      <c r="BMN1417" s="333"/>
      <c r="BMO1417" s="333"/>
      <c r="BMP1417" s="333"/>
      <c r="BMQ1417" s="333"/>
      <c r="BMR1417" s="333"/>
      <c r="BMS1417" s="333"/>
      <c r="BMT1417" s="333"/>
      <c r="BMU1417" s="333"/>
      <c r="BMV1417" s="333"/>
      <c r="BMW1417" s="333"/>
      <c r="BMX1417" s="333"/>
      <c r="BMY1417" s="333"/>
      <c r="BMZ1417" s="333"/>
      <c r="BNA1417" s="333"/>
      <c r="BNB1417" s="333"/>
      <c r="BNC1417" s="333"/>
      <c r="BND1417" s="333"/>
      <c r="BNE1417" s="333"/>
      <c r="BNF1417" s="333"/>
      <c r="BNG1417" s="333"/>
      <c r="BNH1417" s="333"/>
      <c r="BNI1417" s="333"/>
      <c r="BNJ1417" s="333"/>
      <c r="BNK1417" s="333"/>
      <c r="BNL1417" s="333"/>
      <c r="BNM1417" s="333"/>
      <c r="BNN1417" s="333"/>
      <c r="BNO1417" s="333"/>
      <c r="BNP1417" s="333"/>
      <c r="BNQ1417" s="333"/>
      <c r="BNR1417" s="333"/>
      <c r="BNS1417" s="333"/>
      <c r="BNT1417" s="333"/>
      <c r="BNU1417" s="333"/>
      <c r="BNV1417" s="333"/>
      <c r="BNW1417" s="333"/>
      <c r="BNX1417" s="333"/>
      <c r="BNY1417" s="333"/>
      <c r="BNZ1417" s="333"/>
      <c r="BOA1417" s="333"/>
      <c r="BOB1417" s="333"/>
      <c r="BOC1417" s="333"/>
      <c r="BOD1417" s="333"/>
      <c r="BOE1417" s="333"/>
      <c r="BOF1417" s="333"/>
      <c r="BOG1417" s="333"/>
      <c r="BOH1417" s="333"/>
      <c r="BOI1417" s="333"/>
      <c r="BOJ1417" s="333"/>
      <c r="BOK1417" s="333"/>
      <c r="BOL1417" s="333"/>
      <c r="BOM1417" s="333"/>
      <c r="BON1417" s="333"/>
      <c r="BOO1417" s="333"/>
      <c r="BOP1417" s="333"/>
      <c r="BOQ1417" s="333"/>
      <c r="BOR1417" s="333"/>
      <c r="BOS1417" s="333"/>
      <c r="BOT1417" s="333"/>
      <c r="BOU1417" s="333"/>
      <c r="BOV1417" s="333"/>
      <c r="BOW1417" s="333"/>
      <c r="BOX1417" s="333"/>
      <c r="BOY1417" s="333"/>
      <c r="BOZ1417" s="333"/>
      <c r="BPA1417" s="333"/>
      <c r="BPB1417" s="333"/>
      <c r="BPC1417" s="333"/>
      <c r="BPD1417" s="333"/>
      <c r="BPE1417" s="333"/>
      <c r="BPF1417" s="333"/>
      <c r="BPG1417" s="333"/>
      <c r="BPH1417" s="333"/>
      <c r="BPI1417" s="333"/>
      <c r="BPJ1417" s="333"/>
      <c r="BPK1417" s="333"/>
      <c r="BPL1417" s="333"/>
      <c r="BPM1417" s="333"/>
      <c r="BPN1417" s="333"/>
      <c r="BPO1417" s="333"/>
      <c r="BPP1417" s="333"/>
      <c r="BPQ1417" s="333"/>
      <c r="BPR1417" s="333"/>
      <c r="BPS1417" s="333"/>
      <c r="BPT1417" s="333"/>
      <c r="BPU1417" s="333"/>
      <c r="BPV1417" s="333"/>
      <c r="BPW1417" s="333"/>
      <c r="BPX1417" s="333"/>
      <c r="BPY1417" s="333"/>
      <c r="BPZ1417" s="333"/>
      <c r="BQA1417" s="333"/>
      <c r="BQB1417" s="333"/>
      <c r="BQC1417" s="333"/>
      <c r="BQD1417" s="333"/>
      <c r="BQE1417" s="333"/>
      <c r="BQF1417" s="333"/>
      <c r="BQG1417" s="333"/>
      <c r="BQH1417" s="333"/>
      <c r="BQI1417" s="333"/>
      <c r="BQJ1417" s="333"/>
      <c r="BQK1417" s="333"/>
      <c r="BQL1417" s="333"/>
      <c r="BQM1417" s="333"/>
      <c r="BQN1417" s="333"/>
      <c r="BQO1417" s="333"/>
      <c r="BQP1417" s="333"/>
      <c r="BQQ1417" s="333"/>
      <c r="BQR1417" s="333"/>
      <c r="BQS1417" s="333"/>
      <c r="BQT1417" s="333"/>
      <c r="BQU1417" s="333"/>
      <c r="BQV1417" s="333"/>
      <c r="BQW1417" s="333"/>
      <c r="BQX1417" s="333"/>
      <c r="BQY1417" s="333"/>
      <c r="BQZ1417" s="333"/>
      <c r="BRA1417" s="333"/>
      <c r="BRB1417" s="333"/>
      <c r="BRC1417" s="333"/>
      <c r="BRD1417" s="333"/>
      <c r="BRE1417" s="333"/>
      <c r="BRF1417" s="333"/>
      <c r="BRG1417" s="333"/>
      <c r="BRH1417" s="333"/>
      <c r="BRI1417" s="333"/>
      <c r="BRJ1417" s="333"/>
      <c r="BRK1417" s="333"/>
      <c r="BRL1417" s="333"/>
      <c r="BRM1417" s="333"/>
      <c r="BRN1417" s="333"/>
      <c r="BRO1417" s="333"/>
      <c r="BRP1417" s="333"/>
      <c r="BRQ1417" s="333"/>
      <c r="BRR1417" s="333"/>
      <c r="BRS1417" s="333"/>
      <c r="BRT1417" s="333"/>
      <c r="BRU1417" s="333"/>
      <c r="BRV1417" s="333"/>
      <c r="BRW1417" s="333"/>
      <c r="BRX1417" s="333"/>
      <c r="BRY1417" s="333"/>
      <c r="BRZ1417" s="333"/>
      <c r="BSA1417" s="333"/>
      <c r="BSB1417" s="333"/>
      <c r="BSC1417" s="333"/>
      <c r="BSD1417" s="333"/>
      <c r="BSE1417" s="333"/>
      <c r="BSF1417" s="333"/>
      <c r="BSG1417" s="333"/>
      <c r="BSH1417" s="333"/>
      <c r="BSI1417" s="333"/>
      <c r="BSJ1417" s="333"/>
      <c r="BSK1417" s="333"/>
      <c r="BSL1417" s="333"/>
      <c r="BSM1417" s="333"/>
      <c r="BSN1417" s="333"/>
      <c r="BSO1417" s="333"/>
      <c r="BSP1417" s="333"/>
      <c r="BSQ1417" s="333"/>
      <c r="BSR1417" s="333"/>
      <c r="BSS1417" s="333"/>
      <c r="BST1417" s="333"/>
      <c r="BSU1417" s="333"/>
      <c r="BSV1417" s="333"/>
      <c r="BSW1417" s="333"/>
      <c r="BSX1417" s="333"/>
      <c r="BSY1417" s="333"/>
      <c r="BSZ1417" s="333"/>
      <c r="BTA1417" s="333"/>
      <c r="BTB1417" s="333"/>
      <c r="BTC1417" s="333"/>
      <c r="BTD1417" s="333"/>
      <c r="BTE1417" s="333"/>
      <c r="BTF1417" s="333"/>
      <c r="BTG1417" s="333"/>
      <c r="BTH1417" s="333"/>
      <c r="BTI1417" s="333"/>
      <c r="BTJ1417" s="333"/>
      <c r="BTK1417" s="333"/>
      <c r="BTL1417" s="333"/>
      <c r="BTM1417" s="333"/>
      <c r="BTN1417" s="333"/>
      <c r="BTO1417" s="333"/>
      <c r="BTP1417" s="333"/>
      <c r="BTQ1417" s="333"/>
      <c r="BTR1417" s="333"/>
      <c r="BTS1417" s="333"/>
      <c r="BTT1417" s="333"/>
      <c r="BTU1417" s="333"/>
      <c r="BTV1417" s="333"/>
      <c r="BTW1417" s="333"/>
      <c r="BTX1417" s="333"/>
      <c r="BTY1417" s="333"/>
      <c r="BTZ1417" s="333"/>
      <c r="BUA1417" s="333"/>
      <c r="BUB1417" s="333"/>
      <c r="BUC1417" s="333"/>
      <c r="BUD1417" s="333"/>
      <c r="BUE1417" s="333"/>
      <c r="BUF1417" s="333"/>
      <c r="BUG1417" s="333"/>
      <c r="BUH1417" s="333"/>
      <c r="BUI1417" s="333"/>
      <c r="BUJ1417" s="333"/>
      <c r="BUK1417" s="333"/>
      <c r="BUL1417" s="333"/>
      <c r="BUM1417" s="333"/>
      <c r="BUN1417" s="333"/>
      <c r="BUO1417" s="333"/>
      <c r="BUP1417" s="333"/>
      <c r="BUQ1417" s="333"/>
      <c r="BUR1417" s="333"/>
      <c r="BUS1417" s="333"/>
      <c r="BUT1417" s="333"/>
      <c r="BUU1417" s="333"/>
      <c r="BUV1417" s="333"/>
      <c r="BUW1417" s="333"/>
      <c r="BUX1417" s="333"/>
      <c r="BUY1417" s="333"/>
      <c r="BUZ1417" s="333"/>
      <c r="BVA1417" s="333"/>
      <c r="BVB1417" s="333"/>
      <c r="BVC1417" s="333"/>
      <c r="BVD1417" s="333"/>
      <c r="BVE1417" s="333"/>
      <c r="BVF1417" s="333"/>
      <c r="BVG1417" s="333"/>
      <c r="BVH1417" s="333"/>
      <c r="BVI1417" s="333"/>
      <c r="BVJ1417" s="333"/>
      <c r="BVK1417" s="333"/>
      <c r="BVL1417" s="333"/>
      <c r="BVM1417" s="333"/>
      <c r="BVN1417" s="333"/>
      <c r="BVO1417" s="333"/>
      <c r="BVP1417" s="333"/>
      <c r="BVQ1417" s="333"/>
      <c r="BVR1417" s="333"/>
      <c r="BVS1417" s="333"/>
      <c r="BVT1417" s="333"/>
      <c r="BVU1417" s="333"/>
      <c r="BVV1417" s="333"/>
      <c r="BVW1417" s="333"/>
      <c r="BVX1417" s="333"/>
      <c r="BVY1417" s="333"/>
      <c r="BVZ1417" s="333"/>
      <c r="BWA1417" s="333"/>
      <c r="BWB1417" s="333"/>
      <c r="BWC1417" s="333"/>
      <c r="BWD1417" s="333"/>
      <c r="BWE1417" s="333"/>
      <c r="BWF1417" s="333"/>
      <c r="BWG1417" s="333"/>
      <c r="BWH1417" s="333"/>
      <c r="BWI1417" s="333"/>
      <c r="BWJ1417" s="333"/>
      <c r="BWK1417" s="333"/>
      <c r="BWL1417" s="333"/>
      <c r="BWM1417" s="333"/>
      <c r="BWN1417" s="333"/>
      <c r="BWO1417" s="333"/>
      <c r="BWP1417" s="333"/>
      <c r="BWQ1417" s="333"/>
      <c r="BWR1417" s="333"/>
      <c r="BWS1417" s="333"/>
      <c r="BWT1417" s="333"/>
      <c r="BWU1417" s="333"/>
      <c r="BWV1417" s="333"/>
      <c r="BWW1417" s="333"/>
      <c r="BWX1417" s="333"/>
      <c r="BWY1417" s="333"/>
      <c r="BWZ1417" s="333"/>
      <c r="BXA1417" s="333"/>
      <c r="BXB1417" s="333"/>
      <c r="BXC1417" s="333"/>
      <c r="BXD1417" s="333"/>
      <c r="BXE1417" s="333"/>
      <c r="BXF1417" s="333"/>
      <c r="BXG1417" s="333"/>
      <c r="BXH1417" s="333"/>
      <c r="BXI1417" s="333"/>
      <c r="BXJ1417" s="333"/>
      <c r="BXK1417" s="333"/>
      <c r="BXL1417" s="333"/>
      <c r="BXM1417" s="333"/>
      <c r="BXN1417" s="333"/>
      <c r="BXO1417" s="333"/>
      <c r="BXP1417" s="333"/>
      <c r="BXQ1417" s="333"/>
      <c r="BXR1417" s="333"/>
      <c r="BXS1417" s="333"/>
      <c r="BXT1417" s="333"/>
      <c r="BXU1417" s="333"/>
      <c r="BXV1417" s="333"/>
      <c r="BXW1417" s="333"/>
      <c r="BXX1417" s="333"/>
      <c r="BXY1417" s="333"/>
      <c r="BXZ1417" s="333"/>
      <c r="BYA1417" s="333"/>
      <c r="BYB1417" s="333"/>
      <c r="BYC1417" s="333"/>
      <c r="BYD1417" s="333"/>
      <c r="BYE1417" s="333"/>
      <c r="BYF1417" s="333"/>
      <c r="BYG1417" s="333"/>
      <c r="BYH1417" s="333"/>
      <c r="BYI1417" s="333"/>
      <c r="BYJ1417" s="333"/>
      <c r="BYK1417" s="333"/>
      <c r="BYL1417" s="333"/>
      <c r="BYM1417" s="333"/>
      <c r="BYN1417" s="333"/>
      <c r="BYO1417" s="333"/>
      <c r="BYP1417" s="333"/>
      <c r="BYQ1417" s="333"/>
      <c r="BYR1417" s="333"/>
      <c r="BYS1417" s="333"/>
      <c r="BYT1417" s="333"/>
      <c r="BYU1417" s="333"/>
      <c r="BYV1417" s="333"/>
      <c r="BYW1417" s="333"/>
      <c r="BYX1417" s="333"/>
      <c r="BYY1417" s="333"/>
      <c r="BYZ1417" s="333"/>
      <c r="BZA1417" s="333"/>
      <c r="BZB1417" s="333"/>
      <c r="BZC1417" s="333"/>
      <c r="BZD1417" s="333"/>
      <c r="BZE1417" s="333"/>
      <c r="BZF1417" s="333"/>
      <c r="BZG1417" s="333"/>
      <c r="BZH1417" s="333"/>
      <c r="BZI1417" s="333"/>
      <c r="BZJ1417" s="333"/>
      <c r="BZK1417" s="333"/>
      <c r="BZL1417" s="333"/>
      <c r="BZM1417" s="333"/>
      <c r="BZN1417" s="333"/>
      <c r="BZO1417" s="333"/>
      <c r="BZP1417" s="333"/>
      <c r="BZQ1417" s="333"/>
      <c r="BZR1417" s="333"/>
      <c r="BZS1417" s="333"/>
      <c r="BZT1417" s="333"/>
      <c r="BZU1417" s="333"/>
      <c r="BZV1417" s="333"/>
      <c r="BZW1417" s="333"/>
      <c r="BZX1417" s="333"/>
      <c r="BZY1417" s="333"/>
      <c r="BZZ1417" s="333"/>
      <c r="CAA1417" s="333"/>
      <c r="CAB1417" s="333"/>
      <c r="CAC1417" s="333"/>
      <c r="CAD1417" s="333"/>
      <c r="CAE1417" s="333"/>
      <c r="CAF1417" s="333"/>
      <c r="CAG1417" s="333"/>
      <c r="CAH1417" s="333"/>
      <c r="CAI1417" s="333"/>
      <c r="CAJ1417" s="333"/>
      <c r="CAK1417" s="333"/>
      <c r="CAL1417" s="333"/>
      <c r="CAM1417" s="333"/>
      <c r="CAN1417" s="333"/>
      <c r="CAO1417" s="333"/>
      <c r="CAP1417" s="333"/>
      <c r="CAQ1417" s="333"/>
      <c r="CAR1417" s="333"/>
      <c r="CAS1417" s="333"/>
      <c r="CAT1417" s="333"/>
      <c r="CAU1417" s="333"/>
      <c r="CAV1417" s="333"/>
      <c r="CAW1417" s="333"/>
      <c r="CAX1417" s="333"/>
      <c r="CAY1417" s="333"/>
      <c r="CAZ1417" s="333"/>
      <c r="CBA1417" s="333"/>
      <c r="CBB1417" s="333"/>
      <c r="CBC1417" s="333"/>
      <c r="CBD1417" s="333"/>
      <c r="CBE1417" s="333"/>
      <c r="CBF1417" s="333"/>
      <c r="CBG1417" s="333"/>
      <c r="CBH1417" s="333"/>
      <c r="CBI1417" s="333"/>
      <c r="CBJ1417" s="333"/>
      <c r="CBK1417" s="333"/>
      <c r="CBL1417" s="333"/>
      <c r="CBM1417" s="333"/>
      <c r="CBN1417" s="333"/>
      <c r="CBO1417" s="333"/>
      <c r="CBP1417" s="333"/>
      <c r="CBQ1417" s="333"/>
      <c r="CBR1417" s="333"/>
      <c r="CBS1417" s="333"/>
      <c r="CBT1417" s="333"/>
      <c r="CBU1417" s="333"/>
      <c r="CBV1417" s="333"/>
      <c r="CBW1417" s="333"/>
      <c r="CBX1417" s="333"/>
      <c r="CBY1417" s="333"/>
      <c r="CBZ1417" s="333"/>
      <c r="CCA1417" s="333"/>
      <c r="CCB1417" s="333"/>
      <c r="CCC1417" s="333"/>
      <c r="CCD1417" s="333"/>
      <c r="CCE1417" s="333"/>
      <c r="CCF1417" s="333"/>
      <c r="CCG1417" s="333"/>
      <c r="CCH1417" s="333"/>
      <c r="CCI1417" s="333"/>
      <c r="CCJ1417" s="333"/>
      <c r="CCK1417" s="333"/>
      <c r="CCL1417" s="333"/>
      <c r="CCM1417" s="333"/>
      <c r="CCN1417" s="333"/>
      <c r="CCO1417" s="333"/>
      <c r="CCP1417" s="333"/>
      <c r="CCQ1417" s="333"/>
      <c r="CCR1417" s="333"/>
      <c r="CCS1417" s="333"/>
      <c r="CCT1417" s="333"/>
      <c r="CCU1417" s="333"/>
      <c r="CCV1417" s="333"/>
      <c r="CCW1417" s="333"/>
      <c r="CCX1417" s="333"/>
      <c r="CCY1417" s="333"/>
      <c r="CCZ1417" s="333"/>
      <c r="CDA1417" s="333"/>
      <c r="CDB1417" s="333"/>
      <c r="CDC1417" s="333"/>
      <c r="CDD1417" s="333"/>
      <c r="CDE1417" s="333"/>
      <c r="CDF1417" s="333"/>
      <c r="CDG1417" s="333"/>
      <c r="CDH1417" s="333"/>
      <c r="CDI1417" s="333"/>
      <c r="CDJ1417" s="333"/>
      <c r="CDK1417" s="333"/>
      <c r="CDL1417" s="333"/>
      <c r="CDM1417" s="333"/>
      <c r="CDN1417" s="333"/>
      <c r="CDO1417" s="333"/>
      <c r="CDP1417" s="333"/>
      <c r="CDQ1417" s="333"/>
      <c r="CDR1417" s="333"/>
      <c r="CDS1417" s="333"/>
      <c r="CDT1417" s="333"/>
      <c r="CDU1417" s="333"/>
      <c r="CDV1417" s="333"/>
      <c r="CDW1417" s="333"/>
      <c r="CDX1417" s="333"/>
      <c r="CDY1417" s="333"/>
      <c r="CDZ1417" s="333"/>
      <c r="CEA1417" s="333"/>
      <c r="CEB1417" s="333"/>
      <c r="CEC1417" s="333"/>
      <c r="CED1417" s="333"/>
      <c r="CEE1417" s="333"/>
      <c r="CEF1417" s="333"/>
      <c r="CEG1417" s="333"/>
      <c r="CEH1417" s="333"/>
      <c r="CEI1417" s="333"/>
      <c r="CEJ1417" s="333"/>
      <c r="CEK1417" s="333"/>
      <c r="CEL1417" s="333"/>
      <c r="CEM1417" s="333"/>
      <c r="CEN1417" s="333"/>
      <c r="CEO1417" s="333"/>
      <c r="CEP1417" s="333"/>
      <c r="CEQ1417" s="333"/>
      <c r="CER1417" s="333"/>
      <c r="CES1417" s="333"/>
      <c r="CET1417" s="333"/>
      <c r="CEU1417" s="333"/>
      <c r="CEV1417" s="333"/>
      <c r="CEW1417" s="333"/>
      <c r="CEX1417" s="333"/>
      <c r="CEY1417" s="333"/>
      <c r="CEZ1417" s="333"/>
      <c r="CFA1417" s="333"/>
      <c r="CFB1417" s="333"/>
      <c r="CFC1417" s="333"/>
      <c r="CFD1417" s="333"/>
      <c r="CFE1417" s="333"/>
      <c r="CFF1417" s="333"/>
      <c r="CFG1417" s="333"/>
      <c r="CFH1417" s="333"/>
      <c r="CFI1417" s="333"/>
      <c r="CFJ1417" s="333"/>
      <c r="CFK1417" s="333"/>
      <c r="CFL1417" s="333"/>
      <c r="CFM1417" s="333"/>
      <c r="CFN1417" s="333"/>
      <c r="CFO1417" s="333"/>
      <c r="CFP1417" s="333"/>
      <c r="CFQ1417" s="333"/>
      <c r="CFR1417" s="333"/>
      <c r="CFS1417" s="333"/>
      <c r="CFT1417" s="333"/>
      <c r="CFU1417" s="333"/>
      <c r="CFV1417" s="333"/>
      <c r="CFW1417" s="333"/>
      <c r="CFX1417" s="333"/>
      <c r="CFY1417" s="333"/>
      <c r="CFZ1417" s="333"/>
      <c r="CGA1417" s="333"/>
      <c r="CGB1417" s="333"/>
      <c r="CGC1417" s="333"/>
      <c r="CGD1417" s="333"/>
      <c r="CGE1417" s="333"/>
      <c r="CGF1417" s="333"/>
      <c r="CGG1417" s="333"/>
      <c r="CGH1417" s="333"/>
      <c r="CGI1417" s="333"/>
      <c r="CGJ1417" s="333"/>
      <c r="CGK1417" s="333"/>
      <c r="CGL1417" s="333"/>
      <c r="CGM1417" s="333"/>
      <c r="CGN1417" s="333"/>
      <c r="CGO1417" s="333"/>
      <c r="CGP1417" s="333"/>
      <c r="CGQ1417" s="333"/>
      <c r="CGR1417" s="333"/>
      <c r="CGS1417" s="333"/>
      <c r="CGT1417" s="333"/>
      <c r="CGU1417" s="333"/>
      <c r="CGV1417" s="333"/>
      <c r="CGW1417" s="333"/>
      <c r="CGX1417" s="333"/>
      <c r="CGY1417" s="333"/>
      <c r="CGZ1417" s="333"/>
      <c r="CHA1417" s="333"/>
      <c r="CHB1417" s="333"/>
      <c r="CHC1417" s="333"/>
      <c r="CHD1417" s="333"/>
      <c r="CHE1417" s="333"/>
      <c r="CHF1417" s="333"/>
      <c r="CHG1417" s="333"/>
      <c r="CHH1417" s="333"/>
      <c r="CHI1417" s="333"/>
      <c r="CHJ1417" s="333"/>
      <c r="CHK1417" s="333"/>
      <c r="CHL1417" s="333"/>
      <c r="CHM1417" s="333"/>
      <c r="CHN1417" s="333"/>
      <c r="CHO1417" s="333"/>
      <c r="CHP1417" s="333"/>
      <c r="CHQ1417" s="333"/>
      <c r="CHR1417" s="333"/>
      <c r="CHS1417" s="333"/>
      <c r="CHT1417" s="333"/>
      <c r="CHU1417" s="333"/>
      <c r="CHV1417" s="333"/>
      <c r="CHW1417" s="333"/>
      <c r="CHX1417" s="333"/>
      <c r="CHY1417" s="333"/>
      <c r="CHZ1417" s="333"/>
      <c r="CIA1417" s="333"/>
      <c r="CIB1417" s="333"/>
      <c r="CIC1417" s="333"/>
      <c r="CID1417" s="333"/>
      <c r="CIE1417" s="333"/>
      <c r="CIF1417" s="333"/>
      <c r="CIG1417" s="333"/>
      <c r="CIH1417" s="333"/>
      <c r="CII1417" s="333"/>
      <c r="CIJ1417" s="333"/>
      <c r="CIK1417" s="333"/>
      <c r="CIL1417" s="333"/>
      <c r="CIM1417" s="333"/>
      <c r="CIN1417" s="333"/>
      <c r="CIO1417" s="333"/>
      <c r="CIP1417" s="333"/>
      <c r="CIQ1417" s="333"/>
      <c r="CIR1417" s="333"/>
      <c r="CIS1417" s="333"/>
      <c r="CIT1417" s="333"/>
      <c r="CIU1417" s="333"/>
      <c r="CIV1417" s="333"/>
      <c r="CIW1417" s="333"/>
      <c r="CIX1417" s="333"/>
      <c r="CIY1417" s="333"/>
      <c r="CIZ1417" s="333"/>
      <c r="CJA1417" s="333"/>
      <c r="CJB1417" s="333"/>
      <c r="CJC1417" s="333"/>
      <c r="CJD1417" s="333"/>
      <c r="CJE1417" s="333"/>
      <c r="CJF1417" s="333"/>
      <c r="CJG1417" s="333"/>
      <c r="CJH1417" s="333"/>
      <c r="CJI1417" s="333"/>
      <c r="CJJ1417" s="333"/>
      <c r="CJK1417" s="333"/>
      <c r="CJL1417" s="333"/>
      <c r="CJM1417" s="333"/>
      <c r="CJN1417" s="333"/>
      <c r="CJO1417" s="333"/>
      <c r="CJP1417" s="333"/>
      <c r="CJQ1417" s="333"/>
      <c r="CJR1417" s="333"/>
      <c r="CJS1417" s="333"/>
      <c r="CJT1417" s="333"/>
      <c r="CJU1417" s="333"/>
      <c r="CJV1417" s="333"/>
      <c r="CJW1417" s="333"/>
      <c r="CJX1417" s="333"/>
      <c r="CJY1417" s="333"/>
      <c r="CJZ1417" s="333"/>
      <c r="CKA1417" s="333"/>
      <c r="CKB1417" s="333"/>
      <c r="CKC1417" s="333"/>
      <c r="CKD1417" s="333"/>
      <c r="CKE1417" s="333"/>
      <c r="CKF1417" s="333"/>
      <c r="CKG1417" s="333"/>
      <c r="CKH1417" s="333"/>
      <c r="CKI1417" s="333"/>
      <c r="CKJ1417" s="333"/>
      <c r="CKK1417" s="333"/>
      <c r="CKL1417" s="333"/>
      <c r="CKM1417" s="333"/>
      <c r="CKN1417" s="333"/>
      <c r="CKO1417" s="333"/>
      <c r="CKP1417" s="333"/>
      <c r="CKQ1417" s="333"/>
      <c r="CKR1417" s="333"/>
      <c r="CKS1417" s="333"/>
      <c r="CKT1417" s="333"/>
      <c r="CKU1417" s="333"/>
      <c r="CKV1417" s="333"/>
      <c r="CKW1417" s="333"/>
      <c r="CKX1417" s="333"/>
      <c r="CKY1417" s="333"/>
      <c r="CKZ1417" s="333"/>
      <c r="CLA1417" s="333"/>
      <c r="CLB1417" s="333"/>
      <c r="CLC1417" s="333"/>
      <c r="CLD1417" s="333"/>
      <c r="CLE1417" s="333"/>
      <c r="CLF1417" s="333"/>
      <c r="CLG1417" s="333"/>
      <c r="CLH1417" s="333"/>
      <c r="CLI1417" s="333"/>
      <c r="CLJ1417" s="333"/>
      <c r="CLK1417" s="333"/>
      <c r="CLL1417" s="333"/>
      <c r="CLM1417" s="333"/>
      <c r="CLN1417" s="333"/>
      <c r="CLO1417" s="333"/>
      <c r="CLP1417" s="333"/>
      <c r="CLQ1417" s="333"/>
      <c r="CLR1417" s="333"/>
      <c r="CLS1417" s="333"/>
      <c r="CLT1417" s="333"/>
      <c r="CLU1417" s="333"/>
      <c r="CLV1417" s="333"/>
      <c r="CLW1417" s="333"/>
      <c r="CLX1417" s="333"/>
      <c r="CLY1417" s="333"/>
      <c r="CLZ1417" s="333"/>
      <c r="CMA1417" s="333"/>
      <c r="CMB1417" s="333"/>
      <c r="CMC1417" s="333"/>
      <c r="CMD1417" s="333"/>
      <c r="CME1417" s="333"/>
      <c r="CMF1417" s="333"/>
      <c r="CMG1417" s="333"/>
      <c r="CMH1417" s="333"/>
      <c r="CMI1417" s="333"/>
      <c r="CMJ1417" s="333"/>
      <c r="CMK1417" s="333"/>
      <c r="CML1417" s="333"/>
      <c r="CMM1417" s="333"/>
      <c r="CMN1417" s="333"/>
      <c r="CMO1417" s="333"/>
      <c r="CMP1417" s="333"/>
      <c r="CMQ1417" s="333"/>
      <c r="CMR1417" s="333"/>
      <c r="CMS1417" s="333"/>
      <c r="CMT1417" s="333"/>
      <c r="CMU1417" s="333"/>
      <c r="CMV1417" s="333"/>
      <c r="CMW1417" s="333"/>
      <c r="CMX1417" s="333"/>
      <c r="CMY1417" s="333"/>
      <c r="CMZ1417" s="333"/>
      <c r="CNA1417" s="333"/>
      <c r="CNB1417" s="333"/>
      <c r="CNC1417" s="333"/>
      <c r="CND1417" s="333"/>
      <c r="CNE1417" s="333"/>
      <c r="CNF1417" s="333"/>
      <c r="CNG1417" s="333"/>
      <c r="CNH1417" s="333"/>
      <c r="CNI1417" s="333"/>
      <c r="CNJ1417" s="333"/>
      <c r="CNK1417" s="333"/>
      <c r="CNL1417" s="333"/>
      <c r="CNM1417" s="333"/>
      <c r="CNN1417" s="333"/>
      <c r="CNO1417" s="333"/>
      <c r="CNP1417" s="333"/>
      <c r="CNQ1417" s="333"/>
      <c r="CNR1417" s="333"/>
      <c r="CNS1417" s="333"/>
      <c r="CNT1417" s="333"/>
      <c r="CNU1417" s="333"/>
      <c r="CNV1417" s="333"/>
      <c r="CNW1417" s="333"/>
      <c r="CNX1417" s="333"/>
      <c r="CNY1417" s="333"/>
      <c r="CNZ1417" s="333"/>
      <c r="COA1417" s="333"/>
      <c r="COB1417" s="333"/>
      <c r="COC1417" s="333"/>
      <c r="COD1417" s="333"/>
      <c r="COE1417" s="333"/>
      <c r="COF1417" s="333"/>
      <c r="COG1417" s="333"/>
      <c r="COH1417" s="333"/>
      <c r="COI1417" s="333"/>
      <c r="COJ1417" s="333"/>
      <c r="COK1417" s="333"/>
      <c r="COL1417" s="333"/>
      <c r="COM1417" s="333"/>
      <c r="CON1417" s="333"/>
      <c r="COO1417" s="333"/>
      <c r="COP1417" s="333"/>
      <c r="COQ1417" s="333"/>
      <c r="COR1417" s="333"/>
      <c r="COS1417" s="333"/>
      <c r="COT1417" s="333"/>
      <c r="COU1417" s="333"/>
      <c r="COV1417" s="333"/>
      <c r="COW1417" s="333"/>
      <c r="COX1417" s="333"/>
      <c r="COY1417" s="333"/>
      <c r="COZ1417" s="333"/>
      <c r="CPA1417" s="333"/>
      <c r="CPB1417" s="333"/>
      <c r="CPC1417" s="333"/>
      <c r="CPD1417" s="333"/>
      <c r="CPE1417" s="333"/>
      <c r="CPF1417" s="333"/>
      <c r="CPG1417" s="333"/>
      <c r="CPH1417" s="333"/>
      <c r="CPI1417" s="333"/>
      <c r="CPJ1417" s="333"/>
      <c r="CPK1417" s="333"/>
      <c r="CPL1417" s="333"/>
      <c r="CPM1417" s="333"/>
      <c r="CPN1417" s="333"/>
      <c r="CPO1417" s="333"/>
      <c r="CPP1417" s="333"/>
      <c r="CPQ1417" s="333"/>
      <c r="CPR1417" s="333"/>
      <c r="CPS1417" s="333"/>
      <c r="CPT1417" s="333"/>
      <c r="CPU1417" s="333"/>
      <c r="CPV1417" s="333"/>
      <c r="CPW1417" s="333"/>
      <c r="CPX1417" s="333"/>
      <c r="CPY1417" s="333"/>
      <c r="CPZ1417" s="333"/>
      <c r="CQA1417" s="333"/>
      <c r="CQB1417" s="333"/>
      <c r="CQC1417" s="333"/>
      <c r="CQD1417" s="333"/>
      <c r="CQE1417" s="333"/>
      <c r="CQF1417" s="333"/>
      <c r="CQG1417" s="333"/>
      <c r="CQH1417" s="333"/>
      <c r="CQI1417" s="333"/>
      <c r="CQJ1417" s="333"/>
      <c r="CQK1417" s="333"/>
      <c r="CQL1417" s="333"/>
      <c r="CQM1417" s="333"/>
      <c r="CQN1417" s="333"/>
      <c r="CQO1417" s="333"/>
      <c r="CQP1417" s="333"/>
      <c r="CQQ1417" s="333"/>
      <c r="CQR1417" s="333"/>
      <c r="CQS1417" s="333"/>
      <c r="CQT1417" s="333"/>
      <c r="CQU1417" s="333"/>
      <c r="CQV1417" s="333"/>
      <c r="CQW1417" s="333"/>
      <c r="CQX1417" s="333"/>
      <c r="CQY1417" s="333"/>
      <c r="CQZ1417" s="333"/>
      <c r="CRA1417" s="333"/>
      <c r="CRB1417" s="333"/>
      <c r="CRC1417" s="333"/>
      <c r="CRD1417" s="333"/>
      <c r="CRE1417" s="333"/>
      <c r="CRF1417" s="333"/>
      <c r="CRG1417" s="333"/>
      <c r="CRH1417" s="333"/>
      <c r="CRI1417" s="333"/>
      <c r="CRJ1417" s="333"/>
      <c r="CRK1417" s="333"/>
      <c r="CRL1417" s="333"/>
      <c r="CRM1417" s="333"/>
      <c r="CRN1417" s="333"/>
      <c r="CRO1417" s="333"/>
      <c r="CRP1417" s="333"/>
      <c r="CRQ1417" s="333"/>
      <c r="CRR1417" s="333"/>
      <c r="CRS1417" s="333"/>
      <c r="CRT1417" s="333"/>
      <c r="CRU1417" s="333"/>
      <c r="CRV1417" s="333"/>
      <c r="CRW1417" s="333"/>
      <c r="CRX1417" s="333"/>
      <c r="CRY1417" s="333"/>
      <c r="CRZ1417" s="333"/>
      <c r="CSA1417" s="333"/>
      <c r="CSB1417" s="333"/>
      <c r="CSC1417" s="333"/>
      <c r="CSD1417" s="333"/>
      <c r="CSE1417" s="333"/>
      <c r="CSF1417" s="333"/>
      <c r="CSG1417" s="333"/>
      <c r="CSH1417" s="333"/>
      <c r="CSI1417" s="333"/>
      <c r="CSJ1417" s="333"/>
      <c r="CSK1417" s="333"/>
      <c r="CSL1417" s="333"/>
      <c r="CSM1417" s="333"/>
      <c r="CSN1417" s="333"/>
      <c r="CSO1417" s="333"/>
      <c r="CSP1417" s="333"/>
      <c r="CSQ1417" s="333"/>
      <c r="CSR1417" s="333"/>
      <c r="CSS1417" s="333"/>
      <c r="CST1417" s="333"/>
      <c r="CSU1417" s="333"/>
      <c r="CSV1417" s="333"/>
      <c r="CSW1417" s="333"/>
      <c r="CSX1417" s="333"/>
      <c r="CSY1417" s="333"/>
      <c r="CSZ1417" s="333"/>
      <c r="CTA1417" s="333"/>
      <c r="CTB1417" s="333"/>
      <c r="CTC1417" s="333"/>
      <c r="CTD1417" s="333"/>
      <c r="CTE1417" s="333"/>
      <c r="CTF1417" s="333"/>
      <c r="CTG1417" s="333"/>
      <c r="CTH1417" s="333"/>
      <c r="CTI1417" s="333"/>
      <c r="CTJ1417" s="333"/>
      <c r="CTK1417" s="333"/>
      <c r="CTL1417" s="333"/>
      <c r="CTM1417" s="333"/>
      <c r="CTN1417" s="333"/>
      <c r="CTO1417" s="333"/>
      <c r="CTP1417" s="333"/>
      <c r="CTQ1417" s="333"/>
      <c r="CTR1417" s="333"/>
      <c r="CTS1417" s="333"/>
      <c r="CTT1417" s="333"/>
      <c r="CTU1417" s="333"/>
      <c r="CTV1417" s="333"/>
      <c r="CTW1417" s="333"/>
      <c r="CTX1417" s="333"/>
      <c r="CTY1417" s="333"/>
      <c r="CTZ1417" s="333"/>
      <c r="CUA1417" s="333"/>
      <c r="CUB1417" s="333"/>
      <c r="CUC1417" s="333"/>
      <c r="CUD1417" s="333"/>
      <c r="CUE1417" s="333"/>
      <c r="CUF1417" s="333"/>
      <c r="CUG1417" s="333"/>
      <c r="CUH1417" s="333"/>
      <c r="CUI1417" s="333"/>
      <c r="CUJ1417" s="333"/>
      <c r="CUK1417" s="333"/>
      <c r="CUL1417" s="333"/>
      <c r="CUM1417" s="333"/>
      <c r="CUN1417" s="333"/>
      <c r="CUO1417" s="333"/>
      <c r="CUP1417" s="333"/>
      <c r="CUQ1417" s="333"/>
      <c r="CUR1417" s="333"/>
      <c r="CUS1417" s="333"/>
      <c r="CUT1417" s="333"/>
      <c r="CUU1417" s="333"/>
      <c r="CUV1417" s="333"/>
      <c r="CUW1417" s="333"/>
      <c r="CUX1417" s="333"/>
      <c r="CUY1417" s="333"/>
      <c r="CUZ1417" s="333"/>
      <c r="CVA1417" s="333"/>
      <c r="CVB1417" s="333"/>
      <c r="CVC1417" s="333"/>
      <c r="CVD1417" s="333"/>
      <c r="CVE1417" s="333"/>
      <c r="CVF1417" s="333"/>
      <c r="CVG1417" s="333"/>
      <c r="CVH1417" s="333"/>
      <c r="CVI1417" s="333"/>
      <c r="CVJ1417" s="333"/>
      <c r="CVK1417" s="333"/>
      <c r="CVL1417" s="333"/>
      <c r="CVM1417" s="333"/>
      <c r="CVN1417" s="333"/>
      <c r="CVO1417" s="333"/>
      <c r="CVP1417" s="333"/>
      <c r="CVQ1417" s="333"/>
      <c r="CVR1417" s="333"/>
      <c r="CVS1417" s="333"/>
      <c r="CVT1417" s="333"/>
      <c r="CVU1417" s="333"/>
      <c r="CVV1417" s="333"/>
      <c r="CVW1417" s="333"/>
      <c r="CVX1417" s="333"/>
      <c r="CVY1417" s="333"/>
      <c r="CVZ1417" s="333"/>
      <c r="CWA1417" s="333"/>
      <c r="CWB1417" s="333"/>
      <c r="CWC1417" s="333"/>
      <c r="CWD1417" s="333"/>
      <c r="CWE1417" s="333"/>
      <c r="CWF1417" s="333"/>
      <c r="CWG1417" s="333"/>
      <c r="CWH1417" s="333"/>
      <c r="CWI1417" s="333"/>
      <c r="CWJ1417" s="333"/>
      <c r="CWK1417" s="333"/>
      <c r="CWL1417" s="333"/>
      <c r="CWM1417" s="333"/>
      <c r="CWN1417" s="333"/>
      <c r="CWO1417" s="333"/>
      <c r="CWP1417" s="333"/>
      <c r="CWQ1417" s="333"/>
      <c r="CWR1417" s="333"/>
      <c r="CWS1417" s="333"/>
      <c r="CWT1417" s="333"/>
      <c r="CWU1417" s="333"/>
      <c r="CWV1417" s="333"/>
      <c r="CWW1417" s="333"/>
      <c r="CWX1417" s="333"/>
      <c r="CWY1417" s="333"/>
      <c r="CWZ1417" s="333"/>
      <c r="CXA1417" s="333"/>
      <c r="CXB1417" s="333"/>
      <c r="CXC1417" s="333"/>
      <c r="CXD1417" s="333"/>
      <c r="CXE1417" s="333"/>
      <c r="CXF1417" s="333"/>
      <c r="CXG1417" s="333"/>
      <c r="CXH1417" s="333"/>
      <c r="CXI1417" s="333"/>
      <c r="CXJ1417" s="333"/>
      <c r="CXK1417" s="333"/>
      <c r="CXL1417" s="333"/>
      <c r="CXM1417" s="333"/>
      <c r="CXN1417" s="333"/>
      <c r="CXO1417" s="333"/>
      <c r="CXP1417" s="333"/>
      <c r="CXQ1417" s="333"/>
      <c r="CXR1417" s="333"/>
      <c r="CXS1417" s="333"/>
      <c r="CXT1417" s="333"/>
      <c r="CXU1417" s="333"/>
      <c r="CXV1417" s="333"/>
      <c r="CXW1417" s="333"/>
      <c r="CXX1417" s="333"/>
      <c r="CXY1417" s="333"/>
      <c r="CXZ1417" s="333"/>
      <c r="CYA1417" s="333"/>
      <c r="CYB1417" s="333"/>
      <c r="CYC1417" s="333"/>
      <c r="CYD1417" s="333"/>
      <c r="CYE1417" s="333"/>
      <c r="CYF1417" s="333"/>
      <c r="CYG1417" s="333"/>
      <c r="CYH1417" s="333"/>
      <c r="CYI1417" s="333"/>
      <c r="CYJ1417" s="333"/>
      <c r="CYK1417" s="333"/>
      <c r="CYL1417" s="333"/>
      <c r="CYM1417" s="333"/>
      <c r="CYN1417" s="333"/>
      <c r="CYO1417" s="333"/>
      <c r="CYP1417" s="333"/>
      <c r="CYQ1417" s="333"/>
      <c r="CYR1417" s="333"/>
      <c r="CYS1417" s="333"/>
      <c r="CYT1417" s="333"/>
      <c r="CYU1417" s="333"/>
      <c r="CYV1417" s="333"/>
      <c r="CYW1417" s="333"/>
      <c r="CYX1417" s="333"/>
      <c r="CYY1417" s="333"/>
      <c r="CYZ1417" s="333"/>
      <c r="CZA1417" s="333"/>
      <c r="CZB1417" s="333"/>
      <c r="CZC1417" s="333"/>
      <c r="CZD1417" s="333"/>
      <c r="CZE1417" s="333"/>
      <c r="CZF1417" s="333"/>
      <c r="CZG1417" s="333"/>
      <c r="CZH1417" s="333"/>
      <c r="CZI1417" s="333"/>
      <c r="CZJ1417" s="333"/>
      <c r="CZK1417" s="333"/>
      <c r="CZL1417" s="333"/>
      <c r="CZM1417" s="333"/>
      <c r="CZN1417" s="333"/>
      <c r="CZO1417" s="333"/>
      <c r="CZP1417" s="333"/>
      <c r="CZQ1417" s="333"/>
      <c r="CZR1417" s="333"/>
      <c r="CZS1417" s="333"/>
      <c r="CZT1417" s="333"/>
      <c r="CZU1417" s="333"/>
      <c r="CZV1417" s="333"/>
      <c r="CZW1417" s="333"/>
      <c r="CZX1417" s="333"/>
      <c r="CZY1417" s="333"/>
      <c r="CZZ1417" s="333"/>
      <c r="DAA1417" s="333"/>
      <c r="DAB1417" s="333"/>
      <c r="DAC1417" s="333"/>
      <c r="DAD1417" s="333"/>
      <c r="DAE1417" s="333"/>
      <c r="DAF1417" s="333"/>
      <c r="DAG1417" s="333"/>
      <c r="DAH1417" s="333"/>
      <c r="DAI1417" s="333"/>
      <c r="DAJ1417" s="333"/>
      <c r="DAK1417" s="333"/>
      <c r="DAL1417" s="333"/>
      <c r="DAM1417" s="333"/>
      <c r="DAN1417" s="333"/>
      <c r="DAO1417" s="333"/>
      <c r="DAP1417" s="333"/>
      <c r="DAQ1417" s="333"/>
      <c r="DAR1417" s="333"/>
      <c r="DAS1417" s="333"/>
      <c r="DAT1417" s="333"/>
      <c r="DAU1417" s="333"/>
      <c r="DAV1417" s="333"/>
      <c r="DAW1417" s="333"/>
      <c r="DAX1417" s="333"/>
      <c r="DAY1417" s="333"/>
      <c r="DAZ1417" s="333"/>
      <c r="DBA1417" s="333"/>
      <c r="DBB1417" s="333"/>
      <c r="DBC1417" s="333"/>
      <c r="DBD1417" s="333"/>
      <c r="DBE1417" s="333"/>
      <c r="DBF1417" s="333"/>
      <c r="DBG1417" s="333"/>
      <c r="DBH1417" s="333"/>
      <c r="DBI1417" s="333"/>
      <c r="DBJ1417" s="333"/>
      <c r="DBK1417" s="333"/>
      <c r="DBL1417" s="333"/>
      <c r="DBM1417" s="333"/>
      <c r="DBN1417" s="333"/>
      <c r="DBO1417" s="333"/>
      <c r="DBP1417" s="333"/>
      <c r="DBQ1417" s="333"/>
      <c r="DBR1417" s="333"/>
      <c r="DBS1417" s="333"/>
      <c r="DBT1417" s="333"/>
      <c r="DBU1417" s="333"/>
      <c r="DBV1417" s="333"/>
      <c r="DBW1417" s="333"/>
      <c r="DBX1417" s="333"/>
      <c r="DBY1417" s="333"/>
      <c r="DBZ1417" s="333"/>
      <c r="DCA1417" s="333"/>
      <c r="DCB1417" s="333"/>
      <c r="DCC1417" s="333"/>
      <c r="DCD1417" s="333"/>
      <c r="DCE1417" s="333"/>
      <c r="DCF1417" s="333"/>
      <c r="DCG1417" s="333"/>
      <c r="DCH1417" s="333"/>
      <c r="DCI1417" s="333"/>
      <c r="DCJ1417" s="333"/>
      <c r="DCK1417" s="333"/>
      <c r="DCL1417" s="333"/>
      <c r="DCM1417" s="333"/>
      <c r="DCN1417" s="333"/>
      <c r="DCO1417" s="333"/>
      <c r="DCP1417" s="333"/>
      <c r="DCQ1417" s="333"/>
      <c r="DCR1417" s="333"/>
      <c r="DCS1417" s="333"/>
      <c r="DCT1417" s="333"/>
      <c r="DCU1417" s="333"/>
      <c r="DCV1417" s="333"/>
      <c r="DCW1417" s="333"/>
      <c r="DCX1417" s="333"/>
      <c r="DCY1417" s="333"/>
      <c r="DCZ1417" s="333"/>
      <c r="DDA1417" s="333"/>
      <c r="DDB1417" s="333"/>
      <c r="DDC1417" s="333"/>
      <c r="DDD1417" s="333"/>
      <c r="DDE1417" s="333"/>
      <c r="DDF1417" s="333"/>
      <c r="DDG1417" s="333"/>
      <c r="DDH1417" s="333"/>
      <c r="DDI1417" s="333"/>
      <c r="DDJ1417" s="333"/>
      <c r="DDK1417" s="333"/>
      <c r="DDL1417" s="333"/>
      <c r="DDM1417" s="333"/>
      <c r="DDN1417" s="333"/>
      <c r="DDO1417" s="333"/>
      <c r="DDP1417" s="333"/>
      <c r="DDQ1417" s="333"/>
      <c r="DDR1417" s="333"/>
      <c r="DDS1417" s="333"/>
      <c r="DDT1417" s="333"/>
      <c r="DDU1417" s="333"/>
      <c r="DDV1417" s="333"/>
      <c r="DDW1417" s="333"/>
      <c r="DDX1417" s="333"/>
      <c r="DDY1417" s="333"/>
      <c r="DDZ1417" s="333"/>
      <c r="DEA1417" s="333"/>
      <c r="DEB1417" s="333"/>
      <c r="DEC1417" s="333"/>
      <c r="DED1417" s="333"/>
      <c r="DEE1417" s="333"/>
      <c r="DEF1417" s="333"/>
      <c r="DEG1417" s="333"/>
      <c r="DEH1417" s="333"/>
      <c r="DEI1417" s="333"/>
      <c r="DEJ1417" s="333"/>
      <c r="DEK1417" s="333"/>
      <c r="DEL1417" s="333"/>
      <c r="DEM1417" s="333"/>
      <c r="DEN1417" s="333"/>
      <c r="DEO1417" s="333"/>
      <c r="DEP1417" s="333"/>
      <c r="DEQ1417" s="333"/>
      <c r="DER1417" s="333"/>
      <c r="DES1417" s="333"/>
      <c r="DET1417" s="333"/>
      <c r="DEU1417" s="333"/>
      <c r="DEV1417" s="333"/>
      <c r="DEW1417" s="333"/>
      <c r="DEX1417" s="333"/>
      <c r="DEY1417" s="333"/>
      <c r="DEZ1417" s="333"/>
      <c r="DFA1417" s="333"/>
      <c r="DFB1417" s="333"/>
      <c r="DFC1417" s="333"/>
      <c r="DFD1417" s="333"/>
      <c r="DFE1417" s="333"/>
      <c r="DFF1417" s="333"/>
      <c r="DFG1417" s="333"/>
      <c r="DFH1417" s="333"/>
      <c r="DFI1417" s="333"/>
      <c r="DFJ1417" s="333"/>
      <c r="DFK1417" s="333"/>
      <c r="DFL1417" s="333"/>
      <c r="DFM1417" s="333"/>
      <c r="DFN1417" s="333"/>
      <c r="DFO1417" s="333"/>
      <c r="DFP1417" s="333"/>
      <c r="DFQ1417" s="333"/>
      <c r="DFR1417" s="333"/>
      <c r="DFS1417" s="333"/>
      <c r="DFT1417" s="333"/>
      <c r="DFU1417" s="333"/>
      <c r="DFV1417" s="333"/>
      <c r="DFW1417" s="333"/>
      <c r="DFX1417" s="333"/>
      <c r="DFY1417" s="333"/>
      <c r="DFZ1417" s="333"/>
      <c r="DGA1417" s="333"/>
      <c r="DGB1417" s="333"/>
      <c r="DGC1417" s="333"/>
      <c r="DGD1417" s="333"/>
      <c r="DGE1417" s="333"/>
      <c r="DGF1417" s="333"/>
      <c r="DGG1417" s="333"/>
      <c r="DGH1417" s="333"/>
      <c r="DGI1417" s="333"/>
      <c r="DGJ1417" s="333"/>
      <c r="DGK1417" s="333"/>
      <c r="DGL1417" s="333"/>
      <c r="DGM1417" s="333"/>
      <c r="DGN1417" s="333"/>
      <c r="DGO1417" s="333"/>
      <c r="DGP1417" s="333"/>
      <c r="DGQ1417" s="333"/>
      <c r="DGR1417" s="333"/>
      <c r="DGS1417" s="333"/>
      <c r="DGT1417" s="333"/>
      <c r="DGU1417" s="333"/>
      <c r="DGV1417" s="333"/>
      <c r="DGW1417" s="333"/>
      <c r="DGX1417" s="333"/>
      <c r="DGY1417" s="333"/>
      <c r="DGZ1417" s="333"/>
      <c r="DHA1417" s="333"/>
      <c r="DHB1417" s="333"/>
      <c r="DHC1417" s="333"/>
      <c r="DHD1417" s="333"/>
      <c r="DHE1417" s="333"/>
      <c r="DHF1417" s="333"/>
      <c r="DHG1417" s="333"/>
      <c r="DHH1417" s="333"/>
      <c r="DHI1417" s="333"/>
      <c r="DHJ1417" s="333"/>
      <c r="DHK1417" s="333"/>
      <c r="DHL1417" s="333"/>
      <c r="DHM1417" s="333"/>
      <c r="DHN1417" s="333"/>
      <c r="DHO1417" s="333"/>
      <c r="DHP1417" s="333"/>
      <c r="DHQ1417" s="333"/>
      <c r="DHR1417" s="333"/>
      <c r="DHS1417" s="333"/>
      <c r="DHT1417" s="333"/>
      <c r="DHU1417" s="333"/>
      <c r="DHV1417" s="333"/>
      <c r="DHW1417" s="333"/>
      <c r="DHX1417" s="333"/>
      <c r="DHY1417" s="333"/>
      <c r="DHZ1417" s="333"/>
      <c r="DIA1417" s="333"/>
      <c r="DIB1417" s="333"/>
      <c r="DIC1417" s="333"/>
      <c r="DID1417" s="333"/>
      <c r="DIE1417" s="333"/>
      <c r="DIF1417" s="333"/>
      <c r="DIG1417" s="333"/>
      <c r="DIH1417" s="333"/>
      <c r="DII1417" s="333"/>
      <c r="DIJ1417" s="333"/>
      <c r="DIK1417" s="333"/>
      <c r="DIL1417" s="333"/>
      <c r="DIM1417" s="333"/>
      <c r="DIN1417" s="333"/>
      <c r="DIO1417" s="333"/>
      <c r="DIP1417" s="333"/>
      <c r="DIQ1417" s="333"/>
      <c r="DIR1417" s="333"/>
      <c r="DIS1417" s="333"/>
      <c r="DIT1417" s="333"/>
      <c r="DIU1417" s="333"/>
      <c r="DIV1417" s="333"/>
      <c r="DIW1417" s="333"/>
      <c r="DIX1417" s="333"/>
      <c r="DIY1417" s="333"/>
      <c r="DIZ1417" s="333"/>
      <c r="DJA1417" s="333"/>
      <c r="DJB1417" s="333"/>
      <c r="DJC1417" s="333"/>
      <c r="DJD1417" s="333"/>
      <c r="DJE1417" s="333"/>
      <c r="DJF1417" s="333"/>
      <c r="DJG1417" s="333"/>
      <c r="DJH1417" s="333"/>
      <c r="DJI1417" s="333"/>
      <c r="DJJ1417" s="333"/>
      <c r="DJK1417" s="333"/>
      <c r="DJL1417" s="333"/>
      <c r="DJM1417" s="333"/>
      <c r="DJN1417" s="333"/>
      <c r="DJO1417" s="333"/>
      <c r="DJP1417" s="333"/>
      <c r="DJQ1417" s="333"/>
      <c r="DJR1417" s="333"/>
      <c r="DJS1417" s="333"/>
      <c r="DJT1417" s="333"/>
      <c r="DJU1417" s="333"/>
      <c r="DJV1417" s="333"/>
      <c r="DJW1417" s="333"/>
      <c r="DJX1417" s="333"/>
      <c r="DJY1417" s="333"/>
      <c r="DJZ1417" s="333"/>
      <c r="DKA1417" s="333"/>
      <c r="DKB1417" s="333"/>
      <c r="DKC1417" s="333"/>
      <c r="DKD1417" s="333"/>
      <c r="DKE1417" s="333"/>
      <c r="DKF1417" s="333"/>
      <c r="DKG1417" s="333"/>
      <c r="DKH1417" s="333"/>
      <c r="DKI1417" s="333"/>
      <c r="DKJ1417" s="333"/>
      <c r="DKK1417" s="333"/>
      <c r="DKL1417" s="333"/>
      <c r="DKM1417" s="333"/>
      <c r="DKN1417" s="333"/>
      <c r="DKO1417" s="333"/>
      <c r="DKP1417" s="333"/>
      <c r="DKQ1417" s="333"/>
      <c r="DKR1417" s="333"/>
      <c r="DKS1417" s="333"/>
      <c r="DKT1417" s="333"/>
      <c r="DKU1417" s="333"/>
      <c r="DKV1417" s="333"/>
      <c r="DKW1417" s="333"/>
      <c r="DKX1417" s="333"/>
      <c r="DKY1417" s="333"/>
      <c r="DKZ1417" s="333"/>
      <c r="DLA1417" s="333"/>
      <c r="DLB1417" s="333"/>
      <c r="DLC1417" s="333"/>
      <c r="DLD1417" s="333"/>
      <c r="DLE1417" s="333"/>
      <c r="DLF1417" s="333"/>
      <c r="DLG1417" s="333"/>
      <c r="DLH1417" s="333"/>
      <c r="DLI1417" s="333"/>
      <c r="DLJ1417" s="333"/>
      <c r="DLK1417" s="333"/>
      <c r="DLL1417" s="333"/>
      <c r="DLM1417" s="333"/>
      <c r="DLN1417" s="333"/>
      <c r="DLO1417" s="333"/>
      <c r="DLP1417" s="333"/>
      <c r="DLQ1417" s="333"/>
      <c r="DLR1417" s="333"/>
      <c r="DLS1417" s="333"/>
      <c r="DLT1417" s="333"/>
      <c r="DLU1417" s="333"/>
      <c r="DLV1417" s="333"/>
      <c r="DLW1417" s="333"/>
      <c r="DLX1417" s="333"/>
      <c r="DLY1417" s="333"/>
      <c r="DLZ1417" s="333"/>
      <c r="DMA1417" s="333"/>
      <c r="DMB1417" s="333"/>
      <c r="DMC1417" s="333"/>
      <c r="DMD1417" s="333"/>
      <c r="DME1417" s="333"/>
      <c r="DMF1417" s="333"/>
      <c r="DMG1417" s="333"/>
      <c r="DMH1417" s="333"/>
      <c r="DMI1417" s="333"/>
      <c r="DMJ1417" s="333"/>
      <c r="DMK1417" s="333"/>
      <c r="DML1417" s="333"/>
      <c r="DMM1417" s="333"/>
      <c r="DMN1417" s="333"/>
      <c r="DMO1417" s="333"/>
      <c r="DMP1417" s="333"/>
      <c r="DMQ1417" s="333"/>
      <c r="DMR1417" s="333"/>
      <c r="DMS1417" s="333"/>
      <c r="DMT1417" s="333"/>
      <c r="DMU1417" s="333"/>
      <c r="DMV1417" s="333"/>
      <c r="DMW1417" s="333"/>
      <c r="DMX1417" s="333"/>
      <c r="DMY1417" s="333"/>
      <c r="DMZ1417" s="333"/>
      <c r="DNA1417" s="333"/>
      <c r="DNB1417" s="333"/>
      <c r="DNC1417" s="333"/>
      <c r="DND1417" s="333"/>
      <c r="DNE1417" s="333"/>
      <c r="DNF1417" s="333"/>
      <c r="DNG1417" s="333"/>
      <c r="DNH1417" s="333"/>
      <c r="DNI1417" s="333"/>
      <c r="DNJ1417" s="333"/>
      <c r="DNK1417" s="333"/>
      <c r="DNL1417" s="333"/>
      <c r="DNM1417" s="333"/>
      <c r="DNN1417" s="333"/>
      <c r="DNO1417" s="333"/>
      <c r="DNP1417" s="333"/>
      <c r="DNQ1417" s="333"/>
      <c r="DNR1417" s="333"/>
      <c r="DNS1417" s="333"/>
      <c r="DNT1417" s="333"/>
      <c r="DNU1417" s="333"/>
      <c r="DNV1417" s="333"/>
      <c r="DNW1417" s="333"/>
      <c r="DNX1417" s="333"/>
      <c r="DNY1417" s="333"/>
      <c r="DNZ1417" s="333"/>
      <c r="DOA1417" s="333"/>
      <c r="DOB1417" s="333"/>
      <c r="DOC1417" s="333"/>
      <c r="DOD1417" s="333"/>
      <c r="DOE1417" s="333"/>
      <c r="DOF1417" s="333"/>
      <c r="DOG1417" s="333"/>
      <c r="DOH1417" s="333"/>
      <c r="DOI1417" s="333"/>
      <c r="DOJ1417" s="333"/>
      <c r="DOK1417" s="333"/>
      <c r="DOL1417" s="333"/>
      <c r="DOM1417" s="333"/>
      <c r="DON1417" s="333"/>
      <c r="DOO1417" s="333"/>
      <c r="DOP1417" s="333"/>
      <c r="DOQ1417" s="333"/>
      <c r="DOR1417" s="333"/>
      <c r="DOS1417" s="333"/>
      <c r="DOT1417" s="333"/>
      <c r="DOU1417" s="333"/>
      <c r="DOV1417" s="333"/>
      <c r="DOW1417" s="333"/>
      <c r="DOX1417" s="333"/>
      <c r="DOY1417" s="333"/>
      <c r="DOZ1417" s="333"/>
      <c r="DPA1417" s="333"/>
      <c r="DPB1417" s="333"/>
      <c r="DPC1417" s="333"/>
      <c r="DPD1417" s="333"/>
      <c r="DPE1417" s="333"/>
      <c r="DPF1417" s="333"/>
      <c r="DPG1417" s="333"/>
      <c r="DPH1417" s="333"/>
      <c r="DPI1417" s="333"/>
      <c r="DPJ1417" s="333"/>
      <c r="DPK1417" s="333"/>
      <c r="DPL1417" s="333"/>
      <c r="DPM1417" s="333"/>
      <c r="DPN1417" s="333"/>
      <c r="DPO1417" s="333"/>
      <c r="DPP1417" s="333"/>
      <c r="DPQ1417" s="333"/>
      <c r="DPR1417" s="333"/>
      <c r="DPS1417" s="333"/>
      <c r="DPT1417" s="333"/>
      <c r="DPU1417" s="333"/>
      <c r="DPV1417" s="333"/>
      <c r="DPW1417" s="333"/>
      <c r="DPX1417" s="333"/>
      <c r="DPY1417" s="333"/>
      <c r="DPZ1417" s="333"/>
      <c r="DQA1417" s="333"/>
      <c r="DQB1417" s="333"/>
      <c r="DQC1417" s="333"/>
      <c r="DQD1417" s="333"/>
      <c r="DQE1417" s="333"/>
      <c r="DQF1417" s="333"/>
      <c r="DQG1417" s="333"/>
      <c r="DQH1417" s="333"/>
      <c r="DQI1417" s="333"/>
      <c r="DQJ1417" s="333"/>
      <c r="DQK1417" s="333"/>
      <c r="DQL1417" s="333"/>
      <c r="DQM1417" s="333"/>
      <c r="DQN1417" s="333"/>
      <c r="DQO1417" s="333"/>
      <c r="DQP1417" s="333"/>
      <c r="DQQ1417" s="333"/>
      <c r="DQR1417" s="333"/>
      <c r="DQS1417" s="333"/>
      <c r="DQT1417" s="333"/>
      <c r="DQU1417" s="333"/>
      <c r="DQV1417" s="333"/>
      <c r="DQW1417" s="333"/>
      <c r="DQX1417" s="333"/>
      <c r="DQY1417" s="333"/>
      <c r="DQZ1417" s="333"/>
      <c r="DRA1417" s="333"/>
      <c r="DRB1417" s="333"/>
      <c r="DRC1417" s="333"/>
      <c r="DRD1417" s="333"/>
      <c r="DRE1417" s="333"/>
      <c r="DRF1417" s="333"/>
      <c r="DRG1417" s="333"/>
      <c r="DRH1417" s="333"/>
      <c r="DRI1417" s="333"/>
      <c r="DRJ1417" s="333"/>
      <c r="DRK1417" s="333"/>
      <c r="DRL1417" s="333"/>
      <c r="DRM1417" s="333"/>
      <c r="DRN1417" s="333"/>
      <c r="DRO1417" s="333"/>
      <c r="DRP1417" s="333"/>
      <c r="DRQ1417" s="333"/>
      <c r="DRR1417" s="333"/>
      <c r="DRS1417" s="333"/>
      <c r="DRT1417" s="333"/>
      <c r="DRU1417" s="333"/>
      <c r="DRV1417" s="333"/>
      <c r="DRW1417" s="333"/>
      <c r="DRX1417" s="333"/>
      <c r="DRY1417" s="333"/>
      <c r="DRZ1417" s="333"/>
      <c r="DSA1417" s="333"/>
      <c r="DSB1417" s="333"/>
      <c r="DSC1417" s="333"/>
      <c r="DSD1417" s="333"/>
      <c r="DSE1417" s="333"/>
      <c r="DSF1417" s="333"/>
      <c r="DSG1417" s="333"/>
      <c r="DSH1417" s="333"/>
      <c r="DSI1417" s="333"/>
      <c r="DSJ1417" s="333"/>
      <c r="DSK1417" s="333"/>
      <c r="DSL1417" s="333"/>
      <c r="DSM1417" s="333"/>
      <c r="DSN1417" s="333"/>
      <c r="DSO1417" s="333"/>
      <c r="DSP1417" s="333"/>
      <c r="DSQ1417" s="333"/>
      <c r="DSR1417" s="333"/>
      <c r="DSS1417" s="333"/>
      <c r="DST1417" s="333"/>
      <c r="DSU1417" s="333"/>
      <c r="DSV1417" s="333"/>
      <c r="DSW1417" s="333"/>
      <c r="DSX1417" s="333"/>
      <c r="DSY1417" s="333"/>
      <c r="DSZ1417" s="333"/>
      <c r="DTA1417" s="333"/>
      <c r="DTB1417" s="333"/>
      <c r="DTC1417" s="333"/>
      <c r="DTD1417" s="333"/>
      <c r="DTE1417" s="333"/>
      <c r="DTF1417" s="333"/>
      <c r="DTG1417" s="333"/>
      <c r="DTH1417" s="333"/>
      <c r="DTI1417" s="333"/>
      <c r="DTJ1417" s="333"/>
      <c r="DTK1417" s="333"/>
      <c r="DTL1417" s="333"/>
      <c r="DTM1417" s="333"/>
      <c r="DTN1417" s="333"/>
      <c r="DTO1417" s="333"/>
      <c r="DTP1417" s="333"/>
      <c r="DTQ1417" s="333"/>
      <c r="DTR1417" s="333"/>
      <c r="DTS1417" s="333"/>
      <c r="DTT1417" s="333"/>
      <c r="DTU1417" s="333"/>
      <c r="DTV1417" s="333"/>
      <c r="DTW1417" s="333"/>
      <c r="DTX1417" s="333"/>
      <c r="DTY1417" s="333"/>
      <c r="DTZ1417" s="333"/>
      <c r="DUA1417" s="333"/>
      <c r="DUB1417" s="333"/>
      <c r="DUC1417" s="333"/>
      <c r="DUD1417" s="333"/>
      <c r="DUE1417" s="333"/>
      <c r="DUF1417" s="333"/>
      <c r="DUG1417" s="333"/>
      <c r="DUH1417" s="333"/>
      <c r="DUI1417" s="333"/>
      <c r="DUJ1417" s="333"/>
      <c r="DUK1417" s="333"/>
      <c r="DUL1417" s="333"/>
      <c r="DUM1417" s="333"/>
      <c r="DUN1417" s="333"/>
      <c r="DUO1417" s="333"/>
      <c r="DUP1417" s="333"/>
      <c r="DUQ1417" s="333"/>
      <c r="DUR1417" s="333"/>
      <c r="DUS1417" s="333"/>
      <c r="DUT1417" s="333"/>
      <c r="DUU1417" s="333"/>
      <c r="DUV1417" s="333"/>
      <c r="DUW1417" s="333"/>
      <c r="DUX1417" s="333"/>
      <c r="DUY1417" s="333"/>
      <c r="DUZ1417" s="333"/>
      <c r="DVA1417" s="333"/>
      <c r="DVB1417" s="333"/>
      <c r="DVC1417" s="333"/>
      <c r="DVD1417" s="333"/>
      <c r="DVE1417" s="333"/>
      <c r="DVF1417" s="333"/>
      <c r="DVG1417" s="333"/>
      <c r="DVH1417" s="333"/>
      <c r="DVI1417" s="333"/>
      <c r="DVJ1417" s="333"/>
      <c r="DVK1417" s="333"/>
      <c r="DVL1417" s="333"/>
      <c r="DVM1417" s="333"/>
      <c r="DVN1417" s="333"/>
      <c r="DVO1417" s="333"/>
      <c r="DVP1417" s="333"/>
      <c r="DVQ1417" s="333"/>
      <c r="DVR1417" s="333"/>
      <c r="DVS1417" s="333"/>
      <c r="DVT1417" s="333"/>
      <c r="DVU1417" s="333"/>
      <c r="DVV1417" s="333"/>
      <c r="DVW1417" s="333"/>
      <c r="DVX1417" s="333"/>
      <c r="DVY1417" s="333"/>
      <c r="DVZ1417" s="333"/>
      <c r="DWA1417" s="333"/>
      <c r="DWB1417" s="333"/>
      <c r="DWC1417" s="333"/>
      <c r="DWD1417" s="333"/>
      <c r="DWE1417" s="333"/>
      <c r="DWF1417" s="333"/>
      <c r="DWG1417" s="333"/>
      <c r="DWH1417" s="333"/>
      <c r="DWI1417" s="333"/>
      <c r="DWJ1417" s="333"/>
      <c r="DWK1417" s="333"/>
      <c r="DWL1417" s="333"/>
      <c r="DWM1417" s="333"/>
      <c r="DWN1417" s="333"/>
      <c r="DWO1417" s="333"/>
      <c r="DWP1417" s="333"/>
      <c r="DWQ1417" s="333"/>
      <c r="DWR1417" s="333"/>
      <c r="DWS1417" s="333"/>
      <c r="DWT1417" s="333"/>
      <c r="DWU1417" s="333"/>
      <c r="DWV1417" s="333"/>
      <c r="DWW1417" s="333"/>
      <c r="DWX1417" s="333"/>
      <c r="DWY1417" s="333"/>
      <c r="DWZ1417" s="333"/>
      <c r="DXA1417" s="333"/>
      <c r="DXB1417" s="333"/>
      <c r="DXC1417" s="333"/>
      <c r="DXD1417" s="333"/>
      <c r="DXE1417" s="333"/>
      <c r="DXF1417" s="333"/>
      <c r="DXG1417" s="333"/>
      <c r="DXH1417" s="333"/>
      <c r="DXI1417" s="333"/>
      <c r="DXJ1417" s="333"/>
      <c r="DXK1417" s="333"/>
      <c r="DXL1417" s="333"/>
      <c r="DXM1417" s="333"/>
      <c r="DXN1417" s="333"/>
      <c r="DXO1417" s="333"/>
      <c r="DXP1417" s="333"/>
      <c r="DXQ1417" s="333"/>
      <c r="DXR1417" s="333"/>
      <c r="DXS1417" s="333"/>
      <c r="DXT1417" s="333"/>
      <c r="DXU1417" s="333"/>
      <c r="DXV1417" s="333"/>
      <c r="DXW1417" s="333"/>
      <c r="DXX1417" s="333"/>
      <c r="DXY1417" s="333"/>
      <c r="DXZ1417" s="333"/>
      <c r="DYA1417" s="333"/>
      <c r="DYB1417" s="333"/>
      <c r="DYC1417" s="333"/>
      <c r="DYD1417" s="333"/>
      <c r="DYE1417" s="333"/>
      <c r="DYF1417" s="333"/>
      <c r="DYG1417" s="333"/>
      <c r="DYH1417" s="333"/>
      <c r="DYI1417" s="333"/>
      <c r="DYJ1417" s="333"/>
      <c r="DYK1417" s="333"/>
      <c r="DYL1417" s="333"/>
      <c r="DYM1417" s="333"/>
      <c r="DYN1417" s="333"/>
      <c r="DYO1417" s="333"/>
      <c r="DYP1417" s="333"/>
      <c r="DYQ1417" s="333"/>
      <c r="DYR1417" s="333"/>
      <c r="DYS1417" s="333"/>
      <c r="DYT1417" s="333"/>
      <c r="DYU1417" s="333"/>
      <c r="DYV1417" s="333"/>
      <c r="DYW1417" s="333"/>
      <c r="DYX1417" s="333"/>
      <c r="DYY1417" s="333"/>
      <c r="DYZ1417" s="333"/>
      <c r="DZA1417" s="333"/>
      <c r="DZB1417" s="333"/>
      <c r="DZC1417" s="333"/>
      <c r="DZD1417" s="333"/>
      <c r="DZE1417" s="333"/>
      <c r="DZF1417" s="333"/>
      <c r="DZG1417" s="333"/>
      <c r="DZH1417" s="333"/>
      <c r="DZI1417" s="333"/>
      <c r="DZJ1417" s="333"/>
      <c r="DZK1417" s="333"/>
      <c r="DZL1417" s="333"/>
      <c r="DZM1417" s="333"/>
      <c r="DZN1417" s="333"/>
      <c r="DZO1417" s="333"/>
      <c r="DZP1417" s="333"/>
      <c r="DZQ1417" s="333"/>
      <c r="DZR1417" s="333"/>
      <c r="DZS1417" s="333"/>
      <c r="DZT1417" s="333"/>
      <c r="DZU1417" s="333"/>
      <c r="DZV1417" s="333"/>
      <c r="DZW1417" s="333"/>
      <c r="DZX1417" s="333"/>
      <c r="DZY1417" s="333"/>
      <c r="DZZ1417" s="333"/>
      <c r="EAA1417" s="333"/>
      <c r="EAB1417" s="333"/>
      <c r="EAC1417" s="333"/>
      <c r="EAD1417" s="333"/>
      <c r="EAE1417" s="333"/>
      <c r="EAF1417" s="333"/>
      <c r="EAG1417" s="333"/>
      <c r="EAH1417" s="333"/>
      <c r="EAI1417" s="333"/>
      <c r="EAJ1417" s="333"/>
      <c r="EAK1417" s="333"/>
      <c r="EAL1417" s="333"/>
      <c r="EAM1417" s="333"/>
      <c r="EAN1417" s="333"/>
      <c r="EAO1417" s="333"/>
      <c r="EAP1417" s="333"/>
      <c r="EAQ1417" s="333"/>
      <c r="EAR1417" s="333"/>
      <c r="EAS1417" s="333"/>
      <c r="EAT1417" s="333"/>
      <c r="EAU1417" s="333"/>
      <c r="EAV1417" s="333"/>
      <c r="EAW1417" s="333"/>
      <c r="EAX1417" s="333"/>
      <c r="EAY1417" s="333"/>
      <c r="EAZ1417" s="333"/>
      <c r="EBA1417" s="333"/>
      <c r="EBB1417" s="333"/>
      <c r="EBC1417" s="333"/>
      <c r="EBD1417" s="333"/>
      <c r="EBE1417" s="333"/>
      <c r="EBF1417" s="333"/>
      <c r="EBG1417" s="333"/>
      <c r="EBH1417" s="333"/>
      <c r="EBI1417" s="333"/>
      <c r="EBJ1417" s="333"/>
      <c r="EBK1417" s="333"/>
      <c r="EBL1417" s="333"/>
      <c r="EBM1417" s="333"/>
      <c r="EBN1417" s="333"/>
      <c r="EBO1417" s="333"/>
      <c r="EBP1417" s="333"/>
      <c r="EBQ1417" s="333"/>
      <c r="EBR1417" s="333"/>
      <c r="EBS1417" s="333"/>
      <c r="EBT1417" s="333"/>
      <c r="EBU1417" s="333"/>
      <c r="EBV1417" s="333"/>
      <c r="EBW1417" s="333"/>
      <c r="EBX1417" s="333"/>
      <c r="EBY1417" s="333"/>
      <c r="EBZ1417" s="333"/>
      <c r="ECA1417" s="333"/>
      <c r="ECB1417" s="333"/>
      <c r="ECC1417" s="333"/>
      <c r="ECD1417" s="333"/>
      <c r="ECE1417" s="333"/>
      <c r="ECF1417" s="333"/>
      <c r="ECG1417" s="333"/>
      <c r="ECH1417" s="333"/>
      <c r="ECI1417" s="333"/>
      <c r="ECJ1417" s="333"/>
      <c r="ECK1417" s="333"/>
      <c r="ECL1417" s="333"/>
      <c r="ECM1417" s="333"/>
      <c r="ECN1417" s="333"/>
      <c r="ECO1417" s="333"/>
      <c r="ECP1417" s="333"/>
      <c r="ECQ1417" s="333"/>
      <c r="ECR1417" s="333"/>
      <c r="ECS1417" s="333"/>
      <c r="ECT1417" s="333"/>
      <c r="ECU1417" s="333"/>
      <c r="ECV1417" s="333"/>
      <c r="ECW1417" s="333"/>
      <c r="ECX1417" s="333"/>
      <c r="ECY1417" s="333"/>
      <c r="ECZ1417" s="333"/>
      <c r="EDA1417" s="333"/>
      <c r="EDB1417" s="333"/>
      <c r="EDC1417" s="333"/>
      <c r="EDD1417" s="333"/>
      <c r="EDE1417" s="333"/>
      <c r="EDF1417" s="333"/>
      <c r="EDG1417" s="333"/>
      <c r="EDH1417" s="333"/>
      <c r="EDI1417" s="333"/>
      <c r="EDJ1417" s="333"/>
      <c r="EDK1417" s="333"/>
      <c r="EDL1417" s="333"/>
      <c r="EDM1417" s="333"/>
      <c r="EDN1417" s="333"/>
      <c r="EDO1417" s="333"/>
      <c r="EDP1417" s="333"/>
      <c r="EDQ1417" s="333"/>
      <c r="EDR1417" s="333"/>
      <c r="EDS1417" s="333"/>
      <c r="EDT1417" s="333"/>
      <c r="EDU1417" s="333"/>
      <c r="EDV1417" s="333"/>
      <c r="EDW1417" s="333"/>
      <c r="EDX1417" s="333"/>
      <c r="EDY1417" s="333"/>
      <c r="EDZ1417" s="333"/>
      <c r="EEA1417" s="333"/>
      <c r="EEB1417" s="333"/>
      <c r="EEC1417" s="333"/>
      <c r="EED1417" s="333"/>
      <c r="EEE1417" s="333"/>
      <c r="EEF1417" s="333"/>
      <c r="EEG1417" s="333"/>
      <c r="EEH1417" s="333"/>
      <c r="EEI1417" s="333"/>
      <c r="EEJ1417" s="333"/>
      <c r="EEK1417" s="333"/>
      <c r="EEL1417" s="333"/>
      <c r="EEM1417" s="333"/>
      <c r="EEN1417" s="333"/>
      <c r="EEO1417" s="333"/>
      <c r="EEP1417" s="333"/>
      <c r="EEQ1417" s="333"/>
      <c r="EER1417" s="333"/>
      <c r="EES1417" s="333"/>
      <c r="EET1417" s="333"/>
      <c r="EEU1417" s="333"/>
      <c r="EEV1417" s="333"/>
      <c r="EEW1417" s="333"/>
      <c r="EEX1417" s="333"/>
      <c r="EEY1417" s="333"/>
      <c r="EEZ1417" s="333"/>
      <c r="EFA1417" s="333"/>
      <c r="EFB1417" s="333"/>
      <c r="EFC1417" s="333"/>
      <c r="EFD1417" s="333"/>
      <c r="EFE1417" s="333"/>
      <c r="EFF1417" s="333"/>
      <c r="EFG1417" s="333"/>
      <c r="EFH1417" s="333"/>
      <c r="EFI1417" s="333"/>
      <c r="EFJ1417" s="333"/>
      <c r="EFK1417" s="333"/>
      <c r="EFL1417" s="333"/>
      <c r="EFM1417" s="333"/>
      <c r="EFN1417" s="333"/>
      <c r="EFO1417" s="333"/>
      <c r="EFP1417" s="333"/>
      <c r="EFQ1417" s="333"/>
      <c r="EFR1417" s="333"/>
      <c r="EFS1417" s="333"/>
      <c r="EFT1417" s="333"/>
      <c r="EFU1417" s="333"/>
      <c r="EFV1417" s="333"/>
      <c r="EFW1417" s="333"/>
      <c r="EFX1417" s="333"/>
      <c r="EFY1417" s="333"/>
      <c r="EFZ1417" s="333"/>
      <c r="EGA1417" s="333"/>
      <c r="EGB1417" s="333"/>
      <c r="EGC1417" s="333"/>
      <c r="EGD1417" s="333"/>
      <c r="EGE1417" s="333"/>
      <c r="EGF1417" s="333"/>
      <c r="EGG1417" s="333"/>
      <c r="EGH1417" s="333"/>
      <c r="EGI1417" s="333"/>
      <c r="EGJ1417" s="333"/>
      <c r="EGK1417" s="333"/>
      <c r="EGL1417" s="333"/>
      <c r="EGM1417" s="333"/>
      <c r="EGN1417" s="333"/>
      <c r="EGO1417" s="333"/>
      <c r="EGP1417" s="333"/>
      <c r="EGQ1417" s="333"/>
      <c r="EGR1417" s="333"/>
      <c r="EGS1417" s="333"/>
      <c r="EGT1417" s="333"/>
      <c r="EGU1417" s="333"/>
      <c r="EGV1417" s="333"/>
      <c r="EGW1417" s="333"/>
      <c r="EGX1417" s="333"/>
      <c r="EGY1417" s="333"/>
      <c r="EGZ1417" s="333"/>
      <c r="EHA1417" s="333"/>
      <c r="EHB1417" s="333"/>
      <c r="EHC1417" s="333"/>
      <c r="EHD1417" s="333"/>
      <c r="EHE1417" s="333"/>
      <c r="EHF1417" s="333"/>
      <c r="EHG1417" s="333"/>
      <c r="EHH1417" s="333"/>
      <c r="EHI1417" s="333"/>
      <c r="EHJ1417" s="333"/>
      <c r="EHK1417" s="333"/>
      <c r="EHL1417" s="333"/>
      <c r="EHM1417" s="333"/>
      <c r="EHN1417" s="333"/>
      <c r="EHO1417" s="333"/>
      <c r="EHP1417" s="333"/>
      <c r="EHQ1417" s="333"/>
      <c r="EHR1417" s="333"/>
      <c r="EHS1417" s="333"/>
      <c r="EHT1417" s="333"/>
      <c r="EHU1417" s="333"/>
      <c r="EHV1417" s="333"/>
      <c r="EHW1417" s="333"/>
      <c r="EHX1417" s="333"/>
      <c r="EHY1417" s="333"/>
      <c r="EHZ1417" s="333"/>
      <c r="EIA1417" s="333"/>
      <c r="EIB1417" s="333"/>
      <c r="EIC1417" s="333"/>
      <c r="EID1417" s="333"/>
      <c r="EIE1417" s="333"/>
      <c r="EIF1417" s="333"/>
      <c r="EIG1417" s="333"/>
      <c r="EIH1417" s="333"/>
      <c r="EII1417" s="333"/>
      <c r="EIJ1417" s="333"/>
      <c r="EIK1417" s="333"/>
      <c r="EIL1417" s="333"/>
      <c r="EIM1417" s="333"/>
      <c r="EIN1417" s="333"/>
      <c r="EIO1417" s="333"/>
      <c r="EIP1417" s="333"/>
      <c r="EIQ1417" s="333"/>
      <c r="EIR1417" s="333"/>
      <c r="EIS1417" s="333"/>
      <c r="EIT1417" s="333"/>
      <c r="EIU1417" s="333"/>
      <c r="EIV1417" s="333"/>
      <c r="EIW1417" s="333"/>
      <c r="EIX1417" s="333"/>
      <c r="EIY1417" s="333"/>
      <c r="EIZ1417" s="333"/>
      <c r="EJA1417" s="333"/>
      <c r="EJB1417" s="333"/>
      <c r="EJC1417" s="333"/>
      <c r="EJD1417" s="333"/>
      <c r="EJE1417" s="333"/>
      <c r="EJF1417" s="333"/>
      <c r="EJG1417" s="333"/>
      <c r="EJH1417" s="333"/>
      <c r="EJI1417" s="333"/>
      <c r="EJJ1417" s="333"/>
      <c r="EJK1417" s="333"/>
      <c r="EJL1417" s="333"/>
      <c r="EJM1417" s="333"/>
      <c r="EJN1417" s="333"/>
      <c r="EJO1417" s="333"/>
      <c r="EJP1417" s="333"/>
      <c r="EJQ1417" s="333"/>
      <c r="EJR1417" s="333"/>
      <c r="EJS1417" s="333"/>
      <c r="EJT1417" s="333"/>
      <c r="EJU1417" s="333"/>
      <c r="EJV1417" s="333"/>
      <c r="EJW1417" s="333"/>
      <c r="EJX1417" s="333"/>
      <c r="EJY1417" s="333"/>
      <c r="EJZ1417" s="333"/>
      <c r="EKA1417" s="333"/>
      <c r="EKB1417" s="333"/>
      <c r="EKC1417" s="333"/>
      <c r="EKD1417" s="333"/>
      <c r="EKE1417" s="333"/>
      <c r="EKF1417" s="333"/>
      <c r="EKG1417" s="333"/>
      <c r="EKH1417" s="333"/>
      <c r="EKI1417" s="333"/>
      <c r="EKJ1417" s="333"/>
      <c r="EKK1417" s="333"/>
      <c r="EKL1417" s="333"/>
      <c r="EKM1417" s="333"/>
      <c r="EKN1417" s="333"/>
      <c r="EKO1417" s="333"/>
      <c r="EKP1417" s="333"/>
      <c r="EKQ1417" s="333"/>
      <c r="EKR1417" s="333"/>
      <c r="EKS1417" s="333"/>
      <c r="EKT1417" s="333"/>
      <c r="EKU1417" s="333"/>
      <c r="EKV1417" s="333"/>
      <c r="EKW1417" s="333"/>
      <c r="EKX1417" s="333"/>
      <c r="EKY1417" s="333"/>
      <c r="EKZ1417" s="333"/>
      <c r="ELA1417" s="333"/>
      <c r="ELB1417" s="333"/>
      <c r="ELC1417" s="333"/>
      <c r="ELD1417" s="333"/>
      <c r="ELE1417" s="333"/>
      <c r="ELF1417" s="333"/>
      <c r="ELG1417" s="333"/>
      <c r="ELH1417" s="333"/>
      <c r="ELI1417" s="333"/>
      <c r="ELJ1417" s="333"/>
      <c r="ELK1417" s="333"/>
      <c r="ELL1417" s="333"/>
      <c r="ELM1417" s="333"/>
      <c r="ELN1417" s="333"/>
      <c r="ELO1417" s="333"/>
      <c r="ELP1417" s="333"/>
      <c r="ELQ1417" s="333"/>
      <c r="ELR1417" s="333"/>
      <c r="ELS1417" s="333"/>
      <c r="ELT1417" s="333"/>
      <c r="ELU1417" s="333"/>
      <c r="ELV1417" s="333"/>
      <c r="ELW1417" s="333"/>
      <c r="ELX1417" s="333"/>
      <c r="ELY1417" s="333"/>
      <c r="ELZ1417" s="333"/>
      <c r="EMA1417" s="333"/>
      <c r="EMB1417" s="333"/>
      <c r="EMC1417" s="333"/>
      <c r="EMD1417" s="333"/>
      <c r="EME1417" s="333"/>
      <c r="EMF1417" s="333"/>
      <c r="EMG1417" s="333"/>
      <c r="EMH1417" s="333"/>
      <c r="EMI1417" s="333"/>
      <c r="EMJ1417" s="333"/>
      <c r="EMK1417" s="333"/>
      <c r="EML1417" s="333"/>
      <c r="EMM1417" s="333"/>
      <c r="EMN1417" s="333"/>
      <c r="EMO1417" s="333"/>
      <c r="EMP1417" s="333"/>
      <c r="EMQ1417" s="333"/>
      <c r="EMR1417" s="333"/>
      <c r="EMS1417" s="333"/>
      <c r="EMT1417" s="333"/>
      <c r="EMU1417" s="333"/>
      <c r="EMV1417" s="333"/>
      <c r="EMW1417" s="333"/>
      <c r="EMX1417" s="333"/>
      <c r="EMY1417" s="333"/>
      <c r="EMZ1417" s="333"/>
      <c r="ENA1417" s="333"/>
      <c r="ENB1417" s="333"/>
      <c r="ENC1417" s="333"/>
      <c r="END1417" s="333"/>
      <c r="ENE1417" s="333"/>
      <c r="ENF1417" s="333"/>
      <c r="ENG1417" s="333"/>
      <c r="ENH1417" s="333"/>
      <c r="ENI1417" s="333"/>
      <c r="ENJ1417" s="333"/>
      <c r="ENK1417" s="333"/>
      <c r="ENL1417" s="333"/>
      <c r="ENM1417" s="333"/>
      <c r="ENN1417" s="333"/>
      <c r="ENO1417" s="333"/>
      <c r="ENP1417" s="333"/>
      <c r="ENQ1417" s="333"/>
      <c r="ENR1417" s="333"/>
      <c r="ENS1417" s="333"/>
      <c r="ENT1417" s="333"/>
      <c r="ENU1417" s="333"/>
      <c r="ENV1417" s="333"/>
      <c r="ENW1417" s="333"/>
      <c r="ENX1417" s="333"/>
      <c r="ENY1417" s="333"/>
      <c r="ENZ1417" s="333"/>
      <c r="EOA1417" s="333"/>
      <c r="EOB1417" s="333"/>
      <c r="EOC1417" s="333"/>
      <c r="EOD1417" s="333"/>
      <c r="EOE1417" s="333"/>
      <c r="EOF1417" s="333"/>
      <c r="EOG1417" s="333"/>
      <c r="EOH1417" s="333"/>
      <c r="EOI1417" s="333"/>
      <c r="EOJ1417" s="333"/>
      <c r="EOK1417" s="333"/>
      <c r="EOL1417" s="333"/>
      <c r="EOM1417" s="333"/>
      <c r="EON1417" s="333"/>
      <c r="EOO1417" s="333"/>
      <c r="EOP1417" s="333"/>
      <c r="EOQ1417" s="333"/>
      <c r="EOR1417" s="333"/>
      <c r="EOS1417" s="333"/>
      <c r="EOT1417" s="333"/>
      <c r="EOU1417" s="333"/>
      <c r="EOV1417" s="333"/>
      <c r="EOW1417" s="333"/>
      <c r="EOX1417" s="333"/>
      <c r="EOY1417" s="333"/>
      <c r="EOZ1417" s="333"/>
      <c r="EPA1417" s="333"/>
      <c r="EPB1417" s="333"/>
      <c r="EPC1417" s="333"/>
      <c r="EPD1417" s="333"/>
      <c r="EPE1417" s="333"/>
      <c r="EPF1417" s="333"/>
      <c r="EPG1417" s="333"/>
      <c r="EPH1417" s="333"/>
      <c r="EPI1417" s="333"/>
      <c r="EPJ1417" s="333"/>
      <c r="EPK1417" s="333"/>
      <c r="EPL1417" s="333"/>
      <c r="EPM1417" s="333"/>
      <c r="EPN1417" s="333"/>
      <c r="EPO1417" s="333"/>
      <c r="EPP1417" s="333"/>
      <c r="EPQ1417" s="333"/>
      <c r="EPR1417" s="333"/>
      <c r="EPS1417" s="333"/>
      <c r="EPT1417" s="333"/>
      <c r="EPU1417" s="333"/>
      <c r="EPV1417" s="333"/>
      <c r="EPW1417" s="333"/>
      <c r="EPX1417" s="333"/>
      <c r="EPY1417" s="333"/>
      <c r="EPZ1417" s="333"/>
      <c r="EQA1417" s="333"/>
      <c r="EQB1417" s="333"/>
      <c r="EQC1417" s="333"/>
      <c r="EQD1417" s="333"/>
      <c r="EQE1417" s="333"/>
      <c r="EQF1417" s="333"/>
      <c r="EQG1417" s="333"/>
      <c r="EQH1417" s="333"/>
      <c r="EQI1417" s="333"/>
      <c r="EQJ1417" s="333"/>
      <c r="EQK1417" s="333"/>
      <c r="EQL1417" s="333"/>
      <c r="EQM1417" s="333"/>
      <c r="EQN1417" s="333"/>
      <c r="EQO1417" s="333"/>
      <c r="EQP1417" s="333"/>
      <c r="EQQ1417" s="333"/>
      <c r="EQR1417" s="333"/>
      <c r="EQS1417" s="333"/>
      <c r="EQT1417" s="333"/>
      <c r="EQU1417" s="333"/>
      <c r="EQV1417" s="333"/>
      <c r="EQW1417" s="333"/>
      <c r="EQX1417" s="333"/>
      <c r="EQY1417" s="333"/>
      <c r="EQZ1417" s="333"/>
      <c r="ERA1417" s="333"/>
      <c r="ERB1417" s="333"/>
      <c r="ERC1417" s="333"/>
      <c r="ERD1417" s="333"/>
      <c r="ERE1417" s="333"/>
      <c r="ERF1417" s="333"/>
      <c r="ERG1417" s="333"/>
      <c r="ERH1417" s="333"/>
      <c r="ERI1417" s="333"/>
      <c r="ERJ1417" s="333"/>
      <c r="ERK1417" s="333"/>
      <c r="ERL1417" s="333"/>
      <c r="ERM1417" s="333"/>
      <c r="ERN1417" s="333"/>
      <c r="ERO1417" s="333"/>
      <c r="ERP1417" s="333"/>
      <c r="ERQ1417" s="333"/>
      <c r="ERR1417" s="333"/>
      <c r="ERS1417" s="333"/>
      <c r="ERT1417" s="333"/>
      <c r="ERU1417" s="333"/>
      <c r="ERV1417" s="333"/>
      <c r="ERW1417" s="333"/>
      <c r="ERX1417" s="333"/>
      <c r="ERY1417" s="333"/>
      <c r="ERZ1417" s="333"/>
      <c r="ESA1417" s="333"/>
      <c r="ESB1417" s="333"/>
      <c r="ESC1417" s="333"/>
      <c r="ESD1417" s="333"/>
      <c r="ESE1417" s="333"/>
      <c r="ESF1417" s="333"/>
      <c r="ESG1417" s="333"/>
      <c r="ESH1417" s="333"/>
      <c r="ESI1417" s="333"/>
      <c r="ESJ1417" s="333"/>
      <c r="ESK1417" s="333"/>
      <c r="ESL1417" s="333"/>
      <c r="ESM1417" s="333"/>
      <c r="ESN1417" s="333"/>
      <c r="ESO1417" s="333"/>
      <c r="ESP1417" s="333"/>
      <c r="ESQ1417" s="333"/>
      <c r="ESR1417" s="333"/>
      <c r="ESS1417" s="333"/>
      <c r="EST1417" s="333"/>
      <c r="ESU1417" s="333"/>
      <c r="ESV1417" s="333"/>
      <c r="ESW1417" s="333"/>
      <c r="ESX1417" s="333"/>
      <c r="ESY1417" s="333"/>
      <c r="ESZ1417" s="333"/>
      <c r="ETA1417" s="333"/>
      <c r="ETB1417" s="333"/>
      <c r="ETC1417" s="333"/>
      <c r="ETD1417" s="333"/>
      <c r="ETE1417" s="333"/>
      <c r="ETF1417" s="333"/>
      <c r="ETG1417" s="333"/>
      <c r="ETH1417" s="333"/>
      <c r="ETI1417" s="333"/>
      <c r="ETJ1417" s="333"/>
      <c r="ETK1417" s="333"/>
      <c r="ETL1417" s="333"/>
      <c r="ETM1417" s="333"/>
      <c r="ETN1417" s="333"/>
      <c r="ETO1417" s="333"/>
      <c r="ETP1417" s="333"/>
      <c r="ETQ1417" s="333"/>
      <c r="ETR1417" s="333"/>
      <c r="ETS1417" s="333"/>
      <c r="ETT1417" s="333"/>
      <c r="ETU1417" s="333"/>
      <c r="ETV1417" s="333"/>
      <c r="ETW1417" s="333"/>
      <c r="ETX1417" s="333"/>
      <c r="ETY1417" s="333"/>
      <c r="ETZ1417" s="333"/>
      <c r="EUA1417" s="333"/>
      <c r="EUB1417" s="333"/>
      <c r="EUC1417" s="333"/>
      <c r="EUD1417" s="333"/>
      <c r="EUE1417" s="333"/>
      <c r="EUF1417" s="333"/>
      <c r="EUG1417" s="333"/>
      <c r="EUH1417" s="333"/>
      <c r="EUI1417" s="333"/>
      <c r="EUJ1417" s="333"/>
      <c r="EUK1417" s="333"/>
      <c r="EUL1417" s="333"/>
      <c r="EUM1417" s="333"/>
      <c r="EUN1417" s="333"/>
      <c r="EUO1417" s="333"/>
      <c r="EUP1417" s="333"/>
      <c r="EUQ1417" s="333"/>
      <c r="EUR1417" s="333"/>
      <c r="EUS1417" s="333"/>
      <c r="EUT1417" s="333"/>
      <c r="EUU1417" s="333"/>
      <c r="EUV1417" s="333"/>
      <c r="EUW1417" s="333"/>
      <c r="EUX1417" s="333"/>
      <c r="EUY1417" s="333"/>
      <c r="EUZ1417" s="333"/>
      <c r="EVA1417" s="333"/>
      <c r="EVB1417" s="333"/>
      <c r="EVC1417" s="333"/>
      <c r="EVD1417" s="333"/>
      <c r="EVE1417" s="333"/>
      <c r="EVF1417" s="333"/>
      <c r="EVG1417" s="333"/>
      <c r="EVH1417" s="333"/>
      <c r="EVI1417" s="333"/>
      <c r="EVJ1417" s="333"/>
      <c r="EVK1417" s="333"/>
      <c r="EVL1417" s="333"/>
      <c r="EVM1417" s="333"/>
      <c r="EVN1417" s="333"/>
      <c r="EVO1417" s="333"/>
      <c r="EVP1417" s="333"/>
      <c r="EVQ1417" s="333"/>
      <c r="EVR1417" s="333"/>
      <c r="EVS1417" s="333"/>
      <c r="EVT1417" s="333"/>
      <c r="EVU1417" s="333"/>
      <c r="EVV1417" s="333"/>
      <c r="EVW1417" s="333"/>
      <c r="EVX1417" s="333"/>
      <c r="EVY1417" s="333"/>
      <c r="EVZ1417" s="333"/>
      <c r="EWA1417" s="333"/>
      <c r="EWB1417" s="333"/>
      <c r="EWC1417" s="333"/>
      <c r="EWD1417" s="333"/>
      <c r="EWE1417" s="333"/>
      <c r="EWF1417" s="333"/>
      <c r="EWG1417" s="333"/>
      <c r="EWH1417" s="333"/>
      <c r="EWI1417" s="333"/>
      <c r="EWJ1417" s="333"/>
      <c r="EWK1417" s="333"/>
      <c r="EWL1417" s="333"/>
      <c r="EWM1417" s="333"/>
      <c r="EWN1417" s="333"/>
      <c r="EWO1417" s="333"/>
      <c r="EWP1417" s="333"/>
      <c r="EWQ1417" s="333"/>
      <c r="EWR1417" s="333"/>
      <c r="EWS1417" s="333"/>
      <c r="EWT1417" s="333"/>
      <c r="EWU1417" s="333"/>
      <c r="EWV1417" s="333"/>
      <c r="EWW1417" s="333"/>
      <c r="EWX1417" s="333"/>
      <c r="EWY1417" s="333"/>
      <c r="EWZ1417" s="333"/>
      <c r="EXA1417" s="333"/>
      <c r="EXB1417" s="333"/>
      <c r="EXC1417" s="333"/>
      <c r="EXD1417" s="333"/>
      <c r="EXE1417" s="333"/>
      <c r="EXF1417" s="333"/>
      <c r="EXG1417" s="333"/>
      <c r="EXH1417" s="333"/>
      <c r="EXI1417" s="333"/>
      <c r="EXJ1417" s="333"/>
      <c r="EXK1417" s="333"/>
      <c r="EXL1417" s="333"/>
      <c r="EXM1417" s="333"/>
      <c r="EXN1417" s="333"/>
      <c r="EXO1417" s="333"/>
      <c r="EXP1417" s="333"/>
      <c r="EXQ1417" s="333"/>
      <c r="EXR1417" s="333"/>
      <c r="EXS1417" s="333"/>
      <c r="EXT1417" s="333"/>
      <c r="EXU1417" s="333"/>
      <c r="EXV1417" s="333"/>
      <c r="EXW1417" s="333"/>
      <c r="EXX1417" s="333"/>
      <c r="EXY1417" s="333"/>
      <c r="EXZ1417" s="333"/>
      <c r="EYA1417" s="333"/>
      <c r="EYB1417" s="333"/>
      <c r="EYC1417" s="333"/>
      <c r="EYD1417" s="333"/>
      <c r="EYE1417" s="333"/>
      <c r="EYF1417" s="333"/>
      <c r="EYG1417" s="333"/>
      <c r="EYH1417" s="333"/>
      <c r="EYI1417" s="333"/>
      <c r="EYJ1417" s="333"/>
      <c r="EYK1417" s="333"/>
      <c r="EYL1417" s="333"/>
      <c r="EYM1417" s="333"/>
      <c r="EYN1417" s="333"/>
      <c r="EYO1417" s="333"/>
      <c r="EYP1417" s="333"/>
      <c r="EYQ1417" s="333"/>
      <c r="EYR1417" s="333"/>
      <c r="EYS1417" s="333"/>
      <c r="EYT1417" s="333"/>
      <c r="EYU1417" s="333"/>
      <c r="EYV1417" s="333"/>
      <c r="EYW1417" s="333"/>
      <c r="EYX1417" s="333"/>
      <c r="EYY1417" s="333"/>
      <c r="EYZ1417" s="333"/>
      <c r="EZA1417" s="333"/>
      <c r="EZB1417" s="333"/>
      <c r="EZC1417" s="333"/>
      <c r="EZD1417" s="333"/>
      <c r="EZE1417" s="333"/>
      <c r="EZF1417" s="333"/>
      <c r="EZG1417" s="333"/>
      <c r="EZH1417" s="333"/>
      <c r="EZI1417" s="333"/>
      <c r="EZJ1417" s="333"/>
      <c r="EZK1417" s="333"/>
      <c r="EZL1417" s="333"/>
      <c r="EZM1417" s="333"/>
      <c r="EZN1417" s="333"/>
      <c r="EZO1417" s="333"/>
      <c r="EZP1417" s="333"/>
      <c r="EZQ1417" s="333"/>
      <c r="EZR1417" s="333"/>
      <c r="EZS1417" s="333"/>
      <c r="EZT1417" s="333"/>
      <c r="EZU1417" s="333"/>
      <c r="EZV1417" s="333"/>
      <c r="EZW1417" s="333"/>
      <c r="EZX1417" s="333"/>
      <c r="EZY1417" s="333"/>
      <c r="EZZ1417" s="333"/>
      <c r="FAA1417" s="333"/>
      <c r="FAB1417" s="333"/>
      <c r="FAC1417" s="333"/>
      <c r="FAD1417" s="333"/>
      <c r="FAE1417" s="333"/>
      <c r="FAF1417" s="333"/>
      <c r="FAG1417" s="333"/>
      <c r="FAH1417" s="333"/>
      <c r="FAI1417" s="333"/>
      <c r="FAJ1417" s="333"/>
      <c r="FAK1417" s="333"/>
      <c r="FAL1417" s="333"/>
      <c r="FAM1417" s="333"/>
      <c r="FAN1417" s="333"/>
      <c r="FAO1417" s="333"/>
      <c r="FAP1417" s="333"/>
      <c r="FAQ1417" s="333"/>
      <c r="FAR1417" s="333"/>
      <c r="FAS1417" s="333"/>
      <c r="FAT1417" s="333"/>
      <c r="FAU1417" s="333"/>
      <c r="FAV1417" s="333"/>
      <c r="FAW1417" s="333"/>
      <c r="FAX1417" s="333"/>
      <c r="FAY1417" s="333"/>
      <c r="FAZ1417" s="333"/>
      <c r="FBA1417" s="333"/>
      <c r="FBB1417" s="333"/>
      <c r="FBC1417" s="333"/>
      <c r="FBD1417" s="333"/>
      <c r="FBE1417" s="333"/>
      <c r="FBF1417" s="333"/>
      <c r="FBG1417" s="333"/>
      <c r="FBH1417" s="333"/>
      <c r="FBI1417" s="333"/>
      <c r="FBJ1417" s="333"/>
      <c r="FBK1417" s="333"/>
      <c r="FBL1417" s="333"/>
      <c r="FBM1417" s="333"/>
      <c r="FBN1417" s="333"/>
      <c r="FBO1417" s="333"/>
      <c r="FBP1417" s="333"/>
      <c r="FBQ1417" s="333"/>
      <c r="FBR1417" s="333"/>
      <c r="FBS1417" s="333"/>
      <c r="FBT1417" s="333"/>
      <c r="FBU1417" s="333"/>
      <c r="FBV1417" s="333"/>
      <c r="FBW1417" s="333"/>
      <c r="FBX1417" s="333"/>
      <c r="FBY1417" s="333"/>
      <c r="FBZ1417" s="333"/>
      <c r="FCA1417" s="333"/>
      <c r="FCB1417" s="333"/>
      <c r="FCC1417" s="333"/>
      <c r="FCD1417" s="333"/>
      <c r="FCE1417" s="333"/>
      <c r="FCF1417" s="333"/>
      <c r="FCG1417" s="333"/>
      <c r="FCH1417" s="333"/>
      <c r="FCI1417" s="333"/>
      <c r="FCJ1417" s="333"/>
      <c r="FCK1417" s="333"/>
      <c r="FCL1417" s="333"/>
      <c r="FCM1417" s="333"/>
      <c r="FCN1417" s="333"/>
      <c r="FCO1417" s="333"/>
      <c r="FCP1417" s="333"/>
      <c r="FCQ1417" s="333"/>
      <c r="FCR1417" s="333"/>
      <c r="FCS1417" s="333"/>
      <c r="FCT1417" s="333"/>
      <c r="FCU1417" s="333"/>
      <c r="FCV1417" s="333"/>
      <c r="FCW1417" s="333"/>
      <c r="FCX1417" s="333"/>
      <c r="FCY1417" s="333"/>
      <c r="FCZ1417" s="333"/>
      <c r="FDA1417" s="333"/>
      <c r="FDB1417" s="333"/>
      <c r="FDC1417" s="333"/>
      <c r="FDD1417" s="333"/>
      <c r="FDE1417" s="333"/>
      <c r="FDF1417" s="333"/>
      <c r="FDG1417" s="333"/>
      <c r="FDH1417" s="333"/>
      <c r="FDI1417" s="333"/>
      <c r="FDJ1417" s="333"/>
      <c r="FDK1417" s="333"/>
      <c r="FDL1417" s="333"/>
      <c r="FDM1417" s="333"/>
      <c r="FDN1417" s="333"/>
      <c r="FDO1417" s="333"/>
      <c r="FDP1417" s="333"/>
      <c r="FDQ1417" s="333"/>
      <c r="FDR1417" s="333"/>
      <c r="FDS1417" s="333"/>
      <c r="FDT1417" s="333"/>
      <c r="FDU1417" s="333"/>
      <c r="FDV1417" s="333"/>
      <c r="FDW1417" s="333"/>
      <c r="FDX1417" s="333"/>
      <c r="FDY1417" s="333"/>
      <c r="FDZ1417" s="333"/>
      <c r="FEA1417" s="333"/>
      <c r="FEB1417" s="333"/>
      <c r="FEC1417" s="333"/>
      <c r="FED1417" s="333"/>
      <c r="FEE1417" s="333"/>
      <c r="FEF1417" s="333"/>
      <c r="FEG1417" s="333"/>
      <c r="FEH1417" s="333"/>
      <c r="FEI1417" s="333"/>
      <c r="FEJ1417" s="333"/>
      <c r="FEK1417" s="333"/>
      <c r="FEL1417" s="333"/>
      <c r="FEM1417" s="333"/>
      <c r="FEN1417" s="333"/>
      <c r="FEO1417" s="333"/>
      <c r="FEP1417" s="333"/>
      <c r="FEQ1417" s="333"/>
      <c r="FER1417" s="333"/>
      <c r="FES1417" s="333"/>
      <c r="FET1417" s="333"/>
      <c r="FEU1417" s="333"/>
      <c r="FEV1417" s="333"/>
      <c r="FEW1417" s="333"/>
      <c r="FEX1417" s="333"/>
      <c r="FEY1417" s="333"/>
      <c r="FEZ1417" s="333"/>
      <c r="FFA1417" s="333"/>
      <c r="FFB1417" s="333"/>
      <c r="FFC1417" s="333"/>
      <c r="FFD1417" s="333"/>
      <c r="FFE1417" s="333"/>
      <c r="FFF1417" s="333"/>
      <c r="FFG1417" s="333"/>
      <c r="FFH1417" s="333"/>
      <c r="FFI1417" s="333"/>
      <c r="FFJ1417" s="333"/>
      <c r="FFK1417" s="333"/>
      <c r="FFL1417" s="333"/>
      <c r="FFM1417" s="333"/>
      <c r="FFN1417" s="333"/>
      <c r="FFO1417" s="333"/>
      <c r="FFP1417" s="333"/>
      <c r="FFQ1417" s="333"/>
      <c r="FFR1417" s="333"/>
      <c r="FFS1417" s="333"/>
      <c r="FFT1417" s="333"/>
      <c r="FFU1417" s="333"/>
      <c r="FFV1417" s="333"/>
      <c r="FFW1417" s="333"/>
      <c r="FFX1417" s="333"/>
      <c r="FFY1417" s="333"/>
      <c r="FFZ1417" s="333"/>
      <c r="FGA1417" s="333"/>
      <c r="FGB1417" s="333"/>
      <c r="FGC1417" s="333"/>
      <c r="FGD1417" s="333"/>
      <c r="FGE1417" s="333"/>
      <c r="FGF1417" s="333"/>
      <c r="FGG1417" s="333"/>
      <c r="FGH1417" s="333"/>
      <c r="FGI1417" s="333"/>
      <c r="FGJ1417" s="333"/>
      <c r="FGK1417" s="333"/>
      <c r="FGL1417" s="333"/>
      <c r="FGM1417" s="333"/>
      <c r="FGN1417" s="333"/>
      <c r="FGO1417" s="333"/>
      <c r="FGP1417" s="333"/>
      <c r="FGQ1417" s="333"/>
      <c r="FGR1417" s="333"/>
      <c r="FGS1417" s="333"/>
      <c r="FGT1417" s="333"/>
      <c r="FGU1417" s="333"/>
      <c r="FGV1417" s="333"/>
      <c r="FGW1417" s="333"/>
      <c r="FGX1417" s="333"/>
      <c r="FGY1417" s="333"/>
      <c r="FGZ1417" s="333"/>
      <c r="FHA1417" s="333"/>
      <c r="FHB1417" s="333"/>
      <c r="FHC1417" s="333"/>
      <c r="FHD1417" s="333"/>
      <c r="FHE1417" s="333"/>
      <c r="FHF1417" s="333"/>
      <c r="FHG1417" s="333"/>
      <c r="FHH1417" s="333"/>
      <c r="FHI1417" s="333"/>
      <c r="FHJ1417" s="333"/>
      <c r="FHK1417" s="333"/>
      <c r="FHL1417" s="333"/>
      <c r="FHM1417" s="333"/>
      <c r="FHN1417" s="333"/>
      <c r="FHO1417" s="333"/>
      <c r="FHP1417" s="333"/>
      <c r="FHQ1417" s="333"/>
      <c r="FHR1417" s="333"/>
      <c r="FHS1417" s="333"/>
      <c r="FHT1417" s="333"/>
      <c r="FHU1417" s="333"/>
      <c r="FHV1417" s="333"/>
      <c r="FHW1417" s="333"/>
      <c r="FHX1417" s="333"/>
      <c r="FHY1417" s="333"/>
      <c r="FHZ1417" s="333"/>
      <c r="FIA1417" s="333"/>
      <c r="FIB1417" s="333"/>
      <c r="FIC1417" s="333"/>
      <c r="FID1417" s="333"/>
      <c r="FIE1417" s="333"/>
      <c r="FIF1417" s="333"/>
      <c r="FIG1417" s="333"/>
      <c r="FIH1417" s="333"/>
      <c r="FII1417" s="333"/>
      <c r="FIJ1417" s="333"/>
      <c r="FIK1417" s="333"/>
      <c r="FIL1417" s="333"/>
      <c r="FIM1417" s="333"/>
      <c r="FIN1417" s="333"/>
      <c r="FIO1417" s="333"/>
      <c r="FIP1417" s="333"/>
      <c r="FIQ1417" s="333"/>
      <c r="FIR1417" s="333"/>
      <c r="FIS1417" s="333"/>
      <c r="FIT1417" s="333"/>
      <c r="FIU1417" s="333"/>
      <c r="FIV1417" s="333"/>
      <c r="FIW1417" s="333"/>
      <c r="FIX1417" s="333"/>
      <c r="FIY1417" s="333"/>
      <c r="FIZ1417" s="333"/>
      <c r="FJA1417" s="333"/>
      <c r="FJB1417" s="333"/>
      <c r="FJC1417" s="333"/>
      <c r="FJD1417" s="333"/>
      <c r="FJE1417" s="333"/>
      <c r="FJF1417" s="333"/>
      <c r="FJG1417" s="333"/>
      <c r="FJH1417" s="333"/>
      <c r="FJI1417" s="333"/>
      <c r="FJJ1417" s="333"/>
      <c r="FJK1417" s="333"/>
      <c r="FJL1417" s="333"/>
      <c r="FJM1417" s="333"/>
      <c r="FJN1417" s="333"/>
      <c r="FJO1417" s="333"/>
      <c r="FJP1417" s="333"/>
      <c r="FJQ1417" s="333"/>
      <c r="FJR1417" s="333"/>
      <c r="FJS1417" s="333"/>
      <c r="FJT1417" s="333"/>
      <c r="FJU1417" s="333"/>
      <c r="FJV1417" s="333"/>
      <c r="FJW1417" s="333"/>
      <c r="FJX1417" s="333"/>
      <c r="FJY1417" s="333"/>
      <c r="FJZ1417" s="333"/>
      <c r="FKA1417" s="333"/>
      <c r="FKB1417" s="333"/>
      <c r="FKC1417" s="333"/>
      <c r="FKD1417" s="333"/>
      <c r="FKE1417" s="333"/>
      <c r="FKF1417" s="333"/>
      <c r="FKG1417" s="333"/>
      <c r="FKH1417" s="333"/>
      <c r="FKI1417" s="333"/>
      <c r="FKJ1417" s="333"/>
      <c r="FKK1417" s="333"/>
      <c r="FKL1417" s="333"/>
      <c r="FKM1417" s="333"/>
      <c r="FKN1417" s="333"/>
      <c r="FKO1417" s="333"/>
      <c r="FKP1417" s="333"/>
      <c r="FKQ1417" s="333"/>
      <c r="FKR1417" s="333"/>
      <c r="FKS1417" s="333"/>
      <c r="FKT1417" s="333"/>
      <c r="FKU1417" s="333"/>
      <c r="FKV1417" s="333"/>
      <c r="FKW1417" s="333"/>
      <c r="FKX1417" s="333"/>
      <c r="FKY1417" s="333"/>
      <c r="FKZ1417" s="333"/>
      <c r="FLA1417" s="333"/>
      <c r="FLB1417" s="333"/>
      <c r="FLC1417" s="333"/>
      <c r="FLD1417" s="333"/>
      <c r="FLE1417" s="333"/>
      <c r="FLF1417" s="333"/>
      <c r="FLG1417" s="333"/>
      <c r="FLH1417" s="333"/>
      <c r="FLI1417" s="333"/>
      <c r="FLJ1417" s="333"/>
      <c r="FLK1417" s="333"/>
      <c r="FLL1417" s="333"/>
      <c r="FLM1417" s="333"/>
      <c r="FLN1417" s="333"/>
      <c r="FLO1417" s="333"/>
      <c r="FLP1417" s="333"/>
      <c r="FLQ1417" s="333"/>
      <c r="FLR1417" s="333"/>
      <c r="FLS1417" s="333"/>
      <c r="FLT1417" s="333"/>
      <c r="FLU1417" s="333"/>
      <c r="FLV1417" s="333"/>
      <c r="FLW1417" s="333"/>
      <c r="FLX1417" s="333"/>
      <c r="FLY1417" s="333"/>
      <c r="FLZ1417" s="333"/>
      <c r="FMA1417" s="333"/>
      <c r="FMB1417" s="333"/>
      <c r="FMC1417" s="333"/>
      <c r="FMD1417" s="333"/>
      <c r="FME1417" s="333"/>
      <c r="FMF1417" s="333"/>
      <c r="FMG1417" s="333"/>
      <c r="FMH1417" s="333"/>
      <c r="FMI1417" s="333"/>
      <c r="FMJ1417" s="333"/>
      <c r="FMK1417" s="333"/>
      <c r="FML1417" s="333"/>
      <c r="FMM1417" s="333"/>
      <c r="FMN1417" s="333"/>
      <c r="FMO1417" s="333"/>
      <c r="FMP1417" s="333"/>
      <c r="FMQ1417" s="333"/>
      <c r="FMR1417" s="333"/>
      <c r="FMS1417" s="333"/>
      <c r="FMT1417" s="333"/>
      <c r="FMU1417" s="333"/>
      <c r="FMV1417" s="333"/>
      <c r="FMW1417" s="333"/>
      <c r="FMX1417" s="333"/>
      <c r="FMY1417" s="333"/>
      <c r="FMZ1417" s="333"/>
      <c r="FNA1417" s="333"/>
      <c r="FNB1417" s="333"/>
      <c r="FNC1417" s="333"/>
      <c r="FND1417" s="333"/>
      <c r="FNE1417" s="333"/>
      <c r="FNF1417" s="333"/>
      <c r="FNG1417" s="333"/>
      <c r="FNH1417" s="333"/>
      <c r="FNI1417" s="333"/>
      <c r="FNJ1417" s="333"/>
      <c r="FNK1417" s="333"/>
      <c r="FNL1417" s="333"/>
      <c r="FNM1417" s="333"/>
      <c r="FNN1417" s="333"/>
      <c r="FNO1417" s="333"/>
      <c r="FNP1417" s="333"/>
      <c r="FNQ1417" s="333"/>
      <c r="FNR1417" s="333"/>
      <c r="FNS1417" s="333"/>
      <c r="FNT1417" s="333"/>
      <c r="FNU1417" s="333"/>
      <c r="FNV1417" s="333"/>
      <c r="FNW1417" s="333"/>
      <c r="FNX1417" s="333"/>
      <c r="FNY1417" s="333"/>
      <c r="FNZ1417" s="333"/>
      <c r="FOA1417" s="333"/>
      <c r="FOB1417" s="333"/>
      <c r="FOC1417" s="333"/>
      <c r="FOD1417" s="333"/>
      <c r="FOE1417" s="333"/>
      <c r="FOF1417" s="333"/>
      <c r="FOG1417" s="333"/>
      <c r="FOH1417" s="333"/>
      <c r="FOI1417" s="333"/>
      <c r="FOJ1417" s="333"/>
      <c r="FOK1417" s="333"/>
      <c r="FOL1417" s="333"/>
      <c r="FOM1417" s="333"/>
      <c r="FON1417" s="333"/>
      <c r="FOO1417" s="333"/>
      <c r="FOP1417" s="333"/>
      <c r="FOQ1417" s="333"/>
      <c r="FOR1417" s="333"/>
      <c r="FOS1417" s="333"/>
      <c r="FOT1417" s="333"/>
      <c r="FOU1417" s="333"/>
      <c r="FOV1417" s="333"/>
      <c r="FOW1417" s="333"/>
      <c r="FOX1417" s="333"/>
      <c r="FOY1417" s="333"/>
      <c r="FOZ1417" s="333"/>
      <c r="FPA1417" s="333"/>
      <c r="FPB1417" s="333"/>
      <c r="FPC1417" s="333"/>
      <c r="FPD1417" s="333"/>
      <c r="FPE1417" s="333"/>
      <c r="FPF1417" s="333"/>
      <c r="FPG1417" s="333"/>
      <c r="FPH1417" s="333"/>
      <c r="FPI1417" s="333"/>
      <c r="FPJ1417" s="333"/>
      <c r="FPK1417" s="333"/>
      <c r="FPL1417" s="333"/>
      <c r="FPM1417" s="333"/>
      <c r="FPN1417" s="333"/>
      <c r="FPO1417" s="333"/>
      <c r="FPP1417" s="333"/>
      <c r="FPQ1417" s="333"/>
      <c r="FPR1417" s="333"/>
      <c r="FPS1417" s="333"/>
      <c r="FPT1417" s="333"/>
      <c r="FPU1417" s="333"/>
      <c r="FPV1417" s="333"/>
      <c r="FPW1417" s="333"/>
      <c r="FPX1417" s="333"/>
      <c r="FPY1417" s="333"/>
      <c r="FPZ1417" s="333"/>
      <c r="FQA1417" s="333"/>
      <c r="FQB1417" s="333"/>
      <c r="FQC1417" s="333"/>
      <c r="FQD1417" s="333"/>
      <c r="FQE1417" s="333"/>
      <c r="FQF1417" s="333"/>
      <c r="FQG1417" s="333"/>
      <c r="FQH1417" s="333"/>
      <c r="FQI1417" s="333"/>
      <c r="FQJ1417" s="333"/>
      <c r="FQK1417" s="333"/>
      <c r="FQL1417" s="333"/>
      <c r="FQM1417" s="333"/>
      <c r="FQN1417" s="333"/>
      <c r="FQO1417" s="333"/>
      <c r="FQP1417" s="333"/>
      <c r="FQQ1417" s="333"/>
      <c r="FQR1417" s="333"/>
      <c r="FQS1417" s="333"/>
      <c r="FQT1417" s="333"/>
      <c r="FQU1417" s="333"/>
      <c r="FQV1417" s="333"/>
      <c r="FQW1417" s="333"/>
      <c r="FQX1417" s="333"/>
      <c r="FQY1417" s="333"/>
      <c r="FQZ1417" s="333"/>
      <c r="FRA1417" s="333"/>
      <c r="FRB1417" s="333"/>
      <c r="FRC1417" s="333"/>
      <c r="FRD1417" s="333"/>
      <c r="FRE1417" s="333"/>
      <c r="FRF1417" s="333"/>
      <c r="FRG1417" s="333"/>
      <c r="FRH1417" s="333"/>
      <c r="FRI1417" s="333"/>
      <c r="FRJ1417" s="333"/>
      <c r="FRK1417" s="333"/>
      <c r="FRL1417" s="333"/>
      <c r="FRM1417" s="333"/>
      <c r="FRN1417" s="333"/>
      <c r="FRO1417" s="333"/>
      <c r="FRP1417" s="333"/>
      <c r="FRQ1417" s="333"/>
      <c r="FRR1417" s="333"/>
      <c r="FRS1417" s="333"/>
      <c r="FRT1417" s="333"/>
      <c r="FRU1417" s="333"/>
      <c r="FRV1417" s="333"/>
      <c r="FRW1417" s="333"/>
      <c r="FRX1417" s="333"/>
      <c r="FRY1417" s="333"/>
      <c r="FRZ1417" s="333"/>
      <c r="FSA1417" s="333"/>
      <c r="FSB1417" s="333"/>
      <c r="FSC1417" s="333"/>
      <c r="FSD1417" s="333"/>
      <c r="FSE1417" s="333"/>
      <c r="FSF1417" s="333"/>
      <c r="FSG1417" s="333"/>
      <c r="FSH1417" s="333"/>
      <c r="FSI1417" s="333"/>
      <c r="FSJ1417" s="333"/>
      <c r="FSK1417" s="333"/>
      <c r="FSL1417" s="333"/>
      <c r="FSM1417" s="333"/>
      <c r="FSN1417" s="333"/>
      <c r="FSO1417" s="333"/>
      <c r="FSP1417" s="333"/>
      <c r="FSQ1417" s="333"/>
      <c r="FSR1417" s="333"/>
      <c r="FSS1417" s="333"/>
      <c r="FST1417" s="333"/>
      <c r="FSU1417" s="333"/>
      <c r="FSV1417" s="333"/>
      <c r="FSW1417" s="333"/>
      <c r="FSX1417" s="333"/>
      <c r="FSY1417" s="333"/>
      <c r="FSZ1417" s="333"/>
      <c r="FTA1417" s="333"/>
      <c r="FTB1417" s="333"/>
      <c r="FTC1417" s="333"/>
      <c r="FTD1417" s="333"/>
      <c r="FTE1417" s="333"/>
      <c r="FTF1417" s="333"/>
      <c r="FTG1417" s="333"/>
      <c r="FTH1417" s="333"/>
      <c r="FTI1417" s="333"/>
      <c r="FTJ1417" s="333"/>
      <c r="FTK1417" s="333"/>
      <c r="FTL1417" s="333"/>
      <c r="FTM1417" s="333"/>
      <c r="FTN1417" s="333"/>
      <c r="FTO1417" s="333"/>
      <c r="FTP1417" s="333"/>
      <c r="FTQ1417" s="333"/>
      <c r="FTR1417" s="333"/>
      <c r="FTS1417" s="333"/>
      <c r="FTT1417" s="333"/>
      <c r="FTU1417" s="333"/>
      <c r="FTV1417" s="333"/>
      <c r="FTW1417" s="333"/>
      <c r="FTX1417" s="333"/>
      <c r="FTY1417" s="333"/>
      <c r="FTZ1417" s="333"/>
      <c r="FUA1417" s="333"/>
      <c r="FUB1417" s="333"/>
      <c r="FUC1417" s="333"/>
      <c r="FUD1417" s="333"/>
      <c r="FUE1417" s="333"/>
      <c r="FUF1417" s="333"/>
      <c r="FUG1417" s="333"/>
      <c r="FUH1417" s="333"/>
      <c r="FUI1417" s="333"/>
      <c r="FUJ1417" s="333"/>
      <c r="FUK1417" s="333"/>
      <c r="FUL1417" s="333"/>
      <c r="FUM1417" s="333"/>
      <c r="FUN1417" s="333"/>
      <c r="FUO1417" s="333"/>
      <c r="FUP1417" s="333"/>
      <c r="FUQ1417" s="333"/>
      <c r="FUR1417" s="333"/>
      <c r="FUS1417" s="333"/>
      <c r="FUT1417" s="333"/>
      <c r="FUU1417" s="333"/>
      <c r="FUV1417" s="333"/>
      <c r="FUW1417" s="333"/>
      <c r="FUX1417" s="333"/>
      <c r="FUY1417" s="333"/>
      <c r="FUZ1417" s="333"/>
      <c r="FVA1417" s="333"/>
      <c r="FVB1417" s="333"/>
      <c r="FVC1417" s="333"/>
      <c r="FVD1417" s="333"/>
      <c r="FVE1417" s="333"/>
      <c r="FVF1417" s="333"/>
      <c r="FVG1417" s="333"/>
      <c r="FVH1417" s="333"/>
      <c r="FVI1417" s="333"/>
      <c r="FVJ1417" s="333"/>
      <c r="FVK1417" s="333"/>
      <c r="FVL1417" s="333"/>
      <c r="FVM1417" s="333"/>
      <c r="FVN1417" s="333"/>
      <c r="FVO1417" s="333"/>
      <c r="FVP1417" s="333"/>
      <c r="FVQ1417" s="333"/>
      <c r="FVR1417" s="333"/>
      <c r="FVS1417" s="333"/>
      <c r="FVT1417" s="333"/>
      <c r="FVU1417" s="333"/>
      <c r="FVV1417" s="333"/>
      <c r="FVW1417" s="333"/>
      <c r="FVX1417" s="333"/>
      <c r="FVY1417" s="333"/>
      <c r="FVZ1417" s="333"/>
      <c r="FWA1417" s="333"/>
      <c r="FWB1417" s="333"/>
      <c r="FWC1417" s="333"/>
      <c r="FWD1417" s="333"/>
      <c r="FWE1417" s="333"/>
      <c r="FWF1417" s="333"/>
      <c r="FWG1417" s="333"/>
      <c r="FWH1417" s="333"/>
      <c r="FWI1417" s="333"/>
      <c r="FWJ1417" s="333"/>
      <c r="FWK1417" s="333"/>
      <c r="FWL1417" s="333"/>
      <c r="FWM1417" s="333"/>
      <c r="FWN1417" s="333"/>
      <c r="FWO1417" s="333"/>
      <c r="FWP1417" s="333"/>
      <c r="FWQ1417" s="333"/>
      <c r="FWR1417" s="333"/>
      <c r="FWS1417" s="333"/>
      <c r="FWT1417" s="333"/>
      <c r="FWU1417" s="333"/>
      <c r="FWV1417" s="333"/>
      <c r="FWW1417" s="333"/>
      <c r="FWX1417" s="333"/>
      <c r="FWY1417" s="333"/>
      <c r="FWZ1417" s="333"/>
      <c r="FXA1417" s="333"/>
      <c r="FXB1417" s="333"/>
      <c r="FXC1417" s="333"/>
      <c r="FXD1417" s="333"/>
      <c r="FXE1417" s="333"/>
      <c r="FXF1417" s="333"/>
      <c r="FXG1417" s="333"/>
      <c r="FXH1417" s="333"/>
      <c r="FXI1417" s="333"/>
      <c r="FXJ1417" s="333"/>
      <c r="FXK1417" s="333"/>
      <c r="FXL1417" s="333"/>
      <c r="FXM1417" s="333"/>
      <c r="FXN1417" s="333"/>
      <c r="FXO1417" s="333"/>
      <c r="FXP1417" s="333"/>
      <c r="FXQ1417" s="333"/>
      <c r="FXR1417" s="333"/>
      <c r="FXS1417" s="333"/>
      <c r="FXT1417" s="333"/>
      <c r="FXU1417" s="333"/>
      <c r="FXV1417" s="333"/>
      <c r="FXW1417" s="333"/>
      <c r="FXX1417" s="333"/>
      <c r="FXY1417" s="333"/>
      <c r="FXZ1417" s="333"/>
      <c r="FYA1417" s="333"/>
      <c r="FYB1417" s="333"/>
      <c r="FYC1417" s="333"/>
      <c r="FYD1417" s="333"/>
      <c r="FYE1417" s="333"/>
      <c r="FYF1417" s="333"/>
      <c r="FYG1417" s="333"/>
      <c r="FYH1417" s="333"/>
      <c r="FYI1417" s="333"/>
      <c r="FYJ1417" s="333"/>
      <c r="FYK1417" s="333"/>
      <c r="FYL1417" s="333"/>
      <c r="FYM1417" s="333"/>
      <c r="FYN1417" s="333"/>
      <c r="FYO1417" s="333"/>
      <c r="FYP1417" s="333"/>
      <c r="FYQ1417" s="333"/>
      <c r="FYR1417" s="333"/>
      <c r="FYS1417" s="333"/>
      <c r="FYT1417" s="333"/>
      <c r="FYU1417" s="333"/>
      <c r="FYV1417" s="333"/>
      <c r="FYW1417" s="333"/>
      <c r="FYX1417" s="333"/>
      <c r="FYY1417" s="333"/>
      <c r="FYZ1417" s="333"/>
      <c r="FZA1417" s="333"/>
      <c r="FZB1417" s="333"/>
      <c r="FZC1417" s="333"/>
      <c r="FZD1417" s="333"/>
      <c r="FZE1417" s="333"/>
      <c r="FZF1417" s="333"/>
      <c r="FZG1417" s="333"/>
      <c r="FZH1417" s="333"/>
      <c r="FZI1417" s="333"/>
      <c r="FZJ1417" s="333"/>
      <c r="FZK1417" s="333"/>
      <c r="FZL1417" s="333"/>
      <c r="FZM1417" s="333"/>
      <c r="FZN1417" s="333"/>
      <c r="FZO1417" s="333"/>
      <c r="FZP1417" s="333"/>
      <c r="FZQ1417" s="333"/>
      <c r="FZR1417" s="333"/>
      <c r="FZS1417" s="333"/>
      <c r="FZT1417" s="333"/>
      <c r="FZU1417" s="333"/>
      <c r="FZV1417" s="333"/>
      <c r="FZW1417" s="333"/>
      <c r="FZX1417" s="333"/>
      <c r="FZY1417" s="333"/>
      <c r="FZZ1417" s="333"/>
      <c r="GAA1417" s="333"/>
      <c r="GAB1417" s="333"/>
      <c r="GAC1417" s="333"/>
      <c r="GAD1417" s="333"/>
      <c r="GAE1417" s="333"/>
      <c r="GAF1417" s="333"/>
      <c r="GAG1417" s="333"/>
      <c r="GAH1417" s="333"/>
      <c r="GAI1417" s="333"/>
      <c r="GAJ1417" s="333"/>
      <c r="GAK1417" s="333"/>
      <c r="GAL1417" s="333"/>
      <c r="GAM1417" s="333"/>
      <c r="GAN1417" s="333"/>
      <c r="GAO1417" s="333"/>
      <c r="GAP1417" s="333"/>
      <c r="GAQ1417" s="333"/>
      <c r="GAR1417" s="333"/>
      <c r="GAS1417" s="333"/>
      <c r="GAT1417" s="333"/>
      <c r="GAU1417" s="333"/>
      <c r="GAV1417" s="333"/>
      <c r="GAW1417" s="333"/>
      <c r="GAX1417" s="333"/>
      <c r="GAY1417" s="333"/>
      <c r="GAZ1417" s="333"/>
      <c r="GBA1417" s="333"/>
      <c r="GBB1417" s="333"/>
      <c r="GBC1417" s="333"/>
      <c r="GBD1417" s="333"/>
      <c r="GBE1417" s="333"/>
      <c r="GBF1417" s="333"/>
      <c r="GBG1417" s="333"/>
      <c r="GBH1417" s="333"/>
      <c r="GBI1417" s="333"/>
      <c r="GBJ1417" s="333"/>
      <c r="GBK1417" s="333"/>
      <c r="GBL1417" s="333"/>
      <c r="GBM1417" s="333"/>
      <c r="GBN1417" s="333"/>
      <c r="GBO1417" s="333"/>
      <c r="GBP1417" s="333"/>
      <c r="GBQ1417" s="333"/>
      <c r="GBR1417" s="333"/>
      <c r="GBS1417" s="333"/>
      <c r="GBT1417" s="333"/>
      <c r="GBU1417" s="333"/>
      <c r="GBV1417" s="333"/>
      <c r="GBW1417" s="333"/>
      <c r="GBX1417" s="333"/>
      <c r="GBY1417" s="333"/>
      <c r="GBZ1417" s="333"/>
      <c r="GCA1417" s="333"/>
      <c r="GCB1417" s="333"/>
      <c r="GCC1417" s="333"/>
      <c r="GCD1417" s="333"/>
      <c r="GCE1417" s="333"/>
      <c r="GCF1417" s="333"/>
      <c r="GCG1417" s="333"/>
      <c r="GCH1417" s="333"/>
      <c r="GCI1417" s="333"/>
      <c r="GCJ1417" s="333"/>
      <c r="GCK1417" s="333"/>
      <c r="GCL1417" s="333"/>
      <c r="GCM1417" s="333"/>
      <c r="GCN1417" s="333"/>
      <c r="GCO1417" s="333"/>
      <c r="GCP1417" s="333"/>
      <c r="GCQ1417" s="333"/>
      <c r="GCR1417" s="333"/>
      <c r="GCS1417" s="333"/>
      <c r="GCT1417" s="333"/>
      <c r="GCU1417" s="333"/>
      <c r="GCV1417" s="333"/>
      <c r="GCW1417" s="333"/>
      <c r="GCX1417" s="333"/>
      <c r="GCY1417" s="333"/>
      <c r="GCZ1417" s="333"/>
      <c r="GDA1417" s="333"/>
      <c r="GDB1417" s="333"/>
      <c r="GDC1417" s="333"/>
      <c r="GDD1417" s="333"/>
      <c r="GDE1417" s="333"/>
      <c r="GDF1417" s="333"/>
      <c r="GDG1417" s="333"/>
      <c r="GDH1417" s="333"/>
      <c r="GDI1417" s="333"/>
      <c r="GDJ1417" s="333"/>
      <c r="GDK1417" s="333"/>
      <c r="GDL1417" s="333"/>
      <c r="GDM1417" s="333"/>
      <c r="GDN1417" s="333"/>
      <c r="GDO1417" s="333"/>
      <c r="GDP1417" s="333"/>
      <c r="GDQ1417" s="333"/>
      <c r="GDR1417" s="333"/>
      <c r="GDS1417" s="333"/>
      <c r="GDT1417" s="333"/>
      <c r="GDU1417" s="333"/>
      <c r="GDV1417" s="333"/>
      <c r="GDW1417" s="333"/>
      <c r="GDX1417" s="333"/>
      <c r="GDY1417" s="333"/>
      <c r="GDZ1417" s="333"/>
      <c r="GEA1417" s="333"/>
      <c r="GEB1417" s="333"/>
      <c r="GEC1417" s="333"/>
      <c r="GED1417" s="333"/>
      <c r="GEE1417" s="333"/>
      <c r="GEF1417" s="333"/>
      <c r="GEG1417" s="333"/>
      <c r="GEH1417" s="333"/>
      <c r="GEI1417" s="333"/>
      <c r="GEJ1417" s="333"/>
      <c r="GEK1417" s="333"/>
      <c r="GEL1417" s="333"/>
      <c r="GEM1417" s="333"/>
      <c r="GEN1417" s="333"/>
      <c r="GEO1417" s="333"/>
      <c r="GEP1417" s="333"/>
      <c r="GEQ1417" s="333"/>
      <c r="GER1417" s="333"/>
      <c r="GES1417" s="333"/>
      <c r="GET1417" s="333"/>
      <c r="GEU1417" s="333"/>
      <c r="GEV1417" s="333"/>
      <c r="GEW1417" s="333"/>
      <c r="GEX1417" s="333"/>
      <c r="GEY1417" s="333"/>
      <c r="GEZ1417" s="333"/>
      <c r="GFA1417" s="333"/>
      <c r="GFB1417" s="333"/>
      <c r="GFC1417" s="333"/>
      <c r="GFD1417" s="333"/>
      <c r="GFE1417" s="333"/>
      <c r="GFF1417" s="333"/>
      <c r="GFG1417" s="333"/>
      <c r="GFH1417" s="333"/>
      <c r="GFI1417" s="333"/>
      <c r="GFJ1417" s="333"/>
      <c r="GFK1417" s="333"/>
      <c r="GFL1417" s="333"/>
      <c r="GFM1417" s="333"/>
      <c r="GFN1417" s="333"/>
      <c r="GFO1417" s="333"/>
      <c r="GFP1417" s="333"/>
      <c r="GFQ1417" s="333"/>
      <c r="GFR1417" s="333"/>
      <c r="GFS1417" s="333"/>
      <c r="GFT1417" s="333"/>
      <c r="GFU1417" s="333"/>
      <c r="GFV1417" s="333"/>
      <c r="GFW1417" s="333"/>
      <c r="GFX1417" s="333"/>
      <c r="GFY1417" s="333"/>
      <c r="GFZ1417" s="333"/>
      <c r="GGA1417" s="333"/>
      <c r="GGB1417" s="333"/>
      <c r="GGC1417" s="333"/>
      <c r="GGD1417" s="333"/>
      <c r="GGE1417" s="333"/>
      <c r="GGF1417" s="333"/>
      <c r="GGG1417" s="333"/>
      <c r="GGH1417" s="333"/>
      <c r="GGI1417" s="333"/>
      <c r="GGJ1417" s="333"/>
      <c r="GGK1417" s="333"/>
      <c r="GGL1417" s="333"/>
      <c r="GGM1417" s="333"/>
      <c r="GGN1417" s="333"/>
      <c r="GGO1417" s="333"/>
      <c r="GGP1417" s="333"/>
      <c r="GGQ1417" s="333"/>
      <c r="GGR1417" s="333"/>
      <c r="GGS1417" s="333"/>
      <c r="GGT1417" s="333"/>
      <c r="GGU1417" s="333"/>
      <c r="GGV1417" s="333"/>
      <c r="GGW1417" s="333"/>
      <c r="GGX1417" s="333"/>
      <c r="GGY1417" s="333"/>
      <c r="GGZ1417" s="333"/>
      <c r="GHA1417" s="333"/>
      <c r="GHB1417" s="333"/>
      <c r="GHC1417" s="333"/>
      <c r="GHD1417" s="333"/>
      <c r="GHE1417" s="333"/>
      <c r="GHF1417" s="333"/>
      <c r="GHG1417" s="333"/>
      <c r="GHH1417" s="333"/>
      <c r="GHI1417" s="333"/>
      <c r="GHJ1417" s="333"/>
      <c r="GHK1417" s="333"/>
      <c r="GHL1417" s="333"/>
      <c r="GHM1417" s="333"/>
      <c r="GHN1417" s="333"/>
      <c r="GHO1417" s="333"/>
      <c r="GHP1417" s="333"/>
      <c r="GHQ1417" s="333"/>
      <c r="GHR1417" s="333"/>
      <c r="GHS1417" s="333"/>
      <c r="GHT1417" s="333"/>
      <c r="GHU1417" s="333"/>
      <c r="GHV1417" s="333"/>
      <c r="GHW1417" s="333"/>
      <c r="GHX1417" s="333"/>
      <c r="GHY1417" s="333"/>
      <c r="GHZ1417" s="333"/>
      <c r="GIA1417" s="333"/>
      <c r="GIB1417" s="333"/>
      <c r="GIC1417" s="333"/>
      <c r="GID1417" s="333"/>
      <c r="GIE1417" s="333"/>
      <c r="GIF1417" s="333"/>
      <c r="GIG1417" s="333"/>
      <c r="GIH1417" s="333"/>
      <c r="GII1417" s="333"/>
      <c r="GIJ1417" s="333"/>
      <c r="GIK1417" s="333"/>
      <c r="GIL1417" s="333"/>
      <c r="GIM1417" s="333"/>
      <c r="GIN1417" s="333"/>
      <c r="GIO1417" s="333"/>
      <c r="GIP1417" s="333"/>
      <c r="GIQ1417" s="333"/>
      <c r="GIR1417" s="333"/>
      <c r="GIS1417" s="333"/>
      <c r="GIT1417" s="333"/>
      <c r="GIU1417" s="333"/>
      <c r="GIV1417" s="333"/>
      <c r="GIW1417" s="333"/>
      <c r="GIX1417" s="333"/>
      <c r="GIY1417" s="333"/>
      <c r="GIZ1417" s="333"/>
      <c r="GJA1417" s="333"/>
      <c r="GJB1417" s="333"/>
      <c r="GJC1417" s="333"/>
      <c r="GJD1417" s="333"/>
      <c r="GJE1417" s="333"/>
      <c r="GJF1417" s="333"/>
      <c r="GJG1417" s="333"/>
      <c r="GJH1417" s="333"/>
      <c r="GJI1417" s="333"/>
      <c r="GJJ1417" s="333"/>
      <c r="GJK1417" s="333"/>
      <c r="GJL1417" s="333"/>
      <c r="GJM1417" s="333"/>
      <c r="GJN1417" s="333"/>
      <c r="GJO1417" s="333"/>
      <c r="GJP1417" s="333"/>
      <c r="GJQ1417" s="333"/>
      <c r="GJR1417" s="333"/>
      <c r="GJS1417" s="333"/>
      <c r="GJT1417" s="333"/>
      <c r="GJU1417" s="333"/>
      <c r="GJV1417" s="333"/>
      <c r="GJW1417" s="333"/>
      <c r="GJX1417" s="333"/>
      <c r="GJY1417" s="333"/>
      <c r="GJZ1417" s="333"/>
      <c r="GKA1417" s="333"/>
      <c r="GKB1417" s="333"/>
      <c r="GKC1417" s="333"/>
      <c r="GKD1417" s="333"/>
      <c r="GKE1417" s="333"/>
      <c r="GKF1417" s="333"/>
      <c r="GKG1417" s="333"/>
      <c r="GKH1417" s="333"/>
      <c r="GKI1417" s="333"/>
      <c r="GKJ1417" s="333"/>
      <c r="GKK1417" s="333"/>
      <c r="GKL1417" s="333"/>
      <c r="GKM1417" s="333"/>
      <c r="GKN1417" s="333"/>
      <c r="GKO1417" s="333"/>
      <c r="GKP1417" s="333"/>
      <c r="GKQ1417" s="333"/>
      <c r="GKR1417" s="333"/>
      <c r="GKS1417" s="333"/>
      <c r="GKT1417" s="333"/>
      <c r="GKU1417" s="333"/>
      <c r="GKV1417" s="333"/>
      <c r="GKW1417" s="333"/>
      <c r="GKX1417" s="333"/>
      <c r="GKY1417" s="333"/>
      <c r="GKZ1417" s="333"/>
      <c r="GLA1417" s="333"/>
      <c r="GLB1417" s="333"/>
      <c r="GLC1417" s="333"/>
      <c r="GLD1417" s="333"/>
      <c r="GLE1417" s="333"/>
      <c r="GLF1417" s="333"/>
      <c r="GLG1417" s="333"/>
      <c r="GLH1417" s="333"/>
      <c r="GLI1417" s="333"/>
      <c r="GLJ1417" s="333"/>
      <c r="GLK1417" s="333"/>
      <c r="GLL1417" s="333"/>
      <c r="GLM1417" s="333"/>
      <c r="GLN1417" s="333"/>
      <c r="GLO1417" s="333"/>
      <c r="GLP1417" s="333"/>
      <c r="GLQ1417" s="333"/>
      <c r="GLR1417" s="333"/>
      <c r="GLS1417" s="333"/>
      <c r="GLT1417" s="333"/>
      <c r="GLU1417" s="333"/>
      <c r="GLV1417" s="333"/>
      <c r="GLW1417" s="333"/>
      <c r="GLX1417" s="333"/>
      <c r="GLY1417" s="333"/>
      <c r="GLZ1417" s="333"/>
      <c r="GMA1417" s="333"/>
      <c r="GMB1417" s="333"/>
      <c r="GMC1417" s="333"/>
      <c r="GMD1417" s="333"/>
      <c r="GME1417" s="333"/>
      <c r="GMF1417" s="333"/>
      <c r="GMG1417" s="333"/>
      <c r="GMH1417" s="333"/>
      <c r="GMI1417" s="333"/>
      <c r="GMJ1417" s="333"/>
      <c r="GMK1417" s="333"/>
      <c r="GML1417" s="333"/>
      <c r="GMM1417" s="333"/>
      <c r="GMN1417" s="333"/>
      <c r="GMO1417" s="333"/>
      <c r="GMP1417" s="333"/>
      <c r="GMQ1417" s="333"/>
      <c r="GMR1417" s="333"/>
      <c r="GMS1417" s="333"/>
      <c r="GMT1417" s="333"/>
      <c r="GMU1417" s="333"/>
      <c r="GMV1417" s="333"/>
      <c r="GMW1417" s="333"/>
      <c r="GMX1417" s="333"/>
      <c r="GMY1417" s="333"/>
      <c r="GMZ1417" s="333"/>
      <c r="GNA1417" s="333"/>
      <c r="GNB1417" s="333"/>
      <c r="GNC1417" s="333"/>
      <c r="GND1417" s="333"/>
      <c r="GNE1417" s="333"/>
      <c r="GNF1417" s="333"/>
      <c r="GNG1417" s="333"/>
      <c r="GNH1417" s="333"/>
      <c r="GNI1417" s="333"/>
      <c r="GNJ1417" s="333"/>
      <c r="GNK1417" s="333"/>
      <c r="GNL1417" s="333"/>
      <c r="GNM1417" s="333"/>
      <c r="GNN1417" s="333"/>
      <c r="GNO1417" s="333"/>
      <c r="GNP1417" s="333"/>
      <c r="GNQ1417" s="333"/>
      <c r="GNR1417" s="333"/>
      <c r="GNS1417" s="333"/>
      <c r="GNT1417" s="333"/>
      <c r="GNU1417" s="333"/>
      <c r="GNV1417" s="333"/>
      <c r="GNW1417" s="333"/>
      <c r="GNX1417" s="333"/>
      <c r="GNY1417" s="333"/>
      <c r="GNZ1417" s="333"/>
      <c r="GOA1417" s="333"/>
      <c r="GOB1417" s="333"/>
      <c r="GOC1417" s="333"/>
      <c r="GOD1417" s="333"/>
      <c r="GOE1417" s="333"/>
      <c r="GOF1417" s="333"/>
      <c r="GOG1417" s="333"/>
      <c r="GOH1417" s="333"/>
      <c r="GOI1417" s="333"/>
      <c r="GOJ1417" s="333"/>
      <c r="GOK1417" s="333"/>
      <c r="GOL1417" s="333"/>
      <c r="GOM1417" s="333"/>
      <c r="GON1417" s="333"/>
      <c r="GOO1417" s="333"/>
      <c r="GOP1417" s="333"/>
      <c r="GOQ1417" s="333"/>
      <c r="GOR1417" s="333"/>
      <c r="GOS1417" s="333"/>
      <c r="GOT1417" s="333"/>
      <c r="GOU1417" s="333"/>
      <c r="GOV1417" s="333"/>
      <c r="GOW1417" s="333"/>
      <c r="GOX1417" s="333"/>
      <c r="GOY1417" s="333"/>
      <c r="GOZ1417" s="333"/>
      <c r="GPA1417" s="333"/>
      <c r="GPB1417" s="333"/>
      <c r="GPC1417" s="333"/>
      <c r="GPD1417" s="333"/>
      <c r="GPE1417" s="333"/>
      <c r="GPF1417" s="333"/>
      <c r="GPG1417" s="333"/>
      <c r="GPH1417" s="333"/>
      <c r="GPI1417" s="333"/>
      <c r="GPJ1417" s="333"/>
      <c r="GPK1417" s="333"/>
      <c r="GPL1417" s="333"/>
      <c r="GPM1417" s="333"/>
      <c r="GPN1417" s="333"/>
      <c r="GPO1417" s="333"/>
      <c r="GPP1417" s="333"/>
      <c r="GPQ1417" s="333"/>
      <c r="GPR1417" s="333"/>
      <c r="GPS1417" s="333"/>
      <c r="GPT1417" s="333"/>
      <c r="GPU1417" s="333"/>
      <c r="GPV1417" s="333"/>
      <c r="GPW1417" s="333"/>
      <c r="GPX1417" s="333"/>
      <c r="GPY1417" s="333"/>
      <c r="GPZ1417" s="333"/>
      <c r="GQA1417" s="333"/>
      <c r="GQB1417" s="333"/>
      <c r="GQC1417" s="333"/>
      <c r="GQD1417" s="333"/>
      <c r="GQE1417" s="333"/>
      <c r="GQF1417" s="333"/>
      <c r="GQG1417" s="333"/>
      <c r="GQH1417" s="333"/>
      <c r="GQI1417" s="333"/>
      <c r="GQJ1417" s="333"/>
      <c r="GQK1417" s="333"/>
      <c r="GQL1417" s="333"/>
      <c r="GQM1417" s="333"/>
      <c r="GQN1417" s="333"/>
      <c r="GQO1417" s="333"/>
      <c r="GQP1417" s="333"/>
      <c r="GQQ1417" s="333"/>
      <c r="GQR1417" s="333"/>
      <c r="GQS1417" s="333"/>
      <c r="GQT1417" s="333"/>
      <c r="GQU1417" s="333"/>
      <c r="GQV1417" s="333"/>
      <c r="GQW1417" s="333"/>
      <c r="GQX1417" s="333"/>
      <c r="GQY1417" s="333"/>
      <c r="GQZ1417" s="333"/>
      <c r="GRA1417" s="333"/>
      <c r="GRB1417" s="333"/>
      <c r="GRC1417" s="333"/>
      <c r="GRD1417" s="333"/>
      <c r="GRE1417" s="333"/>
      <c r="GRF1417" s="333"/>
      <c r="GRG1417" s="333"/>
      <c r="GRH1417" s="333"/>
      <c r="GRI1417" s="333"/>
      <c r="GRJ1417" s="333"/>
      <c r="GRK1417" s="333"/>
      <c r="GRL1417" s="333"/>
      <c r="GRM1417" s="333"/>
      <c r="GRN1417" s="333"/>
      <c r="GRO1417" s="333"/>
      <c r="GRP1417" s="333"/>
      <c r="GRQ1417" s="333"/>
      <c r="GRR1417" s="333"/>
      <c r="GRS1417" s="333"/>
      <c r="GRT1417" s="333"/>
      <c r="GRU1417" s="333"/>
      <c r="GRV1417" s="333"/>
      <c r="GRW1417" s="333"/>
      <c r="GRX1417" s="333"/>
      <c r="GRY1417" s="333"/>
      <c r="GRZ1417" s="333"/>
      <c r="GSA1417" s="333"/>
      <c r="GSB1417" s="333"/>
      <c r="GSC1417" s="333"/>
      <c r="GSD1417" s="333"/>
      <c r="GSE1417" s="333"/>
      <c r="GSF1417" s="333"/>
      <c r="GSG1417" s="333"/>
      <c r="GSH1417" s="333"/>
      <c r="GSI1417" s="333"/>
      <c r="GSJ1417" s="333"/>
      <c r="GSK1417" s="333"/>
      <c r="GSL1417" s="333"/>
      <c r="GSM1417" s="333"/>
      <c r="GSN1417" s="333"/>
      <c r="GSO1417" s="333"/>
      <c r="GSP1417" s="333"/>
      <c r="GSQ1417" s="333"/>
      <c r="GSR1417" s="333"/>
      <c r="GSS1417" s="333"/>
      <c r="GST1417" s="333"/>
      <c r="GSU1417" s="333"/>
      <c r="GSV1417" s="333"/>
      <c r="GSW1417" s="333"/>
      <c r="GSX1417" s="333"/>
      <c r="GSY1417" s="333"/>
      <c r="GSZ1417" s="333"/>
      <c r="GTA1417" s="333"/>
      <c r="GTB1417" s="333"/>
      <c r="GTC1417" s="333"/>
      <c r="GTD1417" s="333"/>
      <c r="GTE1417" s="333"/>
      <c r="GTF1417" s="333"/>
      <c r="GTG1417" s="333"/>
      <c r="GTH1417" s="333"/>
      <c r="GTI1417" s="333"/>
      <c r="GTJ1417" s="333"/>
      <c r="GTK1417" s="333"/>
      <c r="GTL1417" s="333"/>
      <c r="GTM1417" s="333"/>
      <c r="GTN1417" s="333"/>
      <c r="GTO1417" s="333"/>
      <c r="GTP1417" s="333"/>
      <c r="GTQ1417" s="333"/>
      <c r="GTR1417" s="333"/>
      <c r="GTS1417" s="333"/>
      <c r="GTT1417" s="333"/>
      <c r="GTU1417" s="333"/>
      <c r="GTV1417" s="333"/>
      <c r="GTW1417" s="333"/>
      <c r="GTX1417" s="333"/>
      <c r="GTY1417" s="333"/>
      <c r="GTZ1417" s="333"/>
      <c r="GUA1417" s="333"/>
      <c r="GUB1417" s="333"/>
      <c r="GUC1417" s="333"/>
      <c r="GUD1417" s="333"/>
      <c r="GUE1417" s="333"/>
      <c r="GUF1417" s="333"/>
      <c r="GUG1417" s="333"/>
      <c r="GUH1417" s="333"/>
      <c r="GUI1417" s="333"/>
      <c r="GUJ1417" s="333"/>
      <c r="GUK1417" s="333"/>
      <c r="GUL1417" s="333"/>
      <c r="GUM1417" s="333"/>
      <c r="GUN1417" s="333"/>
      <c r="GUO1417" s="333"/>
      <c r="GUP1417" s="333"/>
      <c r="GUQ1417" s="333"/>
      <c r="GUR1417" s="333"/>
      <c r="GUS1417" s="333"/>
      <c r="GUT1417" s="333"/>
      <c r="GUU1417" s="333"/>
      <c r="GUV1417" s="333"/>
      <c r="GUW1417" s="333"/>
      <c r="GUX1417" s="333"/>
      <c r="GUY1417" s="333"/>
      <c r="GUZ1417" s="333"/>
      <c r="GVA1417" s="333"/>
      <c r="GVB1417" s="333"/>
      <c r="GVC1417" s="333"/>
      <c r="GVD1417" s="333"/>
      <c r="GVE1417" s="333"/>
      <c r="GVF1417" s="333"/>
      <c r="GVG1417" s="333"/>
      <c r="GVH1417" s="333"/>
      <c r="GVI1417" s="333"/>
      <c r="GVJ1417" s="333"/>
      <c r="GVK1417" s="333"/>
      <c r="GVL1417" s="333"/>
      <c r="GVM1417" s="333"/>
      <c r="GVN1417" s="333"/>
      <c r="GVO1417" s="333"/>
      <c r="GVP1417" s="333"/>
      <c r="GVQ1417" s="333"/>
      <c r="GVR1417" s="333"/>
      <c r="GVS1417" s="333"/>
      <c r="GVT1417" s="333"/>
      <c r="GVU1417" s="333"/>
      <c r="GVV1417" s="333"/>
      <c r="GVW1417" s="333"/>
      <c r="GVX1417" s="333"/>
      <c r="GVY1417" s="333"/>
      <c r="GVZ1417" s="333"/>
      <c r="GWA1417" s="333"/>
      <c r="GWB1417" s="333"/>
      <c r="GWC1417" s="333"/>
      <c r="GWD1417" s="333"/>
      <c r="GWE1417" s="333"/>
      <c r="GWF1417" s="333"/>
      <c r="GWG1417" s="333"/>
      <c r="GWH1417" s="333"/>
      <c r="GWI1417" s="333"/>
      <c r="GWJ1417" s="333"/>
      <c r="GWK1417" s="333"/>
      <c r="GWL1417" s="333"/>
      <c r="GWM1417" s="333"/>
      <c r="GWN1417" s="333"/>
      <c r="GWO1417" s="333"/>
      <c r="GWP1417" s="333"/>
      <c r="GWQ1417" s="333"/>
      <c r="GWR1417" s="333"/>
      <c r="GWS1417" s="333"/>
      <c r="GWT1417" s="333"/>
      <c r="GWU1417" s="333"/>
      <c r="GWV1417" s="333"/>
      <c r="GWW1417" s="333"/>
      <c r="GWX1417" s="333"/>
      <c r="GWY1417" s="333"/>
      <c r="GWZ1417" s="333"/>
      <c r="GXA1417" s="333"/>
      <c r="GXB1417" s="333"/>
      <c r="GXC1417" s="333"/>
      <c r="GXD1417" s="333"/>
      <c r="GXE1417" s="333"/>
      <c r="GXF1417" s="333"/>
      <c r="GXG1417" s="333"/>
      <c r="GXH1417" s="333"/>
      <c r="GXI1417" s="333"/>
      <c r="GXJ1417" s="333"/>
      <c r="GXK1417" s="333"/>
      <c r="GXL1417" s="333"/>
      <c r="GXM1417" s="333"/>
      <c r="GXN1417" s="333"/>
      <c r="GXO1417" s="333"/>
      <c r="GXP1417" s="333"/>
      <c r="GXQ1417" s="333"/>
      <c r="GXR1417" s="333"/>
      <c r="GXS1417" s="333"/>
      <c r="GXT1417" s="333"/>
      <c r="GXU1417" s="333"/>
      <c r="GXV1417" s="333"/>
      <c r="GXW1417" s="333"/>
      <c r="GXX1417" s="333"/>
      <c r="GXY1417" s="333"/>
      <c r="GXZ1417" s="333"/>
      <c r="GYA1417" s="333"/>
      <c r="GYB1417" s="333"/>
      <c r="GYC1417" s="333"/>
      <c r="GYD1417" s="333"/>
      <c r="GYE1417" s="333"/>
      <c r="GYF1417" s="333"/>
      <c r="GYG1417" s="333"/>
      <c r="GYH1417" s="333"/>
      <c r="GYI1417" s="333"/>
      <c r="GYJ1417" s="333"/>
      <c r="GYK1417" s="333"/>
      <c r="GYL1417" s="333"/>
      <c r="GYM1417" s="333"/>
      <c r="GYN1417" s="333"/>
      <c r="GYO1417" s="333"/>
      <c r="GYP1417" s="333"/>
      <c r="GYQ1417" s="333"/>
      <c r="GYR1417" s="333"/>
      <c r="GYS1417" s="333"/>
      <c r="GYT1417" s="333"/>
      <c r="GYU1417" s="333"/>
      <c r="GYV1417" s="333"/>
      <c r="GYW1417" s="333"/>
      <c r="GYX1417" s="333"/>
      <c r="GYY1417" s="333"/>
      <c r="GYZ1417" s="333"/>
      <c r="GZA1417" s="333"/>
      <c r="GZB1417" s="333"/>
      <c r="GZC1417" s="333"/>
      <c r="GZD1417" s="333"/>
      <c r="GZE1417" s="333"/>
      <c r="GZF1417" s="333"/>
      <c r="GZG1417" s="333"/>
      <c r="GZH1417" s="333"/>
      <c r="GZI1417" s="333"/>
      <c r="GZJ1417" s="333"/>
      <c r="GZK1417" s="333"/>
      <c r="GZL1417" s="333"/>
      <c r="GZM1417" s="333"/>
      <c r="GZN1417" s="333"/>
      <c r="GZO1417" s="333"/>
      <c r="GZP1417" s="333"/>
      <c r="GZQ1417" s="333"/>
      <c r="GZR1417" s="333"/>
      <c r="GZS1417" s="333"/>
      <c r="GZT1417" s="333"/>
      <c r="GZU1417" s="333"/>
      <c r="GZV1417" s="333"/>
      <c r="GZW1417" s="333"/>
      <c r="GZX1417" s="333"/>
      <c r="GZY1417" s="333"/>
      <c r="GZZ1417" s="333"/>
      <c r="HAA1417" s="333"/>
      <c r="HAB1417" s="333"/>
      <c r="HAC1417" s="333"/>
      <c r="HAD1417" s="333"/>
      <c r="HAE1417" s="333"/>
      <c r="HAF1417" s="333"/>
      <c r="HAG1417" s="333"/>
      <c r="HAH1417" s="333"/>
      <c r="HAI1417" s="333"/>
      <c r="HAJ1417" s="333"/>
      <c r="HAK1417" s="333"/>
      <c r="HAL1417" s="333"/>
      <c r="HAM1417" s="333"/>
      <c r="HAN1417" s="333"/>
      <c r="HAO1417" s="333"/>
      <c r="HAP1417" s="333"/>
      <c r="HAQ1417" s="333"/>
      <c r="HAR1417" s="333"/>
      <c r="HAS1417" s="333"/>
      <c r="HAT1417" s="333"/>
      <c r="HAU1417" s="333"/>
      <c r="HAV1417" s="333"/>
      <c r="HAW1417" s="333"/>
      <c r="HAX1417" s="333"/>
      <c r="HAY1417" s="333"/>
      <c r="HAZ1417" s="333"/>
      <c r="HBA1417" s="333"/>
      <c r="HBB1417" s="333"/>
      <c r="HBC1417" s="333"/>
      <c r="HBD1417" s="333"/>
      <c r="HBE1417" s="333"/>
      <c r="HBF1417" s="333"/>
      <c r="HBG1417" s="333"/>
      <c r="HBH1417" s="333"/>
      <c r="HBI1417" s="333"/>
      <c r="HBJ1417" s="333"/>
      <c r="HBK1417" s="333"/>
      <c r="HBL1417" s="333"/>
      <c r="HBM1417" s="333"/>
      <c r="HBN1417" s="333"/>
      <c r="HBO1417" s="333"/>
      <c r="HBP1417" s="333"/>
      <c r="HBQ1417" s="333"/>
      <c r="HBR1417" s="333"/>
      <c r="HBS1417" s="333"/>
      <c r="HBT1417" s="333"/>
      <c r="HBU1417" s="333"/>
      <c r="HBV1417" s="333"/>
      <c r="HBW1417" s="333"/>
      <c r="HBX1417" s="333"/>
      <c r="HBY1417" s="333"/>
      <c r="HBZ1417" s="333"/>
      <c r="HCA1417" s="333"/>
      <c r="HCB1417" s="333"/>
      <c r="HCC1417" s="333"/>
      <c r="HCD1417" s="333"/>
      <c r="HCE1417" s="333"/>
      <c r="HCF1417" s="333"/>
      <c r="HCG1417" s="333"/>
      <c r="HCH1417" s="333"/>
      <c r="HCI1417" s="333"/>
      <c r="HCJ1417" s="333"/>
      <c r="HCK1417" s="333"/>
      <c r="HCL1417" s="333"/>
      <c r="HCM1417" s="333"/>
      <c r="HCN1417" s="333"/>
      <c r="HCO1417" s="333"/>
      <c r="HCP1417" s="333"/>
      <c r="HCQ1417" s="333"/>
      <c r="HCR1417" s="333"/>
      <c r="HCS1417" s="333"/>
      <c r="HCT1417" s="333"/>
      <c r="HCU1417" s="333"/>
      <c r="HCV1417" s="333"/>
      <c r="HCW1417" s="333"/>
      <c r="HCX1417" s="333"/>
      <c r="HCY1417" s="333"/>
      <c r="HCZ1417" s="333"/>
      <c r="HDA1417" s="333"/>
      <c r="HDB1417" s="333"/>
      <c r="HDC1417" s="333"/>
      <c r="HDD1417" s="333"/>
      <c r="HDE1417" s="333"/>
      <c r="HDF1417" s="333"/>
      <c r="HDG1417" s="333"/>
      <c r="HDH1417" s="333"/>
      <c r="HDI1417" s="333"/>
      <c r="HDJ1417" s="333"/>
      <c r="HDK1417" s="333"/>
      <c r="HDL1417" s="333"/>
      <c r="HDM1417" s="333"/>
      <c r="HDN1417" s="333"/>
      <c r="HDO1417" s="333"/>
      <c r="HDP1417" s="333"/>
      <c r="HDQ1417" s="333"/>
      <c r="HDR1417" s="333"/>
      <c r="HDS1417" s="333"/>
      <c r="HDT1417" s="333"/>
      <c r="HDU1417" s="333"/>
      <c r="HDV1417" s="333"/>
      <c r="HDW1417" s="333"/>
      <c r="HDX1417" s="333"/>
      <c r="HDY1417" s="333"/>
      <c r="HDZ1417" s="333"/>
      <c r="HEA1417" s="333"/>
      <c r="HEB1417" s="333"/>
      <c r="HEC1417" s="333"/>
      <c r="HED1417" s="333"/>
      <c r="HEE1417" s="333"/>
      <c r="HEF1417" s="333"/>
      <c r="HEG1417" s="333"/>
      <c r="HEH1417" s="333"/>
      <c r="HEI1417" s="333"/>
      <c r="HEJ1417" s="333"/>
      <c r="HEK1417" s="333"/>
      <c r="HEL1417" s="333"/>
      <c r="HEM1417" s="333"/>
      <c r="HEN1417" s="333"/>
      <c r="HEO1417" s="333"/>
      <c r="HEP1417" s="333"/>
      <c r="HEQ1417" s="333"/>
      <c r="HER1417" s="333"/>
      <c r="HES1417" s="333"/>
      <c r="HET1417" s="333"/>
      <c r="HEU1417" s="333"/>
      <c r="HEV1417" s="333"/>
      <c r="HEW1417" s="333"/>
      <c r="HEX1417" s="333"/>
      <c r="HEY1417" s="333"/>
      <c r="HEZ1417" s="333"/>
      <c r="HFA1417" s="333"/>
      <c r="HFB1417" s="333"/>
      <c r="HFC1417" s="333"/>
      <c r="HFD1417" s="333"/>
      <c r="HFE1417" s="333"/>
      <c r="HFF1417" s="333"/>
      <c r="HFG1417" s="333"/>
      <c r="HFH1417" s="333"/>
      <c r="HFI1417" s="333"/>
      <c r="HFJ1417" s="333"/>
      <c r="HFK1417" s="333"/>
      <c r="HFL1417" s="333"/>
      <c r="HFM1417" s="333"/>
      <c r="HFN1417" s="333"/>
      <c r="HFO1417" s="333"/>
      <c r="HFP1417" s="333"/>
      <c r="HFQ1417" s="333"/>
      <c r="HFR1417" s="333"/>
      <c r="HFS1417" s="333"/>
      <c r="HFT1417" s="333"/>
      <c r="HFU1417" s="333"/>
      <c r="HFV1417" s="333"/>
      <c r="HFW1417" s="333"/>
      <c r="HFX1417" s="333"/>
      <c r="HFY1417" s="333"/>
      <c r="HFZ1417" s="333"/>
      <c r="HGA1417" s="333"/>
      <c r="HGB1417" s="333"/>
      <c r="HGC1417" s="333"/>
      <c r="HGD1417" s="333"/>
      <c r="HGE1417" s="333"/>
      <c r="HGF1417" s="333"/>
      <c r="HGG1417" s="333"/>
      <c r="HGH1417" s="333"/>
      <c r="HGI1417" s="333"/>
      <c r="HGJ1417" s="333"/>
      <c r="HGK1417" s="333"/>
      <c r="HGL1417" s="333"/>
      <c r="HGM1417" s="333"/>
      <c r="HGN1417" s="333"/>
      <c r="HGO1417" s="333"/>
      <c r="HGP1417" s="333"/>
      <c r="HGQ1417" s="333"/>
      <c r="HGR1417" s="333"/>
      <c r="HGS1417" s="333"/>
      <c r="HGT1417" s="333"/>
      <c r="HGU1417" s="333"/>
      <c r="HGV1417" s="333"/>
      <c r="HGW1417" s="333"/>
      <c r="HGX1417" s="333"/>
      <c r="HGY1417" s="333"/>
      <c r="HGZ1417" s="333"/>
      <c r="HHA1417" s="333"/>
      <c r="HHB1417" s="333"/>
      <c r="HHC1417" s="333"/>
      <c r="HHD1417" s="333"/>
      <c r="HHE1417" s="333"/>
      <c r="HHF1417" s="333"/>
      <c r="HHG1417" s="333"/>
      <c r="HHH1417" s="333"/>
      <c r="HHI1417" s="333"/>
      <c r="HHJ1417" s="333"/>
      <c r="HHK1417" s="333"/>
      <c r="HHL1417" s="333"/>
      <c r="HHM1417" s="333"/>
      <c r="HHN1417" s="333"/>
      <c r="HHO1417" s="333"/>
      <c r="HHP1417" s="333"/>
      <c r="HHQ1417" s="333"/>
      <c r="HHR1417" s="333"/>
      <c r="HHS1417" s="333"/>
      <c r="HHT1417" s="333"/>
      <c r="HHU1417" s="333"/>
      <c r="HHV1417" s="333"/>
      <c r="HHW1417" s="333"/>
      <c r="HHX1417" s="333"/>
      <c r="HHY1417" s="333"/>
      <c r="HHZ1417" s="333"/>
      <c r="HIA1417" s="333"/>
      <c r="HIB1417" s="333"/>
      <c r="HIC1417" s="333"/>
      <c r="HID1417" s="333"/>
      <c r="HIE1417" s="333"/>
      <c r="HIF1417" s="333"/>
      <c r="HIG1417" s="333"/>
      <c r="HIH1417" s="333"/>
      <c r="HII1417" s="333"/>
      <c r="HIJ1417" s="333"/>
      <c r="HIK1417" s="333"/>
      <c r="HIL1417" s="333"/>
      <c r="HIM1417" s="333"/>
      <c r="HIN1417" s="333"/>
      <c r="HIO1417" s="333"/>
      <c r="HIP1417" s="333"/>
      <c r="HIQ1417" s="333"/>
      <c r="HIR1417" s="333"/>
      <c r="HIS1417" s="333"/>
      <c r="HIT1417" s="333"/>
      <c r="HIU1417" s="333"/>
      <c r="HIV1417" s="333"/>
      <c r="HIW1417" s="333"/>
      <c r="HIX1417" s="333"/>
      <c r="HIY1417" s="333"/>
      <c r="HIZ1417" s="333"/>
      <c r="HJA1417" s="333"/>
      <c r="HJB1417" s="333"/>
      <c r="HJC1417" s="333"/>
      <c r="HJD1417" s="333"/>
      <c r="HJE1417" s="333"/>
      <c r="HJF1417" s="333"/>
      <c r="HJG1417" s="333"/>
      <c r="HJH1417" s="333"/>
      <c r="HJI1417" s="333"/>
      <c r="HJJ1417" s="333"/>
      <c r="HJK1417" s="333"/>
      <c r="HJL1417" s="333"/>
      <c r="HJM1417" s="333"/>
      <c r="HJN1417" s="333"/>
      <c r="HJO1417" s="333"/>
      <c r="HJP1417" s="333"/>
      <c r="HJQ1417" s="333"/>
      <c r="HJR1417" s="333"/>
      <c r="HJS1417" s="333"/>
      <c r="HJT1417" s="333"/>
      <c r="HJU1417" s="333"/>
      <c r="HJV1417" s="333"/>
      <c r="HJW1417" s="333"/>
      <c r="HJX1417" s="333"/>
      <c r="HJY1417" s="333"/>
      <c r="HJZ1417" s="333"/>
      <c r="HKA1417" s="333"/>
      <c r="HKB1417" s="333"/>
      <c r="HKC1417" s="333"/>
      <c r="HKD1417" s="333"/>
      <c r="HKE1417" s="333"/>
      <c r="HKF1417" s="333"/>
      <c r="HKG1417" s="333"/>
      <c r="HKH1417" s="333"/>
      <c r="HKI1417" s="333"/>
      <c r="HKJ1417" s="333"/>
      <c r="HKK1417" s="333"/>
      <c r="HKL1417" s="333"/>
      <c r="HKM1417" s="333"/>
      <c r="HKN1417" s="333"/>
      <c r="HKO1417" s="333"/>
      <c r="HKP1417" s="333"/>
      <c r="HKQ1417" s="333"/>
      <c r="HKR1417" s="333"/>
      <c r="HKS1417" s="333"/>
      <c r="HKT1417" s="333"/>
      <c r="HKU1417" s="333"/>
      <c r="HKV1417" s="333"/>
      <c r="HKW1417" s="333"/>
      <c r="HKX1417" s="333"/>
      <c r="HKY1417" s="333"/>
      <c r="HKZ1417" s="333"/>
      <c r="HLA1417" s="333"/>
      <c r="HLB1417" s="333"/>
      <c r="HLC1417" s="333"/>
      <c r="HLD1417" s="333"/>
      <c r="HLE1417" s="333"/>
      <c r="HLF1417" s="333"/>
      <c r="HLG1417" s="333"/>
      <c r="HLH1417" s="333"/>
      <c r="HLI1417" s="333"/>
      <c r="HLJ1417" s="333"/>
      <c r="HLK1417" s="333"/>
      <c r="HLL1417" s="333"/>
      <c r="HLM1417" s="333"/>
      <c r="HLN1417" s="333"/>
      <c r="HLO1417" s="333"/>
      <c r="HLP1417" s="333"/>
      <c r="HLQ1417" s="333"/>
      <c r="HLR1417" s="333"/>
      <c r="HLS1417" s="333"/>
      <c r="HLT1417" s="333"/>
      <c r="HLU1417" s="333"/>
      <c r="HLV1417" s="333"/>
      <c r="HLW1417" s="333"/>
      <c r="HLX1417" s="333"/>
      <c r="HLY1417" s="333"/>
      <c r="HLZ1417" s="333"/>
      <c r="HMA1417" s="333"/>
      <c r="HMB1417" s="333"/>
      <c r="HMC1417" s="333"/>
      <c r="HMD1417" s="333"/>
      <c r="HME1417" s="333"/>
      <c r="HMF1417" s="333"/>
      <c r="HMG1417" s="333"/>
      <c r="HMH1417" s="333"/>
      <c r="HMI1417" s="333"/>
      <c r="HMJ1417" s="333"/>
      <c r="HMK1417" s="333"/>
      <c r="HML1417" s="333"/>
      <c r="HMM1417" s="333"/>
      <c r="HMN1417" s="333"/>
      <c r="HMO1417" s="333"/>
      <c r="HMP1417" s="333"/>
      <c r="HMQ1417" s="333"/>
      <c r="HMR1417" s="333"/>
      <c r="HMS1417" s="333"/>
      <c r="HMT1417" s="333"/>
      <c r="HMU1417" s="333"/>
      <c r="HMV1417" s="333"/>
      <c r="HMW1417" s="333"/>
      <c r="HMX1417" s="333"/>
      <c r="HMY1417" s="333"/>
      <c r="HMZ1417" s="333"/>
      <c r="HNA1417" s="333"/>
      <c r="HNB1417" s="333"/>
      <c r="HNC1417" s="333"/>
      <c r="HND1417" s="333"/>
      <c r="HNE1417" s="333"/>
      <c r="HNF1417" s="333"/>
      <c r="HNG1417" s="333"/>
      <c r="HNH1417" s="333"/>
      <c r="HNI1417" s="333"/>
      <c r="HNJ1417" s="333"/>
      <c r="HNK1417" s="333"/>
      <c r="HNL1417" s="333"/>
      <c r="HNM1417" s="333"/>
      <c r="HNN1417" s="333"/>
      <c r="HNO1417" s="333"/>
      <c r="HNP1417" s="333"/>
      <c r="HNQ1417" s="333"/>
      <c r="HNR1417" s="333"/>
      <c r="HNS1417" s="333"/>
      <c r="HNT1417" s="333"/>
      <c r="HNU1417" s="333"/>
      <c r="HNV1417" s="333"/>
      <c r="HNW1417" s="333"/>
      <c r="HNX1417" s="333"/>
      <c r="HNY1417" s="333"/>
      <c r="HNZ1417" s="333"/>
      <c r="HOA1417" s="333"/>
      <c r="HOB1417" s="333"/>
      <c r="HOC1417" s="333"/>
      <c r="HOD1417" s="333"/>
      <c r="HOE1417" s="333"/>
      <c r="HOF1417" s="333"/>
      <c r="HOG1417" s="333"/>
      <c r="HOH1417" s="333"/>
      <c r="HOI1417" s="333"/>
      <c r="HOJ1417" s="333"/>
      <c r="HOK1417" s="333"/>
      <c r="HOL1417" s="333"/>
      <c r="HOM1417" s="333"/>
      <c r="HON1417" s="333"/>
      <c r="HOO1417" s="333"/>
      <c r="HOP1417" s="333"/>
      <c r="HOQ1417" s="333"/>
      <c r="HOR1417" s="333"/>
      <c r="HOS1417" s="333"/>
      <c r="HOT1417" s="333"/>
      <c r="HOU1417" s="333"/>
      <c r="HOV1417" s="333"/>
      <c r="HOW1417" s="333"/>
      <c r="HOX1417" s="333"/>
      <c r="HOY1417" s="333"/>
      <c r="HOZ1417" s="333"/>
      <c r="HPA1417" s="333"/>
      <c r="HPB1417" s="333"/>
      <c r="HPC1417" s="333"/>
      <c r="HPD1417" s="333"/>
      <c r="HPE1417" s="333"/>
      <c r="HPF1417" s="333"/>
      <c r="HPG1417" s="333"/>
      <c r="HPH1417" s="333"/>
      <c r="HPI1417" s="333"/>
      <c r="HPJ1417" s="333"/>
      <c r="HPK1417" s="333"/>
      <c r="HPL1417" s="333"/>
      <c r="HPM1417" s="333"/>
      <c r="HPN1417" s="333"/>
      <c r="HPO1417" s="333"/>
      <c r="HPP1417" s="333"/>
      <c r="HPQ1417" s="333"/>
      <c r="HPR1417" s="333"/>
      <c r="HPS1417" s="333"/>
      <c r="HPT1417" s="333"/>
      <c r="HPU1417" s="333"/>
      <c r="HPV1417" s="333"/>
      <c r="HPW1417" s="333"/>
      <c r="HPX1417" s="333"/>
      <c r="HPY1417" s="333"/>
      <c r="HPZ1417" s="333"/>
      <c r="HQA1417" s="333"/>
      <c r="HQB1417" s="333"/>
      <c r="HQC1417" s="333"/>
      <c r="HQD1417" s="333"/>
      <c r="HQE1417" s="333"/>
      <c r="HQF1417" s="333"/>
      <c r="HQG1417" s="333"/>
      <c r="HQH1417" s="333"/>
      <c r="HQI1417" s="333"/>
      <c r="HQJ1417" s="333"/>
      <c r="HQK1417" s="333"/>
      <c r="HQL1417" s="333"/>
      <c r="HQM1417" s="333"/>
      <c r="HQN1417" s="333"/>
      <c r="HQO1417" s="333"/>
      <c r="HQP1417" s="333"/>
      <c r="HQQ1417" s="333"/>
      <c r="HQR1417" s="333"/>
      <c r="HQS1417" s="333"/>
      <c r="HQT1417" s="333"/>
      <c r="HQU1417" s="333"/>
      <c r="HQV1417" s="333"/>
      <c r="HQW1417" s="333"/>
      <c r="HQX1417" s="333"/>
      <c r="HQY1417" s="333"/>
      <c r="HQZ1417" s="333"/>
      <c r="HRA1417" s="333"/>
      <c r="HRB1417" s="333"/>
      <c r="HRC1417" s="333"/>
      <c r="HRD1417" s="333"/>
      <c r="HRE1417" s="333"/>
      <c r="HRF1417" s="333"/>
      <c r="HRG1417" s="333"/>
      <c r="HRH1417" s="333"/>
      <c r="HRI1417" s="333"/>
      <c r="HRJ1417" s="333"/>
      <c r="HRK1417" s="333"/>
      <c r="HRL1417" s="333"/>
      <c r="HRM1417" s="333"/>
      <c r="HRN1417" s="333"/>
      <c r="HRO1417" s="333"/>
      <c r="HRP1417" s="333"/>
      <c r="HRQ1417" s="333"/>
      <c r="HRR1417" s="333"/>
      <c r="HRS1417" s="333"/>
      <c r="HRT1417" s="333"/>
      <c r="HRU1417" s="333"/>
      <c r="HRV1417" s="333"/>
      <c r="HRW1417" s="333"/>
      <c r="HRX1417" s="333"/>
      <c r="HRY1417" s="333"/>
      <c r="HRZ1417" s="333"/>
      <c r="HSA1417" s="333"/>
      <c r="HSB1417" s="333"/>
      <c r="HSC1417" s="333"/>
      <c r="HSD1417" s="333"/>
      <c r="HSE1417" s="333"/>
      <c r="HSF1417" s="333"/>
      <c r="HSG1417" s="333"/>
      <c r="HSH1417" s="333"/>
      <c r="HSI1417" s="333"/>
      <c r="HSJ1417" s="333"/>
      <c r="HSK1417" s="333"/>
      <c r="HSL1417" s="333"/>
      <c r="HSM1417" s="333"/>
      <c r="HSN1417" s="333"/>
      <c r="HSO1417" s="333"/>
      <c r="HSP1417" s="333"/>
      <c r="HSQ1417" s="333"/>
      <c r="HSR1417" s="333"/>
      <c r="HSS1417" s="333"/>
      <c r="HST1417" s="333"/>
      <c r="HSU1417" s="333"/>
      <c r="HSV1417" s="333"/>
      <c r="HSW1417" s="333"/>
      <c r="HSX1417" s="333"/>
      <c r="HSY1417" s="333"/>
      <c r="HSZ1417" s="333"/>
      <c r="HTA1417" s="333"/>
      <c r="HTB1417" s="333"/>
      <c r="HTC1417" s="333"/>
      <c r="HTD1417" s="333"/>
      <c r="HTE1417" s="333"/>
      <c r="HTF1417" s="333"/>
      <c r="HTG1417" s="333"/>
      <c r="HTH1417" s="333"/>
      <c r="HTI1417" s="333"/>
      <c r="HTJ1417" s="333"/>
      <c r="HTK1417" s="333"/>
      <c r="HTL1417" s="333"/>
      <c r="HTM1417" s="333"/>
      <c r="HTN1417" s="333"/>
      <c r="HTO1417" s="333"/>
      <c r="HTP1417" s="333"/>
      <c r="HTQ1417" s="333"/>
      <c r="HTR1417" s="333"/>
      <c r="HTS1417" s="333"/>
      <c r="HTT1417" s="333"/>
      <c r="HTU1417" s="333"/>
      <c r="HTV1417" s="333"/>
      <c r="HTW1417" s="333"/>
      <c r="HTX1417" s="333"/>
      <c r="HTY1417" s="333"/>
      <c r="HTZ1417" s="333"/>
      <c r="HUA1417" s="333"/>
      <c r="HUB1417" s="333"/>
      <c r="HUC1417" s="333"/>
      <c r="HUD1417" s="333"/>
      <c r="HUE1417" s="333"/>
      <c r="HUF1417" s="333"/>
      <c r="HUG1417" s="333"/>
      <c r="HUH1417" s="333"/>
      <c r="HUI1417" s="333"/>
      <c r="HUJ1417" s="333"/>
      <c r="HUK1417" s="333"/>
      <c r="HUL1417" s="333"/>
      <c r="HUM1417" s="333"/>
      <c r="HUN1417" s="333"/>
      <c r="HUO1417" s="333"/>
      <c r="HUP1417" s="333"/>
      <c r="HUQ1417" s="333"/>
      <c r="HUR1417" s="333"/>
      <c r="HUS1417" s="333"/>
      <c r="HUT1417" s="333"/>
      <c r="HUU1417" s="333"/>
      <c r="HUV1417" s="333"/>
      <c r="HUW1417" s="333"/>
      <c r="HUX1417" s="333"/>
      <c r="HUY1417" s="333"/>
      <c r="HUZ1417" s="333"/>
      <c r="HVA1417" s="333"/>
      <c r="HVB1417" s="333"/>
      <c r="HVC1417" s="333"/>
      <c r="HVD1417" s="333"/>
      <c r="HVE1417" s="333"/>
      <c r="HVF1417" s="333"/>
      <c r="HVG1417" s="333"/>
      <c r="HVH1417" s="333"/>
      <c r="HVI1417" s="333"/>
      <c r="HVJ1417" s="333"/>
      <c r="HVK1417" s="333"/>
      <c r="HVL1417" s="333"/>
      <c r="HVM1417" s="333"/>
      <c r="HVN1417" s="333"/>
      <c r="HVO1417" s="333"/>
      <c r="HVP1417" s="333"/>
      <c r="HVQ1417" s="333"/>
      <c r="HVR1417" s="333"/>
      <c r="HVS1417" s="333"/>
      <c r="HVT1417" s="333"/>
      <c r="HVU1417" s="333"/>
      <c r="HVV1417" s="333"/>
      <c r="HVW1417" s="333"/>
      <c r="HVX1417" s="333"/>
      <c r="HVY1417" s="333"/>
      <c r="HVZ1417" s="333"/>
      <c r="HWA1417" s="333"/>
      <c r="HWB1417" s="333"/>
      <c r="HWC1417" s="333"/>
      <c r="HWD1417" s="333"/>
      <c r="HWE1417" s="333"/>
      <c r="HWF1417" s="333"/>
      <c r="HWG1417" s="333"/>
      <c r="HWH1417" s="333"/>
      <c r="HWI1417" s="333"/>
      <c r="HWJ1417" s="333"/>
      <c r="HWK1417" s="333"/>
      <c r="HWL1417" s="333"/>
      <c r="HWM1417" s="333"/>
      <c r="HWN1417" s="333"/>
      <c r="HWO1417" s="333"/>
      <c r="HWP1417" s="333"/>
      <c r="HWQ1417" s="333"/>
      <c r="HWR1417" s="333"/>
      <c r="HWS1417" s="333"/>
      <c r="HWT1417" s="333"/>
      <c r="HWU1417" s="333"/>
      <c r="HWV1417" s="333"/>
      <c r="HWW1417" s="333"/>
      <c r="HWX1417" s="333"/>
      <c r="HWY1417" s="333"/>
      <c r="HWZ1417" s="333"/>
      <c r="HXA1417" s="333"/>
      <c r="HXB1417" s="333"/>
      <c r="HXC1417" s="333"/>
      <c r="HXD1417" s="333"/>
      <c r="HXE1417" s="333"/>
      <c r="HXF1417" s="333"/>
      <c r="HXG1417" s="333"/>
      <c r="HXH1417" s="333"/>
      <c r="HXI1417" s="333"/>
      <c r="HXJ1417" s="333"/>
      <c r="HXK1417" s="333"/>
      <c r="HXL1417" s="333"/>
      <c r="HXM1417" s="333"/>
      <c r="HXN1417" s="333"/>
      <c r="HXO1417" s="333"/>
      <c r="HXP1417" s="333"/>
      <c r="HXQ1417" s="333"/>
      <c r="HXR1417" s="333"/>
      <c r="HXS1417" s="333"/>
      <c r="HXT1417" s="333"/>
      <c r="HXU1417" s="333"/>
      <c r="HXV1417" s="333"/>
      <c r="HXW1417" s="333"/>
      <c r="HXX1417" s="333"/>
      <c r="HXY1417" s="333"/>
      <c r="HXZ1417" s="333"/>
      <c r="HYA1417" s="333"/>
      <c r="HYB1417" s="333"/>
      <c r="HYC1417" s="333"/>
      <c r="HYD1417" s="333"/>
      <c r="HYE1417" s="333"/>
      <c r="HYF1417" s="333"/>
      <c r="HYG1417" s="333"/>
      <c r="HYH1417" s="333"/>
      <c r="HYI1417" s="333"/>
      <c r="HYJ1417" s="333"/>
      <c r="HYK1417" s="333"/>
      <c r="HYL1417" s="333"/>
      <c r="HYM1417" s="333"/>
      <c r="HYN1417" s="333"/>
      <c r="HYO1417" s="333"/>
      <c r="HYP1417" s="333"/>
      <c r="HYQ1417" s="333"/>
      <c r="HYR1417" s="333"/>
      <c r="HYS1417" s="333"/>
      <c r="HYT1417" s="333"/>
      <c r="HYU1417" s="333"/>
      <c r="HYV1417" s="333"/>
      <c r="HYW1417" s="333"/>
      <c r="HYX1417" s="333"/>
      <c r="HYY1417" s="333"/>
      <c r="HYZ1417" s="333"/>
      <c r="HZA1417" s="333"/>
      <c r="HZB1417" s="333"/>
      <c r="HZC1417" s="333"/>
      <c r="HZD1417" s="333"/>
      <c r="HZE1417" s="333"/>
      <c r="HZF1417" s="333"/>
      <c r="HZG1417" s="333"/>
      <c r="HZH1417" s="333"/>
      <c r="HZI1417" s="333"/>
      <c r="HZJ1417" s="333"/>
      <c r="HZK1417" s="333"/>
      <c r="HZL1417" s="333"/>
      <c r="HZM1417" s="333"/>
      <c r="HZN1417" s="333"/>
      <c r="HZO1417" s="333"/>
      <c r="HZP1417" s="333"/>
      <c r="HZQ1417" s="333"/>
      <c r="HZR1417" s="333"/>
      <c r="HZS1417" s="333"/>
      <c r="HZT1417" s="333"/>
      <c r="HZU1417" s="333"/>
      <c r="HZV1417" s="333"/>
      <c r="HZW1417" s="333"/>
      <c r="HZX1417" s="333"/>
      <c r="HZY1417" s="333"/>
      <c r="HZZ1417" s="333"/>
      <c r="IAA1417" s="333"/>
      <c r="IAB1417" s="333"/>
      <c r="IAC1417" s="333"/>
      <c r="IAD1417" s="333"/>
      <c r="IAE1417" s="333"/>
      <c r="IAF1417" s="333"/>
      <c r="IAG1417" s="333"/>
      <c r="IAH1417" s="333"/>
      <c r="IAI1417" s="333"/>
      <c r="IAJ1417" s="333"/>
      <c r="IAK1417" s="333"/>
      <c r="IAL1417" s="333"/>
      <c r="IAM1417" s="333"/>
      <c r="IAN1417" s="333"/>
      <c r="IAO1417" s="333"/>
      <c r="IAP1417" s="333"/>
      <c r="IAQ1417" s="333"/>
      <c r="IAR1417" s="333"/>
      <c r="IAS1417" s="333"/>
      <c r="IAT1417" s="333"/>
      <c r="IAU1417" s="333"/>
      <c r="IAV1417" s="333"/>
      <c r="IAW1417" s="333"/>
      <c r="IAX1417" s="333"/>
      <c r="IAY1417" s="333"/>
      <c r="IAZ1417" s="333"/>
      <c r="IBA1417" s="333"/>
      <c r="IBB1417" s="333"/>
      <c r="IBC1417" s="333"/>
      <c r="IBD1417" s="333"/>
      <c r="IBE1417" s="333"/>
      <c r="IBF1417" s="333"/>
      <c r="IBG1417" s="333"/>
      <c r="IBH1417" s="333"/>
      <c r="IBI1417" s="333"/>
      <c r="IBJ1417" s="333"/>
      <c r="IBK1417" s="333"/>
      <c r="IBL1417" s="333"/>
      <c r="IBM1417" s="333"/>
      <c r="IBN1417" s="333"/>
      <c r="IBO1417" s="333"/>
      <c r="IBP1417" s="333"/>
      <c r="IBQ1417" s="333"/>
      <c r="IBR1417" s="333"/>
      <c r="IBS1417" s="333"/>
      <c r="IBT1417" s="333"/>
      <c r="IBU1417" s="333"/>
      <c r="IBV1417" s="333"/>
      <c r="IBW1417" s="333"/>
      <c r="IBX1417" s="333"/>
      <c r="IBY1417" s="333"/>
      <c r="IBZ1417" s="333"/>
      <c r="ICA1417" s="333"/>
      <c r="ICB1417" s="333"/>
      <c r="ICC1417" s="333"/>
      <c r="ICD1417" s="333"/>
      <c r="ICE1417" s="333"/>
      <c r="ICF1417" s="333"/>
      <c r="ICG1417" s="333"/>
      <c r="ICH1417" s="333"/>
      <c r="ICI1417" s="333"/>
      <c r="ICJ1417" s="333"/>
      <c r="ICK1417" s="333"/>
      <c r="ICL1417" s="333"/>
      <c r="ICM1417" s="333"/>
      <c r="ICN1417" s="333"/>
      <c r="ICO1417" s="333"/>
      <c r="ICP1417" s="333"/>
      <c r="ICQ1417" s="333"/>
      <c r="ICR1417" s="333"/>
      <c r="ICS1417" s="333"/>
      <c r="ICT1417" s="333"/>
      <c r="ICU1417" s="333"/>
      <c r="ICV1417" s="333"/>
      <c r="ICW1417" s="333"/>
      <c r="ICX1417" s="333"/>
      <c r="ICY1417" s="333"/>
      <c r="ICZ1417" s="333"/>
      <c r="IDA1417" s="333"/>
      <c r="IDB1417" s="333"/>
      <c r="IDC1417" s="333"/>
      <c r="IDD1417" s="333"/>
      <c r="IDE1417" s="333"/>
      <c r="IDF1417" s="333"/>
      <c r="IDG1417" s="333"/>
      <c r="IDH1417" s="333"/>
      <c r="IDI1417" s="333"/>
      <c r="IDJ1417" s="333"/>
      <c r="IDK1417" s="333"/>
      <c r="IDL1417" s="333"/>
      <c r="IDM1417" s="333"/>
      <c r="IDN1417" s="333"/>
      <c r="IDO1417" s="333"/>
      <c r="IDP1417" s="333"/>
      <c r="IDQ1417" s="333"/>
      <c r="IDR1417" s="333"/>
      <c r="IDS1417" s="333"/>
      <c r="IDT1417" s="333"/>
      <c r="IDU1417" s="333"/>
      <c r="IDV1417" s="333"/>
      <c r="IDW1417" s="333"/>
      <c r="IDX1417" s="333"/>
      <c r="IDY1417" s="333"/>
      <c r="IDZ1417" s="333"/>
      <c r="IEA1417" s="333"/>
      <c r="IEB1417" s="333"/>
      <c r="IEC1417" s="333"/>
      <c r="IED1417" s="333"/>
      <c r="IEE1417" s="333"/>
      <c r="IEF1417" s="333"/>
      <c r="IEG1417" s="333"/>
      <c r="IEH1417" s="333"/>
      <c r="IEI1417" s="333"/>
      <c r="IEJ1417" s="333"/>
      <c r="IEK1417" s="333"/>
      <c r="IEL1417" s="333"/>
      <c r="IEM1417" s="333"/>
      <c r="IEN1417" s="333"/>
      <c r="IEO1417" s="333"/>
      <c r="IEP1417" s="333"/>
      <c r="IEQ1417" s="333"/>
      <c r="IER1417" s="333"/>
      <c r="IES1417" s="333"/>
      <c r="IET1417" s="333"/>
      <c r="IEU1417" s="333"/>
      <c r="IEV1417" s="333"/>
      <c r="IEW1417" s="333"/>
      <c r="IEX1417" s="333"/>
      <c r="IEY1417" s="333"/>
      <c r="IEZ1417" s="333"/>
      <c r="IFA1417" s="333"/>
      <c r="IFB1417" s="333"/>
      <c r="IFC1417" s="333"/>
      <c r="IFD1417" s="333"/>
      <c r="IFE1417" s="333"/>
      <c r="IFF1417" s="333"/>
      <c r="IFG1417" s="333"/>
      <c r="IFH1417" s="333"/>
      <c r="IFI1417" s="333"/>
      <c r="IFJ1417" s="333"/>
      <c r="IFK1417" s="333"/>
      <c r="IFL1417" s="333"/>
      <c r="IFM1417" s="333"/>
      <c r="IFN1417" s="333"/>
      <c r="IFO1417" s="333"/>
      <c r="IFP1417" s="333"/>
      <c r="IFQ1417" s="333"/>
      <c r="IFR1417" s="333"/>
      <c r="IFS1417" s="333"/>
      <c r="IFT1417" s="333"/>
      <c r="IFU1417" s="333"/>
      <c r="IFV1417" s="333"/>
      <c r="IFW1417" s="333"/>
      <c r="IFX1417" s="333"/>
      <c r="IFY1417" s="333"/>
      <c r="IFZ1417" s="333"/>
      <c r="IGA1417" s="333"/>
      <c r="IGB1417" s="333"/>
      <c r="IGC1417" s="333"/>
      <c r="IGD1417" s="333"/>
      <c r="IGE1417" s="333"/>
      <c r="IGF1417" s="333"/>
      <c r="IGG1417" s="333"/>
      <c r="IGH1417" s="333"/>
      <c r="IGI1417" s="333"/>
      <c r="IGJ1417" s="333"/>
      <c r="IGK1417" s="333"/>
      <c r="IGL1417" s="333"/>
      <c r="IGM1417" s="333"/>
      <c r="IGN1417" s="333"/>
      <c r="IGO1417" s="333"/>
      <c r="IGP1417" s="333"/>
      <c r="IGQ1417" s="333"/>
      <c r="IGR1417" s="333"/>
      <c r="IGS1417" s="333"/>
      <c r="IGT1417" s="333"/>
      <c r="IGU1417" s="333"/>
      <c r="IGV1417" s="333"/>
      <c r="IGW1417" s="333"/>
      <c r="IGX1417" s="333"/>
      <c r="IGY1417" s="333"/>
      <c r="IGZ1417" s="333"/>
      <c r="IHA1417" s="333"/>
      <c r="IHB1417" s="333"/>
      <c r="IHC1417" s="333"/>
      <c r="IHD1417" s="333"/>
      <c r="IHE1417" s="333"/>
      <c r="IHF1417" s="333"/>
      <c r="IHG1417" s="333"/>
      <c r="IHH1417" s="333"/>
      <c r="IHI1417" s="333"/>
      <c r="IHJ1417" s="333"/>
      <c r="IHK1417" s="333"/>
      <c r="IHL1417" s="333"/>
      <c r="IHM1417" s="333"/>
      <c r="IHN1417" s="333"/>
      <c r="IHO1417" s="333"/>
      <c r="IHP1417" s="333"/>
      <c r="IHQ1417" s="333"/>
      <c r="IHR1417" s="333"/>
      <c r="IHS1417" s="333"/>
      <c r="IHT1417" s="333"/>
      <c r="IHU1417" s="333"/>
      <c r="IHV1417" s="333"/>
      <c r="IHW1417" s="333"/>
      <c r="IHX1417" s="333"/>
      <c r="IHY1417" s="333"/>
      <c r="IHZ1417" s="333"/>
      <c r="IIA1417" s="333"/>
      <c r="IIB1417" s="333"/>
      <c r="IIC1417" s="333"/>
      <c r="IID1417" s="333"/>
      <c r="IIE1417" s="333"/>
      <c r="IIF1417" s="333"/>
      <c r="IIG1417" s="333"/>
      <c r="IIH1417" s="333"/>
      <c r="III1417" s="333"/>
      <c r="IIJ1417" s="333"/>
      <c r="IIK1417" s="333"/>
      <c r="IIL1417" s="333"/>
      <c r="IIM1417" s="333"/>
      <c r="IIN1417" s="333"/>
      <c r="IIO1417" s="333"/>
      <c r="IIP1417" s="333"/>
      <c r="IIQ1417" s="333"/>
      <c r="IIR1417" s="333"/>
      <c r="IIS1417" s="333"/>
      <c r="IIT1417" s="333"/>
      <c r="IIU1417" s="333"/>
      <c r="IIV1417" s="333"/>
      <c r="IIW1417" s="333"/>
      <c r="IIX1417" s="333"/>
      <c r="IIY1417" s="333"/>
      <c r="IIZ1417" s="333"/>
      <c r="IJA1417" s="333"/>
      <c r="IJB1417" s="333"/>
      <c r="IJC1417" s="333"/>
      <c r="IJD1417" s="333"/>
      <c r="IJE1417" s="333"/>
      <c r="IJF1417" s="333"/>
      <c r="IJG1417" s="333"/>
      <c r="IJH1417" s="333"/>
      <c r="IJI1417" s="333"/>
      <c r="IJJ1417" s="333"/>
      <c r="IJK1417" s="333"/>
      <c r="IJL1417" s="333"/>
      <c r="IJM1417" s="333"/>
      <c r="IJN1417" s="333"/>
      <c r="IJO1417" s="333"/>
      <c r="IJP1417" s="333"/>
      <c r="IJQ1417" s="333"/>
      <c r="IJR1417" s="333"/>
      <c r="IJS1417" s="333"/>
      <c r="IJT1417" s="333"/>
      <c r="IJU1417" s="333"/>
      <c r="IJV1417" s="333"/>
      <c r="IJW1417" s="333"/>
      <c r="IJX1417" s="333"/>
      <c r="IJY1417" s="333"/>
      <c r="IJZ1417" s="333"/>
      <c r="IKA1417" s="333"/>
      <c r="IKB1417" s="333"/>
      <c r="IKC1417" s="333"/>
      <c r="IKD1417" s="333"/>
      <c r="IKE1417" s="333"/>
      <c r="IKF1417" s="333"/>
      <c r="IKG1417" s="333"/>
      <c r="IKH1417" s="333"/>
      <c r="IKI1417" s="333"/>
      <c r="IKJ1417" s="333"/>
      <c r="IKK1417" s="333"/>
      <c r="IKL1417" s="333"/>
      <c r="IKM1417" s="333"/>
      <c r="IKN1417" s="333"/>
      <c r="IKO1417" s="333"/>
      <c r="IKP1417" s="333"/>
      <c r="IKQ1417" s="333"/>
      <c r="IKR1417" s="333"/>
      <c r="IKS1417" s="333"/>
      <c r="IKT1417" s="333"/>
      <c r="IKU1417" s="333"/>
      <c r="IKV1417" s="333"/>
      <c r="IKW1417" s="333"/>
      <c r="IKX1417" s="333"/>
      <c r="IKY1417" s="333"/>
      <c r="IKZ1417" s="333"/>
      <c r="ILA1417" s="333"/>
      <c r="ILB1417" s="333"/>
      <c r="ILC1417" s="333"/>
      <c r="ILD1417" s="333"/>
      <c r="ILE1417" s="333"/>
      <c r="ILF1417" s="333"/>
      <c r="ILG1417" s="333"/>
      <c r="ILH1417" s="333"/>
      <c r="ILI1417" s="333"/>
      <c r="ILJ1417" s="333"/>
      <c r="ILK1417" s="333"/>
      <c r="ILL1417" s="333"/>
      <c r="ILM1417" s="333"/>
      <c r="ILN1417" s="333"/>
      <c r="ILO1417" s="333"/>
      <c r="ILP1417" s="333"/>
      <c r="ILQ1417" s="333"/>
      <c r="ILR1417" s="333"/>
      <c r="ILS1417" s="333"/>
      <c r="ILT1417" s="333"/>
      <c r="ILU1417" s="333"/>
      <c r="ILV1417" s="333"/>
      <c r="ILW1417" s="333"/>
      <c r="ILX1417" s="333"/>
      <c r="ILY1417" s="333"/>
      <c r="ILZ1417" s="333"/>
      <c r="IMA1417" s="333"/>
      <c r="IMB1417" s="333"/>
      <c r="IMC1417" s="333"/>
      <c r="IMD1417" s="333"/>
      <c r="IME1417" s="333"/>
      <c r="IMF1417" s="333"/>
      <c r="IMG1417" s="333"/>
      <c r="IMH1417" s="333"/>
      <c r="IMI1417" s="333"/>
      <c r="IMJ1417" s="333"/>
      <c r="IMK1417" s="333"/>
      <c r="IML1417" s="333"/>
      <c r="IMM1417" s="333"/>
      <c r="IMN1417" s="333"/>
      <c r="IMO1417" s="333"/>
      <c r="IMP1417" s="333"/>
      <c r="IMQ1417" s="333"/>
      <c r="IMR1417" s="333"/>
      <c r="IMS1417" s="333"/>
      <c r="IMT1417" s="333"/>
      <c r="IMU1417" s="333"/>
      <c r="IMV1417" s="333"/>
      <c r="IMW1417" s="333"/>
      <c r="IMX1417" s="333"/>
      <c r="IMY1417" s="333"/>
      <c r="IMZ1417" s="333"/>
      <c r="INA1417" s="333"/>
      <c r="INB1417" s="333"/>
      <c r="INC1417" s="333"/>
      <c r="IND1417" s="333"/>
      <c r="INE1417" s="333"/>
      <c r="INF1417" s="333"/>
      <c r="ING1417" s="333"/>
      <c r="INH1417" s="333"/>
      <c r="INI1417" s="333"/>
      <c r="INJ1417" s="333"/>
      <c r="INK1417" s="333"/>
      <c r="INL1417" s="333"/>
      <c r="INM1417" s="333"/>
      <c r="INN1417" s="333"/>
      <c r="INO1417" s="333"/>
      <c r="INP1417" s="333"/>
      <c r="INQ1417" s="333"/>
      <c r="INR1417" s="333"/>
      <c r="INS1417" s="333"/>
      <c r="INT1417" s="333"/>
      <c r="INU1417" s="333"/>
      <c r="INV1417" s="333"/>
      <c r="INW1417" s="333"/>
      <c r="INX1417" s="333"/>
      <c r="INY1417" s="333"/>
      <c r="INZ1417" s="333"/>
      <c r="IOA1417" s="333"/>
      <c r="IOB1417" s="333"/>
      <c r="IOC1417" s="333"/>
      <c r="IOD1417" s="333"/>
      <c r="IOE1417" s="333"/>
      <c r="IOF1417" s="333"/>
      <c r="IOG1417" s="333"/>
      <c r="IOH1417" s="333"/>
      <c r="IOI1417" s="333"/>
      <c r="IOJ1417" s="333"/>
      <c r="IOK1417" s="333"/>
      <c r="IOL1417" s="333"/>
      <c r="IOM1417" s="333"/>
      <c r="ION1417" s="333"/>
      <c r="IOO1417" s="333"/>
      <c r="IOP1417" s="333"/>
      <c r="IOQ1417" s="333"/>
      <c r="IOR1417" s="333"/>
      <c r="IOS1417" s="333"/>
      <c r="IOT1417" s="333"/>
      <c r="IOU1417" s="333"/>
      <c r="IOV1417" s="333"/>
      <c r="IOW1417" s="333"/>
      <c r="IOX1417" s="333"/>
      <c r="IOY1417" s="333"/>
      <c r="IOZ1417" s="333"/>
      <c r="IPA1417" s="333"/>
      <c r="IPB1417" s="333"/>
      <c r="IPC1417" s="333"/>
      <c r="IPD1417" s="333"/>
      <c r="IPE1417" s="333"/>
      <c r="IPF1417" s="333"/>
      <c r="IPG1417" s="333"/>
      <c r="IPH1417" s="333"/>
      <c r="IPI1417" s="333"/>
      <c r="IPJ1417" s="333"/>
      <c r="IPK1417" s="333"/>
      <c r="IPL1417" s="333"/>
      <c r="IPM1417" s="333"/>
      <c r="IPN1417" s="333"/>
      <c r="IPO1417" s="333"/>
      <c r="IPP1417" s="333"/>
      <c r="IPQ1417" s="333"/>
      <c r="IPR1417" s="333"/>
      <c r="IPS1417" s="333"/>
      <c r="IPT1417" s="333"/>
      <c r="IPU1417" s="333"/>
      <c r="IPV1417" s="333"/>
      <c r="IPW1417" s="333"/>
      <c r="IPX1417" s="333"/>
      <c r="IPY1417" s="333"/>
      <c r="IPZ1417" s="333"/>
      <c r="IQA1417" s="333"/>
      <c r="IQB1417" s="333"/>
      <c r="IQC1417" s="333"/>
      <c r="IQD1417" s="333"/>
      <c r="IQE1417" s="333"/>
      <c r="IQF1417" s="333"/>
      <c r="IQG1417" s="333"/>
      <c r="IQH1417" s="333"/>
      <c r="IQI1417" s="333"/>
      <c r="IQJ1417" s="333"/>
      <c r="IQK1417" s="333"/>
      <c r="IQL1417" s="333"/>
      <c r="IQM1417" s="333"/>
      <c r="IQN1417" s="333"/>
      <c r="IQO1417" s="333"/>
      <c r="IQP1417" s="333"/>
      <c r="IQQ1417" s="333"/>
      <c r="IQR1417" s="333"/>
      <c r="IQS1417" s="333"/>
      <c r="IQT1417" s="333"/>
      <c r="IQU1417" s="333"/>
      <c r="IQV1417" s="333"/>
      <c r="IQW1417" s="333"/>
      <c r="IQX1417" s="333"/>
      <c r="IQY1417" s="333"/>
      <c r="IQZ1417" s="333"/>
      <c r="IRA1417" s="333"/>
      <c r="IRB1417" s="333"/>
      <c r="IRC1417" s="333"/>
      <c r="IRD1417" s="333"/>
      <c r="IRE1417" s="333"/>
      <c r="IRF1417" s="333"/>
      <c r="IRG1417" s="333"/>
      <c r="IRH1417" s="333"/>
      <c r="IRI1417" s="333"/>
      <c r="IRJ1417" s="333"/>
      <c r="IRK1417" s="333"/>
      <c r="IRL1417" s="333"/>
      <c r="IRM1417" s="333"/>
      <c r="IRN1417" s="333"/>
      <c r="IRO1417" s="333"/>
      <c r="IRP1417" s="333"/>
      <c r="IRQ1417" s="333"/>
      <c r="IRR1417" s="333"/>
      <c r="IRS1417" s="333"/>
      <c r="IRT1417" s="333"/>
      <c r="IRU1417" s="333"/>
      <c r="IRV1417" s="333"/>
      <c r="IRW1417" s="333"/>
      <c r="IRX1417" s="333"/>
      <c r="IRY1417" s="333"/>
      <c r="IRZ1417" s="333"/>
      <c r="ISA1417" s="333"/>
      <c r="ISB1417" s="333"/>
      <c r="ISC1417" s="333"/>
      <c r="ISD1417" s="333"/>
      <c r="ISE1417" s="333"/>
      <c r="ISF1417" s="333"/>
      <c r="ISG1417" s="333"/>
      <c r="ISH1417" s="333"/>
      <c r="ISI1417" s="333"/>
      <c r="ISJ1417" s="333"/>
      <c r="ISK1417" s="333"/>
      <c r="ISL1417" s="333"/>
      <c r="ISM1417" s="333"/>
      <c r="ISN1417" s="333"/>
      <c r="ISO1417" s="333"/>
      <c r="ISP1417" s="333"/>
      <c r="ISQ1417" s="333"/>
      <c r="ISR1417" s="333"/>
      <c r="ISS1417" s="333"/>
      <c r="IST1417" s="333"/>
      <c r="ISU1417" s="333"/>
      <c r="ISV1417" s="333"/>
      <c r="ISW1417" s="333"/>
      <c r="ISX1417" s="333"/>
      <c r="ISY1417" s="333"/>
      <c r="ISZ1417" s="333"/>
      <c r="ITA1417" s="333"/>
      <c r="ITB1417" s="333"/>
      <c r="ITC1417" s="333"/>
      <c r="ITD1417" s="333"/>
      <c r="ITE1417" s="333"/>
      <c r="ITF1417" s="333"/>
      <c r="ITG1417" s="333"/>
      <c r="ITH1417" s="333"/>
      <c r="ITI1417" s="333"/>
      <c r="ITJ1417" s="333"/>
      <c r="ITK1417" s="333"/>
      <c r="ITL1417" s="333"/>
      <c r="ITM1417" s="333"/>
      <c r="ITN1417" s="333"/>
      <c r="ITO1417" s="333"/>
      <c r="ITP1417" s="333"/>
      <c r="ITQ1417" s="333"/>
      <c r="ITR1417" s="333"/>
      <c r="ITS1417" s="333"/>
      <c r="ITT1417" s="333"/>
      <c r="ITU1417" s="333"/>
      <c r="ITV1417" s="333"/>
      <c r="ITW1417" s="333"/>
      <c r="ITX1417" s="333"/>
      <c r="ITY1417" s="333"/>
      <c r="ITZ1417" s="333"/>
      <c r="IUA1417" s="333"/>
      <c r="IUB1417" s="333"/>
      <c r="IUC1417" s="333"/>
      <c r="IUD1417" s="333"/>
      <c r="IUE1417" s="333"/>
      <c r="IUF1417" s="333"/>
      <c r="IUG1417" s="333"/>
      <c r="IUH1417" s="333"/>
      <c r="IUI1417" s="333"/>
      <c r="IUJ1417" s="333"/>
      <c r="IUK1417" s="333"/>
      <c r="IUL1417" s="333"/>
      <c r="IUM1417" s="333"/>
      <c r="IUN1417" s="333"/>
      <c r="IUO1417" s="333"/>
      <c r="IUP1417" s="333"/>
      <c r="IUQ1417" s="333"/>
      <c r="IUR1417" s="333"/>
      <c r="IUS1417" s="333"/>
      <c r="IUT1417" s="333"/>
      <c r="IUU1417" s="333"/>
      <c r="IUV1417" s="333"/>
      <c r="IUW1417" s="333"/>
      <c r="IUX1417" s="333"/>
      <c r="IUY1417" s="333"/>
      <c r="IUZ1417" s="333"/>
      <c r="IVA1417" s="333"/>
      <c r="IVB1417" s="333"/>
      <c r="IVC1417" s="333"/>
      <c r="IVD1417" s="333"/>
      <c r="IVE1417" s="333"/>
      <c r="IVF1417" s="333"/>
      <c r="IVG1417" s="333"/>
      <c r="IVH1417" s="333"/>
      <c r="IVI1417" s="333"/>
      <c r="IVJ1417" s="333"/>
      <c r="IVK1417" s="333"/>
      <c r="IVL1417" s="333"/>
      <c r="IVM1417" s="333"/>
      <c r="IVN1417" s="333"/>
      <c r="IVO1417" s="333"/>
      <c r="IVP1417" s="333"/>
      <c r="IVQ1417" s="333"/>
      <c r="IVR1417" s="333"/>
      <c r="IVS1417" s="333"/>
      <c r="IVT1417" s="333"/>
      <c r="IVU1417" s="333"/>
      <c r="IVV1417" s="333"/>
      <c r="IVW1417" s="333"/>
      <c r="IVX1417" s="333"/>
      <c r="IVY1417" s="333"/>
      <c r="IVZ1417" s="333"/>
      <c r="IWA1417" s="333"/>
      <c r="IWB1417" s="333"/>
      <c r="IWC1417" s="333"/>
      <c r="IWD1417" s="333"/>
      <c r="IWE1417" s="333"/>
      <c r="IWF1417" s="333"/>
      <c r="IWG1417" s="333"/>
      <c r="IWH1417" s="333"/>
      <c r="IWI1417" s="333"/>
      <c r="IWJ1417" s="333"/>
      <c r="IWK1417" s="333"/>
      <c r="IWL1417" s="333"/>
      <c r="IWM1417" s="333"/>
      <c r="IWN1417" s="333"/>
      <c r="IWO1417" s="333"/>
      <c r="IWP1417" s="333"/>
      <c r="IWQ1417" s="333"/>
      <c r="IWR1417" s="333"/>
      <c r="IWS1417" s="333"/>
      <c r="IWT1417" s="333"/>
      <c r="IWU1417" s="333"/>
      <c r="IWV1417" s="333"/>
      <c r="IWW1417" s="333"/>
      <c r="IWX1417" s="333"/>
      <c r="IWY1417" s="333"/>
      <c r="IWZ1417" s="333"/>
      <c r="IXA1417" s="333"/>
      <c r="IXB1417" s="333"/>
      <c r="IXC1417" s="333"/>
      <c r="IXD1417" s="333"/>
      <c r="IXE1417" s="333"/>
      <c r="IXF1417" s="333"/>
      <c r="IXG1417" s="333"/>
      <c r="IXH1417" s="333"/>
      <c r="IXI1417" s="333"/>
      <c r="IXJ1417" s="333"/>
      <c r="IXK1417" s="333"/>
      <c r="IXL1417" s="333"/>
      <c r="IXM1417" s="333"/>
      <c r="IXN1417" s="333"/>
      <c r="IXO1417" s="333"/>
      <c r="IXP1417" s="333"/>
      <c r="IXQ1417" s="333"/>
      <c r="IXR1417" s="333"/>
      <c r="IXS1417" s="333"/>
      <c r="IXT1417" s="333"/>
      <c r="IXU1417" s="333"/>
      <c r="IXV1417" s="333"/>
      <c r="IXW1417" s="333"/>
      <c r="IXX1417" s="333"/>
      <c r="IXY1417" s="333"/>
      <c r="IXZ1417" s="333"/>
      <c r="IYA1417" s="333"/>
      <c r="IYB1417" s="333"/>
      <c r="IYC1417" s="333"/>
      <c r="IYD1417" s="333"/>
      <c r="IYE1417" s="333"/>
      <c r="IYF1417" s="333"/>
      <c r="IYG1417" s="333"/>
      <c r="IYH1417" s="333"/>
      <c r="IYI1417" s="333"/>
      <c r="IYJ1417" s="333"/>
      <c r="IYK1417" s="333"/>
      <c r="IYL1417" s="333"/>
      <c r="IYM1417" s="333"/>
      <c r="IYN1417" s="333"/>
      <c r="IYO1417" s="333"/>
      <c r="IYP1417" s="333"/>
      <c r="IYQ1417" s="333"/>
      <c r="IYR1417" s="333"/>
      <c r="IYS1417" s="333"/>
      <c r="IYT1417" s="333"/>
      <c r="IYU1417" s="333"/>
      <c r="IYV1417" s="333"/>
      <c r="IYW1417" s="333"/>
      <c r="IYX1417" s="333"/>
      <c r="IYY1417" s="333"/>
      <c r="IYZ1417" s="333"/>
      <c r="IZA1417" s="333"/>
      <c r="IZB1417" s="333"/>
      <c r="IZC1417" s="333"/>
      <c r="IZD1417" s="333"/>
      <c r="IZE1417" s="333"/>
      <c r="IZF1417" s="333"/>
      <c r="IZG1417" s="333"/>
      <c r="IZH1417" s="333"/>
      <c r="IZI1417" s="333"/>
      <c r="IZJ1417" s="333"/>
      <c r="IZK1417" s="333"/>
      <c r="IZL1417" s="333"/>
      <c r="IZM1417" s="333"/>
      <c r="IZN1417" s="333"/>
      <c r="IZO1417" s="333"/>
      <c r="IZP1417" s="333"/>
      <c r="IZQ1417" s="333"/>
      <c r="IZR1417" s="333"/>
      <c r="IZS1417" s="333"/>
      <c r="IZT1417" s="333"/>
      <c r="IZU1417" s="333"/>
      <c r="IZV1417" s="333"/>
      <c r="IZW1417" s="333"/>
      <c r="IZX1417" s="333"/>
      <c r="IZY1417" s="333"/>
      <c r="IZZ1417" s="333"/>
      <c r="JAA1417" s="333"/>
      <c r="JAB1417" s="333"/>
      <c r="JAC1417" s="333"/>
      <c r="JAD1417" s="333"/>
      <c r="JAE1417" s="333"/>
      <c r="JAF1417" s="333"/>
      <c r="JAG1417" s="333"/>
      <c r="JAH1417" s="333"/>
      <c r="JAI1417" s="333"/>
      <c r="JAJ1417" s="333"/>
      <c r="JAK1417" s="333"/>
      <c r="JAL1417" s="333"/>
      <c r="JAM1417" s="333"/>
      <c r="JAN1417" s="333"/>
      <c r="JAO1417" s="333"/>
      <c r="JAP1417" s="333"/>
      <c r="JAQ1417" s="333"/>
      <c r="JAR1417" s="333"/>
      <c r="JAS1417" s="333"/>
      <c r="JAT1417" s="333"/>
      <c r="JAU1417" s="333"/>
      <c r="JAV1417" s="333"/>
      <c r="JAW1417" s="333"/>
      <c r="JAX1417" s="333"/>
      <c r="JAY1417" s="333"/>
      <c r="JAZ1417" s="333"/>
      <c r="JBA1417" s="333"/>
      <c r="JBB1417" s="333"/>
      <c r="JBC1417" s="333"/>
      <c r="JBD1417" s="333"/>
      <c r="JBE1417" s="333"/>
      <c r="JBF1417" s="333"/>
      <c r="JBG1417" s="333"/>
      <c r="JBH1417" s="333"/>
      <c r="JBI1417" s="333"/>
      <c r="JBJ1417" s="333"/>
      <c r="JBK1417" s="333"/>
      <c r="JBL1417" s="333"/>
      <c r="JBM1417" s="333"/>
      <c r="JBN1417" s="333"/>
      <c r="JBO1417" s="333"/>
      <c r="JBP1417" s="333"/>
      <c r="JBQ1417" s="333"/>
      <c r="JBR1417" s="333"/>
      <c r="JBS1417" s="333"/>
      <c r="JBT1417" s="333"/>
      <c r="JBU1417" s="333"/>
      <c r="JBV1417" s="333"/>
      <c r="JBW1417" s="333"/>
      <c r="JBX1417" s="333"/>
      <c r="JBY1417" s="333"/>
      <c r="JBZ1417" s="333"/>
      <c r="JCA1417" s="333"/>
      <c r="JCB1417" s="333"/>
      <c r="JCC1417" s="333"/>
      <c r="JCD1417" s="333"/>
      <c r="JCE1417" s="333"/>
      <c r="JCF1417" s="333"/>
      <c r="JCG1417" s="333"/>
      <c r="JCH1417" s="333"/>
      <c r="JCI1417" s="333"/>
      <c r="JCJ1417" s="333"/>
      <c r="JCK1417" s="333"/>
      <c r="JCL1417" s="333"/>
      <c r="JCM1417" s="333"/>
      <c r="JCN1417" s="333"/>
      <c r="JCO1417" s="333"/>
      <c r="JCP1417" s="333"/>
      <c r="JCQ1417" s="333"/>
      <c r="JCR1417" s="333"/>
      <c r="JCS1417" s="333"/>
      <c r="JCT1417" s="333"/>
      <c r="JCU1417" s="333"/>
      <c r="JCV1417" s="333"/>
      <c r="JCW1417" s="333"/>
      <c r="JCX1417" s="333"/>
      <c r="JCY1417" s="333"/>
      <c r="JCZ1417" s="333"/>
      <c r="JDA1417" s="333"/>
      <c r="JDB1417" s="333"/>
      <c r="JDC1417" s="333"/>
      <c r="JDD1417" s="333"/>
      <c r="JDE1417" s="333"/>
      <c r="JDF1417" s="333"/>
      <c r="JDG1417" s="333"/>
      <c r="JDH1417" s="333"/>
      <c r="JDI1417" s="333"/>
      <c r="JDJ1417" s="333"/>
      <c r="JDK1417" s="333"/>
      <c r="JDL1417" s="333"/>
      <c r="JDM1417" s="333"/>
      <c r="JDN1417" s="333"/>
      <c r="JDO1417" s="333"/>
      <c r="JDP1417" s="333"/>
      <c r="JDQ1417" s="333"/>
      <c r="JDR1417" s="333"/>
      <c r="JDS1417" s="333"/>
      <c r="JDT1417" s="333"/>
      <c r="JDU1417" s="333"/>
      <c r="JDV1417" s="333"/>
      <c r="JDW1417" s="333"/>
      <c r="JDX1417" s="333"/>
      <c r="JDY1417" s="333"/>
      <c r="JDZ1417" s="333"/>
      <c r="JEA1417" s="333"/>
      <c r="JEB1417" s="333"/>
      <c r="JEC1417" s="333"/>
      <c r="JED1417" s="333"/>
      <c r="JEE1417" s="333"/>
      <c r="JEF1417" s="333"/>
      <c r="JEG1417" s="333"/>
      <c r="JEH1417" s="333"/>
      <c r="JEI1417" s="333"/>
      <c r="JEJ1417" s="333"/>
      <c r="JEK1417" s="333"/>
      <c r="JEL1417" s="333"/>
      <c r="JEM1417" s="333"/>
      <c r="JEN1417" s="333"/>
      <c r="JEO1417" s="333"/>
      <c r="JEP1417" s="333"/>
      <c r="JEQ1417" s="333"/>
      <c r="JER1417" s="333"/>
      <c r="JES1417" s="333"/>
      <c r="JET1417" s="333"/>
      <c r="JEU1417" s="333"/>
      <c r="JEV1417" s="333"/>
      <c r="JEW1417" s="333"/>
      <c r="JEX1417" s="333"/>
      <c r="JEY1417" s="333"/>
      <c r="JEZ1417" s="333"/>
      <c r="JFA1417" s="333"/>
      <c r="JFB1417" s="333"/>
      <c r="JFC1417" s="333"/>
      <c r="JFD1417" s="333"/>
      <c r="JFE1417" s="333"/>
      <c r="JFF1417" s="333"/>
      <c r="JFG1417" s="333"/>
      <c r="JFH1417" s="333"/>
      <c r="JFI1417" s="333"/>
      <c r="JFJ1417" s="333"/>
      <c r="JFK1417" s="333"/>
      <c r="JFL1417" s="333"/>
      <c r="JFM1417" s="333"/>
      <c r="JFN1417" s="333"/>
      <c r="JFO1417" s="333"/>
      <c r="JFP1417" s="333"/>
      <c r="JFQ1417" s="333"/>
      <c r="JFR1417" s="333"/>
      <c r="JFS1417" s="333"/>
      <c r="JFT1417" s="333"/>
      <c r="JFU1417" s="333"/>
      <c r="JFV1417" s="333"/>
      <c r="JFW1417" s="333"/>
      <c r="JFX1417" s="333"/>
      <c r="JFY1417" s="333"/>
      <c r="JFZ1417" s="333"/>
      <c r="JGA1417" s="333"/>
      <c r="JGB1417" s="333"/>
      <c r="JGC1417" s="333"/>
      <c r="JGD1417" s="333"/>
      <c r="JGE1417" s="333"/>
      <c r="JGF1417" s="333"/>
      <c r="JGG1417" s="333"/>
      <c r="JGH1417" s="333"/>
      <c r="JGI1417" s="333"/>
      <c r="JGJ1417" s="333"/>
      <c r="JGK1417" s="333"/>
      <c r="JGL1417" s="333"/>
      <c r="JGM1417" s="333"/>
      <c r="JGN1417" s="333"/>
      <c r="JGO1417" s="333"/>
      <c r="JGP1417" s="333"/>
      <c r="JGQ1417" s="333"/>
      <c r="JGR1417" s="333"/>
      <c r="JGS1417" s="333"/>
      <c r="JGT1417" s="333"/>
      <c r="JGU1417" s="333"/>
      <c r="JGV1417" s="333"/>
      <c r="JGW1417" s="333"/>
      <c r="JGX1417" s="333"/>
      <c r="JGY1417" s="333"/>
      <c r="JGZ1417" s="333"/>
      <c r="JHA1417" s="333"/>
      <c r="JHB1417" s="333"/>
      <c r="JHC1417" s="333"/>
      <c r="JHD1417" s="333"/>
      <c r="JHE1417" s="333"/>
      <c r="JHF1417" s="333"/>
      <c r="JHG1417" s="333"/>
      <c r="JHH1417" s="333"/>
      <c r="JHI1417" s="333"/>
      <c r="JHJ1417" s="333"/>
      <c r="JHK1417" s="333"/>
      <c r="JHL1417" s="333"/>
      <c r="JHM1417" s="333"/>
      <c r="JHN1417" s="333"/>
      <c r="JHO1417" s="333"/>
      <c r="JHP1417" s="333"/>
      <c r="JHQ1417" s="333"/>
      <c r="JHR1417" s="333"/>
      <c r="JHS1417" s="333"/>
      <c r="JHT1417" s="333"/>
      <c r="JHU1417" s="333"/>
      <c r="JHV1417" s="333"/>
      <c r="JHW1417" s="333"/>
      <c r="JHX1417" s="333"/>
      <c r="JHY1417" s="333"/>
      <c r="JHZ1417" s="333"/>
      <c r="JIA1417" s="333"/>
      <c r="JIB1417" s="333"/>
      <c r="JIC1417" s="333"/>
      <c r="JID1417" s="333"/>
      <c r="JIE1417" s="333"/>
      <c r="JIF1417" s="333"/>
      <c r="JIG1417" s="333"/>
      <c r="JIH1417" s="333"/>
      <c r="JII1417" s="333"/>
      <c r="JIJ1417" s="333"/>
      <c r="JIK1417" s="333"/>
      <c r="JIL1417" s="333"/>
      <c r="JIM1417" s="333"/>
      <c r="JIN1417" s="333"/>
      <c r="JIO1417" s="333"/>
      <c r="JIP1417" s="333"/>
      <c r="JIQ1417" s="333"/>
      <c r="JIR1417" s="333"/>
      <c r="JIS1417" s="333"/>
      <c r="JIT1417" s="333"/>
      <c r="JIU1417" s="333"/>
      <c r="JIV1417" s="333"/>
      <c r="JIW1417" s="333"/>
      <c r="JIX1417" s="333"/>
      <c r="JIY1417" s="333"/>
      <c r="JIZ1417" s="333"/>
      <c r="JJA1417" s="333"/>
      <c r="JJB1417" s="333"/>
      <c r="JJC1417" s="333"/>
      <c r="JJD1417" s="333"/>
      <c r="JJE1417" s="333"/>
      <c r="JJF1417" s="333"/>
      <c r="JJG1417" s="333"/>
      <c r="JJH1417" s="333"/>
      <c r="JJI1417" s="333"/>
      <c r="JJJ1417" s="333"/>
      <c r="JJK1417" s="333"/>
      <c r="JJL1417" s="333"/>
      <c r="JJM1417" s="333"/>
      <c r="JJN1417" s="333"/>
      <c r="JJO1417" s="333"/>
      <c r="JJP1417" s="333"/>
      <c r="JJQ1417" s="333"/>
      <c r="JJR1417" s="333"/>
      <c r="JJS1417" s="333"/>
      <c r="JJT1417" s="333"/>
      <c r="JJU1417" s="333"/>
      <c r="JJV1417" s="333"/>
      <c r="JJW1417" s="333"/>
      <c r="JJX1417" s="333"/>
      <c r="JJY1417" s="333"/>
      <c r="JJZ1417" s="333"/>
      <c r="JKA1417" s="333"/>
      <c r="JKB1417" s="333"/>
      <c r="JKC1417" s="333"/>
      <c r="JKD1417" s="333"/>
      <c r="JKE1417" s="333"/>
      <c r="JKF1417" s="333"/>
      <c r="JKG1417" s="333"/>
      <c r="JKH1417" s="333"/>
      <c r="JKI1417" s="333"/>
      <c r="JKJ1417" s="333"/>
      <c r="JKK1417" s="333"/>
      <c r="JKL1417" s="333"/>
      <c r="JKM1417" s="333"/>
      <c r="JKN1417" s="333"/>
      <c r="JKO1417" s="333"/>
      <c r="JKP1417" s="333"/>
      <c r="JKQ1417" s="333"/>
      <c r="JKR1417" s="333"/>
      <c r="JKS1417" s="333"/>
      <c r="JKT1417" s="333"/>
      <c r="JKU1417" s="333"/>
      <c r="JKV1417" s="333"/>
      <c r="JKW1417" s="333"/>
      <c r="JKX1417" s="333"/>
      <c r="JKY1417" s="333"/>
      <c r="JKZ1417" s="333"/>
      <c r="JLA1417" s="333"/>
      <c r="JLB1417" s="333"/>
      <c r="JLC1417" s="333"/>
      <c r="JLD1417" s="333"/>
      <c r="JLE1417" s="333"/>
      <c r="JLF1417" s="333"/>
      <c r="JLG1417" s="333"/>
      <c r="JLH1417" s="333"/>
      <c r="JLI1417" s="333"/>
      <c r="JLJ1417" s="333"/>
      <c r="JLK1417" s="333"/>
      <c r="JLL1417" s="333"/>
      <c r="JLM1417" s="333"/>
      <c r="JLN1417" s="333"/>
      <c r="JLO1417" s="333"/>
      <c r="JLP1417" s="333"/>
      <c r="JLQ1417" s="333"/>
      <c r="JLR1417" s="333"/>
      <c r="JLS1417" s="333"/>
      <c r="JLT1417" s="333"/>
      <c r="JLU1417" s="333"/>
      <c r="JLV1417" s="333"/>
      <c r="JLW1417" s="333"/>
      <c r="JLX1417" s="333"/>
      <c r="JLY1417" s="333"/>
      <c r="JLZ1417" s="333"/>
      <c r="JMA1417" s="333"/>
      <c r="JMB1417" s="333"/>
      <c r="JMC1417" s="333"/>
      <c r="JMD1417" s="333"/>
      <c r="JME1417" s="333"/>
      <c r="JMF1417" s="333"/>
      <c r="JMG1417" s="333"/>
      <c r="JMH1417" s="333"/>
      <c r="JMI1417" s="333"/>
      <c r="JMJ1417" s="333"/>
      <c r="JMK1417" s="333"/>
      <c r="JML1417" s="333"/>
      <c r="JMM1417" s="333"/>
      <c r="JMN1417" s="333"/>
      <c r="JMO1417" s="333"/>
      <c r="JMP1417" s="333"/>
      <c r="JMQ1417" s="333"/>
      <c r="JMR1417" s="333"/>
      <c r="JMS1417" s="333"/>
      <c r="JMT1417" s="333"/>
      <c r="JMU1417" s="333"/>
      <c r="JMV1417" s="333"/>
      <c r="JMW1417" s="333"/>
      <c r="JMX1417" s="333"/>
      <c r="JMY1417" s="333"/>
      <c r="JMZ1417" s="333"/>
      <c r="JNA1417" s="333"/>
      <c r="JNB1417" s="333"/>
      <c r="JNC1417" s="333"/>
      <c r="JND1417" s="333"/>
      <c r="JNE1417" s="333"/>
      <c r="JNF1417" s="333"/>
      <c r="JNG1417" s="333"/>
      <c r="JNH1417" s="333"/>
      <c r="JNI1417" s="333"/>
      <c r="JNJ1417" s="333"/>
      <c r="JNK1417" s="333"/>
      <c r="JNL1417" s="333"/>
      <c r="JNM1417" s="333"/>
      <c r="JNN1417" s="333"/>
      <c r="JNO1417" s="333"/>
      <c r="JNP1417" s="333"/>
      <c r="JNQ1417" s="333"/>
      <c r="JNR1417" s="333"/>
      <c r="JNS1417" s="333"/>
      <c r="JNT1417" s="333"/>
      <c r="JNU1417" s="333"/>
      <c r="JNV1417" s="333"/>
      <c r="JNW1417" s="333"/>
      <c r="JNX1417" s="333"/>
      <c r="JNY1417" s="333"/>
      <c r="JNZ1417" s="333"/>
      <c r="JOA1417" s="333"/>
      <c r="JOB1417" s="333"/>
      <c r="JOC1417" s="333"/>
      <c r="JOD1417" s="333"/>
      <c r="JOE1417" s="333"/>
      <c r="JOF1417" s="333"/>
      <c r="JOG1417" s="333"/>
      <c r="JOH1417" s="333"/>
      <c r="JOI1417" s="333"/>
      <c r="JOJ1417" s="333"/>
      <c r="JOK1417" s="333"/>
      <c r="JOL1417" s="333"/>
      <c r="JOM1417" s="333"/>
      <c r="JON1417" s="333"/>
      <c r="JOO1417" s="333"/>
      <c r="JOP1417" s="333"/>
      <c r="JOQ1417" s="333"/>
      <c r="JOR1417" s="333"/>
      <c r="JOS1417" s="333"/>
      <c r="JOT1417" s="333"/>
      <c r="JOU1417" s="333"/>
      <c r="JOV1417" s="333"/>
      <c r="JOW1417" s="333"/>
      <c r="JOX1417" s="333"/>
      <c r="JOY1417" s="333"/>
      <c r="JOZ1417" s="333"/>
      <c r="JPA1417" s="333"/>
      <c r="JPB1417" s="333"/>
      <c r="JPC1417" s="333"/>
      <c r="JPD1417" s="333"/>
      <c r="JPE1417" s="333"/>
      <c r="JPF1417" s="333"/>
      <c r="JPG1417" s="333"/>
      <c r="JPH1417" s="333"/>
      <c r="JPI1417" s="333"/>
      <c r="JPJ1417" s="333"/>
      <c r="JPK1417" s="333"/>
      <c r="JPL1417" s="333"/>
      <c r="JPM1417" s="333"/>
      <c r="JPN1417" s="333"/>
      <c r="JPO1417" s="333"/>
      <c r="JPP1417" s="333"/>
      <c r="JPQ1417" s="333"/>
      <c r="JPR1417" s="333"/>
      <c r="JPS1417" s="333"/>
      <c r="JPT1417" s="333"/>
      <c r="JPU1417" s="333"/>
      <c r="JPV1417" s="333"/>
      <c r="JPW1417" s="333"/>
      <c r="JPX1417" s="333"/>
      <c r="JPY1417" s="333"/>
      <c r="JPZ1417" s="333"/>
      <c r="JQA1417" s="333"/>
      <c r="JQB1417" s="333"/>
      <c r="JQC1417" s="333"/>
      <c r="JQD1417" s="333"/>
      <c r="JQE1417" s="333"/>
      <c r="JQF1417" s="333"/>
      <c r="JQG1417" s="333"/>
      <c r="JQH1417" s="333"/>
      <c r="JQI1417" s="333"/>
      <c r="JQJ1417" s="333"/>
      <c r="JQK1417" s="333"/>
      <c r="JQL1417" s="333"/>
      <c r="JQM1417" s="333"/>
      <c r="JQN1417" s="333"/>
      <c r="JQO1417" s="333"/>
      <c r="JQP1417" s="333"/>
      <c r="JQQ1417" s="333"/>
      <c r="JQR1417" s="333"/>
      <c r="JQS1417" s="333"/>
      <c r="JQT1417" s="333"/>
      <c r="JQU1417" s="333"/>
      <c r="JQV1417" s="333"/>
      <c r="JQW1417" s="333"/>
      <c r="JQX1417" s="333"/>
      <c r="JQY1417" s="333"/>
      <c r="JQZ1417" s="333"/>
      <c r="JRA1417" s="333"/>
      <c r="JRB1417" s="333"/>
      <c r="JRC1417" s="333"/>
      <c r="JRD1417" s="333"/>
      <c r="JRE1417" s="333"/>
      <c r="JRF1417" s="333"/>
      <c r="JRG1417" s="333"/>
      <c r="JRH1417" s="333"/>
      <c r="JRI1417" s="333"/>
      <c r="JRJ1417" s="333"/>
      <c r="JRK1417" s="333"/>
      <c r="JRL1417" s="333"/>
      <c r="JRM1417" s="333"/>
      <c r="JRN1417" s="333"/>
      <c r="JRO1417" s="333"/>
      <c r="JRP1417" s="333"/>
      <c r="JRQ1417" s="333"/>
      <c r="JRR1417" s="333"/>
      <c r="JRS1417" s="333"/>
      <c r="JRT1417" s="333"/>
      <c r="JRU1417" s="333"/>
      <c r="JRV1417" s="333"/>
      <c r="JRW1417" s="333"/>
      <c r="JRX1417" s="333"/>
      <c r="JRY1417" s="333"/>
      <c r="JRZ1417" s="333"/>
      <c r="JSA1417" s="333"/>
      <c r="JSB1417" s="333"/>
      <c r="JSC1417" s="333"/>
      <c r="JSD1417" s="333"/>
      <c r="JSE1417" s="333"/>
      <c r="JSF1417" s="333"/>
      <c r="JSG1417" s="333"/>
      <c r="JSH1417" s="333"/>
      <c r="JSI1417" s="333"/>
      <c r="JSJ1417" s="333"/>
      <c r="JSK1417" s="333"/>
      <c r="JSL1417" s="333"/>
      <c r="JSM1417" s="333"/>
      <c r="JSN1417" s="333"/>
      <c r="JSO1417" s="333"/>
      <c r="JSP1417" s="333"/>
      <c r="JSQ1417" s="333"/>
      <c r="JSR1417" s="333"/>
      <c r="JSS1417" s="333"/>
      <c r="JST1417" s="333"/>
      <c r="JSU1417" s="333"/>
      <c r="JSV1417" s="333"/>
      <c r="JSW1417" s="333"/>
      <c r="JSX1417" s="333"/>
      <c r="JSY1417" s="333"/>
      <c r="JSZ1417" s="333"/>
      <c r="JTA1417" s="333"/>
      <c r="JTB1417" s="333"/>
      <c r="JTC1417" s="333"/>
      <c r="JTD1417" s="333"/>
      <c r="JTE1417" s="333"/>
      <c r="JTF1417" s="333"/>
      <c r="JTG1417" s="333"/>
      <c r="JTH1417" s="333"/>
      <c r="JTI1417" s="333"/>
      <c r="JTJ1417" s="333"/>
      <c r="JTK1417" s="333"/>
      <c r="JTL1417" s="333"/>
      <c r="JTM1417" s="333"/>
      <c r="JTN1417" s="333"/>
      <c r="JTO1417" s="333"/>
      <c r="JTP1417" s="333"/>
      <c r="JTQ1417" s="333"/>
      <c r="JTR1417" s="333"/>
      <c r="JTS1417" s="333"/>
      <c r="JTT1417" s="333"/>
      <c r="JTU1417" s="333"/>
      <c r="JTV1417" s="333"/>
      <c r="JTW1417" s="333"/>
      <c r="JTX1417" s="333"/>
      <c r="JTY1417" s="333"/>
      <c r="JTZ1417" s="333"/>
      <c r="JUA1417" s="333"/>
      <c r="JUB1417" s="333"/>
      <c r="JUC1417" s="333"/>
      <c r="JUD1417" s="333"/>
      <c r="JUE1417" s="333"/>
      <c r="JUF1417" s="333"/>
      <c r="JUG1417" s="333"/>
      <c r="JUH1417" s="333"/>
      <c r="JUI1417" s="333"/>
      <c r="JUJ1417" s="333"/>
      <c r="JUK1417" s="333"/>
      <c r="JUL1417" s="333"/>
      <c r="JUM1417" s="333"/>
      <c r="JUN1417" s="333"/>
      <c r="JUO1417" s="333"/>
      <c r="JUP1417" s="333"/>
      <c r="JUQ1417" s="333"/>
      <c r="JUR1417" s="333"/>
      <c r="JUS1417" s="333"/>
      <c r="JUT1417" s="333"/>
      <c r="JUU1417" s="333"/>
      <c r="JUV1417" s="333"/>
      <c r="JUW1417" s="333"/>
      <c r="JUX1417" s="333"/>
      <c r="JUY1417" s="333"/>
      <c r="JUZ1417" s="333"/>
      <c r="JVA1417" s="333"/>
      <c r="JVB1417" s="333"/>
      <c r="JVC1417" s="333"/>
      <c r="JVD1417" s="333"/>
      <c r="JVE1417" s="333"/>
      <c r="JVF1417" s="333"/>
      <c r="JVG1417" s="333"/>
      <c r="JVH1417" s="333"/>
      <c r="JVI1417" s="333"/>
      <c r="JVJ1417" s="333"/>
      <c r="JVK1417" s="333"/>
      <c r="JVL1417" s="333"/>
      <c r="JVM1417" s="333"/>
      <c r="JVN1417" s="333"/>
      <c r="JVO1417" s="333"/>
      <c r="JVP1417" s="333"/>
      <c r="JVQ1417" s="333"/>
      <c r="JVR1417" s="333"/>
      <c r="JVS1417" s="333"/>
      <c r="JVT1417" s="333"/>
      <c r="JVU1417" s="333"/>
      <c r="JVV1417" s="333"/>
      <c r="JVW1417" s="333"/>
      <c r="JVX1417" s="333"/>
      <c r="JVY1417" s="333"/>
      <c r="JVZ1417" s="333"/>
      <c r="JWA1417" s="333"/>
      <c r="JWB1417" s="333"/>
      <c r="JWC1417" s="333"/>
      <c r="JWD1417" s="333"/>
      <c r="JWE1417" s="333"/>
      <c r="JWF1417" s="333"/>
      <c r="JWG1417" s="333"/>
      <c r="JWH1417" s="333"/>
      <c r="JWI1417" s="333"/>
      <c r="JWJ1417" s="333"/>
      <c r="JWK1417" s="333"/>
      <c r="JWL1417" s="333"/>
      <c r="JWM1417" s="333"/>
      <c r="JWN1417" s="333"/>
      <c r="JWO1417" s="333"/>
      <c r="JWP1417" s="333"/>
      <c r="JWQ1417" s="333"/>
      <c r="JWR1417" s="333"/>
      <c r="JWS1417" s="333"/>
      <c r="JWT1417" s="333"/>
      <c r="JWU1417" s="333"/>
      <c r="JWV1417" s="333"/>
      <c r="JWW1417" s="333"/>
      <c r="JWX1417" s="333"/>
      <c r="JWY1417" s="333"/>
      <c r="JWZ1417" s="333"/>
      <c r="JXA1417" s="333"/>
      <c r="JXB1417" s="333"/>
      <c r="JXC1417" s="333"/>
      <c r="JXD1417" s="333"/>
      <c r="JXE1417" s="333"/>
      <c r="JXF1417" s="333"/>
      <c r="JXG1417" s="333"/>
      <c r="JXH1417" s="333"/>
      <c r="JXI1417" s="333"/>
      <c r="JXJ1417" s="333"/>
      <c r="JXK1417" s="333"/>
      <c r="JXL1417" s="333"/>
      <c r="JXM1417" s="333"/>
      <c r="JXN1417" s="333"/>
      <c r="JXO1417" s="333"/>
      <c r="JXP1417" s="333"/>
      <c r="JXQ1417" s="333"/>
      <c r="JXR1417" s="333"/>
      <c r="JXS1417" s="333"/>
      <c r="JXT1417" s="333"/>
      <c r="JXU1417" s="333"/>
      <c r="JXV1417" s="333"/>
      <c r="JXW1417" s="333"/>
      <c r="JXX1417" s="333"/>
      <c r="JXY1417" s="333"/>
      <c r="JXZ1417" s="333"/>
      <c r="JYA1417" s="333"/>
      <c r="JYB1417" s="333"/>
      <c r="JYC1417" s="333"/>
      <c r="JYD1417" s="333"/>
      <c r="JYE1417" s="333"/>
      <c r="JYF1417" s="333"/>
      <c r="JYG1417" s="333"/>
      <c r="JYH1417" s="333"/>
      <c r="JYI1417" s="333"/>
      <c r="JYJ1417" s="333"/>
      <c r="JYK1417" s="333"/>
      <c r="JYL1417" s="333"/>
      <c r="JYM1417" s="333"/>
      <c r="JYN1417" s="333"/>
      <c r="JYO1417" s="333"/>
      <c r="JYP1417" s="333"/>
      <c r="JYQ1417" s="333"/>
      <c r="JYR1417" s="333"/>
      <c r="JYS1417" s="333"/>
      <c r="JYT1417" s="333"/>
      <c r="JYU1417" s="333"/>
      <c r="JYV1417" s="333"/>
      <c r="JYW1417" s="333"/>
      <c r="JYX1417" s="333"/>
      <c r="JYY1417" s="333"/>
      <c r="JYZ1417" s="333"/>
      <c r="JZA1417" s="333"/>
      <c r="JZB1417" s="333"/>
      <c r="JZC1417" s="333"/>
      <c r="JZD1417" s="333"/>
      <c r="JZE1417" s="333"/>
      <c r="JZF1417" s="333"/>
      <c r="JZG1417" s="333"/>
      <c r="JZH1417" s="333"/>
      <c r="JZI1417" s="333"/>
      <c r="JZJ1417" s="333"/>
      <c r="JZK1417" s="333"/>
      <c r="JZL1417" s="333"/>
      <c r="JZM1417" s="333"/>
      <c r="JZN1417" s="333"/>
      <c r="JZO1417" s="333"/>
      <c r="JZP1417" s="333"/>
      <c r="JZQ1417" s="333"/>
      <c r="JZR1417" s="333"/>
      <c r="JZS1417" s="333"/>
      <c r="JZT1417" s="333"/>
      <c r="JZU1417" s="333"/>
      <c r="JZV1417" s="333"/>
      <c r="JZW1417" s="333"/>
      <c r="JZX1417" s="333"/>
      <c r="JZY1417" s="333"/>
      <c r="JZZ1417" s="333"/>
      <c r="KAA1417" s="333"/>
      <c r="KAB1417" s="333"/>
      <c r="KAC1417" s="333"/>
      <c r="KAD1417" s="333"/>
      <c r="KAE1417" s="333"/>
      <c r="KAF1417" s="333"/>
      <c r="KAG1417" s="333"/>
      <c r="KAH1417" s="333"/>
      <c r="KAI1417" s="333"/>
      <c r="KAJ1417" s="333"/>
      <c r="KAK1417" s="333"/>
      <c r="KAL1417" s="333"/>
      <c r="KAM1417" s="333"/>
      <c r="KAN1417" s="333"/>
      <c r="KAO1417" s="333"/>
      <c r="KAP1417" s="333"/>
      <c r="KAQ1417" s="333"/>
      <c r="KAR1417" s="333"/>
      <c r="KAS1417" s="333"/>
      <c r="KAT1417" s="333"/>
      <c r="KAU1417" s="333"/>
      <c r="KAV1417" s="333"/>
      <c r="KAW1417" s="333"/>
      <c r="KAX1417" s="333"/>
      <c r="KAY1417" s="333"/>
      <c r="KAZ1417" s="333"/>
      <c r="KBA1417" s="333"/>
      <c r="KBB1417" s="333"/>
      <c r="KBC1417" s="333"/>
      <c r="KBD1417" s="333"/>
      <c r="KBE1417" s="333"/>
      <c r="KBF1417" s="333"/>
      <c r="KBG1417" s="333"/>
      <c r="KBH1417" s="333"/>
      <c r="KBI1417" s="333"/>
      <c r="KBJ1417" s="333"/>
      <c r="KBK1417" s="333"/>
      <c r="KBL1417" s="333"/>
      <c r="KBM1417" s="333"/>
      <c r="KBN1417" s="333"/>
      <c r="KBO1417" s="333"/>
      <c r="KBP1417" s="333"/>
      <c r="KBQ1417" s="333"/>
      <c r="KBR1417" s="333"/>
      <c r="KBS1417" s="333"/>
      <c r="KBT1417" s="333"/>
      <c r="KBU1417" s="333"/>
      <c r="KBV1417" s="333"/>
      <c r="KBW1417" s="333"/>
      <c r="KBX1417" s="333"/>
      <c r="KBY1417" s="333"/>
      <c r="KBZ1417" s="333"/>
      <c r="KCA1417" s="333"/>
      <c r="KCB1417" s="333"/>
      <c r="KCC1417" s="333"/>
      <c r="KCD1417" s="333"/>
      <c r="KCE1417" s="333"/>
      <c r="KCF1417" s="333"/>
      <c r="KCG1417" s="333"/>
      <c r="KCH1417" s="333"/>
      <c r="KCI1417" s="333"/>
      <c r="KCJ1417" s="333"/>
      <c r="KCK1417" s="333"/>
      <c r="KCL1417" s="333"/>
      <c r="KCM1417" s="333"/>
      <c r="KCN1417" s="333"/>
      <c r="KCO1417" s="333"/>
      <c r="KCP1417" s="333"/>
      <c r="KCQ1417" s="333"/>
      <c r="KCR1417" s="333"/>
      <c r="KCS1417" s="333"/>
      <c r="KCT1417" s="333"/>
      <c r="KCU1417" s="333"/>
      <c r="KCV1417" s="333"/>
      <c r="KCW1417" s="333"/>
      <c r="KCX1417" s="333"/>
      <c r="KCY1417" s="333"/>
      <c r="KCZ1417" s="333"/>
      <c r="KDA1417" s="333"/>
      <c r="KDB1417" s="333"/>
      <c r="KDC1417" s="333"/>
      <c r="KDD1417" s="333"/>
      <c r="KDE1417" s="333"/>
      <c r="KDF1417" s="333"/>
      <c r="KDG1417" s="333"/>
      <c r="KDH1417" s="333"/>
      <c r="KDI1417" s="333"/>
      <c r="KDJ1417" s="333"/>
      <c r="KDK1417" s="333"/>
      <c r="KDL1417" s="333"/>
      <c r="KDM1417" s="333"/>
      <c r="KDN1417" s="333"/>
      <c r="KDO1417" s="333"/>
      <c r="KDP1417" s="333"/>
      <c r="KDQ1417" s="333"/>
      <c r="KDR1417" s="333"/>
      <c r="KDS1417" s="333"/>
      <c r="KDT1417" s="333"/>
      <c r="KDU1417" s="333"/>
      <c r="KDV1417" s="333"/>
      <c r="KDW1417" s="333"/>
      <c r="KDX1417" s="333"/>
      <c r="KDY1417" s="333"/>
      <c r="KDZ1417" s="333"/>
      <c r="KEA1417" s="333"/>
      <c r="KEB1417" s="333"/>
      <c r="KEC1417" s="333"/>
      <c r="KED1417" s="333"/>
      <c r="KEE1417" s="333"/>
      <c r="KEF1417" s="333"/>
      <c r="KEG1417" s="333"/>
      <c r="KEH1417" s="333"/>
      <c r="KEI1417" s="333"/>
      <c r="KEJ1417" s="333"/>
      <c r="KEK1417" s="333"/>
      <c r="KEL1417" s="333"/>
      <c r="KEM1417" s="333"/>
      <c r="KEN1417" s="333"/>
      <c r="KEO1417" s="333"/>
      <c r="KEP1417" s="333"/>
      <c r="KEQ1417" s="333"/>
      <c r="KER1417" s="333"/>
      <c r="KES1417" s="333"/>
      <c r="KET1417" s="333"/>
      <c r="KEU1417" s="333"/>
      <c r="KEV1417" s="333"/>
      <c r="KEW1417" s="333"/>
      <c r="KEX1417" s="333"/>
      <c r="KEY1417" s="333"/>
      <c r="KEZ1417" s="333"/>
      <c r="KFA1417" s="333"/>
      <c r="KFB1417" s="333"/>
      <c r="KFC1417" s="333"/>
      <c r="KFD1417" s="333"/>
      <c r="KFE1417" s="333"/>
      <c r="KFF1417" s="333"/>
      <c r="KFG1417" s="333"/>
      <c r="KFH1417" s="333"/>
      <c r="KFI1417" s="333"/>
      <c r="KFJ1417" s="333"/>
      <c r="KFK1417" s="333"/>
      <c r="KFL1417" s="333"/>
      <c r="KFM1417" s="333"/>
      <c r="KFN1417" s="333"/>
      <c r="KFO1417" s="333"/>
      <c r="KFP1417" s="333"/>
      <c r="KFQ1417" s="333"/>
      <c r="KFR1417" s="333"/>
      <c r="KFS1417" s="333"/>
      <c r="KFT1417" s="333"/>
      <c r="KFU1417" s="333"/>
      <c r="KFV1417" s="333"/>
      <c r="KFW1417" s="333"/>
      <c r="KFX1417" s="333"/>
      <c r="KFY1417" s="333"/>
      <c r="KFZ1417" s="333"/>
      <c r="KGA1417" s="333"/>
      <c r="KGB1417" s="333"/>
      <c r="KGC1417" s="333"/>
      <c r="KGD1417" s="333"/>
      <c r="KGE1417" s="333"/>
      <c r="KGF1417" s="333"/>
      <c r="KGG1417" s="333"/>
      <c r="KGH1417" s="333"/>
      <c r="KGI1417" s="333"/>
      <c r="KGJ1417" s="333"/>
      <c r="KGK1417" s="333"/>
      <c r="KGL1417" s="333"/>
      <c r="KGM1417" s="333"/>
      <c r="KGN1417" s="333"/>
      <c r="KGO1417" s="333"/>
      <c r="KGP1417" s="333"/>
      <c r="KGQ1417" s="333"/>
      <c r="KGR1417" s="333"/>
      <c r="KGS1417" s="333"/>
      <c r="KGT1417" s="333"/>
      <c r="KGU1417" s="333"/>
      <c r="KGV1417" s="333"/>
      <c r="KGW1417" s="333"/>
      <c r="KGX1417" s="333"/>
      <c r="KGY1417" s="333"/>
      <c r="KGZ1417" s="333"/>
      <c r="KHA1417" s="333"/>
      <c r="KHB1417" s="333"/>
      <c r="KHC1417" s="333"/>
      <c r="KHD1417" s="333"/>
      <c r="KHE1417" s="333"/>
      <c r="KHF1417" s="333"/>
      <c r="KHG1417" s="333"/>
      <c r="KHH1417" s="333"/>
      <c r="KHI1417" s="333"/>
      <c r="KHJ1417" s="333"/>
      <c r="KHK1417" s="333"/>
      <c r="KHL1417" s="333"/>
      <c r="KHM1417" s="333"/>
      <c r="KHN1417" s="333"/>
      <c r="KHO1417" s="333"/>
      <c r="KHP1417" s="333"/>
      <c r="KHQ1417" s="333"/>
      <c r="KHR1417" s="333"/>
      <c r="KHS1417" s="333"/>
      <c r="KHT1417" s="333"/>
      <c r="KHU1417" s="333"/>
      <c r="KHV1417" s="333"/>
      <c r="KHW1417" s="333"/>
      <c r="KHX1417" s="333"/>
      <c r="KHY1417" s="333"/>
      <c r="KHZ1417" s="333"/>
      <c r="KIA1417" s="333"/>
      <c r="KIB1417" s="333"/>
      <c r="KIC1417" s="333"/>
      <c r="KID1417" s="333"/>
      <c r="KIE1417" s="333"/>
      <c r="KIF1417" s="333"/>
      <c r="KIG1417" s="333"/>
      <c r="KIH1417" s="333"/>
      <c r="KII1417" s="333"/>
      <c r="KIJ1417" s="333"/>
      <c r="KIK1417" s="333"/>
      <c r="KIL1417" s="333"/>
      <c r="KIM1417" s="333"/>
      <c r="KIN1417" s="333"/>
      <c r="KIO1417" s="333"/>
      <c r="KIP1417" s="333"/>
      <c r="KIQ1417" s="333"/>
      <c r="KIR1417" s="333"/>
      <c r="KIS1417" s="333"/>
      <c r="KIT1417" s="333"/>
      <c r="KIU1417" s="333"/>
      <c r="KIV1417" s="333"/>
      <c r="KIW1417" s="333"/>
      <c r="KIX1417" s="333"/>
      <c r="KIY1417" s="333"/>
      <c r="KIZ1417" s="333"/>
      <c r="KJA1417" s="333"/>
      <c r="KJB1417" s="333"/>
      <c r="KJC1417" s="333"/>
      <c r="KJD1417" s="333"/>
      <c r="KJE1417" s="333"/>
      <c r="KJF1417" s="333"/>
      <c r="KJG1417" s="333"/>
      <c r="KJH1417" s="333"/>
      <c r="KJI1417" s="333"/>
      <c r="KJJ1417" s="333"/>
      <c r="KJK1417" s="333"/>
      <c r="KJL1417" s="333"/>
      <c r="KJM1417" s="333"/>
      <c r="KJN1417" s="333"/>
      <c r="KJO1417" s="333"/>
      <c r="KJP1417" s="333"/>
      <c r="KJQ1417" s="333"/>
      <c r="KJR1417" s="333"/>
      <c r="KJS1417" s="333"/>
      <c r="KJT1417" s="333"/>
      <c r="KJU1417" s="333"/>
      <c r="KJV1417" s="333"/>
      <c r="KJW1417" s="333"/>
      <c r="KJX1417" s="333"/>
      <c r="KJY1417" s="333"/>
      <c r="KJZ1417" s="333"/>
      <c r="KKA1417" s="333"/>
      <c r="KKB1417" s="333"/>
      <c r="KKC1417" s="333"/>
      <c r="KKD1417" s="333"/>
      <c r="KKE1417" s="333"/>
      <c r="KKF1417" s="333"/>
      <c r="KKG1417" s="333"/>
      <c r="KKH1417" s="333"/>
      <c r="KKI1417" s="333"/>
      <c r="KKJ1417" s="333"/>
      <c r="KKK1417" s="333"/>
      <c r="KKL1417" s="333"/>
      <c r="KKM1417" s="333"/>
      <c r="KKN1417" s="333"/>
      <c r="KKO1417" s="333"/>
      <c r="KKP1417" s="333"/>
      <c r="KKQ1417" s="333"/>
      <c r="KKR1417" s="333"/>
      <c r="KKS1417" s="333"/>
      <c r="KKT1417" s="333"/>
      <c r="KKU1417" s="333"/>
      <c r="KKV1417" s="333"/>
      <c r="KKW1417" s="333"/>
      <c r="KKX1417" s="333"/>
      <c r="KKY1417" s="333"/>
      <c r="KKZ1417" s="333"/>
      <c r="KLA1417" s="333"/>
      <c r="KLB1417" s="333"/>
      <c r="KLC1417" s="333"/>
      <c r="KLD1417" s="333"/>
      <c r="KLE1417" s="333"/>
      <c r="KLF1417" s="333"/>
      <c r="KLG1417" s="333"/>
      <c r="KLH1417" s="333"/>
      <c r="KLI1417" s="333"/>
      <c r="KLJ1417" s="333"/>
      <c r="KLK1417" s="333"/>
      <c r="KLL1417" s="333"/>
      <c r="KLM1417" s="333"/>
      <c r="KLN1417" s="333"/>
      <c r="KLO1417" s="333"/>
      <c r="KLP1417" s="333"/>
      <c r="KLQ1417" s="333"/>
      <c r="KLR1417" s="333"/>
      <c r="KLS1417" s="333"/>
      <c r="KLT1417" s="333"/>
      <c r="KLU1417" s="333"/>
      <c r="KLV1417" s="333"/>
      <c r="KLW1417" s="333"/>
      <c r="KLX1417" s="333"/>
      <c r="KLY1417" s="333"/>
      <c r="KLZ1417" s="333"/>
      <c r="KMA1417" s="333"/>
      <c r="KMB1417" s="333"/>
      <c r="KMC1417" s="333"/>
      <c r="KMD1417" s="333"/>
      <c r="KME1417" s="333"/>
      <c r="KMF1417" s="333"/>
      <c r="KMG1417" s="333"/>
      <c r="KMH1417" s="333"/>
      <c r="KMI1417" s="333"/>
      <c r="KMJ1417" s="333"/>
      <c r="KMK1417" s="333"/>
      <c r="KML1417" s="333"/>
      <c r="KMM1417" s="333"/>
      <c r="KMN1417" s="333"/>
      <c r="KMO1417" s="333"/>
      <c r="KMP1417" s="333"/>
      <c r="KMQ1417" s="333"/>
      <c r="KMR1417" s="333"/>
      <c r="KMS1417" s="333"/>
      <c r="KMT1417" s="333"/>
      <c r="KMU1417" s="333"/>
      <c r="KMV1417" s="333"/>
      <c r="KMW1417" s="333"/>
      <c r="KMX1417" s="333"/>
      <c r="KMY1417" s="333"/>
      <c r="KMZ1417" s="333"/>
      <c r="KNA1417" s="333"/>
      <c r="KNB1417" s="333"/>
      <c r="KNC1417" s="333"/>
      <c r="KND1417" s="333"/>
      <c r="KNE1417" s="333"/>
      <c r="KNF1417" s="333"/>
      <c r="KNG1417" s="333"/>
      <c r="KNH1417" s="333"/>
      <c r="KNI1417" s="333"/>
      <c r="KNJ1417" s="333"/>
      <c r="KNK1417" s="333"/>
      <c r="KNL1417" s="333"/>
      <c r="KNM1417" s="333"/>
      <c r="KNN1417" s="333"/>
      <c r="KNO1417" s="333"/>
      <c r="KNP1417" s="333"/>
      <c r="KNQ1417" s="333"/>
      <c r="KNR1417" s="333"/>
      <c r="KNS1417" s="333"/>
      <c r="KNT1417" s="333"/>
      <c r="KNU1417" s="333"/>
      <c r="KNV1417" s="333"/>
      <c r="KNW1417" s="333"/>
      <c r="KNX1417" s="333"/>
      <c r="KNY1417" s="333"/>
      <c r="KNZ1417" s="333"/>
      <c r="KOA1417" s="333"/>
      <c r="KOB1417" s="333"/>
      <c r="KOC1417" s="333"/>
      <c r="KOD1417" s="333"/>
      <c r="KOE1417" s="333"/>
      <c r="KOF1417" s="333"/>
      <c r="KOG1417" s="333"/>
      <c r="KOH1417" s="333"/>
      <c r="KOI1417" s="333"/>
      <c r="KOJ1417" s="333"/>
      <c r="KOK1417" s="333"/>
      <c r="KOL1417" s="333"/>
      <c r="KOM1417" s="333"/>
      <c r="KON1417" s="333"/>
      <c r="KOO1417" s="333"/>
      <c r="KOP1417" s="333"/>
      <c r="KOQ1417" s="333"/>
      <c r="KOR1417" s="333"/>
      <c r="KOS1417" s="333"/>
      <c r="KOT1417" s="333"/>
      <c r="KOU1417" s="333"/>
      <c r="KOV1417" s="333"/>
      <c r="KOW1417" s="333"/>
      <c r="KOX1417" s="333"/>
      <c r="KOY1417" s="333"/>
      <c r="KOZ1417" s="333"/>
      <c r="KPA1417" s="333"/>
      <c r="KPB1417" s="333"/>
      <c r="KPC1417" s="333"/>
      <c r="KPD1417" s="333"/>
      <c r="KPE1417" s="333"/>
      <c r="KPF1417" s="333"/>
      <c r="KPG1417" s="333"/>
      <c r="KPH1417" s="333"/>
      <c r="KPI1417" s="333"/>
      <c r="KPJ1417" s="333"/>
      <c r="KPK1417" s="333"/>
      <c r="KPL1417" s="333"/>
      <c r="KPM1417" s="333"/>
      <c r="KPN1417" s="333"/>
      <c r="KPO1417" s="333"/>
      <c r="KPP1417" s="333"/>
      <c r="KPQ1417" s="333"/>
      <c r="KPR1417" s="333"/>
      <c r="KPS1417" s="333"/>
      <c r="KPT1417" s="333"/>
      <c r="KPU1417" s="333"/>
      <c r="KPV1417" s="333"/>
      <c r="KPW1417" s="333"/>
      <c r="KPX1417" s="333"/>
      <c r="KPY1417" s="333"/>
      <c r="KPZ1417" s="333"/>
      <c r="KQA1417" s="333"/>
      <c r="KQB1417" s="333"/>
      <c r="KQC1417" s="333"/>
      <c r="KQD1417" s="333"/>
      <c r="KQE1417" s="333"/>
      <c r="KQF1417" s="333"/>
      <c r="KQG1417" s="333"/>
      <c r="KQH1417" s="333"/>
      <c r="KQI1417" s="333"/>
      <c r="KQJ1417" s="333"/>
      <c r="KQK1417" s="333"/>
      <c r="KQL1417" s="333"/>
      <c r="KQM1417" s="333"/>
      <c r="KQN1417" s="333"/>
      <c r="KQO1417" s="333"/>
      <c r="KQP1417" s="333"/>
      <c r="KQQ1417" s="333"/>
      <c r="KQR1417" s="333"/>
      <c r="KQS1417" s="333"/>
      <c r="KQT1417" s="333"/>
      <c r="KQU1417" s="333"/>
      <c r="KQV1417" s="333"/>
      <c r="KQW1417" s="333"/>
      <c r="KQX1417" s="333"/>
      <c r="KQY1417" s="333"/>
      <c r="KQZ1417" s="333"/>
      <c r="KRA1417" s="333"/>
      <c r="KRB1417" s="333"/>
      <c r="KRC1417" s="333"/>
      <c r="KRD1417" s="333"/>
      <c r="KRE1417" s="333"/>
      <c r="KRF1417" s="333"/>
      <c r="KRG1417" s="333"/>
      <c r="KRH1417" s="333"/>
      <c r="KRI1417" s="333"/>
      <c r="KRJ1417" s="333"/>
      <c r="KRK1417" s="333"/>
      <c r="KRL1417" s="333"/>
      <c r="KRM1417" s="333"/>
      <c r="KRN1417" s="333"/>
      <c r="KRO1417" s="333"/>
      <c r="KRP1417" s="333"/>
      <c r="KRQ1417" s="333"/>
      <c r="KRR1417" s="333"/>
      <c r="KRS1417" s="333"/>
      <c r="KRT1417" s="333"/>
      <c r="KRU1417" s="333"/>
      <c r="KRV1417" s="333"/>
      <c r="KRW1417" s="333"/>
      <c r="KRX1417" s="333"/>
      <c r="KRY1417" s="333"/>
      <c r="KRZ1417" s="333"/>
      <c r="KSA1417" s="333"/>
      <c r="KSB1417" s="333"/>
      <c r="KSC1417" s="333"/>
      <c r="KSD1417" s="333"/>
      <c r="KSE1417" s="333"/>
      <c r="KSF1417" s="333"/>
      <c r="KSG1417" s="333"/>
      <c r="KSH1417" s="333"/>
      <c r="KSI1417" s="333"/>
      <c r="KSJ1417" s="333"/>
      <c r="KSK1417" s="333"/>
      <c r="KSL1417" s="333"/>
      <c r="KSM1417" s="333"/>
      <c r="KSN1417" s="333"/>
      <c r="KSO1417" s="333"/>
      <c r="KSP1417" s="333"/>
      <c r="KSQ1417" s="333"/>
      <c r="KSR1417" s="333"/>
      <c r="KSS1417" s="333"/>
      <c r="KST1417" s="333"/>
      <c r="KSU1417" s="333"/>
      <c r="KSV1417" s="333"/>
      <c r="KSW1417" s="333"/>
      <c r="KSX1417" s="333"/>
      <c r="KSY1417" s="333"/>
      <c r="KSZ1417" s="333"/>
      <c r="KTA1417" s="333"/>
      <c r="KTB1417" s="333"/>
      <c r="KTC1417" s="333"/>
      <c r="KTD1417" s="333"/>
      <c r="KTE1417" s="333"/>
      <c r="KTF1417" s="333"/>
      <c r="KTG1417" s="333"/>
      <c r="KTH1417" s="333"/>
      <c r="KTI1417" s="333"/>
      <c r="KTJ1417" s="333"/>
      <c r="KTK1417" s="333"/>
      <c r="KTL1417" s="333"/>
      <c r="KTM1417" s="333"/>
      <c r="KTN1417" s="333"/>
      <c r="KTO1417" s="333"/>
      <c r="KTP1417" s="333"/>
      <c r="KTQ1417" s="333"/>
      <c r="KTR1417" s="333"/>
      <c r="KTS1417" s="333"/>
      <c r="KTT1417" s="333"/>
      <c r="KTU1417" s="333"/>
      <c r="KTV1417" s="333"/>
      <c r="KTW1417" s="333"/>
      <c r="KTX1417" s="333"/>
      <c r="KTY1417" s="333"/>
      <c r="KTZ1417" s="333"/>
      <c r="KUA1417" s="333"/>
      <c r="KUB1417" s="333"/>
      <c r="KUC1417" s="333"/>
      <c r="KUD1417" s="333"/>
      <c r="KUE1417" s="333"/>
      <c r="KUF1417" s="333"/>
      <c r="KUG1417" s="333"/>
      <c r="KUH1417" s="333"/>
      <c r="KUI1417" s="333"/>
      <c r="KUJ1417" s="333"/>
      <c r="KUK1417" s="333"/>
      <c r="KUL1417" s="333"/>
      <c r="KUM1417" s="333"/>
      <c r="KUN1417" s="333"/>
      <c r="KUO1417" s="333"/>
      <c r="KUP1417" s="333"/>
      <c r="KUQ1417" s="333"/>
      <c r="KUR1417" s="333"/>
      <c r="KUS1417" s="333"/>
      <c r="KUT1417" s="333"/>
      <c r="KUU1417" s="333"/>
      <c r="KUV1417" s="333"/>
      <c r="KUW1417" s="333"/>
      <c r="KUX1417" s="333"/>
      <c r="KUY1417" s="333"/>
      <c r="KUZ1417" s="333"/>
      <c r="KVA1417" s="333"/>
      <c r="KVB1417" s="333"/>
      <c r="KVC1417" s="333"/>
      <c r="KVD1417" s="333"/>
      <c r="KVE1417" s="333"/>
      <c r="KVF1417" s="333"/>
      <c r="KVG1417" s="333"/>
      <c r="KVH1417" s="333"/>
      <c r="KVI1417" s="333"/>
      <c r="KVJ1417" s="333"/>
      <c r="KVK1417" s="333"/>
      <c r="KVL1417" s="333"/>
      <c r="KVM1417" s="333"/>
      <c r="KVN1417" s="333"/>
      <c r="KVO1417" s="333"/>
      <c r="KVP1417" s="333"/>
      <c r="KVQ1417" s="333"/>
      <c r="KVR1417" s="333"/>
      <c r="KVS1417" s="333"/>
      <c r="KVT1417" s="333"/>
      <c r="KVU1417" s="333"/>
      <c r="KVV1417" s="333"/>
      <c r="KVW1417" s="333"/>
      <c r="KVX1417" s="333"/>
      <c r="KVY1417" s="333"/>
      <c r="KVZ1417" s="333"/>
      <c r="KWA1417" s="333"/>
      <c r="KWB1417" s="333"/>
      <c r="KWC1417" s="333"/>
      <c r="KWD1417" s="333"/>
      <c r="KWE1417" s="333"/>
      <c r="KWF1417" s="333"/>
      <c r="KWG1417" s="333"/>
      <c r="KWH1417" s="333"/>
      <c r="KWI1417" s="333"/>
      <c r="KWJ1417" s="333"/>
      <c r="KWK1417" s="333"/>
      <c r="KWL1417" s="333"/>
      <c r="KWM1417" s="333"/>
      <c r="KWN1417" s="333"/>
      <c r="KWO1417" s="333"/>
      <c r="KWP1417" s="333"/>
      <c r="KWQ1417" s="333"/>
      <c r="KWR1417" s="333"/>
      <c r="KWS1417" s="333"/>
      <c r="KWT1417" s="333"/>
      <c r="KWU1417" s="333"/>
      <c r="KWV1417" s="333"/>
      <c r="KWW1417" s="333"/>
      <c r="KWX1417" s="333"/>
      <c r="KWY1417" s="333"/>
      <c r="KWZ1417" s="333"/>
      <c r="KXA1417" s="333"/>
      <c r="KXB1417" s="333"/>
      <c r="KXC1417" s="333"/>
      <c r="KXD1417" s="333"/>
      <c r="KXE1417" s="333"/>
      <c r="KXF1417" s="333"/>
      <c r="KXG1417" s="333"/>
      <c r="KXH1417" s="333"/>
      <c r="KXI1417" s="333"/>
      <c r="KXJ1417" s="333"/>
      <c r="KXK1417" s="333"/>
      <c r="KXL1417" s="333"/>
      <c r="KXM1417" s="333"/>
      <c r="KXN1417" s="333"/>
      <c r="KXO1417" s="333"/>
      <c r="KXP1417" s="333"/>
      <c r="KXQ1417" s="333"/>
      <c r="KXR1417" s="333"/>
      <c r="KXS1417" s="333"/>
      <c r="KXT1417" s="333"/>
      <c r="KXU1417" s="333"/>
      <c r="KXV1417" s="333"/>
      <c r="KXW1417" s="333"/>
      <c r="KXX1417" s="333"/>
      <c r="KXY1417" s="333"/>
      <c r="KXZ1417" s="333"/>
      <c r="KYA1417" s="333"/>
      <c r="KYB1417" s="333"/>
      <c r="KYC1417" s="333"/>
      <c r="KYD1417" s="333"/>
      <c r="KYE1417" s="333"/>
      <c r="KYF1417" s="333"/>
      <c r="KYG1417" s="333"/>
      <c r="KYH1417" s="333"/>
      <c r="KYI1417" s="333"/>
      <c r="KYJ1417" s="333"/>
      <c r="KYK1417" s="333"/>
      <c r="KYL1417" s="333"/>
      <c r="KYM1417" s="333"/>
      <c r="KYN1417" s="333"/>
      <c r="KYO1417" s="333"/>
      <c r="KYP1417" s="333"/>
      <c r="KYQ1417" s="333"/>
      <c r="KYR1417" s="333"/>
      <c r="KYS1417" s="333"/>
      <c r="KYT1417" s="333"/>
      <c r="KYU1417" s="333"/>
      <c r="KYV1417" s="333"/>
      <c r="KYW1417" s="333"/>
      <c r="KYX1417" s="333"/>
      <c r="KYY1417" s="333"/>
      <c r="KYZ1417" s="333"/>
      <c r="KZA1417" s="333"/>
      <c r="KZB1417" s="333"/>
      <c r="KZC1417" s="333"/>
      <c r="KZD1417" s="333"/>
      <c r="KZE1417" s="333"/>
      <c r="KZF1417" s="333"/>
      <c r="KZG1417" s="333"/>
      <c r="KZH1417" s="333"/>
      <c r="KZI1417" s="333"/>
      <c r="KZJ1417" s="333"/>
      <c r="KZK1417" s="333"/>
      <c r="KZL1417" s="333"/>
      <c r="KZM1417" s="333"/>
      <c r="KZN1417" s="333"/>
      <c r="KZO1417" s="333"/>
      <c r="KZP1417" s="333"/>
      <c r="KZQ1417" s="333"/>
      <c r="KZR1417" s="333"/>
      <c r="KZS1417" s="333"/>
      <c r="KZT1417" s="333"/>
      <c r="KZU1417" s="333"/>
      <c r="KZV1417" s="333"/>
      <c r="KZW1417" s="333"/>
      <c r="KZX1417" s="333"/>
      <c r="KZY1417" s="333"/>
      <c r="KZZ1417" s="333"/>
      <c r="LAA1417" s="333"/>
      <c r="LAB1417" s="333"/>
      <c r="LAC1417" s="333"/>
      <c r="LAD1417" s="333"/>
      <c r="LAE1417" s="333"/>
      <c r="LAF1417" s="333"/>
      <c r="LAG1417" s="333"/>
      <c r="LAH1417" s="333"/>
      <c r="LAI1417" s="333"/>
      <c r="LAJ1417" s="333"/>
      <c r="LAK1417" s="333"/>
      <c r="LAL1417" s="333"/>
      <c r="LAM1417" s="333"/>
      <c r="LAN1417" s="333"/>
      <c r="LAO1417" s="333"/>
      <c r="LAP1417" s="333"/>
      <c r="LAQ1417" s="333"/>
      <c r="LAR1417" s="333"/>
      <c r="LAS1417" s="333"/>
      <c r="LAT1417" s="333"/>
      <c r="LAU1417" s="333"/>
      <c r="LAV1417" s="333"/>
      <c r="LAW1417" s="333"/>
      <c r="LAX1417" s="333"/>
      <c r="LAY1417" s="333"/>
      <c r="LAZ1417" s="333"/>
      <c r="LBA1417" s="333"/>
      <c r="LBB1417" s="333"/>
      <c r="LBC1417" s="333"/>
      <c r="LBD1417" s="333"/>
      <c r="LBE1417" s="333"/>
      <c r="LBF1417" s="333"/>
      <c r="LBG1417" s="333"/>
      <c r="LBH1417" s="333"/>
      <c r="LBI1417" s="333"/>
      <c r="LBJ1417" s="333"/>
      <c r="LBK1417" s="333"/>
      <c r="LBL1417" s="333"/>
      <c r="LBM1417" s="333"/>
      <c r="LBN1417" s="333"/>
      <c r="LBO1417" s="333"/>
      <c r="LBP1417" s="333"/>
      <c r="LBQ1417" s="333"/>
      <c r="LBR1417" s="333"/>
      <c r="LBS1417" s="333"/>
      <c r="LBT1417" s="333"/>
      <c r="LBU1417" s="333"/>
      <c r="LBV1417" s="333"/>
      <c r="LBW1417" s="333"/>
      <c r="LBX1417" s="333"/>
      <c r="LBY1417" s="333"/>
      <c r="LBZ1417" s="333"/>
      <c r="LCA1417" s="333"/>
      <c r="LCB1417" s="333"/>
      <c r="LCC1417" s="333"/>
      <c r="LCD1417" s="333"/>
      <c r="LCE1417" s="333"/>
      <c r="LCF1417" s="333"/>
      <c r="LCG1417" s="333"/>
      <c r="LCH1417" s="333"/>
      <c r="LCI1417" s="333"/>
      <c r="LCJ1417" s="333"/>
      <c r="LCK1417" s="333"/>
      <c r="LCL1417" s="333"/>
      <c r="LCM1417" s="333"/>
      <c r="LCN1417" s="333"/>
      <c r="LCO1417" s="333"/>
      <c r="LCP1417" s="333"/>
      <c r="LCQ1417" s="333"/>
      <c r="LCR1417" s="333"/>
      <c r="LCS1417" s="333"/>
      <c r="LCT1417" s="333"/>
      <c r="LCU1417" s="333"/>
      <c r="LCV1417" s="333"/>
      <c r="LCW1417" s="333"/>
      <c r="LCX1417" s="333"/>
      <c r="LCY1417" s="333"/>
      <c r="LCZ1417" s="333"/>
      <c r="LDA1417" s="333"/>
      <c r="LDB1417" s="333"/>
      <c r="LDC1417" s="333"/>
      <c r="LDD1417" s="333"/>
      <c r="LDE1417" s="333"/>
      <c r="LDF1417" s="333"/>
      <c r="LDG1417" s="333"/>
      <c r="LDH1417" s="333"/>
      <c r="LDI1417" s="333"/>
      <c r="LDJ1417" s="333"/>
      <c r="LDK1417" s="333"/>
      <c r="LDL1417" s="333"/>
      <c r="LDM1417" s="333"/>
      <c r="LDN1417" s="333"/>
      <c r="LDO1417" s="333"/>
      <c r="LDP1417" s="333"/>
      <c r="LDQ1417" s="333"/>
      <c r="LDR1417" s="333"/>
      <c r="LDS1417" s="333"/>
      <c r="LDT1417" s="333"/>
      <c r="LDU1417" s="333"/>
      <c r="LDV1417" s="333"/>
      <c r="LDW1417" s="333"/>
      <c r="LDX1417" s="333"/>
      <c r="LDY1417" s="333"/>
      <c r="LDZ1417" s="333"/>
      <c r="LEA1417" s="333"/>
      <c r="LEB1417" s="333"/>
      <c r="LEC1417" s="333"/>
      <c r="LED1417" s="333"/>
      <c r="LEE1417" s="333"/>
      <c r="LEF1417" s="333"/>
      <c r="LEG1417" s="333"/>
      <c r="LEH1417" s="333"/>
      <c r="LEI1417" s="333"/>
      <c r="LEJ1417" s="333"/>
      <c r="LEK1417" s="333"/>
      <c r="LEL1417" s="333"/>
      <c r="LEM1417" s="333"/>
      <c r="LEN1417" s="333"/>
      <c r="LEO1417" s="333"/>
      <c r="LEP1417" s="333"/>
      <c r="LEQ1417" s="333"/>
      <c r="LER1417" s="333"/>
      <c r="LES1417" s="333"/>
      <c r="LET1417" s="333"/>
      <c r="LEU1417" s="333"/>
      <c r="LEV1417" s="333"/>
      <c r="LEW1417" s="333"/>
      <c r="LEX1417" s="333"/>
      <c r="LEY1417" s="333"/>
      <c r="LEZ1417" s="333"/>
      <c r="LFA1417" s="333"/>
      <c r="LFB1417" s="333"/>
      <c r="LFC1417" s="333"/>
      <c r="LFD1417" s="333"/>
      <c r="LFE1417" s="333"/>
      <c r="LFF1417" s="333"/>
      <c r="LFG1417" s="333"/>
      <c r="LFH1417" s="333"/>
      <c r="LFI1417" s="333"/>
      <c r="LFJ1417" s="333"/>
      <c r="LFK1417" s="333"/>
      <c r="LFL1417" s="333"/>
      <c r="LFM1417" s="333"/>
      <c r="LFN1417" s="333"/>
      <c r="LFO1417" s="333"/>
      <c r="LFP1417" s="333"/>
      <c r="LFQ1417" s="333"/>
      <c r="LFR1417" s="333"/>
      <c r="LFS1417" s="333"/>
      <c r="LFT1417" s="333"/>
      <c r="LFU1417" s="333"/>
      <c r="LFV1417" s="333"/>
      <c r="LFW1417" s="333"/>
      <c r="LFX1417" s="333"/>
      <c r="LFY1417" s="333"/>
      <c r="LFZ1417" s="333"/>
      <c r="LGA1417" s="333"/>
      <c r="LGB1417" s="333"/>
      <c r="LGC1417" s="333"/>
      <c r="LGD1417" s="333"/>
      <c r="LGE1417" s="333"/>
      <c r="LGF1417" s="333"/>
      <c r="LGG1417" s="333"/>
      <c r="LGH1417" s="333"/>
      <c r="LGI1417" s="333"/>
      <c r="LGJ1417" s="333"/>
      <c r="LGK1417" s="333"/>
      <c r="LGL1417" s="333"/>
      <c r="LGM1417" s="333"/>
      <c r="LGN1417" s="333"/>
      <c r="LGO1417" s="333"/>
      <c r="LGP1417" s="333"/>
      <c r="LGQ1417" s="333"/>
      <c r="LGR1417" s="333"/>
      <c r="LGS1417" s="333"/>
      <c r="LGT1417" s="333"/>
      <c r="LGU1417" s="333"/>
      <c r="LGV1417" s="333"/>
      <c r="LGW1417" s="333"/>
      <c r="LGX1417" s="333"/>
      <c r="LGY1417" s="333"/>
      <c r="LGZ1417" s="333"/>
      <c r="LHA1417" s="333"/>
      <c r="LHB1417" s="333"/>
      <c r="LHC1417" s="333"/>
      <c r="LHD1417" s="333"/>
      <c r="LHE1417" s="333"/>
      <c r="LHF1417" s="333"/>
      <c r="LHG1417" s="333"/>
      <c r="LHH1417" s="333"/>
      <c r="LHI1417" s="333"/>
      <c r="LHJ1417" s="333"/>
      <c r="LHK1417" s="333"/>
      <c r="LHL1417" s="333"/>
      <c r="LHM1417" s="333"/>
      <c r="LHN1417" s="333"/>
      <c r="LHO1417" s="333"/>
      <c r="LHP1417" s="333"/>
      <c r="LHQ1417" s="333"/>
      <c r="LHR1417" s="333"/>
      <c r="LHS1417" s="333"/>
      <c r="LHT1417" s="333"/>
      <c r="LHU1417" s="333"/>
      <c r="LHV1417" s="333"/>
      <c r="LHW1417" s="333"/>
      <c r="LHX1417" s="333"/>
      <c r="LHY1417" s="333"/>
      <c r="LHZ1417" s="333"/>
      <c r="LIA1417" s="333"/>
      <c r="LIB1417" s="333"/>
      <c r="LIC1417" s="333"/>
      <c r="LID1417" s="333"/>
      <c r="LIE1417" s="333"/>
      <c r="LIF1417" s="333"/>
      <c r="LIG1417" s="333"/>
      <c r="LIH1417" s="333"/>
      <c r="LII1417" s="333"/>
      <c r="LIJ1417" s="333"/>
      <c r="LIK1417" s="333"/>
      <c r="LIL1417" s="333"/>
      <c r="LIM1417" s="333"/>
      <c r="LIN1417" s="333"/>
      <c r="LIO1417" s="333"/>
      <c r="LIP1417" s="333"/>
      <c r="LIQ1417" s="333"/>
      <c r="LIR1417" s="333"/>
      <c r="LIS1417" s="333"/>
      <c r="LIT1417" s="333"/>
      <c r="LIU1417" s="333"/>
      <c r="LIV1417" s="333"/>
      <c r="LIW1417" s="333"/>
      <c r="LIX1417" s="333"/>
      <c r="LIY1417" s="333"/>
      <c r="LIZ1417" s="333"/>
      <c r="LJA1417" s="333"/>
      <c r="LJB1417" s="333"/>
      <c r="LJC1417" s="333"/>
      <c r="LJD1417" s="333"/>
      <c r="LJE1417" s="333"/>
      <c r="LJF1417" s="333"/>
      <c r="LJG1417" s="333"/>
      <c r="LJH1417" s="333"/>
      <c r="LJI1417" s="333"/>
      <c r="LJJ1417" s="333"/>
      <c r="LJK1417" s="333"/>
      <c r="LJL1417" s="333"/>
      <c r="LJM1417" s="333"/>
      <c r="LJN1417" s="333"/>
      <c r="LJO1417" s="333"/>
      <c r="LJP1417" s="333"/>
      <c r="LJQ1417" s="333"/>
      <c r="LJR1417" s="333"/>
      <c r="LJS1417" s="333"/>
      <c r="LJT1417" s="333"/>
      <c r="LJU1417" s="333"/>
      <c r="LJV1417" s="333"/>
      <c r="LJW1417" s="333"/>
      <c r="LJX1417" s="333"/>
      <c r="LJY1417" s="333"/>
      <c r="LJZ1417" s="333"/>
      <c r="LKA1417" s="333"/>
      <c r="LKB1417" s="333"/>
      <c r="LKC1417" s="333"/>
      <c r="LKD1417" s="333"/>
      <c r="LKE1417" s="333"/>
      <c r="LKF1417" s="333"/>
      <c r="LKG1417" s="333"/>
      <c r="LKH1417" s="333"/>
      <c r="LKI1417" s="333"/>
      <c r="LKJ1417" s="333"/>
      <c r="LKK1417" s="333"/>
      <c r="LKL1417" s="333"/>
      <c r="LKM1417" s="333"/>
      <c r="LKN1417" s="333"/>
      <c r="LKO1417" s="333"/>
      <c r="LKP1417" s="333"/>
      <c r="LKQ1417" s="333"/>
      <c r="LKR1417" s="333"/>
      <c r="LKS1417" s="333"/>
      <c r="LKT1417" s="333"/>
      <c r="LKU1417" s="333"/>
      <c r="LKV1417" s="333"/>
      <c r="LKW1417" s="333"/>
      <c r="LKX1417" s="333"/>
      <c r="LKY1417" s="333"/>
      <c r="LKZ1417" s="333"/>
      <c r="LLA1417" s="333"/>
      <c r="LLB1417" s="333"/>
      <c r="LLC1417" s="333"/>
      <c r="LLD1417" s="333"/>
      <c r="LLE1417" s="333"/>
      <c r="LLF1417" s="333"/>
      <c r="LLG1417" s="333"/>
      <c r="LLH1417" s="333"/>
      <c r="LLI1417" s="333"/>
      <c r="LLJ1417" s="333"/>
      <c r="LLK1417" s="333"/>
      <c r="LLL1417" s="333"/>
      <c r="LLM1417" s="333"/>
      <c r="LLN1417" s="333"/>
      <c r="LLO1417" s="333"/>
      <c r="LLP1417" s="333"/>
      <c r="LLQ1417" s="333"/>
      <c r="LLR1417" s="333"/>
      <c r="LLS1417" s="333"/>
      <c r="LLT1417" s="333"/>
      <c r="LLU1417" s="333"/>
      <c r="LLV1417" s="333"/>
      <c r="LLW1417" s="333"/>
      <c r="LLX1417" s="333"/>
      <c r="LLY1417" s="333"/>
      <c r="LLZ1417" s="333"/>
      <c r="LMA1417" s="333"/>
      <c r="LMB1417" s="333"/>
      <c r="LMC1417" s="333"/>
      <c r="LMD1417" s="333"/>
      <c r="LME1417" s="333"/>
      <c r="LMF1417" s="333"/>
      <c r="LMG1417" s="333"/>
      <c r="LMH1417" s="333"/>
      <c r="LMI1417" s="333"/>
      <c r="LMJ1417" s="333"/>
      <c r="LMK1417" s="333"/>
      <c r="LML1417" s="333"/>
      <c r="LMM1417" s="333"/>
      <c r="LMN1417" s="333"/>
      <c r="LMO1417" s="333"/>
      <c r="LMP1417" s="333"/>
      <c r="LMQ1417" s="333"/>
      <c r="LMR1417" s="333"/>
      <c r="LMS1417" s="333"/>
      <c r="LMT1417" s="333"/>
      <c r="LMU1417" s="333"/>
      <c r="LMV1417" s="333"/>
      <c r="LMW1417" s="333"/>
      <c r="LMX1417" s="333"/>
      <c r="LMY1417" s="333"/>
      <c r="LMZ1417" s="333"/>
      <c r="LNA1417" s="333"/>
      <c r="LNB1417" s="333"/>
      <c r="LNC1417" s="333"/>
      <c r="LND1417" s="333"/>
      <c r="LNE1417" s="333"/>
      <c r="LNF1417" s="333"/>
      <c r="LNG1417" s="333"/>
      <c r="LNH1417" s="333"/>
      <c r="LNI1417" s="333"/>
      <c r="LNJ1417" s="333"/>
      <c r="LNK1417" s="333"/>
      <c r="LNL1417" s="333"/>
      <c r="LNM1417" s="333"/>
      <c r="LNN1417" s="333"/>
      <c r="LNO1417" s="333"/>
      <c r="LNP1417" s="333"/>
      <c r="LNQ1417" s="333"/>
      <c r="LNR1417" s="333"/>
      <c r="LNS1417" s="333"/>
      <c r="LNT1417" s="333"/>
      <c r="LNU1417" s="333"/>
      <c r="LNV1417" s="333"/>
      <c r="LNW1417" s="333"/>
      <c r="LNX1417" s="333"/>
      <c r="LNY1417" s="333"/>
      <c r="LNZ1417" s="333"/>
      <c r="LOA1417" s="333"/>
      <c r="LOB1417" s="333"/>
      <c r="LOC1417" s="333"/>
      <c r="LOD1417" s="333"/>
      <c r="LOE1417" s="333"/>
      <c r="LOF1417" s="333"/>
      <c r="LOG1417" s="333"/>
      <c r="LOH1417" s="333"/>
      <c r="LOI1417" s="333"/>
      <c r="LOJ1417" s="333"/>
      <c r="LOK1417" s="333"/>
      <c r="LOL1417" s="333"/>
      <c r="LOM1417" s="333"/>
      <c r="LON1417" s="333"/>
      <c r="LOO1417" s="333"/>
      <c r="LOP1417" s="333"/>
      <c r="LOQ1417" s="333"/>
      <c r="LOR1417" s="333"/>
      <c r="LOS1417" s="333"/>
      <c r="LOT1417" s="333"/>
      <c r="LOU1417" s="333"/>
      <c r="LOV1417" s="333"/>
      <c r="LOW1417" s="333"/>
      <c r="LOX1417" s="333"/>
      <c r="LOY1417" s="333"/>
      <c r="LOZ1417" s="333"/>
      <c r="LPA1417" s="333"/>
      <c r="LPB1417" s="333"/>
      <c r="LPC1417" s="333"/>
      <c r="LPD1417" s="333"/>
      <c r="LPE1417" s="333"/>
      <c r="LPF1417" s="333"/>
      <c r="LPG1417" s="333"/>
      <c r="LPH1417" s="333"/>
      <c r="LPI1417" s="333"/>
      <c r="LPJ1417" s="333"/>
      <c r="LPK1417" s="333"/>
      <c r="LPL1417" s="333"/>
      <c r="LPM1417" s="333"/>
      <c r="LPN1417" s="333"/>
      <c r="LPO1417" s="333"/>
      <c r="LPP1417" s="333"/>
      <c r="LPQ1417" s="333"/>
      <c r="LPR1417" s="333"/>
      <c r="LPS1417" s="333"/>
      <c r="LPT1417" s="333"/>
      <c r="LPU1417" s="333"/>
      <c r="LPV1417" s="333"/>
      <c r="LPW1417" s="333"/>
      <c r="LPX1417" s="333"/>
      <c r="LPY1417" s="333"/>
      <c r="LPZ1417" s="333"/>
      <c r="LQA1417" s="333"/>
      <c r="LQB1417" s="333"/>
      <c r="LQC1417" s="333"/>
      <c r="LQD1417" s="333"/>
      <c r="LQE1417" s="333"/>
      <c r="LQF1417" s="333"/>
      <c r="LQG1417" s="333"/>
      <c r="LQH1417" s="333"/>
      <c r="LQI1417" s="333"/>
      <c r="LQJ1417" s="333"/>
      <c r="LQK1417" s="333"/>
      <c r="LQL1417" s="333"/>
      <c r="LQM1417" s="333"/>
      <c r="LQN1417" s="333"/>
      <c r="LQO1417" s="333"/>
      <c r="LQP1417" s="333"/>
      <c r="LQQ1417" s="333"/>
      <c r="LQR1417" s="333"/>
      <c r="LQS1417" s="333"/>
      <c r="LQT1417" s="333"/>
      <c r="LQU1417" s="333"/>
      <c r="LQV1417" s="333"/>
      <c r="LQW1417" s="333"/>
      <c r="LQX1417" s="333"/>
      <c r="LQY1417" s="333"/>
      <c r="LQZ1417" s="333"/>
      <c r="LRA1417" s="333"/>
      <c r="LRB1417" s="333"/>
      <c r="LRC1417" s="333"/>
      <c r="LRD1417" s="333"/>
      <c r="LRE1417" s="333"/>
      <c r="LRF1417" s="333"/>
      <c r="LRG1417" s="333"/>
      <c r="LRH1417" s="333"/>
      <c r="LRI1417" s="333"/>
      <c r="LRJ1417" s="333"/>
      <c r="LRK1417" s="333"/>
      <c r="LRL1417" s="333"/>
      <c r="LRM1417" s="333"/>
      <c r="LRN1417" s="333"/>
      <c r="LRO1417" s="333"/>
      <c r="LRP1417" s="333"/>
      <c r="LRQ1417" s="333"/>
      <c r="LRR1417" s="333"/>
      <c r="LRS1417" s="333"/>
      <c r="LRT1417" s="333"/>
      <c r="LRU1417" s="333"/>
      <c r="LRV1417" s="333"/>
      <c r="LRW1417" s="333"/>
      <c r="LRX1417" s="333"/>
      <c r="LRY1417" s="333"/>
      <c r="LRZ1417" s="333"/>
      <c r="LSA1417" s="333"/>
      <c r="LSB1417" s="333"/>
      <c r="LSC1417" s="333"/>
      <c r="LSD1417" s="333"/>
      <c r="LSE1417" s="333"/>
      <c r="LSF1417" s="333"/>
      <c r="LSG1417" s="333"/>
      <c r="LSH1417" s="333"/>
      <c r="LSI1417" s="333"/>
      <c r="LSJ1417" s="333"/>
      <c r="LSK1417" s="333"/>
      <c r="LSL1417" s="333"/>
      <c r="LSM1417" s="333"/>
      <c r="LSN1417" s="333"/>
      <c r="LSO1417" s="333"/>
      <c r="LSP1417" s="333"/>
      <c r="LSQ1417" s="333"/>
      <c r="LSR1417" s="333"/>
      <c r="LSS1417" s="333"/>
      <c r="LST1417" s="333"/>
      <c r="LSU1417" s="333"/>
      <c r="LSV1417" s="333"/>
      <c r="LSW1417" s="333"/>
      <c r="LSX1417" s="333"/>
      <c r="LSY1417" s="333"/>
      <c r="LSZ1417" s="333"/>
      <c r="LTA1417" s="333"/>
      <c r="LTB1417" s="333"/>
      <c r="LTC1417" s="333"/>
      <c r="LTD1417" s="333"/>
      <c r="LTE1417" s="333"/>
      <c r="LTF1417" s="333"/>
      <c r="LTG1417" s="333"/>
      <c r="LTH1417" s="333"/>
      <c r="LTI1417" s="333"/>
      <c r="LTJ1417" s="333"/>
      <c r="LTK1417" s="333"/>
      <c r="LTL1417" s="333"/>
      <c r="LTM1417" s="333"/>
      <c r="LTN1417" s="333"/>
      <c r="LTO1417" s="333"/>
      <c r="LTP1417" s="333"/>
      <c r="LTQ1417" s="333"/>
      <c r="LTR1417" s="333"/>
      <c r="LTS1417" s="333"/>
      <c r="LTT1417" s="333"/>
      <c r="LTU1417" s="333"/>
      <c r="LTV1417" s="333"/>
      <c r="LTW1417" s="333"/>
      <c r="LTX1417" s="333"/>
      <c r="LTY1417" s="333"/>
      <c r="LTZ1417" s="333"/>
      <c r="LUA1417" s="333"/>
      <c r="LUB1417" s="333"/>
      <c r="LUC1417" s="333"/>
      <c r="LUD1417" s="333"/>
      <c r="LUE1417" s="333"/>
      <c r="LUF1417" s="333"/>
      <c r="LUG1417" s="333"/>
      <c r="LUH1417" s="333"/>
      <c r="LUI1417" s="333"/>
      <c r="LUJ1417" s="333"/>
      <c r="LUK1417" s="333"/>
      <c r="LUL1417" s="333"/>
      <c r="LUM1417" s="333"/>
      <c r="LUN1417" s="333"/>
      <c r="LUO1417" s="333"/>
      <c r="LUP1417" s="333"/>
      <c r="LUQ1417" s="333"/>
      <c r="LUR1417" s="333"/>
      <c r="LUS1417" s="333"/>
      <c r="LUT1417" s="333"/>
      <c r="LUU1417" s="333"/>
      <c r="LUV1417" s="333"/>
      <c r="LUW1417" s="333"/>
      <c r="LUX1417" s="333"/>
      <c r="LUY1417" s="333"/>
      <c r="LUZ1417" s="333"/>
      <c r="LVA1417" s="333"/>
      <c r="LVB1417" s="333"/>
      <c r="LVC1417" s="333"/>
      <c r="LVD1417" s="333"/>
      <c r="LVE1417" s="333"/>
      <c r="LVF1417" s="333"/>
      <c r="LVG1417" s="333"/>
      <c r="LVH1417" s="333"/>
      <c r="LVI1417" s="333"/>
      <c r="LVJ1417" s="333"/>
      <c r="LVK1417" s="333"/>
      <c r="LVL1417" s="333"/>
      <c r="LVM1417" s="333"/>
      <c r="LVN1417" s="333"/>
      <c r="LVO1417" s="333"/>
      <c r="LVP1417" s="333"/>
      <c r="LVQ1417" s="333"/>
      <c r="LVR1417" s="333"/>
      <c r="LVS1417" s="333"/>
      <c r="LVT1417" s="333"/>
      <c r="LVU1417" s="333"/>
      <c r="LVV1417" s="333"/>
      <c r="LVW1417" s="333"/>
      <c r="LVX1417" s="333"/>
      <c r="LVY1417" s="333"/>
      <c r="LVZ1417" s="333"/>
      <c r="LWA1417" s="333"/>
      <c r="LWB1417" s="333"/>
      <c r="LWC1417" s="333"/>
      <c r="LWD1417" s="333"/>
      <c r="LWE1417" s="333"/>
      <c r="LWF1417" s="333"/>
      <c r="LWG1417" s="333"/>
      <c r="LWH1417" s="333"/>
      <c r="LWI1417" s="333"/>
      <c r="LWJ1417" s="333"/>
      <c r="LWK1417" s="333"/>
      <c r="LWL1417" s="333"/>
      <c r="LWM1417" s="333"/>
      <c r="LWN1417" s="333"/>
      <c r="LWO1417" s="333"/>
      <c r="LWP1417" s="333"/>
      <c r="LWQ1417" s="333"/>
      <c r="LWR1417" s="333"/>
      <c r="LWS1417" s="333"/>
      <c r="LWT1417" s="333"/>
      <c r="LWU1417" s="333"/>
      <c r="LWV1417" s="333"/>
      <c r="LWW1417" s="333"/>
      <c r="LWX1417" s="333"/>
      <c r="LWY1417" s="333"/>
      <c r="LWZ1417" s="333"/>
      <c r="LXA1417" s="333"/>
      <c r="LXB1417" s="333"/>
      <c r="LXC1417" s="333"/>
      <c r="LXD1417" s="333"/>
      <c r="LXE1417" s="333"/>
      <c r="LXF1417" s="333"/>
      <c r="LXG1417" s="333"/>
      <c r="LXH1417" s="333"/>
      <c r="LXI1417" s="333"/>
      <c r="LXJ1417" s="333"/>
      <c r="LXK1417" s="333"/>
      <c r="LXL1417" s="333"/>
      <c r="LXM1417" s="333"/>
      <c r="LXN1417" s="333"/>
      <c r="LXO1417" s="333"/>
      <c r="LXP1417" s="333"/>
      <c r="LXQ1417" s="333"/>
      <c r="LXR1417" s="333"/>
      <c r="LXS1417" s="333"/>
      <c r="LXT1417" s="333"/>
      <c r="LXU1417" s="333"/>
      <c r="LXV1417" s="333"/>
      <c r="LXW1417" s="333"/>
      <c r="LXX1417" s="333"/>
      <c r="LXY1417" s="333"/>
      <c r="LXZ1417" s="333"/>
      <c r="LYA1417" s="333"/>
      <c r="LYB1417" s="333"/>
      <c r="LYC1417" s="333"/>
      <c r="LYD1417" s="333"/>
      <c r="LYE1417" s="333"/>
      <c r="LYF1417" s="333"/>
      <c r="LYG1417" s="333"/>
      <c r="LYH1417" s="333"/>
      <c r="LYI1417" s="333"/>
      <c r="LYJ1417" s="333"/>
      <c r="LYK1417" s="333"/>
      <c r="LYL1417" s="333"/>
      <c r="LYM1417" s="333"/>
      <c r="LYN1417" s="333"/>
      <c r="LYO1417" s="333"/>
      <c r="LYP1417" s="333"/>
      <c r="LYQ1417" s="333"/>
      <c r="LYR1417" s="333"/>
      <c r="LYS1417" s="333"/>
      <c r="LYT1417" s="333"/>
      <c r="LYU1417" s="333"/>
      <c r="LYV1417" s="333"/>
      <c r="LYW1417" s="333"/>
      <c r="LYX1417" s="333"/>
      <c r="LYY1417" s="333"/>
      <c r="LYZ1417" s="333"/>
      <c r="LZA1417" s="333"/>
      <c r="LZB1417" s="333"/>
      <c r="LZC1417" s="333"/>
      <c r="LZD1417" s="333"/>
      <c r="LZE1417" s="333"/>
      <c r="LZF1417" s="333"/>
      <c r="LZG1417" s="333"/>
      <c r="LZH1417" s="333"/>
      <c r="LZI1417" s="333"/>
      <c r="LZJ1417" s="333"/>
      <c r="LZK1417" s="333"/>
      <c r="LZL1417" s="333"/>
      <c r="LZM1417" s="333"/>
      <c r="LZN1417" s="333"/>
      <c r="LZO1417" s="333"/>
      <c r="LZP1417" s="333"/>
      <c r="LZQ1417" s="333"/>
      <c r="LZR1417" s="333"/>
      <c r="LZS1417" s="333"/>
      <c r="LZT1417" s="333"/>
      <c r="LZU1417" s="333"/>
      <c r="LZV1417" s="333"/>
      <c r="LZW1417" s="333"/>
      <c r="LZX1417" s="333"/>
      <c r="LZY1417" s="333"/>
      <c r="LZZ1417" s="333"/>
      <c r="MAA1417" s="333"/>
      <c r="MAB1417" s="333"/>
      <c r="MAC1417" s="333"/>
      <c r="MAD1417" s="333"/>
      <c r="MAE1417" s="333"/>
      <c r="MAF1417" s="333"/>
      <c r="MAG1417" s="333"/>
      <c r="MAH1417" s="333"/>
      <c r="MAI1417" s="333"/>
      <c r="MAJ1417" s="333"/>
      <c r="MAK1417" s="333"/>
      <c r="MAL1417" s="333"/>
      <c r="MAM1417" s="333"/>
      <c r="MAN1417" s="333"/>
      <c r="MAO1417" s="333"/>
      <c r="MAP1417" s="333"/>
      <c r="MAQ1417" s="333"/>
      <c r="MAR1417" s="333"/>
      <c r="MAS1417" s="333"/>
      <c r="MAT1417" s="333"/>
      <c r="MAU1417" s="333"/>
      <c r="MAV1417" s="333"/>
      <c r="MAW1417" s="333"/>
      <c r="MAX1417" s="333"/>
      <c r="MAY1417" s="333"/>
      <c r="MAZ1417" s="333"/>
      <c r="MBA1417" s="333"/>
      <c r="MBB1417" s="333"/>
      <c r="MBC1417" s="333"/>
      <c r="MBD1417" s="333"/>
      <c r="MBE1417" s="333"/>
      <c r="MBF1417" s="333"/>
      <c r="MBG1417" s="333"/>
      <c r="MBH1417" s="333"/>
      <c r="MBI1417" s="333"/>
      <c r="MBJ1417" s="333"/>
      <c r="MBK1417" s="333"/>
      <c r="MBL1417" s="333"/>
      <c r="MBM1417" s="333"/>
      <c r="MBN1417" s="333"/>
      <c r="MBO1417" s="333"/>
      <c r="MBP1417" s="333"/>
      <c r="MBQ1417" s="333"/>
      <c r="MBR1417" s="333"/>
      <c r="MBS1417" s="333"/>
      <c r="MBT1417" s="333"/>
      <c r="MBU1417" s="333"/>
      <c r="MBV1417" s="333"/>
      <c r="MBW1417" s="333"/>
      <c r="MBX1417" s="333"/>
      <c r="MBY1417" s="333"/>
      <c r="MBZ1417" s="333"/>
      <c r="MCA1417" s="333"/>
      <c r="MCB1417" s="333"/>
      <c r="MCC1417" s="333"/>
      <c r="MCD1417" s="333"/>
      <c r="MCE1417" s="333"/>
      <c r="MCF1417" s="333"/>
      <c r="MCG1417" s="333"/>
      <c r="MCH1417" s="333"/>
      <c r="MCI1417" s="333"/>
      <c r="MCJ1417" s="333"/>
      <c r="MCK1417" s="333"/>
      <c r="MCL1417" s="333"/>
      <c r="MCM1417" s="333"/>
      <c r="MCN1417" s="333"/>
      <c r="MCO1417" s="333"/>
      <c r="MCP1417" s="333"/>
      <c r="MCQ1417" s="333"/>
      <c r="MCR1417" s="333"/>
      <c r="MCS1417" s="333"/>
      <c r="MCT1417" s="333"/>
      <c r="MCU1417" s="333"/>
      <c r="MCV1417" s="333"/>
      <c r="MCW1417" s="333"/>
      <c r="MCX1417" s="333"/>
      <c r="MCY1417" s="333"/>
      <c r="MCZ1417" s="333"/>
      <c r="MDA1417" s="333"/>
      <c r="MDB1417" s="333"/>
      <c r="MDC1417" s="333"/>
      <c r="MDD1417" s="333"/>
      <c r="MDE1417" s="333"/>
      <c r="MDF1417" s="333"/>
      <c r="MDG1417" s="333"/>
      <c r="MDH1417" s="333"/>
      <c r="MDI1417" s="333"/>
      <c r="MDJ1417" s="333"/>
      <c r="MDK1417" s="333"/>
      <c r="MDL1417" s="333"/>
      <c r="MDM1417" s="333"/>
      <c r="MDN1417" s="333"/>
      <c r="MDO1417" s="333"/>
      <c r="MDP1417" s="333"/>
      <c r="MDQ1417" s="333"/>
      <c r="MDR1417" s="333"/>
      <c r="MDS1417" s="333"/>
      <c r="MDT1417" s="333"/>
      <c r="MDU1417" s="333"/>
      <c r="MDV1417" s="333"/>
      <c r="MDW1417" s="333"/>
      <c r="MDX1417" s="333"/>
      <c r="MDY1417" s="333"/>
      <c r="MDZ1417" s="333"/>
      <c r="MEA1417" s="333"/>
      <c r="MEB1417" s="333"/>
      <c r="MEC1417" s="333"/>
      <c r="MED1417" s="333"/>
      <c r="MEE1417" s="333"/>
      <c r="MEF1417" s="333"/>
      <c r="MEG1417" s="333"/>
      <c r="MEH1417" s="333"/>
      <c r="MEI1417" s="333"/>
      <c r="MEJ1417" s="333"/>
      <c r="MEK1417" s="333"/>
      <c r="MEL1417" s="333"/>
      <c r="MEM1417" s="333"/>
      <c r="MEN1417" s="333"/>
      <c r="MEO1417" s="333"/>
      <c r="MEP1417" s="333"/>
      <c r="MEQ1417" s="333"/>
      <c r="MER1417" s="333"/>
      <c r="MES1417" s="333"/>
      <c r="MET1417" s="333"/>
      <c r="MEU1417" s="333"/>
      <c r="MEV1417" s="333"/>
      <c r="MEW1417" s="333"/>
      <c r="MEX1417" s="333"/>
      <c r="MEY1417" s="333"/>
      <c r="MEZ1417" s="333"/>
      <c r="MFA1417" s="333"/>
      <c r="MFB1417" s="333"/>
      <c r="MFC1417" s="333"/>
      <c r="MFD1417" s="333"/>
      <c r="MFE1417" s="333"/>
      <c r="MFF1417" s="333"/>
      <c r="MFG1417" s="333"/>
      <c r="MFH1417" s="333"/>
      <c r="MFI1417" s="333"/>
      <c r="MFJ1417" s="333"/>
      <c r="MFK1417" s="333"/>
      <c r="MFL1417" s="333"/>
      <c r="MFM1417" s="333"/>
      <c r="MFN1417" s="333"/>
      <c r="MFO1417" s="333"/>
      <c r="MFP1417" s="333"/>
      <c r="MFQ1417" s="333"/>
      <c r="MFR1417" s="333"/>
      <c r="MFS1417" s="333"/>
      <c r="MFT1417" s="333"/>
      <c r="MFU1417" s="333"/>
      <c r="MFV1417" s="333"/>
      <c r="MFW1417" s="333"/>
      <c r="MFX1417" s="333"/>
      <c r="MFY1417" s="333"/>
      <c r="MFZ1417" s="333"/>
      <c r="MGA1417" s="333"/>
      <c r="MGB1417" s="333"/>
      <c r="MGC1417" s="333"/>
      <c r="MGD1417" s="333"/>
      <c r="MGE1417" s="333"/>
      <c r="MGF1417" s="333"/>
      <c r="MGG1417" s="333"/>
      <c r="MGH1417" s="333"/>
      <c r="MGI1417" s="333"/>
      <c r="MGJ1417" s="333"/>
      <c r="MGK1417" s="333"/>
      <c r="MGL1417" s="333"/>
      <c r="MGM1417" s="333"/>
      <c r="MGN1417" s="333"/>
      <c r="MGO1417" s="333"/>
      <c r="MGP1417" s="333"/>
      <c r="MGQ1417" s="333"/>
      <c r="MGR1417" s="333"/>
      <c r="MGS1417" s="333"/>
      <c r="MGT1417" s="333"/>
      <c r="MGU1417" s="333"/>
      <c r="MGV1417" s="333"/>
      <c r="MGW1417" s="333"/>
      <c r="MGX1417" s="333"/>
      <c r="MGY1417" s="333"/>
      <c r="MGZ1417" s="333"/>
      <c r="MHA1417" s="333"/>
      <c r="MHB1417" s="333"/>
      <c r="MHC1417" s="333"/>
      <c r="MHD1417" s="333"/>
      <c r="MHE1417" s="333"/>
      <c r="MHF1417" s="333"/>
      <c r="MHG1417" s="333"/>
      <c r="MHH1417" s="333"/>
      <c r="MHI1417" s="333"/>
      <c r="MHJ1417" s="333"/>
      <c r="MHK1417" s="333"/>
      <c r="MHL1417" s="333"/>
      <c r="MHM1417" s="333"/>
      <c r="MHN1417" s="333"/>
      <c r="MHO1417" s="333"/>
      <c r="MHP1417" s="333"/>
      <c r="MHQ1417" s="333"/>
      <c r="MHR1417" s="333"/>
      <c r="MHS1417" s="333"/>
      <c r="MHT1417" s="333"/>
      <c r="MHU1417" s="333"/>
      <c r="MHV1417" s="333"/>
      <c r="MHW1417" s="333"/>
      <c r="MHX1417" s="333"/>
      <c r="MHY1417" s="333"/>
      <c r="MHZ1417" s="333"/>
      <c r="MIA1417" s="333"/>
      <c r="MIB1417" s="333"/>
      <c r="MIC1417" s="333"/>
      <c r="MID1417" s="333"/>
      <c r="MIE1417" s="333"/>
      <c r="MIF1417" s="333"/>
      <c r="MIG1417" s="333"/>
      <c r="MIH1417" s="333"/>
      <c r="MII1417" s="333"/>
      <c r="MIJ1417" s="333"/>
      <c r="MIK1417" s="333"/>
      <c r="MIL1417" s="333"/>
      <c r="MIM1417" s="333"/>
      <c r="MIN1417" s="333"/>
      <c r="MIO1417" s="333"/>
      <c r="MIP1417" s="333"/>
      <c r="MIQ1417" s="333"/>
      <c r="MIR1417" s="333"/>
      <c r="MIS1417" s="333"/>
      <c r="MIT1417" s="333"/>
      <c r="MIU1417" s="333"/>
      <c r="MIV1417" s="333"/>
      <c r="MIW1417" s="333"/>
      <c r="MIX1417" s="333"/>
      <c r="MIY1417" s="333"/>
      <c r="MIZ1417" s="333"/>
      <c r="MJA1417" s="333"/>
      <c r="MJB1417" s="333"/>
      <c r="MJC1417" s="333"/>
      <c r="MJD1417" s="333"/>
      <c r="MJE1417" s="333"/>
      <c r="MJF1417" s="333"/>
      <c r="MJG1417" s="333"/>
      <c r="MJH1417" s="333"/>
      <c r="MJI1417" s="333"/>
      <c r="MJJ1417" s="333"/>
      <c r="MJK1417" s="333"/>
      <c r="MJL1417" s="333"/>
      <c r="MJM1417" s="333"/>
      <c r="MJN1417" s="333"/>
      <c r="MJO1417" s="333"/>
      <c r="MJP1417" s="333"/>
      <c r="MJQ1417" s="333"/>
      <c r="MJR1417" s="333"/>
      <c r="MJS1417" s="333"/>
      <c r="MJT1417" s="333"/>
      <c r="MJU1417" s="333"/>
      <c r="MJV1417" s="333"/>
      <c r="MJW1417" s="333"/>
      <c r="MJX1417" s="333"/>
      <c r="MJY1417" s="333"/>
      <c r="MJZ1417" s="333"/>
      <c r="MKA1417" s="333"/>
      <c r="MKB1417" s="333"/>
      <c r="MKC1417" s="333"/>
      <c r="MKD1417" s="333"/>
      <c r="MKE1417" s="333"/>
      <c r="MKF1417" s="333"/>
      <c r="MKG1417" s="333"/>
      <c r="MKH1417" s="333"/>
      <c r="MKI1417" s="333"/>
      <c r="MKJ1417" s="333"/>
      <c r="MKK1417" s="333"/>
      <c r="MKL1417" s="333"/>
      <c r="MKM1417" s="333"/>
      <c r="MKN1417" s="333"/>
      <c r="MKO1417" s="333"/>
      <c r="MKP1417" s="333"/>
      <c r="MKQ1417" s="333"/>
      <c r="MKR1417" s="333"/>
      <c r="MKS1417" s="333"/>
      <c r="MKT1417" s="333"/>
      <c r="MKU1417" s="333"/>
      <c r="MKV1417" s="333"/>
      <c r="MKW1417" s="333"/>
      <c r="MKX1417" s="333"/>
      <c r="MKY1417" s="333"/>
      <c r="MKZ1417" s="333"/>
      <c r="MLA1417" s="333"/>
      <c r="MLB1417" s="333"/>
      <c r="MLC1417" s="333"/>
      <c r="MLD1417" s="333"/>
      <c r="MLE1417" s="333"/>
      <c r="MLF1417" s="333"/>
      <c r="MLG1417" s="333"/>
      <c r="MLH1417" s="333"/>
      <c r="MLI1417" s="333"/>
      <c r="MLJ1417" s="333"/>
      <c r="MLK1417" s="333"/>
      <c r="MLL1417" s="333"/>
      <c r="MLM1417" s="333"/>
      <c r="MLN1417" s="333"/>
      <c r="MLO1417" s="333"/>
      <c r="MLP1417" s="333"/>
      <c r="MLQ1417" s="333"/>
      <c r="MLR1417" s="333"/>
      <c r="MLS1417" s="333"/>
      <c r="MLT1417" s="333"/>
      <c r="MLU1417" s="333"/>
      <c r="MLV1417" s="333"/>
      <c r="MLW1417" s="333"/>
      <c r="MLX1417" s="333"/>
      <c r="MLY1417" s="333"/>
      <c r="MLZ1417" s="333"/>
      <c r="MMA1417" s="333"/>
      <c r="MMB1417" s="333"/>
      <c r="MMC1417" s="333"/>
      <c r="MMD1417" s="333"/>
      <c r="MME1417" s="333"/>
      <c r="MMF1417" s="333"/>
      <c r="MMG1417" s="333"/>
      <c r="MMH1417" s="333"/>
      <c r="MMI1417" s="333"/>
      <c r="MMJ1417" s="333"/>
      <c r="MMK1417" s="333"/>
      <c r="MML1417" s="333"/>
      <c r="MMM1417" s="333"/>
      <c r="MMN1417" s="333"/>
      <c r="MMO1417" s="333"/>
      <c r="MMP1417" s="333"/>
      <c r="MMQ1417" s="333"/>
      <c r="MMR1417" s="333"/>
      <c r="MMS1417" s="333"/>
      <c r="MMT1417" s="333"/>
      <c r="MMU1417" s="333"/>
      <c r="MMV1417" s="333"/>
      <c r="MMW1417" s="333"/>
      <c r="MMX1417" s="333"/>
      <c r="MMY1417" s="333"/>
      <c r="MMZ1417" s="333"/>
      <c r="MNA1417" s="333"/>
      <c r="MNB1417" s="333"/>
      <c r="MNC1417" s="333"/>
      <c r="MND1417" s="333"/>
      <c r="MNE1417" s="333"/>
      <c r="MNF1417" s="333"/>
      <c r="MNG1417" s="333"/>
      <c r="MNH1417" s="333"/>
      <c r="MNI1417" s="333"/>
      <c r="MNJ1417" s="333"/>
      <c r="MNK1417" s="333"/>
      <c r="MNL1417" s="333"/>
      <c r="MNM1417" s="333"/>
      <c r="MNN1417" s="333"/>
      <c r="MNO1417" s="333"/>
      <c r="MNP1417" s="333"/>
      <c r="MNQ1417" s="333"/>
      <c r="MNR1417" s="333"/>
      <c r="MNS1417" s="333"/>
      <c r="MNT1417" s="333"/>
      <c r="MNU1417" s="333"/>
      <c r="MNV1417" s="333"/>
      <c r="MNW1417" s="333"/>
      <c r="MNX1417" s="333"/>
      <c r="MNY1417" s="333"/>
      <c r="MNZ1417" s="333"/>
      <c r="MOA1417" s="333"/>
      <c r="MOB1417" s="333"/>
      <c r="MOC1417" s="333"/>
      <c r="MOD1417" s="333"/>
      <c r="MOE1417" s="333"/>
      <c r="MOF1417" s="333"/>
      <c r="MOG1417" s="333"/>
      <c r="MOH1417" s="333"/>
      <c r="MOI1417" s="333"/>
      <c r="MOJ1417" s="333"/>
      <c r="MOK1417" s="333"/>
      <c r="MOL1417" s="333"/>
      <c r="MOM1417" s="333"/>
      <c r="MON1417" s="333"/>
      <c r="MOO1417" s="333"/>
      <c r="MOP1417" s="333"/>
      <c r="MOQ1417" s="333"/>
      <c r="MOR1417" s="333"/>
      <c r="MOS1417" s="333"/>
      <c r="MOT1417" s="333"/>
      <c r="MOU1417" s="333"/>
      <c r="MOV1417" s="333"/>
      <c r="MOW1417" s="333"/>
      <c r="MOX1417" s="333"/>
      <c r="MOY1417" s="333"/>
      <c r="MOZ1417" s="333"/>
      <c r="MPA1417" s="333"/>
      <c r="MPB1417" s="333"/>
      <c r="MPC1417" s="333"/>
      <c r="MPD1417" s="333"/>
      <c r="MPE1417" s="333"/>
      <c r="MPF1417" s="333"/>
      <c r="MPG1417" s="333"/>
      <c r="MPH1417" s="333"/>
      <c r="MPI1417" s="333"/>
      <c r="MPJ1417" s="333"/>
      <c r="MPK1417" s="333"/>
      <c r="MPL1417" s="333"/>
      <c r="MPM1417" s="333"/>
      <c r="MPN1417" s="333"/>
      <c r="MPO1417" s="333"/>
      <c r="MPP1417" s="333"/>
      <c r="MPQ1417" s="333"/>
      <c r="MPR1417" s="333"/>
      <c r="MPS1417" s="333"/>
      <c r="MPT1417" s="333"/>
      <c r="MPU1417" s="333"/>
      <c r="MPV1417" s="333"/>
      <c r="MPW1417" s="333"/>
      <c r="MPX1417" s="333"/>
      <c r="MPY1417" s="333"/>
      <c r="MPZ1417" s="333"/>
      <c r="MQA1417" s="333"/>
      <c r="MQB1417" s="333"/>
      <c r="MQC1417" s="333"/>
      <c r="MQD1417" s="333"/>
      <c r="MQE1417" s="333"/>
      <c r="MQF1417" s="333"/>
      <c r="MQG1417" s="333"/>
      <c r="MQH1417" s="333"/>
      <c r="MQI1417" s="333"/>
      <c r="MQJ1417" s="333"/>
      <c r="MQK1417" s="333"/>
      <c r="MQL1417" s="333"/>
      <c r="MQM1417" s="333"/>
      <c r="MQN1417" s="333"/>
      <c r="MQO1417" s="333"/>
      <c r="MQP1417" s="333"/>
      <c r="MQQ1417" s="333"/>
      <c r="MQR1417" s="333"/>
      <c r="MQS1417" s="333"/>
      <c r="MQT1417" s="333"/>
      <c r="MQU1417" s="333"/>
      <c r="MQV1417" s="333"/>
      <c r="MQW1417" s="333"/>
      <c r="MQX1417" s="333"/>
      <c r="MQY1417" s="333"/>
      <c r="MQZ1417" s="333"/>
      <c r="MRA1417" s="333"/>
      <c r="MRB1417" s="333"/>
      <c r="MRC1417" s="333"/>
      <c r="MRD1417" s="333"/>
      <c r="MRE1417" s="333"/>
      <c r="MRF1417" s="333"/>
      <c r="MRG1417" s="333"/>
      <c r="MRH1417" s="333"/>
      <c r="MRI1417" s="333"/>
      <c r="MRJ1417" s="333"/>
      <c r="MRK1417" s="333"/>
      <c r="MRL1417" s="333"/>
      <c r="MRM1417" s="333"/>
      <c r="MRN1417" s="333"/>
      <c r="MRO1417" s="333"/>
      <c r="MRP1417" s="333"/>
      <c r="MRQ1417" s="333"/>
      <c r="MRR1417" s="333"/>
      <c r="MRS1417" s="333"/>
      <c r="MRT1417" s="333"/>
      <c r="MRU1417" s="333"/>
      <c r="MRV1417" s="333"/>
      <c r="MRW1417" s="333"/>
      <c r="MRX1417" s="333"/>
      <c r="MRY1417" s="333"/>
      <c r="MRZ1417" s="333"/>
      <c r="MSA1417" s="333"/>
      <c r="MSB1417" s="333"/>
      <c r="MSC1417" s="333"/>
      <c r="MSD1417" s="333"/>
      <c r="MSE1417" s="333"/>
      <c r="MSF1417" s="333"/>
      <c r="MSG1417" s="333"/>
      <c r="MSH1417" s="333"/>
      <c r="MSI1417" s="333"/>
      <c r="MSJ1417" s="333"/>
      <c r="MSK1417" s="333"/>
      <c r="MSL1417" s="333"/>
      <c r="MSM1417" s="333"/>
      <c r="MSN1417" s="333"/>
      <c r="MSO1417" s="333"/>
      <c r="MSP1417" s="333"/>
      <c r="MSQ1417" s="333"/>
      <c r="MSR1417" s="333"/>
      <c r="MSS1417" s="333"/>
      <c r="MST1417" s="333"/>
      <c r="MSU1417" s="333"/>
      <c r="MSV1417" s="333"/>
      <c r="MSW1417" s="333"/>
      <c r="MSX1417" s="333"/>
      <c r="MSY1417" s="333"/>
      <c r="MSZ1417" s="333"/>
      <c r="MTA1417" s="333"/>
      <c r="MTB1417" s="333"/>
      <c r="MTC1417" s="333"/>
      <c r="MTD1417" s="333"/>
      <c r="MTE1417" s="333"/>
      <c r="MTF1417" s="333"/>
      <c r="MTG1417" s="333"/>
      <c r="MTH1417" s="333"/>
      <c r="MTI1417" s="333"/>
      <c r="MTJ1417" s="333"/>
      <c r="MTK1417" s="333"/>
      <c r="MTL1417" s="333"/>
      <c r="MTM1417" s="333"/>
      <c r="MTN1417" s="333"/>
      <c r="MTO1417" s="333"/>
      <c r="MTP1417" s="333"/>
      <c r="MTQ1417" s="333"/>
      <c r="MTR1417" s="333"/>
      <c r="MTS1417" s="333"/>
      <c r="MTT1417" s="333"/>
      <c r="MTU1417" s="333"/>
      <c r="MTV1417" s="333"/>
      <c r="MTW1417" s="333"/>
      <c r="MTX1417" s="333"/>
      <c r="MTY1417" s="333"/>
      <c r="MTZ1417" s="333"/>
      <c r="MUA1417" s="333"/>
      <c r="MUB1417" s="333"/>
      <c r="MUC1417" s="333"/>
      <c r="MUD1417" s="333"/>
      <c r="MUE1417" s="333"/>
      <c r="MUF1417" s="333"/>
      <c r="MUG1417" s="333"/>
      <c r="MUH1417" s="333"/>
      <c r="MUI1417" s="333"/>
      <c r="MUJ1417" s="333"/>
      <c r="MUK1417" s="333"/>
      <c r="MUL1417" s="333"/>
      <c r="MUM1417" s="333"/>
      <c r="MUN1417" s="333"/>
      <c r="MUO1417" s="333"/>
      <c r="MUP1417" s="333"/>
      <c r="MUQ1417" s="333"/>
      <c r="MUR1417" s="333"/>
      <c r="MUS1417" s="333"/>
      <c r="MUT1417" s="333"/>
      <c r="MUU1417" s="333"/>
      <c r="MUV1417" s="333"/>
      <c r="MUW1417" s="333"/>
      <c r="MUX1417" s="333"/>
      <c r="MUY1417" s="333"/>
      <c r="MUZ1417" s="333"/>
      <c r="MVA1417" s="333"/>
      <c r="MVB1417" s="333"/>
      <c r="MVC1417" s="333"/>
      <c r="MVD1417" s="333"/>
      <c r="MVE1417" s="333"/>
      <c r="MVF1417" s="333"/>
      <c r="MVG1417" s="333"/>
      <c r="MVH1417" s="333"/>
      <c r="MVI1417" s="333"/>
      <c r="MVJ1417" s="333"/>
      <c r="MVK1417" s="333"/>
      <c r="MVL1417" s="333"/>
      <c r="MVM1417" s="333"/>
      <c r="MVN1417" s="333"/>
      <c r="MVO1417" s="333"/>
      <c r="MVP1417" s="333"/>
      <c r="MVQ1417" s="333"/>
      <c r="MVR1417" s="333"/>
      <c r="MVS1417" s="333"/>
      <c r="MVT1417" s="333"/>
      <c r="MVU1417" s="333"/>
      <c r="MVV1417" s="333"/>
      <c r="MVW1417" s="333"/>
      <c r="MVX1417" s="333"/>
      <c r="MVY1417" s="333"/>
      <c r="MVZ1417" s="333"/>
      <c r="MWA1417" s="333"/>
      <c r="MWB1417" s="333"/>
      <c r="MWC1417" s="333"/>
      <c r="MWD1417" s="333"/>
      <c r="MWE1417" s="333"/>
      <c r="MWF1417" s="333"/>
      <c r="MWG1417" s="333"/>
      <c r="MWH1417" s="333"/>
      <c r="MWI1417" s="333"/>
      <c r="MWJ1417" s="333"/>
      <c r="MWK1417" s="333"/>
      <c r="MWL1417" s="333"/>
      <c r="MWM1417" s="333"/>
      <c r="MWN1417" s="333"/>
      <c r="MWO1417" s="333"/>
      <c r="MWP1417" s="333"/>
      <c r="MWQ1417" s="333"/>
      <c r="MWR1417" s="333"/>
      <c r="MWS1417" s="333"/>
      <c r="MWT1417" s="333"/>
      <c r="MWU1417" s="333"/>
      <c r="MWV1417" s="333"/>
      <c r="MWW1417" s="333"/>
      <c r="MWX1417" s="333"/>
      <c r="MWY1417" s="333"/>
      <c r="MWZ1417" s="333"/>
      <c r="MXA1417" s="333"/>
      <c r="MXB1417" s="333"/>
      <c r="MXC1417" s="333"/>
      <c r="MXD1417" s="333"/>
      <c r="MXE1417" s="333"/>
      <c r="MXF1417" s="333"/>
      <c r="MXG1417" s="333"/>
      <c r="MXH1417" s="333"/>
      <c r="MXI1417" s="333"/>
      <c r="MXJ1417" s="333"/>
      <c r="MXK1417" s="333"/>
      <c r="MXL1417" s="333"/>
      <c r="MXM1417" s="333"/>
      <c r="MXN1417" s="333"/>
      <c r="MXO1417" s="333"/>
      <c r="MXP1417" s="333"/>
      <c r="MXQ1417" s="333"/>
      <c r="MXR1417" s="333"/>
      <c r="MXS1417" s="333"/>
      <c r="MXT1417" s="333"/>
      <c r="MXU1417" s="333"/>
      <c r="MXV1417" s="333"/>
      <c r="MXW1417" s="333"/>
      <c r="MXX1417" s="333"/>
      <c r="MXY1417" s="333"/>
      <c r="MXZ1417" s="333"/>
      <c r="MYA1417" s="333"/>
      <c r="MYB1417" s="333"/>
      <c r="MYC1417" s="333"/>
      <c r="MYD1417" s="333"/>
      <c r="MYE1417" s="333"/>
      <c r="MYF1417" s="333"/>
      <c r="MYG1417" s="333"/>
      <c r="MYH1417" s="333"/>
      <c r="MYI1417" s="333"/>
      <c r="MYJ1417" s="333"/>
      <c r="MYK1417" s="333"/>
      <c r="MYL1417" s="333"/>
      <c r="MYM1417" s="333"/>
      <c r="MYN1417" s="333"/>
      <c r="MYO1417" s="333"/>
      <c r="MYP1417" s="333"/>
      <c r="MYQ1417" s="333"/>
      <c r="MYR1417" s="333"/>
      <c r="MYS1417" s="333"/>
      <c r="MYT1417" s="333"/>
      <c r="MYU1417" s="333"/>
      <c r="MYV1417" s="333"/>
      <c r="MYW1417" s="333"/>
      <c r="MYX1417" s="333"/>
      <c r="MYY1417" s="333"/>
      <c r="MYZ1417" s="333"/>
      <c r="MZA1417" s="333"/>
      <c r="MZB1417" s="333"/>
      <c r="MZC1417" s="333"/>
      <c r="MZD1417" s="333"/>
      <c r="MZE1417" s="333"/>
      <c r="MZF1417" s="333"/>
      <c r="MZG1417" s="333"/>
      <c r="MZH1417" s="333"/>
      <c r="MZI1417" s="333"/>
      <c r="MZJ1417" s="333"/>
      <c r="MZK1417" s="333"/>
      <c r="MZL1417" s="333"/>
      <c r="MZM1417" s="333"/>
      <c r="MZN1417" s="333"/>
      <c r="MZO1417" s="333"/>
      <c r="MZP1417" s="333"/>
      <c r="MZQ1417" s="333"/>
      <c r="MZR1417" s="333"/>
      <c r="MZS1417" s="333"/>
      <c r="MZT1417" s="333"/>
      <c r="MZU1417" s="333"/>
      <c r="MZV1417" s="333"/>
      <c r="MZW1417" s="333"/>
      <c r="MZX1417" s="333"/>
      <c r="MZY1417" s="333"/>
      <c r="MZZ1417" s="333"/>
      <c r="NAA1417" s="333"/>
      <c r="NAB1417" s="333"/>
      <c r="NAC1417" s="333"/>
      <c r="NAD1417" s="333"/>
      <c r="NAE1417" s="333"/>
      <c r="NAF1417" s="333"/>
      <c r="NAG1417" s="333"/>
      <c r="NAH1417" s="333"/>
      <c r="NAI1417" s="333"/>
      <c r="NAJ1417" s="333"/>
      <c r="NAK1417" s="333"/>
      <c r="NAL1417" s="333"/>
      <c r="NAM1417" s="333"/>
      <c r="NAN1417" s="333"/>
      <c r="NAO1417" s="333"/>
      <c r="NAP1417" s="333"/>
      <c r="NAQ1417" s="333"/>
      <c r="NAR1417" s="333"/>
      <c r="NAS1417" s="333"/>
      <c r="NAT1417" s="333"/>
      <c r="NAU1417" s="333"/>
      <c r="NAV1417" s="333"/>
      <c r="NAW1417" s="333"/>
      <c r="NAX1417" s="333"/>
      <c r="NAY1417" s="333"/>
      <c r="NAZ1417" s="333"/>
      <c r="NBA1417" s="333"/>
      <c r="NBB1417" s="333"/>
      <c r="NBC1417" s="333"/>
      <c r="NBD1417" s="333"/>
      <c r="NBE1417" s="333"/>
      <c r="NBF1417" s="333"/>
      <c r="NBG1417" s="333"/>
      <c r="NBH1417" s="333"/>
      <c r="NBI1417" s="333"/>
      <c r="NBJ1417" s="333"/>
      <c r="NBK1417" s="333"/>
      <c r="NBL1417" s="333"/>
      <c r="NBM1417" s="333"/>
      <c r="NBN1417" s="333"/>
      <c r="NBO1417" s="333"/>
      <c r="NBP1417" s="333"/>
      <c r="NBQ1417" s="333"/>
      <c r="NBR1417" s="333"/>
      <c r="NBS1417" s="333"/>
      <c r="NBT1417" s="333"/>
      <c r="NBU1417" s="333"/>
      <c r="NBV1417" s="333"/>
      <c r="NBW1417" s="333"/>
      <c r="NBX1417" s="333"/>
      <c r="NBY1417" s="333"/>
      <c r="NBZ1417" s="333"/>
      <c r="NCA1417" s="333"/>
      <c r="NCB1417" s="333"/>
      <c r="NCC1417" s="333"/>
      <c r="NCD1417" s="333"/>
      <c r="NCE1417" s="333"/>
      <c r="NCF1417" s="333"/>
      <c r="NCG1417" s="333"/>
      <c r="NCH1417" s="333"/>
      <c r="NCI1417" s="333"/>
      <c r="NCJ1417" s="333"/>
      <c r="NCK1417" s="333"/>
      <c r="NCL1417" s="333"/>
      <c r="NCM1417" s="333"/>
      <c r="NCN1417" s="333"/>
      <c r="NCO1417" s="333"/>
      <c r="NCP1417" s="333"/>
      <c r="NCQ1417" s="333"/>
      <c r="NCR1417" s="333"/>
      <c r="NCS1417" s="333"/>
      <c r="NCT1417" s="333"/>
      <c r="NCU1417" s="333"/>
      <c r="NCV1417" s="333"/>
      <c r="NCW1417" s="333"/>
      <c r="NCX1417" s="333"/>
      <c r="NCY1417" s="333"/>
      <c r="NCZ1417" s="333"/>
      <c r="NDA1417" s="333"/>
      <c r="NDB1417" s="333"/>
      <c r="NDC1417" s="333"/>
      <c r="NDD1417" s="333"/>
      <c r="NDE1417" s="333"/>
      <c r="NDF1417" s="333"/>
      <c r="NDG1417" s="333"/>
      <c r="NDH1417" s="333"/>
      <c r="NDI1417" s="333"/>
      <c r="NDJ1417" s="333"/>
      <c r="NDK1417" s="333"/>
      <c r="NDL1417" s="333"/>
      <c r="NDM1417" s="333"/>
      <c r="NDN1417" s="333"/>
      <c r="NDO1417" s="333"/>
      <c r="NDP1417" s="333"/>
      <c r="NDQ1417" s="333"/>
      <c r="NDR1417" s="333"/>
      <c r="NDS1417" s="333"/>
      <c r="NDT1417" s="333"/>
      <c r="NDU1417" s="333"/>
      <c r="NDV1417" s="333"/>
      <c r="NDW1417" s="333"/>
      <c r="NDX1417" s="333"/>
      <c r="NDY1417" s="333"/>
      <c r="NDZ1417" s="333"/>
      <c r="NEA1417" s="333"/>
      <c r="NEB1417" s="333"/>
      <c r="NEC1417" s="333"/>
      <c r="NED1417" s="333"/>
      <c r="NEE1417" s="333"/>
      <c r="NEF1417" s="333"/>
      <c r="NEG1417" s="333"/>
      <c r="NEH1417" s="333"/>
      <c r="NEI1417" s="333"/>
      <c r="NEJ1417" s="333"/>
      <c r="NEK1417" s="333"/>
      <c r="NEL1417" s="333"/>
      <c r="NEM1417" s="333"/>
      <c r="NEN1417" s="333"/>
      <c r="NEO1417" s="333"/>
      <c r="NEP1417" s="333"/>
      <c r="NEQ1417" s="333"/>
      <c r="NER1417" s="333"/>
      <c r="NES1417" s="333"/>
      <c r="NET1417" s="333"/>
      <c r="NEU1417" s="333"/>
      <c r="NEV1417" s="333"/>
      <c r="NEW1417" s="333"/>
      <c r="NEX1417" s="333"/>
      <c r="NEY1417" s="333"/>
      <c r="NEZ1417" s="333"/>
      <c r="NFA1417" s="333"/>
      <c r="NFB1417" s="333"/>
      <c r="NFC1417" s="333"/>
      <c r="NFD1417" s="333"/>
      <c r="NFE1417" s="333"/>
      <c r="NFF1417" s="333"/>
      <c r="NFG1417" s="333"/>
      <c r="NFH1417" s="333"/>
      <c r="NFI1417" s="333"/>
      <c r="NFJ1417" s="333"/>
      <c r="NFK1417" s="333"/>
      <c r="NFL1417" s="333"/>
      <c r="NFM1417" s="333"/>
      <c r="NFN1417" s="333"/>
      <c r="NFO1417" s="333"/>
      <c r="NFP1417" s="333"/>
      <c r="NFQ1417" s="333"/>
      <c r="NFR1417" s="333"/>
      <c r="NFS1417" s="333"/>
      <c r="NFT1417" s="333"/>
      <c r="NFU1417" s="333"/>
      <c r="NFV1417" s="333"/>
      <c r="NFW1417" s="333"/>
      <c r="NFX1417" s="333"/>
      <c r="NFY1417" s="333"/>
      <c r="NFZ1417" s="333"/>
      <c r="NGA1417" s="333"/>
      <c r="NGB1417" s="333"/>
      <c r="NGC1417" s="333"/>
      <c r="NGD1417" s="333"/>
      <c r="NGE1417" s="333"/>
      <c r="NGF1417" s="333"/>
      <c r="NGG1417" s="333"/>
      <c r="NGH1417" s="333"/>
      <c r="NGI1417" s="333"/>
      <c r="NGJ1417" s="333"/>
      <c r="NGK1417" s="333"/>
      <c r="NGL1417" s="333"/>
      <c r="NGM1417" s="333"/>
      <c r="NGN1417" s="333"/>
      <c r="NGO1417" s="333"/>
      <c r="NGP1417" s="333"/>
      <c r="NGQ1417" s="333"/>
      <c r="NGR1417" s="333"/>
      <c r="NGS1417" s="333"/>
      <c r="NGT1417" s="333"/>
      <c r="NGU1417" s="333"/>
      <c r="NGV1417" s="333"/>
      <c r="NGW1417" s="333"/>
      <c r="NGX1417" s="333"/>
      <c r="NGY1417" s="333"/>
      <c r="NGZ1417" s="333"/>
      <c r="NHA1417" s="333"/>
      <c r="NHB1417" s="333"/>
      <c r="NHC1417" s="333"/>
      <c r="NHD1417" s="333"/>
      <c r="NHE1417" s="333"/>
      <c r="NHF1417" s="333"/>
      <c r="NHG1417" s="333"/>
      <c r="NHH1417" s="333"/>
      <c r="NHI1417" s="333"/>
      <c r="NHJ1417" s="333"/>
      <c r="NHK1417" s="333"/>
      <c r="NHL1417" s="333"/>
      <c r="NHM1417" s="333"/>
      <c r="NHN1417" s="333"/>
      <c r="NHO1417" s="333"/>
      <c r="NHP1417" s="333"/>
      <c r="NHQ1417" s="333"/>
      <c r="NHR1417" s="333"/>
      <c r="NHS1417" s="333"/>
      <c r="NHT1417" s="333"/>
      <c r="NHU1417" s="333"/>
      <c r="NHV1417" s="333"/>
      <c r="NHW1417" s="333"/>
      <c r="NHX1417" s="333"/>
      <c r="NHY1417" s="333"/>
      <c r="NHZ1417" s="333"/>
      <c r="NIA1417" s="333"/>
      <c r="NIB1417" s="333"/>
      <c r="NIC1417" s="333"/>
      <c r="NID1417" s="333"/>
      <c r="NIE1417" s="333"/>
      <c r="NIF1417" s="333"/>
      <c r="NIG1417" s="333"/>
      <c r="NIH1417" s="333"/>
      <c r="NII1417" s="333"/>
      <c r="NIJ1417" s="333"/>
      <c r="NIK1417" s="333"/>
      <c r="NIL1417" s="333"/>
      <c r="NIM1417" s="333"/>
      <c r="NIN1417" s="333"/>
      <c r="NIO1417" s="333"/>
      <c r="NIP1417" s="333"/>
      <c r="NIQ1417" s="333"/>
      <c r="NIR1417" s="333"/>
      <c r="NIS1417" s="333"/>
      <c r="NIT1417" s="333"/>
      <c r="NIU1417" s="333"/>
      <c r="NIV1417" s="333"/>
      <c r="NIW1417" s="333"/>
      <c r="NIX1417" s="333"/>
      <c r="NIY1417" s="333"/>
      <c r="NIZ1417" s="333"/>
      <c r="NJA1417" s="333"/>
      <c r="NJB1417" s="333"/>
      <c r="NJC1417" s="333"/>
      <c r="NJD1417" s="333"/>
      <c r="NJE1417" s="333"/>
      <c r="NJF1417" s="333"/>
      <c r="NJG1417" s="333"/>
      <c r="NJH1417" s="333"/>
      <c r="NJI1417" s="333"/>
      <c r="NJJ1417" s="333"/>
      <c r="NJK1417" s="333"/>
      <c r="NJL1417" s="333"/>
      <c r="NJM1417" s="333"/>
      <c r="NJN1417" s="333"/>
      <c r="NJO1417" s="333"/>
      <c r="NJP1417" s="333"/>
      <c r="NJQ1417" s="333"/>
      <c r="NJR1417" s="333"/>
      <c r="NJS1417" s="333"/>
      <c r="NJT1417" s="333"/>
      <c r="NJU1417" s="333"/>
      <c r="NJV1417" s="333"/>
      <c r="NJW1417" s="333"/>
      <c r="NJX1417" s="333"/>
      <c r="NJY1417" s="333"/>
      <c r="NJZ1417" s="333"/>
      <c r="NKA1417" s="333"/>
      <c r="NKB1417" s="333"/>
      <c r="NKC1417" s="333"/>
      <c r="NKD1417" s="333"/>
      <c r="NKE1417" s="333"/>
      <c r="NKF1417" s="333"/>
      <c r="NKG1417" s="333"/>
      <c r="NKH1417" s="333"/>
      <c r="NKI1417" s="333"/>
      <c r="NKJ1417" s="333"/>
      <c r="NKK1417" s="333"/>
      <c r="NKL1417" s="333"/>
      <c r="NKM1417" s="333"/>
      <c r="NKN1417" s="333"/>
      <c r="NKO1417" s="333"/>
      <c r="NKP1417" s="333"/>
      <c r="NKQ1417" s="333"/>
      <c r="NKR1417" s="333"/>
      <c r="NKS1417" s="333"/>
      <c r="NKT1417" s="333"/>
      <c r="NKU1417" s="333"/>
      <c r="NKV1417" s="333"/>
      <c r="NKW1417" s="333"/>
      <c r="NKX1417" s="333"/>
      <c r="NKY1417" s="333"/>
      <c r="NKZ1417" s="333"/>
      <c r="NLA1417" s="333"/>
      <c r="NLB1417" s="333"/>
      <c r="NLC1417" s="333"/>
      <c r="NLD1417" s="333"/>
      <c r="NLE1417" s="333"/>
      <c r="NLF1417" s="333"/>
      <c r="NLG1417" s="333"/>
      <c r="NLH1417" s="333"/>
      <c r="NLI1417" s="333"/>
      <c r="NLJ1417" s="333"/>
      <c r="NLK1417" s="333"/>
      <c r="NLL1417" s="333"/>
      <c r="NLM1417" s="333"/>
      <c r="NLN1417" s="333"/>
      <c r="NLO1417" s="333"/>
      <c r="NLP1417" s="333"/>
      <c r="NLQ1417" s="333"/>
      <c r="NLR1417" s="333"/>
      <c r="NLS1417" s="333"/>
      <c r="NLT1417" s="333"/>
      <c r="NLU1417" s="333"/>
      <c r="NLV1417" s="333"/>
      <c r="NLW1417" s="333"/>
      <c r="NLX1417" s="333"/>
      <c r="NLY1417" s="333"/>
      <c r="NLZ1417" s="333"/>
      <c r="NMA1417" s="333"/>
      <c r="NMB1417" s="333"/>
      <c r="NMC1417" s="333"/>
      <c r="NMD1417" s="333"/>
      <c r="NME1417" s="333"/>
      <c r="NMF1417" s="333"/>
      <c r="NMG1417" s="333"/>
      <c r="NMH1417" s="333"/>
      <c r="NMI1417" s="333"/>
      <c r="NMJ1417" s="333"/>
      <c r="NMK1417" s="333"/>
      <c r="NML1417" s="333"/>
      <c r="NMM1417" s="333"/>
      <c r="NMN1417" s="333"/>
      <c r="NMO1417" s="333"/>
      <c r="NMP1417" s="333"/>
      <c r="NMQ1417" s="333"/>
      <c r="NMR1417" s="333"/>
      <c r="NMS1417" s="333"/>
      <c r="NMT1417" s="333"/>
      <c r="NMU1417" s="333"/>
      <c r="NMV1417" s="333"/>
      <c r="NMW1417" s="333"/>
      <c r="NMX1417" s="333"/>
      <c r="NMY1417" s="333"/>
      <c r="NMZ1417" s="333"/>
      <c r="NNA1417" s="333"/>
      <c r="NNB1417" s="333"/>
      <c r="NNC1417" s="333"/>
      <c r="NND1417" s="333"/>
      <c r="NNE1417" s="333"/>
      <c r="NNF1417" s="333"/>
      <c r="NNG1417" s="333"/>
      <c r="NNH1417" s="333"/>
      <c r="NNI1417" s="333"/>
      <c r="NNJ1417" s="333"/>
      <c r="NNK1417" s="333"/>
      <c r="NNL1417" s="333"/>
      <c r="NNM1417" s="333"/>
      <c r="NNN1417" s="333"/>
      <c r="NNO1417" s="333"/>
      <c r="NNP1417" s="333"/>
      <c r="NNQ1417" s="333"/>
      <c r="NNR1417" s="333"/>
      <c r="NNS1417" s="333"/>
      <c r="NNT1417" s="333"/>
      <c r="NNU1417" s="333"/>
      <c r="NNV1417" s="333"/>
      <c r="NNW1417" s="333"/>
      <c r="NNX1417" s="333"/>
      <c r="NNY1417" s="333"/>
      <c r="NNZ1417" s="333"/>
      <c r="NOA1417" s="333"/>
      <c r="NOB1417" s="333"/>
      <c r="NOC1417" s="333"/>
      <c r="NOD1417" s="333"/>
      <c r="NOE1417" s="333"/>
      <c r="NOF1417" s="333"/>
      <c r="NOG1417" s="333"/>
      <c r="NOH1417" s="333"/>
      <c r="NOI1417" s="333"/>
      <c r="NOJ1417" s="333"/>
      <c r="NOK1417" s="333"/>
      <c r="NOL1417" s="333"/>
      <c r="NOM1417" s="333"/>
      <c r="NON1417" s="333"/>
      <c r="NOO1417" s="333"/>
      <c r="NOP1417" s="333"/>
      <c r="NOQ1417" s="333"/>
      <c r="NOR1417" s="333"/>
      <c r="NOS1417" s="333"/>
      <c r="NOT1417" s="333"/>
      <c r="NOU1417" s="333"/>
      <c r="NOV1417" s="333"/>
      <c r="NOW1417" s="333"/>
      <c r="NOX1417" s="333"/>
      <c r="NOY1417" s="333"/>
      <c r="NOZ1417" s="333"/>
      <c r="NPA1417" s="333"/>
      <c r="NPB1417" s="333"/>
      <c r="NPC1417" s="333"/>
      <c r="NPD1417" s="333"/>
      <c r="NPE1417" s="333"/>
      <c r="NPF1417" s="333"/>
      <c r="NPG1417" s="333"/>
      <c r="NPH1417" s="333"/>
      <c r="NPI1417" s="333"/>
      <c r="NPJ1417" s="333"/>
      <c r="NPK1417" s="333"/>
      <c r="NPL1417" s="333"/>
      <c r="NPM1417" s="333"/>
      <c r="NPN1417" s="333"/>
      <c r="NPO1417" s="333"/>
      <c r="NPP1417" s="333"/>
      <c r="NPQ1417" s="333"/>
      <c r="NPR1417" s="333"/>
      <c r="NPS1417" s="333"/>
      <c r="NPT1417" s="333"/>
      <c r="NPU1417" s="333"/>
      <c r="NPV1417" s="333"/>
      <c r="NPW1417" s="333"/>
      <c r="NPX1417" s="333"/>
      <c r="NPY1417" s="333"/>
      <c r="NPZ1417" s="333"/>
      <c r="NQA1417" s="333"/>
      <c r="NQB1417" s="333"/>
      <c r="NQC1417" s="333"/>
      <c r="NQD1417" s="333"/>
      <c r="NQE1417" s="333"/>
      <c r="NQF1417" s="333"/>
      <c r="NQG1417" s="333"/>
      <c r="NQH1417" s="333"/>
      <c r="NQI1417" s="333"/>
      <c r="NQJ1417" s="333"/>
      <c r="NQK1417" s="333"/>
      <c r="NQL1417" s="333"/>
      <c r="NQM1417" s="333"/>
      <c r="NQN1417" s="333"/>
      <c r="NQO1417" s="333"/>
      <c r="NQP1417" s="333"/>
      <c r="NQQ1417" s="333"/>
      <c r="NQR1417" s="333"/>
      <c r="NQS1417" s="333"/>
      <c r="NQT1417" s="333"/>
      <c r="NQU1417" s="333"/>
      <c r="NQV1417" s="333"/>
      <c r="NQW1417" s="333"/>
      <c r="NQX1417" s="333"/>
      <c r="NQY1417" s="333"/>
      <c r="NQZ1417" s="333"/>
      <c r="NRA1417" s="333"/>
      <c r="NRB1417" s="333"/>
      <c r="NRC1417" s="333"/>
      <c r="NRD1417" s="333"/>
      <c r="NRE1417" s="333"/>
      <c r="NRF1417" s="333"/>
      <c r="NRG1417" s="333"/>
      <c r="NRH1417" s="333"/>
      <c r="NRI1417" s="333"/>
      <c r="NRJ1417" s="333"/>
      <c r="NRK1417" s="333"/>
      <c r="NRL1417" s="333"/>
      <c r="NRM1417" s="333"/>
      <c r="NRN1417" s="333"/>
      <c r="NRO1417" s="333"/>
      <c r="NRP1417" s="333"/>
      <c r="NRQ1417" s="333"/>
      <c r="NRR1417" s="333"/>
      <c r="NRS1417" s="333"/>
      <c r="NRT1417" s="333"/>
      <c r="NRU1417" s="333"/>
      <c r="NRV1417" s="333"/>
      <c r="NRW1417" s="333"/>
      <c r="NRX1417" s="333"/>
      <c r="NRY1417" s="333"/>
      <c r="NRZ1417" s="333"/>
      <c r="NSA1417" s="333"/>
      <c r="NSB1417" s="333"/>
      <c r="NSC1417" s="333"/>
      <c r="NSD1417" s="333"/>
      <c r="NSE1417" s="333"/>
      <c r="NSF1417" s="333"/>
      <c r="NSG1417" s="333"/>
      <c r="NSH1417" s="333"/>
      <c r="NSI1417" s="333"/>
      <c r="NSJ1417" s="333"/>
      <c r="NSK1417" s="333"/>
      <c r="NSL1417" s="333"/>
      <c r="NSM1417" s="333"/>
      <c r="NSN1417" s="333"/>
      <c r="NSO1417" s="333"/>
      <c r="NSP1417" s="333"/>
      <c r="NSQ1417" s="333"/>
      <c r="NSR1417" s="333"/>
      <c r="NSS1417" s="333"/>
      <c r="NST1417" s="333"/>
      <c r="NSU1417" s="333"/>
      <c r="NSV1417" s="333"/>
      <c r="NSW1417" s="333"/>
      <c r="NSX1417" s="333"/>
      <c r="NSY1417" s="333"/>
      <c r="NSZ1417" s="333"/>
      <c r="NTA1417" s="333"/>
      <c r="NTB1417" s="333"/>
      <c r="NTC1417" s="333"/>
      <c r="NTD1417" s="333"/>
      <c r="NTE1417" s="333"/>
      <c r="NTF1417" s="333"/>
      <c r="NTG1417" s="333"/>
      <c r="NTH1417" s="333"/>
      <c r="NTI1417" s="333"/>
      <c r="NTJ1417" s="333"/>
      <c r="NTK1417" s="333"/>
      <c r="NTL1417" s="333"/>
      <c r="NTM1417" s="333"/>
      <c r="NTN1417" s="333"/>
      <c r="NTO1417" s="333"/>
      <c r="NTP1417" s="333"/>
      <c r="NTQ1417" s="333"/>
      <c r="NTR1417" s="333"/>
      <c r="NTS1417" s="333"/>
      <c r="NTT1417" s="333"/>
      <c r="NTU1417" s="333"/>
      <c r="NTV1417" s="333"/>
      <c r="NTW1417" s="333"/>
      <c r="NTX1417" s="333"/>
      <c r="NTY1417" s="333"/>
      <c r="NTZ1417" s="333"/>
      <c r="NUA1417" s="333"/>
      <c r="NUB1417" s="333"/>
      <c r="NUC1417" s="333"/>
      <c r="NUD1417" s="333"/>
      <c r="NUE1417" s="333"/>
      <c r="NUF1417" s="333"/>
      <c r="NUG1417" s="333"/>
      <c r="NUH1417" s="333"/>
      <c r="NUI1417" s="333"/>
      <c r="NUJ1417" s="333"/>
      <c r="NUK1417" s="333"/>
      <c r="NUL1417" s="333"/>
      <c r="NUM1417" s="333"/>
      <c r="NUN1417" s="333"/>
      <c r="NUO1417" s="333"/>
      <c r="NUP1417" s="333"/>
      <c r="NUQ1417" s="333"/>
      <c r="NUR1417" s="333"/>
      <c r="NUS1417" s="333"/>
      <c r="NUT1417" s="333"/>
      <c r="NUU1417" s="333"/>
      <c r="NUV1417" s="333"/>
      <c r="NUW1417" s="333"/>
      <c r="NUX1417" s="333"/>
      <c r="NUY1417" s="333"/>
      <c r="NUZ1417" s="333"/>
      <c r="NVA1417" s="333"/>
      <c r="NVB1417" s="333"/>
      <c r="NVC1417" s="333"/>
      <c r="NVD1417" s="333"/>
      <c r="NVE1417" s="333"/>
      <c r="NVF1417" s="333"/>
      <c r="NVG1417" s="333"/>
      <c r="NVH1417" s="333"/>
      <c r="NVI1417" s="333"/>
      <c r="NVJ1417" s="333"/>
      <c r="NVK1417" s="333"/>
      <c r="NVL1417" s="333"/>
      <c r="NVM1417" s="333"/>
      <c r="NVN1417" s="333"/>
      <c r="NVO1417" s="333"/>
      <c r="NVP1417" s="333"/>
      <c r="NVQ1417" s="333"/>
      <c r="NVR1417" s="333"/>
      <c r="NVS1417" s="333"/>
      <c r="NVT1417" s="333"/>
      <c r="NVU1417" s="333"/>
      <c r="NVV1417" s="333"/>
      <c r="NVW1417" s="333"/>
      <c r="NVX1417" s="333"/>
      <c r="NVY1417" s="333"/>
      <c r="NVZ1417" s="333"/>
      <c r="NWA1417" s="333"/>
      <c r="NWB1417" s="333"/>
      <c r="NWC1417" s="333"/>
      <c r="NWD1417" s="333"/>
      <c r="NWE1417" s="333"/>
      <c r="NWF1417" s="333"/>
      <c r="NWG1417" s="333"/>
      <c r="NWH1417" s="333"/>
      <c r="NWI1417" s="333"/>
      <c r="NWJ1417" s="333"/>
      <c r="NWK1417" s="333"/>
      <c r="NWL1417" s="333"/>
      <c r="NWM1417" s="333"/>
      <c r="NWN1417" s="333"/>
      <c r="NWO1417" s="333"/>
      <c r="NWP1417" s="333"/>
      <c r="NWQ1417" s="333"/>
      <c r="NWR1417" s="333"/>
      <c r="NWS1417" s="333"/>
      <c r="NWT1417" s="333"/>
      <c r="NWU1417" s="333"/>
      <c r="NWV1417" s="333"/>
      <c r="NWW1417" s="333"/>
      <c r="NWX1417" s="333"/>
      <c r="NWY1417" s="333"/>
      <c r="NWZ1417" s="333"/>
      <c r="NXA1417" s="333"/>
      <c r="NXB1417" s="333"/>
      <c r="NXC1417" s="333"/>
      <c r="NXD1417" s="333"/>
      <c r="NXE1417" s="333"/>
      <c r="NXF1417" s="333"/>
      <c r="NXG1417" s="333"/>
      <c r="NXH1417" s="333"/>
      <c r="NXI1417" s="333"/>
      <c r="NXJ1417" s="333"/>
      <c r="NXK1417" s="333"/>
      <c r="NXL1417" s="333"/>
      <c r="NXM1417" s="333"/>
      <c r="NXN1417" s="333"/>
      <c r="NXO1417" s="333"/>
      <c r="NXP1417" s="333"/>
      <c r="NXQ1417" s="333"/>
      <c r="NXR1417" s="333"/>
      <c r="NXS1417" s="333"/>
      <c r="NXT1417" s="333"/>
      <c r="NXU1417" s="333"/>
      <c r="NXV1417" s="333"/>
      <c r="NXW1417" s="333"/>
      <c r="NXX1417" s="333"/>
      <c r="NXY1417" s="333"/>
      <c r="NXZ1417" s="333"/>
      <c r="NYA1417" s="333"/>
      <c r="NYB1417" s="333"/>
      <c r="NYC1417" s="333"/>
      <c r="NYD1417" s="333"/>
      <c r="NYE1417" s="333"/>
      <c r="NYF1417" s="333"/>
      <c r="NYG1417" s="333"/>
      <c r="NYH1417" s="333"/>
      <c r="NYI1417" s="333"/>
      <c r="NYJ1417" s="333"/>
      <c r="NYK1417" s="333"/>
      <c r="NYL1417" s="333"/>
      <c r="NYM1417" s="333"/>
      <c r="NYN1417" s="333"/>
      <c r="NYO1417" s="333"/>
      <c r="NYP1417" s="333"/>
      <c r="NYQ1417" s="333"/>
      <c r="NYR1417" s="333"/>
      <c r="NYS1417" s="333"/>
      <c r="NYT1417" s="333"/>
      <c r="NYU1417" s="333"/>
      <c r="NYV1417" s="333"/>
      <c r="NYW1417" s="333"/>
      <c r="NYX1417" s="333"/>
      <c r="NYY1417" s="333"/>
      <c r="NYZ1417" s="333"/>
      <c r="NZA1417" s="333"/>
      <c r="NZB1417" s="333"/>
      <c r="NZC1417" s="333"/>
      <c r="NZD1417" s="333"/>
      <c r="NZE1417" s="333"/>
      <c r="NZF1417" s="333"/>
      <c r="NZG1417" s="333"/>
      <c r="NZH1417" s="333"/>
      <c r="NZI1417" s="333"/>
      <c r="NZJ1417" s="333"/>
      <c r="NZK1417" s="333"/>
      <c r="NZL1417" s="333"/>
      <c r="NZM1417" s="333"/>
      <c r="NZN1417" s="333"/>
      <c r="NZO1417" s="333"/>
      <c r="NZP1417" s="333"/>
      <c r="NZQ1417" s="333"/>
      <c r="NZR1417" s="333"/>
      <c r="NZS1417" s="333"/>
      <c r="NZT1417" s="333"/>
      <c r="NZU1417" s="333"/>
      <c r="NZV1417" s="333"/>
      <c r="NZW1417" s="333"/>
      <c r="NZX1417" s="333"/>
      <c r="NZY1417" s="333"/>
      <c r="NZZ1417" s="333"/>
      <c r="OAA1417" s="333"/>
      <c r="OAB1417" s="333"/>
      <c r="OAC1417" s="333"/>
      <c r="OAD1417" s="333"/>
      <c r="OAE1417" s="333"/>
      <c r="OAF1417" s="333"/>
      <c r="OAG1417" s="333"/>
      <c r="OAH1417" s="333"/>
      <c r="OAI1417" s="333"/>
      <c r="OAJ1417" s="333"/>
      <c r="OAK1417" s="333"/>
      <c r="OAL1417" s="333"/>
      <c r="OAM1417" s="333"/>
      <c r="OAN1417" s="333"/>
      <c r="OAO1417" s="333"/>
      <c r="OAP1417" s="333"/>
      <c r="OAQ1417" s="333"/>
      <c r="OAR1417" s="333"/>
      <c r="OAS1417" s="333"/>
      <c r="OAT1417" s="333"/>
      <c r="OAU1417" s="333"/>
      <c r="OAV1417" s="333"/>
      <c r="OAW1417" s="333"/>
      <c r="OAX1417" s="333"/>
      <c r="OAY1417" s="333"/>
      <c r="OAZ1417" s="333"/>
      <c r="OBA1417" s="333"/>
      <c r="OBB1417" s="333"/>
      <c r="OBC1417" s="333"/>
      <c r="OBD1417" s="333"/>
      <c r="OBE1417" s="333"/>
      <c r="OBF1417" s="333"/>
      <c r="OBG1417" s="333"/>
      <c r="OBH1417" s="333"/>
      <c r="OBI1417" s="333"/>
      <c r="OBJ1417" s="333"/>
      <c r="OBK1417" s="333"/>
      <c r="OBL1417" s="333"/>
      <c r="OBM1417" s="333"/>
      <c r="OBN1417" s="333"/>
      <c r="OBO1417" s="333"/>
      <c r="OBP1417" s="333"/>
      <c r="OBQ1417" s="333"/>
      <c r="OBR1417" s="333"/>
      <c r="OBS1417" s="333"/>
      <c r="OBT1417" s="333"/>
      <c r="OBU1417" s="333"/>
      <c r="OBV1417" s="333"/>
      <c r="OBW1417" s="333"/>
      <c r="OBX1417" s="333"/>
      <c r="OBY1417" s="333"/>
      <c r="OBZ1417" s="333"/>
      <c r="OCA1417" s="333"/>
      <c r="OCB1417" s="333"/>
      <c r="OCC1417" s="333"/>
      <c r="OCD1417" s="333"/>
      <c r="OCE1417" s="333"/>
      <c r="OCF1417" s="333"/>
      <c r="OCG1417" s="333"/>
      <c r="OCH1417" s="333"/>
      <c r="OCI1417" s="333"/>
      <c r="OCJ1417" s="333"/>
      <c r="OCK1417" s="333"/>
      <c r="OCL1417" s="333"/>
      <c r="OCM1417" s="333"/>
      <c r="OCN1417" s="333"/>
      <c r="OCO1417" s="333"/>
      <c r="OCP1417" s="333"/>
      <c r="OCQ1417" s="333"/>
      <c r="OCR1417" s="333"/>
      <c r="OCS1417" s="333"/>
      <c r="OCT1417" s="333"/>
      <c r="OCU1417" s="333"/>
      <c r="OCV1417" s="333"/>
      <c r="OCW1417" s="333"/>
      <c r="OCX1417" s="333"/>
      <c r="OCY1417" s="333"/>
      <c r="OCZ1417" s="333"/>
      <c r="ODA1417" s="333"/>
      <c r="ODB1417" s="333"/>
      <c r="ODC1417" s="333"/>
      <c r="ODD1417" s="333"/>
      <c r="ODE1417" s="333"/>
      <c r="ODF1417" s="333"/>
      <c r="ODG1417" s="333"/>
      <c r="ODH1417" s="333"/>
      <c r="ODI1417" s="333"/>
      <c r="ODJ1417" s="333"/>
      <c r="ODK1417" s="333"/>
      <c r="ODL1417" s="333"/>
      <c r="ODM1417" s="333"/>
      <c r="ODN1417" s="333"/>
      <c r="ODO1417" s="333"/>
      <c r="ODP1417" s="333"/>
      <c r="ODQ1417" s="333"/>
      <c r="ODR1417" s="333"/>
      <c r="ODS1417" s="333"/>
      <c r="ODT1417" s="333"/>
      <c r="ODU1417" s="333"/>
      <c r="ODV1417" s="333"/>
      <c r="ODW1417" s="333"/>
      <c r="ODX1417" s="333"/>
      <c r="ODY1417" s="333"/>
      <c r="ODZ1417" s="333"/>
      <c r="OEA1417" s="333"/>
      <c r="OEB1417" s="333"/>
      <c r="OEC1417" s="333"/>
      <c r="OED1417" s="333"/>
      <c r="OEE1417" s="333"/>
      <c r="OEF1417" s="333"/>
      <c r="OEG1417" s="333"/>
      <c r="OEH1417" s="333"/>
      <c r="OEI1417" s="333"/>
      <c r="OEJ1417" s="333"/>
      <c r="OEK1417" s="333"/>
      <c r="OEL1417" s="333"/>
      <c r="OEM1417" s="333"/>
      <c r="OEN1417" s="333"/>
      <c r="OEO1417" s="333"/>
      <c r="OEP1417" s="333"/>
      <c r="OEQ1417" s="333"/>
      <c r="OER1417" s="333"/>
      <c r="OES1417" s="333"/>
      <c r="OET1417" s="333"/>
      <c r="OEU1417" s="333"/>
      <c r="OEV1417" s="333"/>
      <c r="OEW1417" s="333"/>
      <c r="OEX1417" s="333"/>
      <c r="OEY1417" s="333"/>
      <c r="OEZ1417" s="333"/>
      <c r="OFA1417" s="333"/>
      <c r="OFB1417" s="333"/>
      <c r="OFC1417" s="333"/>
      <c r="OFD1417" s="333"/>
      <c r="OFE1417" s="333"/>
      <c r="OFF1417" s="333"/>
      <c r="OFG1417" s="333"/>
      <c r="OFH1417" s="333"/>
      <c r="OFI1417" s="333"/>
      <c r="OFJ1417" s="333"/>
      <c r="OFK1417" s="333"/>
      <c r="OFL1417" s="333"/>
      <c r="OFM1417" s="333"/>
      <c r="OFN1417" s="333"/>
      <c r="OFO1417" s="333"/>
      <c r="OFP1417" s="333"/>
      <c r="OFQ1417" s="333"/>
      <c r="OFR1417" s="333"/>
      <c r="OFS1417" s="333"/>
      <c r="OFT1417" s="333"/>
      <c r="OFU1417" s="333"/>
      <c r="OFV1417" s="333"/>
      <c r="OFW1417" s="333"/>
      <c r="OFX1417" s="333"/>
      <c r="OFY1417" s="333"/>
      <c r="OFZ1417" s="333"/>
      <c r="OGA1417" s="333"/>
      <c r="OGB1417" s="333"/>
      <c r="OGC1417" s="333"/>
      <c r="OGD1417" s="333"/>
      <c r="OGE1417" s="333"/>
      <c r="OGF1417" s="333"/>
      <c r="OGG1417" s="333"/>
      <c r="OGH1417" s="333"/>
      <c r="OGI1417" s="333"/>
      <c r="OGJ1417" s="333"/>
      <c r="OGK1417" s="333"/>
      <c r="OGL1417" s="333"/>
      <c r="OGM1417" s="333"/>
      <c r="OGN1417" s="333"/>
      <c r="OGO1417" s="333"/>
      <c r="OGP1417" s="333"/>
      <c r="OGQ1417" s="333"/>
      <c r="OGR1417" s="333"/>
      <c r="OGS1417" s="333"/>
      <c r="OGT1417" s="333"/>
      <c r="OGU1417" s="333"/>
      <c r="OGV1417" s="333"/>
      <c r="OGW1417" s="333"/>
      <c r="OGX1417" s="333"/>
      <c r="OGY1417" s="333"/>
      <c r="OGZ1417" s="333"/>
      <c r="OHA1417" s="333"/>
      <c r="OHB1417" s="333"/>
      <c r="OHC1417" s="333"/>
      <c r="OHD1417" s="333"/>
      <c r="OHE1417" s="333"/>
      <c r="OHF1417" s="333"/>
      <c r="OHG1417" s="333"/>
      <c r="OHH1417" s="333"/>
      <c r="OHI1417" s="333"/>
      <c r="OHJ1417" s="333"/>
      <c r="OHK1417" s="333"/>
      <c r="OHL1417" s="333"/>
      <c r="OHM1417" s="333"/>
      <c r="OHN1417" s="333"/>
      <c r="OHO1417" s="333"/>
      <c r="OHP1417" s="333"/>
      <c r="OHQ1417" s="333"/>
      <c r="OHR1417" s="333"/>
      <c r="OHS1417" s="333"/>
      <c r="OHT1417" s="333"/>
      <c r="OHU1417" s="333"/>
      <c r="OHV1417" s="333"/>
      <c r="OHW1417" s="333"/>
      <c r="OHX1417" s="333"/>
      <c r="OHY1417" s="333"/>
      <c r="OHZ1417" s="333"/>
      <c r="OIA1417" s="333"/>
      <c r="OIB1417" s="333"/>
      <c r="OIC1417" s="333"/>
      <c r="OID1417" s="333"/>
      <c r="OIE1417" s="333"/>
      <c r="OIF1417" s="333"/>
      <c r="OIG1417" s="333"/>
      <c r="OIH1417" s="333"/>
      <c r="OII1417" s="333"/>
      <c r="OIJ1417" s="333"/>
      <c r="OIK1417" s="333"/>
      <c r="OIL1417" s="333"/>
      <c r="OIM1417" s="333"/>
      <c r="OIN1417" s="333"/>
      <c r="OIO1417" s="333"/>
      <c r="OIP1417" s="333"/>
      <c r="OIQ1417" s="333"/>
      <c r="OIR1417" s="333"/>
      <c r="OIS1417" s="333"/>
      <c r="OIT1417" s="333"/>
      <c r="OIU1417" s="333"/>
      <c r="OIV1417" s="333"/>
      <c r="OIW1417" s="333"/>
      <c r="OIX1417" s="333"/>
      <c r="OIY1417" s="333"/>
      <c r="OIZ1417" s="333"/>
      <c r="OJA1417" s="333"/>
      <c r="OJB1417" s="333"/>
      <c r="OJC1417" s="333"/>
      <c r="OJD1417" s="333"/>
      <c r="OJE1417" s="333"/>
      <c r="OJF1417" s="333"/>
      <c r="OJG1417" s="333"/>
      <c r="OJH1417" s="333"/>
      <c r="OJI1417" s="333"/>
      <c r="OJJ1417" s="333"/>
      <c r="OJK1417" s="333"/>
      <c r="OJL1417" s="333"/>
      <c r="OJM1417" s="333"/>
      <c r="OJN1417" s="333"/>
      <c r="OJO1417" s="333"/>
      <c r="OJP1417" s="333"/>
      <c r="OJQ1417" s="333"/>
      <c r="OJR1417" s="333"/>
      <c r="OJS1417" s="333"/>
      <c r="OJT1417" s="333"/>
      <c r="OJU1417" s="333"/>
      <c r="OJV1417" s="333"/>
      <c r="OJW1417" s="333"/>
      <c r="OJX1417" s="333"/>
      <c r="OJY1417" s="333"/>
      <c r="OJZ1417" s="333"/>
      <c r="OKA1417" s="333"/>
      <c r="OKB1417" s="333"/>
      <c r="OKC1417" s="333"/>
      <c r="OKD1417" s="333"/>
      <c r="OKE1417" s="333"/>
      <c r="OKF1417" s="333"/>
      <c r="OKG1417" s="333"/>
      <c r="OKH1417" s="333"/>
      <c r="OKI1417" s="333"/>
      <c r="OKJ1417" s="333"/>
      <c r="OKK1417" s="333"/>
      <c r="OKL1417" s="333"/>
      <c r="OKM1417" s="333"/>
      <c r="OKN1417" s="333"/>
      <c r="OKO1417" s="333"/>
      <c r="OKP1417" s="333"/>
      <c r="OKQ1417" s="333"/>
      <c r="OKR1417" s="333"/>
      <c r="OKS1417" s="333"/>
      <c r="OKT1417" s="333"/>
      <c r="OKU1417" s="333"/>
      <c r="OKV1417" s="333"/>
      <c r="OKW1417" s="333"/>
      <c r="OKX1417" s="333"/>
      <c r="OKY1417" s="333"/>
      <c r="OKZ1417" s="333"/>
      <c r="OLA1417" s="333"/>
      <c r="OLB1417" s="333"/>
      <c r="OLC1417" s="333"/>
      <c r="OLD1417" s="333"/>
      <c r="OLE1417" s="333"/>
      <c r="OLF1417" s="333"/>
      <c r="OLG1417" s="333"/>
      <c r="OLH1417" s="333"/>
      <c r="OLI1417" s="333"/>
      <c r="OLJ1417" s="333"/>
      <c r="OLK1417" s="333"/>
      <c r="OLL1417" s="333"/>
      <c r="OLM1417" s="333"/>
      <c r="OLN1417" s="333"/>
      <c r="OLO1417" s="333"/>
      <c r="OLP1417" s="333"/>
      <c r="OLQ1417" s="333"/>
      <c r="OLR1417" s="333"/>
      <c r="OLS1417" s="333"/>
      <c r="OLT1417" s="333"/>
      <c r="OLU1417" s="333"/>
      <c r="OLV1417" s="333"/>
      <c r="OLW1417" s="333"/>
      <c r="OLX1417" s="333"/>
      <c r="OLY1417" s="333"/>
      <c r="OLZ1417" s="333"/>
      <c r="OMA1417" s="333"/>
      <c r="OMB1417" s="333"/>
      <c r="OMC1417" s="333"/>
      <c r="OMD1417" s="333"/>
      <c r="OME1417" s="333"/>
      <c r="OMF1417" s="333"/>
      <c r="OMG1417" s="333"/>
      <c r="OMH1417" s="333"/>
      <c r="OMI1417" s="333"/>
      <c r="OMJ1417" s="333"/>
      <c r="OMK1417" s="333"/>
      <c r="OML1417" s="333"/>
      <c r="OMM1417" s="333"/>
      <c r="OMN1417" s="333"/>
      <c r="OMO1417" s="333"/>
      <c r="OMP1417" s="333"/>
      <c r="OMQ1417" s="333"/>
      <c r="OMR1417" s="333"/>
      <c r="OMS1417" s="333"/>
      <c r="OMT1417" s="333"/>
      <c r="OMU1417" s="333"/>
      <c r="OMV1417" s="333"/>
      <c r="OMW1417" s="333"/>
      <c r="OMX1417" s="333"/>
      <c r="OMY1417" s="333"/>
      <c r="OMZ1417" s="333"/>
      <c r="ONA1417" s="333"/>
      <c r="ONB1417" s="333"/>
      <c r="ONC1417" s="333"/>
      <c r="OND1417" s="333"/>
      <c r="ONE1417" s="333"/>
      <c r="ONF1417" s="333"/>
      <c r="ONG1417" s="333"/>
      <c r="ONH1417" s="333"/>
      <c r="ONI1417" s="333"/>
      <c r="ONJ1417" s="333"/>
      <c r="ONK1417" s="333"/>
      <c r="ONL1417" s="333"/>
      <c r="ONM1417" s="333"/>
      <c r="ONN1417" s="333"/>
      <c r="ONO1417" s="333"/>
      <c r="ONP1417" s="333"/>
      <c r="ONQ1417" s="333"/>
      <c r="ONR1417" s="333"/>
      <c r="ONS1417" s="333"/>
      <c r="ONT1417" s="333"/>
      <c r="ONU1417" s="333"/>
      <c r="ONV1417" s="333"/>
      <c r="ONW1417" s="333"/>
      <c r="ONX1417" s="333"/>
      <c r="ONY1417" s="333"/>
      <c r="ONZ1417" s="333"/>
      <c r="OOA1417" s="333"/>
      <c r="OOB1417" s="333"/>
      <c r="OOC1417" s="333"/>
      <c r="OOD1417" s="333"/>
      <c r="OOE1417" s="333"/>
      <c r="OOF1417" s="333"/>
      <c r="OOG1417" s="333"/>
      <c r="OOH1417" s="333"/>
      <c r="OOI1417" s="333"/>
      <c r="OOJ1417" s="333"/>
      <c r="OOK1417" s="333"/>
      <c r="OOL1417" s="333"/>
      <c r="OOM1417" s="333"/>
      <c r="OON1417" s="333"/>
      <c r="OOO1417" s="333"/>
      <c r="OOP1417" s="333"/>
      <c r="OOQ1417" s="333"/>
      <c r="OOR1417" s="333"/>
      <c r="OOS1417" s="333"/>
      <c r="OOT1417" s="333"/>
      <c r="OOU1417" s="333"/>
      <c r="OOV1417" s="333"/>
      <c r="OOW1417" s="333"/>
      <c r="OOX1417" s="333"/>
      <c r="OOY1417" s="333"/>
      <c r="OOZ1417" s="333"/>
      <c r="OPA1417" s="333"/>
      <c r="OPB1417" s="333"/>
      <c r="OPC1417" s="333"/>
      <c r="OPD1417" s="333"/>
      <c r="OPE1417" s="333"/>
      <c r="OPF1417" s="333"/>
      <c r="OPG1417" s="333"/>
      <c r="OPH1417" s="333"/>
      <c r="OPI1417" s="333"/>
      <c r="OPJ1417" s="333"/>
      <c r="OPK1417" s="333"/>
      <c r="OPL1417" s="333"/>
      <c r="OPM1417" s="333"/>
      <c r="OPN1417" s="333"/>
      <c r="OPO1417" s="333"/>
      <c r="OPP1417" s="333"/>
      <c r="OPQ1417" s="333"/>
      <c r="OPR1417" s="333"/>
      <c r="OPS1417" s="333"/>
      <c r="OPT1417" s="333"/>
      <c r="OPU1417" s="333"/>
      <c r="OPV1417" s="333"/>
      <c r="OPW1417" s="333"/>
      <c r="OPX1417" s="333"/>
      <c r="OPY1417" s="333"/>
      <c r="OPZ1417" s="333"/>
      <c r="OQA1417" s="333"/>
      <c r="OQB1417" s="333"/>
      <c r="OQC1417" s="333"/>
      <c r="OQD1417" s="333"/>
      <c r="OQE1417" s="333"/>
      <c r="OQF1417" s="333"/>
      <c r="OQG1417" s="333"/>
      <c r="OQH1417" s="333"/>
      <c r="OQI1417" s="333"/>
      <c r="OQJ1417" s="333"/>
      <c r="OQK1417" s="333"/>
      <c r="OQL1417" s="333"/>
      <c r="OQM1417" s="333"/>
      <c r="OQN1417" s="333"/>
      <c r="OQO1417" s="333"/>
      <c r="OQP1417" s="333"/>
      <c r="OQQ1417" s="333"/>
      <c r="OQR1417" s="333"/>
      <c r="OQS1417" s="333"/>
      <c r="OQT1417" s="333"/>
      <c r="OQU1417" s="333"/>
      <c r="OQV1417" s="333"/>
      <c r="OQW1417" s="333"/>
      <c r="OQX1417" s="333"/>
      <c r="OQY1417" s="333"/>
      <c r="OQZ1417" s="333"/>
      <c r="ORA1417" s="333"/>
      <c r="ORB1417" s="333"/>
      <c r="ORC1417" s="333"/>
      <c r="ORD1417" s="333"/>
      <c r="ORE1417" s="333"/>
      <c r="ORF1417" s="333"/>
      <c r="ORG1417" s="333"/>
      <c r="ORH1417" s="333"/>
      <c r="ORI1417" s="333"/>
      <c r="ORJ1417" s="333"/>
      <c r="ORK1417" s="333"/>
      <c r="ORL1417" s="333"/>
      <c r="ORM1417" s="333"/>
      <c r="ORN1417" s="333"/>
      <c r="ORO1417" s="333"/>
      <c r="ORP1417" s="333"/>
      <c r="ORQ1417" s="333"/>
      <c r="ORR1417" s="333"/>
      <c r="ORS1417" s="333"/>
      <c r="ORT1417" s="333"/>
      <c r="ORU1417" s="333"/>
      <c r="ORV1417" s="333"/>
      <c r="ORW1417" s="333"/>
      <c r="ORX1417" s="333"/>
      <c r="ORY1417" s="333"/>
      <c r="ORZ1417" s="333"/>
      <c r="OSA1417" s="333"/>
      <c r="OSB1417" s="333"/>
      <c r="OSC1417" s="333"/>
      <c r="OSD1417" s="333"/>
      <c r="OSE1417" s="333"/>
      <c r="OSF1417" s="333"/>
      <c r="OSG1417" s="333"/>
      <c r="OSH1417" s="333"/>
      <c r="OSI1417" s="333"/>
      <c r="OSJ1417" s="333"/>
      <c r="OSK1417" s="333"/>
      <c r="OSL1417" s="333"/>
      <c r="OSM1417" s="333"/>
      <c r="OSN1417" s="333"/>
      <c r="OSO1417" s="333"/>
      <c r="OSP1417" s="333"/>
      <c r="OSQ1417" s="333"/>
      <c r="OSR1417" s="333"/>
      <c r="OSS1417" s="333"/>
      <c r="OST1417" s="333"/>
      <c r="OSU1417" s="333"/>
      <c r="OSV1417" s="333"/>
      <c r="OSW1417" s="333"/>
      <c r="OSX1417" s="333"/>
      <c r="OSY1417" s="333"/>
      <c r="OSZ1417" s="333"/>
      <c r="OTA1417" s="333"/>
      <c r="OTB1417" s="333"/>
      <c r="OTC1417" s="333"/>
      <c r="OTD1417" s="333"/>
      <c r="OTE1417" s="333"/>
      <c r="OTF1417" s="333"/>
      <c r="OTG1417" s="333"/>
      <c r="OTH1417" s="333"/>
      <c r="OTI1417" s="333"/>
      <c r="OTJ1417" s="333"/>
      <c r="OTK1417" s="333"/>
      <c r="OTL1417" s="333"/>
      <c r="OTM1417" s="333"/>
      <c r="OTN1417" s="333"/>
      <c r="OTO1417" s="333"/>
      <c r="OTP1417" s="333"/>
      <c r="OTQ1417" s="333"/>
      <c r="OTR1417" s="333"/>
      <c r="OTS1417" s="333"/>
      <c r="OTT1417" s="333"/>
      <c r="OTU1417" s="333"/>
      <c r="OTV1417" s="333"/>
      <c r="OTW1417" s="333"/>
      <c r="OTX1417" s="333"/>
      <c r="OTY1417" s="333"/>
      <c r="OTZ1417" s="333"/>
      <c r="OUA1417" s="333"/>
      <c r="OUB1417" s="333"/>
      <c r="OUC1417" s="333"/>
      <c r="OUD1417" s="333"/>
      <c r="OUE1417" s="333"/>
      <c r="OUF1417" s="333"/>
      <c r="OUG1417" s="333"/>
      <c r="OUH1417" s="333"/>
      <c r="OUI1417" s="333"/>
      <c r="OUJ1417" s="333"/>
      <c r="OUK1417" s="333"/>
      <c r="OUL1417" s="333"/>
      <c r="OUM1417" s="333"/>
      <c r="OUN1417" s="333"/>
      <c r="OUO1417" s="333"/>
      <c r="OUP1417" s="333"/>
      <c r="OUQ1417" s="333"/>
      <c r="OUR1417" s="333"/>
      <c r="OUS1417" s="333"/>
      <c r="OUT1417" s="333"/>
      <c r="OUU1417" s="333"/>
      <c r="OUV1417" s="333"/>
      <c r="OUW1417" s="333"/>
      <c r="OUX1417" s="333"/>
      <c r="OUY1417" s="333"/>
      <c r="OUZ1417" s="333"/>
      <c r="OVA1417" s="333"/>
      <c r="OVB1417" s="333"/>
      <c r="OVC1417" s="333"/>
      <c r="OVD1417" s="333"/>
      <c r="OVE1417" s="333"/>
      <c r="OVF1417" s="333"/>
      <c r="OVG1417" s="333"/>
      <c r="OVH1417" s="333"/>
      <c r="OVI1417" s="333"/>
      <c r="OVJ1417" s="333"/>
      <c r="OVK1417" s="333"/>
      <c r="OVL1417" s="333"/>
      <c r="OVM1417" s="333"/>
      <c r="OVN1417" s="333"/>
      <c r="OVO1417" s="333"/>
      <c r="OVP1417" s="333"/>
      <c r="OVQ1417" s="333"/>
      <c r="OVR1417" s="333"/>
      <c r="OVS1417" s="333"/>
      <c r="OVT1417" s="333"/>
      <c r="OVU1417" s="333"/>
      <c r="OVV1417" s="333"/>
      <c r="OVW1417" s="333"/>
      <c r="OVX1417" s="333"/>
      <c r="OVY1417" s="333"/>
      <c r="OVZ1417" s="333"/>
      <c r="OWA1417" s="333"/>
      <c r="OWB1417" s="333"/>
      <c r="OWC1417" s="333"/>
      <c r="OWD1417" s="333"/>
      <c r="OWE1417" s="333"/>
      <c r="OWF1417" s="333"/>
      <c r="OWG1417" s="333"/>
      <c r="OWH1417" s="333"/>
      <c r="OWI1417" s="333"/>
      <c r="OWJ1417" s="333"/>
      <c r="OWK1417" s="333"/>
      <c r="OWL1417" s="333"/>
      <c r="OWM1417" s="333"/>
      <c r="OWN1417" s="333"/>
      <c r="OWO1417" s="333"/>
      <c r="OWP1417" s="333"/>
      <c r="OWQ1417" s="333"/>
      <c r="OWR1417" s="333"/>
      <c r="OWS1417" s="333"/>
      <c r="OWT1417" s="333"/>
      <c r="OWU1417" s="333"/>
      <c r="OWV1417" s="333"/>
      <c r="OWW1417" s="333"/>
      <c r="OWX1417" s="333"/>
      <c r="OWY1417" s="333"/>
      <c r="OWZ1417" s="333"/>
      <c r="OXA1417" s="333"/>
      <c r="OXB1417" s="333"/>
      <c r="OXC1417" s="333"/>
      <c r="OXD1417" s="333"/>
      <c r="OXE1417" s="333"/>
      <c r="OXF1417" s="333"/>
      <c r="OXG1417" s="333"/>
      <c r="OXH1417" s="333"/>
      <c r="OXI1417" s="333"/>
      <c r="OXJ1417" s="333"/>
      <c r="OXK1417" s="333"/>
      <c r="OXL1417" s="333"/>
      <c r="OXM1417" s="333"/>
      <c r="OXN1417" s="333"/>
      <c r="OXO1417" s="333"/>
      <c r="OXP1417" s="333"/>
      <c r="OXQ1417" s="333"/>
      <c r="OXR1417" s="333"/>
      <c r="OXS1417" s="333"/>
      <c r="OXT1417" s="333"/>
      <c r="OXU1417" s="333"/>
      <c r="OXV1417" s="333"/>
      <c r="OXW1417" s="333"/>
      <c r="OXX1417" s="333"/>
      <c r="OXY1417" s="333"/>
      <c r="OXZ1417" s="333"/>
      <c r="OYA1417" s="333"/>
      <c r="OYB1417" s="333"/>
      <c r="OYC1417" s="333"/>
      <c r="OYD1417" s="333"/>
      <c r="OYE1417" s="333"/>
      <c r="OYF1417" s="333"/>
      <c r="OYG1417" s="333"/>
      <c r="OYH1417" s="333"/>
      <c r="OYI1417" s="333"/>
      <c r="OYJ1417" s="333"/>
      <c r="OYK1417" s="333"/>
      <c r="OYL1417" s="333"/>
      <c r="OYM1417" s="333"/>
      <c r="OYN1417" s="333"/>
      <c r="OYO1417" s="333"/>
      <c r="OYP1417" s="333"/>
      <c r="OYQ1417" s="333"/>
      <c r="OYR1417" s="333"/>
      <c r="OYS1417" s="333"/>
      <c r="OYT1417" s="333"/>
      <c r="OYU1417" s="333"/>
      <c r="OYV1417" s="333"/>
      <c r="OYW1417" s="333"/>
      <c r="OYX1417" s="333"/>
      <c r="OYY1417" s="333"/>
      <c r="OYZ1417" s="333"/>
      <c r="OZA1417" s="333"/>
      <c r="OZB1417" s="333"/>
      <c r="OZC1417" s="333"/>
      <c r="OZD1417" s="333"/>
      <c r="OZE1417" s="333"/>
      <c r="OZF1417" s="333"/>
      <c r="OZG1417" s="333"/>
      <c r="OZH1417" s="333"/>
      <c r="OZI1417" s="333"/>
      <c r="OZJ1417" s="333"/>
      <c r="OZK1417" s="333"/>
      <c r="OZL1417" s="333"/>
      <c r="OZM1417" s="333"/>
      <c r="OZN1417" s="333"/>
      <c r="OZO1417" s="333"/>
      <c r="OZP1417" s="333"/>
      <c r="OZQ1417" s="333"/>
      <c r="OZR1417" s="333"/>
      <c r="OZS1417" s="333"/>
      <c r="OZT1417" s="333"/>
      <c r="OZU1417" s="333"/>
      <c r="OZV1417" s="333"/>
      <c r="OZW1417" s="333"/>
      <c r="OZX1417" s="333"/>
      <c r="OZY1417" s="333"/>
      <c r="OZZ1417" s="333"/>
      <c r="PAA1417" s="333"/>
      <c r="PAB1417" s="333"/>
      <c r="PAC1417" s="333"/>
      <c r="PAD1417" s="333"/>
      <c r="PAE1417" s="333"/>
      <c r="PAF1417" s="333"/>
      <c r="PAG1417" s="333"/>
      <c r="PAH1417" s="333"/>
      <c r="PAI1417" s="333"/>
      <c r="PAJ1417" s="333"/>
      <c r="PAK1417" s="333"/>
      <c r="PAL1417" s="333"/>
      <c r="PAM1417" s="333"/>
      <c r="PAN1417" s="333"/>
      <c r="PAO1417" s="333"/>
      <c r="PAP1417" s="333"/>
      <c r="PAQ1417" s="333"/>
      <c r="PAR1417" s="333"/>
      <c r="PAS1417" s="333"/>
      <c r="PAT1417" s="333"/>
      <c r="PAU1417" s="333"/>
      <c r="PAV1417" s="333"/>
      <c r="PAW1417" s="333"/>
      <c r="PAX1417" s="333"/>
      <c r="PAY1417" s="333"/>
      <c r="PAZ1417" s="333"/>
      <c r="PBA1417" s="333"/>
      <c r="PBB1417" s="333"/>
      <c r="PBC1417" s="333"/>
      <c r="PBD1417" s="333"/>
      <c r="PBE1417" s="333"/>
      <c r="PBF1417" s="333"/>
      <c r="PBG1417" s="333"/>
      <c r="PBH1417" s="333"/>
      <c r="PBI1417" s="333"/>
      <c r="PBJ1417" s="333"/>
      <c r="PBK1417" s="333"/>
      <c r="PBL1417" s="333"/>
      <c r="PBM1417" s="333"/>
      <c r="PBN1417" s="333"/>
      <c r="PBO1417" s="333"/>
      <c r="PBP1417" s="333"/>
      <c r="PBQ1417" s="333"/>
      <c r="PBR1417" s="333"/>
      <c r="PBS1417" s="333"/>
      <c r="PBT1417" s="333"/>
      <c r="PBU1417" s="333"/>
      <c r="PBV1417" s="333"/>
      <c r="PBW1417" s="333"/>
      <c r="PBX1417" s="333"/>
      <c r="PBY1417" s="333"/>
      <c r="PBZ1417" s="333"/>
      <c r="PCA1417" s="333"/>
      <c r="PCB1417" s="333"/>
      <c r="PCC1417" s="333"/>
      <c r="PCD1417" s="333"/>
      <c r="PCE1417" s="333"/>
      <c r="PCF1417" s="333"/>
      <c r="PCG1417" s="333"/>
      <c r="PCH1417" s="333"/>
      <c r="PCI1417" s="333"/>
      <c r="PCJ1417" s="333"/>
      <c r="PCK1417" s="333"/>
      <c r="PCL1417" s="333"/>
      <c r="PCM1417" s="333"/>
      <c r="PCN1417" s="333"/>
      <c r="PCO1417" s="333"/>
      <c r="PCP1417" s="333"/>
      <c r="PCQ1417" s="333"/>
      <c r="PCR1417" s="333"/>
      <c r="PCS1417" s="333"/>
      <c r="PCT1417" s="333"/>
      <c r="PCU1417" s="333"/>
      <c r="PCV1417" s="333"/>
      <c r="PCW1417" s="333"/>
      <c r="PCX1417" s="333"/>
      <c r="PCY1417" s="333"/>
      <c r="PCZ1417" s="333"/>
      <c r="PDA1417" s="333"/>
      <c r="PDB1417" s="333"/>
      <c r="PDC1417" s="333"/>
      <c r="PDD1417" s="333"/>
      <c r="PDE1417" s="333"/>
      <c r="PDF1417" s="333"/>
      <c r="PDG1417" s="333"/>
      <c r="PDH1417" s="333"/>
      <c r="PDI1417" s="333"/>
      <c r="PDJ1417" s="333"/>
      <c r="PDK1417" s="333"/>
      <c r="PDL1417" s="333"/>
      <c r="PDM1417" s="333"/>
      <c r="PDN1417" s="333"/>
      <c r="PDO1417" s="333"/>
      <c r="PDP1417" s="333"/>
      <c r="PDQ1417" s="333"/>
      <c r="PDR1417" s="333"/>
      <c r="PDS1417" s="333"/>
      <c r="PDT1417" s="333"/>
      <c r="PDU1417" s="333"/>
      <c r="PDV1417" s="333"/>
      <c r="PDW1417" s="333"/>
      <c r="PDX1417" s="333"/>
      <c r="PDY1417" s="333"/>
      <c r="PDZ1417" s="333"/>
      <c r="PEA1417" s="333"/>
      <c r="PEB1417" s="333"/>
      <c r="PEC1417" s="333"/>
      <c r="PED1417" s="333"/>
      <c r="PEE1417" s="333"/>
      <c r="PEF1417" s="333"/>
      <c r="PEG1417" s="333"/>
      <c r="PEH1417" s="333"/>
      <c r="PEI1417" s="333"/>
      <c r="PEJ1417" s="333"/>
      <c r="PEK1417" s="333"/>
      <c r="PEL1417" s="333"/>
      <c r="PEM1417" s="333"/>
      <c r="PEN1417" s="333"/>
      <c r="PEO1417" s="333"/>
      <c r="PEP1417" s="333"/>
      <c r="PEQ1417" s="333"/>
      <c r="PER1417" s="333"/>
      <c r="PES1417" s="333"/>
      <c r="PET1417" s="333"/>
      <c r="PEU1417" s="333"/>
      <c r="PEV1417" s="333"/>
      <c r="PEW1417" s="333"/>
      <c r="PEX1417" s="333"/>
      <c r="PEY1417" s="333"/>
      <c r="PEZ1417" s="333"/>
      <c r="PFA1417" s="333"/>
      <c r="PFB1417" s="333"/>
      <c r="PFC1417" s="333"/>
      <c r="PFD1417" s="333"/>
      <c r="PFE1417" s="333"/>
      <c r="PFF1417" s="333"/>
      <c r="PFG1417" s="333"/>
      <c r="PFH1417" s="333"/>
      <c r="PFI1417" s="333"/>
      <c r="PFJ1417" s="333"/>
      <c r="PFK1417" s="333"/>
      <c r="PFL1417" s="333"/>
      <c r="PFM1417" s="333"/>
      <c r="PFN1417" s="333"/>
      <c r="PFO1417" s="333"/>
      <c r="PFP1417" s="333"/>
      <c r="PFQ1417" s="333"/>
      <c r="PFR1417" s="333"/>
      <c r="PFS1417" s="333"/>
      <c r="PFT1417" s="333"/>
      <c r="PFU1417" s="333"/>
      <c r="PFV1417" s="333"/>
      <c r="PFW1417" s="333"/>
      <c r="PFX1417" s="333"/>
      <c r="PFY1417" s="333"/>
      <c r="PFZ1417" s="333"/>
      <c r="PGA1417" s="333"/>
      <c r="PGB1417" s="333"/>
      <c r="PGC1417" s="333"/>
      <c r="PGD1417" s="333"/>
      <c r="PGE1417" s="333"/>
      <c r="PGF1417" s="333"/>
      <c r="PGG1417" s="333"/>
      <c r="PGH1417" s="333"/>
      <c r="PGI1417" s="333"/>
      <c r="PGJ1417" s="333"/>
      <c r="PGK1417" s="333"/>
      <c r="PGL1417" s="333"/>
      <c r="PGM1417" s="333"/>
      <c r="PGN1417" s="333"/>
      <c r="PGO1417" s="333"/>
      <c r="PGP1417" s="333"/>
      <c r="PGQ1417" s="333"/>
      <c r="PGR1417" s="333"/>
      <c r="PGS1417" s="333"/>
      <c r="PGT1417" s="333"/>
      <c r="PGU1417" s="333"/>
      <c r="PGV1417" s="333"/>
      <c r="PGW1417" s="333"/>
      <c r="PGX1417" s="333"/>
      <c r="PGY1417" s="333"/>
      <c r="PGZ1417" s="333"/>
      <c r="PHA1417" s="333"/>
      <c r="PHB1417" s="333"/>
      <c r="PHC1417" s="333"/>
      <c r="PHD1417" s="333"/>
      <c r="PHE1417" s="333"/>
      <c r="PHF1417" s="333"/>
      <c r="PHG1417" s="333"/>
      <c r="PHH1417" s="333"/>
      <c r="PHI1417" s="333"/>
      <c r="PHJ1417" s="333"/>
      <c r="PHK1417" s="333"/>
      <c r="PHL1417" s="333"/>
      <c r="PHM1417" s="333"/>
      <c r="PHN1417" s="333"/>
      <c r="PHO1417" s="333"/>
      <c r="PHP1417" s="333"/>
      <c r="PHQ1417" s="333"/>
      <c r="PHR1417" s="333"/>
      <c r="PHS1417" s="333"/>
      <c r="PHT1417" s="333"/>
      <c r="PHU1417" s="333"/>
      <c r="PHV1417" s="333"/>
      <c r="PHW1417" s="333"/>
      <c r="PHX1417" s="333"/>
      <c r="PHY1417" s="333"/>
      <c r="PHZ1417" s="333"/>
      <c r="PIA1417" s="333"/>
      <c r="PIB1417" s="333"/>
      <c r="PIC1417" s="333"/>
      <c r="PID1417" s="333"/>
      <c r="PIE1417" s="333"/>
      <c r="PIF1417" s="333"/>
      <c r="PIG1417" s="333"/>
      <c r="PIH1417" s="333"/>
      <c r="PII1417" s="333"/>
      <c r="PIJ1417" s="333"/>
      <c r="PIK1417" s="333"/>
      <c r="PIL1417" s="333"/>
      <c r="PIM1417" s="333"/>
      <c r="PIN1417" s="333"/>
      <c r="PIO1417" s="333"/>
      <c r="PIP1417" s="333"/>
      <c r="PIQ1417" s="333"/>
      <c r="PIR1417" s="333"/>
      <c r="PIS1417" s="333"/>
      <c r="PIT1417" s="333"/>
      <c r="PIU1417" s="333"/>
      <c r="PIV1417" s="333"/>
      <c r="PIW1417" s="333"/>
      <c r="PIX1417" s="333"/>
      <c r="PIY1417" s="333"/>
      <c r="PIZ1417" s="333"/>
      <c r="PJA1417" s="333"/>
      <c r="PJB1417" s="333"/>
      <c r="PJC1417" s="333"/>
      <c r="PJD1417" s="333"/>
      <c r="PJE1417" s="333"/>
      <c r="PJF1417" s="333"/>
      <c r="PJG1417" s="333"/>
      <c r="PJH1417" s="333"/>
      <c r="PJI1417" s="333"/>
      <c r="PJJ1417" s="333"/>
      <c r="PJK1417" s="333"/>
      <c r="PJL1417" s="333"/>
      <c r="PJM1417" s="333"/>
      <c r="PJN1417" s="333"/>
      <c r="PJO1417" s="333"/>
      <c r="PJP1417" s="333"/>
      <c r="PJQ1417" s="333"/>
      <c r="PJR1417" s="333"/>
      <c r="PJS1417" s="333"/>
      <c r="PJT1417" s="333"/>
      <c r="PJU1417" s="333"/>
      <c r="PJV1417" s="333"/>
      <c r="PJW1417" s="333"/>
      <c r="PJX1417" s="333"/>
      <c r="PJY1417" s="333"/>
      <c r="PJZ1417" s="333"/>
      <c r="PKA1417" s="333"/>
      <c r="PKB1417" s="333"/>
      <c r="PKC1417" s="333"/>
      <c r="PKD1417" s="333"/>
      <c r="PKE1417" s="333"/>
      <c r="PKF1417" s="333"/>
      <c r="PKG1417" s="333"/>
      <c r="PKH1417" s="333"/>
      <c r="PKI1417" s="333"/>
      <c r="PKJ1417" s="333"/>
      <c r="PKK1417" s="333"/>
      <c r="PKL1417" s="333"/>
      <c r="PKM1417" s="333"/>
      <c r="PKN1417" s="333"/>
      <c r="PKO1417" s="333"/>
      <c r="PKP1417" s="333"/>
      <c r="PKQ1417" s="333"/>
      <c r="PKR1417" s="333"/>
      <c r="PKS1417" s="333"/>
      <c r="PKT1417" s="333"/>
      <c r="PKU1417" s="333"/>
      <c r="PKV1417" s="333"/>
      <c r="PKW1417" s="333"/>
      <c r="PKX1417" s="333"/>
      <c r="PKY1417" s="333"/>
      <c r="PKZ1417" s="333"/>
      <c r="PLA1417" s="333"/>
      <c r="PLB1417" s="333"/>
      <c r="PLC1417" s="333"/>
      <c r="PLD1417" s="333"/>
      <c r="PLE1417" s="333"/>
      <c r="PLF1417" s="333"/>
      <c r="PLG1417" s="333"/>
      <c r="PLH1417" s="333"/>
      <c r="PLI1417" s="333"/>
      <c r="PLJ1417" s="333"/>
      <c r="PLK1417" s="333"/>
      <c r="PLL1417" s="333"/>
      <c r="PLM1417" s="333"/>
      <c r="PLN1417" s="333"/>
      <c r="PLO1417" s="333"/>
      <c r="PLP1417" s="333"/>
      <c r="PLQ1417" s="333"/>
      <c r="PLR1417" s="333"/>
      <c r="PLS1417" s="333"/>
      <c r="PLT1417" s="333"/>
      <c r="PLU1417" s="333"/>
      <c r="PLV1417" s="333"/>
      <c r="PLW1417" s="333"/>
      <c r="PLX1417" s="333"/>
      <c r="PLY1417" s="333"/>
      <c r="PLZ1417" s="333"/>
      <c r="PMA1417" s="333"/>
      <c r="PMB1417" s="333"/>
      <c r="PMC1417" s="333"/>
      <c r="PMD1417" s="333"/>
      <c r="PME1417" s="333"/>
      <c r="PMF1417" s="333"/>
      <c r="PMG1417" s="333"/>
      <c r="PMH1417" s="333"/>
      <c r="PMI1417" s="333"/>
      <c r="PMJ1417" s="333"/>
      <c r="PMK1417" s="333"/>
      <c r="PML1417" s="333"/>
      <c r="PMM1417" s="333"/>
      <c r="PMN1417" s="333"/>
      <c r="PMO1417" s="333"/>
      <c r="PMP1417" s="333"/>
      <c r="PMQ1417" s="333"/>
      <c r="PMR1417" s="333"/>
      <c r="PMS1417" s="333"/>
      <c r="PMT1417" s="333"/>
      <c r="PMU1417" s="333"/>
      <c r="PMV1417" s="333"/>
      <c r="PMW1417" s="333"/>
      <c r="PMX1417" s="333"/>
      <c r="PMY1417" s="333"/>
      <c r="PMZ1417" s="333"/>
      <c r="PNA1417" s="333"/>
      <c r="PNB1417" s="333"/>
      <c r="PNC1417" s="333"/>
      <c r="PND1417" s="333"/>
      <c r="PNE1417" s="333"/>
      <c r="PNF1417" s="333"/>
      <c r="PNG1417" s="333"/>
      <c r="PNH1417" s="333"/>
      <c r="PNI1417" s="333"/>
      <c r="PNJ1417" s="333"/>
      <c r="PNK1417" s="333"/>
      <c r="PNL1417" s="333"/>
      <c r="PNM1417" s="333"/>
      <c r="PNN1417" s="333"/>
      <c r="PNO1417" s="333"/>
      <c r="PNP1417" s="333"/>
      <c r="PNQ1417" s="333"/>
      <c r="PNR1417" s="333"/>
      <c r="PNS1417" s="333"/>
      <c r="PNT1417" s="333"/>
      <c r="PNU1417" s="333"/>
      <c r="PNV1417" s="333"/>
      <c r="PNW1417" s="333"/>
      <c r="PNX1417" s="333"/>
      <c r="PNY1417" s="333"/>
      <c r="PNZ1417" s="333"/>
      <c r="POA1417" s="333"/>
      <c r="POB1417" s="333"/>
      <c r="POC1417" s="333"/>
      <c r="POD1417" s="333"/>
      <c r="POE1417" s="333"/>
      <c r="POF1417" s="333"/>
      <c r="POG1417" s="333"/>
      <c r="POH1417" s="333"/>
      <c r="POI1417" s="333"/>
      <c r="POJ1417" s="333"/>
      <c r="POK1417" s="333"/>
      <c r="POL1417" s="333"/>
      <c r="POM1417" s="333"/>
      <c r="PON1417" s="333"/>
      <c r="POO1417" s="333"/>
      <c r="POP1417" s="333"/>
      <c r="POQ1417" s="333"/>
      <c r="POR1417" s="333"/>
      <c r="POS1417" s="333"/>
      <c r="POT1417" s="333"/>
      <c r="POU1417" s="333"/>
      <c r="POV1417" s="333"/>
      <c r="POW1417" s="333"/>
      <c r="POX1417" s="333"/>
      <c r="POY1417" s="333"/>
      <c r="POZ1417" s="333"/>
      <c r="PPA1417" s="333"/>
      <c r="PPB1417" s="333"/>
      <c r="PPC1417" s="333"/>
      <c r="PPD1417" s="333"/>
      <c r="PPE1417" s="333"/>
      <c r="PPF1417" s="333"/>
      <c r="PPG1417" s="333"/>
      <c r="PPH1417" s="333"/>
      <c r="PPI1417" s="333"/>
      <c r="PPJ1417" s="333"/>
      <c r="PPK1417" s="333"/>
      <c r="PPL1417" s="333"/>
      <c r="PPM1417" s="333"/>
      <c r="PPN1417" s="333"/>
      <c r="PPO1417" s="333"/>
      <c r="PPP1417" s="333"/>
      <c r="PPQ1417" s="333"/>
      <c r="PPR1417" s="333"/>
      <c r="PPS1417" s="333"/>
      <c r="PPT1417" s="333"/>
      <c r="PPU1417" s="333"/>
      <c r="PPV1417" s="333"/>
      <c r="PPW1417" s="333"/>
      <c r="PPX1417" s="333"/>
      <c r="PPY1417" s="333"/>
      <c r="PPZ1417" s="333"/>
      <c r="PQA1417" s="333"/>
      <c r="PQB1417" s="333"/>
      <c r="PQC1417" s="333"/>
      <c r="PQD1417" s="333"/>
      <c r="PQE1417" s="333"/>
      <c r="PQF1417" s="333"/>
      <c r="PQG1417" s="333"/>
      <c r="PQH1417" s="333"/>
      <c r="PQI1417" s="333"/>
      <c r="PQJ1417" s="333"/>
      <c r="PQK1417" s="333"/>
      <c r="PQL1417" s="333"/>
      <c r="PQM1417" s="333"/>
      <c r="PQN1417" s="333"/>
      <c r="PQO1417" s="333"/>
      <c r="PQP1417" s="333"/>
      <c r="PQQ1417" s="333"/>
      <c r="PQR1417" s="333"/>
      <c r="PQS1417" s="333"/>
      <c r="PQT1417" s="333"/>
      <c r="PQU1417" s="333"/>
      <c r="PQV1417" s="333"/>
      <c r="PQW1417" s="333"/>
      <c r="PQX1417" s="333"/>
      <c r="PQY1417" s="333"/>
      <c r="PQZ1417" s="333"/>
      <c r="PRA1417" s="333"/>
      <c r="PRB1417" s="333"/>
      <c r="PRC1417" s="333"/>
      <c r="PRD1417" s="333"/>
      <c r="PRE1417" s="333"/>
      <c r="PRF1417" s="333"/>
      <c r="PRG1417" s="333"/>
      <c r="PRH1417" s="333"/>
      <c r="PRI1417" s="333"/>
      <c r="PRJ1417" s="333"/>
      <c r="PRK1417" s="333"/>
      <c r="PRL1417" s="333"/>
      <c r="PRM1417" s="333"/>
      <c r="PRN1417" s="333"/>
      <c r="PRO1417" s="333"/>
      <c r="PRP1417" s="333"/>
      <c r="PRQ1417" s="333"/>
      <c r="PRR1417" s="333"/>
      <c r="PRS1417" s="333"/>
      <c r="PRT1417" s="333"/>
      <c r="PRU1417" s="333"/>
      <c r="PRV1417" s="333"/>
      <c r="PRW1417" s="333"/>
      <c r="PRX1417" s="333"/>
      <c r="PRY1417" s="333"/>
      <c r="PRZ1417" s="333"/>
      <c r="PSA1417" s="333"/>
      <c r="PSB1417" s="333"/>
      <c r="PSC1417" s="333"/>
      <c r="PSD1417" s="333"/>
      <c r="PSE1417" s="333"/>
      <c r="PSF1417" s="333"/>
      <c r="PSG1417" s="333"/>
      <c r="PSH1417" s="333"/>
      <c r="PSI1417" s="333"/>
      <c r="PSJ1417" s="333"/>
      <c r="PSK1417" s="333"/>
      <c r="PSL1417" s="333"/>
      <c r="PSM1417" s="333"/>
      <c r="PSN1417" s="333"/>
      <c r="PSO1417" s="333"/>
      <c r="PSP1417" s="333"/>
      <c r="PSQ1417" s="333"/>
      <c r="PSR1417" s="333"/>
      <c r="PSS1417" s="333"/>
      <c r="PST1417" s="333"/>
      <c r="PSU1417" s="333"/>
      <c r="PSV1417" s="333"/>
      <c r="PSW1417" s="333"/>
      <c r="PSX1417" s="333"/>
      <c r="PSY1417" s="333"/>
      <c r="PSZ1417" s="333"/>
      <c r="PTA1417" s="333"/>
      <c r="PTB1417" s="333"/>
      <c r="PTC1417" s="333"/>
      <c r="PTD1417" s="333"/>
      <c r="PTE1417" s="333"/>
      <c r="PTF1417" s="333"/>
      <c r="PTG1417" s="333"/>
      <c r="PTH1417" s="333"/>
      <c r="PTI1417" s="333"/>
      <c r="PTJ1417" s="333"/>
      <c r="PTK1417" s="333"/>
      <c r="PTL1417" s="333"/>
      <c r="PTM1417" s="333"/>
      <c r="PTN1417" s="333"/>
      <c r="PTO1417" s="333"/>
      <c r="PTP1417" s="333"/>
      <c r="PTQ1417" s="333"/>
      <c r="PTR1417" s="333"/>
      <c r="PTS1417" s="333"/>
      <c r="PTT1417" s="333"/>
      <c r="PTU1417" s="333"/>
      <c r="PTV1417" s="333"/>
      <c r="PTW1417" s="333"/>
      <c r="PTX1417" s="333"/>
      <c r="PTY1417" s="333"/>
      <c r="PTZ1417" s="333"/>
      <c r="PUA1417" s="333"/>
      <c r="PUB1417" s="333"/>
      <c r="PUC1417" s="333"/>
      <c r="PUD1417" s="333"/>
      <c r="PUE1417" s="333"/>
      <c r="PUF1417" s="333"/>
      <c r="PUG1417" s="333"/>
      <c r="PUH1417" s="333"/>
      <c r="PUI1417" s="333"/>
      <c r="PUJ1417" s="333"/>
      <c r="PUK1417" s="333"/>
      <c r="PUL1417" s="333"/>
      <c r="PUM1417" s="333"/>
      <c r="PUN1417" s="333"/>
      <c r="PUO1417" s="333"/>
      <c r="PUP1417" s="333"/>
      <c r="PUQ1417" s="333"/>
      <c r="PUR1417" s="333"/>
      <c r="PUS1417" s="333"/>
      <c r="PUT1417" s="333"/>
      <c r="PUU1417" s="333"/>
      <c r="PUV1417" s="333"/>
      <c r="PUW1417" s="333"/>
      <c r="PUX1417" s="333"/>
      <c r="PUY1417" s="333"/>
      <c r="PUZ1417" s="333"/>
      <c r="PVA1417" s="333"/>
      <c r="PVB1417" s="333"/>
      <c r="PVC1417" s="333"/>
      <c r="PVD1417" s="333"/>
      <c r="PVE1417" s="333"/>
      <c r="PVF1417" s="333"/>
      <c r="PVG1417" s="333"/>
      <c r="PVH1417" s="333"/>
      <c r="PVI1417" s="333"/>
      <c r="PVJ1417" s="333"/>
      <c r="PVK1417" s="333"/>
      <c r="PVL1417" s="333"/>
      <c r="PVM1417" s="333"/>
      <c r="PVN1417" s="333"/>
      <c r="PVO1417" s="333"/>
      <c r="PVP1417" s="333"/>
      <c r="PVQ1417" s="333"/>
      <c r="PVR1417" s="333"/>
      <c r="PVS1417" s="333"/>
      <c r="PVT1417" s="333"/>
      <c r="PVU1417" s="333"/>
      <c r="PVV1417" s="333"/>
      <c r="PVW1417" s="333"/>
      <c r="PVX1417" s="333"/>
      <c r="PVY1417" s="333"/>
      <c r="PVZ1417" s="333"/>
      <c r="PWA1417" s="333"/>
      <c r="PWB1417" s="333"/>
      <c r="PWC1417" s="333"/>
      <c r="PWD1417" s="333"/>
      <c r="PWE1417" s="333"/>
      <c r="PWF1417" s="333"/>
      <c r="PWG1417" s="333"/>
      <c r="PWH1417" s="333"/>
      <c r="PWI1417" s="333"/>
      <c r="PWJ1417" s="333"/>
      <c r="PWK1417" s="333"/>
      <c r="PWL1417" s="333"/>
      <c r="PWM1417" s="333"/>
      <c r="PWN1417" s="333"/>
      <c r="PWO1417" s="333"/>
      <c r="PWP1417" s="333"/>
      <c r="PWQ1417" s="333"/>
      <c r="PWR1417" s="333"/>
      <c r="PWS1417" s="333"/>
      <c r="PWT1417" s="333"/>
      <c r="PWU1417" s="333"/>
      <c r="PWV1417" s="333"/>
      <c r="PWW1417" s="333"/>
      <c r="PWX1417" s="333"/>
      <c r="PWY1417" s="333"/>
      <c r="PWZ1417" s="333"/>
      <c r="PXA1417" s="333"/>
      <c r="PXB1417" s="333"/>
      <c r="PXC1417" s="333"/>
      <c r="PXD1417" s="333"/>
      <c r="PXE1417" s="333"/>
      <c r="PXF1417" s="333"/>
      <c r="PXG1417" s="333"/>
      <c r="PXH1417" s="333"/>
      <c r="PXI1417" s="333"/>
      <c r="PXJ1417" s="333"/>
      <c r="PXK1417" s="333"/>
      <c r="PXL1417" s="333"/>
      <c r="PXM1417" s="333"/>
      <c r="PXN1417" s="333"/>
      <c r="PXO1417" s="333"/>
      <c r="PXP1417" s="333"/>
      <c r="PXQ1417" s="333"/>
      <c r="PXR1417" s="333"/>
      <c r="PXS1417" s="333"/>
      <c r="PXT1417" s="333"/>
      <c r="PXU1417" s="333"/>
      <c r="PXV1417" s="333"/>
      <c r="PXW1417" s="333"/>
      <c r="PXX1417" s="333"/>
      <c r="PXY1417" s="333"/>
      <c r="PXZ1417" s="333"/>
      <c r="PYA1417" s="333"/>
      <c r="PYB1417" s="333"/>
      <c r="PYC1417" s="333"/>
      <c r="PYD1417" s="333"/>
      <c r="PYE1417" s="333"/>
      <c r="PYF1417" s="333"/>
      <c r="PYG1417" s="333"/>
      <c r="PYH1417" s="333"/>
      <c r="PYI1417" s="333"/>
      <c r="PYJ1417" s="333"/>
      <c r="PYK1417" s="333"/>
      <c r="PYL1417" s="333"/>
      <c r="PYM1417" s="333"/>
      <c r="PYN1417" s="333"/>
      <c r="PYO1417" s="333"/>
      <c r="PYP1417" s="333"/>
      <c r="PYQ1417" s="333"/>
      <c r="PYR1417" s="333"/>
      <c r="PYS1417" s="333"/>
      <c r="PYT1417" s="333"/>
      <c r="PYU1417" s="333"/>
      <c r="PYV1417" s="333"/>
      <c r="PYW1417" s="333"/>
      <c r="PYX1417" s="333"/>
      <c r="PYY1417" s="333"/>
      <c r="PYZ1417" s="333"/>
      <c r="PZA1417" s="333"/>
      <c r="PZB1417" s="333"/>
      <c r="PZC1417" s="333"/>
      <c r="PZD1417" s="333"/>
      <c r="PZE1417" s="333"/>
      <c r="PZF1417" s="333"/>
      <c r="PZG1417" s="333"/>
      <c r="PZH1417" s="333"/>
      <c r="PZI1417" s="333"/>
      <c r="PZJ1417" s="333"/>
      <c r="PZK1417" s="333"/>
      <c r="PZL1417" s="333"/>
      <c r="PZM1417" s="333"/>
      <c r="PZN1417" s="333"/>
      <c r="PZO1417" s="333"/>
      <c r="PZP1417" s="333"/>
      <c r="PZQ1417" s="333"/>
      <c r="PZR1417" s="333"/>
      <c r="PZS1417" s="333"/>
      <c r="PZT1417" s="333"/>
      <c r="PZU1417" s="333"/>
      <c r="PZV1417" s="333"/>
      <c r="PZW1417" s="333"/>
      <c r="PZX1417" s="333"/>
      <c r="PZY1417" s="333"/>
      <c r="PZZ1417" s="333"/>
      <c r="QAA1417" s="333"/>
      <c r="QAB1417" s="333"/>
      <c r="QAC1417" s="333"/>
      <c r="QAD1417" s="333"/>
      <c r="QAE1417" s="333"/>
      <c r="QAF1417" s="333"/>
      <c r="QAG1417" s="333"/>
      <c r="QAH1417" s="333"/>
      <c r="QAI1417" s="333"/>
      <c r="QAJ1417" s="333"/>
      <c r="QAK1417" s="333"/>
      <c r="QAL1417" s="333"/>
      <c r="QAM1417" s="333"/>
      <c r="QAN1417" s="333"/>
      <c r="QAO1417" s="333"/>
      <c r="QAP1417" s="333"/>
      <c r="QAQ1417" s="333"/>
      <c r="QAR1417" s="333"/>
      <c r="QAS1417" s="333"/>
      <c r="QAT1417" s="333"/>
      <c r="QAU1417" s="333"/>
      <c r="QAV1417" s="333"/>
      <c r="QAW1417" s="333"/>
      <c r="QAX1417" s="333"/>
      <c r="QAY1417" s="333"/>
      <c r="QAZ1417" s="333"/>
      <c r="QBA1417" s="333"/>
      <c r="QBB1417" s="333"/>
      <c r="QBC1417" s="333"/>
      <c r="QBD1417" s="333"/>
      <c r="QBE1417" s="333"/>
      <c r="QBF1417" s="333"/>
      <c r="QBG1417" s="333"/>
      <c r="QBH1417" s="333"/>
      <c r="QBI1417" s="333"/>
      <c r="QBJ1417" s="333"/>
      <c r="QBK1417" s="333"/>
      <c r="QBL1417" s="333"/>
      <c r="QBM1417" s="333"/>
      <c r="QBN1417" s="333"/>
      <c r="QBO1417" s="333"/>
      <c r="QBP1417" s="333"/>
      <c r="QBQ1417" s="333"/>
      <c r="QBR1417" s="333"/>
      <c r="QBS1417" s="333"/>
      <c r="QBT1417" s="333"/>
      <c r="QBU1417" s="333"/>
      <c r="QBV1417" s="333"/>
      <c r="QBW1417" s="333"/>
      <c r="QBX1417" s="333"/>
      <c r="QBY1417" s="333"/>
      <c r="QBZ1417" s="333"/>
      <c r="QCA1417" s="333"/>
      <c r="QCB1417" s="333"/>
      <c r="QCC1417" s="333"/>
      <c r="QCD1417" s="333"/>
      <c r="QCE1417" s="333"/>
      <c r="QCF1417" s="333"/>
      <c r="QCG1417" s="333"/>
      <c r="QCH1417" s="333"/>
      <c r="QCI1417" s="333"/>
      <c r="QCJ1417" s="333"/>
      <c r="QCK1417" s="333"/>
      <c r="QCL1417" s="333"/>
      <c r="QCM1417" s="333"/>
      <c r="QCN1417" s="333"/>
      <c r="QCO1417" s="333"/>
      <c r="QCP1417" s="333"/>
      <c r="QCQ1417" s="333"/>
      <c r="QCR1417" s="333"/>
      <c r="QCS1417" s="333"/>
      <c r="QCT1417" s="333"/>
      <c r="QCU1417" s="333"/>
      <c r="QCV1417" s="333"/>
      <c r="QCW1417" s="333"/>
      <c r="QCX1417" s="333"/>
      <c r="QCY1417" s="333"/>
      <c r="QCZ1417" s="333"/>
      <c r="QDA1417" s="333"/>
      <c r="QDB1417" s="333"/>
      <c r="QDC1417" s="333"/>
      <c r="QDD1417" s="333"/>
      <c r="QDE1417" s="333"/>
      <c r="QDF1417" s="333"/>
      <c r="QDG1417" s="333"/>
      <c r="QDH1417" s="333"/>
      <c r="QDI1417" s="333"/>
      <c r="QDJ1417" s="333"/>
      <c r="QDK1417" s="333"/>
      <c r="QDL1417" s="333"/>
      <c r="QDM1417" s="333"/>
      <c r="QDN1417" s="333"/>
      <c r="QDO1417" s="333"/>
      <c r="QDP1417" s="333"/>
      <c r="QDQ1417" s="333"/>
      <c r="QDR1417" s="333"/>
      <c r="QDS1417" s="333"/>
      <c r="QDT1417" s="333"/>
      <c r="QDU1417" s="333"/>
      <c r="QDV1417" s="333"/>
      <c r="QDW1417" s="333"/>
      <c r="QDX1417" s="333"/>
      <c r="QDY1417" s="333"/>
      <c r="QDZ1417" s="333"/>
      <c r="QEA1417" s="333"/>
      <c r="QEB1417" s="333"/>
      <c r="QEC1417" s="333"/>
      <c r="QED1417" s="333"/>
      <c r="QEE1417" s="333"/>
      <c r="QEF1417" s="333"/>
      <c r="QEG1417" s="333"/>
      <c r="QEH1417" s="333"/>
      <c r="QEI1417" s="333"/>
      <c r="QEJ1417" s="333"/>
      <c r="QEK1417" s="333"/>
      <c r="QEL1417" s="333"/>
      <c r="QEM1417" s="333"/>
      <c r="QEN1417" s="333"/>
      <c r="QEO1417" s="333"/>
      <c r="QEP1417" s="333"/>
      <c r="QEQ1417" s="333"/>
      <c r="QER1417" s="333"/>
      <c r="QES1417" s="333"/>
      <c r="QET1417" s="333"/>
      <c r="QEU1417" s="333"/>
      <c r="QEV1417" s="333"/>
      <c r="QEW1417" s="333"/>
      <c r="QEX1417" s="333"/>
      <c r="QEY1417" s="333"/>
      <c r="QEZ1417" s="333"/>
      <c r="QFA1417" s="333"/>
      <c r="QFB1417" s="333"/>
      <c r="QFC1417" s="333"/>
      <c r="QFD1417" s="333"/>
      <c r="QFE1417" s="333"/>
      <c r="QFF1417" s="333"/>
      <c r="QFG1417" s="333"/>
      <c r="QFH1417" s="333"/>
      <c r="QFI1417" s="333"/>
      <c r="QFJ1417" s="333"/>
      <c r="QFK1417" s="333"/>
      <c r="QFL1417" s="333"/>
      <c r="QFM1417" s="333"/>
      <c r="QFN1417" s="333"/>
      <c r="QFO1417" s="333"/>
      <c r="QFP1417" s="333"/>
      <c r="QFQ1417" s="333"/>
      <c r="QFR1417" s="333"/>
      <c r="QFS1417" s="333"/>
      <c r="QFT1417" s="333"/>
      <c r="QFU1417" s="333"/>
      <c r="QFV1417" s="333"/>
      <c r="QFW1417" s="333"/>
      <c r="QFX1417" s="333"/>
      <c r="QFY1417" s="333"/>
      <c r="QFZ1417" s="333"/>
      <c r="QGA1417" s="333"/>
      <c r="QGB1417" s="333"/>
      <c r="QGC1417" s="333"/>
      <c r="QGD1417" s="333"/>
      <c r="QGE1417" s="333"/>
      <c r="QGF1417" s="333"/>
      <c r="QGG1417" s="333"/>
      <c r="QGH1417" s="333"/>
      <c r="QGI1417" s="333"/>
      <c r="QGJ1417" s="333"/>
      <c r="QGK1417" s="333"/>
      <c r="QGL1417" s="333"/>
      <c r="QGM1417" s="333"/>
      <c r="QGN1417" s="333"/>
      <c r="QGO1417" s="333"/>
      <c r="QGP1417" s="333"/>
      <c r="QGQ1417" s="333"/>
      <c r="QGR1417" s="333"/>
      <c r="QGS1417" s="333"/>
      <c r="QGT1417" s="333"/>
      <c r="QGU1417" s="333"/>
      <c r="QGV1417" s="333"/>
      <c r="QGW1417" s="333"/>
      <c r="QGX1417" s="333"/>
      <c r="QGY1417" s="333"/>
      <c r="QGZ1417" s="333"/>
      <c r="QHA1417" s="333"/>
      <c r="QHB1417" s="333"/>
      <c r="QHC1417" s="333"/>
      <c r="QHD1417" s="333"/>
      <c r="QHE1417" s="333"/>
      <c r="QHF1417" s="333"/>
      <c r="QHG1417" s="333"/>
      <c r="QHH1417" s="333"/>
      <c r="QHI1417" s="333"/>
      <c r="QHJ1417" s="333"/>
      <c r="QHK1417" s="333"/>
      <c r="QHL1417" s="333"/>
      <c r="QHM1417" s="333"/>
      <c r="QHN1417" s="333"/>
      <c r="QHO1417" s="333"/>
      <c r="QHP1417" s="333"/>
      <c r="QHQ1417" s="333"/>
      <c r="QHR1417" s="333"/>
      <c r="QHS1417" s="333"/>
      <c r="QHT1417" s="333"/>
      <c r="QHU1417" s="333"/>
      <c r="QHV1417" s="333"/>
      <c r="QHW1417" s="333"/>
      <c r="QHX1417" s="333"/>
      <c r="QHY1417" s="333"/>
      <c r="QHZ1417" s="333"/>
      <c r="QIA1417" s="333"/>
      <c r="QIB1417" s="333"/>
      <c r="QIC1417" s="333"/>
      <c r="QID1417" s="333"/>
      <c r="QIE1417" s="333"/>
      <c r="QIF1417" s="333"/>
      <c r="QIG1417" s="333"/>
      <c r="QIH1417" s="333"/>
      <c r="QII1417" s="333"/>
      <c r="QIJ1417" s="333"/>
      <c r="QIK1417" s="333"/>
      <c r="QIL1417" s="333"/>
      <c r="QIM1417" s="333"/>
      <c r="QIN1417" s="333"/>
      <c r="QIO1417" s="333"/>
      <c r="QIP1417" s="333"/>
      <c r="QIQ1417" s="333"/>
      <c r="QIR1417" s="333"/>
      <c r="QIS1417" s="333"/>
      <c r="QIT1417" s="333"/>
      <c r="QIU1417" s="333"/>
      <c r="QIV1417" s="333"/>
      <c r="QIW1417" s="333"/>
      <c r="QIX1417" s="333"/>
      <c r="QIY1417" s="333"/>
      <c r="QIZ1417" s="333"/>
      <c r="QJA1417" s="333"/>
      <c r="QJB1417" s="333"/>
      <c r="QJC1417" s="333"/>
      <c r="QJD1417" s="333"/>
      <c r="QJE1417" s="333"/>
      <c r="QJF1417" s="333"/>
      <c r="QJG1417" s="333"/>
      <c r="QJH1417" s="333"/>
      <c r="QJI1417" s="333"/>
      <c r="QJJ1417" s="333"/>
      <c r="QJK1417" s="333"/>
      <c r="QJL1417" s="333"/>
      <c r="QJM1417" s="333"/>
      <c r="QJN1417" s="333"/>
      <c r="QJO1417" s="333"/>
      <c r="QJP1417" s="333"/>
      <c r="QJQ1417" s="333"/>
      <c r="QJR1417" s="333"/>
      <c r="QJS1417" s="333"/>
      <c r="QJT1417" s="333"/>
      <c r="QJU1417" s="333"/>
      <c r="QJV1417" s="333"/>
      <c r="QJW1417" s="333"/>
      <c r="QJX1417" s="333"/>
      <c r="QJY1417" s="333"/>
      <c r="QJZ1417" s="333"/>
      <c r="QKA1417" s="333"/>
      <c r="QKB1417" s="333"/>
      <c r="QKC1417" s="333"/>
      <c r="QKD1417" s="333"/>
      <c r="QKE1417" s="333"/>
      <c r="QKF1417" s="333"/>
      <c r="QKG1417" s="333"/>
      <c r="QKH1417" s="333"/>
      <c r="QKI1417" s="333"/>
      <c r="QKJ1417" s="333"/>
      <c r="QKK1417" s="333"/>
      <c r="QKL1417" s="333"/>
      <c r="QKM1417" s="333"/>
      <c r="QKN1417" s="333"/>
      <c r="QKO1417" s="333"/>
      <c r="QKP1417" s="333"/>
      <c r="QKQ1417" s="333"/>
      <c r="QKR1417" s="333"/>
      <c r="QKS1417" s="333"/>
      <c r="QKT1417" s="333"/>
      <c r="QKU1417" s="333"/>
      <c r="QKV1417" s="333"/>
      <c r="QKW1417" s="333"/>
      <c r="QKX1417" s="333"/>
      <c r="QKY1417" s="333"/>
      <c r="QKZ1417" s="333"/>
      <c r="QLA1417" s="333"/>
      <c r="QLB1417" s="333"/>
      <c r="QLC1417" s="333"/>
      <c r="QLD1417" s="333"/>
      <c r="QLE1417" s="333"/>
      <c r="QLF1417" s="333"/>
      <c r="QLG1417" s="333"/>
      <c r="QLH1417" s="333"/>
      <c r="QLI1417" s="333"/>
      <c r="QLJ1417" s="333"/>
      <c r="QLK1417" s="333"/>
      <c r="QLL1417" s="333"/>
      <c r="QLM1417" s="333"/>
      <c r="QLN1417" s="333"/>
      <c r="QLO1417" s="333"/>
      <c r="QLP1417" s="333"/>
      <c r="QLQ1417" s="333"/>
      <c r="QLR1417" s="333"/>
      <c r="QLS1417" s="333"/>
      <c r="QLT1417" s="333"/>
      <c r="QLU1417" s="333"/>
      <c r="QLV1417" s="333"/>
      <c r="QLW1417" s="333"/>
      <c r="QLX1417" s="333"/>
      <c r="QLY1417" s="333"/>
      <c r="QLZ1417" s="333"/>
      <c r="QMA1417" s="333"/>
      <c r="QMB1417" s="333"/>
      <c r="QMC1417" s="333"/>
      <c r="QMD1417" s="333"/>
      <c r="QME1417" s="333"/>
      <c r="QMF1417" s="333"/>
      <c r="QMG1417" s="333"/>
      <c r="QMH1417" s="333"/>
      <c r="QMI1417" s="333"/>
      <c r="QMJ1417" s="333"/>
      <c r="QMK1417" s="333"/>
      <c r="QML1417" s="333"/>
      <c r="QMM1417" s="333"/>
      <c r="QMN1417" s="333"/>
      <c r="QMO1417" s="333"/>
      <c r="QMP1417" s="333"/>
      <c r="QMQ1417" s="333"/>
      <c r="QMR1417" s="333"/>
      <c r="QMS1417" s="333"/>
      <c r="QMT1417" s="333"/>
      <c r="QMU1417" s="333"/>
      <c r="QMV1417" s="333"/>
      <c r="QMW1417" s="333"/>
      <c r="QMX1417" s="333"/>
      <c r="QMY1417" s="333"/>
      <c r="QMZ1417" s="333"/>
      <c r="QNA1417" s="333"/>
      <c r="QNB1417" s="333"/>
      <c r="QNC1417" s="333"/>
      <c r="QND1417" s="333"/>
      <c r="QNE1417" s="333"/>
      <c r="QNF1417" s="333"/>
      <c r="QNG1417" s="333"/>
      <c r="QNH1417" s="333"/>
      <c r="QNI1417" s="333"/>
      <c r="QNJ1417" s="333"/>
      <c r="QNK1417" s="333"/>
      <c r="QNL1417" s="333"/>
      <c r="QNM1417" s="333"/>
      <c r="QNN1417" s="333"/>
      <c r="QNO1417" s="333"/>
      <c r="QNP1417" s="333"/>
      <c r="QNQ1417" s="333"/>
      <c r="QNR1417" s="333"/>
      <c r="QNS1417" s="333"/>
      <c r="QNT1417" s="333"/>
      <c r="QNU1417" s="333"/>
      <c r="QNV1417" s="333"/>
      <c r="QNW1417" s="333"/>
      <c r="QNX1417" s="333"/>
      <c r="QNY1417" s="333"/>
      <c r="QNZ1417" s="333"/>
      <c r="QOA1417" s="333"/>
      <c r="QOB1417" s="333"/>
      <c r="QOC1417" s="333"/>
      <c r="QOD1417" s="333"/>
      <c r="QOE1417" s="333"/>
      <c r="QOF1417" s="333"/>
      <c r="QOG1417" s="333"/>
      <c r="QOH1417" s="333"/>
      <c r="QOI1417" s="333"/>
      <c r="QOJ1417" s="333"/>
      <c r="QOK1417" s="333"/>
      <c r="QOL1417" s="333"/>
      <c r="QOM1417" s="333"/>
      <c r="QON1417" s="333"/>
      <c r="QOO1417" s="333"/>
      <c r="QOP1417" s="333"/>
      <c r="QOQ1417" s="333"/>
      <c r="QOR1417" s="333"/>
      <c r="QOS1417" s="333"/>
      <c r="QOT1417" s="333"/>
      <c r="QOU1417" s="333"/>
      <c r="QOV1417" s="333"/>
      <c r="QOW1417" s="333"/>
      <c r="QOX1417" s="333"/>
      <c r="QOY1417" s="333"/>
      <c r="QOZ1417" s="333"/>
      <c r="QPA1417" s="333"/>
      <c r="QPB1417" s="333"/>
      <c r="QPC1417" s="333"/>
      <c r="QPD1417" s="333"/>
      <c r="QPE1417" s="333"/>
      <c r="QPF1417" s="333"/>
      <c r="QPG1417" s="333"/>
      <c r="QPH1417" s="333"/>
      <c r="QPI1417" s="333"/>
      <c r="QPJ1417" s="333"/>
      <c r="QPK1417" s="333"/>
      <c r="QPL1417" s="333"/>
      <c r="QPM1417" s="333"/>
      <c r="QPN1417" s="333"/>
      <c r="QPO1417" s="333"/>
      <c r="QPP1417" s="333"/>
      <c r="QPQ1417" s="333"/>
      <c r="QPR1417" s="333"/>
      <c r="QPS1417" s="333"/>
      <c r="QPT1417" s="333"/>
      <c r="QPU1417" s="333"/>
      <c r="QPV1417" s="333"/>
      <c r="QPW1417" s="333"/>
      <c r="QPX1417" s="333"/>
      <c r="QPY1417" s="333"/>
      <c r="QPZ1417" s="333"/>
      <c r="QQA1417" s="333"/>
      <c r="QQB1417" s="333"/>
      <c r="QQC1417" s="333"/>
      <c r="QQD1417" s="333"/>
      <c r="QQE1417" s="333"/>
      <c r="QQF1417" s="333"/>
      <c r="QQG1417" s="333"/>
      <c r="QQH1417" s="333"/>
      <c r="QQI1417" s="333"/>
      <c r="QQJ1417" s="333"/>
      <c r="QQK1417" s="333"/>
      <c r="QQL1417" s="333"/>
      <c r="QQM1417" s="333"/>
      <c r="QQN1417" s="333"/>
      <c r="QQO1417" s="333"/>
      <c r="QQP1417" s="333"/>
      <c r="QQQ1417" s="333"/>
      <c r="QQR1417" s="333"/>
      <c r="QQS1417" s="333"/>
      <c r="QQT1417" s="333"/>
      <c r="QQU1417" s="333"/>
      <c r="QQV1417" s="333"/>
      <c r="QQW1417" s="333"/>
      <c r="QQX1417" s="333"/>
      <c r="QQY1417" s="333"/>
      <c r="QQZ1417" s="333"/>
      <c r="QRA1417" s="333"/>
      <c r="QRB1417" s="333"/>
      <c r="QRC1417" s="333"/>
      <c r="QRD1417" s="333"/>
      <c r="QRE1417" s="333"/>
      <c r="QRF1417" s="333"/>
      <c r="QRG1417" s="333"/>
      <c r="QRH1417" s="333"/>
      <c r="QRI1417" s="333"/>
      <c r="QRJ1417" s="333"/>
      <c r="QRK1417" s="333"/>
      <c r="QRL1417" s="333"/>
      <c r="QRM1417" s="333"/>
      <c r="QRN1417" s="333"/>
      <c r="QRO1417" s="333"/>
      <c r="QRP1417" s="333"/>
      <c r="QRQ1417" s="333"/>
      <c r="QRR1417" s="333"/>
      <c r="QRS1417" s="333"/>
      <c r="QRT1417" s="333"/>
      <c r="QRU1417" s="333"/>
      <c r="QRV1417" s="333"/>
      <c r="QRW1417" s="333"/>
      <c r="QRX1417" s="333"/>
      <c r="QRY1417" s="333"/>
      <c r="QRZ1417" s="333"/>
      <c r="QSA1417" s="333"/>
      <c r="QSB1417" s="333"/>
      <c r="QSC1417" s="333"/>
      <c r="QSD1417" s="333"/>
      <c r="QSE1417" s="333"/>
      <c r="QSF1417" s="333"/>
      <c r="QSG1417" s="333"/>
      <c r="QSH1417" s="333"/>
      <c r="QSI1417" s="333"/>
      <c r="QSJ1417" s="333"/>
      <c r="QSK1417" s="333"/>
      <c r="QSL1417" s="333"/>
      <c r="QSM1417" s="333"/>
      <c r="QSN1417" s="333"/>
      <c r="QSO1417" s="333"/>
      <c r="QSP1417" s="333"/>
      <c r="QSQ1417" s="333"/>
      <c r="QSR1417" s="333"/>
      <c r="QSS1417" s="333"/>
      <c r="QST1417" s="333"/>
      <c r="QSU1417" s="333"/>
      <c r="QSV1417" s="333"/>
      <c r="QSW1417" s="333"/>
      <c r="QSX1417" s="333"/>
      <c r="QSY1417" s="333"/>
      <c r="QSZ1417" s="333"/>
      <c r="QTA1417" s="333"/>
      <c r="QTB1417" s="333"/>
      <c r="QTC1417" s="333"/>
      <c r="QTD1417" s="333"/>
      <c r="QTE1417" s="333"/>
      <c r="QTF1417" s="333"/>
      <c r="QTG1417" s="333"/>
      <c r="QTH1417" s="333"/>
      <c r="QTI1417" s="333"/>
      <c r="QTJ1417" s="333"/>
      <c r="QTK1417" s="333"/>
      <c r="QTL1417" s="333"/>
      <c r="QTM1417" s="333"/>
      <c r="QTN1417" s="333"/>
      <c r="QTO1417" s="333"/>
      <c r="QTP1417" s="333"/>
      <c r="QTQ1417" s="333"/>
      <c r="QTR1417" s="333"/>
      <c r="QTS1417" s="333"/>
      <c r="QTT1417" s="333"/>
      <c r="QTU1417" s="333"/>
      <c r="QTV1417" s="333"/>
      <c r="QTW1417" s="333"/>
      <c r="QTX1417" s="333"/>
      <c r="QTY1417" s="333"/>
      <c r="QTZ1417" s="333"/>
      <c r="QUA1417" s="333"/>
      <c r="QUB1417" s="333"/>
      <c r="QUC1417" s="333"/>
      <c r="QUD1417" s="333"/>
      <c r="QUE1417" s="333"/>
      <c r="QUF1417" s="333"/>
      <c r="QUG1417" s="333"/>
      <c r="QUH1417" s="333"/>
      <c r="QUI1417" s="333"/>
      <c r="QUJ1417" s="333"/>
      <c r="QUK1417" s="333"/>
      <c r="QUL1417" s="333"/>
      <c r="QUM1417" s="333"/>
      <c r="QUN1417" s="333"/>
      <c r="QUO1417" s="333"/>
      <c r="QUP1417" s="333"/>
      <c r="QUQ1417" s="333"/>
      <c r="QUR1417" s="333"/>
      <c r="QUS1417" s="333"/>
      <c r="QUT1417" s="333"/>
      <c r="QUU1417" s="333"/>
      <c r="QUV1417" s="333"/>
      <c r="QUW1417" s="333"/>
      <c r="QUX1417" s="333"/>
      <c r="QUY1417" s="333"/>
      <c r="QUZ1417" s="333"/>
      <c r="QVA1417" s="333"/>
      <c r="QVB1417" s="333"/>
      <c r="QVC1417" s="333"/>
      <c r="QVD1417" s="333"/>
      <c r="QVE1417" s="333"/>
      <c r="QVF1417" s="333"/>
      <c r="QVG1417" s="333"/>
      <c r="QVH1417" s="333"/>
      <c r="QVI1417" s="333"/>
      <c r="QVJ1417" s="333"/>
      <c r="QVK1417" s="333"/>
      <c r="QVL1417" s="333"/>
      <c r="QVM1417" s="333"/>
      <c r="QVN1417" s="333"/>
      <c r="QVO1417" s="333"/>
      <c r="QVP1417" s="333"/>
      <c r="QVQ1417" s="333"/>
      <c r="QVR1417" s="333"/>
      <c r="QVS1417" s="333"/>
      <c r="QVT1417" s="333"/>
      <c r="QVU1417" s="333"/>
      <c r="QVV1417" s="333"/>
      <c r="QVW1417" s="333"/>
      <c r="QVX1417" s="333"/>
      <c r="QVY1417" s="333"/>
      <c r="QVZ1417" s="333"/>
      <c r="QWA1417" s="333"/>
      <c r="QWB1417" s="333"/>
      <c r="QWC1417" s="333"/>
      <c r="QWD1417" s="333"/>
      <c r="QWE1417" s="333"/>
      <c r="QWF1417" s="333"/>
      <c r="QWG1417" s="333"/>
      <c r="QWH1417" s="333"/>
      <c r="QWI1417" s="333"/>
      <c r="QWJ1417" s="333"/>
      <c r="QWK1417" s="333"/>
      <c r="QWL1417" s="333"/>
      <c r="QWM1417" s="333"/>
      <c r="QWN1417" s="333"/>
      <c r="QWO1417" s="333"/>
      <c r="QWP1417" s="333"/>
      <c r="QWQ1417" s="333"/>
      <c r="QWR1417" s="333"/>
      <c r="QWS1417" s="333"/>
      <c r="QWT1417" s="333"/>
      <c r="QWU1417" s="333"/>
      <c r="QWV1417" s="333"/>
      <c r="QWW1417" s="333"/>
      <c r="QWX1417" s="333"/>
      <c r="QWY1417" s="333"/>
      <c r="QWZ1417" s="333"/>
      <c r="QXA1417" s="333"/>
      <c r="QXB1417" s="333"/>
      <c r="QXC1417" s="333"/>
      <c r="QXD1417" s="333"/>
      <c r="QXE1417" s="333"/>
      <c r="QXF1417" s="333"/>
      <c r="QXG1417" s="333"/>
      <c r="QXH1417" s="333"/>
      <c r="QXI1417" s="333"/>
      <c r="QXJ1417" s="333"/>
      <c r="QXK1417" s="333"/>
      <c r="QXL1417" s="333"/>
      <c r="QXM1417" s="333"/>
      <c r="QXN1417" s="333"/>
      <c r="QXO1417" s="333"/>
      <c r="QXP1417" s="333"/>
      <c r="QXQ1417" s="333"/>
      <c r="QXR1417" s="333"/>
      <c r="QXS1417" s="333"/>
      <c r="QXT1417" s="333"/>
      <c r="QXU1417" s="333"/>
      <c r="QXV1417" s="333"/>
      <c r="QXW1417" s="333"/>
      <c r="QXX1417" s="333"/>
      <c r="QXY1417" s="333"/>
      <c r="QXZ1417" s="333"/>
      <c r="QYA1417" s="333"/>
      <c r="QYB1417" s="333"/>
      <c r="QYC1417" s="333"/>
      <c r="QYD1417" s="333"/>
      <c r="QYE1417" s="333"/>
      <c r="QYF1417" s="333"/>
      <c r="QYG1417" s="333"/>
      <c r="QYH1417" s="333"/>
      <c r="QYI1417" s="333"/>
      <c r="QYJ1417" s="333"/>
      <c r="QYK1417" s="333"/>
      <c r="QYL1417" s="333"/>
      <c r="QYM1417" s="333"/>
      <c r="QYN1417" s="333"/>
      <c r="QYO1417" s="333"/>
      <c r="QYP1417" s="333"/>
      <c r="QYQ1417" s="333"/>
      <c r="QYR1417" s="333"/>
      <c r="QYS1417" s="333"/>
      <c r="QYT1417" s="333"/>
      <c r="QYU1417" s="333"/>
      <c r="QYV1417" s="333"/>
      <c r="QYW1417" s="333"/>
      <c r="QYX1417" s="333"/>
      <c r="QYY1417" s="333"/>
      <c r="QYZ1417" s="333"/>
      <c r="QZA1417" s="333"/>
      <c r="QZB1417" s="333"/>
      <c r="QZC1417" s="333"/>
      <c r="QZD1417" s="333"/>
      <c r="QZE1417" s="333"/>
      <c r="QZF1417" s="333"/>
      <c r="QZG1417" s="333"/>
      <c r="QZH1417" s="333"/>
      <c r="QZI1417" s="333"/>
      <c r="QZJ1417" s="333"/>
      <c r="QZK1417" s="333"/>
      <c r="QZL1417" s="333"/>
      <c r="QZM1417" s="333"/>
      <c r="QZN1417" s="333"/>
      <c r="QZO1417" s="333"/>
      <c r="QZP1417" s="333"/>
      <c r="QZQ1417" s="333"/>
      <c r="QZR1417" s="333"/>
      <c r="QZS1417" s="333"/>
      <c r="QZT1417" s="333"/>
      <c r="QZU1417" s="333"/>
      <c r="QZV1417" s="333"/>
      <c r="QZW1417" s="333"/>
      <c r="QZX1417" s="333"/>
      <c r="QZY1417" s="333"/>
      <c r="QZZ1417" s="333"/>
      <c r="RAA1417" s="333"/>
      <c r="RAB1417" s="333"/>
      <c r="RAC1417" s="333"/>
      <c r="RAD1417" s="333"/>
      <c r="RAE1417" s="333"/>
      <c r="RAF1417" s="333"/>
      <c r="RAG1417" s="333"/>
      <c r="RAH1417" s="333"/>
      <c r="RAI1417" s="333"/>
      <c r="RAJ1417" s="333"/>
      <c r="RAK1417" s="333"/>
      <c r="RAL1417" s="333"/>
      <c r="RAM1417" s="333"/>
      <c r="RAN1417" s="333"/>
      <c r="RAO1417" s="333"/>
      <c r="RAP1417" s="333"/>
      <c r="RAQ1417" s="333"/>
      <c r="RAR1417" s="333"/>
      <c r="RAS1417" s="333"/>
      <c r="RAT1417" s="333"/>
      <c r="RAU1417" s="333"/>
      <c r="RAV1417" s="333"/>
      <c r="RAW1417" s="333"/>
      <c r="RAX1417" s="333"/>
      <c r="RAY1417" s="333"/>
      <c r="RAZ1417" s="333"/>
      <c r="RBA1417" s="333"/>
      <c r="RBB1417" s="333"/>
      <c r="RBC1417" s="333"/>
      <c r="RBD1417" s="333"/>
      <c r="RBE1417" s="333"/>
      <c r="RBF1417" s="333"/>
      <c r="RBG1417" s="333"/>
      <c r="RBH1417" s="333"/>
      <c r="RBI1417" s="333"/>
      <c r="RBJ1417" s="333"/>
      <c r="RBK1417" s="333"/>
      <c r="RBL1417" s="333"/>
      <c r="RBM1417" s="333"/>
      <c r="RBN1417" s="333"/>
      <c r="RBO1417" s="333"/>
      <c r="RBP1417" s="333"/>
      <c r="RBQ1417" s="333"/>
      <c r="RBR1417" s="333"/>
      <c r="RBS1417" s="333"/>
      <c r="RBT1417" s="333"/>
      <c r="RBU1417" s="333"/>
      <c r="RBV1417" s="333"/>
      <c r="RBW1417" s="333"/>
      <c r="RBX1417" s="333"/>
      <c r="RBY1417" s="333"/>
      <c r="RBZ1417" s="333"/>
      <c r="RCA1417" s="333"/>
      <c r="RCB1417" s="333"/>
      <c r="RCC1417" s="333"/>
      <c r="RCD1417" s="333"/>
      <c r="RCE1417" s="333"/>
      <c r="RCF1417" s="333"/>
      <c r="RCG1417" s="333"/>
      <c r="RCH1417" s="333"/>
      <c r="RCI1417" s="333"/>
      <c r="RCJ1417" s="333"/>
      <c r="RCK1417" s="333"/>
      <c r="RCL1417" s="333"/>
      <c r="RCM1417" s="333"/>
      <c r="RCN1417" s="333"/>
      <c r="RCO1417" s="333"/>
      <c r="RCP1417" s="333"/>
      <c r="RCQ1417" s="333"/>
      <c r="RCR1417" s="333"/>
      <c r="RCS1417" s="333"/>
      <c r="RCT1417" s="333"/>
      <c r="RCU1417" s="333"/>
      <c r="RCV1417" s="333"/>
      <c r="RCW1417" s="333"/>
      <c r="RCX1417" s="333"/>
      <c r="RCY1417" s="333"/>
      <c r="RCZ1417" s="333"/>
      <c r="RDA1417" s="333"/>
      <c r="RDB1417" s="333"/>
      <c r="RDC1417" s="333"/>
      <c r="RDD1417" s="333"/>
      <c r="RDE1417" s="333"/>
      <c r="RDF1417" s="333"/>
      <c r="RDG1417" s="333"/>
      <c r="RDH1417" s="333"/>
      <c r="RDI1417" s="333"/>
      <c r="RDJ1417" s="333"/>
      <c r="RDK1417" s="333"/>
      <c r="RDL1417" s="333"/>
      <c r="RDM1417" s="333"/>
      <c r="RDN1417" s="333"/>
      <c r="RDO1417" s="333"/>
      <c r="RDP1417" s="333"/>
      <c r="RDQ1417" s="333"/>
      <c r="RDR1417" s="333"/>
      <c r="RDS1417" s="333"/>
      <c r="RDT1417" s="333"/>
      <c r="RDU1417" s="333"/>
      <c r="RDV1417" s="333"/>
      <c r="RDW1417" s="333"/>
      <c r="RDX1417" s="333"/>
      <c r="RDY1417" s="333"/>
      <c r="RDZ1417" s="333"/>
      <c r="REA1417" s="333"/>
      <c r="REB1417" s="333"/>
      <c r="REC1417" s="333"/>
      <c r="RED1417" s="333"/>
      <c r="REE1417" s="333"/>
      <c r="REF1417" s="333"/>
      <c r="REG1417" s="333"/>
      <c r="REH1417" s="333"/>
      <c r="REI1417" s="333"/>
      <c r="REJ1417" s="333"/>
      <c r="REK1417" s="333"/>
      <c r="REL1417" s="333"/>
      <c r="REM1417" s="333"/>
      <c r="REN1417" s="333"/>
      <c r="REO1417" s="333"/>
      <c r="REP1417" s="333"/>
      <c r="REQ1417" s="333"/>
      <c r="RER1417" s="333"/>
      <c r="RES1417" s="333"/>
      <c r="RET1417" s="333"/>
      <c r="REU1417" s="333"/>
      <c r="REV1417" s="333"/>
      <c r="REW1417" s="333"/>
      <c r="REX1417" s="333"/>
      <c r="REY1417" s="333"/>
      <c r="REZ1417" s="333"/>
      <c r="RFA1417" s="333"/>
      <c r="RFB1417" s="333"/>
      <c r="RFC1417" s="333"/>
      <c r="RFD1417" s="333"/>
      <c r="RFE1417" s="333"/>
      <c r="RFF1417" s="333"/>
      <c r="RFG1417" s="333"/>
      <c r="RFH1417" s="333"/>
      <c r="RFI1417" s="333"/>
      <c r="RFJ1417" s="333"/>
      <c r="RFK1417" s="333"/>
      <c r="RFL1417" s="333"/>
      <c r="RFM1417" s="333"/>
      <c r="RFN1417" s="333"/>
      <c r="RFO1417" s="333"/>
      <c r="RFP1417" s="333"/>
      <c r="RFQ1417" s="333"/>
      <c r="RFR1417" s="333"/>
      <c r="RFS1417" s="333"/>
      <c r="RFT1417" s="333"/>
      <c r="RFU1417" s="333"/>
      <c r="RFV1417" s="333"/>
      <c r="RFW1417" s="333"/>
      <c r="RFX1417" s="333"/>
      <c r="RFY1417" s="333"/>
      <c r="RFZ1417" s="333"/>
      <c r="RGA1417" s="333"/>
      <c r="RGB1417" s="333"/>
      <c r="RGC1417" s="333"/>
      <c r="RGD1417" s="333"/>
      <c r="RGE1417" s="333"/>
      <c r="RGF1417" s="333"/>
      <c r="RGG1417" s="333"/>
      <c r="RGH1417" s="333"/>
      <c r="RGI1417" s="333"/>
      <c r="RGJ1417" s="333"/>
      <c r="RGK1417" s="333"/>
      <c r="RGL1417" s="333"/>
      <c r="RGM1417" s="333"/>
      <c r="RGN1417" s="333"/>
      <c r="RGO1417" s="333"/>
      <c r="RGP1417" s="333"/>
      <c r="RGQ1417" s="333"/>
      <c r="RGR1417" s="333"/>
      <c r="RGS1417" s="333"/>
      <c r="RGT1417" s="333"/>
      <c r="RGU1417" s="333"/>
      <c r="RGV1417" s="333"/>
      <c r="RGW1417" s="333"/>
      <c r="RGX1417" s="333"/>
      <c r="RGY1417" s="333"/>
      <c r="RGZ1417" s="333"/>
      <c r="RHA1417" s="333"/>
      <c r="RHB1417" s="333"/>
      <c r="RHC1417" s="333"/>
      <c r="RHD1417" s="333"/>
      <c r="RHE1417" s="333"/>
      <c r="RHF1417" s="333"/>
      <c r="RHG1417" s="333"/>
      <c r="RHH1417" s="333"/>
      <c r="RHI1417" s="333"/>
      <c r="RHJ1417" s="333"/>
      <c r="RHK1417" s="333"/>
      <c r="RHL1417" s="333"/>
      <c r="RHM1417" s="333"/>
      <c r="RHN1417" s="333"/>
      <c r="RHO1417" s="333"/>
      <c r="RHP1417" s="333"/>
      <c r="RHQ1417" s="333"/>
      <c r="RHR1417" s="333"/>
      <c r="RHS1417" s="333"/>
      <c r="RHT1417" s="333"/>
      <c r="RHU1417" s="333"/>
      <c r="RHV1417" s="333"/>
      <c r="RHW1417" s="333"/>
      <c r="RHX1417" s="333"/>
      <c r="RHY1417" s="333"/>
      <c r="RHZ1417" s="333"/>
      <c r="RIA1417" s="333"/>
      <c r="RIB1417" s="333"/>
      <c r="RIC1417" s="333"/>
      <c r="RID1417" s="333"/>
      <c r="RIE1417" s="333"/>
      <c r="RIF1417" s="333"/>
      <c r="RIG1417" s="333"/>
      <c r="RIH1417" s="333"/>
      <c r="RII1417" s="333"/>
      <c r="RIJ1417" s="333"/>
      <c r="RIK1417" s="333"/>
      <c r="RIL1417" s="333"/>
      <c r="RIM1417" s="333"/>
      <c r="RIN1417" s="333"/>
      <c r="RIO1417" s="333"/>
      <c r="RIP1417" s="333"/>
      <c r="RIQ1417" s="333"/>
      <c r="RIR1417" s="333"/>
      <c r="RIS1417" s="333"/>
      <c r="RIT1417" s="333"/>
      <c r="RIU1417" s="333"/>
      <c r="RIV1417" s="333"/>
      <c r="RIW1417" s="333"/>
      <c r="RIX1417" s="333"/>
      <c r="RIY1417" s="333"/>
      <c r="RIZ1417" s="333"/>
      <c r="RJA1417" s="333"/>
      <c r="RJB1417" s="333"/>
      <c r="RJC1417" s="333"/>
      <c r="RJD1417" s="333"/>
      <c r="RJE1417" s="333"/>
      <c r="RJF1417" s="333"/>
      <c r="RJG1417" s="333"/>
      <c r="RJH1417" s="333"/>
      <c r="RJI1417" s="333"/>
      <c r="RJJ1417" s="333"/>
      <c r="RJK1417" s="333"/>
      <c r="RJL1417" s="333"/>
      <c r="RJM1417" s="333"/>
      <c r="RJN1417" s="333"/>
      <c r="RJO1417" s="333"/>
      <c r="RJP1417" s="333"/>
      <c r="RJQ1417" s="333"/>
      <c r="RJR1417" s="333"/>
      <c r="RJS1417" s="333"/>
      <c r="RJT1417" s="333"/>
      <c r="RJU1417" s="333"/>
      <c r="RJV1417" s="333"/>
      <c r="RJW1417" s="333"/>
      <c r="RJX1417" s="333"/>
      <c r="RJY1417" s="333"/>
      <c r="RJZ1417" s="333"/>
      <c r="RKA1417" s="333"/>
      <c r="RKB1417" s="333"/>
      <c r="RKC1417" s="333"/>
      <c r="RKD1417" s="333"/>
      <c r="RKE1417" s="333"/>
      <c r="RKF1417" s="333"/>
      <c r="RKG1417" s="333"/>
      <c r="RKH1417" s="333"/>
      <c r="RKI1417" s="333"/>
      <c r="RKJ1417" s="333"/>
      <c r="RKK1417" s="333"/>
      <c r="RKL1417" s="333"/>
      <c r="RKM1417" s="333"/>
      <c r="RKN1417" s="333"/>
      <c r="RKO1417" s="333"/>
      <c r="RKP1417" s="333"/>
      <c r="RKQ1417" s="333"/>
      <c r="RKR1417" s="333"/>
      <c r="RKS1417" s="333"/>
      <c r="RKT1417" s="333"/>
      <c r="RKU1417" s="333"/>
      <c r="RKV1417" s="333"/>
      <c r="RKW1417" s="333"/>
      <c r="RKX1417" s="333"/>
      <c r="RKY1417" s="333"/>
      <c r="RKZ1417" s="333"/>
      <c r="RLA1417" s="333"/>
      <c r="RLB1417" s="333"/>
      <c r="RLC1417" s="333"/>
      <c r="RLD1417" s="333"/>
      <c r="RLE1417" s="333"/>
      <c r="RLF1417" s="333"/>
      <c r="RLG1417" s="333"/>
      <c r="RLH1417" s="333"/>
      <c r="RLI1417" s="333"/>
      <c r="RLJ1417" s="333"/>
      <c r="RLK1417" s="333"/>
      <c r="RLL1417" s="333"/>
      <c r="RLM1417" s="333"/>
      <c r="RLN1417" s="333"/>
      <c r="RLO1417" s="333"/>
      <c r="RLP1417" s="333"/>
      <c r="RLQ1417" s="333"/>
      <c r="RLR1417" s="333"/>
      <c r="RLS1417" s="333"/>
      <c r="RLT1417" s="333"/>
      <c r="RLU1417" s="333"/>
      <c r="RLV1417" s="333"/>
      <c r="RLW1417" s="333"/>
      <c r="RLX1417" s="333"/>
      <c r="RLY1417" s="333"/>
      <c r="RLZ1417" s="333"/>
      <c r="RMA1417" s="333"/>
      <c r="RMB1417" s="333"/>
      <c r="RMC1417" s="333"/>
      <c r="RMD1417" s="333"/>
      <c r="RME1417" s="333"/>
      <c r="RMF1417" s="333"/>
      <c r="RMG1417" s="333"/>
      <c r="RMH1417" s="333"/>
      <c r="RMI1417" s="333"/>
      <c r="RMJ1417" s="333"/>
      <c r="RMK1417" s="333"/>
      <c r="RML1417" s="333"/>
      <c r="RMM1417" s="333"/>
      <c r="RMN1417" s="333"/>
      <c r="RMO1417" s="333"/>
      <c r="RMP1417" s="333"/>
      <c r="RMQ1417" s="333"/>
      <c r="RMR1417" s="333"/>
      <c r="RMS1417" s="333"/>
      <c r="RMT1417" s="333"/>
      <c r="RMU1417" s="333"/>
      <c r="RMV1417" s="333"/>
      <c r="RMW1417" s="333"/>
      <c r="RMX1417" s="333"/>
      <c r="RMY1417" s="333"/>
      <c r="RMZ1417" s="333"/>
      <c r="RNA1417" s="333"/>
      <c r="RNB1417" s="333"/>
      <c r="RNC1417" s="333"/>
      <c r="RND1417" s="333"/>
      <c r="RNE1417" s="333"/>
      <c r="RNF1417" s="333"/>
      <c r="RNG1417" s="333"/>
      <c r="RNH1417" s="333"/>
      <c r="RNI1417" s="333"/>
      <c r="RNJ1417" s="333"/>
      <c r="RNK1417" s="333"/>
      <c r="RNL1417" s="333"/>
      <c r="RNM1417" s="333"/>
      <c r="RNN1417" s="333"/>
      <c r="RNO1417" s="333"/>
      <c r="RNP1417" s="333"/>
      <c r="RNQ1417" s="333"/>
      <c r="RNR1417" s="333"/>
      <c r="RNS1417" s="333"/>
      <c r="RNT1417" s="333"/>
      <c r="RNU1417" s="333"/>
      <c r="RNV1417" s="333"/>
      <c r="RNW1417" s="333"/>
      <c r="RNX1417" s="333"/>
      <c r="RNY1417" s="333"/>
      <c r="RNZ1417" s="333"/>
      <c r="ROA1417" s="333"/>
      <c r="ROB1417" s="333"/>
      <c r="ROC1417" s="333"/>
      <c r="ROD1417" s="333"/>
      <c r="ROE1417" s="333"/>
      <c r="ROF1417" s="333"/>
      <c r="ROG1417" s="333"/>
      <c r="ROH1417" s="333"/>
      <c r="ROI1417" s="333"/>
      <c r="ROJ1417" s="333"/>
      <c r="ROK1417" s="333"/>
      <c r="ROL1417" s="333"/>
      <c r="ROM1417" s="333"/>
      <c r="RON1417" s="333"/>
      <c r="ROO1417" s="333"/>
      <c r="ROP1417" s="333"/>
      <c r="ROQ1417" s="333"/>
      <c r="ROR1417" s="333"/>
      <c r="ROS1417" s="333"/>
      <c r="ROT1417" s="333"/>
      <c r="ROU1417" s="333"/>
      <c r="ROV1417" s="333"/>
      <c r="ROW1417" s="333"/>
      <c r="ROX1417" s="333"/>
      <c r="ROY1417" s="333"/>
      <c r="ROZ1417" s="333"/>
      <c r="RPA1417" s="333"/>
      <c r="RPB1417" s="333"/>
      <c r="RPC1417" s="333"/>
      <c r="RPD1417" s="333"/>
      <c r="RPE1417" s="333"/>
      <c r="RPF1417" s="333"/>
      <c r="RPG1417" s="333"/>
      <c r="RPH1417" s="333"/>
      <c r="RPI1417" s="333"/>
      <c r="RPJ1417" s="333"/>
      <c r="RPK1417" s="333"/>
      <c r="RPL1417" s="333"/>
      <c r="RPM1417" s="333"/>
      <c r="RPN1417" s="333"/>
      <c r="RPO1417" s="333"/>
      <c r="RPP1417" s="333"/>
      <c r="RPQ1417" s="333"/>
      <c r="RPR1417" s="333"/>
      <c r="RPS1417" s="333"/>
      <c r="RPT1417" s="333"/>
      <c r="RPU1417" s="333"/>
      <c r="RPV1417" s="333"/>
      <c r="RPW1417" s="333"/>
      <c r="RPX1417" s="333"/>
      <c r="RPY1417" s="333"/>
      <c r="RPZ1417" s="333"/>
      <c r="RQA1417" s="333"/>
      <c r="RQB1417" s="333"/>
      <c r="RQC1417" s="333"/>
      <c r="RQD1417" s="333"/>
      <c r="RQE1417" s="333"/>
      <c r="RQF1417" s="333"/>
      <c r="RQG1417" s="333"/>
      <c r="RQH1417" s="333"/>
      <c r="RQI1417" s="333"/>
      <c r="RQJ1417" s="333"/>
      <c r="RQK1417" s="333"/>
      <c r="RQL1417" s="333"/>
      <c r="RQM1417" s="333"/>
      <c r="RQN1417" s="333"/>
      <c r="RQO1417" s="333"/>
      <c r="RQP1417" s="333"/>
      <c r="RQQ1417" s="333"/>
      <c r="RQR1417" s="333"/>
      <c r="RQS1417" s="333"/>
      <c r="RQT1417" s="333"/>
      <c r="RQU1417" s="333"/>
      <c r="RQV1417" s="333"/>
      <c r="RQW1417" s="333"/>
      <c r="RQX1417" s="333"/>
      <c r="RQY1417" s="333"/>
      <c r="RQZ1417" s="333"/>
      <c r="RRA1417" s="333"/>
      <c r="RRB1417" s="333"/>
      <c r="RRC1417" s="333"/>
      <c r="RRD1417" s="333"/>
      <c r="RRE1417" s="333"/>
      <c r="RRF1417" s="333"/>
      <c r="RRG1417" s="333"/>
      <c r="RRH1417" s="333"/>
      <c r="RRI1417" s="333"/>
      <c r="RRJ1417" s="333"/>
      <c r="RRK1417" s="333"/>
      <c r="RRL1417" s="333"/>
      <c r="RRM1417" s="333"/>
      <c r="RRN1417" s="333"/>
      <c r="RRO1417" s="333"/>
      <c r="RRP1417" s="333"/>
      <c r="RRQ1417" s="333"/>
      <c r="RRR1417" s="333"/>
      <c r="RRS1417" s="333"/>
      <c r="RRT1417" s="333"/>
      <c r="RRU1417" s="333"/>
      <c r="RRV1417" s="333"/>
      <c r="RRW1417" s="333"/>
      <c r="RRX1417" s="333"/>
      <c r="RRY1417" s="333"/>
      <c r="RRZ1417" s="333"/>
      <c r="RSA1417" s="333"/>
      <c r="RSB1417" s="333"/>
      <c r="RSC1417" s="333"/>
      <c r="RSD1417" s="333"/>
      <c r="RSE1417" s="333"/>
      <c r="RSF1417" s="333"/>
      <c r="RSG1417" s="333"/>
      <c r="RSH1417" s="333"/>
      <c r="RSI1417" s="333"/>
      <c r="RSJ1417" s="333"/>
      <c r="RSK1417" s="333"/>
      <c r="RSL1417" s="333"/>
      <c r="RSM1417" s="333"/>
      <c r="RSN1417" s="333"/>
      <c r="RSO1417" s="333"/>
      <c r="RSP1417" s="333"/>
      <c r="RSQ1417" s="333"/>
      <c r="RSR1417" s="333"/>
      <c r="RSS1417" s="333"/>
      <c r="RST1417" s="333"/>
      <c r="RSU1417" s="333"/>
      <c r="RSV1417" s="333"/>
      <c r="RSW1417" s="333"/>
      <c r="RSX1417" s="333"/>
      <c r="RSY1417" s="333"/>
      <c r="RSZ1417" s="333"/>
      <c r="RTA1417" s="333"/>
      <c r="RTB1417" s="333"/>
      <c r="RTC1417" s="333"/>
      <c r="RTD1417" s="333"/>
      <c r="RTE1417" s="333"/>
      <c r="RTF1417" s="333"/>
      <c r="RTG1417" s="333"/>
      <c r="RTH1417" s="333"/>
      <c r="RTI1417" s="333"/>
      <c r="RTJ1417" s="333"/>
      <c r="RTK1417" s="333"/>
      <c r="RTL1417" s="333"/>
      <c r="RTM1417" s="333"/>
      <c r="RTN1417" s="333"/>
      <c r="RTO1417" s="333"/>
      <c r="RTP1417" s="333"/>
      <c r="RTQ1417" s="333"/>
      <c r="RTR1417" s="333"/>
      <c r="RTS1417" s="333"/>
      <c r="RTT1417" s="333"/>
      <c r="RTU1417" s="333"/>
      <c r="RTV1417" s="333"/>
      <c r="RTW1417" s="333"/>
      <c r="RTX1417" s="333"/>
      <c r="RTY1417" s="333"/>
      <c r="RTZ1417" s="333"/>
      <c r="RUA1417" s="333"/>
      <c r="RUB1417" s="333"/>
      <c r="RUC1417" s="333"/>
      <c r="RUD1417" s="333"/>
      <c r="RUE1417" s="333"/>
      <c r="RUF1417" s="333"/>
      <c r="RUG1417" s="333"/>
      <c r="RUH1417" s="333"/>
      <c r="RUI1417" s="333"/>
      <c r="RUJ1417" s="333"/>
      <c r="RUK1417" s="333"/>
      <c r="RUL1417" s="333"/>
      <c r="RUM1417" s="333"/>
      <c r="RUN1417" s="333"/>
      <c r="RUO1417" s="333"/>
      <c r="RUP1417" s="333"/>
      <c r="RUQ1417" s="333"/>
      <c r="RUR1417" s="333"/>
      <c r="RUS1417" s="333"/>
      <c r="RUT1417" s="333"/>
      <c r="RUU1417" s="333"/>
      <c r="RUV1417" s="333"/>
      <c r="RUW1417" s="333"/>
      <c r="RUX1417" s="333"/>
      <c r="RUY1417" s="333"/>
      <c r="RUZ1417" s="333"/>
      <c r="RVA1417" s="333"/>
      <c r="RVB1417" s="333"/>
      <c r="RVC1417" s="333"/>
      <c r="RVD1417" s="333"/>
      <c r="RVE1417" s="333"/>
      <c r="RVF1417" s="333"/>
      <c r="RVG1417" s="333"/>
      <c r="RVH1417" s="333"/>
      <c r="RVI1417" s="333"/>
      <c r="RVJ1417" s="333"/>
      <c r="RVK1417" s="333"/>
      <c r="RVL1417" s="333"/>
      <c r="RVM1417" s="333"/>
      <c r="RVN1417" s="333"/>
      <c r="RVO1417" s="333"/>
      <c r="RVP1417" s="333"/>
      <c r="RVQ1417" s="333"/>
      <c r="RVR1417" s="333"/>
      <c r="RVS1417" s="333"/>
      <c r="RVT1417" s="333"/>
      <c r="RVU1417" s="333"/>
      <c r="RVV1417" s="333"/>
      <c r="RVW1417" s="333"/>
      <c r="RVX1417" s="333"/>
      <c r="RVY1417" s="333"/>
      <c r="RVZ1417" s="333"/>
      <c r="RWA1417" s="333"/>
      <c r="RWB1417" s="333"/>
      <c r="RWC1417" s="333"/>
      <c r="RWD1417" s="333"/>
      <c r="RWE1417" s="333"/>
      <c r="RWF1417" s="333"/>
      <c r="RWG1417" s="333"/>
      <c r="RWH1417" s="333"/>
      <c r="RWI1417" s="333"/>
      <c r="RWJ1417" s="333"/>
      <c r="RWK1417" s="333"/>
      <c r="RWL1417" s="333"/>
      <c r="RWM1417" s="333"/>
      <c r="RWN1417" s="333"/>
      <c r="RWO1417" s="333"/>
      <c r="RWP1417" s="333"/>
      <c r="RWQ1417" s="333"/>
      <c r="RWR1417" s="333"/>
      <c r="RWS1417" s="333"/>
      <c r="RWT1417" s="333"/>
      <c r="RWU1417" s="333"/>
      <c r="RWV1417" s="333"/>
      <c r="RWW1417" s="333"/>
      <c r="RWX1417" s="333"/>
      <c r="RWY1417" s="333"/>
      <c r="RWZ1417" s="333"/>
      <c r="RXA1417" s="333"/>
      <c r="RXB1417" s="333"/>
      <c r="RXC1417" s="333"/>
      <c r="RXD1417" s="333"/>
      <c r="RXE1417" s="333"/>
      <c r="RXF1417" s="333"/>
      <c r="RXG1417" s="333"/>
      <c r="RXH1417" s="333"/>
      <c r="RXI1417" s="333"/>
      <c r="RXJ1417" s="333"/>
      <c r="RXK1417" s="333"/>
      <c r="RXL1417" s="333"/>
      <c r="RXM1417" s="333"/>
      <c r="RXN1417" s="333"/>
      <c r="RXO1417" s="333"/>
      <c r="RXP1417" s="333"/>
      <c r="RXQ1417" s="333"/>
      <c r="RXR1417" s="333"/>
      <c r="RXS1417" s="333"/>
      <c r="RXT1417" s="333"/>
      <c r="RXU1417" s="333"/>
      <c r="RXV1417" s="333"/>
      <c r="RXW1417" s="333"/>
      <c r="RXX1417" s="333"/>
      <c r="RXY1417" s="333"/>
      <c r="RXZ1417" s="333"/>
      <c r="RYA1417" s="333"/>
      <c r="RYB1417" s="333"/>
      <c r="RYC1417" s="333"/>
      <c r="RYD1417" s="333"/>
      <c r="RYE1417" s="333"/>
      <c r="RYF1417" s="333"/>
      <c r="RYG1417" s="333"/>
      <c r="RYH1417" s="333"/>
      <c r="RYI1417" s="333"/>
      <c r="RYJ1417" s="333"/>
      <c r="RYK1417" s="333"/>
      <c r="RYL1417" s="333"/>
      <c r="RYM1417" s="333"/>
      <c r="RYN1417" s="333"/>
      <c r="RYO1417" s="333"/>
      <c r="RYP1417" s="333"/>
      <c r="RYQ1417" s="333"/>
      <c r="RYR1417" s="333"/>
      <c r="RYS1417" s="333"/>
      <c r="RYT1417" s="333"/>
      <c r="RYU1417" s="333"/>
      <c r="RYV1417" s="333"/>
      <c r="RYW1417" s="333"/>
      <c r="RYX1417" s="333"/>
      <c r="RYY1417" s="333"/>
      <c r="RYZ1417" s="333"/>
      <c r="RZA1417" s="333"/>
      <c r="RZB1417" s="333"/>
      <c r="RZC1417" s="333"/>
      <c r="RZD1417" s="333"/>
      <c r="RZE1417" s="333"/>
      <c r="RZF1417" s="333"/>
      <c r="RZG1417" s="333"/>
      <c r="RZH1417" s="333"/>
      <c r="RZI1417" s="333"/>
      <c r="RZJ1417" s="333"/>
      <c r="RZK1417" s="333"/>
      <c r="RZL1417" s="333"/>
      <c r="RZM1417" s="333"/>
      <c r="RZN1417" s="333"/>
      <c r="RZO1417" s="333"/>
      <c r="RZP1417" s="333"/>
      <c r="RZQ1417" s="333"/>
      <c r="RZR1417" s="333"/>
      <c r="RZS1417" s="333"/>
      <c r="RZT1417" s="333"/>
      <c r="RZU1417" s="333"/>
      <c r="RZV1417" s="333"/>
      <c r="RZW1417" s="333"/>
      <c r="RZX1417" s="333"/>
      <c r="RZY1417" s="333"/>
      <c r="RZZ1417" s="333"/>
      <c r="SAA1417" s="333"/>
      <c r="SAB1417" s="333"/>
      <c r="SAC1417" s="333"/>
      <c r="SAD1417" s="333"/>
      <c r="SAE1417" s="333"/>
      <c r="SAF1417" s="333"/>
      <c r="SAG1417" s="333"/>
      <c r="SAH1417" s="333"/>
      <c r="SAI1417" s="333"/>
      <c r="SAJ1417" s="333"/>
      <c r="SAK1417" s="333"/>
      <c r="SAL1417" s="333"/>
      <c r="SAM1417" s="333"/>
      <c r="SAN1417" s="333"/>
      <c r="SAO1417" s="333"/>
      <c r="SAP1417" s="333"/>
      <c r="SAQ1417" s="333"/>
      <c r="SAR1417" s="333"/>
      <c r="SAS1417" s="333"/>
      <c r="SAT1417" s="333"/>
      <c r="SAU1417" s="333"/>
      <c r="SAV1417" s="333"/>
      <c r="SAW1417" s="333"/>
      <c r="SAX1417" s="333"/>
      <c r="SAY1417" s="333"/>
      <c r="SAZ1417" s="333"/>
      <c r="SBA1417" s="333"/>
      <c r="SBB1417" s="333"/>
      <c r="SBC1417" s="333"/>
      <c r="SBD1417" s="333"/>
      <c r="SBE1417" s="333"/>
      <c r="SBF1417" s="333"/>
      <c r="SBG1417" s="333"/>
      <c r="SBH1417" s="333"/>
      <c r="SBI1417" s="333"/>
      <c r="SBJ1417" s="333"/>
      <c r="SBK1417" s="333"/>
      <c r="SBL1417" s="333"/>
      <c r="SBM1417" s="333"/>
      <c r="SBN1417" s="333"/>
      <c r="SBO1417" s="333"/>
      <c r="SBP1417" s="333"/>
      <c r="SBQ1417" s="333"/>
      <c r="SBR1417" s="333"/>
      <c r="SBS1417" s="333"/>
      <c r="SBT1417" s="333"/>
      <c r="SBU1417" s="333"/>
      <c r="SBV1417" s="333"/>
      <c r="SBW1417" s="333"/>
      <c r="SBX1417" s="333"/>
      <c r="SBY1417" s="333"/>
      <c r="SBZ1417" s="333"/>
      <c r="SCA1417" s="333"/>
      <c r="SCB1417" s="333"/>
      <c r="SCC1417" s="333"/>
      <c r="SCD1417" s="333"/>
      <c r="SCE1417" s="333"/>
      <c r="SCF1417" s="333"/>
      <c r="SCG1417" s="333"/>
      <c r="SCH1417" s="333"/>
      <c r="SCI1417" s="333"/>
      <c r="SCJ1417" s="333"/>
      <c r="SCK1417" s="333"/>
      <c r="SCL1417" s="333"/>
      <c r="SCM1417" s="333"/>
      <c r="SCN1417" s="333"/>
      <c r="SCO1417" s="333"/>
      <c r="SCP1417" s="333"/>
      <c r="SCQ1417" s="333"/>
      <c r="SCR1417" s="333"/>
      <c r="SCS1417" s="333"/>
      <c r="SCT1417" s="333"/>
      <c r="SCU1417" s="333"/>
      <c r="SCV1417" s="333"/>
      <c r="SCW1417" s="333"/>
      <c r="SCX1417" s="333"/>
      <c r="SCY1417" s="333"/>
      <c r="SCZ1417" s="333"/>
      <c r="SDA1417" s="333"/>
      <c r="SDB1417" s="333"/>
      <c r="SDC1417" s="333"/>
      <c r="SDD1417" s="333"/>
      <c r="SDE1417" s="333"/>
      <c r="SDF1417" s="333"/>
      <c r="SDG1417" s="333"/>
      <c r="SDH1417" s="333"/>
      <c r="SDI1417" s="333"/>
      <c r="SDJ1417" s="333"/>
      <c r="SDK1417" s="333"/>
      <c r="SDL1417" s="333"/>
      <c r="SDM1417" s="333"/>
      <c r="SDN1417" s="333"/>
      <c r="SDO1417" s="333"/>
      <c r="SDP1417" s="333"/>
      <c r="SDQ1417" s="333"/>
      <c r="SDR1417" s="333"/>
      <c r="SDS1417" s="333"/>
      <c r="SDT1417" s="333"/>
      <c r="SDU1417" s="333"/>
      <c r="SDV1417" s="333"/>
      <c r="SDW1417" s="333"/>
      <c r="SDX1417" s="333"/>
      <c r="SDY1417" s="333"/>
      <c r="SDZ1417" s="333"/>
      <c r="SEA1417" s="333"/>
      <c r="SEB1417" s="333"/>
      <c r="SEC1417" s="333"/>
      <c r="SED1417" s="333"/>
      <c r="SEE1417" s="333"/>
      <c r="SEF1417" s="333"/>
      <c r="SEG1417" s="333"/>
      <c r="SEH1417" s="333"/>
      <c r="SEI1417" s="333"/>
      <c r="SEJ1417" s="333"/>
      <c r="SEK1417" s="333"/>
      <c r="SEL1417" s="333"/>
      <c r="SEM1417" s="333"/>
      <c r="SEN1417" s="333"/>
      <c r="SEO1417" s="333"/>
      <c r="SEP1417" s="333"/>
      <c r="SEQ1417" s="333"/>
      <c r="SER1417" s="333"/>
      <c r="SES1417" s="333"/>
      <c r="SET1417" s="333"/>
      <c r="SEU1417" s="333"/>
      <c r="SEV1417" s="333"/>
      <c r="SEW1417" s="333"/>
      <c r="SEX1417" s="333"/>
      <c r="SEY1417" s="333"/>
      <c r="SEZ1417" s="333"/>
      <c r="SFA1417" s="333"/>
      <c r="SFB1417" s="333"/>
      <c r="SFC1417" s="333"/>
      <c r="SFD1417" s="333"/>
      <c r="SFE1417" s="333"/>
      <c r="SFF1417" s="333"/>
      <c r="SFG1417" s="333"/>
      <c r="SFH1417" s="333"/>
      <c r="SFI1417" s="333"/>
      <c r="SFJ1417" s="333"/>
      <c r="SFK1417" s="333"/>
      <c r="SFL1417" s="333"/>
      <c r="SFM1417" s="333"/>
      <c r="SFN1417" s="333"/>
      <c r="SFO1417" s="333"/>
      <c r="SFP1417" s="333"/>
      <c r="SFQ1417" s="333"/>
      <c r="SFR1417" s="333"/>
      <c r="SFS1417" s="333"/>
      <c r="SFT1417" s="333"/>
      <c r="SFU1417" s="333"/>
      <c r="SFV1417" s="333"/>
      <c r="SFW1417" s="333"/>
      <c r="SFX1417" s="333"/>
      <c r="SFY1417" s="333"/>
      <c r="SFZ1417" s="333"/>
      <c r="SGA1417" s="333"/>
      <c r="SGB1417" s="333"/>
      <c r="SGC1417" s="333"/>
      <c r="SGD1417" s="333"/>
      <c r="SGE1417" s="333"/>
      <c r="SGF1417" s="333"/>
      <c r="SGG1417" s="333"/>
      <c r="SGH1417" s="333"/>
      <c r="SGI1417" s="333"/>
      <c r="SGJ1417" s="333"/>
      <c r="SGK1417" s="333"/>
      <c r="SGL1417" s="333"/>
      <c r="SGM1417" s="333"/>
      <c r="SGN1417" s="333"/>
      <c r="SGO1417" s="333"/>
      <c r="SGP1417" s="333"/>
      <c r="SGQ1417" s="333"/>
      <c r="SGR1417" s="333"/>
      <c r="SGS1417" s="333"/>
      <c r="SGT1417" s="333"/>
      <c r="SGU1417" s="333"/>
      <c r="SGV1417" s="333"/>
      <c r="SGW1417" s="333"/>
      <c r="SGX1417" s="333"/>
      <c r="SGY1417" s="333"/>
      <c r="SGZ1417" s="333"/>
      <c r="SHA1417" s="333"/>
      <c r="SHB1417" s="333"/>
      <c r="SHC1417" s="333"/>
      <c r="SHD1417" s="333"/>
      <c r="SHE1417" s="333"/>
      <c r="SHF1417" s="333"/>
      <c r="SHG1417" s="333"/>
      <c r="SHH1417" s="333"/>
      <c r="SHI1417" s="333"/>
      <c r="SHJ1417" s="333"/>
      <c r="SHK1417" s="333"/>
      <c r="SHL1417" s="333"/>
      <c r="SHM1417" s="333"/>
      <c r="SHN1417" s="333"/>
      <c r="SHO1417" s="333"/>
      <c r="SHP1417" s="333"/>
      <c r="SHQ1417" s="333"/>
      <c r="SHR1417" s="333"/>
      <c r="SHS1417" s="333"/>
      <c r="SHT1417" s="333"/>
      <c r="SHU1417" s="333"/>
      <c r="SHV1417" s="333"/>
      <c r="SHW1417" s="333"/>
      <c r="SHX1417" s="333"/>
      <c r="SHY1417" s="333"/>
      <c r="SHZ1417" s="333"/>
      <c r="SIA1417" s="333"/>
      <c r="SIB1417" s="333"/>
      <c r="SIC1417" s="333"/>
      <c r="SID1417" s="333"/>
      <c r="SIE1417" s="333"/>
      <c r="SIF1417" s="333"/>
      <c r="SIG1417" s="333"/>
      <c r="SIH1417" s="333"/>
      <c r="SII1417" s="333"/>
      <c r="SIJ1417" s="333"/>
      <c r="SIK1417" s="333"/>
      <c r="SIL1417" s="333"/>
      <c r="SIM1417" s="333"/>
      <c r="SIN1417" s="333"/>
      <c r="SIO1417" s="333"/>
      <c r="SIP1417" s="333"/>
      <c r="SIQ1417" s="333"/>
      <c r="SIR1417" s="333"/>
      <c r="SIS1417" s="333"/>
      <c r="SIT1417" s="333"/>
      <c r="SIU1417" s="333"/>
      <c r="SIV1417" s="333"/>
      <c r="SIW1417" s="333"/>
      <c r="SIX1417" s="333"/>
      <c r="SIY1417" s="333"/>
      <c r="SIZ1417" s="333"/>
      <c r="SJA1417" s="333"/>
      <c r="SJB1417" s="333"/>
      <c r="SJC1417" s="333"/>
      <c r="SJD1417" s="333"/>
      <c r="SJE1417" s="333"/>
      <c r="SJF1417" s="333"/>
      <c r="SJG1417" s="333"/>
      <c r="SJH1417" s="333"/>
      <c r="SJI1417" s="333"/>
      <c r="SJJ1417" s="333"/>
      <c r="SJK1417" s="333"/>
      <c r="SJL1417" s="333"/>
      <c r="SJM1417" s="333"/>
      <c r="SJN1417" s="333"/>
      <c r="SJO1417" s="333"/>
      <c r="SJP1417" s="333"/>
      <c r="SJQ1417" s="333"/>
      <c r="SJR1417" s="333"/>
      <c r="SJS1417" s="333"/>
      <c r="SJT1417" s="333"/>
      <c r="SJU1417" s="333"/>
      <c r="SJV1417" s="333"/>
      <c r="SJW1417" s="333"/>
      <c r="SJX1417" s="333"/>
      <c r="SJY1417" s="333"/>
      <c r="SJZ1417" s="333"/>
      <c r="SKA1417" s="333"/>
      <c r="SKB1417" s="333"/>
      <c r="SKC1417" s="333"/>
      <c r="SKD1417" s="333"/>
      <c r="SKE1417" s="333"/>
      <c r="SKF1417" s="333"/>
      <c r="SKG1417" s="333"/>
      <c r="SKH1417" s="333"/>
      <c r="SKI1417" s="333"/>
      <c r="SKJ1417" s="333"/>
      <c r="SKK1417" s="333"/>
      <c r="SKL1417" s="333"/>
      <c r="SKM1417" s="333"/>
      <c r="SKN1417" s="333"/>
      <c r="SKO1417" s="333"/>
      <c r="SKP1417" s="333"/>
      <c r="SKQ1417" s="333"/>
      <c r="SKR1417" s="333"/>
      <c r="SKS1417" s="333"/>
      <c r="SKT1417" s="333"/>
      <c r="SKU1417" s="333"/>
      <c r="SKV1417" s="333"/>
      <c r="SKW1417" s="333"/>
      <c r="SKX1417" s="333"/>
      <c r="SKY1417" s="333"/>
      <c r="SKZ1417" s="333"/>
      <c r="SLA1417" s="333"/>
      <c r="SLB1417" s="333"/>
      <c r="SLC1417" s="333"/>
      <c r="SLD1417" s="333"/>
      <c r="SLE1417" s="333"/>
      <c r="SLF1417" s="333"/>
      <c r="SLG1417" s="333"/>
      <c r="SLH1417" s="333"/>
      <c r="SLI1417" s="333"/>
      <c r="SLJ1417" s="333"/>
      <c r="SLK1417" s="333"/>
      <c r="SLL1417" s="333"/>
      <c r="SLM1417" s="333"/>
      <c r="SLN1417" s="333"/>
      <c r="SLO1417" s="333"/>
      <c r="SLP1417" s="333"/>
      <c r="SLQ1417" s="333"/>
      <c r="SLR1417" s="333"/>
      <c r="SLS1417" s="333"/>
      <c r="SLT1417" s="333"/>
      <c r="SLU1417" s="333"/>
      <c r="SLV1417" s="333"/>
      <c r="SLW1417" s="333"/>
      <c r="SLX1417" s="333"/>
      <c r="SLY1417" s="333"/>
      <c r="SLZ1417" s="333"/>
      <c r="SMA1417" s="333"/>
      <c r="SMB1417" s="333"/>
      <c r="SMC1417" s="333"/>
      <c r="SMD1417" s="333"/>
      <c r="SME1417" s="333"/>
      <c r="SMF1417" s="333"/>
      <c r="SMG1417" s="333"/>
      <c r="SMH1417" s="333"/>
      <c r="SMI1417" s="333"/>
      <c r="SMJ1417" s="333"/>
      <c r="SMK1417" s="333"/>
      <c r="SML1417" s="333"/>
      <c r="SMM1417" s="333"/>
      <c r="SMN1417" s="333"/>
      <c r="SMO1417" s="333"/>
      <c r="SMP1417" s="333"/>
      <c r="SMQ1417" s="333"/>
      <c r="SMR1417" s="333"/>
      <c r="SMS1417" s="333"/>
      <c r="SMT1417" s="333"/>
      <c r="SMU1417" s="333"/>
      <c r="SMV1417" s="333"/>
      <c r="SMW1417" s="333"/>
      <c r="SMX1417" s="333"/>
      <c r="SMY1417" s="333"/>
      <c r="SMZ1417" s="333"/>
      <c r="SNA1417" s="333"/>
      <c r="SNB1417" s="333"/>
      <c r="SNC1417" s="333"/>
      <c r="SND1417" s="333"/>
      <c r="SNE1417" s="333"/>
      <c r="SNF1417" s="333"/>
      <c r="SNG1417" s="333"/>
      <c r="SNH1417" s="333"/>
      <c r="SNI1417" s="333"/>
      <c r="SNJ1417" s="333"/>
      <c r="SNK1417" s="333"/>
      <c r="SNL1417" s="333"/>
      <c r="SNM1417" s="333"/>
      <c r="SNN1417" s="333"/>
      <c r="SNO1417" s="333"/>
      <c r="SNP1417" s="333"/>
      <c r="SNQ1417" s="333"/>
      <c r="SNR1417" s="333"/>
      <c r="SNS1417" s="333"/>
      <c r="SNT1417" s="333"/>
      <c r="SNU1417" s="333"/>
      <c r="SNV1417" s="333"/>
      <c r="SNW1417" s="333"/>
      <c r="SNX1417" s="333"/>
      <c r="SNY1417" s="333"/>
      <c r="SNZ1417" s="333"/>
      <c r="SOA1417" s="333"/>
      <c r="SOB1417" s="333"/>
      <c r="SOC1417" s="333"/>
      <c r="SOD1417" s="333"/>
      <c r="SOE1417" s="333"/>
      <c r="SOF1417" s="333"/>
      <c r="SOG1417" s="333"/>
      <c r="SOH1417" s="333"/>
      <c r="SOI1417" s="333"/>
      <c r="SOJ1417" s="333"/>
      <c r="SOK1417" s="333"/>
      <c r="SOL1417" s="333"/>
      <c r="SOM1417" s="333"/>
      <c r="SON1417" s="333"/>
      <c r="SOO1417" s="333"/>
      <c r="SOP1417" s="333"/>
      <c r="SOQ1417" s="333"/>
      <c r="SOR1417" s="333"/>
      <c r="SOS1417" s="333"/>
      <c r="SOT1417" s="333"/>
      <c r="SOU1417" s="333"/>
      <c r="SOV1417" s="333"/>
      <c r="SOW1417" s="333"/>
      <c r="SOX1417" s="333"/>
      <c r="SOY1417" s="333"/>
      <c r="SOZ1417" s="333"/>
      <c r="SPA1417" s="333"/>
      <c r="SPB1417" s="333"/>
      <c r="SPC1417" s="333"/>
      <c r="SPD1417" s="333"/>
      <c r="SPE1417" s="333"/>
      <c r="SPF1417" s="333"/>
      <c r="SPG1417" s="333"/>
      <c r="SPH1417" s="333"/>
      <c r="SPI1417" s="333"/>
      <c r="SPJ1417" s="333"/>
      <c r="SPK1417" s="333"/>
      <c r="SPL1417" s="333"/>
      <c r="SPM1417" s="333"/>
      <c r="SPN1417" s="333"/>
      <c r="SPO1417" s="333"/>
      <c r="SPP1417" s="333"/>
      <c r="SPQ1417" s="333"/>
      <c r="SPR1417" s="333"/>
      <c r="SPS1417" s="333"/>
      <c r="SPT1417" s="333"/>
      <c r="SPU1417" s="333"/>
      <c r="SPV1417" s="333"/>
      <c r="SPW1417" s="333"/>
      <c r="SPX1417" s="333"/>
      <c r="SPY1417" s="333"/>
      <c r="SPZ1417" s="333"/>
      <c r="SQA1417" s="333"/>
      <c r="SQB1417" s="333"/>
      <c r="SQC1417" s="333"/>
      <c r="SQD1417" s="333"/>
      <c r="SQE1417" s="333"/>
      <c r="SQF1417" s="333"/>
      <c r="SQG1417" s="333"/>
      <c r="SQH1417" s="333"/>
      <c r="SQI1417" s="333"/>
      <c r="SQJ1417" s="333"/>
      <c r="SQK1417" s="333"/>
      <c r="SQL1417" s="333"/>
      <c r="SQM1417" s="333"/>
      <c r="SQN1417" s="333"/>
      <c r="SQO1417" s="333"/>
      <c r="SQP1417" s="333"/>
      <c r="SQQ1417" s="333"/>
      <c r="SQR1417" s="333"/>
      <c r="SQS1417" s="333"/>
      <c r="SQT1417" s="333"/>
      <c r="SQU1417" s="333"/>
      <c r="SQV1417" s="333"/>
      <c r="SQW1417" s="333"/>
      <c r="SQX1417" s="333"/>
      <c r="SQY1417" s="333"/>
      <c r="SQZ1417" s="333"/>
      <c r="SRA1417" s="333"/>
      <c r="SRB1417" s="333"/>
      <c r="SRC1417" s="333"/>
      <c r="SRD1417" s="333"/>
      <c r="SRE1417" s="333"/>
      <c r="SRF1417" s="333"/>
      <c r="SRG1417" s="333"/>
      <c r="SRH1417" s="333"/>
      <c r="SRI1417" s="333"/>
      <c r="SRJ1417" s="333"/>
      <c r="SRK1417" s="333"/>
      <c r="SRL1417" s="333"/>
      <c r="SRM1417" s="333"/>
      <c r="SRN1417" s="333"/>
      <c r="SRO1417" s="333"/>
      <c r="SRP1417" s="333"/>
      <c r="SRQ1417" s="333"/>
      <c r="SRR1417" s="333"/>
      <c r="SRS1417" s="333"/>
      <c r="SRT1417" s="333"/>
      <c r="SRU1417" s="333"/>
      <c r="SRV1417" s="333"/>
      <c r="SRW1417" s="333"/>
      <c r="SRX1417" s="333"/>
      <c r="SRY1417" s="333"/>
      <c r="SRZ1417" s="333"/>
      <c r="SSA1417" s="333"/>
      <c r="SSB1417" s="333"/>
      <c r="SSC1417" s="333"/>
      <c r="SSD1417" s="333"/>
      <c r="SSE1417" s="333"/>
      <c r="SSF1417" s="333"/>
      <c r="SSG1417" s="333"/>
      <c r="SSH1417" s="333"/>
      <c r="SSI1417" s="333"/>
      <c r="SSJ1417" s="333"/>
      <c r="SSK1417" s="333"/>
      <c r="SSL1417" s="333"/>
      <c r="SSM1417" s="333"/>
      <c r="SSN1417" s="333"/>
      <c r="SSO1417" s="333"/>
      <c r="SSP1417" s="333"/>
      <c r="SSQ1417" s="333"/>
      <c r="SSR1417" s="333"/>
      <c r="SSS1417" s="333"/>
      <c r="SST1417" s="333"/>
      <c r="SSU1417" s="333"/>
      <c r="SSV1417" s="333"/>
      <c r="SSW1417" s="333"/>
      <c r="SSX1417" s="333"/>
      <c r="SSY1417" s="333"/>
      <c r="SSZ1417" s="333"/>
      <c r="STA1417" s="333"/>
      <c r="STB1417" s="333"/>
      <c r="STC1417" s="333"/>
      <c r="STD1417" s="333"/>
      <c r="STE1417" s="333"/>
      <c r="STF1417" s="333"/>
      <c r="STG1417" s="333"/>
      <c r="STH1417" s="333"/>
      <c r="STI1417" s="333"/>
      <c r="STJ1417" s="333"/>
      <c r="STK1417" s="333"/>
      <c r="STL1417" s="333"/>
      <c r="STM1417" s="333"/>
      <c r="STN1417" s="333"/>
      <c r="STO1417" s="333"/>
      <c r="STP1417" s="333"/>
      <c r="STQ1417" s="333"/>
      <c r="STR1417" s="333"/>
      <c r="STS1417" s="333"/>
      <c r="STT1417" s="333"/>
      <c r="STU1417" s="333"/>
      <c r="STV1417" s="333"/>
      <c r="STW1417" s="333"/>
      <c r="STX1417" s="333"/>
      <c r="STY1417" s="333"/>
      <c r="STZ1417" s="333"/>
      <c r="SUA1417" s="333"/>
      <c r="SUB1417" s="333"/>
      <c r="SUC1417" s="333"/>
      <c r="SUD1417" s="333"/>
      <c r="SUE1417" s="333"/>
      <c r="SUF1417" s="333"/>
      <c r="SUG1417" s="333"/>
      <c r="SUH1417" s="333"/>
      <c r="SUI1417" s="333"/>
      <c r="SUJ1417" s="333"/>
      <c r="SUK1417" s="333"/>
      <c r="SUL1417" s="333"/>
      <c r="SUM1417" s="333"/>
      <c r="SUN1417" s="333"/>
      <c r="SUO1417" s="333"/>
      <c r="SUP1417" s="333"/>
      <c r="SUQ1417" s="333"/>
      <c r="SUR1417" s="333"/>
      <c r="SUS1417" s="333"/>
      <c r="SUT1417" s="333"/>
      <c r="SUU1417" s="333"/>
      <c r="SUV1417" s="333"/>
      <c r="SUW1417" s="333"/>
      <c r="SUX1417" s="333"/>
      <c r="SUY1417" s="333"/>
      <c r="SUZ1417" s="333"/>
      <c r="SVA1417" s="333"/>
      <c r="SVB1417" s="333"/>
      <c r="SVC1417" s="333"/>
      <c r="SVD1417" s="333"/>
      <c r="SVE1417" s="333"/>
      <c r="SVF1417" s="333"/>
      <c r="SVG1417" s="333"/>
      <c r="SVH1417" s="333"/>
      <c r="SVI1417" s="333"/>
      <c r="SVJ1417" s="333"/>
      <c r="SVK1417" s="333"/>
      <c r="SVL1417" s="333"/>
      <c r="SVM1417" s="333"/>
      <c r="SVN1417" s="333"/>
      <c r="SVO1417" s="333"/>
      <c r="SVP1417" s="333"/>
      <c r="SVQ1417" s="333"/>
      <c r="SVR1417" s="333"/>
      <c r="SVS1417" s="333"/>
      <c r="SVT1417" s="333"/>
      <c r="SVU1417" s="333"/>
      <c r="SVV1417" s="333"/>
      <c r="SVW1417" s="333"/>
      <c r="SVX1417" s="333"/>
      <c r="SVY1417" s="333"/>
      <c r="SVZ1417" s="333"/>
      <c r="SWA1417" s="333"/>
      <c r="SWB1417" s="333"/>
      <c r="SWC1417" s="333"/>
      <c r="SWD1417" s="333"/>
      <c r="SWE1417" s="333"/>
      <c r="SWF1417" s="333"/>
      <c r="SWG1417" s="333"/>
      <c r="SWH1417" s="333"/>
      <c r="SWI1417" s="333"/>
      <c r="SWJ1417" s="333"/>
      <c r="SWK1417" s="333"/>
      <c r="SWL1417" s="333"/>
      <c r="SWM1417" s="333"/>
      <c r="SWN1417" s="333"/>
      <c r="SWO1417" s="333"/>
      <c r="SWP1417" s="333"/>
      <c r="SWQ1417" s="333"/>
      <c r="SWR1417" s="333"/>
      <c r="SWS1417" s="333"/>
      <c r="SWT1417" s="333"/>
      <c r="SWU1417" s="333"/>
      <c r="SWV1417" s="333"/>
      <c r="SWW1417" s="333"/>
      <c r="SWX1417" s="333"/>
      <c r="SWY1417" s="333"/>
      <c r="SWZ1417" s="333"/>
      <c r="SXA1417" s="333"/>
      <c r="SXB1417" s="333"/>
      <c r="SXC1417" s="333"/>
      <c r="SXD1417" s="333"/>
      <c r="SXE1417" s="333"/>
      <c r="SXF1417" s="333"/>
      <c r="SXG1417" s="333"/>
      <c r="SXH1417" s="333"/>
      <c r="SXI1417" s="333"/>
      <c r="SXJ1417" s="333"/>
      <c r="SXK1417" s="333"/>
      <c r="SXL1417" s="333"/>
      <c r="SXM1417" s="333"/>
      <c r="SXN1417" s="333"/>
      <c r="SXO1417" s="333"/>
      <c r="SXP1417" s="333"/>
      <c r="SXQ1417" s="333"/>
      <c r="SXR1417" s="333"/>
      <c r="SXS1417" s="333"/>
      <c r="SXT1417" s="333"/>
      <c r="SXU1417" s="333"/>
      <c r="SXV1417" s="333"/>
      <c r="SXW1417" s="333"/>
      <c r="SXX1417" s="333"/>
      <c r="SXY1417" s="333"/>
      <c r="SXZ1417" s="333"/>
      <c r="SYA1417" s="333"/>
      <c r="SYB1417" s="333"/>
      <c r="SYC1417" s="333"/>
      <c r="SYD1417" s="333"/>
      <c r="SYE1417" s="333"/>
      <c r="SYF1417" s="333"/>
      <c r="SYG1417" s="333"/>
      <c r="SYH1417" s="333"/>
      <c r="SYI1417" s="333"/>
      <c r="SYJ1417" s="333"/>
      <c r="SYK1417" s="333"/>
      <c r="SYL1417" s="333"/>
      <c r="SYM1417" s="333"/>
      <c r="SYN1417" s="333"/>
      <c r="SYO1417" s="333"/>
      <c r="SYP1417" s="333"/>
      <c r="SYQ1417" s="333"/>
      <c r="SYR1417" s="333"/>
      <c r="SYS1417" s="333"/>
      <c r="SYT1417" s="333"/>
      <c r="SYU1417" s="333"/>
      <c r="SYV1417" s="333"/>
      <c r="SYW1417" s="333"/>
      <c r="SYX1417" s="333"/>
      <c r="SYY1417" s="333"/>
      <c r="SYZ1417" s="333"/>
      <c r="SZA1417" s="333"/>
      <c r="SZB1417" s="333"/>
      <c r="SZC1417" s="333"/>
      <c r="SZD1417" s="333"/>
      <c r="SZE1417" s="333"/>
      <c r="SZF1417" s="333"/>
      <c r="SZG1417" s="333"/>
      <c r="SZH1417" s="333"/>
      <c r="SZI1417" s="333"/>
      <c r="SZJ1417" s="333"/>
      <c r="SZK1417" s="333"/>
      <c r="SZL1417" s="333"/>
      <c r="SZM1417" s="333"/>
      <c r="SZN1417" s="333"/>
      <c r="SZO1417" s="333"/>
      <c r="SZP1417" s="333"/>
      <c r="SZQ1417" s="333"/>
      <c r="SZR1417" s="333"/>
      <c r="SZS1417" s="333"/>
      <c r="SZT1417" s="333"/>
      <c r="SZU1417" s="333"/>
      <c r="SZV1417" s="333"/>
      <c r="SZW1417" s="333"/>
      <c r="SZX1417" s="333"/>
      <c r="SZY1417" s="333"/>
      <c r="SZZ1417" s="333"/>
      <c r="TAA1417" s="333"/>
      <c r="TAB1417" s="333"/>
      <c r="TAC1417" s="333"/>
      <c r="TAD1417" s="333"/>
      <c r="TAE1417" s="333"/>
      <c r="TAF1417" s="333"/>
      <c r="TAG1417" s="333"/>
      <c r="TAH1417" s="333"/>
      <c r="TAI1417" s="333"/>
      <c r="TAJ1417" s="333"/>
      <c r="TAK1417" s="333"/>
      <c r="TAL1417" s="333"/>
      <c r="TAM1417" s="333"/>
      <c r="TAN1417" s="333"/>
      <c r="TAO1417" s="333"/>
      <c r="TAP1417" s="333"/>
      <c r="TAQ1417" s="333"/>
      <c r="TAR1417" s="333"/>
      <c r="TAS1417" s="333"/>
      <c r="TAT1417" s="333"/>
      <c r="TAU1417" s="333"/>
      <c r="TAV1417" s="333"/>
      <c r="TAW1417" s="333"/>
      <c r="TAX1417" s="333"/>
      <c r="TAY1417" s="333"/>
      <c r="TAZ1417" s="333"/>
      <c r="TBA1417" s="333"/>
      <c r="TBB1417" s="333"/>
      <c r="TBC1417" s="333"/>
      <c r="TBD1417" s="333"/>
      <c r="TBE1417" s="333"/>
      <c r="TBF1417" s="333"/>
      <c r="TBG1417" s="333"/>
      <c r="TBH1417" s="333"/>
      <c r="TBI1417" s="333"/>
      <c r="TBJ1417" s="333"/>
      <c r="TBK1417" s="333"/>
      <c r="TBL1417" s="333"/>
      <c r="TBM1417" s="333"/>
      <c r="TBN1417" s="333"/>
      <c r="TBO1417" s="333"/>
      <c r="TBP1417" s="333"/>
      <c r="TBQ1417" s="333"/>
      <c r="TBR1417" s="333"/>
      <c r="TBS1417" s="333"/>
      <c r="TBT1417" s="333"/>
      <c r="TBU1417" s="333"/>
      <c r="TBV1417" s="333"/>
      <c r="TBW1417" s="333"/>
      <c r="TBX1417" s="333"/>
      <c r="TBY1417" s="333"/>
      <c r="TBZ1417" s="333"/>
      <c r="TCA1417" s="333"/>
      <c r="TCB1417" s="333"/>
      <c r="TCC1417" s="333"/>
      <c r="TCD1417" s="333"/>
      <c r="TCE1417" s="333"/>
      <c r="TCF1417" s="333"/>
      <c r="TCG1417" s="333"/>
      <c r="TCH1417" s="333"/>
      <c r="TCI1417" s="333"/>
      <c r="TCJ1417" s="333"/>
      <c r="TCK1417" s="333"/>
      <c r="TCL1417" s="333"/>
      <c r="TCM1417" s="333"/>
      <c r="TCN1417" s="333"/>
      <c r="TCO1417" s="333"/>
      <c r="TCP1417" s="333"/>
      <c r="TCQ1417" s="333"/>
      <c r="TCR1417" s="333"/>
      <c r="TCS1417" s="333"/>
      <c r="TCT1417" s="333"/>
      <c r="TCU1417" s="333"/>
      <c r="TCV1417" s="333"/>
      <c r="TCW1417" s="333"/>
      <c r="TCX1417" s="333"/>
      <c r="TCY1417" s="333"/>
      <c r="TCZ1417" s="333"/>
      <c r="TDA1417" s="333"/>
      <c r="TDB1417" s="333"/>
      <c r="TDC1417" s="333"/>
      <c r="TDD1417" s="333"/>
      <c r="TDE1417" s="333"/>
      <c r="TDF1417" s="333"/>
      <c r="TDG1417" s="333"/>
      <c r="TDH1417" s="333"/>
      <c r="TDI1417" s="333"/>
      <c r="TDJ1417" s="333"/>
      <c r="TDK1417" s="333"/>
      <c r="TDL1417" s="333"/>
      <c r="TDM1417" s="333"/>
      <c r="TDN1417" s="333"/>
      <c r="TDO1417" s="333"/>
      <c r="TDP1417" s="333"/>
      <c r="TDQ1417" s="333"/>
      <c r="TDR1417" s="333"/>
      <c r="TDS1417" s="333"/>
      <c r="TDT1417" s="333"/>
      <c r="TDU1417" s="333"/>
      <c r="TDV1417" s="333"/>
      <c r="TDW1417" s="333"/>
      <c r="TDX1417" s="333"/>
      <c r="TDY1417" s="333"/>
      <c r="TDZ1417" s="333"/>
      <c r="TEA1417" s="333"/>
      <c r="TEB1417" s="333"/>
      <c r="TEC1417" s="333"/>
      <c r="TED1417" s="333"/>
      <c r="TEE1417" s="333"/>
      <c r="TEF1417" s="333"/>
      <c r="TEG1417" s="333"/>
      <c r="TEH1417" s="333"/>
      <c r="TEI1417" s="333"/>
      <c r="TEJ1417" s="333"/>
      <c r="TEK1417" s="333"/>
      <c r="TEL1417" s="333"/>
      <c r="TEM1417" s="333"/>
      <c r="TEN1417" s="333"/>
      <c r="TEO1417" s="333"/>
      <c r="TEP1417" s="333"/>
      <c r="TEQ1417" s="333"/>
      <c r="TER1417" s="333"/>
      <c r="TES1417" s="333"/>
      <c r="TET1417" s="333"/>
      <c r="TEU1417" s="333"/>
      <c r="TEV1417" s="333"/>
      <c r="TEW1417" s="333"/>
      <c r="TEX1417" s="333"/>
      <c r="TEY1417" s="333"/>
      <c r="TEZ1417" s="333"/>
      <c r="TFA1417" s="333"/>
      <c r="TFB1417" s="333"/>
      <c r="TFC1417" s="333"/>
      <c r="TFD1417" s="333"/>
      <c r="TFE1417" s="333"/>
      <c r="TFF1417" s="333"/>
      <c r="TFG1417" s="333"/>
      <c r="TFH1417" s="333"/>
      <c r="TFI1417" s="333"/>
      <c r="TFJ1417" s="333"/>
      <c r="TFK1417" s="333"/>
      <c r="TFL1417" s="333"/>
      <c r="TFM1417" s="333"/>
      <c r="TFN1417" s="333"/>
      <c r="TFO1417" s="333"/>
      <c r="TFP1417" s="333"/>
      <c r="TFQ1417" s="333"/>
      <c r="TFR1417" s="333"/>
      <c r="TFS1417" s="333"/>
      <c r="TFT1417" s="333"/>
      <c r="TFU1417" s="333"/>
      <c r="TFV1417" s="333"/>
      <c r="TFW1417" s="333"/>
      <c r="TFX1417" s="333"/>
      <c r="TFY1417" s="333"/>
      <c r="TFZ1417" s="333"/>
      <c r="TGA1417" s="333"/>
      <c r="TGB1417" s="333"/>
      <c r="TGC1417" s="333"/>
      <c r="TGD1417" s="333"/>
      <c r="TGE1417" s="333"/>
      <c r="TGF1417" s="333"/>
      <c r="TGG1417" s="333"/>
      <c r="TGH1417" s="333"/>
      <c r="TGI1417" s="333"/>
      <c r="TGJ1417" s="333"/>
      <c r="TGK1417" s="333"/>
      <c r="TGL1417" s="333"/>
      <c r="TGM1417" s="333"/>
      <c r="TGN1417" s="333"/>
      <c r="TGO1417" s="333"/>
      <c r="TGP1417" s="333"/>
      <c r="TGQ1417" s="333"/>
      <c r="TGR1417" s="333"/>
      <c r="TGS1417" s="333"/>
      <c r="TGT1417" s="333"/>
      <c r="TGU1417" s="333"/>
      <c r="TGV1417" s="333"/>
      <c r="TGW1417" s="333"/>
      <c r="TGX1417" s="333"/>
      <c r="TGY1417" s="333"/>
      <c r="TGZ1417" s="333"/>
      <c r="THA1417" s="333"/>
      <c r="THB1417" s="333"/>
      <c r="THC1417" s="333"/>
      <c r="THD1417" s="333"/>
      <c r="THE1417" s="333"/>
      <c r="THF1417" s="333"/>
      <c r="THG1417" s="333"/>
      <c r="THH1417" s="333"/>
      <c r="THI1417" s="333"/>
      <c r="THJ1417" s="333"/>
      <c r="THK1417" s="333"/>
      <c r="THL1417" s="333"/>
      <c r="THM1417" s="333"/>
      <c r="THN1417" s="333"/>
      <c r="THO1417" s="333"/>
      <c r="THP1417" s="333"/>
      <c r="THQ1417" s="333"/>
      <c r="THR1417" s="333"/>
      <c r="THS1417" s="333"/>
      <c r="THT1417" s="333"/>
      <c r="THU1417" s="333"/>
      <c r="THV1417" s="333"/>
      <c r="THW1417" s="333"/>
      <c r="THX1417" s="333"/>
      <c r="THY1417" s="333"/>
      <c r="THZ1417" s="333"/>
      <c r="TIA1417" s="333"/>
      <c r="TIB1417" s="333"/>
      <c r="TIC1417" s="333"/>
      <c r="TID1417" s="333"/>
      <c r="TIE1417" s="333"/>
      <c r="TIF1417" s="333"/>
      <c r="TIG1417" s="333"/>
      <c r="TIH1417" s="333"/>
      <c r="TII1417" s="333"/>
      <c r="TIJ1417" s="333"/>
      <c r="TIK1417" s="333"/>
      <c r="TIL1417" s="333"/>
      <c r="TIM1417" s="333"/>
      <c r="TIN1417" s="333"/>
      <c r="TIO1417" s="333"/>
      <c r="TIP1417" s="333"/>
      <c r="TIQ1417" s="333"/>
      <c r="TIR1417" s="333"/>
      <c r="TIS1417" s="333"/>
      <c r="TIT1417" s="333"/>
      <c r="TIU1417" s="333"/>
      <c r="TIV1417" s="333"/>
      <c r="TIW1417" s="333"/>
      <c r="TIX1417" s="333"/>
      <c r="TIY1417" s="333"/>
      <c r="TIZ1417" s="333"/>
      <c r="TJA1417" s="333"/>
      <c r="TJB1417" s="333"/>
      <c r="TJC1417" s="333"/>
      <c r="TJD1417" s="333"/>
      <c r="TJE1417" s="333"/>
      <c r="TJF1417" s="333"/>
      <c r="TJG1417" s="333"/>
      <c r="TJH1417" s="333"/>
      <c r="TJI1417" s="333"/>
      <c r="TJJ1417" s="333"/>
      <c r="TJK1417" s="333"/>
      <c r="TJL1417" s="333"/>
      <c r="TJM1417" s="333"/>
      <c r="TJN1417" s="333"/>
      <c r="TJO1417" s="333"/>
      <c r="TJP1417" s="333"/>
      <c r="TJQ1417" s="333"/>
      <c r="TJR1417" s="333"/>
      <c r="TJS1417" s="333"/>
      <c r="TJT1417" s="333"/>
      <c r="TJU1417" s="333"/>
      <c r="TJV1417" s="333"/>
      <c r="TJW1417" s="333"/>
      <c r="TJX1417" s="333"/>
      <c r="TJY1417" s="333"/>
      <c r="TJZ1417" s="333"/>
      <c r="TKA1417" s="333"/>
      <c r="TKB1417" s="333"/>
      <c r="TKC1417" s="333"/>
      <c r="TKD1417" s="333"/>
      <c r="TKE1417" s="333"/>
      <c r="TKF1417" s="333"/>
      <c r="TKG1417" s="333"/>
      <c r="TKH1417" s="333"/>
      <c r="TKI1417" s="333"/>
      <c r="TKJ1417" s="333"/>
      <c r="TKK1417" s="333"/>
      <c r="TKL1417" s="333"/>
      <c r="TKM1417" s="333"/>
      <c r="TKN1417" s="333"/>
      <c r="TKO1417" s="333"/>
      <c r="TKP1417" s="333"/>
      <c r="TKQ1417" s="333"/>
      <c r="TKR1417" s="333"/>
      <c r="TKS1417" s="333"/>
      <c r="TKT1417" s="333"/>
      <c r="TKU1417" s="333"/>
      <c r="TKV1417" s="333"/>
      <c r="TKW1417" s="333"/>
      <c r="TKX1417" s="333"/>
      <c r="TKY1417" s="333"/>
      <c r="TKZ1417" s="333"/>
      <c r="TLA1417" s="333"/>
      <c r="TLB1417" s="333"/>
      <c r="TLC1417" s="333"/>
      <c r="TLD1417" s="333"/>
      <c r="TLE1417" s="333"/>
      <c r="TLF1417" s="333"/>
      <c r="TLG1417" s="333"/>
      <c r="TLH1417" s="333"/>
      <c r="TLI1417" s="333"/>
      <c r="TLJ1417" s="333"/>
      <c r="TLK1417" s="333"/>
      <c r="TLL1417" s="333"/>
      <c r="TLM1417" s="333"/>
      <c r="TLN1417" s="333"/>
      <c r="TLO1417" s="333"/>
      <c r="TLP1417" s="333"/>
      <c r="TLQ1417" s="333"/>
      <c r="TLR1417" s="333"/>
      <c r="TLS1417" s="333"/>
      <c r="TLT1417" s="333"/>
      <c r="TLU1417" s="333"/>
      <c r="TLV1417" s="333"/>
      <c r="TLW1417" s="333"/>
      <c r="TLX1417" s="333"/>
      <c r="TLY1417" s="333"/>
      <c r="TLZ1417" s="333"/>
      <c r="TMA1417" s="333"/>
      <c r="TMB1417" s="333"/>
      <c r="TMC1417" s="333"/>
      <c r="TMD1417" s="333"/>
      <c r="TME1417" s="333"/>
      <c r="TMF1417" s="333"/>
      <c r="TMG1417" s="333"/>
      <c r="TMH1417" s="333"/>
      <c r="TMI1417" s="333"/>
      <c r="TMJ1417" s="333"/>
      <c r="TMK1417" s="333"/>
      <c r="TML1417" s="333"/>
      <c r="TMM1417" s="333"/>
      <c r="TMN1417" s="333"/>
      <c r="TMO1417" s="333"/>
      <c r="TMP1417" s="333"/>
      <c r="TMQ1417" s="333"/>
      <c r="TMR1417" s="333"/>
      <c r="TMS1417" s="333"/>
      <c r="TMT1417" s="333"/>
      <c r="TMU1417" s="333"/>
      <c r="TMV1417" s="333"/>
      <c r="TMW1417" s="333"/>
      <c r="TMX1417" s="333"/>
      <c r="TMY1417" s="333"/>
      <c r="TMZ1417" s="333"/>
      <c r="TNA1417" s="333"/>
      <c r="TNB1417" s="333"/>
      <c r="TNC1417" s="333"/>
      <c r="TND1417" s="333"/>
      <c r="TNE1417" s="333"/>
      <c r="TNF1417" s="333"/>
      <c r="TNG1417" s="333"/>
      <c r="TNH1417" s="333"/>
      <c r="TNI1417" s="333"/>
      <c r="TNJ1417" s="333"/>
      <c r="TNK1417" s="333"/>
      <c r="TNL1417" s="333"/>
      <c r="TNM1417" s="333"/>
      <c r="TNN1417" s="333"/>
      <c r="TNO1417" s="333"/>
      <c r="TNP1417" s="333"/>
      <c r="TNQ1417" s="333"/>
      <c r="TNR1417" s="333"/>
      <c r="TNS1417" s="333"/>
      <c r="TNT1417" s="333"/>
      <c r="TNU1417" s="333"/>
      <c r="TNV1417" s="333"/>
      <c r="TNW1417" s="333"/>
      <c r="TNX1417" s="333"/>
      <c r="TNY1417" s="333"/>
      <c r="TNZ1417" s="333"/>
      <c r="TOA1417" s="333"/>
      <c r="TOB1417" s="333"/>
      <c r="TOC1417" s="333"/>
      <c r="TOD1417" s="333"/>
      <c r="TOE1417" s="333"/>
      <c r="TOF1417" s="333"/>
      <c r="TOG1417" s="333"/>
      <c r="TOH1417" s="333"/>
      <c r="TOI1417" s="333"/>
      <c r="TOJ1417" s="333"/>
      <c r="TOK1417" s="333"/>
      <c r="TOL1417" s="333"/>
      <c r="TOM1417" s="333"/>
      <c r="TON1417" s="333"/>
      <c r="TOO1417" s="333"/>
      <c r="TOP1417" s="333"/>
      <c r="TOQ1417" s="333"/>
      <c r="TOR1417" s="333"/>
      <c r="TOS1417" s="333"/>
      <c r="TOT1417" s="333"/>
      <c r="TOU1417" s="333"/>
      <c r="TOV1417" s="333"/>
      <c r="TOW1417" s="333"/>
      <c r="TOX1417" s="333"/>
      <c r="TOY1417" s="333"/>
      <c r="TOZ1417" s="333"/>
      <c r="TPA1417" s="333"/>
      <c r="TPB1417" s="333"/>
      <c r="TPC1417" s="333"/>
      <c r="TPD1417" s="333"/>
      <c r="TPE1417" s="333"/>
      <c r="TPF1417" s="333"/>
      <c r="TPG1417" s="333"/>
      <c r="TPH1417" s="333"/>
      <c r="TPI1417" s="333"/>
      <c r="TPJ1417" s="333"/>
      <c r="TPK1417" s="333"/>
      <c r="TPL1417" s="333"/>
      <c r="TPM1417" s="333"/>
      <c r="TPN1417" s="333"/>
      <c r="TPO1417" s="333"/>
      <c r="TPP1417" s="333"/>
      <c r="TPQ1417" s="333"/>
      <c r="TPR1417" s="333"/>
      <c r="TPS1417" s="333"/>
      <c r="TPT1417" s="333"/>
      <c r="TPU1417" s="333"/>
      <c r="TPV1417" s="333"/>
      <c r="TPW1417" s="333"/>
      <c r="TPX1417" s="333"/>
      <c r="TPY1417" s="333"/>
      <c r="TPZ1417" s="333"/>
      <c r="TQA1417" s="333"/>
      <c r="TQB1417" s="333"/>
      <c r="TQC1417" s="333"/>
      <c r="TQD1417" s="333"/>
      <c r="TQE1417" s="333"/>
      <c r="TQF1417" s="333"/>
      <c r="TQG1417" s="333"/>
      <c r="TQH1417" s="333"/>
      <c r="TQI1417" s="333"/>
      <c r="TQJ1417" s="333"/>
      <c r="TQK1417" s="333"/>
      <c r="TQL1417" s="333"/>
      <c r="TQM1417" s="333"/>
      <c r="TQN1417" s="333"/>
      <c r="TQO1417" s="333"/>
      <c r="TQP1417" s="333"/>
      <c r="TQQ1417" s="333"/>
      <c r="TQR1417" s="333"/>
      <c r="TQS1417" s="333"/>
      <c r="TQT1417" s="333"/>
      <c r="TQU1417" s="333"/>
      <c r="TQV1417" s="333"/>
      <c r="TQW1417" s="333"/>
      <c r="TQX1417" s="333"/>
      <c r="TQY1417" s="333"/>
      <c r="TQZ1417" s="333"/>
      <c r="TRA1417" s="333"/>
      <c r="TRB1417" s="333"/>
      <c r="TRC1417" s="333"/>
      <c r="TRD1417" s="333"/>
      <c r="TRE1417" s="333"/>
      <c r="TRF1417" s="333"/>
      <c r="TRG1417" s="333"/>
      <c r="TRH1417" s="333"/>
      <c r="TRI1417" s="333"/>
      <c r="TRJ1417" s="333"/>
      <c r="TRK1417" s="333"/>
      <c r="TRL1417" s="333"/>
      <c r="TRM1417" s="333"/>
      <c r="TRN1417" s="333"/>
      <c r="TRO1417" s="333"/>
      <c r="TRP1417" s="333"/>
      <c r="TRQ1417" s="333"/>
      <c r="TRR1417" s="333"/>
      <c r="TRS1417" s="333"/>
      <c r="TRT1417" s="333"/>
      <c r="TRU1417" s="333"/>
      <c r="TRV1417" s="333"/>
      <c r="TRW1417" s="333"/>
      <c r="TRX1417" s="333"/>
      <c r="TRY1417" s="333"/>
      <c r="TRZ1417" s="333"/>
      <c r="TSA1417" s="333"/>
      <c r="TSB1417" s="333"/>
      <c r="TSC1417" s="333"/>
      <c r="TSD1417" s="333"/>
      <c r="TSE1417" s="333"/>
      <c r="TSF1417" s="333"/>
      <c r="TSG1417" s="333"/>
      <c r="TSH1417" s="333"/>
      <c r="TSI1417" s="333"/>
      <c r="TSJ1417" s="333"/>
      <c r="TSK1417" s="333"/>
      <c r="TSL1417" s="333"/>
      <c r="TSM1417" s="333"/>
      <c r="TSN1417" s="333"/>
      <c r="TSO1417" s="333"/>
      <c r="TSP1417" s="333"/>
      <c r="TSQ1417" s="333"/>
      <c r="TSR1417" s="333"/>
      <c r="TSS1417" s="333"/>
      <c r="TST1417" s="333"/>
      <c r="TSU1417" s="333"/>
      <c r="TSV1417" s="333"/>
      <c r="TSW1417" s="333"/>
      <c r="TSX1417" s="333"/>
      <c r="TSY1417" s="333"/>
      <c r="TSZ1417" s="333"/>
      <c r="TTA1417" s="333"/>
      <c r="TTB1417" s="333"/>
      <c r="TTC1417" s="333"/>
      <c r="TTD1417" s="333"/>
      <c r="TTE1417" s="333"/>
      <c r="TTF1417" s="333"/>
      <c r="TTG1417" s="333"/>
      <c r="TTH1417" s="333"/>
      <c r="TTI1417" s="333"/>
      <c r="TTJ1417" s="333"/>
      <c r="TTK1417" s="333"/>
      <c r="TTL1417" s="333"/>
      <c r="TTM1417" s="333"/>
      <c r="TTN1417" s="333"/>
      <c r="TTO1417" s="333"/>
      <c r="TTP1417" s="333"/>
      <c r="TTQ1417" s="333"/>
      <c r="TTR1417" s="333"/>
      <c r="TTS1417" s="333"/>
      <c r="TTT1417" s="333"/>
      <c r="TTU1417" s="333"/>
      <c r="TTV1417" s="333"/>
      <c r="TTW1417" s="333"/>
      <c r="TTX1417" s="333"/>
      <c r="TTY1417" s="333"/>
      <c r="TTZ1417" s="333"/>
      <c r="TUA1417" s="333"/>
      <c r="TUB1417" s="333"/>
      <c r="TUC1417" s="333"/>
      <c r="TUD1417" s="333"/>
      <c r="TUE1417" s="333"/>
      <c r="TUF1417" s="333"/>
      <c r="TUG1417" s="333"/>
      <c r="TUH1417" s="333"/>
      <c r="TUI1417" s="333"/>
      <c r="TUJ1417" s="333"/>
      <c r="TUK1417" s="333"/>
      <c r="TUL1417" s="333"/>
      <c r="TUM1417" s="333"/>
      <c r="TUN1417" s="333"/>
      <c r="TUO1417" s="333"/>
      <c r="TUP1417" s="333"/>
      <c r="TUQ1417" s="333"/>
      <c r="TUR1417" s="333"/>
      <c r="TUS1417" s="333"/>
      <c r="TUT1417" s="333"/>
      <c r="TUU1417" s="333"/>
      <c r="TUV1417" s="333"/>
      <c r="TUW1417" s="333"/>
      <c r="TUX1417" s="333"/>
      <c r="TUY1417" s="333"/>
      <c r="TUZ1417" s="333"/>
      <c r="TVA1417" s="333"/>
      <c r="TVB1417" s="333"/>
      <c r="TVC1417" s="333"/>
      <c r="TVD1417" s="333"/>
      <c r="TVE1417" s="333"/>
      <c r="TVF1417" s="333"/>
      <c r="TVG1417" s="333"/>
      <c r="TVH1417" s="333"/>
      <c r="TVI1417" s="333"/>
      <c r="TVJ1417" s="333"/>
      <c r="TVK1417" s="333"/>
      <c r="TVL1417" s="333"/>
      <c r="TVM1417" s="333"/>
      <c r="TVN1417" s="333"/>
      <c r="TVO1417" s="333"/>
      <c r="TVP1417" s="333"/>
      <c r="TVQ1417" s="333"/>
      <c r="TVR1417" s="333"/>
      <c r="TVS1417" s="333"/>
      <c r="TVT1417" s="333"/>
      <c r="TVU1417" s="333"/>
      <c r="TVV1417" s="333"/>
      <c r="TVW1417" s="333"/>
      <c r="TVX1417" s="333"/>
      <c r="TVY1417" s="333"/>
      <c r="TVZ1417" s="333"/>
      <c r="TWA1417" s="333"/>
      <c r="TWB1417" s="333"/>
      <c r="TWC1417" s="333"/>
      <c r="TWD1417" s="333"/>
      <c r="TWE1417" s="333"/>
      <c r="TWF1417" s="333"/>
      <c r="TWG1417" s="333"/>
      <c r="TWH1417" s="333"/>
      <c r="TWI1417" s="333"/>
      <c r="TWJ1417" s="333"/>
      <c r="TWK1417" s="333"/>
      <c r="TWL1417" s="333"/>
      <c r="TWM1417" s="333"/>
      <c r="TWN1417" s="333"/>
      <c r="TWO1417" s="333"/>
      <c r="TWP1417" s="333"/>
      <c r="TWQ1417" s="333"/>
      <c r="TWR1417" s="333"/>
      <c r="TWS1417" s="333"/>
      <c r="TWT1417" s="333"/>
      <c r="TWU1417" s="333"/>
      <c r="TWV1417" s="333"/>
      <c r="TWW1417" s="333"/>
      <c r="TWX1417" s="333"/>
      <c r="TWY1417" s="333"/>
      <c r="TWZ1417" s="333"/>
      <c r="TXA1417" s="333"/>
      <c r="TXB1417" s="333"/>
      <c r="TXC1417" s="333"/>
      <c r="TXD1417" s="333"/>
      <c r="TXE1417" s="333"/>
      <c r="TXF1417" s="333"/>
      <c r="TXG1417" s="333"/>
      <c r="TXH1417" s="333"/>
      <c r="TXI1417" s="333"/>
      <c r="TXJ1417" s="333"/>
      <c r="TXK1417" s="333"/>
      <c r="TXL1417" s="333"/>
      <c r="TXM1417" s="333"/>
      <c r="TXN1417" s="333"/>
      <c r="TXO1417" s="333"/>
      <c r="TXP1417" s="333"/>
      <c r="TXQ1417" s="333"/>
      <c r="TXR1417" s="333"/>
      <c r="TXS1417" s="333"/>
      <c r="TXT1417" s="333"/>
      <c r="TXU1417" s="333"/>
      <c r="TXV1417" s="333"/>
      <c r="TXW1417" s="333"/>
      <c r="TXX1417" s="333"/>
      <c r="TXY1417" s="333"/>
      <c r="TXZ1417" s="333"/>
      <c r="TYA1417" s="333"/>
      <c r="TYB1417" s="333"/>
      <c r="TYC1417" s="333"/>
      <c r="TYD1417" s="333"/>
      <c r="TYE1417" s="333"/>
      <c r="TYF1417" s="333"/>
      <c r="TYG1417" s="333"/>
      <c r="TYH1417" s="333"/>
      <c r="TYI1417" s="333"/>
      <c r="TYJ1417" s="333"/>
      <c r="TYK1417" s="333"/>
      <c r="TYL1417" s="333"/>
      <c r="TYM1417" s="333"/>
      <c r="TYN1417" s="333"/>
      <c r="TYO1417" s="333"/>
      <c r="TYP1417" s="333"/>
      <c r="TYQ1417" s="333"/>
      <c r="TYR1417" s="333"/>
      <c r="TYS1417" s="333"/>
      <c r="TYT1417" s="333"/>
      <c r="TYU1417" s="333"/>
      <c r="TYV1417" s="333"/>
      <c r="TYW1417" s="333"/>
      <c r="TYX1417" s="333"/>
      <c r="TYY1417" s="333"/>
      <c r="TYZ1417" s="333"/>
      <c r="TZA1417" s="333"/>
      <c r="TZB1417" s="333"/>
      <c r="TZC1417" s="333"/>
      <c r="TZD1417" s="333"/>
      <c r="TZE1417" s="333"/>
      <c r="TZF1417" s="333"/>
      <c r="TZG1417" s="333"/>
      <c r="TZH1417" s="333"/>
      <c r="TZI1417" s="333"/>
      <c r="TZJ1417" s="333"/>
      <c r="TZK1417" s="333"/>
      <c r="TZL1417" s="333"/>
      <c r="TZM1417" s="333"/>
      <c r="TZN1417" s="333"/>
      <c r="TZO1417" s="333"/>
      <c r="TZP1417" s="333"/>
      <c r="TZQ1417" s="333"/>
      <c r="TZR1417" s="333"/>
      <c r="TZS1417" s="333"/>
      <c r="TZT1417" s="333"/>
      <c r="TZU1417" s="333"/>
      <c r="TZV1417" s="333"/>
      <c r="TZW1417" s="333"/>
      <c r="TZX1417" s="333"/>
      <c r="TZY1417" s="333"/>
      <c r="TZZ1417" s="333"/>
      <c r="UAA1417" s="333"/>
      <c r="UAB1417" s="333"/>
      <c r="UAC1417" s="333"/>
      <c r="UAD1417" s="333"/>
      <c r="UAE1417" s="333"/>
      <c r="UAF1417" s="333"/>
      <c r="UAG1417" s="333"/>
      <c r="UAH1417" s="333"/>
      <c r="UAI1417" s="333"/>
      <c r="UAJ1417" s="333"/>
      <c r="UAK1417" s="333"/>
      <c r="UAL1417" s="333"/>
      <c r="UAM1417" s="333"/>
      <c r="UAN1417" s="333"/>
      <c r="UAO1417" s="333"/>
      <c r="UAP1417" s="333"/>
      <c r="UAQ1417" s="333"/>
      <c r="UAR1417" s="333"/>
      <c r="UAS1417" s="333"/>
      <c r="UAT1417" s="333"/>
      <c r="UAU1417" s="333"/>
      <c r="UAV1417" s="333"/>
      <c r="UAW1417" s="333"/>
      <c r="UAX1417" s="333"/>
      <c r="UAY1417" s="333"/>
      <c r="UAZ1417" s="333"/>
      <c r="UBA1417" s="333"/>
      <c r="UBB1417" s="333"/>
      <c r="UBC1417" s="333"/>
      <c r="UBD1417" s="333"/>
      <c r="UBE1417" s="333"/>
      <c r="UBF1417" s="333"/>
      <c r="UBG1417" s="333"/>
      <c r="UBH1417" s="333"/>
      <c r="UBI1417" s="333"/>
      <c r="UBJ1417" s="333"/>
      <c r="UBK1417" s="333"/>
      <c r="UBL1417" s="333"/>
      <c r="UBM1417" s="333"/>
      <c r="UBN1417" s="333"/>
      <c r="UBO1417" s="333"/>
      <c r="UBP1417" s="333"/>
      <c r="UBQ1417" s="333"/>
      <c r="UBR1417" s="333"/>
      <c r="UBS1417" s="333"/>
      <c r="UBT1417" s="333"/>
      <c r="UBU1417" s="333"/>
      <c r="UBV1417" s="333"/>
      <c r="UBW1417" s="333"/>
      <c r="UBX1417" s="333"/>
      <c r="UBY1417" s="333"/>
      <c r="UBZ1417" s="333"/>
      <c r="UCA1417" s="333"/>
      <c r="UCB1417" s="333"/>
      <c r="UCC1417" s="333"/>
      <c r="UCD1417" s="333"/>
      <c r="UCE1417" s="333"/>
      <c r="UCF1417" s="333"/>
      <c r="UCG1417" s="333"/>
      <c r="UCH1417" s="333"/>
      <c r="UCI1417" s="333"/>
      <c r="UCJ1417" s="333"/>
      <c r="UCK1417" s="333"/>
      <c r="UCL1417" s="333"/>
      <c r="UCM1417" s="333"/>
      <c r="UCN1417" s="333"/>
      <c r="UCO1417" s="333"/>
      <c r="UCP1417" s="333"/>
      <c r="UCQ1417" s="333"/>
      <c r="UCR1417" s="333"/>
      <c r="UCS1417" s="333"/>
      <c r="UCT1417" s="333"/>
      <c r="UCU1417" s="333"/>
      <c r="UCV1417" s="333"/>
      <c r="UCW1417" s="333"/>
      <c r="UCX1417" s="333"/>
      <c r="UCY1417" s="333"/>
      <c r="UCZ1417" s="333"/>
      <c r="UDA1417" s="333"/>
      <c r="UDB1417" s="333"/>
      <c r="UDC1417" s="333"/>
      <c r="UDD1417" s="333"/>
      <c r="UDE1417" s="333"/>
      <c r="UDF1417" s="333"/>
      <c r="UDG1417" s="333"/>
      <c r="UDH1417" s="333"/>
      <c r="UDI1417" s="333"/>
      <c r="UDJ1417" s="333"/>
      <c r="UDK1417" s="333"/>
      <c r="UDL1417" s="333"/>
      <c r="UDM1417" s="333"/>
      <c r="UDN1417" s="333"/>
      <c r="UDO1417" s="333"/>
      <c r="UDP1417" s="333"/>
      <c r="UDQ1417" s="333"/>
      <c r="UDR1417" s="333"/>
      <c r="UDS1417" s="333"/>
      <c r="UDT1417" s="333"/>
      <c r="UDU1417" s="333"/>
      <c r="UDV1417" s="333"/>
      <c r="UDW1417" s="333"/>
      <c r="UDX1417" s="333"/>
      <c r="UDY1417" s="333"/>
      <c r="UDZ1417" s="333"/>
      <c r="UEA1417" s="333"/>
      <c r="UEB1417" s="333"/>
      <c r="UEC1417" s="333"/>
      <c r="UED1417" s="333"/>
      <c r="UEE1417" s="333"/>
      <c r="UEF1417" s="333"/>
      <c r="UEG1417" s="333"/>
      <c r="UEH1417" s="333"/>
      <c r="UEI1417" s="333"/>
      <c r="UEJ1417" s="333"/>
      <c r="UEK1417" s="333"/>
      <c r="UEL1417" s="333"/>
      <c r="UEM1417" s="333"/>
      <c r="UEN1417" s="333"/>
      <c r="UEO1417" s="333"/>
      <c r="UEP1417" s="333"/>
      <c r="UEQ1417" s="333"/>
      <c r="UER1417" s="333"/>
      <c r="UES1417" s="333"/>
      <c r="UET1417" s="333"/>
      <c r="UEU1417" s="333"/>
      <c r="UEV1417" s="333"/>
      <c r="UEW1417" s="333"/>
      <c r="UEX1417" s="333"/>
      <c r="UEY1417" s="333"/>
      <c r="UEZ1417" s="333"/>
      <c r="UFA1417" s="333"/>
      <c r="UFB1417" s="333"/>
      <c r="UFC1417" s="333"/>
      <c r="UFD1417" s="333"/>
      <c r="UFE1417" s="333"/>
      <c r="UFF1417" s="333"/>
      <c r="UFG1417" s="333"/>
      <c r="UFH1417" s="333"/>
      <c r="UFI1417" s="333"/>
      <c r="UFJ1417" s="333"/>
      <c r="UFK1417" s="333"/>
      <c r="UFL1417" s="333"/>
      <c r="UFM1417" s="333"/>
      <c r="UFN1417" s="333"/>
      <c r="UFO1417" s="333"/>
      <c r="UFP1417" s="333"/>
      <c r="UFQ1417" s="333"/>
      <c r="UFR1417" s="333"/>
      <c r="UFS1417" s="333"/>
      <c r="UFT1417" s="333"/>
      <c r="UFU1417" s="333"/>
      <c r="UFV1417" s="333"/>
      <c r="UFW1417" s="333"/>
      <c r="UFX1417" s="333"/>
      <c r="UFY1417" s="333"/>
      <c r="UFZ1417" s="333"/>
      <c r="UGA1417" s="333"/>
      <c r="UGB1417" s="333"/>
      <c r="UGC1417" s="333"/>
      <c r="UGD1417" s="333"/>
      <c r="UGE1417" s="333"/>
      <c r="UGF1417" s="333"/>
      <c r="UGG1417" s="333"/>
      <c r="UGH1417" s="333"/>
      <c r="UGI1417" s="333"/>
      <c r="UGJ1417" s="333"/>
      <c r="UGK1417" s="333"/>
      <c r="UGL1417" s="333"/>
      <c r="UGM1417" s="333"/>
      <c r="UGN1417" s="333"/>
      <c r="UGO1417" s="333"/>
      <c r="UGP1417" s="333"/>
      <c r="UGQ1417" s="333"/>
      <c r="UGR1417" s="333"/>
      <c r="UGS1417" s="333"/>
      <c r="UGT1417" s="333"/>
      <c r="UGU1417" s="333"/>
      <c r="UGV1417" s="333"/>
      <c r="UGW1417" s="333"/>
      <c r="UGX1417" s="333"/>
      <c r="UGY1417" s="333"/>
      <c r="UGZ1417" s="333"/>
      <c r="UHA1417" s="333"/>
      <c r="UHB1417" s="333"/>
      <c r="UHC1417" s="333"/>
      <c r="UHD1417" s="333"/>
      <c r="UHE1417" s="333"/>
      <c r="UHF1417" s="333"/>
      <c r="UHG1417" s="333"/>
      <c r="UHH1417" s="333"/>
      <c r="UHI1417" s="333"/>
      <c r="UHJ1417" s="333"/>
      <c r="UHK1417" s="333"/>
      <c r="UHL1417" s="333"/>
      <c r="UHM1417" s="333"/>
      <c r="UHN1417" s="333"/>
      <c r="UHO1417" s="333"/>
      <c r="UHP1417" s="333"/>
      <c r="UHQ1417" s="333"/>
      <c r="UHR1417" s="333"/>
      <c r="UHS1417" s="333"/>
      <c r="UHT1417" s="333"/>
      <c r="UHU1417" s="333"/>
      <c r="UHV1417" s="333"/>
      <c r="UHW1417" s="333"/>
      <c r="UHX1417" s="333"/>
      <c r="UHY1417" s="333"/>
      <c r="UHZ1417" s="333"/>
      <c r="UIA1417" s="333"/>
      <c r="UIB1417" s="333"/>
      <c r="UIC1417" s="333"/>
      <c r="UID1417" s="333"/>
      <c r="UIE1417" s="333"/>
      <c r="UIF1417" s="333"/>
      <c r="UIG1417" s="333"/>
      <c r="UIH1417" s="333"/>
      <c r="UII1417" s="333"/>
      <c r="UIJ1417" s="333"/>
      <c r="UIK1417" s="333"/>
      <c r="UIL1417" s="333"/>
      <c r="UIM1417" s="333"/>
      <c r="UIN1417" s="333"/>
      <c r="UIO1417" s="333"/>
      <c r="UIP1417" s="333"/>
      <c r="UIQ1417" s="333"/>
      <c r="UIR1417" s="333"/>
      <c r="UIS1417" s="333"/>
      <c r="UIT1417" s="333"/>
      <c r="UIU1417" s="333"/>
      <c r="UIV1417" s="333"/>
      <c r="UIW1417" s="333"/>
      <c r="UIX1417" s="333"/>
      <c r="UIY1417" s="333"/>
      <c r="UIZ1417" s="333"/>
      <c r="UJA1417" s="333"/>
      <c r="UJB1417" s="333"/>
      <c r="UJC1417" s="333"/>
      <c r="UJD1417" s="333"/>
      <c r="UJE1417" s="333"/>
      <c r="UJF1417" s="333"/>
      <c r="UJG1417" s="333"/>
      <c r="UJH1417" s="333"/>
      <c r="UJI1417" s="333"/>
      <c r="UJJ1417" s="333"/>
      <c r="UJK1417" s="333"/>
      <c r="UJL1417" s="333"/>
      <c r="UJM1417" s="333"/>
      <c r="UJN1417" s="333"/>
      <c r="UJO1417" s="333"/>
      <c r="UJP1417" s="333"/>
      <c r="UJQ1417" s="333"/>
      <c r="UJR1417" s="333"/>
      <c r="UJS1417" s="333"/>
      <c r="UJT1417" s="333"/>
      <c r="UJU1417" s="333"/>
      <c r="UJV1417" s="333"/>
      <c r="UJW1417" s="333"/>
      <c r="UJX1417" s="333"/>
      <c r="UJY1417" s="333"/>
      <c r="UJZ1417" s="333"/>
      <c r="UKA1417" s="333"/>
      <c r="UKB1417" s="333"/>
      <c r="UKC1417" s="333"/>
      <c r="UKD1417" s="333"/>
      <c r="UKE1417" s="333"/>
      <c r="UKF1417" s="333"/>
      <c r="UKG1417" s="333"/>
      <c r="UKH1417" s="333"/>
      <c r="UKI1417" s="333"/>
      <c r="UKJ1417" s="333"/>
      <c r="UKK1417" s="333"/>
      <c r="UKL1417" s="333"/>
      <c r="UKM1417" s="333"/>
      <c r="UKN1417" s="333"/>
      <c r="UKO1417" s="333"/>
      <c r="UKP1417" s="333"/>
      <c r="UKQ1417" s="333"/>
      <c r="UKR1417" s="333"/>
      <c r="UKS1417" s="333"/>
      <c r="UKT1417" s="333"/>
      <c r="UKU1417" s="333"/>
      <c r="UKV1417" s="333"/>
      <c r="UKW1417" s="333"/>
      <c r="UKX1417" s="333"/>
      <c r="UKY1417" s="333"/>
      <c r="UKZ1417" s="333"/>
      <c r="ULA1417" s="333"/>
      <c r="ULB1417" s="333"/>
      <c r="ULC1417" s="333"/>
      <c r="ULD1417" s="333"/>
      <c r="ULE1417" s="333"/>
      <c r="ULF1417" s="333"/>
      <c r="ULG1417" s="333"/>
      <c r="ULH1417" s="333"/>
      <c r="ULI1417" s="333"/>
      <c r="ULJ1417" s="333"/>
      <c r="ULK1417" s="333"/>
      <c r="ULL1417" s="333"/>
      <c r="ULM1417" s="333"/>
      <c r="ULN1417" s="333"/>
      <c r="ULO1417" s="333"/>
      <c r="ULP1417" s="333"/>
      <c r="ULQ1417" s="333"/>
      <c r="ULR1417" s="333"/>
      <c r="ULS1417" s="333"/>
      <c r="ULT1417" s="333"/>
      <c r="ULU1417" s="333"/>
      <c r="ULV1417" s="333"/>
      <c r="ULW1417" s="333"/>
      <c r="ULX1417" s="333"/>
      <c r="ULY1417" s="333"/>
      <c r="ULZ1417" s="333"/>
      <c r="UMA1417" s="333"/>
      <c r="UMB1417" s="333"/>
      <c r="UMC1417" s="333"/>
      <c r="UMD1417" s="333"/>
      <c r="UME1417" s="333"/>
      <c r="UMF1417" s="333"/>
      <c r="UMG1417" s="333"/>
      <c r="UMH1417" s="333"/>
      <c r="UMI1417" s="333"/>
      <c r="UMJ1417" s="333"/>
      <c r="UMK1417" s="333"/>
      <c r="UML1417" s="333"/>
      <c r="UMM1417" s="333"/>
      <c r="UMN1417" s="333"/>
      <c r="UMO1417" s="333"/>
      <c r="UMP1417" s="333"/>
      <c r="UMQ1417" s="333"/>
      <c r="UMR1417" s="333"/>
      <c r="UMS1417" s="333"/>
      <c r="UMT1417" s="333"/>
      <c r="UMU1417" s="333"/>
      <c r="UMV1417" s="333"/>
      <c r="UMW1417" s="333"/>
      <c r="UMX1417" s="333"/>
      <c r="UMY1417" s="333"/>
      <c r="UMZ1417" s="333"/>
      <c r="UNA1417" s="333"/>
      <c r="UNB1417" s="333"/>
      <c r="UNC1417" s="333"/>
      <c r="UND1417" s="333"/>
      <c r="UNE1417" s="333"/>
      <c r="UNF1417" s="333"/>
      <c r="UNG1417" s="333"/>
      <c r="UNH1417" s="333"/>
      <c r="UNI1417" s="333"/>
      <c r="UNJ1417" s="333"/>
      <c r="UNK1417" s="333"/>
      <c r="UNL1417" s="333"/>
      <c r="UNM1417" s="333"/>
      <c r="UNN1417" s="333"/>
      <c r="UNO1417" s="333"/>
      <c r="UNP1417" s="333"/>
      <c r="UNQ1417" s="333"/>
      <c r="UNR1417" s="333"/>
      <c r="UNS1417" s="333"/>
      <c r="UNT1417" s="333"/>
      <c r="UNU1417" s="333"/>
      <c r="UNV1417" s="333"/>
      <c r="UNW1417" s="333"/>
      <c r="UNX1417" s="333"/>
      <c r="UNY1417" s="333"/>
      <c r="UNZ1417" s="333"/>
      <c r="UOA1417" s="333"/>
      <c r="UOB1417" s="333"/>
      <c r="UOC1417" s="333"/>
      <c r="UOD1417" s="333"/>
      <c r="UOE1417" s="333"/>
      <c r="UOF1417" s="333"/>
      <c r="UOG1417" s="333"/>
      <c r="UOH1417" s="333"/>
      <c r="UOI1417" s="333"/>
      <c r="UOJ1417" s="333"/>
      <c r="UOK1417" s="333"/>
      <c r="UOL1417" s="333"/>
      <c r="UOM1417" s="333"/>
      <c r="UON1417" s="333"/>
      <c r="UOO1417" s="333"/>
      <c r="UOP1417" s="333"/>
      <c r="UOQ1417" s="333"/>
      <c r="UOR1417" s="333"/>
      <c r="UOS1417" s="333"/>
      <c r="UOT1417" s="333"/>
      <c r="UOU1417" s="333"/>
      <c r="UOV1417" s="333"/>
      <c r="UOW1417" s="333"/>
      <c r="UOX1417" s="333"/>
      <c r="UOY1417" s="333"/>
      <c r="UOZ1417" s="333"/>
      <c r="UPA1417" s="333"/>
      <c r="UPB1417" s="333"/>
      <c r="UPC1417" s="333"/>
      <c r="UPD1417" s="333"/>
      <c r="UPE1417" s="333"/>
      <c r="UPF1417" s="333"/>
      <c r="UPG1417" s="333"/>
      <c r="UPH1417" s="333"/>
      <c r="UPI1417" s="333"/>
      <c r="UPJ1417" s="333"/>
      <c r="UPK1417" s="333"/>
      <c r="UPL1417" s="333"/>
      <c r="UPM1417" s="333"/>
      <c r="UPN1417" s="333"/>
      <c r="UPO1417" s="333"/>
      <c r="UPP1417" s="333"/>
      <c r="UPQ1417" s="333"/>
      <c r="UPR1417" s="333"/>
      <c r="UPS1417" s="333"/>
      <c r="UPT1417" s="333"/>
      <c r="UPU1417" s="333"/>
      <c r="UPV1417" s="333"/>
      <c r="UPW1417" s="333"/>
      <c r="UPX1417" s="333"/>
      <c r="UPY1417" s="333"/>
      <c r="UPZ1417" s="333"/>
      <c r="UQA1417" s="333"/>
      <c r="UQB1417" s="333"/>
      <c r="UQC1417" s="333"/>
      <c r="UQD1417" s="333"/>
      <c r="UQE1417" s="333"/>
      <c r="UQF1417" s="333"/>
      <c r="UQG1417" s="333"/>
      <c r="UQH1417" s="333"/>
      <c r="UQI1417" s="333"/>
      <c r="UQJ1417" s="333"/>
      <c r="UQK1417" s="333"/>
      <c r="UQL1417" s="333"/>
      <c r="UQM1417" s="333"/>
      <c r="UQN1417" s="333"/>
      <c r="UQO1417" s="333"/>
      <c r="UQP1417" s="333"/>
      <c r="UQQ1417" s="333"/>
      <c r="UQR1417" s="333"/>
      <c r="UQS1417" s="333"/>
      <c r="UQT1417" s="333"/>
      <c r="UQU1417" s="333"/>
      <c r="UQV1417" s="333"/>
      <c r="UQW1417" s="333"/>
      <c r="UQX1417" s="333"/>
      <c r="UQY1417" s="333"/>
      <c r="UQZ1417" s="333"/>
      <c r="URA1417" s="333"/>
      <c r="URB1417" s="333"/>
      <c r="URC1417" s="333"/>
      <c r="URD1417" s="333"/>
      <c r="URE1417" s="333"/>
      <c r="URF1417" s="333"/>
      <c r="URG1417" s="333"/>
      <c r="URH1417" s="333"/>
      <c r="URI1417" s="333"/>
      <c r="URJ1417" s="333"/>
      <c r="URK1417" s="333"/>
      <c r="URL1417" s="333"/>
      <c r="URM1417" s="333"/>
      <c r="URN1417" s="333"/>
      <c r="URO1417" s="333"/>
      <c r="URP1417" s="333"/>
      <c r="URQ1417" s="333"/>
      <c r="URR1417" s="333"/>
      <c r="URS1417" s="333"/>
      <c r="URT1417" s="333"/>
      <c r="URU1417" s="333"/>
      <c r="URV1417" s="333"/>
      <c r="URW1417" s="333"/>
      <c r="URX1417" s="333"/>
      <c r="URY1417" s="333"/>
      <c r="URZ1417" s="333"/>
      <c r="USA1417" s="333"/>
      <c r="USB1417" s="333"/>
      <c r="USC1417" s="333"/>
      <c r="USD1417" s="333"/>
      <c r="USE1417" s="333"/>
      <c r="USF1417" s="333"/>
      <c r="USG1417" s="333"/>
      <c r="USH1417" s="333"/>
      <c r="USI1417" s="333"/>
      <c r="USJ1417" s="333"/>
      <c r="USK1417" s="333"/>
      <c r="USL1417" s="333"/>
      <c r="USM1417" s="333"/>
      <c r="USN1417" s="333"/>
      <c r="USO1417" s="333"/>
      <c r="USP1417" s="333"/>
      <c r="USQ1417" s="333"/>
      <c r="USR1417" s="333"/>
      <c r="USS1417" s="333"/>
      <c r="UST1417" s="333"/>
      <c r="USU1417" s="333"/>
      <c r="USV1417" s="333"/>
      <c r="USW1417" s="333"/>
      <c r="USX1417" s="333"/>
      <c r="USY1417" s="333"/>
      <c r="USZ1417" s="333"/>
      <c r="UTA1417" s="333"/>
      <c r="UTB1417" s="333"/>
      <c r="UTC1417" s="333"/>
      <c r="UTD1417" s="333"/>
      <c r="UTE1417" s="333"/>
      <c r="UTF1417" s="333"/>
      <c r="UTG1417" s="333"/>
      <c r="UTH1417" s="333"/>
      <c r="UTI1417" s="333"/>
      <c r="UTJ1417" s="333"/>
      <c r="UTK1417" s="333"/>
      <c r="UTL1417" s="333"/>
      <c r="UTM1417" s="333"/>
      <c r="UTN1417" s="333"/>
      <c r="UTO1417" s="333"/>
      <c r="UTP1417" s="333"/>
      <c r="UTQ1417" s="333"/>
      <c r="UTR1417" s="333"/>
      <c r="UTS1417" s="333"/>
      <c r="UTT1417" s="333"/>
      <c r="UTU1417" s="333"/>
      <c r="UTV1417" s="333"/>
      <c r="UTW1417" s="333"/>
      <c r="UTX1417" s="333"/>
      <c r="UTY1417" s="333"/>
      <c r="UTZ1417" s="333"/>
      <c r="UUA1417" s="333"/>
      <c r="UUB1417" s="333"/>
      <c r="UUC1417" s="333"/>
      <c r="UUD1417" s="333"/>
      <c r="UUE1417" s="333"/>
      <c r="UUF1417" s="333"/>
      <c r="UUG1417" s="333"/>
      <c r="UUH1417" s="333"/>
      <c r="UUI1417" s="333"/>
      <c r="UUJ1417" s="333"/>
      <c r="UUK1417" s="333"/>
      <c r="UUL1417" s="333"/>
      <c r="UUM1417" s="333"/>
      <c r="UUN1417" s="333"/>
      <c r="UUO1417" s="333"/>
      <c r="UUP1417" s="333"/>
      <c r="UUQ1417" s="333"/>
      <c r="UUR1417" s="333"/>
      <c r="UUS1417" s="333"/>
      <c r="UUT1417" s="333"/>
      <c r="UUU1417" s="333"/>
      <c r="UUV1417" s="333"/>
      <c r="UUW1417" s="333"/>
      <c r="UUX1417" s="333"/>
      <c r="UUY1417" s="333"/>
      <c r="UUZ1417" s="333"/>
      <c r="UVA1417" s="333"/>
      <c r="UVB1417" s="333"/>
      <c r="UVC1417" s="333"/>
      <c r="UVD1417" s="333"/>
      <c r="UVE1417" s="333"/>
      <c r="UVF1417" s="333"/>
      <c r="UVG1417" s="333"/>
      <c r="UVH1417" s="333"/>
      <c r="UVI1417" s="333"/>
      <c r="UVJ1417" s="333"/>
      <c r="UVK1417" s="333"/>
      <c r="UVL1417" s="333"/>
      <c r="UVM1417" s="333"/>
      <c r="UVN1417" s="333"/>
      <c r="UVO1417" s="333"/>
      <c r="UVP1417" s="333"/>
      <c r="UVQ1417" s="333"/>
      <c r="UVR1417" s="333"/>
      <c r="UVS1417" s="333"/>
      <c r="UVT1417" s="333"/>
      <c r="UVU1417" s="333"/>
      <c r="UVV1417" s="333"/>
      <c r="UVW1417" s="333"/>
      <c r="UVX1417" s="333"/>
      <c r="UVY1417" s="333"/>
      <c r="UVZ1417" s="333"/>
      <c r="UWA1417" s="333"/>
      <c r="UWB1417" s="333"/>
      <c r="UWC1417" s="333"/>
      <c r="UWD1417" s="333"/>
      <c r="UWE1417" s="333"/>
      <c r="UWF1417" s="333"/>
      <c r="UWG1417" s="333"/>
      <c r="UWH1417" s="333"/>
      <c r="UWI1417" s="333"/>
      <c r="UWJ1417" s="333"/>
      <c r="UWK1417" s="333"/>
      <c r="UWL1417" s="333"/>
      <c r="UWM1417" s="333"/>
      <c r="UWN1417" s="333"/>
      <c r="UWO1417" s="333"/>
      <c r="UWP1417" s="333"/>
      <c r="UWQ1417" s="333"/>
      <c r="UWR1417" s="333"/>
      <c r="UWS1417" s="333"/>
      <c r="UWT1417" s="333"/>
      <c r="UWU1417" s="333"/>
      <c r="UWV1417" s="333"/>
      <c r="UWW1417" s="333"/>
      <c r="UWX1417" s="333"/>
      <c r="UWY1417" s="333"/>
      <c r="UWZ1417" s="333"/>
      <c r="UXA1417" s="333"/>
      <c r="UXB1417" s="333"/>
      <c r="UXC1417" s="333"/>
      <c r="UXD1417" s="333"/>
      <c r="UXE1417" s="333"/>
      <c r="UXF1417" s="333"/>
      <c r="UXG1417" s="333"/>
      <c r="UXH1417" s="333"/>
      <c r="UXI1417" s="333"/>
      <c r="UXJ1417" s="333"/>
      <c r="UXK1417" s="333"/>
      <c r="UXL1417" s="333"/>
      <c r="UXM1417" s="333"/>
      <c r="UXN1417" s="333"/>
      <c r="UXO1417" s="333"/>
      <c r="UXP1417" s="333"/>
      <c r="UXQ1417" s="333"/>
      <c r="UXR1417" s="333"/>
      <c r="UXS1417" s="333"/>
      <c r="UXT1417" s="333"/>
      <c r="UXU1417" s="333"/>
      <c r="UXV1417" s="333"/>
      <c r="UXW1417" s="333"/>
      <c r="UXX1417" s="333"/>
      <c r="UXY1417" s="333"/>
      <c r="UXZ1417" s="333"/>
      <c r="UYA1417" s="333"/>
      <c r="UYB1417" s="333"/>
      <c r="UYC1417" s="333"/>
      <c r="UYD1417" s="333"/>
      <c r="UYE1417" s="333"/>
      <c r="UYF1417" s="333"/>
      <c r="UYG1417" s="333"/>
      <c r="UYH1417" s="333"/>
      <c r="UYI1417" s="333"/>
      <c r="UYJ1417" s="333"/>
      <c r="UYK1417" s="333"/>
      <c r="UYL1417" s="333"/>
      <c r="UYM1417" s="333"/>
      <c r="UYN1417" s="333"/>
      <c r="UYO1417" s="333"/>
      <c r="UYP1417" s="333"/>
      <c r="UYQ1417" s="333"/>
      <c r="UYR1417" s="333"/>
      <c r="UYS1417" s="333"/>
      <c r="UYT1417" s="333"/>
      <c r="UYU1417" s="333"/>
      <c r="UYV1417" s="333"/>
      <c r="UYW1417" s="333"/>
      <c r="UYX1417" s="333"/>
      <c r="UYY1417" s="333"/>
      <c r="UYZ1417" s="333"/>
      <c r="UZA1417" s="333"/>
      <c r="UZB1417" s="333"/>
      <c r="UZC1417" s="333"/>
      <c r="UZD1417" s="333"/>
      <c r="UZE1417" s="333"/>
      <c r="UZF1417" s="333"/>
      <c r="UZG1417" s="333"/>
      <c r="UZH1417" s="333"/>
      <c r="UZI1417" s="333"/>
      <c r="UZJ1417" s="333"/>
      <c r="UZK1417" s="333"/>
      <c r="UZL1417" s="333"/>
      <c r="UZM1417" s="333"/>
      <c r="UZN1417" s="333"/>
      <c r="UZO1417" s="333"/>
      <c r="UZP1417" s="333"/>
      <c r="UZQ1417" s="333"/>
      <c r="UZR1417" s="333"/>
      <c r="UZS1417" s="333"/>
      <c r="UZT1417" s="333"/>
      <c r="UZU1417" s="333"/>
      <c r="UZV1417" s="333"/>
      <c r="UZW1417" s="333"/>
      <c r="UZX1417" s="333"/>
      <c r="UZY1417" s="333"/>
      <c r="UZZ1417" s="333"/>
      <c r="VAA1417" s="333"/>
      <c r="VAB1417" s="333"/>
      <c r="VAC1417" s="333"/>
      <c r="VAD1417" s="333"/>
      <c r="VAE1417" s="333"/>
      <c r="VAF1417" s="333"/>
      <c r="VAG1417" s="333"/>
      <c r="VAH1417" s="333"/>
      <c r="VAI1417" s="333"/>
      <c r="VAJ1417" s="333"/>
      <c r="VAK1417" s="333"/>
      <c r="VAL1417" s="333"/>
      <c r="VAM1417" s="333"/>
      <c r="VAN1417" s="333"/>
      <c r="VAO1417" s="333"/>
      <c r="VAP1417" s="333"/>
      <c r="VAQ1417" s="333"/>
      <c r="VAR1417" s="333"/>
      <c r="VAS1417" s="333"/>
      <c r="VAT1417" s="333"/>
      <c r="VAU1417" s="333"/>
      <c r="VAV1417" s="333"/>
      <c r="VAW1417" s="333"/>
      <c r="VAX1417" s="333"/>
      <c r="VAY1417" s="333"/>
      <c r="VAZ1417" s="333"/>
      <c r="VBA1417" s="333"/>
      <c r="VBB1417" s="333"/>
      <c r="VBC1417" s="333"/>
      <c r="VBD1417" s="333"/>
      <c r="VBE1417" s="333"/>
      <c r="VBF1417" s="333"/>
      <c r="VBG1417" s="333"/>
      <c r="VBH1417" s="333"/>
      <c r="VBI1417" s="333"/>
      <c r="VBJ1417" s="333"/>
      <c r="VBK1417" s="333"/>
      <c r="VBL1417" s="333"/>
      <c r="VBM1417" s="333"/>
      <c r="VBN1417" s="333"/>
      <c r="VBO1417" s="333"/>
      <c r="VBP1417" s="333"/>
      <c r="VBQ1417" s="333"/>
      <c r="VBR1417" s="333"/>
      <c r="VBS1417" s="333"/>
      <c r="VBT1417" s="333"/>
      <c r="VBU1417" s="333"/>
      <c r="VBV1417" s="333"/>
      <c r="VBW1417" s="333"/>
      <c r="VBX1417" s="333"/>
      <c r="VBY1417" s="333"/>
      <c r="VBZ1417" s="333"/>
      <c r="VCA1417" s="333"/>
      <c r="VCB1417" s="333"/>
      <c r="VCC1417" s="333"/>
      <c r="VCD1417" s="333"/>
      <c r="VCE1417" s="333"/>
      <c r="VCF1417" s="333"/>
      <c r="VCG1417" s="333"/>
      <c r="VCH1417" s="333"/>
      <c r="VCI1417" s="333"/>
      <c r="VCJ1417" s="333"/>
      <c r="VCK1417" s="333"/>
      <c r="VCL1417" s="333"/>
      <c r="VCM1417" s="333"/>
      <c r="VCN1417" s="333"/>
      <c r="VCO1417" s="333"/>
      <c r="VCP1417" s="333"/>
      <c r="VCQ1417" s="333"/>
      <c r="VCR1417" s="333"/>
      <c r="VCS1417" s="333"/>
      <c r="VCT1417" s="333"/>
      <c r="VCU1417" s="333"/>
      <c r="VCV1417" s="333"/>
      <c r="VCW1417" s="333"/>
      <c r="VCX1417" s="333"/>
      <c r="VCY1417" s="333"/>
      <c r="VCZ1417" s="333"/>
      <c r="VDA1417" s="333"/>
      <c r="VDB1417" s="333"/>
      <c r="VDC1417" s="333"/>
      <c r="VDD1417" s="333"/>
      <c r="VDE1417" s="333"/>
      <c r="VDF1417" s="333"/>
      <c r="VDG1417" s="333"/>
      <c r="VDH1417" s="333"/>
      <c r="VDI1417" s="333"/>
      <c r="VDJ1417" s="333"/>
      <c r="VDK1417" s="333"/>
      <c r="VDL1417" s="333"/>
      <c r="VDM1417" s="333"/>
      <c r="VDN1417" s="333"/>
      <c r="VDO1417" s="333"/>
      <c r="VDP1417" s="333"/>
      <c r="VDQ1417" s="333"/>
      <c r="VDR1417" s="333"/>
      <c r="VDS1417" s="333"/>
      <c r="VDT1417" s="333"/>
      <c r="VDU1417" s="333"/>
      <c r="VDV1417" s="333"/>
      <c r="VDW1417" s="333"/>
      <c r="VDX1417" s="333"/>
      <c r="VDY1417" s="333"/>
      <c r="VDZ1417" s="333"/>
      <c r="VEA1417" s="333"/>
      <c r="VEB1417" s="333"/>
      <c r="VEC1417" s="333"/>
      <c r="VED1417" s="333"/>
      <c r="VEE1417" s="333"/>
      <c r="VEF1417" s="333"/>
      <c r="VEG1417" s="333"/>
      <c r="VEH1417" s="333"/>
      <c r="VEI1417" s="333"/>
      <c r="VEJ1417" s="333"/>
      <c r="VEK1417" s="333"/>
      <c r="VEL1417" s="333"/>
      <c r="VEM1417" s="333"/>
      <c r="VEN1417" s="333"/>
      <c r="VEO1417" s="333"/>
      <c r="VEP1417" s="333"/>
      <c r="VEQ1417" s="333"/>
      <c r="VER1417" s="333"/>
      <c r="VES1417" s="333"/>
      <c r="VET1417" s="333"/>
      <c r="VEU1417" s="333"/>
      <c r="VEV1417" s="333"/>
      <c r="VEW1417" s="333"/>
      <c r="VEX1417" s="333"/>
      <c r="VEY1417" s="333"/>
      <c r="VEZ1417" s="333"/>
      <c r="VFA1417" s="333"/>
      <c r="VFB1417" s="333"/>
      <c r="VFC1417" s="333"/>
      <c r="VFD1417" s="333"/>
      <c r="VFE1417" s="333"/>
      <c r="VFF1417" s="333"/>
      <c r="VFG1417" s="333"/>
      <c r="VFH1417" s="333"/>
      <c r="VFI1417" s="333"/>
      <c r="VFJ1417" s="333"/>
      <c r="VFK1417" s="333"/>
      <c r="VFL1417" s="333"/>
      <c r="VFM1417" s="333"/>
      <c r="VFN1417" s="333"/>
      <c r="VFO1417" s="333"/>
      <c r="VFP1417" s="333"/>
      <c r="VFQ1417" s="333"/>
      <c r="VFR1417" s="333"/>
      <c r="VFS1417" s="333"/>
      <c r="VFT1417" s="333"/>
      <c r="VFU1417" s="333"/>
      <c r="VFV1417" s="333"/>
      <c r="VFW1417" s="333"/>
      <c r="VFX1417" s="333"/>
      <c r="VFY1417" s="333"/>
      <c r="VFZ1417" s="333"/>
      <c r="VGA1417" s="333"/>
      <c r="VGB1417" s="333"/>
      <c r="VGC1417" s="333"/>
      <c r="VGD1417" s="333"/>
      <c r="VGE1417" s="333"/>
      <c r="VGF1417" s="333"/>
      <c r="VGG1417" s="333"/>
      <c r="VGH1417" s="333"/>
      <c r="VGI1417" s="333"/>
      <c r="VGJ1417" s="333"/>
      <c r="VGK1417" s="333"/>
      <c r="VGL1417" s="333"/>
      <c r="VGM1417" s="333"/>
      <c r="VGN1417" s="333"/>
      <c r="VGO1417" s="333"/>
      <c r="VGP1417" s="333"/>
      <c r="VGQ1417" s="333"/>
      <c r="VGR1417" s="333"/>
      <c r="VGS1417" s="333"/>
      <c r="VGT1417" s="333"/>
      <c r="VGU1417" s="333"/>
      <c r="VGV1417" s="333"/>
      <c r="VGW1417" s="333"/>
      <c r="VGX1417" s="333"/>
      <c r="VGY1417" s="333"/>
      <c r="VGZ1417" s="333"/>
      <c r="VHA1417" s="333"/>
      <c r="VHB1417" s="333"/>
      <c r="VHC1417" s="333"/>
      <c r="VHD1417" s="333"/>
      <c r="VHE1417" s="333"/>
      <c r="VHF1417" s="333"/>
      <c r="VHG1417" s="333"/>
      <c r="VHH1417" s="333"/>
      <c r="VHI1417" s="333"/>
      <c r="VHJ1417" s="333"/>
      <c r="VHK1417" s="333"/>
      <c r="VHL1417" s="333"/>
      <c r="VHM1417" s="333"/>
      <c r="VHN1417" s="333"/>
      <c r="VHO1417" s="333"/>
      <c r="VHP1417" s="333"/>
      <c r="VHQ1417" s="333"/>
      <c r="VHR1417" s="333"/>
      <c r="VHS1417" s="333"/>
      <c r="VHT1417" s="333"/>
      <c r="VHU1417" s="333"/>
      <c r="VHV1417" s="333"/>
      <c r="VHW1417" s="333"/>
      <c r="VHX1417" s="333"/>
      <c r="VHY1417" s="333"/>
      <c r="VHZ1417" s="333"/>
      <c r="VIA1417" s="333"/>
      <c r="VIB1417" s="333"/>
      <c r="VIC1417" s="333"/>
      <c r="VID1417" s="333"/>
      <c r="VIE1417" s="333"/>
      <c r="VIF1417" s="333"/>
      <c r="VIG1417" s="333"/>
      <c r="VIH1417" s="333"/>
      <c r="VII1417" s="333"/>
      <c r="VIJ1417" s="333"/>
      <c r="VIK1417" s="333"/>
      <c r="VIL1417" s="333"/>
      <c r="VIM1417" s="333"/>
      <c r="VIN1417" s="333"/>
      <c r="VIO1417" s="333"/>
      <c r="VIP1417" s="333"/>
      <c r="VIQ1417" s="333"/>
      <c r="VIR1417" s="333"/>
      <c r="VIS1417" s="333"/>
      <c r="VIT1417" s="333"/>
      <c r="VIU1417" s="333"/>
      <c r="VIV1417" s="333"/>
      <c r="VIW1417" s="333"/>
      <c r="VIX1417" s="333"/>
      <c r="VIY1417" s="333"/>
      <c r="VIZ1417" s="333"/>
      <c r="VJA1417" s="333"/>
      <c r="VJB1417" s="333"/>
      <c r="VJC1417" s="333"/>
      <c r="VJD1417" s="333"/>
      <c r="VJE1417" s="333"/>
      <c r="VJF1417" s="333"/>
      <c r="VJG1417" s="333"/>
      <c r="VJH1417" s="333"/>
      <c r="VJI1417" s="333"/>
      <c r="VJJ1417" s="333"/>
      <c r="VJK1417" s="333"/>
      <c r="VJL1417" s="333"/>
      <c r="VJM1417" s="333"/>
      <c r="VJN1417" s="333"/>
      <c r="VJO1417" s="333"/>
      <c r="VJP1417" s="333"/>
      <c r="VJQ1417" s="333"/>
      <c r="VJR1417" s="333"/>
      <c r="VJS1417" s="333"/>
      <c r="VJT1417" s="333"/>
      <c r="VJU1417" s="333"/>
      <c r="VJV1417" s="333"/>
      <c r="VJW1417" s="333"/>
      <c r="VJX1417" s="333"/>
      <c r="VJY1417" s="333"/>
      <c r="VJZ1417" s="333"/>
      <c r="VKA1417" s="333"/>
      <c r="VKB1417" s="333"/>
      <c r="VKC1417" s="333"/>
      <c r="VKD1417" s="333"/>
      <c r="VKE1417" s="333"/>
      <c r="VKF1417" s="333"/>
      <c r="VKG1417" s="333"/>
      <c r="VKH1417" s="333"/>
      <c r="VKI1417" s="333"/>
      <c r="VKJ1417" s="333"/>
      <c r="VKK1417" s="333"/>
      <c r="VKL1417" s="333"/>
      <c r="VKM1417" s="333"/>
      <c r="VKN1417" s="333"/>
      <c r="VKO1417" s="333"/>
      <c r="VKP1417" s="333"/>
      <c r="VKQ1417" s="333"/>
      <c r="VKR1417" s="333"/>
      <c r="VKS1417" s="333"/>
      <c r="VKT1417" s="333"/>
      <c r="VKU1417" s="333"/>
      <c r="VKV1417" s="333"/>
      <c r="VKW1417" s="333"/>
      <c r="VKX1417" s="333"/>
      <c r="VKY1417" s="333"/>
      <c r="VKZ1417" s="333"/>
      <c r="VLA1417" s="333"/>
      <c r="VLB1417" s="333"/>
      <c r="VLC1417" s="333"/>
      <c r="VLD1417" s="333"/>
      <c r="VLE1417" s="333"/>
      <c r="VLF1417" s="333"/>
      <c r="VLG1417" s="333"/>
      <c r="VLH1417" s="333"/>
      <c r="VLI1417" s="333"/>
      <c r="VLJ1417" s="333"/>
      <c r="VLK1417" s="333"/>
      <c r="VLL1417" s="333"/>
      <c r="VLM1417" s="333"/>
      <c r="VLN1417" s="333"/>
      <c r="VLO1417" s="333"/>
      <c r="VLP1417" s="333"/>
      <c r="VLQ1417" s="333"/>
      <c r="VLR1417" s="333"/>
      <c r="VLS1417" s="333"/>
      <c r="VLT1417" s="333"/>
      <c r="VLU1417" s="333"/>
      <c r="VLV1417" s="333"/>
      <c r="VLW1417" s="333"/>
      <c r="VLX1417" s="333"/>
      <c r="VLY1417" s="333"/>
      <c r="VLZ1417" s="333"/>
      <c r="VMA1417" s="333"/>
      <c r="VMB1417" s="333"/>
      <c r="VMC1417" s="333"/>
      <c r="VMD1417" s="333"/>
      <c r="VME1417" s="333"/>
      <c r="VMF1417" s="333"/>
      <c r="VMG1417" s="333"/>
      <c r="VMH1417" s="333"/>
      <c r="VMI1417" s="333"/>
      <c r="VMJ1417" s="333"/>
      <c r="VMK1417" s="333"/>
      <c r="VML1417" s="333"/>
      <c r="VMM1417" s="333"/>
      <c r="VMN1417" s="333"/>
      <c r="VMO1417" s="333"/>
      <c r="VMP1417" s="333"/>
      <c r="VMQ1417" s="333"/>
      <c r="VMR1417" s="333"/>
      <c r="VMS1417" s="333"/>
      <c r="VMT1417" s="333"/>
      <c r="VMU1417" s="333"/>
      <c r="VMV1417" s="333"/>
      <c r="VMW1417" s="333"/>
      <c r="VMX1417" s="333"/>
      <c r="VMY1417" s="333"/>
      <c r="VMZ1417" s="333"/>
      <c r="VNA1417" s="333"/>
      <c r="VNB1417" s="333"/>
      <c r="VNC1417" s="333"/>
      <c r="VND1417" s="333"/>
      <c r="VNE1417" s="333"/>
      <c r="VNF1417" s="333"/>
      <c r="VNG1417" s="333"/>
      <c r="VNH1417" s="333"/>
      <c r="VNI1417" s="333"/>
      <c r="VNJ1417" s="333"/>
      <c r="VNK1417" s="333"/>
      <c r="VNL1417" s="333"/>
      <c r="VNM1417" s="333"/>
      <c r="VNN1417" s="333"/>
      <c r="VNO1417" s="333"/>
      <c r="VNP1417" s="333"/>
      <c r="VNQ1417" s="333"/>
      <c r="VNR1417" s="333"/>
      <c r="VNS1417" s="333"/>
      <c r="VNT1417" s="333"/>
      <c r="VNU1417" s="333"/>
      <c r="VNV1417" s="333"/>
      <c r="VNW1417" s="333"/>
      <c r="VNX1417" s="333"/>
      <c r="VNY1417" s="333"/>
      <c r="VNZ1417" s="333"/>
      <c r="VOA1417" s="333"/>
      <c r="VOB1417" s="333"/>
      <c r="VOC1417" s="333"/>
      <c r="VOD1417" s="333"/>
      <c r="VOE1417" s="333"/>
      <c r="VOF1417" s="333"/>
      <c r="VOG1417" s="333"/>
      <c r="VOH1417" s="333"/>
      <c r="VOI1417" s="333"/>
      <c r="VOJ1417" s="333"/>
      <c r="VOK1417" s="333"/>
      <c r="VOL1417" s="333"/>
      <c r="VOM1417" s="333"/>
      <c r="VON1417" s="333"/>
      <c r="VOO1417" s="333"/>
      <c r="VOP1417" s="333"/>
      <c r="VOQ1417" s="333"/>
      <c r="VOR1417" s="333"/>
      <c r="VOS1417" s="333"/>
      <c r="VOT1417" s="333"/>
      <c r="VOU1417" s="333"/>
      <c r="VOV1417" s="333"/>
      <c r="VOW1417" s="333"/>
      <c r="VOX1417" s="333"/>
      <c r="VOY1417" s="333"/>
      <c r="VOZ1417" s="333"/>
      <c r="VPA1417" s="333"/>
      <c r="VPB1417" s="333"/>
      <c r="VPC1417" s="333"/>
      <c r="VPD1417" s="333"/>
      <c r="VPE1417" s="333"/>
      <c r="VPF1417" s="333"/>
      <c r="VPG1417" s="333"/>
      <c r="VPH1417" s="333"/>
      <c r="VPI1417" s="333"/>
      <c r="VPJ1417" s="333"/>
      <c r="VPK1417" s="333"/>
      <c r="VPL1417" s="333"/>
      <c r="VPM1417" s="333"/>
      <c r="VPN1417" s="333"/>
      <c r="VPO1417" s="333"/>
      <c r="VPP1417" s="333"/>
      <c r="VPQ1417" s="333"/>
      <c r="VPR1417" s="333"/>
      <c r="VPS1417" s="333"/>
      <c r="VPT1417" s="333"/>
      <c r="VPU1417" s="333"/>
      <c r="VPV1417" s="333"/>
      <c r="VPW1417" s="333"/>
      <c r="VPX1417" s="333"/>
      <c r="VPY1417" s="333"/>
      <c r="VPZ1417" s="333"/>
      <c r="VQA1417" s="333"/>
      <c r="VQB1417" s="333"/>
      <c r="VQC1417" s="333"/>
      <c r="VQD1417" s="333"/>
      <c r="VQE1417" s="333"/>
      <c r="VQF1417" s="333"/>
      <c r="VQG1417" s="333"/>
      <c r="VQH1417" s="333"/>
      <c r="VQI1417" s="333"/>
      <c r="VQJ1417" s="333"/>
      <c r="VQK1417" s="333"/>
      <c r="VQL1417" s="333"/>
      <c r="VQM1417" s="333"/>
      <c r="VQN1417" s="333"/>
      <c r="VQO1417" s="333"/>
      <c r="VQP1417" s="333"/>
      <c r="VQQ1417" s="333"/>
      <c r="VQR1417" s="333"/>
      <c r="VQS1417" s="333"/>
      <c r="VQT1417" s="333"/>
      <c r="VQU1417" s="333"/>
      <c r="VQV1417" s="333"/>
      <c r="VQW1417" s="333"/>
      <c r="VQX1417" s="333"/>
      <c r="VQY1417" s="333"/>
      <c r="VQZ1417" s="333"/>
      <c r="VRA1417" s="333"/>
      <c r="VRB1417" s="333"/>
      <c r="VRC1417" s="333"/>
      <c r="VRD1417" s="333"/>
      <c r="VRE1417" s="333"/>
      <c r="VRF1417" s="333"/>
      <c r="VRG1417" s="333"/>
      <c r="VRH1417" s="333"/>
      <c r="VRI1417" s="333"/>
      <c r="VRJ1417" s="333"/>
      <c r="VRK1417" s="333"/>
      <c r="VRL1417" s="333"/>
      <c r="VRM1417" s="333"/>
      <c r="VRN1417" s="333"/>
      <c r="VRO1417" s="333"/>
      <c r="VRP1417" s="333"/>
      <c r="VRQ1417" s="333"/>
      <c r="VRR1417" s="333"/>
      <c r="VRS1417" s="333"/>
      <c r="VRT1417" s="333"/>
      <c r="VRU1417" s="333"/>
      <c r="VRV1417" s="333"/>
      <c r="VRW1417" s="333"/>
      <c r="VRX1417" s="333"/>
      <c r="VRY1417" s="333"/>
      <c r="VRZ1417" s="333"/>
      <c r="VSA1417" s="333"/>
      <c r="VSB1417" s="333"/>
      <c r="VSC1417" s="333"/>
      <c r="VSD1417" s="333"/>
      <c r="VSE1417" s="333"/>
      <c r="VSF1417" s="333"/>
      <c r="VSG1417" s="333"/>
      <c r="VSH1417" s="333"/>
      <c r="VSI1417" s="333"/>
      <c r="VSJ1417" s="333"/>
      <c r="VSK1417" s="333"/>
      <c r="VSL1417" s="333"/>
      <c r="VSM1417" s="333"/>
      <c r="VSN1417" s="333"/>
      <c r="VSO1417" s="333"/>
      <c r="VSP1417" s="333"/>
      <c r="VSQ1417" s="333"/>
      <c r="VSR1417" s="333"/>
      <c r="VSS1417" s="333"/>
      <c r="VST1417" s="333"/>
      <c r="VSU1417" s="333"/>
      <c r="VSV1417" s="333"/>
      <c r="VSW1417" s="333"/>
      <c r="VSX1417" s="333"/>
      <c r="VSY1417" s="333"/>
      <c r="VSZ1417" s="333"/>
      <c r="VTA1417" s="333"/>
      <c r="VTB1417" s="333"/>
      <c r="VTC1417" s="333"/>
      <c r="VTD1417" s="333"/>
      <c r="VTE1417" s="333"/>
      <c r="VTF1417" s="333"/>
      <c r="VTG1417" s="333"/>
      <c r="VTH1417" s="333"/>
      <c r="VTI1417" s="333"/>
      <c r="VTJ1417" s="333"/>
      <c r="VTK1417" s="333"/>
      <c r="VTL1417" s="333"/>
      <c r="VTM1417" s="333"/>
      <c r="VTN1417" s="333"/>
      <c r="VTO1417" s="333"/>
      <c r="VTP1417" s="333"/>
      <c r="VTQ1417" s="333"/>
      <c r="VTR1417" s="333"/>
      <c r="VTS1417" s="333"/>
      <c r="VTT1417" s="333"/>
      <c r="VTU1417" s="333"/>
      <c r="VTV1417" s="333"/>
      <c r="VTW1417" s="333"/>
      <c r="VTX1417" s="333"/>
      <c r="VTY1417" s="333"/>
      <c r="VTZ1417" s="333"/>
      <c r="VUA1417" s="333"/>
      <c r="VUB1417" s="333"/>
      <c r="VUC1417" s="333"/>
      <c r="VUD1417" s="333"/>
      <c r="VUE1417" s="333"/>
      <c r="VUF1417" s="333"/>
      <c r="VUG1417" s="333"/>
      <c r="VUH1417" s="333"/>
      <c r="VUI1417" s="333"/>
      <c r="VUJ1417" s="333"/>
      <c r="VUK1417" s="333"/>
      <c r="VUL1417" s="333"/>
      <c r="VUM1417" s="333"/>
      <c r="VUN1417" s="333"/>
      <c r="VUO1417" s="333"/>
      <c r="VUP1417" s="333"/>
      <c r="VUQ1417" s="333"/>
      <c r="VUR1417" s="333"/>
      <c r="VUS1417" s="333"/>
      <c r="VUT1417" s="333"/>
      <c r="VUU1417" s="333"/>
      <c r="VUV1417" s="333"/>
      <c r="VUW1417" s="333"/>
      <c r="VUX1417" s="333"/>
      <c r="VUY1417" s="333"/>
      <c r="VUZ1417" s="333"/>
      <c r="VVA1417" s="333"/>
      <c r="VVB1417" s="333"/>
      <c r="VVC1417" s="333"/>
      <c r="VVD1417" s="333"/>
      <c r="VVE1417" s="333"/>
      <c r="VVF1417" s="333"/>
      <c r="VVG1417" s="333"/>
      <c r="VVH1417" s="333"/>
      <c r="VVI1417" s="333"/>
      <c r="VVJ1417" s="333"/>
      <c r="VVK1417" s="333"/>
      <c r="VVL1417" s="333"/>
      <c r="VVM1417" s="333"/>
      <c r="VVN1417" s="333"/>
      <c r="VVO1417" s="333"/>
      <c r="VVP1417" s="333"/>
      <c r="VVQ1417" s="333"/>
      <c r="VVR1417" s="333"/>
      <c r="VVS1417" s="333"/>
      <c r="VVT1417" s="333"/>
      <c r="VVU1417" s="333"/>
      <c r="VVV1417" s="333"/>
      <c r="VVW1417" s="333"/>
      <c r="VVX1417" s="333"/>
      <c r="VVY1417" s="333"/>
      <c r="VVZ1417" s="333"/>
      <c r="VWA1417" s="333"/>
      <c r="VWB1417" s="333"/>
      <c r="VWC1417" s="333"/>
      <c r="VWD1417" s="333"/>
      <c r="VWE1417" s="333"/>
      <c r="VWF1417" s="333"/>
      <c r="VWG1417" s="333"/>
      <c r="VWH1417" s="333"/>
      <c r="VWI1417" s="333"/>
      <c r="VWJ1417" s="333"/>
      <c r="VWK1417" s="333"/>
      <c r="VWL1417" s="333"/>
      <c r="VWM1417" s="333"/>
      <c r="VWN1417" s="333"/>
      <c r="VWO1417" s="333"/>
      <c r="VWP1417" s="333"/>
      <c r="VWQ1417" s="333"/>
      <c r="VWR1417" s="333"/>
      <c r="VWS1417" s="333"/>
      <c r="VWT1417" s="333"/>
      <c r="VWU1417" s="333"/>
      <c r="VWV1417" s="333"/>
      <c r="VWW1417" s="333"/>
      <c r="VWX1417" s="333"/>
      <c r="VWY1417" s="333"/>
      <c r="VWZ1417" s="333"/>
      <c r="VXA1417" s="333"/>
      <c r="VXB1417" s="333"/>
      <c r="VXC1417" s="333"/>
      <c r="VXD1417" s="333"/>
      <c r="VXE1417" s="333"/>
      <c r="VXF1417" s="333"/>
      <c r="VXG1417" s="333"/>
      <c r="VXH1417" s="333"/>
      <c r="VXI1417" s="333"/>
      <c r="VXJ1417" s="333"/>
      <c r="VXK1417" s="333"/>
      <c r="VXL1417" s="333"/>
      <c r="VXM1417" s="333"/>
      <c r="VXN1417" s="333"/>
      <c r="VXO1417" s="333"/>
      <c r="VXP1417" s="333"/>
      <c r="VXQ1417" s="333"/>
      <c r="VXR1417" s="333"/>
      <c r="VXS1417" s="333"/>
      <c r="VXT1417" s="333"/>
      <c r="VXU1417" s="333"/>
      <c r="VXV1417" s="333"/>
      <c r="VXW1417" s="333"/>
      <c r="VXX1417" s="333"/>
      <c r="VXY1417" s="333"/>
      <c r="VXZ1417" s="333"/>
      <c r="VYA1417" s="333"/>
      <c r="VYB1417" s="333"/>
      <c r="VYC1417" s="333"/>
      <c r="VYD1417" s="333"/>
      <c r="VYE1417" s="333"/>
      <c r="VYF1417" s="333"/>
      <c r="VYG1417" s="333"/>
      <c r="VYH1417" s="333"/>
      <c r="VYI1417" s="333"/>
      <c r="VYJ1417" s="333"/>
      <c r="VYK1417" s="333"/>
      <c r="VYL1417" s="333"/>
      <c r="VYM1417" s="333"/>
      <c r="VYN1417" s="333"/>
      <c r="VYO1417" s="333"/>
      <c r="VYP1417" s="333"/>
      <c r="VYQ1417" s="333"/>
      <c r="VYR1417" s="333"/>
      <c r="VYS1417" s="333"/>
      <c r="VYT1417" s="333"/>
      <c r="VYU1417" s="333"/>
      <c r="VYV1417" s="333"/>
      <c r="VYW1417" s="333"/>
      <c r="VYX1417" s="333"/>
      <c r="VYY1417" s="333"/>
      <c r="VYZ1417" s="333"/>
      <c r="VZA1417" s="333"/>
      <c r="VZB1417" s="333"/>
      <c r="VZC1417" s="333"/>
      <c r="VZD1417" s="333"/>
      <c r="VZE1417" s="333"/>
      <c r="VZF1417" s="333"/>
      <c r="VZG1417" s="333"/>
      <c r="VZH1417" s="333"/>
      <c r="VZI1417" s="333"/>
      <c r="VZJ1417" s="333"/>
      <c r="VZK1417" s="333"/>
      <c r="VZL1417" s="333"/>
      <c r="VZM1417" s="333"/>
      <c r="VZN1417" s="333"/>
      <c r="VZO1417" s="333"/>
      <c r="VZP1417" s="333"/>
      <c r="VZQ1417" s="333"/>
      <c r="VZR1417" s="333"/>
      <c r="VZS1417" s="333"/>
      <c r="VZT1417" s="333"/>
      <c r="VZU1417" s="333"/>
      <c r="VZV1417" s="333"/>
      <c r="VZW1417" s="333"/>
      <c r="VZX1417" s="333"/>
      <c r="VZY1417" s="333"/>
      <c r="VZZ1417" s="333"/>
      <c r="WAA1417" s="333"/>
      <c r="WAB1417" s="333"/>
      <c r="WAC1417" s="333"/>
      <c r="WAD1417" s="333"/>
      <c r="WAE1417" s="333"/>
      <c r="WAF1417" s="333"/>
      <c r="WAG1417" s="333"/>
      <c r="WAH1417" s="333"/>
      <c r="WAI1417" s="333"/>
      <c r="WAJ1417" s="333"/>
      <c r="WAK1417" s="333"/>
      <c r="WAL1417" s="333"/>
      <c r="WAM1417" s="333"/>
      <c r="WAN1417" s="333"/>
      <c r="WAO1417" s="333"/>
      <c r="WAP1417" s="333"/>
      <c r="WAQ1417" s="333"/>
      <c r="WAR1417" s="333"/>
      <c r="WAS1417" s="333"/>
      <c r="WAT1417" s="333"/>
      <c r="WAU1417" s="333"/>
      <c r="WAV1417" s="333"/>
      <c r="WAW1417" s="333"/>
      <c r="WAX1417" s="333"/>
      <c r="WAY1417" s="333"/>
      <c r="WAZ1417" s="333"/>
      <c r="WBA1417" s="333"/>
      <c r="WBB1417" s="333"/>
      <c r="WBC1417" s="333"/>
      <c r="WBD1417" s="333"/>
      <c r="WBE1417" s="333"/>
      <c r="WBF1417" s="333"/>
      <c r="WBG1417" s="333"/>
      <c r="WBH1417" s="333"/>
      <c r="WBI1417" s="333"/>
      <c r="WBJ1417" s="333"/>
      <c r="WBK1417" s="333"/>
      <c r="WBL1417" s="333"/>
      <c r="WBM1417" s="333"/>
      <c r="WBN1417" s="333"/>
      <c r="WBO1417" s="333"/>
      <c r="WBP1417" s="333"/>
      <c r="WBQ1417" s="333"/>
      <c r="WBR1417" s="333"/>
      <c r="WBS1417" s="333"/>
      <c r="WBT1417" s="333"/>
      <c r="WBU1417" s="333"/>
      <c r="WBV1417" s="333"/>
      <c r="WBW1417" s="333"/>
      <c r="WBX1417" s="333"/>
      <c r="WBY1417" s="333"/>
      <c r="WBZ1417" s="333"/>
      <c r="WCA1417" s="333"/>
      <c r="WCB1417" s="333"/>
      <c r="WCC1417" s="333"/>
      <c r="WCD1417" s="333"/>
      <c r="WCE1417" s="333"/>
      <c r="WCF1417" s="333"/>
      <c r="WCG1417" s="333"/>
      <c r="WCH1417" s="333"/>
      <c r="WCI1417" s="333"/>
      <c r="WCJ1417" s="333"/>
      <c r="WCK1417" s="333"/>
      <c r="WCL1417" s="333"/>
      <c r="WCM1417" s="333"/>
      <c r="WCN1417" s="333"/>
      <c r="WCO1417" s="333"/>
      <c r="WCP1417" s="333"/>
      <c r="WCQ1417" s="333"/>
      <c r="WCR1417" s="333"/>
      <c r="WCS1417" s="333"/>
      <c r="WCT1417" s="333"/>
      <c r="WCU1417" s="333"/>
      <c r="WCV1417" s="333"/>
      <c r="WCW1417" s="333"/>
      <c r="WCX1417" s="333"/>
      <c r="WCY1417" s="333"/>
      <c r="WCZ1417" s="333"/>
      <c r="WDA1417" s="333"/>
      <c r="WDB1417" s="333"/>
      <c r="WDC1417" s="333"/>
      <c r="WDD1417" s="333"/>
      <c r="WDE1417" s="333"/>
      <c r="WDF1417" s="333"/>
      <c r="WDG1417" s="333"/>
      <c r="WDH1417" s="333"/>
      <c r="WDI1417" s="333"/>
      <c r="WDJ1417" s="333"/>
      <c r="WDK1417" s="333"/>
      <c r="WDL1417" s="333"/>
      <c r="WDM1417" s="333"/>
      <c r="WDN1417" s="333"/>
      <c r="WDO1417" s="333"/>
      <c r="WDP1417" s="333"/>
      <c r="WDQ1417" s="333"/>
      <c r="WDR1417" s="333"/>
      <c r="WDS1417" s="333"/>
      <c r="WDT1417" s="333"/>
      <c r="WDU1417" s="333"/>
      <c r="WDV1417" s="333"/>
      <c r="WDW1417" s="333"/>
      <c r="WDX1417" s="333"/>
      <c r="WDY1417" s="333"/>
      <c r="WDZ1417" s="333"/>
      <c r="WEA1417" s="333"/>
      <c r="WEB1417" s="333"/>
      <c r="WEC1417" s="333"/>
      <c r="WED1417" s="333"/>
      <c r="WEE1417" s="333"/>
      <c r="WEF1417" s="333"/>
      <c r="WEG1417" s="333"/>
      <c r="WEH1417" s="333"/>
      <c r="WEI1417" s="333"/>
      <c r="WEJ1417" s="333"/>
      <c r="WEK1417" s="333"/>
      <c r="WEL1417" s="333"/>
      <c r="WEM1417" s="333"/>
      <c r="WEN1417" s="333"/>
      <c r="WEO1417" s="333"/>
      <c r="WEP1417" s="333"/>
      <c r="WEQ1417" s="333"/>
      <c r="WER1417" s="333"/>
      <c r="WES1417" s="333"/>
      <c r="WET1417" s="333"/>
      <c r="WEU1417" s="333"/>
      <c r="WEV1417" s="333"/>
      <c r="WEW1417" s="333"/>
      <c r="WEX1417" s="333"/>
      <c r="WEY1417" s="333"/>
      <c r="WEZ1417" s="333"/>
      <c r="WFA1417" s="333"/>
      <c r="WFB1417" s="333"/>
      <c r="WFC1417" s="333"/>
      <c r="WFD1417" s="333"/>
      <c r="WFE1417" s="333"/>
      <c r="WFF1417" s="333"/>
      <c r="WFG1417" s="333"/>
      <c r="WFH1417" s="333"/>
      <c r="WFI1417" s="333"/>
      <c r="WFJ1417" s="333"/>
      <c r="WFK1417" s="333"/>
      <c r="WFL1417" s="333"/>
      <c r="WFM1417" s="333"/>
      <c r="WFN1417" s="333"/>
      <c r="WFO1417" s="333"/>
      <c r="WFP1417" s="333"/>
      <c r="WFQ1417" s="333"/>
      <c r="WFR1417" s="333"/>
      <c r="WFS1417" s="333"/>
      <c r="WFT1417" s="333"/>
      <c r="WFU1417" s="333"/>
      <c r="WFV1417" s="333"/>
      <c r="WFW1417" s="333"/>
      <c r="WFX1417" s="333"/>
      <c r="WFY1417" s="333"/>
      <c r="WFZ1417" s="333"/>
      <c r="WGA1417" s="333"/>
      <c r="WGB1417" s="333"/>
      <c r="WGC1417" s="333"/>
      <c r="WGD1417" s="333"/>
      <c r="WGE1417" s="333"/>
      <c r="WGF1417" s="333"/>
      <c r="WGG1417" s="333"/>
      <c r="WGH1417" s="333"/>
      <c r="WGI1417" s="333"/>
      <c r="WGJ1417" s="333"/>
      <c r="WGK1417" s="333"/>
      <c r="WGL1417" s="333"/>
      <c r="WGM1417" s="333"/>
      <c r="WGN1417" s="333"/>
      <c r="WGO1417" s="333"/>
      <c r="WGP1417" s="333"/>
      <c r="WGQ1417" s="333"/>
      <c r="WGR1417" s="333"/>
      <c r="WGS1417" s="333"/>
      <c r="WGT1417" s="333"/>
      <c r="WGU1417" s="333"/>
      <c r="WGV1417" s="333"/>
      <c r="WGW1417" s="333"/>
      <c r="WGX1417" s="333"/>
      <c r="WGY1417" s="333"/>
      <c r="WGZ1417" s="333"/>
      <c r="WHA1417" s="333"/>
      <c r="WHB1417" s="333"/>
      <c r="WHC1417" s="333"/>
      <c r="WHD1417" s="333"/>
      <c r="WHE1417" s="333"/>
      <c r="WHF1417" s="333"/>
      <c r="WHG1417" s="333"/>
      <c r="WHH1417" s="333"/>
      <c r="WHI1417" s="333"/>
      <c r="WHJ1417" s="333"/>
      <c r="WHK1417" s="333"/>
      <c r="WHL1417" s="333"/>
      <c r="WHM1417" s="333"/>
      <c r="WHN1417" s="333"/>
      <c r="WHO1417" s="333"/>
      <c r="WHP1417" s="333"/>
      <c r="WHQ1417" s="333"/>
      <c r="WHR1417" s="333"/>
      <c r="WHS1417" s="333"/>
      <c r="WHT1417" s="333"/>
      <c r="WHU1417" s="333"/>
      <c r="WHV1417" s="333"/>
      <c r="WHW1417" s="333"/>
      <c r="WHX1417" s="333"/>
      <c r="WHY1417" s="333"/>
      <c r="WHZ1417" s="333"/>
      <c r="WIA1417" s="333"/>
      <c r="WIB1417" s="333"/>
      <c r="WIC1417" s="333"/>
      <c r="WID1417" s="333"/>
      <c r="WIE1417" s="333"/>
      <c r="WIF1417" s="333"/>
      <c r="WIG1417" s="333"/>
      <c r="WIH1417" s="333"/>
      <c r="WII1417" s="333"/>
      <c r="WIJ1417" s="333"/>
      <c r="WIK1417" s="333"/>
      <c r="WIL1417" s="333"/>
      <c r="WIM1417" s="333"/>
      <c r="WIN1417" s="333"/>
      <c r="WIO1417" s="333"/>
      <c r="WIP1417" s="333"/>
      <c r="WIQ1417" s="333"/>
      <c r="WIR1417" s="333"/>
      <c r="WIS1417" s="333"/>
      <c r="WIT1417" s="333"/>
      <c r="WIU1417" s="333"/>
      <c r="WIV1417" s="333"/>
      <c r="WIW1417" s="333"/>
      <c r="WIX1417" s="333"/>
      <c r="WIY1417" s="333"/>
      <c r="WIZ1417" s="333"/>
      <c r="WJA1417" s="333"/>
      <c r="WJB1417" s="333"/>
      <c r="WJC1417" s="333"/>
      <c r="WJD1417" s="333"/>
      <c r="WJE1417" s="333"/>
      <c r="WJF1417" s="333"/>
      <c r="WJG1417" s="333"/>
      <c r="WJH1417" s="333"/>
      <c r="WJI1417" s="333"/>
      <c r="WJJ1417" s="333"/>
      <c r="WJK1417" s="333"/>
      <c r="WJL1417" s="333"/>
      <c r="WJM1417" s="333"/>
      <c r="WJN1417" s="333"/>
      <c r="WJO1417" s="333"/>
      <c r="WJP1417" s="333"/>
      <c r="WJQ1417" s="333"/>
      <c r="WJR1417" s="333"/>
      <c r="WJS1417" s="333"/>
      <c r="WJT1417" s="333"/>
      <c r="WJU1417" s="333"/>
      <c r="WJV1417" s="333"/>
      <c r="WJW1417" s="333"/>
      <c r="WJX1417" s="333"/>
      <c r="WJY1417" s="333"/>
      <c r="WJZ1417" s="333"/>
      <c r="WKA1417" s="333"/>
      <c r="WKB1417" s="333"/>
      <c r="WKC1417" s="333"/>
      <c r="WKD1417" s="333"/>
      <c r="WKE1417" s="333"/>
      <c r="WKF1417" s="333"/>
      <c r="WKG1417" s="333"/>
      <c r="WKH1417" s="333"/>
      <c r="WKI1417" s="333"/>
      <c r="WKJ1417" s="333"/>
      <c r="WKK1417" s="333"/>
      <c r="WKL1417" s="333"/>
      <c r="WKM1417" s="333"/>
      <c r="WKN1417" s="333"/>
      <c r="WKO1417" s="333"/>
      <c r="WKP1417" s="333"/>
      <c r="WKQ1417" s="333"/>
      <c r="WKR1417" s="333"/>
      <c r="WKS1417" s="333"/>
      <c r="WKT1417" s="333"/>
      <c r="WKU1417" s="333"/>
      <c r="WKV1417" s="333"/>
      <c r="WKW1417" s="333"/>
      <c r="WKX1417" s="333"/>
      <c r="WKY1417" s="333"/>
      <c r="WKZ1417" s="333"/>
      <c r="WLA1417" s="333"/>
      <c r="WLB1417" s="333"/>
      <c r="WLC1417" s="333"/>
      <c r="WLD1417" s="333"/>
      <c r="WLE1417" s="333"/>
      <c r="WLF1417" s="333"/>
      <c r="WLG1417" s="333"/>
      <c r="WLH1417" s="333"/>
      <c r="WLI1417" s="333"/>
      <c r="WLJ1417" s="333"/>
      <c r="WLK1417" s="333"/>
      <c r="WLL1417" s="333"/>
      <c r="WLM1417" s="333"/>
      <c r="WLN1417" s="333"/>
      <c r="WLO1417" s="333"/>
      <c r="WLP1417" s="333"/>
      <c r="WLQ1417" s="333"/>
      <c r="WLR1417" s="333"/>
      <c r="WLS1417" s="333"/>
      <c r="WLT1417" s="333"/>
      <c r="WLU1417" s="333"/>
      <c r="WLV1417" s="333"/>
      <c r="WLW1417" s="333"/>
      <c r="WLX1417" s="333"/>
      <c r="WLY1417" s="333"/>
      <c r="WLZ1417" s="333"/>
      <c r="WMA1417" s="333"/>
      <c r="WMB1417" s="333"/>
      <c r="WMC1417" s="333"/>
      <c r="WMD1417" s="333"/>
      <c r="WME1417" s="333"/>
      <c r="WMF1417" s="333"/>
      <c r="WMG1417" s="333"/>
      <c r="WMH1417" s="333"/>
      <c r="WMI1417" s="333"/>
      <c r="WMJ1417" s="333"/>
      <c r="WMK1417" s="333"/>
      <c r="WML1417" s="333"/>
      <c r="WMM1417" s="333"/>
      <c r="WMN1417" s="333"/>
      <c r="WMO1417" s="333"/>
      <c r="WMP1417" s="333"/>
      <c r="WMQ1417" s="333"/>
      <c r="WMR1417" s="333"/>
      <c r="WMS1417" s="333"/>
      <c r="WMT1417" s="333"/>
      <c r="WMU1417" s="333"/>
      <c r="WMV1417" s="333"/>
      <c r="WMW1417" s="333"/>
      <c r="WMX1417" s="333"/>
      <c r="WMY1417" s="333"/>
      <c r="WMZ1417" s="333"/>
      <c r="WNA1417" s="333"/>
      <c r="WNB1417" s="333"/>
      <c r="WNC1417" s="333"/>
      <c r="WND1417" s="333"/>
      <c r="WNE1417" s="333"/>
      <c r="WNF1417" s="333"/>
      <c r="WNG1417" s="333"/>
      <c r="WNH1417" s="333"/>
      <c r="WNI1417" s="333"/>
      <c r="WNJ1417" s="333"/>
      <c r="WNK1417" s="333"/>
      <c r="WNL1417" s="333"/>
      <c r="WNM1417" s="333"/>
      <c r="WNN1417" s="333"/>
      <c r="WNO1417" s="333"/>
      <c r="WNP1417" s="333"/>
      <c r="WNQ1417" s="333"/>
      <c r="WNR1417" s="333"/>
      <c r="WNS1417" s="333"/>
      <c r="WNT1417" s="333"/>
      <c r="WNU1417" s="333"/>
      <c r="WNV1417" s="333"/>
      <c r="WNW1417" s="333"/>
      <c r="WNX1417" s="333"/>
      <c r="WNY1417" s="333"/>
      <c r="WNZ1417" s="333"/>
      <c r="WOA1417" s="333"/>
      <c r="WOB1417" s="333"/>
      <c r="WOC1417" s="333"/>
      <c r="WOD1417" s="333"/>
      <c r="WOE1417" s="333"/>
      <c r="WOF1417" s="333"/>
      <c r="WOG1417" s="333"/>
      <c r="WOH1417" s="333"/>
      <c r="WOI1417" s="333"/>
      <c r="WOJ1417" s="333"/>
      <c r="WOK1417" s="333"/>
      <c r="WOL1417" s="333"/>
      <c r="WOM1417" s="333"/>
      <c r="WON1417" s="333"/>
      <c r="WOO1417" s="333"/>
      <c r="WOP1417" s="333"/>
      <c r="WOQ1417" s="333"/>
      <c r="WOR1417" s="333"/>
      <c r="WOS1417" s="333"/>
      <c r="WOT1417" s="333"/>
      <c r="WOU1417" s="333"/>
      <c r="WOV1417" s="333"/>
      <c r="WOW1417" s="333"/>
      <c r="WOX1417" s="333"/>
      <c r="WOY1417" s="333"/>
      <c r="WOZ1417" s="333"/>
      <c r="WPA1417" s="333"/>
      <c r="WPB1417" s="333"/>
      <c r="WPC1417" s="333"/>
      <c r="WPD1417" s="333"/>
      <c r="WPE1417" s="333"/>
      <c r="WPF1417" s="333"/>
      <c r="WPG1417" s="333"/>
      <c r="WPH1417" s="333"/>
      <c r="WPI1417" s="333"/>
      <c r="WPJ1417" s="333"/>
      <c r="WPK1417" s="333"/>
      <c r="WPL1417" s="333"/>
      <c r="WPM1417" s="333"/>
      <c r="WPN1417" s="333"/>
      <c r="WPO1417" s="333"/>
      <c r="WPP1417" s="333"/>
      <c r="WPQ1417" s="333"/>
      <c r="WPR1417" s="333"/>
      <c r="WPS1417" s="333"/>
      <c r="WPT1417" s="333"/>
      <c r="WPU1417" s="333"/>
      <c r="WPV1417" s="333"/>
      <c r="WPW1417" s="333"/>
      <c r="WPX1417" s="333"/>
      <c r="WPY1417" s="333"/>
      <c r="WPZ1417" s="333"/>
      <c r="WQA1417" s="333"/>
      <c r="WQB1417" s="333"/>
      <c r="WQC1417" s="333"/>
      <c r="WQD1417" s="333"/>
      <c r="WQE1417" s="333"/>
      <c r="WQF1417" s="333"/>
      <c r="WQG1417" s="333"/>
      <c r="WQH1417" s="333"/>
      <c r="WQI1417" s="333"/>
      <c r="WQJ1417" s="333"/>
      <c r="WQK1417" s="333"/>
      <c r="WQL1417" s="333"/>
      <c r="WQM1417" s="333"/>
      <c r="WQN1417" s="333"/>
      <c r="WQO1417" s="333"/>
      <c r="WQP1417" s="333"/>
      <c r="WQQ1417" s="333"/>
      <c r="WQR1417" s="333"/>
      <c r="WQS1417" s="333"/>
      <c r="WQT1417" s="333"/>
      <c r="WQU1417" s="333"/>
      <c r="WQV1417" s="333"/>
      <c r="WQW1417" s="333"/>
      <c r="WQX1417" s="333"/>
      <c r="WQY1417" s="333"/>
      <c r="WQZ1417" s="333"/>
      <c r="WRA1417" s="333"/>
      <c r="WRB1417" s="333"/>
      <c r="WRC1417" s="333"/>
      <c r="WRD1417" s="333"/>
      <c r="WRE1417" s="333"/>
      <c r="WRF1417" s="333"/>
      <c r="WRG1417" s="333"/>
      <c r="WRH1417" s="333"/>
      <c r="WRI1417" s="333"/>
      <c r="WRJ1417" s="333"/>
      <c r="WRK1417" s="333"/>
      <c r="WRL1417" s="333"/>
      <c r="WRM1417" s="333"/>
      <c r="WRN1417" s="333"/>
      <c r="WRO1417" s="333"/>
      <c r="WRP1417" s="333"/>
      <c r="WRQ1417" s="333"/>
      <c r="WRR1417" s="333"/>
      <c r="WRS1417" s="333"/>
      <c r="WRT1417" s="333"/>
      <c r="WRU1417" s="333"/>
      <c r="WRV1417" s="333"/>
      <c r="WRW1417" s="333"/>
      <c r="WRX1417" s="333"/>
      <c r="WRY1417" s="333"/>
      <c r="WRZ1417" s="333"/>
      <c r="WSA1417" s="333"/>
      <c r="WSB1417" s="333"/>
      <c r="WSC1417" s="333"/>
      <c r="WSD1417" s="333"/>
      <c r="WSE1417" s="333"/>
      <c r="WSF1417" s="333"/>
      <c r="WSG1417" s="333"/>
      <c r="WSH1417" s="333"/>
      <c r="WSI1417" s="333"/>
      <c r="WSJ1417" s="333"/>
      <c r="WSK1417" s="333"/>
      <c r="WSL1417" s="333"/>
      <c r="WSM1417" s="333"/>
      <c r="WSN1417" s="333"/>
      <c r="WSO1417" s="333"/>
      <c r="WSP1417" s="333"/>
      <c r="WSQ1417" s="333"/>
      <c r="WSR1417" s="333"/>
      <c r="WSS1417" s="333"/>
      <c r="WST1417" s="333"/>
      <c r="WSU1417" s="333"/>
      <c r="WSV1417" s="333"/>
      <c r="WSW1417" s="333"/>
      <c r="WSX1417" s="333"/>
      <c r="WSY1417" s="333"/>
      <c r="WSZ1417" s="333"/>
      <c r="WTA1417" s="333"/>
      <c r="WTB1417" s="333"/>
      <c r="WTC1417" s="333"/>
      <c r="WTD1417" s="333"/>
      <c r="WTE1417" s="333"/>
      <c r="WTF1417" s="333"/>
      <c r="WTG1417" s="333"/>
      <c r="WTH1417" s="333"/>
      <c r="WTI1417" s="333"/>
      <c r="WTJ1417" s="333"/>
      <c r="WTK1417" s="333"/>
      <c r="WTL1417" s="333"/>
      <c r="WTM1417" s="333"/>
      <c r="WTN1417" s="333"/>
      <c r="WTO1417" s="333"/>
      <c r="WTP1417" s="333"/>
      <c r="WTQ1417" s="333"/>
      <c r="WTR1417" s="333"/>
      <c r="WTS1417" s="333"/>
      <c r="WTT1417" s="333"/>
      <c r="WTU1417" s="333"/>
      <c r="WTV1417" s="333"/>
      <c r="WTW1417" s="333"/>
      <c r="WTX1417" s="333"/>
      <c r="WTY1417" s="333"/>
      <c r="WTZ1417" s="333"/>
      <c r="WUA1417" s="333"/>
      <c r="WUB1417" s="333"/>
      <c r="WUC1417" s="333"/>
      <c r="WUD1417" s="333"/>
      <c r="WUE1417" s="333"/>
      <c r="WUF1417" s="333"/>
      <c r="WUG1417" s="333"/>
      <c r="WUH1417" s="333"/>
      <c r="WUI1417" s="333"/>
      <c r="WUJ1417" s="333"/>
      <c r="WUK1417" s="333"/>
      <c r="WUL1417" s="333"/>
      <c r="WUM1417" s="333"/>
      <c r="WUN1417" s="333"/>
      <c r="WUO1417" s="333"/>
      <c r="WUP1417" s="333"/>
      <c r="WUQ1417" s="333"/>
      <c r="WUR1417" s="333"/>
      <c r="WUS1417" s="333"/>
      <c r="WUT1417" s="333"/>
      <c r="WUU1417" s="333"/>
      <c r="WUV1417" s="333"/>
      <c r="WUW1417" s="333"/>
      <c r="WUX1417" s="333"/>
      <c r="WUY1417" s="333"/>
      <c r="WUZ1417" s="333"/>
      <c r="WVA1417" s="333"/>
      <c r="WVB1417" s="333"/>
      <c r="WVC1417" s="333"/>
      <c r="WVD1417" s="333"/>
      <c r="WVE1417" s="333"/>
      <c r="WVF1417" s="333"/>
      <c r="WVG1417" s="333"/>
      <c r="WVH1417" s="333"/>
      <c r="WVI1417" s="333"/>
      <c r="WVJ1417" s="333"/>
      <c r="WVK1417" s="333"/>
      <c r="WVL1417" s="333"/>
      <c r="WVM1417" s="333"/>
      <c r="WVN1417" s="333"/>
      <c r="WVO1417" s="333"/>
      <c r="WVP1417" s="333"/>
      <c r="WVQ1417" s="333"/>
      <c r="WVR1417" s="333"/>
      <c r="WVS1417" s="333"/>
      <c r="WVT1417" s="333"/>
      <c r="WVU1417" s="333"/>
      <c r="WVV1417" s="333"/>
      <c r="WVW1417" s="333"/>
      <c r="WVX1417" s="333"/>
      <c r="WVY1417" s="333"/>
      <c r="WVZ1417" s="333"/>
      <c r="WWA1417" s="333"/>
      <c r="WWB1417" s="333"/>
      <c r="WWC1417" s="333"/>
      <c r="WWD1417" s="333"/>
      <c r="WWE1417" s="333"/>
      <c r="WWF1417" s="333"/>
      <c r="WWG1417" s="333"/>
      <c r="WWH1417" s="333"/>
      <c r="WWI1417" s="333"/>
      <c r="WWJ1417" s="333"/>
      <c r="WWK1417" s="333"/>
      <c r="WWL1417" s="333"/>
      <c r="WWM1417" s="333"/>
      <c r="WWN1417" s="333"/>
      <c r="WWO1417" s="333"/>
      <c r="WWP1417" s="333"/>
      <c r="WWQ1417" s="333"/>
      <c r="WWR1417" s="333"/>
      <c r="WWS1417" s="333"/>
      <c r="WWT1417" s="333"/>
      <c r="WWU1417" s="333"/>
      <c r="WWV1417" s="333"/>
      <c r="WWW1417" s="333"/>
      <c r="WWX1417" s="333"/>
      <c r="WWY1417" s="333"/>
      <c r="WWZ1417" s="333"/>
      <c r="WXA1417" s="333"/>
      <c r="WXB1417" s="333"/>
      <c r="WXC1417" s="333"/>
      <c r="WXD1417" s="333"/>
      <c r="WXE1417" s="333"/>
      <c r="WXF1417" s="333"/>
      <c r="WXG1417" s="333"/>
      <c r="WXH1417" s="333"/>
      <c r="WXI1417" s="333"/>
      <c r="WXJ1417" s="333"/>
      <c r="WXK1417" s="333"/>
      <c r="WXL1417" s="333"/>
      <c r="WXM1417" s="333"/>
      <c r="WXN1417" s="333"/>
      <c r="WXO1417" s="333"/>
      <c r="WXP1417" s="333"/>
      <c r="WXQ1417" s="333"/>
      <c r="WXR1417" s="333"/>
      <c r="WXS1417" s="333"/>
      <c r="WXT1417" s="333"/>
      <c r="WXU1417" s="333"/>
      <c r="WXV1417" s="333"/>
      <c r="WXW1417" s="333"/>
      <c r="WXX1417" s="333"/>
      <c r="WXY1417" s="333"/>
      <c r="WXZ1417" s="333"/>
      <c r="WYA1417" s="333"/>
      <c r="WYB1417" s="333"/>
      <c r="WYC1417" s="333"/>
      <c r="WYD1417" s="333"/>
      <c r="WYE1417" s="333"/>
      <c r="WYF1417" s="333"/>
      <c r="WYG1417" s="333"/>
      <c r="WYH1417" s="333"/>
      <c r="WYI1417" s="333"/>
      <c r="WYJ1417" s="333"/>
      <c r="WYK1417" s="333"/>
      <c r="WYL1417" s="333"/>
      <c r="WYM1417" s="333"/>
      <c r="WYN1417" s="333"/>
      <c r="WYO1417" s="333"/>
      <c r="WYP1417" s="333"/>
      <c r="WYQ1417" s="333"/>
      <c r="WYR1417" s="333"/>
      <c r="WYS1417" s="333"/>
      <c r="WYT1417" s="333"/>
      <c r="WYU1417" s="333"/>
      <c r="WYV1417" s="333"/>
      <c r="WYW1417" s="333"/>
      <c r="WYX1417" s="333"/>
      <c r="WYY1417" s="333"/>
      <c r="WYZ1417" s="333"/>
      <c r="WZA1417" s="333"/>
      <c r="WZB1417" s="333"/>
      <c r="WZC1417" s="333"/>
      <c r="WZD1417" s="333"/>
      <c r="WZE1417" s="333"/>
      <c r="WZF1417" s="333"/>
      <c r="WZG1417" s="333"/>
      <c r="WZH1417" s="333"/>
      <c r="WZI1417" s="333"/>
      <c r="WZJ1417" s="333"/>
      <c r="WZK1417" s="333"/>
      <c r="WZL1417" s="333"/>
      <c r="WZM1417" s="333"/>
      <c r="WZN1417" s="333"/>
      <c r="WZO1417" s="333"/>
      <c r="WZP1417" s="333"/>
      <c r="WZQ1417" s="333"/>
      <c r="WZR1417" s="333"/>
      <c r="WZS1417" s="333"/>
      <c r="WZT1417" s="333"/>
      <c r="WZU1417" s="333"/>
      <c r="WZV1417" s="333"/>
      <c r="WZW1417" s="333"/>
      <c r="WZX1417" s="333"/>
      <c r="WZY1417" s="333"/>
      <c r="WZZ1417" s="333"/>
      <c r="XAA1417" s="333"/>
      <c r="XAB1417" s="333"/>
      <c r="XAC1417" s="333"/>
      <c r="XAD1417" s="333"/>
      <c r="XAE1417" s="333"/>
      <c r="XAF1417" s="333"/>
      <c r="XAG1417" s="333"/>
      <c r="XAH1417" s="333"/>
      <c r="XAI1417" s="333"/>
      <c r="XAJ1417" s="333"/>
      <c r="XAK1417" s="333"/>
      <c r="XAL1417" s="333"/>
      <c r="XAM1417" s="333"/>
      <c r="XAN1417" s="333"/>
      <c r="XAO1417" s="333"/>
      <c r="XAP1417" s="333"/>
      <c r="XAQ1417" s="333"/>
      <c r="XAR1417" s="333"/>
      <c r="XAS1417" s="333"/>
      <c r="XAT1417" s="333"/>
      <c r="XAU1417" s="333"/>
      <c r="XAV1417" s="333"/>
      <c r="XAW1417" s="333"/>
      <c r="XAX1417" s="333"/>
      <c r="XAY1417" s="333"/>
      <c r="XAZ1417" s="333"/>
      <c r="XBA1417" s="333"/>
      <c r="XBB1417" s="333"/>
      <c r="XBC1417" s="333"/>
      <c r="XBD1417" s="333"/>
      <c r="XBE1417" s="333"/>
      <c r="XBF1417" s="333"/>
      <c r="XBG1417" s="333"/>
      <c r="XBH1417" s="333"/>
      <c r="XBI1417" s="333"/>
      <c r="XBJ1417" s="333"/>
      <c r="XBK1417" s="333"/>
      <c r="XBL1417" s="333"/>
      <c r="XBM1417" s="333"/>
      <c r="XBN1417" s="333"/>
      <c r="XBO1417" s="333"/>
      <c r="XBP1417" s="333"/>
      <c r="XBQ1417" s="333"/>
      <c r="XBR1417" s="333"/>
      <c r="XBS1417" s="333"/>
      <c r="XBT1417" s="333"/>
      <c r="XBU1417" s="333"/>
      <c r="XBV1417" s="333"/>
      <c r="XBW1417" s="333"/>
      <c r="XBX1417" s="333"/>
      <c r="XBY1417" s="333"/>
      <c r="XBZ1417" s="333"/>
      <c r="XCA1417" s="333"/>
      <c r="XCB1417" s="333"/>
      <c r="XCC1417" s="333"/>
      <c r="XCD1417" s="333"/>
      <c r="XCE1417" s="333"/>
      <c r="XCF1417" s="333"/>
      <c r="XCG1417" s="333"/>
      <c r="XCH1417" s="333"/>
      <c r="XCI1417" s="333"/>
      <c r="XCJ1417" s="333"/>
      <c r="XCK1417" s="333"/>
      <c r="XCL1417" s="333"/>
      <c r="XCM1417" s="333"/>
      <c r="XCN1417" s="333"/>
      <c r="XCO1417" s="333"/>
      <c r="XCP1417" s="333"/>
      <c r="XCQ1417" s="333"/>
      <c r="XCR1417" s="333"/>
      <c r="XCS1417" s="333"/>
      <c r="XCT1417" s="333"/>
      <c r="XCU1417" s="333"/>
      <c r="XCV1417" s="333"/>
      <c r="XCW1417" s="333"/>
      <c r="XCX1417" s="333"/>
      <c r="XCY1417" s="333"/>
      <c r="XCZ1417" s="333"/>
      <c r="XDA1417" s="333"/>
      <c r="XDB1417" s="333"/>
      <c r="XDC1417" s="333"/>
      <c r="XDD1417" s="333"/>
      <c r="XDE1417" s="333"/>
      <c r="XDF1417" s="333"/>
      <c r="XDG1417" s="333"/>
      <c r="XDH1417" s="333"/>
      <c r="XDI1417" s="333"/>
      <c r="XDJ1417" s="333"/>
      <c r="XDK1417" s="333"/>
      <c r="XDL1417" s="333"/>
      <c r="XDM1417" s="333"/>
      <c r="XDN1417" s="333"/>
      <c r="XDO1417" s="333"/>
      <c r="XDP1417" s="333"/>
      <c r="XDQ1417" s="333"/>
      <c r="XDR1417" s="333"/>
      <c r="XDS1417" s="333"/>
      <c r="XDT1417" s="333"/>
      <c r="XDU1417" s="333"/>
      <c r="XDV1417" s="333"/>
      <c r="XDW1417" s="333"/>
      <c r="XDX1417" s="333"/>
      <c r="XDY1417" s="333"/>
      <c r="XDZ1417" s="333"/>
      <c r="XEA1417" s="333"/>
      <c r="XEB1417" s="333"/>
      <c r="XEC1417" s="333"/>
      <c r="XED1417" s="333"/>
      <c r="XEE1417" s="333"/>
      <c r="XEF1417" s="333"/>
      <c r="XEG1417" s="333"/>
      <c r="XEH1417" s="333"/>
      <c r="XEI1417" s="333"/>
      <c r="XEJ1417" s="333"/>
      <c r="XEK1417" s="333"/>
      <c r="XEL1417" s="333"/>
      <c r="XEM1417" s="333"/>
      <c r="XEN1417" s="333"/>
      <c r="XEO1417" s="333"/>
    </row>
    <row r="1418" spans="1:16369" s="356" customFormat="1" hidden="1">
      <c r="A1418" s="342" t="s">
        <v>1733</v>
      </c>
      <c r="B1418" s="63">
        <v>1</v>
      </c>
      <c r="C1418" s="320">
        <v>42491</v>
      </c>
      <c r="D1418" s="320" t="s">
        <v>945</v>
      </c>
      <c r="E1418" s="320">
        <v>42491</v>
      </c>
      <c r="F1418" s="321" t="s">
        <v>687</v>
      </c>
      <c r="G1418" s="321"/>
      <c r="H1418" s="322" t="s">
        <v>432</v>
      </c>
      <c r="I1418" s="446">
        <v>6854</v>
      </c>
      <c r="J1418" s="449">
        <v>16000</v>
      </c>
      <c r="K1418" s="437"/>
      <c r="L1418" s="446"/>
      <c r="M1418" s="98">
        <f t="shared" si="223"/>
        <v>109664000</v>
      </c>
      <c r="N1418" s="323" t="s">
        <v>275</v>
      </c>
      <c r="O1418" s="323" t="s">
        <v>8</v>
      </c>
      <c r="P1418" s="333"/>
      <c r="Q1418" s="333"/>
      <c r="R1418" s="333"/>
      <c r="S1418" s="333"/>
      <c r="T1418" s="333"/>
      <c r="U1418" s="333"/>
      <c r="V1418" s="333"/>
      <c r="W1418" s="333"/>
      <c r="X1418" s="333"/>
      <c r="Y1418" s="333"/>
      <c r="Z1418" s="333"/>
      <c r="AA1418" s="333"/>
      <c r="AB1418" s="333"/>
      <c r="AC1418" s="333"/>
      <c r="AD1418" s="333"/>
      <c r="AE1418" s="333"/>
      <c r="AF1418" s="333"/>
      <c r="AG1418" s="333"/>
      <c r="AH1418" s="333"/>
      <c r="AI1418" s="333"/>
      <c r="AJ1418" s="333"/>
      <c r="AK1418" s="333"/>
      <c r="AL1418" s="333"/>
      <c r="AM1418" s="333"/>
      <c r="AN1418" s="333"/>
      <c r="AO1418" s="333"/>
      <c r="AP1418" s="333"/>
      <c r="AQ1418" s="333"/>
      <c r="AR1418" s="333"/>
      <c r="AS1418" s="333"/>
      <c r="AT1418" s="333"/>
      <c r="AU1418" s="333"/>
      <c r="AV1418" s="333"/>
      <c r="AW1418" s="333"/>
      <c r="AX1418" s="333"/>
      <c r="AY1418" s="333"/>
      <c r="AZ1418" s="333"/>
      <c r="BA1418" s="333"/>
      <c r="BB1418" s="333"/>
      <c r="BC1418" s="333"/>
      <c r="BD1418" s="333"/>
      <c r="BE1418" s="333"/>
      <c r="BF1418" s="333"/>
      <c r="BG1418" s="333"/>
      <c r="BH1418" s="333"/>
      <c r="BI1418" s="333"/>
      <c r="BJ1418" s="333"/>
      <c r="BK1418" s="333"/>
      <c r="BL1418" s="333"/>
      <c r="BM1418" s="333"/>
      <c r="BN1418" s="333"/>
      <c r="BO1418" s="333"/>
      <c r="BP1418" s="333"/>
      <c r="BQ1418" s="333"/>
      <c r="BR1418" s="333"/>
      <c r="BS1418" s="333"/>
      <c r="BT1418" s="333"/>
      <c r="BU1418" s="333"/>
      <c r="BV1418" s="333"/>
      <c r="BW1418" s="333"/>
      <c r="BX1418" s="333"/>
      <c r="BY1418" s="333"/>
      <c r="BZ1418" s="333"/>
      <c r="CA1418" s="333"/>
      <c r="CB1418" s="333"/>
      <c r="CC1418" s="333"/>
      <c r="CD1418" s="333"/>
      <c r="CE1418" s="333"/>
      <c r="CF1418" s="333"/>
      <c r="CG1418" s="333"/>
      <c r="CH1418" s="333"/>
      <c r="CI1418" s="333"/>
      <c r="CJ1418" s="333"/>
      <c r="CK1418" s="333"/>
      <c r="CL1418" s="333"/>
      <c r="CM1418" s="333"/>
      <c r="CN1418" s="333"/>
      <c r="CO1418" s="333"/>
      <c r="CP1418" s="333"/>
      <c r="CQ1418" s="333"/>
      <c r="CR1418" s="333"/>
      <c r="CS1418" s="333"/>
      <c r="CT1418" s="333"/>
      <c r="CU1418" s="333"/>
      <c r="CV1418" s="333"/>
      <c r="CW1418" s="333"/>
      <c r="CX1418" s="333"/>
      <c r="CY1418" s="333"/>
      <c r="CZ1418" s="333"/>
      <c r="DA1418" s="333"/>
      <c r="DB1418" s="333"/>
      <c r="DC1418" s="333"/>
      <c r="DD1418" s="333"/>
      <c r="DE1418" s="333"/>
      <c r="DF1418" s="333"/>
      <c r="DG1418" s="333"/>
      <c r="DH1418" s="333"/>
      <c r="DI1418" s="333"/>
      <c r="DJ1418" s="333"/>
      <c r="DK1418" s="333"/>
      <c r="DL1418" s="333"/>
      <c r="DM1418" s="333"/>
      <c r="DN1418" s="333"/>
      <c r="DO1418" s="333"/>
      <c r="DP1418" s="333"/>
      <c r="DQ1418" s="333"/>
      <c r="DR1418" s="333"/>
      <c r="DS1418" s="333"/>
      <c r="DT1418" s="333"/>
      <c r="DU1418" s="333"/>
      <c r="DV1418" s="333"/>
      <c r="DW1418" s="333"/>
      <c r="DX1418" s="333"/>
      <c r="DY1418" s="333"/>
      <c r="DZ1418" s="333"/>
      <c r="EA1418" s="333"/>
      <c r="EB1418" s="333"/>
      <c r="EC1418" s="333"/>
      <c r="ED1418" s="333"/>
      <c r="EE1418" s="333"/>
      <c r="EF1418" s="333"/>
      <c r="EG1418" s="333"/>
      <c r="EH1418" s="333"/>
      <c r="EI1418" s="333"/>
      <c r="EJ1418" s="333"/>
      <c r="EK1418" s="333"/>
      <c r="EL1418" s="333"/>
      <c r="EM1418" s="333"/>
      <c r="EN1418" s="333"/>
      <c r="EO1418" s="333"/>
      <c r="EP1418" s="333"/>
      <c r="EQ1418" s="333"/>
      <c r="ER1418" s="333"/>
      <c r="ES1418" s="333"/>
      <c r="ET1418" s="333"/>
      <c r="EU1418" s="333"/>
      <c r="EV1418" s="333"/>
      <c r="EW1418" s="333"/>
      <c r="EX1418" s="333"/>
      <c r="EY1418" s="333"/>
      <c r="EZ1418" s="333"/>
      <c r="FA1418" s="333"/>
      <c r="FB1418" s="333"/>
      <c r="FC1418" s="333"/>
      <c r="FD1418" s="333"/>
      <c r="FE1418" s="333"/>
      <c r="FF1418" s="333"/>
      <c r="FG1418" s="333"/>
      <c r="FH1418" s="333"/>
      <c r="FI1418" s="333"/>
      <c r="FJ1418" s="333"/>
      <c r="FK1418" s="333"/>
      <c r="FL1418" s="333"/>
      <c r="FM1418" s="333"/>
      <c r="FN1418" s="333"/>
      <c r="FO1418" s="333"/>
      <c r="FP1418" s="333"/>
      <c r="FQ1418" s="333"/>
      <c r="FR1418" s="333"/>
      <c r="FS1418" s="333"/>
      <c r="FT1418" s="333"/>
      <c r="FU1418" s="333"/>
      <c r="FV1418" s="333"/>
      <c r="FW1418" s="333"/>
      <c r="FX1418" s="333"/>
      <c r="FY1418" s="333"/>
      <c r="FZ1418" s="333"/>
      <c r="GA1418" s="333"/>
      <c r="GB1418" s="333"/>
      <c r="GC1418" s="333"/>
      <c r="GD1418" s="333"/>
      <c r="GE1418" s="333"/>
      <c r="GF1418" s="333"/>
      <c r="GG1418" s="333"/>
      <c r="GH1418" s="333"/>
      <c r="GI1418" s="333"/>
      <c r="GJ1418" s="333"/>
      <c r="GK1418" s="333"/>
      <c r="GL1418" s="333"/>
      <c r="GM1418" s="333"/>
      <c r="GN1418" s="333"/>
      <c r="GO1418" s="333"/>
      <c r="GP1418" s="333"/>
      <c r="GQ1418" s="333"/>
      <c r="GR1418" s="333"/>
      <c r="GS1418" s="333"/>
      <c r="GT1418" s="333"/>
      <c r="GU1418" s="333"/>
      <c r="GV1418" s="333"/>
      <c r="GW1418" s="333"/>
      <c r="GX1418" s="333"/>
      <c r="GY1418" s="333"/>
      <c r="GZ1418" s="333"/>
      <c r="HA1418" s="333"/>
      <c r="HB1418" s="333"/>
      <c r="HC1418" s="333"/>
      <c r="HD1418" s="333"/>
      <c r="HE1418" s="333"/>
      <c r="HF1418" s="333"/>
      <c r="HG1418" s="333"/>
      <c r="HH1418" s="333"/>
      <c r="HI1418" s="333"/>
      <c r="HJ1418" s="333"/>
      <c r="HK1418" s="333"/>
      <c r="HL1418" s="333"/>
      <c r="HM1418" s="333"/>
      <c r="HN1418" s="333"/>
      <c r="HO1418" s="333"/>
      <c r="HP1418" s="333"/>
      <c r="HQ1418" s="333"/>
      <c r="HR1418" s="333"/>
      <c r="HS1418" s="333"/>
      <c r="HT1418" s="333"/>
      <c r="HU1418" s="333"/>
      <c r="HV1418" s="333"/>
      <c r="HW1418" s="333"/>
      <c r="HX1418" s="333"/>
      <c r="HY1418" s="333"/>
      <c r="HZ1418" s="333"/>
      <c r="IA1418" s="333"/>
      <c r="IB1418" s="333"/>
      <c r="IC1418" s="333"/>
      <c r="ID1418" s="333"/>
      <c r="IE1418" s="333"/>
      <c r="IF1418" s="333"/>
      <c r="IG1418" s="333"/>
      <c r="IH1418" s="333"/>
      <c r="II1418" s="333"/>
      <c r="IJ1418" s="333"/>
      <c r="IK1418" s="333"/>
      <c r="IL1418" s="333"/>
      <c r="IM1418" s="333"/>
      <c r="IN1418" s="333"/>
      <c r="IO1418" s="333"/>
      <c r="IP1418" s="333"/>
      <c r="IQ1418" s="333"/>
      <c r="IR1418" s="333"/>
      <c r="IS1418" s="333"/>
      <c r="IT1418" s="333"/>
      <c r="IU1418" s="333"/>
      <c r="IV1418" s="333"/>
      <c r="IW1418" s="333"/>
      <c r="IX1418" s="333"/>
      <c r="IY1418" s="333"/>
      <c r="IZ1418" s="333"/>
      <c r="JA1418" s="333"/>
      <c r="JB1418" s="333"/>
      <c r="JC1418" s="333"/>
      <c r="JD1418" s="333"/>
      <c r="JE1418" s="333"/>
      <c r="JF1418" s="333"/>
      <c r="JG1418" s="333"/>
      <c r="JH1418" s="333"/>
      <c r="JI1418" s="333"/>
      <c r="JJ1418" s="333"/>
      <c r="JK1418" s="333"/>
      <c r="JL1418" s="333"/>
      <c r="JM1418" s="333"/>
      <c r="JN1418" s="333"/>
      <c r="JO1418" s="333"/>
      <c r="JP1418" s="333"/>
      <c r="JQ1418" s="333"/>
      <c r="JR1418" s="333"/>
      <c r="JS1418" s="333"/>
      <c r="JT1418" s="333"/>
      <c r="JU1418" s="333"/>
      <c r="JV1418" s="333"/>
      <c r="JW1418" s="333"/>
      <c r="JX1418" s="333"/>
      <c r="JY1418" s="333"/>
      <c r="JZ1418" s="333"/>
      <c r="KA1418" s="333"/>
      <c r="KB1418" s="333"/>
      <c r="KC1418" s="333"/>
      <c r="KD1418" s="333"/>
      <c r="KE1418" s="333"/>
      <c r="KF1418" s="333"/>
      <c r="KG1418" s="333"/>
      <c r="KH1418" s="333"/>
      <c r="KI1418" s="333"/>
      <c r="KJ1418" s="333"/>
      <c r="KK1418" s="333"/>
      <c r="KL1418" s="333"/>
      <c r="KM1418" s="333"/>
      <c r="KN1418" s="333"/>
      <c r="KO1418" s="333"/>
      <c r="KP1418" s="333"/>
      <c r="KQ1418" s="333"/>
      <c r="KR1418" s="333"/>
      <c r="KS1418" s="333"/>
      <c r="KT1418" s="333"/>
      <c r="KU1418" s="333"/>
      <c r="KV1418" s="333"/>
      <c r="KW1418" s="333"/>
      <c r="KX1418" s="333"/>
      <c r="KY1418" s="333"/>
      <c r="KZ1418" s="333"/>
      <c r="LA1418" s="333"/>
      <c r="LB1418" s="333"/>
      <c r="LC1418" s="333"/>
      <c r="LD1418" s="333"/>
      <c r="LE1418" s="333"/>
      <c r="LF1418" s="333"/>
      <c r="LG1418" s="333"/>
      <c r="LH1418" s="333"/>
      <c r="LI1418" s="333"/>
      <c r="LJ1418" s="333"/>
      <c r="LK1418" s="333"/>
      <c r="LL1418" s="333"/>
      <c r="LM1418" s="333"/>
      <c r="LN1418" s="333"/>
      <c r="LO1418" s="333"/>
      <c r="LP1418" s="333"/>
      <c r="LQ1418" s="333"/>
      <c r="LR1418" s="333"/>
      <c r="LS1418" s="333"/>
      <c r="LT1418" s="333"/>
      <c r="LU1418" s="333"/>
      <c r="LV1418" s="333"/>
      <c r="LW1418" s="333"/>
      <c r="LX1418" s="333"/>
      <c r="LY1418" s="333"/>
      <c r="LZ1418" s="333"/>
      <c r="MA1418" s="333"/>
      <c r="MB1418" s="333"/>
      <c r="MC1418" s="333"/>
      <c r="MD1418" s="333"/>
      <c r="ME1418" s="333"/>
      <c r="MF1418" s="333"/>
      <c r="MG1418" s="333"/>
      <c r="MH1418" s="333"/>
      <c r="MI1418" s="333"/>
      <c r="MJ1418" s="333"/>
      <c r="MK1418" s="333"/>
      <c r="ML1418" s="333"/>
      <c r="MM1418" s="333"/>
      <c r="MN1418" s="333"/>
      <c r="MO1418" s="333"/>
      <c r="MP1418" s="333"/>
      <c r="MQ1418" s="333"/>
      <c r="MR1418" s="333"/>
      <c r="MS1418" s="333"/>
      <c r="MT1418" s="333"/>
      <c r="MU1418" s="333"/>
      <c r="MV1418" s="333"/>
      <c r="MW1418" s="333"/>
      <c r="MX1418" s="333"/>
      <c r="MY1418" s="333"/>
      <c r="MZ1418" s="333"/>
      <c r="NA1418" s="333"/>
      <c r="NB1418" s="333"/>
      <c r="NC1418" s="333"/>
      <c r="ND1418" s="333"/>
      <c r="NE1418" s="333"/>
      <c r="NF1418" s="333"/>
      <c r="NG1418" s="333"/>
      <c r="NH1418" s="333"/>
      <c r="NI1418" s="333"/>
      <c r="NJ1418" s="333"/>
      <c r="NK1418" s="333"/>
      <c r="NL1418" s="333"/>
      <c r="NM1418" s="333"/>
      <c r="NN1418" s="333"/>
      <c r="NO1418" s="333"/>
      <c r="NP1418" s="333"/>
      <c r="NQ1418" s="333"/>
      <c r="NR1418" s="333"/>
      <c r="NS1418" s="333"/>
      <c r="NT1418" s="333"/>
      <c r="NU1418" s="333"/>
      <c r="NV1418" s="333"/>
      <c r="NW1418" s="333"/>
      <c r="NX1418" s="333"/>
      <c r="NY1418" s="333"/>
      <c r="NZ1418" s="333"/>
      <c r="OA1418" s="333"/>
      <c r="OB1418" s="333"/>
      <c r="OC1418" s="333"/>
      <c r="OD1418" s="333"/>
      <c r="OE1418" s="333"/>
      <c r="OF1418" s="333"/>
      <c r="OG1418" s="333"/>
      <c r="OH1418" s="333"/>
      <c r="OI1418" s="333"/>
      <c r="OJ1418" s="333"/>
      <c r="OK1418" s="333"/>
      <c r="OL1418" s="333"/>
      <c r="OM1418" s="333"/>
      <c r="ON1418" s="333"/>
      <c r="OO1418" s="333"/>
      <c r="OP1418" s="333"/>
      <c r="OQ1418" s="333"/>
      <c r="OR1418" s="333"/>
      <c r="OS1418" s="333"/>
      <c r="OT1418" s="333"/>
      <c r="OU1418" s="333"/>
      <c r="OV1418" s="333"/>
      <c r="OW1418" s="333"/>
      <c r="OX1418" s="333"/>
      <c r="OY1418" s="333"/>
      <c r="OZ1418" s="333"/>
      <c r="PA1418" s="333"/>
      <c r="PB1418" s="333"/>
      <c r="PC1418" s="333"/>
      <c r="PD1418" s="333"/>
      <c r="PE1418" s="333"/>
      <c r="PF1418" s="333"/>
      <c r="PG1418" s="333"/>
      <c r="PH1418" s="333"/>
      <c r="PI1418" s="333"/>
      <c r="PJ1418" s="333"/>
      <c r="PK1418" s="333"/>
      <c r="PL1418" s="333"/>
      <c r="PM1418" s="333"/>
      <c r="PN1418" s="333"/>
      <c r="PO1418" s="333"/>
      <c r="PP1418" s="333"/>
      <c r="PQ1418" s="333"/>
      <c r="PR1418" s="333"/>
      <c r="PS1418" s="333"/>
      <c r="PT1418" s="333"/>
      <c r="PU1418" s="333"/>
      <c r="PV1418" s="333"/>
      <c r="PW1418" s="333"/>
      <c r="PX1418" s="333"/>
      <c r="PY1418" s="333"/>
      <c r="PZ1418" s="333"/>
      <c r="QA1418" s="333"/>
      <c r="QB1418" s="333"/>
      <c r="QC1418" s="333"/>
      <c r="QD1418" s="333"/>
      <c r="QE1418" s="333"/>
      <c r="QF1418" s="333"/>
      <c r="QG1418" s="333"/>
      <c r="QH1418" s="333"/>
      <c r="QI1418" s="333"/>
      <c r="QJ1418" s="333"/>
      <c r="QK1418" s="333"/>
      <c r="QL1418" s="333"/>
      <c r="QM1418" s="333"/>
      <c r="QN1418" s="333"/>
      <c r="QO1418" s="333"/>
      <c r="QP1418" s="333"/>
      <c r="QQ1418" s="333"/>
      <c r="QR1418" s="333"/>
      <c r="QS1418" s="333"/>
      <c r="QT1418" s="333"/>
      <c r="QU1418" s="333"/>
      <c r="QV1418" s="333"/>
      <c r="QW1418" s="333"/>
      <c r="QX1418" s="333"/>
      <c r="QY1418" s="333"/>
      <c r="QZ1418" s="333"/>
      <c r="RA1418" s="333"/>
      <c r="RB1418" s="333"/>
      <c r="RC1418" s="333"/>
      <c r="RD1418" s="333"/>
      <c r="RE1418" s="333"/>
      <c r="RF1418" s="333"/>
      <c r="RG1418" s="333"/>
      <c r="RH1418" s="333"/>
      <c r="RI1418" s="333"/>
      <c r="RJ1418" s="333"/>
      <c r="RK1418" s="333"/>
      <c r="RL1418" s="333"/>
      <c r="RM1418" s="333"/>
      <c r="RN1418" s="333"/>
      <c r="RO1418" s="333"/>
      <c r="RP1418" s="333"/>
      <c r="RQ1418" s="333"/>
      <c r="RR1418" s="333"/>
      <c r="RS1418" s="333"/>
      <c r="RT1418" s="333"/>
      <c r="RU1418" s="333"/>
      <c r="RV1418" s="333"/>
      <c r="RW1418" s="333"/>
      <c r="RX1418" s="333"/>
      <c r="RY1418" s="333"/>
      <c r="RZ1418" s="333"/>
      <c r="SA1418" s="333"/>
      <c r="SB1418" s="333"/>
      <c r="SC1418" s="333"/>
      <c r="SD1418" s="333"/>
      <c r="SE1418" s="333"/>
      <c r="SF1418" s="333"/>
      <c r="SG1418" s="333"/>
      <c r="SH1418" s="333"/>
      <c r="SI1418" s="333"/>
      <c r="SJ1418" s="333"/>
      <c r="SK1418" s="333"/>
      <c r="SL1418" s="333"/>
      <c r="SM1418" s="333"/>
      <c r="SN1418" s="333"/>
      <c r="SO1418" s="333"/>
      <c r="SP1418" s="333"/>
      <c r="SQ1418" s="333"/>
      <c r="SR1418" s="333"/>
      <c r="SS1418" s="333"/>
      <c r="ST1418" s="333"/>
      <c r="SU1418" s="333"/>
      <c r="SV1418" s="333"/>
      <c r="SW1418" s="333"/>
      <c r="SX1418" s="333"/>
      <c r="SY1418" s="333"/>
      <c r="SZ1418" s="333"/>
      <c r="TA1418" s="333"/>
      <c r="TB1418" s="333"/>
      <c r="TC1418" s="333"/>
      <c r="TD1418" s="333"/>
      <c r="TE1418" s="333"/>
      <c r="TF1418" s="333"/>
      <c r="TG1418" s="333"/>
      <c r="TH1418" s="333"/>
      <c r="TI1418" s="333"/>
      <c r="TJ1418" s="333"/>
      <c r="TK1418" s="333"/>
      <c r="TL1418" s="333"/>
      <c r="TM1418" s="333"/>
      <c r="TN1418" s="333"/>
      <c r="TO1418" s="333"/>
      <c r="TP1418" s="333"/>
      <c r="TQ1418" s="333"/>
      <c r="TR1418" s="333"/>
      <c r="TS1418" s="333"/>
      <c r="TT1418" s="333"/>
      <c r="TU1418" s="333"/>
      <c r="TV1418" s="333"/>
      <c r="TW1418" s="333"/>
      <c r="TX1418" s="333"/>
      <c r="TY1418" s="333"/>
      <c r="TZ1418" s="333"/>
      <c r="UA1418" s="333"/>
      <c r="UB1418" s="333"/>
      <c r="UC1418" s="333"/>
      <c r="UD1418" s="333"/>
      <c r="UE1418" s="333"/>
      <c r="UF1418" s="333"/>
      <c r="UG1418" s="333"/>
      <c r="UH1418" s="333"/>
      <c r="UI1418" s="333"/>
      <c r="UJ1418" s="333"/>
      <c r="UK1418" s="333"/>
      <c r="UL1418" s="333"/>
      <c r="UM1418" s="333"/>
      <c r="UN1418" s="333"/>
      <c r="UO1418" s="333"/>
      <c r="UP1418" s="333"/>
      <c r="UQ1418" s="333"/>
      <c r="UR1418" s="333"/>
      <c r="US1418" s="333"/>
      <c r="UT1418" s="333"/>
      <c r="UU1418" s="333"/>
      <c r="UV1418" s="333"/>
      <c r="UW1418" s="333"/>
      <c r="UX1418" s="333"/>
      <c r="UY1418" s="333"/>
      <c r="UZ1418" s="333"/>
      <c r="VA1418" s="333"/>
      <c r="VB1418" s="333"/>
      <c r="VC1418" s="333"/>
      <c r="VD1418" s="333"/>
      <c r="VE1418" s="333"/>
      <c r="VF1418" s="333"/>
      <c r="VG1418" s="333"/>
      <c r="VH1418" s="333"/>
      <c r="VI1418" s="333"/>
      <c r="VJ1418" s="333"/>
      <c r="VK1418" s="333"/>
      <c r="VL1418" s="333"/>
      <c r="VM1418" s="333"/>
      <c r="VN1418" s="333"/>
      <c r="VO1418" s="333"/>
      <c r="VP1418" s="333"/>
      <c r="VQ1418" s="333"/>
      <c r="VR1418" s="333"/>
      <c r="VS1418" s="333"/>
      <c r="VT1418" s="333"/>
      <c r="VU1418" s="333"/>
      <c r="VV1418" s="333"/>
      <c r="VW1418" s="333"/>
      <c r="VX1418" s="333"/>
      <c r="VY1418" s="333"/>
      <c r="VZ1418" s="333"/>
      <c r="WA1418" s="333"/>
      <c r="WB1418" s="333"/>
      <c r="WC1418" s="333"/>
      <c r="WD1418" s="333"/>
      <c r="WE1418" s="333"/>
      <c r="WF1418" s="333"/>
      <c r="WG1418" s="333"/>
      <c r="WH1418" s="333"/>
      <c r="WI1418" s="333"/>
      <c r="WJ1418" s="333"/>
      <c r="WK1418" s="333"/>
      <c r="WL1418" s="333"/>
      <c r="WM1418" s="333"/>
      <c r="WN1418" s="333"/>
      <c r="WO1418" s="333"/>
      <c r="WP1418" s="333"/>
      <c r="WQ1418" s="333"/>
      <c r="WR1418" s="333"/>
      <c r="WS1418" s="333"/>
      <c r="WT1418" s="333"/>
      <c r="WU1418" s="333"/>
      <c r="WV1418" s="333"/>
      <c r="WW1418" s="333"/>
      <c r="WX1418" s="333"/>
      <c r="WY1418" s="333"/>
      <c r="WZ1418" s="333"/>
      <c r="XA1418" s="333"/>
      <c r="XB1418" s="333"/>
      <c r="XC1418" s="333"/>
      <c r="XD1418" s="333"/>
      <c r="XE1418" s="333"/>
      <c r="XF1418" s="333"/>
      <c r="XG1418" s="333"/>
      <c r="XH1418" s="333"/>
      <c r="XI1418" s="333"/>
      <c r="XJ1418" s="333"/>
      <c r="XK1418" s="333"/>
      <c r="XL1418" s="333"/>
      <c r="XM1418" s="333"/>
      <c r="XN1418" s="333"/>
      <c r="XO1418" s="333"/>
      <c r="XP1418" s="333"/>
      <c r="XQ1418" s="333"/>
      <c r="XR1418" s="333"/>
      <c r="XS1418" s="333"/>
      <c r="XT1418" s="333"/>
      <c r="XU1418" s="333"/>
      <c r="XV1418" s="333"/>
      <c r="XW1418" s="333"/>
      <c r="XX1418" s="333"/>
      <c r="XY1418" s="333"/>
      <c r="XZ1418" s="333"/>
      <c r="YA1418" s="333"/>
      <c r="YB1418" s="333"/>
      <c r="YC1418" s="333"/>
      <c r="YD1418" s="333"/>
      <c r="YE1418" s="333"/>
      <c r="YF1418" s="333"/>
      <c r="YG1418" s="333"/>
      <c r="YH1418" s="333"/>
      <c r="YI1418" s="333"/>
      <c r="YJ1418" s="333"/>
      <c r="YK1418" s="333"/>
      <c r="YL1418" s="333"/>
      <c r="YM1418" s="333"/>
      <c r="YN1418" s="333"/>
      <c r="YO1418" s="333"/>
      <c r="YP1418" s="333"/>
      <c r="YQ1418" s="333"/>
      <c r="YR1418" s="333"/>
      <c r="YS1418" s="333"/>
      <c r="YT1418" s="333"/>
      <c r="YU1418" s="333"/>
      <c r="YV1418" s="333"/>
      <c r="YW1418" s="333"/>
      <c r="YX1418" s="333"/>
      <c r="YY1418" s="333"/>
      <c r="YZ1418" s="333"/>
      <c r="ZA1418" s="333"/>
      <c r="ZB1418" s="333"/>
      <c r="ZC1418" s="333"/>
      <c r="ZD1418" s="333"/>
      <c r="ZE1418" s="333"/>
      <c r="ZF1418" s="333"/>
      <c r="ZG1418" s="333"/>
      <c r="ZH1418" s="333"/>
      <c r="ZI1418" s="333"/>
      <c r="ZJ1418" s="333"/>
      <c r="ZK1418" s="333"/>
      <c r="ZL1418" s="333"/>
      <c r="ZM1418" s="333"/>
      <c r="ZN1418" s="333"/>
      <c r="ZO1418" s="333"/>
      <c r="ZP1418" s="333"/>
      <c r="ZQ1418" s="333"/>
      <c r="ZR1418" s="333"/>
      <c r="ZS1418" s="333"/>
      <c r="ZT1418" s="333"/>
      <c r="ZU1418" s="333"/>
      <c r="ZV1418" s="333"/>
      <c r="ZW1418" s="333"/>
      <c r="ZX1418" s="333"/>
      <c r="ZY1418" s="333"/>
      <c r="ZZ1418" s="333"/>
      <c r="AAA1418" s="333"/>
      <c r="AAB1418" s="333"/>
      <c r="AAC1418" s="333"/>
      <c r="AAD1418" s="333"/>
      <c r="AAE1418" s="333"/>
      <c r="AAF1418" s="333"/>
      <c r="AAG1418" s="333"/>
      <c r="AAH1418" s="333"/>
      <c r="AAI1418" s="333"/>
      <c r="AAJ1418" s="333"/>
      <c r="AAK1418" s="333"/>
      <c r="AAL1418" s="333"/>
      <c r="AAM1418" s="333"/>
      <c r="AAN1418" s="333"/>
      <c r="AAO1418" s="333"/>
      <c r="AAP1418" s="333"/>
      <c r="AAQ1418" s="333"/>
      <c r="AAR1418" s="333"/>
      <c r="AAS1418" s="333"/>
      <c r="AAT1418" s="333"/>
      <c r="AAU1418" s="333"/>
      <c r="AAV1418" s="333"/>
      <c r="AAW1418" s="333"/>
      <c r="AAX1418" s="333"/>
      <c r="AAY1418" s="333"/>
      <c r="AAZ1418" s="333"/>
      <c r="ABA1418" s="333"/>
      <c r="ABB1418" s="333"/>
      <c r="ABC1418" s="333"/>
      <c r="ABD1418" s="333"/>
      <c r="ABE1418" s="333"/>
      <c r="ABF1418" s="333"/>
      <c r="ABG1418" s="333"/>
      <c r="ABH1418" s="333"/>
      <c r="ABI1418" s="333"/>
      <c r="ABJ1418" s="333"/>
      <c r="ABK1418" s="333"/>
      <c r="ABL1418" s="333"/>
      <c r="ABM1418" s="333"/>
      <c r="ABN1418" s="333"/>
      <c r="ABO1418" s="333"/>
      <c r="ABP1418" s="333"/>
      <c r="ABQ1418" s="333"/>
      <c r="ABR1418" s="333"/>
      <c r="ABS1418" s="333"/>
      <c r="ABT1418" s="333"/>
      <c r="ABU1418" s="333"/>
      <c r="ABV1418" s="333"/>
      <c r="ABW1418" s="333"/>
      <c r="ABX1418" s="333"/>
      <c r="ABY1418" s="333"/>
      <c r="ABZ1418" s="333"/>
      <c r="ACA1418" s="333"/>
      <c r="ACB1418" s="333"/>
      <c r="ACC1418" s="333"/>
      <c r="ACD1418" s="333"/>
      <c r="ACE1418" s="333"/>
      <c r="ACF1418" s="333"/>
      <c r="ACG1418" s="333"/>
      <c r="ACH1418" s="333"/>
      <c r="ACI1418" s="333"/>
      <c r="ACJ1418" s="333"/>
      <c r="ACK1418" s="333"/>
      <c r="ACL1418" s="333"/>
      <c r="ACM1418" s="333"/>
      <c r="ACN1418" s="333"/>
      <c r="ACO1418" s="333"/>
      <c r="ACP1418" s="333"/>
      <c r="ACQ1418" s="333"/>
      <c r="ACR1418" s="333"/>
      <c r="ACS1418" s="333"/>
      <c r="ACT1418" s="333"/>
      <c r="ACU1418" s="333"/>
      <c r="ACV1418" s="333"/>
      <c r="ACW1418" s="333"/>
      <c r="ACX1418" s="333"/>
      <c r="ACY1418" s="333"/>
      <c r="ACZ1418" s="333"/>
      <c r="ADA1418" s="333"/>
      <c r="ADB1418" s="333"/>
      <c r="ADC1418" s="333"/>
      <c r="ADD1418" s="333"/>
      <c r="ADE1418" s="333"/>
      <c r="ADF1418" s="333"/>
      <c r="ADG1418" s="333"/>
      <c r="ADH1418" s="333"/>
      <c r="ADI1418" s="333"/>
      <c r="ADJ1418" s="333"/>
      <c r="ADK1418" s="333"/>
      <c r="ADL1418" s="333"/>
      <c r="ADM1418" s="333"/>
      <c r="ADN1418" s="333"/>
      <c r="ADO1418" s="333"/>
      <c r="ADP1418" s="333"/>
      <c r="ADQ1418" s="333"/>
      <c r="ADR1418" s="333"/>
      <c r="ADS1418" s="333"/>
      <c r="ADT1418" s="333"/>
      <c r="ADU1418" s="333"/>
      <c r="ADV1418" s="333"/>
      <c r="ADW1418" s="333"/>
      <c r="ADX1418" s="333"/>
      <c r="ADY1418" s="333"/>
      <c r="ADZ1418" s="333"/>
      <c r="AEA1418" s="333"/>
      <c r="AEB1418" s="333"/>
      <c r="AEC1418" s="333"/>
      <c r="AED1418" s="333"/>
      <c r="AEE1418" s="333"/>
      <c r="AEF1418" s="333"/>
      <c r="AEG1418" s="333"/>
      <c r="AEH1418" s="333"/>
      <c r="AEI1418" s="333"/>
      <c r="AEJ1418" s="333"/>
      <c r="AEK1418" s="333"/>
      <c r="AEL1418" s="333"/>
      <c r="AEM1418" s="333"/>
      <c r="AEN1418" s="333"/>
      <c r="AEO1418" s="333"/>
      <c r="AEP1418" s="333"/>
      <c r="AEQ1418" s="333"/>
      <c r="AER1418" s="333"/>
      <c r="AES1418" s="333"/>
      <c r="AET1418" s="333"/>
      <c r="AEU1418" s="333"/>
      <c r="AEV1418" s="333"/>
      <c r="AEW1418" s="333"/>
      <c r="AEX1418" s="333"/>
      <c r="AEY1418" s="333"/>
      <c r="AEZ1418" s="333"/>
      <c r="AFA1418" s="333"/>
      <c r="AFB1418" s="333"/>
      <c r="AFC1418" s="333"/>
      <c r="AFD1418" s="333"/>
      <c r="AFE1418" s="333"/>
      <c r="AFF1418" s="333"/>
      <c r="AFG1418" s="333"/>
      <c r="AFH1418" s="333"/>
      <c r="AFI1418" s="333"/>
      <c r="AFJ1418" s="333"/>
      <c r="AFK1418" s="333"/>
      <c r="AFL1418" s="333"/>
      <c r="AFM1418" s="333"/>
      <c r="AFN1418" s="333"/>
      <c r="AFO1418" s="333"/>
      <c r="AFP1418" s="333"/>
      <c r="AFQ1418" s="333"/>
      <c r="AFR1418" s="333"/>
      <c r="AFS1418" s="333"/>
      <c r="AFT1418" s="333"/>
      <c r="AFU1418" s="333"/>
      <c r="AFV1418" s="333"/>
      <c r="AFW1418" s="333"/>
      <c r="AFX1418" s="333"/>
      <c r="AFY1418" s="333"/>
      <c r="AFZ1418" s="333"/>
      <c r="AGA1418" s="333"/>
      <c r="AGB1418" s="333"/>
      <c r="AGC1418" s="333"/>
      <c r="AGD1418" s="333"/>
      <c r="AGE1418" s="333"/>
      <c r="AGF1418" s="333"/>
      <c r="AGG1418" s="333"/>
      <c r="AGH1418" s="333"/>
      <c r="AGI1418" s="333"/>
      <c r="AGJ1418" s="333"/>
      <c r="AGK1418" s="333"/>
      <c r="AGL1418" s="333"/>
      <c r="AGM1418" s="333"/>
      <c r="AGN1418" s="333"/>
      <c r="AGO1418" s="333"/>
      <c r="AGP1418" s="333"/>
      <c r="AGQ1418" s="333"/>
      <c r="AGR1418" s="333"/>
      <c r="AGS1418" s="333"/>
      <c r="AGT1418" s="333"/>
      <c r="AGU1418" s="333"/>
      <c r="AGV1418" s="333"/>
      <c r="AGW1418" s="333"/>
      <c r="AGX1418" s="333"/>
      <c r="AGY1418" s="333"/>
      <c r="AGZ1418" s="333"/>
      <c r="AHA1418" s="333"/>
      <c r="AHB1418" s="333"/>
      <c r="AHC1418" s="333"/>
      <c r="AHD1418" s="333"/>
      <c r="AHE1418" s="333"/>
      <c r="AHF1418" s="333"/>
      <c r="AHG1418" s="333"/>
      <c r="AHH1418" s="333"/>
      <c r="AHI1418" s="333"/>
      <c r="AHJ1418" s="333"/>
      <c r="AHK1418" s="333"/>
      <c r="AHL1418" s="333"/>
      <c r="AHM1418" s="333"/>
      <c r="AHN1418" s="333"/>
      <c r="AHO1418" s="333"/>
      <c r="AHP1418" s="333"/>
      <c r="AHQ1418" s="333"/>
      <c r="AHR1418" s="333"/>
      <c r="AHS1418" s="333"/>
      <c r="AHT1418" s="333"/>
      <c r="AHU1418" s="333"/>
      <c r="AHV1418" s="333"/>
      <c r="AHW1418" s="333"/>
      <c r="AHX1418" s="333"/>
      <c r="AHY1418" s="333"/>
      <c r="AHZ1418" s="333"/>
      <c r="AIA1418" s="333"/>
      <c r="AIB1418" s="333"/>
      <c r="AIC1418" s="333"/>
      <c r="AID1418" s="333"/>
      <c r="AIE1418" s="333"/>
      <c r="AIF1418" s="333"/>
      <c r="AIG1418" s="333"/>
      <c r="AIH1418" s="333"/>
      <c r="AII1418" s="333"/>
      <c r="AIJ1418" s="333"/>
      <c r="AIK1418" s="333"/>
      <c r="AIL1418" s="333"/>
      <c r="AIM1418" s="333"/>
      <c r="AIN1418" s="333"/>
      <c r="AIO1418" s="333"/>
      <c r="AIP1418" s="333"/>
      <c r="AIQ1418" s="333"/>
      <c r="AIR1418" s="333"/>
      <c r="AIS1418" s="333"/>
      <c r="AIT1418" s="333"/>
      <c r="AIU1418" s="333"/>
      <c r="AIV1418" s="333"/>
      <c r="AIW1418" s="333"/>
      <c r="AIX1418" s="333"/>
      <c r="AIY1418" s="333"/>
      <c r="AIZ1418" s="333"/>
      <c r="AJA1418" s="333"/>
      <c r="AJB1418" s="333"/>
      <c r="AJC1418" s="333"/>
      <c r="AJD1418" s="333"/>
      <c r="AJE1418" s="333"/>
      <c r="AJF1418" s="333"/>
      <c r="AJG1418" s="333"/>
      <c r="AJH1418" s="333"/>
      <c r="AJI1418" s="333"/>
      <c r="AJJ1418" s="333"/>
      <c r="AJK1418" s="333"/>
      <c r="AJL1418" s="333"/>
      <c r="AJM1418" s="333"/>
      <c r="AJN1418" s="333"/>
      <c r="AJO1418" s="333"/>
      <c r="AJP1418" s="333"/>
      <c r="AJQ1418" s="333"/>
      <c r="AJR1418" s="333"/>
      <c r="AJS1418" s="333"/>
      <c r="AJT1418" s="333"/>
      <c r="AJU1418" s="333"/>
      <c r="AJV1418" s="333"/>
      <c r="AJW1418" s="333"/>
      <c r="AJX1418" s="333"/>
      <c r="AJY1418" s="333"/>
      <c r="AJZ1418" s="333"/>
      <c r="AKA1418" s="333"/>
      <c r="AKB1418" s="333"/>
      <c r="AKC1418" s="333"/>
      <c r="AKD1418" s="333"/>
      <c r="AKE1418" s="333"/>
      <c r="AKF1418" s="333"/>
      <c r="AKG1418" s="333"/>
      <c r="AKH1418" s="333"/>
      <c r="AKI1418" s="333"/>
      <c r="AKJ1418" s="333"/>
      <c r="AKK1418" s="333"/>
      <c r="AKL1418" s="333"/>
      <c r="AKM1418" s="333"/>
      <c r="AKN1418" s="333"/>
      <c r="AKO1418" s="333"/>
      <c r="AKP1418" s="333"/>
      <c r="AKQ1418" s="333"/>
      <c r="AKR1418" s="333"/>
      <c r="AKS1418" s="333"/>
      <c r="AKT1418" s="333"/>
      <c r="AKU1418" s="333"/>
      <c r="AKV1418" s="333"/>
      <c r="AKW1418" s="333"/>
      <c r="AKX1418" s="333"/>
      <c r="AKY1418" s="333"/>
      <c r="AKZ1418" s="333"/>
      <c r="ALA1418" s="333"/>
      <c r="ALB1418" s="333"/>
      <c r="ALC1418" s="333"/>
      <c r="ALD1418" s="333"/>
      <c r="ALE1418" s="333"/>
      <c r="ALF1418" s="333"/>
      <c r="ALG1418" s="333"/>
      <c r="ALH1418" s="333"/>
      <c r="ALI1418" s="333"/>
      <c r="ALJ1418" s="333"/>
      <c r="ALK1418" s="333"/>
      <c r="ALL1418" s="333"/>
      <c r="ALM1418" s="333"/>
      <c r="ALN1418" s="333"/>
      <c r="ALO1418" s="333"/>
      <c r="ALP1418" s="333"/>
      <c r="ALQ1418" s="333"/>
      <c r="ALR1418" s="333"/>
      <c r="ALS1418" s="333"/>
      <c r="ALT1418" s="333"/>
      <c r="ALU1418" s="333"/>
      <c r="ALV1418" s="333"/>
      <c r="ALW1418" s="333"/>
      <c r="ALX1418" s="333"/>
      <c r="ALY1418" s="333"/>
      <c r="ALZ1418" s="333"/>
      <c r="AMA1418" s="333"/>
      <c r="AMB1418" s="333"/>
      <c r="AMC1418" s="333"/>
      <c r="AMD1418" s="333"/>
      <c r="AME1418" s="333"/>
      <c r="AMF1418" s="333"/>
      <c r="AMG1418" s="333"/>
      <c r="AMH1418" s="333"/>
      <c r="AMI1418" s="333"/>
      <c r="AMJ1418" s="333"/>
      <c r="AMK1418" s="333"/>
      <c r="AML1418" s="333"/>
      <c r="AMM1418" s="333"/>
      <c r="AMN1418" s="333"/>
      <c r="AMO1418" s="333"/>
      <c r="AMP1418" s="333"/>
      <c r="AMQ1418" s="333"/>
      <c r="AMR1418" s="333"/>
      <c r="AMS1418" s="333"/>
      <c r="AMT1418" s="333"/>
      <c r="AMU1418" s="333"/>
      <c r="AMV1418" s="333"/>
      <c r="AMW1418" s="333"/>
      <c r="AMX1418" s="333"/>
      <c r="AMY1418" s="333"/>
      <c r="AMZ1418" s="333"/>
      <c r="ANA1418" s="333"/>
      <c r="ANB1418" s="333"/>
      <c r="ANC1418" s="333"/>
      <c r="AND1418" s="333"/>
      <c r="ANE1418" s="333"/>
      <c r="ANF1418" s="333"/>
      <c r="ANG1418" s="333"/>
      <c r="ANH1418" s="333"/>
      <c r="ANI1418" s="333"/>
      <c r="ANJ1418" s="333"/>
      <c r="ANK1418" s="333"/>
      <c r="ANL1418" s="333"/>
      <c r="ANM1418" s="333"/>
      <c r="ANN1418" s="333"/>
      <c r="ANO1418" s="333"/>
      <c r="ANP1418" s="333"/>
      <c r="ANQ1418" s="333"/>
      <c r="ANR1418" s="333"/>
      <c r="ANS1418" s="333"/>
      <c r="ANT1418" s="333"/>
      <c r="ANU1418" s="333"/>
      <c r="ANV1418" s="333"/>
      <c r="ANW1418" s="333"/>
      <c r="ANX1418" s="333"/>
      <c r="ANY1418" s="333"/>
      <c r="ANZ1418" s="333"/>
      <c r="AOA1418" s="333"/>
      <c r="AOB1418" s="333"/>
      <c r="AOC1418" s="333"/>
      <c r="AOD1418" s="333"/>
      <c r="AOE1418" s="333"/>
      <c r="AOF1418" s="333"/>
      <c r="AOG1418" s="333"/>
      <c r="AOH1418" s="333"/>
      <c r="AOI1418" s="333"/>
      <c r="AOJ1418" s="333"/>
      <c r="AOK1418" s="333"/>
      <c r="AOL1418" s="333"/>
      <c r="AOM1418" s="333"/>
      <c r="AON1418" s="333"/>
      <c r="AOO1418" s="333"/>
      <c r="AOP1418" s="333"/>
      <c r="AOQ1418" s="333"/>
      <c r="AOR1418" s="333"/>
      <c r="AOS1418" s="333"/>
      <c r="AOT1418" s="333"/>
      <c r="AOU1418" s="333"/>
      <c r="AOV1418" s="333"/>
      <c r="AOW1418" s="333"/>
      <c r="AOX1418" s="333"/>
      <c r="AOY1418" s="333"/>
      <c r="AOZ1418" s="333"/>
      <c r="APA1418" s="333"/>
      <c r="APB1418" s="333"/>
      <c r="APC1418" s="333"/>
      <c r="APD1418" s="333"/>
      <c r="APE1418" s="333"/>
      <c r="APF1418" s="333"/>
      <c r="APG1418" s="333"/>
      <c r="APH1418" s="333"/>
      <c r="API1418" s="333"/>
      <c r="APJ1418" s="333"/>
      <c r="APK1418" s="333"/>
      <c r="APL1418" s="333"/>
      <c r="APM1418" s="333"/>
      <c r="APN1418" s="333"/>
      <c r="APO1418" s="333"/>
      <c r="APP1418" s="333"/>
      <c r="APQ1418" s="333"/>
      <c r="APR1418" s="333"/>
      <c r="APS1418" s="333"/>
      <c r="APT1418" s="333"/>
      <c r="APU1418" s="333"/>
      <c r="APV1418" s="333"/>
      <c r="APW1418" s="333"/>
      <c r="APX1418" s="333"/>
      <c r="APY1418" s="333"/>
      <c r="APZ1418" s="333"/>
      <c r="AQA1418" s="333"/>
      <c r="AQB1418" s="333"/>
      <c r="AQC1418" s="333"/>
      <c r="AQD1418" s="333"/>
      <c r="AQE1418" s="333"/>
      <c r="AQF1418" s="333"/>
      <c r="AQG1418" s="333"/>
      <c r="AQH1418" s="333"/>
      <c r="AQI1418" s="333"/>
      <c r="AQJ1418" s="333"/>
      <c r="AQK1418" s="333"/>
      <c r="AQL1418" s="333"/>
      <c r="AQM1418" s="333"/>
      <c r="AQN1418" s="333"/>
      <c r="AQO1418" s="333"/>
      <c r="AQP1418" s="333"/>
      <c r="AQQ1418" s="333"/>
      <c r="AQR1418" s="333"/>
      <c r="AQS1418" s="333"/>
      <c r="AQT1418" s="333"/>
      <c r="AQU1418" s="333"/>
      <c r="AQV1418" s="333"/>
      <c r="AQW1418" s="333"/>
      <c r="AQX1418" s="333"/>
      <c r="AQY1418" s="333"/>
      <c r="AQZ1418" s="333"/>
      <c r="ARA1418" s="333"/>
      <c r="ARB1418" s="333"/>
      <c r="ARC1418" s="333"/>
      <c r="ARD1418" s="333"/>
      <c r="ARE1418" s="333"/>
      <c r="ARF1418" s="333"/>
      <c r="ARG1418" s="333"/>
      <c r="ARH1418" s="333"/>
      <c r="ARI1418" s="333"/>
      <c r="ARJ1418" s="333"/>
      <c r="ARK1418" s="333"/>
      <c r="ARL1418" s="333"/>
      <c r="ARM1418" s="333"/>
      <c r="ARN1418" s="333"/>
      <c r="ARO1418" s="333"/>
      <c r="ARP1418" s="333"/>
      <c r="ARQ1418" s="333"/>
      <c r="ARR1418" s="333"/>
      <c r="ARS1418" s="333"/>
      <c r="ART1418" s="333"/>
      <c r="ARU1418" s="333"/>
      <c r="ARV1418" s="333"/>
      <c r="ARW1418" s="333"/>
      <c r="ARX1418" s="333"/>
      <c r="ARY1418" s="333"/>
      <c r="ARZ1418" s="333"/>
      <c r="ASA1418" s="333"/>
      <c r="ASB1418" s="333"/>
      <c r="ASC1418" s="333"/>
      <c r="ASD1418" s="333"/>
      <c r="ASE1418" s="333"/>
      <c r="ASF1418" s="333"/>
      <c r="ASG1418" s="333"/>
      <c r="ASH1418" s="333"/>
      <c r="ASI1418" s="333"/>
      <c r="ASJ1418" s="333"/>
      <c r="ASK1418" s="333"/>
      <c r="ASL1418" s="333"/>
      <c r="ASM1418" s="333"/>
      <c r="ASN1418" s="333"/>
      <c r="ASO1418" s="333"/>
      <c r="ASP1418" s="333"/>
      <c r="ASQ1418" s="333"/>
      <c r="ASR1418" s="333"/>
      <c r="ASS1418" s="333"/>
      <c r="AST1418" s="333"/>
      <c r="ASU1418" s="333"/>
      <c r="ASV1418" s="333"/>
      <c r="ASW1418" s="333"/>
      <c r="ASX1418" s="333"/>
      <c r="ASY1418" s="333"/>
      <c r="ASZ1418" s="333"/>
      <c r="ATA1418" s="333"/>
      <c r="ATB1418" s="333"/>
      <c r="ATC1418" s="333"/>
      <c r="ATD1418" s="333"/>
      <c r="ATE1418" s="333"/>
      <c r="ATF1418" s="333"/>
      <c r="ATG1418" s="333"/>
      <c r="ATH1418" s="333"/>
      <c r="ATI1418" s="333"/>
      <c r="ATJ1418" s="333"/>
      <c r="ATK1418" s="333"/>
      <c r="ATL1418" s="333"/>
      <c r="ATM1418" s="333"/>
      <c r="ATN1418" s="333"/>
      <c r="ATO1418" s="333"/>
      <c r="ATP1418" s="333"/>
      <c r="ATQ1418" s="333"/>
      <c r="ATR1418" s="333"/>
      <c r="ATS1418" s="333"/>
      <c r="ATT1418" s="333"/>
      <c r="ATU1418" s="333"/>
      <c r="ATV1418" s="333"/>
      <c r="ATW1418" s="333"/>
      <c r="ATX1418" s="333"/>
      <c r="ATY1418" s="333"/>
      <c r="ATZ1418" s="333"/>
      <c r="AUA1418" s="333"/>
      <c r="AUB1418" s="333"/>
      <c r="AUC1418" s="333"/>
      <c r="AUD1418" s="333"/>
      <c r="AUE1418" s="333"/>
      <c r="AUF1418" s="333"/>
      <c r="AUG1418" s="333"/>
      <c r="AUH1418" s="333"/>
      <c r="AUI1418" s="333"/>
      <c r="AUJ1418" s="333"/>
      <c r="AUK1418" s="333"/>
      <c r="AUL1418" s="333"/>
      <c r="AUM1418" s="333"/>
      <c r="AUN1418" s="333"/>
      <c r="AUO1418" s="333"/>
      <c r="AUP1418" s="333"/>
      <c r="AUQ1418" s="333"/>
      <c r="AUR1418" s="333"/>
      <c r="AUS1418" s="333"/>
      <c r="AUT1418" s="333"/>
      <c r="AUU1418" s="333"/>
      <c r="AUV1418" s="333"/>
      <c r="AUW1418" s="333"/>
      <c r="AUX1418" s="333"/>
      <c r="AUY1418" s="333"/>
      <c r="AUZ1418" s="333"/>
      <c r="AVA1418" s="333"/>
      <c r="AVB1418" s="333"/>
      <c r="AVC1418" s="333"/>
      <c r="AVD1418" s="333"/>
      <c r="AVE1418" s="333"/>
      <c r="AVF1418" s="333"/>
      <c r="AVG1418" s="333"/>
      <c r="AVH1418" s="333"/>
      <c r="AVI1418" s="333"/>
      <c r="AVJ1418" s="333"/>
      <c r="AVK1418" s="333"/>
      <c r="AVL1418" s="333"/>
      <c r="AVM1418" s="333"/>
      <c r="AVN1418" s="333"/>
      <c r="AVO1418" s="333"/>
      <c r="AVP1418" s="333"/>
      <c r="AVQ1418" s="333"/>
      <c r="AVR1418" s="333"/>
      <c r="AVS1418" s="333"/>
      <c r="AVT1418" s="333"/>
      <c r="AVU1418" s="333"/>
      <c r="AVV1418" s="333"/>
      <c r="AVW1418" s="333"/>
      <c r="AVX1418" s="333"/>
      <c r="AVY1418" s="333"/>
      <c r="AVZ1418" s="333"/>
      <c r="AWA1418" s="333"/>
      <c r="AWB1418" s="333"/>
      <c r="AWC1418" s="333"/>
      <c r="AWD1418" s="333"/>
      <c r="AWE1418" s="333"/>
      <c r="AWF1418" s="333"/>
      <c r="AWG1418" s="333"/>
      <c r="AWH1418" s="333"/>
      <c r="AWI1418" s="333"/>
      <c r="AWJ1418" s="333"/>
      <c r="AWK1418" s="333"/>
      <c r="AWL1418" s="333"/>
      <c r="AWM1418" s="333"/>
      <c r="AWN1418" s="333"/>
      <c r="AWO1418" s="333"/>
      <c r="AWP1418" s="333"/>
      <c r="AWQ1418" s="333"/>
      <c r="AWR1418" s="333"/>
      <c r="AWS1418" s="333"/>
      <c r="AWT1418" s="333"/>
      <c r="AWU1418" s="333"/>
      <c r="AWV1418" s="333"/>
      <c r="AWW1418" s="333"/>
      <c r="AWX1418" s="333"/>
      <c r="AWY1418" s="333"/>
      <c r="AWZ1418" s="333"/>
      <c r="AXA1418" s="333"/>
      <c r="AXB1418" s="333"/>
      <c r="AXC1418" s="333"/>
      <c r="AXD1418" s="333"/>
      <c r="AXE1418" s="333"/>
      <c r="AXF1418" s="333"/>
      <c r="AXG1418" s="333"/>
      <c r="AXH1418" s="333"/>
      <c r="AXI1418" s="333"/>
      <c r="AXJ1418" s="333"/>
      <c r="AXK1418" s="333"/>
      <c r="AXL1418" s="333"/>
      <c r="AXM1418" s="333"/>
      <c r="AXN1418" s="333"/>
      <c r="AXO1418" s="333"/>
      <c r="AXP1418" s="333"/>
      <c r="AXQ1418" s="333"/>
      <c r="AXR1418" s="333"/>
      <c r="AXS1418" s="333"/>
      <c r="AXT1418" s="333"/>
      <c r="AXU1418" s="333"/>
      <c r="AXV1418" s="333"/>
      <c r="AXW1418" s="333"/>
      <c r="AXX1418" s="333"/>
      <c r="AXY1418" s="333"/>
      <c r="AXZ1418" s="333"/>
      <c r="AYA1418" s="333"/>
      <c r="AYB1418" s="333"/>
      <c r="AYC1418" s="333"/>
      <c r="AYD1418" s="333"/>
      <c r="AYE1418" s="333"/>
      <c r="AYF1418" s="333"/>
      <c r="AYG1418" s="333"/>
      <c r="AYH1418" s="333"/>
      <c r="AYI1418" s="333"/>
      <c r="AYJ1418" s="333"/>
      <c r="AYK1418" s="333"/>
      <c r="AYL1418" s="333"/>
      <c r="AYM1418" s="333"/>
      <c r="AYN1418" s="333"/>
      <c r="AYO1418" s="333"/>
      <c r="AYP1418" s="333"/>
      <c r="AYQ1418" s="333"/>
      <c r="AYR1418" s="333"/>
      <c r="AYS1418" s="333"/>
      <c r="AYT1418" s="333"/>
      <c r="AYU1418" s="333"/>
      <c r="AYV1418" s="333"/>
      <c r="AYW1418" s="333"/>
      <c r="AYX1418" s="333"/>
      <c r="AYY1418" s="333"/>
      <c r="AYZ1418" s="333"/>
      <c r="AZA1418" s="333"/>
      <c r="AZB1418" s="333"/>
      <c r="AZC1418" s="333"/>
      <c r="AZD1418" s="333"/>
      <c r="AZE1418" s="333"/>
      <c r="AZF1418" s="333"/>
      <c r="AZG1418" s="333"/>
      <c r="AZH1418" s="333"/>
      <c r="AZI1418" s="333"/>
      <c r="AZJ1418" s="333"/>
      <c r="AZK1418" s="333"/>
      <c r="AZL1418" s="333"/>
      <c r="AZM1418" s="333"/>
      <c r="AZN1418" s="333"/>
      <c r="AZO1418" s="333"/>
      <c r="AZP1418" s="333"/>
      <c r="AZQ1418" s="333"/>
      <c r="AZR1418" s="333"/>
      <c r="AZS1418" s="333"/>
      <c r="AZT1418" s="333"/>
      <c r="AZU1418" s="333"/>
      <c r="AZV1418" s="333"/>
      <c r="AZW1418" s="333"/>
      <c r="AZX1418" s="333"/>
      <c r="AZY1418" s="333"/>
      <c r="AZZ1418" s="333"/>
      <c r="BAA1418" s="333"/>
      <c r="BAB1418" s="333"/>
      <c r="BAC1418" s="333"/>
      <c r="BAD1418" s="333"/>
      <c r="BAE1418" s="333"/>
      <c r="BAF1418" s="333"/>
      <c r="BAG1418" s="333"/>
      <c r="BAH1418" s="333"/>
      <c r="BAI1418" s="333"/>
      <c r="BAJ1418" s="333"/>
      <c r="BAK1418" s="333"/>
      <c r="BAL1418" s="333"/>
      <c r="BAM1418" s="333"/>
      <c r="BAN1418" s="333"/>
      <c r="BAO1418" s="333"/>
      <c r="BAP1418" s="333"/>
      <c r="BAQ1418" s="333"/>
      <c r="BAR1418" s="333"/>
      <c r="BAS1418" s="333"/>
      <c r="BAT1418" s="333"/>
      <c r="BAU1418" s="333"/>
      <c r="BAV1418" s="333"/>
      <c r="BAW1418" s="333"/>
      <c r="BAX1418" s="333"/>
      <c r="BAY1418" s="333"/>
      <c r="BAZ1418" s="333"/>
      <c r="BBA1418" s="333"/>
      <c r="BBB1418" s="333"/>
      <c r="BBC1418" s="333"/>
      <c r="BBD1418" s="333"/>
      <c r="BBE1418" s="333"/>
      <c r="BBF1418" s="333"/>
      <c r="BBG1418" s="333"/>
      <c r="BBH1418" s="333"/>
      <c r="BBI1418" s="333"/>
      <c r="BBJ1418" s="333"/>
      <c r="BBK1418" s="333"/>
      <c r="BBL1418" s="333"/>
      <c r="BBM1418" s="333"/>
      <c r="BBN1418" s="333"/>
      <c r="BBO1418" s="333"/>
      <c r="BBP1418" s="333"/>
      <c r="BBQ1418" s="333"/>
      <c r="BBR1418" s="333"/>
      <c r="BBS1418" s="333"/>
      <c r="BBT1418" s="333"/>
      <c r="BBU1418" s="333"/>
      <c r="BBV1418" s="333"/>
      <c r="BBW1418" s="333"/>
      <c r="BBX1418" s="333"/>
      <c r="BBY1418" s="333"/>
      <c r="BBZ1418" s="333"/>
      <c r="BCA1418" s="333"/>
      <c r="BCB1418" s="333"/>
      <c r="BCC1418" s="333"/>
      <c r="BCD1418" s="333"/>
      <c r="BCE1418" s="333"/>
      <c r="BCF1418" s="333"/>
      <c r="BCG1418" s="333"/>
      <c r="BCH1418" s="333"/>
      <c r="BCI1418" s="333"/>
      <c r="BCJ1418" s="333"/>
      <c r="BCK1418" s="333"/>
      <c r="BCL1418" s="333"/>
      <c r="BCM1418" s="333"/>
      <c r="BCN1418" s="333"/>
      <c r="BCO1418" s="333"/>
      <c r="BCP1418" s="333"/>
      <c r="BCQ1418" s="333"/>
      <c r="BCR1418" s="333"/>
      <c r="BCS1418" s="333"/>
      <c r="BCT1418" s="333"/>
      <c r="BCU1418" s="333"/>
      <c r="BCV1418" s="333"/>
      <c r="BCW1418" s="333"/>
      <c r="BCX1418" s="333"/>
      <c r="BCY1418" s="333"/>
      <c r="BCZ1418" s="333"/>
      <c r="BDA1418" s="333"/>
      <c r="BDB1418" s="333"/>
      <c r="BDC1418" s="333"/>
      <c r="BDD1418" s="333"/>
      <c r="BDE1418" s="333"/>
      <c r="BDF1418" s="333"/>
      <c r="BDG1418" s="333"/>
      <c r="BDH1418" s="333"/>
      <c r="BDI1418" s="333"/>
      <c r="BDJ1418" s="333"/>
      <c r="BDK1418" s="333"/>
      <c r="BDL1418" s="333"/>
      <c r="BDM1418" s="333"/>
      <c r="BDN1418" s="333"/>
      <c r="BDO1418" s="333"/>
      <c r="BDP1418" s="333"/>
      <c r="BDQ1418" s="333"/>
      <c r="BDR1418" s="333"/>
      <c r="BDS1418" s="333"/>
      <c r="BDT1418" s="333"/>
      <c r="BDU1418" s="333"/>
      <c r="BDV1418" s="333"/>
      <c r="BDW1418" s="333"/>
      <c r="BDX1418" s="333"/>
      <c r="BDY1418" s="333"/>
      <c r="BDZ1418" s="333"/>
      <c r="BEA1418" s="333"/>
      <c r="BEB1418" s="333"/>
      <c r="BEC1418" s="333"/>
      <c r="BED1418" s="333"/>
      <c r="BEE1418" s="333"/>
      <c r="BEF1418" s="333"/>
      <c r="BEG1418" s="333"/>
      <c r="BEH1418" s="333"/>
      <c r="BEI1418" s="333"/>
      <c r="BEJ1418" s="333"/>
      <c r="BEK1418" s="333"/>
      <c r="BEL1418" s="333"/>
      <c r="BEM1418" s="333"/>
      <c r="BEN1418" s="333"/>
      <c r="BEO1418" s="333"/>
      <c r="BEP1418" s="333"/>
      <c r="BEQ1418" s="333"/>
      <c r="BER1418" s="333"/>
      <c r="BES1418" s="333"/>
      <c r="BET1418" s="333"/>
      <c r="BEU1418" s="333"/>
      <c r="BEV1418" s="333"/>
      <c r="BEW1418" s="333"/>
      <c r="BEX1418" s="333"/>
      <c r="BEY1418" s="333"/>
      <c r="BEZ1418" s="333"/>
      <c r="BFA1418" s="333"/>
      <c r="BFB1418" s="333"/>
      <c r="BFC1418" s="333"/>
      <c r="BFD1418" s="333"/>
      <c r="BFE1418" s="333"/>
      <c r="BFF1418" s="333"/>
      <c r="BFG1418" s="333"/>
      <c r="BFH1418" s="333"/>
      <c r="BFI1418" s="333"/>
      <c r="BFJ1418" s="333"/>
      <c r="BFK1418" s="333"/>
      <c r="BFL1418" s="333"/>
      <c r="BFM1418" s="333"/>
      <c r="BFN1418" s="333"/>
      <c r="BFO1418" s="333"/>
      <c r="BFP1418" s="333"/>
      <c r="BFQ1418" s="333"/>
      <c r="BFR1418" s="333"/>
      <c r="BFS1418" s="333"/>
      <c r="BFT1418" s="333"/>
      <c r="BFU1418" s="333"/>
      <c r="BFV1418" s="333"/>
      <c r="BFW1418" s="333"/>
      <c r="BFX1418" s="333"/>
      <c r="BFY1418" s="333"/>
      <c r="BFZ1418" s="333"/>
      <c r="BGA1418" s="333"/>
      <c r="BGB1418" s="333"/>
      <c r="BGC1418" s="333"/>
      <c r="BGD1418" s="333"/>
      <c r="BGE1418" s="333"/>
      <c r="BGF1418" s="333"/>
      <c r="BGG1418" s="333"/>
      <c r="BGH1418" s="333"/>
      <c r="BGI1418" s="333"/>
      <c r="BGJ1418" s="333"/>
      <c r="BGK1418" s="333"/>
      <c r="BGL1418" s="333"/>
      <c r="BGM1418" s="333"/>
      <c r="BGN1418" s="333"/>
      <c r="BGO1418" s="333"/>
      <c r="BGP1418" s="333"/>
      <c r="BGQ1418" s="333"/>
      <c r="BGR1418" s="333"/>
      <c r="BGS1418" s="333"/>
      <c r="BGT1418" s="333"/>
      <c r="BGU1418" s="333"/>
      <c r="BGV1418" s="333"/>
      <c r="BGW1418" s="333"/>
      <c r="BGX1418" s="333"/>
      <c r="BGY1418" s="333"/>
      <c r="BGZ1418" s="333"/>
      <c r="BHA1418" s="333"/>
      <c r="BHB1418" s="333"/>
      <c r="BHC1418" s="333"/>
      <c r="BHD1418" s="333"/>
      <c r="BHE1418" s="333"/>
      <c r="BHF1418" s="333"/>
      <c r="BHG1418" s="333"/>
      <c r="BHH1418" s="333"/>
      <c r="BHI1418" s="333"/>
      <c r="BHJ1418" s="333"/>
      <c r="BHK1418" s="333"/>
      <c r="BHL1418" s="333"/>
      <c r="BHM1418" s="333"/>
      <c r="BHN1418" s="333"/>
      <c r="BHO1418" s="333"/>
      <c r="BHP1418" s="333"/>
      <c r="BHQ1418" s="333"/>
      <c r="BHR1418" s="333"/>
      <c r="BHS1418" s="333"/>
      <c r="BHT1418" s="333"/>
      <c r="BHU1418" s="333"/>
      <c r="BHV1418" s="333"/>
      <c r="BHW1418" s="333"/>
      <c r="BHX1418" s="333"/>
      <c r="BHY1418" s="333"/>
      <c r="BHZ1418" s="333"/>
      <c r="BIA1418" s="333"/>
      <c r="BIB1418" s="333"/>
      <c r="BIC1418" s="333"/>
      <c r="BID1418" s="333"/>
      <c r="BIE1418" s="333"/>
      <c r="BIF1418" s="333"/>
      <c r="BIG1418" s="333"/>
      <c r="BIH1418" s="333"/>
      <c r="BII1418" s="333"/>
      <c r="BIJ1418" s="333"/>
      <c r="BIK1418" s="333"/>
      <c r="BIL1418" s="333"/>
      <c r="BIM1418" s="333"/>
      <c r="BIN1418" s="333"/>
      <c r="BIO1418" s="333"/>
      <c r="BIP1418" s="333"/>
      <c r="BIQ1418" s="333"/>
      <c r="BIR1418" s="333"/>
      <c r="BIS1418" s="333"/>
      <c r="BIT1418" s="333"/>
      <c r="BIU1418" s="333"/>
      <c r="BIV1418" s="333"/>
      <c r="BIW1418" s="333"/>
      <c r="BIX1418" s="333"/>
      <c r="BIY1418" s="333"/>
      <c r="BIZ1418" s="333"/>
      <c r="BJA1418" s="333"/>
      <c r="BJB1418" s="333"/>
      <c r="BJC1418" s="333"/>
      <c r="BJD1418" s="333"/>
      <c r="BJE1418" s="333"/>
      <c r="BJF1418" s="333"/>
      <c r="BJG1418" s="333"/>
      <c r="BJH1418" s="333"/>
      <c r="BJI1418" s="333"/>
      <c r="BJJ1418" s="333"/>
      <c r="BJK1418" s="333"/>
      <c r="BJL1418" s="333"/>
      <c r="BJM1418" s="333"/>
      <c r="BJN1418" s="333"/>
      <c r="BJO1418" s="333"/>
      <c r="BJP1418" s="333"/>
      <c r="BJQ1418" s="333"/>
      <c r="BJR1418" s="333"/>
      <c r="BJS1418" s="333"/>
      <c r="BJT1418" s="333"/>
      <c r="BJU1418" s="333"/>
      <c r="BJV1418" s="333"/>
      <c r="BJW1418" s="333"/>
      <c r="BJX1418" s="333"/>
      <c r="BJY1418" s="333"/>
      <c r="BJZ1418" s="333"/>
      <c r="BKA1418" s="333"/>
      <c r="BKB1418" s="333"/>
      <c r="BKC1418" s="333"/>
      <c r="BKD1418" s="333"/>
      <c r="BKE1418" s="333"/>
      <c r="BKF1418" s="333"/>
      <c r="BKG1418" s="333"/>
      <c r="BKH1418" s="333"/>
      <c r="BKI1418" s="333"/>
      <c r="BKJ1418" s="333"/>
      <c r="BKK1418" s="333"/>
      <c r="BKL1418" s="333"/>
      <c r="BKM1418" s="333"/>
      <c r="BKN1418" s="333"/>
      <c r="BKO1418" s="333"/>
      <c r="BKP1418" s="333"/>
      <c r="BKQ1418" s="333"/>
      <c r="BKR1418" s="333"/>
      <c r="BKS1418" s="333"/>
      <c r="BKT1418" s="333"/>
      <c r="BKU1418" s="333"/>
      <c r="BKV1418" s="333"/>
      <c r="BKW1418" s="333"/>
      <c r="BKX1418" s="333"/>
      <c r="BKY1418" s="333"/>
      <c r="BKZ1418" s="333"/>
      <c r="BLA1418" s="333"/>
      <c r="BLB1418" s="333"/>
      <c r="BLC1418" s="333"/>
      <c r="BLD1418" s="333"/>
      <c r="BLE1418" s="333"/>
      <c r="BLF1418" s="333"/>
      <c r="BLG1418" s="333"/>
      <c r="BLH1418" s="333"/>
      <c r="BLI1418" s="333"/>
      <c r="BLJ1418" s="333"/>
      <c r="BLK1418" s="333"/>
      <c r="BLL1418" s="333"/>
      <c r="BLM1418" s="333"/>
      <c r="BLN1418" s="333"/>
      <c r="BLO1418" s="333"/>
      <c r="BLP1418" s="333"/>
      <c r="BLQ1418" s="333"/>
      <c r="BLR1418" s="333"/>
      <c r="BLS1418" s="333"/>
      <c r="BLT1418" s="333"/>
      <c r="BLU1418" s="333"/>
      <c r="BLV1418" s="333"/>
      <c r="BLW1418" s="333"/>
      <c r="BLX1418" s="333"/>
      <c r="BLY1418" s="333"/>
      <c r="BLZ1418" s="333"/>
      <c r="BMA1418" s="333"/>
      <c r="BMB1418" s="333"/>
      <c r="BMC1418" s="333"/>
      <c r="BMD1418" s="333"/>
      <c r="BME1418" s="333"/>
      <c r="BMF1418" s="333"/>
      <c r="BMG1418" s="333"/>
      <c r="BMH1418" s="333"/>
      <c r="BMI1418" s="333"/>
      <c r="BMJ1418" s="333"/>
      <c r="BMK1418" s="333"/>
      <c r="BML1418" s="333"/>
      <c r="BMM1418" s="333"/>
      <c r="BMN1418" s="333"/>
      <c r="BMO1418" s="333"/>
      <c r="BMP1418" s="333"/>
      <c r="BMQ1418" s="333"/>
      <c r="BMR1418" s="333"/>
      <c r="BMS1418" s="333"/>
      <c r="BMT1418" s="333"/>
      <c r="BMU1418" s="333"/>
      <c r="BMV1418" s="333"/>
      <c r="BMW1418" s="333"/>
      <c r="BMX1418" s="333"/>
      <c r="BMY1418" s="333"/>
      <c r="BMZ1418" s="333"/>
      <c r="BNA1418" s="333"/>
      <c r="BNB1418" s="333"/>
      <c r="BNC1418" s="333"/>
      <c r="BND1418" s="333"/>
      <c r="BNE1418" s="333"/>
      <c r="BNF1418" s="333"/>
      <c r="BNG1418" s="333"/>
      <c r="BNH1418" s="333"/>
      <c r="BNI1418" s="333"/>
      <c r="BNJ1418" s="333"/>
      <c r="BNK1418" s="333"/>
      <c r="BNL1418" s="333"/>
      <c r="BNM1418" s="333"/>
      <c r="BNN1418" s="333"/>
      <c r="BNO1418" s="333"/>
      <c r="BNP1418" s="333"/>
      <c r="BNQ1418" s="333"/>
      <c r="BNR1418" s="333"/>
      <c r="BNS1418" s="333"/>
      <c r="BNT1418" s="333"/>
      <c r="BNU1418" s="333"/>
      <c r="BNV1418" s="333"/>
      <c r="BNW1418" s="333"/>
      <c r="BNX1418" s="333"/>
      <c r="BNY1418" s="333"/>
      <c r="BNZ1418" s="333"/>
      <c r="BOA1418" s="333"/>
      <c r="BOB1418" s="333"/>
      <c r="BOC1418" s="333"/>
      <c r="BOD1418" s="333"/>
      <c r="BOE1418" s="333"/>
      <c r="BOF1418" s="333"/>
      <c r="BOG1418" s="333"/>
      <c r="BOH1418" s="333"/>
      <c r="BOI1418" s="333"/>
      <c r="BOJ1418" s="333"/>
      <c r="BOK1418" s="333"/>
      <c r="BOL1418" s="333"/>
      <c r="BOM1418" s="333"/>
      <c r="BON1418" s="333"/>
      <c r="BOO1418" s="333"/>
      <c r="BOP1418" s="333"/>
      <c r="BOQ1418" s="333"/>
      <c r="BOR1418" s="333"/>
      <c r="BOS1418" s="333"/>
      <c r="BOT1418" s="333"/>
      <c r="BOU1418" s="333"/>
      <c r="BOV1418" s="333"/>
      <c r="BOW1418" s="333"/>
      <c r="BOX1418" s="333"/>
      <c r="BOY1418" s="333"/>
      <c r="BOZ1418" s="333"/>
      <c r="BPA1418" s="333"/>
      <c r="BPB1418" s="333"/>
      <c r="BPC1418" s="333"/>
      <c r="BPD1418" s="333"/>
      <c r="BPE1418" s="333"/>
      <c r="BPF1418" s="333"/>
      <c r="BPG1418" s="333"/>
      <c r="BPH1418" s="333"/>
      <c r="BPI1418" s="333"/>
      <c r="BPJ1418" s="333"/>
      <c r="BPK1418" s="333"/>
      <c r="BPL1418" s="333"/>
      <c r="BPM1418" s="333"/>
      <c r="BPN1418" s="333"/>
      <c r="BPO1418" s="333"/>
      <c r="BPP1418" s="333"/>
      <c r="BPQ1418" s="333"/>
      <c r="BPR1418" s="333"/>
      <c r="BPS1418" s="333"/>
      <c r="BPT1418" s="333"/>
      <c r="BPU1418" s="333"/>
      <c r="BPV1418" s="333"/>
      <c r="BPW1418" s="333"/>
      <c r="BPX1418" s="333"/>
      <c r="BPY1418" s="333"/>
      <c r="BPZ1418" s="333"/>
      <c r="BQA1418" s="333"/>
      <c r="BQB1418" s="333"/>
      <c r="BQC1418" s="333"/>
      <c r="BQD1418" s="333"/>
      <c r="BQE1418" s="333"/>
      <c r="BQF1418" s="333"/>
      <c r="BQG1418" s="333"/>
      <c r="BQH1418" s="333"/>
      <c r="BQI1418" s="333"/>
      <c r="BQJ1418" s="333"/>
      <c r="BQK1418" s="333"/>
      <c r="BQL1418" s="333"/>
      <c r="BQM1418" s="333"/>
      <c r="BQN1418" s="333"/>
      <c r="BQO1418" s="333"/>
      <c r="BQP1418" s="333"/>
      <c r="BQQ1418" s="333"/>
      <c r="BQR1418" s="333"/>
      <c r="BQS1418" s="333"/>
      <c r="BQT1418" s="333"/>
      <c r="BQU1418" s="333"/>
      <c r="BQV1418" s="333"/>
      <c r="BQW1418" s="333"/>
      <c r="BQX1418" s="333"/>
      <c r="BQY1418" s="333"/>
      <c r="BQZ1418" s="333"/>
      <c r="BRA1418" s="333"/>
      <c r="BRB1418" s="333"/>
      <c r="BRC1418" s="333"/>
      <c r="BRD1418" s="333"/>
      <c r="BRE1418" s="333"/>
      <c r="BRF1418" s="333"/>
      <c r="BRG1418" s="333"/>
      <c r="BRH1418" s="333"/>
      <c r="BRI1418" s="333"/>
      <c r="BRJ1418" s="333"/>
      <c r="BRK1418" s="333"/>
      <c r="BRL1418" s="333"/>
      <c r="BRM1418" s="333"/>
      <c r="BRN1418" s="333"/>
      <c r="BRO1418" s="333"/>
      <c r="BRP1418" s="333"/>
      <c r="BRQ1418" s="333"/>
      <c r="BRR1418" s="333"/>
      <c r="BRS1418" s="333"/>
      <c r="BRT1418" s="333"/>
      <c r="BRU1418" s="333"/>
      <c r="BRV1418" s="333"/>
      <c r="BRW1418" s="333"/>
      <c r="BRX1418" s="333"/>
      <c r="BRY1418" s="333"/>
      <c r="BRZ1418" s="333"/>
      <c r="BSA1418" s="333"/>
      <c r="BSB1418" s="333"/>
      <c r="BSC1418" s="333"/>
      <c r="BSD1418" s="333"/>
      <c r="BSE1418" s="333"/>
      <c r="BSF1418" s="333"/>
      <c r="BSG1418" s="333"/>
      <c r="BSH1418" s="333"/>
      <c r="BSI1418" s="333"/>
      <c r="BSJ1418" s="333"/>
      <c r="BSK1418" s="333"/>
      <c r="BSL1418" s="333"/>
      <c r="BSM1418" s="333"/>
      <c r="BSN1418" s="333"/>
      <c r="BSO1418" s="333"/>
      <c r="BSP1418" s="333"/>
      <c r="BSQ1418" s="333"/>
      <c r="BSR1418" s="333"/>
      <c r="BSS1418" s="333"/>
      <c r="BST1418" s="333"/>
      <c r="BSU1418" s="333"/>
      <c r="BSV1418" s="333"/>
      <c r="BSW1418" s="333"/>
      <c r="BSX1418" s="333"/>
      <c r="BSY1418" s="333"/>
      <c r="BSZ1418" s="333"/>
      <c r="BTA1418" s="333"/>
      <c r="BTB1418" s="333"/>
      <c r="BTC1418" s="333"/>
      <c r="BTD1418" s="333"/>
      <c r="BTE1418" s="333"/>
      <c r="BTF1418" s="333"/>
      <c r="BTG1418" s="333"/>
      <c r="BTH1418" s="333"/>
      <c r="BTI1418" s="333"/>
      <c r="BTJ1418" s="333"/>
      <c r="BTK1418" s="333"/>
      <c r="BTL1418" s="333"/>
      <c r="BTM1418" s="333"/>
      <c r="BTN1418" s="333"/>
      <c r="BTO1418" s="333"/>
      <c r="BTP1418" s="333"/>
      <c r="BTQ1418" s="333"/>
      <c r="BTR1418" s="333"/>
      <c r="BTS1418" s="333"/>
      <c r="BTT1418" s="333"/>
      <c r="BTU1418" s="333"/>
      <c r="BTV1418" s="333"/>
      <c r="BTW1418" s="333"/>
      <c r="BTX1418" s="333"/>
      <c r="BTY1418" s="333"/>
      <c r="BTZ1418" s="333"/>
      <c r="BUA1418" s="333"/>
      <c r="BUB1418" s="333"/>
      <c r="BUC1418" s="333"/>
      <c r="BUD1418" s="333"/>
      <c r="BUE1418" s="333"/>
      <c r="BUF1418" s="333"/>
      <c r="BUG1418" s="333"/>
      <c r="BUH1418" s="333"/>
      <c r="BUI1418" s="333"/>
      <c r="BUJ1418" s="333"/>
      <c r="BUK1418" s="333"/>
      <c r="BUL1418" s="333"/>
      <c r="BUM1418" s="333"/>
      <c r="BUN1418" s="333"/>
      <c r="BUO1418" s="333"/>
      <c r="BUP1418" s="333"/>
      <c r="BUQ1418" s="333"/>
      <c r="BUR1418" s="333"/>
      <c r="BUS1418" s="333"/>
      <c r="BUT1418" s="333"/>
      <c r="BUU1418" s="333"/>
      <c r="BUV1418" s="333"/>
      <c r="BUW1418" s="333"/>
      <c r="BUX1418" s="333"/>
      <c r="BUY1418" s="333"/>
      <c r="BUZ1418" s="333"/>
      <c r="BVA1418" s="333"/>
      <c r="BVB1418" s="333"/>
      <c r="BVC1418" s="333"/>
      <c r="BVD1418" s="333"/>
      <c r="BVE1418" s="333"/>
      <c r="BVF1418" s="333"/>
      <c r="BVG1418" s="333"/>
      <c r="BVH1418" s="333"/>
      <c r="BVI1418" s="333"/>
      <c r="BVJ1418" s="333"/>
      <c r="BVK1418" s="333"/>
      <c r="BVL1418" s="333"/>
      <c r="BVM1418" s="333"/>
      <c r="BVN1418" s="333"/>
      <c r="BVO1418" s="333"/>
      <c r="BVP1418" s="333"/>
      <c r="BVQ1418" s="333"/>
      <c r="BVR1418" s="333"/>
      <c r="BVS1418" s="333"/>
      <c r="BVT1418" s="333"/>
      <c r="BVU1418" s="333"/>
      <c r="BVV1418" s="333"/>
      <c r="BVW1418" s="333"/>
      <c r="BVX1418" s="333"/>
      <c r="BVY1418" s="333"/>
      <c r="BVZ1418" s="333"/>
      <c r="BWA1418" s="333"/>
      <c r="BWB1418" s="333"/>
      <c r="BWC1418" s="333"/>
      <c r="BWD1418" s="333"/>
      <c r="BWE1418" s="333"/>
      <c r="BWF1418" s="333"/>
      <c r="BWG1418" s="333"/>
      <c r="BWH1418" s="333"/>
      <c r="BWI1418" s="333"/>
      <c r="BWJ1418" s="333"/>
      <c r="BWK1418" s="333"/>
      <c r="BWL1418" s="333"/>
      <c r="BWM1418" s="333"/>
      <c r="BWN1418" s="333"/>
      <c r="BWO1418" s="333"/>
      <c r="BWP1418" s="333"/>
      <c r="BWQ1418" s="333"/>
      <c r="BWR1418" s="333"/>
      <c r="BWS1418" s="333"/>
      <c r="BWT1418" s="333"/>
      <c r="BWU1418" s="333"/>
      <c r="BWV1418" s="333"/>
      <c r="BWW1418" s="333"/>
      <c r="BWX1418" s="333"/>
      <c r="BWY1418" s="333"/>
      <c r="BWZ1418" s="333"/>
      <c r="BXA1418" s="333"/>
      <c r="BXB1418" s="333"/>
      <c r="BXC1418" s="333"/>
      <c r="BXD1418" s="333"/>
      <c r="BXE1418" s="333"/>
      <c r="BXF1418" s="333"/>
      <c r="BXG1418" s="333"/>
      <c r="BXH1418" s="333"/>
      <c r="BXI1418" s="333"/>
      <c r="BXJ1418" s="333"/>
      <c r="BXK1418" s="333"/>
      <c r="BXL1418" s="333"/>
      <c r="BXM1418" s="333"/>
      <c r="BXN1418" s="333"/>
      <c r="BXO1418" s="333"/>
      <c r="BXP1418" s="333"/>
      <c r="BXQ1418" s="333"/>
      <c r="BXR1418" s="333"/>
      <c r="BXS1418" s="333"/>
      <c r="BXT1418" s="333"/>
      <c r="BXU1418" s="333"/>
      <c r="BXV1418" s="333"/>
      <c r="BXW1418" s="333"/>
      <c r="BXX1418" s="333"/>
      <c r="BXY1418" s="333"/>
      <c r="BXZ1418" s="333"/>
      <c r="BYA1418" s="333"/>
      <c r="BYB1418" s="333"/>
      <c r="BYC1418" s="333"/>
      <c r="BYD1418" s="333"/>
      <c r="BYE1418" s="333"/>
      <c r="BYF1418" s="333"/>
      <c r="BYG1418" s="333"/>
      <c r="BYH1418" s="333"/>
      <c r="BYI1418" s="333"/>
      <c r="BYJ1418" s="333"/>
      <c r="BYK1418" s="333"/>
      <c r="BYL1418" s="333"/>
      <c r="BYM1418" s="333"/>
      <c r="BYN1418" s="333"/>
      <c r="BYO1418" s="333"/>
      <c r="BYP1418" s="333"/>
      <c r="BYQ1418" s="333"/>
      <c r="BYR1418" s="333"/>
      <c r="BYS1418" s="333"/>
      <c r="BYT1418" s="333"/>
      <c r="BYU1418" s="333"/>
      <c r="BYV1418" s="333"/>
      <c r="BYW1418" s="333"/>
      <c r="BYX1418" s="333"/>
      <c r="BYY1418" s="333"/>
      <c r="BYZ1418" s="333"/>
      <c r="BZA1418" s="333"/>
      <c r="BZB1418" s="333"/>
      <c r="BZC1418" s="333"/>
      <c r="BZD1418" s="333"/>
      <c r="BZE1418" s="333"/>
      <c r="BZF1418" s="333"/>
      <c r="BZG1418" s="333"/>
      <c r="BZH1418" s="333"/>
      <c r="BZI1418" s="333"/>
      <c r="BZJ1418" s="333"/>
      <c r="BZK1418" s="333"/>
      <c r="BZL1418" s="333"/>
      <c r="BZM1418" s="333"/>
      <c r="BZN1418" s="333"/>
      <c r="BZO1418" s="333"/>
      <c r="BZP1418" s="333"/>
      <c r="BZQ1418" s="333"/>
      <c r="BZR1418" s="333"/>
      <c r="BZS1418" s="333"/>
      <c r="BZT1418" s="333"/>
      <c r="BZU1418" s="333"/>
      <c r="BZV1418" s="333"/>
      <c r="BZW1418" s="333"/>
      <c r="BZX1418" s="333"/>
      <c r="BZY1418" s="333"/>
      <c r="BZZ1418" s="333"/>
      <c r="CAA1418" s="333"/>
      <c r="CAB1418" s="333"/>
      <c r="CAC1418" s="333"/>
      <c r="CAD1418" s="333"/>
      <c r="CAE1418" s="333"/>
      <c r="CAF1418" s="333"/>
      <c r="CAG1418" s="333"/>
      <c r="CAH1418" s="333"/>
      <c r="CAI1418" s="333"/>
      <c r="CAJ1418" s="333"/>
      <c r="CAK1418" s="333"/>
      <c r="CAL1418" s="333"/>
      <c r="CAM1418" s="333"/>
      <c r="CAN1418" s="333"/>
      <c r="CAO1418" s="333"/>
      <c r="CAP1418" s="333"/>
      <c r="CAQ1418" s="333"/>
      <c r="CAR1418" s="333"/>
      <c r="CAS1418" s="333"/>
      <c r="CAT1418" s="333"/>
      <c r="CAU1418" s="333"/>
      <c r="CAV1418" s="333"/>
      <c r="CAW1418" s="333"/>
      <c r="CAX1418" s="333"/>
      <c r="CAY1418" s="333"/>
      <c r="CAZ1418" s="333"/>
      <c r="CBA1418" s="333"/>
      <c r="CBB1418" s="333"/>
      <c r="CBC1418" s="333"/>
      <c r="CBD1418" s="333"/>
      <c r="CBE1418" s="333"/>
      <c r="CBF1418" s="333"/>
      <c r="CBG1418" s="333"/>
      <c r="CBH1418" s="333"/>
      <c r="CBI1418" s="333"/>
      <c r="CBJ1418" s="333"/>
      <c r="CBK1418" s="333"/>
      <c r="CBL1418" s="333"/>
      <c r="CBM1418" s="333"/>
      <c r="CBN1418" s="333"/>
      <c r="CBO1418" s="333"/>
      <c r="CBP1418" s="333"/>
      <c r="CBQ1418" s="333"/>
      <c r="CBR1418" s="333"/>
      <c r="CBS1418" s="333"/>
      <c r="CBT1418" s="333"/>
      <c r="CBU1418" s="333"/>
      <c r="CBV1418" s="333"/>
      <c r="CBW1418" s="333"/>
      <c r="CBX1418" s="333"/>
      <c r="CBY1418" s="333"/>
      <c r="CBZ1418" s="333"/>
      <c r="CCA1418" s="333"/>
      <c r="CCB1418" s="333"/>
      <c r="CCC1418" s="333"/>
      <c r="CCD1418" s="333"/>
      <c r="CCE1418" s="333"/>
      <c r="CCF1418" s="333"/>
      <c r="CCG1418" s="333"/>
      <c r="CCH1418" s="333"/>
      <c r="CCI1418" s="333"/>
      <c r="CCJ1418" s="333"/>
      <c r="CCK1418" s="333"/>
      <c r="CCL1418" s="333"/>
      <c r="CCM1418" s="333"/>
      <c r="CCN1418" s="333"/>
      <c r="CCO1418" s="333"/>
      <c r="CCP1418" s="333"/>
      <c r="CCQ1418" s="333"/>
      <c r="CCR1418" s="333"/>
      <c r="CCS1418" s="333"/>
      <c r="CCT1418" s="333"/>
      <c r="CCU1418" s="333"/>
      <c r="CCV1418" s="333"/>
      <c r="CCW1418" s="333"/>
      <c r="CCX1418" s="333"/>
      <c r="CCY1418" s="333"/>
      <c r="CCZ1418" s="333"/>
      <c r="CDA1418" s="333"/>
      <c r="CDB1418" s="333"/>
      <c r="CDC1418" s="333"/>
      <c r="CDD1418" s="333"/>
      <c r="CDE1418" s="333"/>
      <c r="CDF1418" s="333"/>
      <c r="CDG1418" s="333"/>
      <c r="CDH1418" s="333"/>
      <c r="CDI1418" s="333"/>
      <c r="CDJ1418" s="333"/>
      <c r="CDK1418" s="333"/>
      <c r="CDL1418" s="333"/>
      <c r="CDM1418" s="333"/>
      <c r="CDN1418" s="333"/>
      <c r="CDO1418" s="333"/>
      <c r="CDP1418" s="333"/>
      <c r="CDQ1418" s="333"/>
      <c r="CDR1418" s="333"/>
      <c r="CDS1418" s="333"/>
      <c r="CDT1418" s="333"/>
      <c r="CDU1418" s="333"/>
      <c r="CDV1418" s="333"/>
      <c r="CDW1418" s="333"/>
      <c r="CDX1418" s="333"/>
      <c r="CDY1418" s="333"/>
      <c r="CDZ1418" s="333"/>
      <c r="CEA1418" s="333"/>
      <c r="CEB1418" s="333"/>
      <c r="CEC1418" s="333"/>
      <c r="CED1418" s="333"/>
      <c r="CEE1418" s="333"/>
      <c r="CEF1418" s="333"/>
      <c r="CEG1418" s="333"/>
      <c r="CEH1418" s="333"/>
      <c r="CEI1418" s="333"/>
      <c r="CEJ1418" s="333"/>
      <c r="CEK1418" s="333"/>
      <c r="CEL1418" s="333"/>
      <c r="CEM1418" s="333"/>
      <c r="CEN1418" s="333"/>
      <c r="CEO1418" s="333"/>
      <c r="CEP1418" s="333"/>
      <c r="CEQ1418" s="333"/>
      <c r="CER1418" s="333"/>
      <c r="CES1418" s="333"/>
      <c r="CET1418" s="333"/>
      <c r="CEU1418" s="333"/>
      <c r="CEV1418" s="333"/>
      <c r="CEW1418" s="333"/>
      <c r="CEX1418" s="333"/>
      <c r="CEY1418" s="333"/>
      <c r="CEZ1418" s="333"/>
      <c r="CFA1418" s="333"/>
      <c r="CFB1418" s="333"/>
      <c r="CFC1418" s="333"/>
      <c r="CFD1418" s="333"/>
      <c r="CFE1418" s="333"/>
      <c r="CFF1418" s="333"/>
      <c r="CFG1418" s="333"/>
      <c r="CFH1418" s="333"/>
      <c r="CFI1418" s="333"/>
      <c r="CFJ1418" s="333"/>
      <c r="CFK1418" s="333"/>
      <c r="CFL1418" s="333"/>
      <c r="CFM1418" s="333"/>
      <c r="CFN1418" s="333"/>
      <c r="CFO1418" s="333"/>
      <c r="CFP1418" s="333"/>
      <c r="CFQ1418" s="333"/>
      <c r="CFR1418" s="333"/>
      <c r="CFS1418" s="333"/>
      <c r="CFT1418" s="333"/>
      <c r="CFU1418" s="333"/>
      <c r="CFV1418" s="333"/>
      <c r="CFW1418" s="333"/>
      <c r="CFX1418" s="333"/>
      <c r="CFY1418" s="333"/>
      <c r="CFZ1418" s="333"/>
      <c r="CGA1418" s="333"/>
      <c r="CGB1418" s="333"/>
      <c r="CGC1418" s="333"/>
      <c r="CGD1418" s="333"/>
      <c r="CGE1418" s="333"/>
      <c r="CGF1418" s="333"/>
      <c r="CGG1418" s="333"/>
      <c r="CGH1418" s="333"/>
      <c r="CGI1418" s="333"/>
      <c r="CGJ1418" s="333"/>
      <c r="CGK1418" s="333"/>
      <c r="CGL1418" s="333"/>
      <c r="CGM1418" s="333"/>
      <c r="CGN1418" s="333"/>
      <c r="CGO1418" s="333"/>
      <c r="CGP1418" s="333"/>
      <c r="CGQ1418" s="333"/>
      <c r="CGR1418" s="333"/>
      <c r="CGS1418" s="333"/>
      <c r="CGT1418" s="333"/>
      <c r="CGU1418" s="333"/>
      <c r="CGV1418" s="333"/>
      <c r="CGW1418" s="333"/>
      <c r="CGX1418" s="333"/>
      <c r="CGY1418" s="333"/>
      <c r="CGZ1418" s="333"/>
      <c r="CHA1418" s="333"/>
      <c r="CHB1418" s="333"/>
      <c r="CHC1418" s="333"/>
      <c r="CHD1418" s="333"/>
      <c r="CHE1418" s="333"/>
      <c r="CHF1418" s="333"/>
      <c r="CHG1418" s="333"/>
      <c r="CHH1418" s="333"/>
      <c r="CHI1418" s="333"/>
      <c r="CHJ1418" s="333"/>
      <c r="CHK1418" s="333"/>
      <c r="CHL1418" s="333"/>
      <c r="CHM1418" s="333"/>
      <c r="CHN1418" s="333"/>
      <c r="CHO1418" s="333"/>
      <c r="CHP1418" s="333"/>
      <c r="CHQ1418" s="333"/>
      <c r="CHR1418" s="333"/>
      <c r="CHS1418" s="333"/>
      <c r="CHT1418" s="333"/>
      <c r="CHU1418" s="333"/>
      <c r="CHV1418" s="333"/>
      <c r="CHW1418" s="333"/>
      <c r="CHX1418" s="333"/>
      <c r="CHY1418" s="333"/>
      <c r="CHZ1418" s="333"/>
      <c r="CIA1418" s="333"/>
      <c r="CIB1418" s="333"/>
      <c r="CIC1418" s="333"/>
      <c r="CID1418" s="333"/>
      <c r="CIE1418" s="333"/>
      <c r="CIF1418" s="333"/>
      <c r="CIG1418" s="333"/>
      <c r="CIH1418" s="333"/>
      <c r="CII1418" s="333"/>
      <c r="CIJ1418" s="333"/>
      <c r="CIK1418" s="333"/>
      <c r="CIL1418" s="333"/>
      <c r="CIM1418" s="333"/>
      <c r="CIN1418" s="333"/>
      <c r="CIO1418" s="333"/>
      <c r="CIP1418" s="333"/>
      <c r="CIQ1418" s="333"/>
      <c r="CIR1418" s="333"/>
      <c r="CIS1418" s="333"/>
      <c r="CIT1418" s="333"/>
      <c r="CIU1418" s="333"/>
      <c r="CIV1418" s="333"/>
      <c r="CIW1418" s="333"/>
      <c r="CIX1418" s="333"/>
      <c r="CIY1418" s="333"/>
      <c r="CIZ1418" s="333"/>
      <c r="CJA1418" s="333"/>
      <c r="CJB1418" s="333"/>
      <c r="CJC1418" s="333"/>
      <c r="CJD1418" s="333"/>
      <c r="CJE1418" s="333"/>
      <c r="CJF1418" s="333"/>
      <c r="CJG1418" s="333"/>
      <c r="CJH1418" s="333"/>
      <c r="CJI1418" s="333"/>
      <c r="CJJ1418" s="333"/>
      <c r="CJK1418" s="333"/>
      <c r="CJL1418" s="333"/>
      <c r="CJM1418" s="333"/>
      <c r="CJN1418" s="333"/>
      <c r="CJO1418" s="333"/>
      <c r="CJP1418" s="333"/>
      <c r="CJQ1418" s="333"/>
      <c r="CJR1418" s="333"/>
      <c r="CJS1418" s="333"/>
      <c r="CJT1418" s="333"/>
      <c r="CJU1418" s="333"/>
      <c r="CJV1418" s="333"/>
      <c r="CJW1418" s="333"/>
      <c r="CJX1418" s="333"/>
      <c r="CJY1418" s="333"/>
      <c r="CJZ1418" s="333"/>
      <c r="CKA1418" s="333"/>
      <c r="CKB1418" s="333"/>
      <c r="CKC1418" s="333"/>
      <c r="CKD1418" s="333"/>
      <c r="CKE1418" s="333"/>
      <c r="CKF1418" s="333"/>
      <c r="CKG1418" s="333"/>
      <c r="CKH1418" s="333"/>
      <c r="CKI1418" s="333"/>
      <c r="CKJ1418" s="333"/>
      <c r="CKK1418" s="333"/>
      <c r="CKL1418" s="333"/>
      <c r="CKM1418" s="333"/>
      <c r="CKN1418" s="333"/>
      <c r="CKO1418" s="333"/>
      <c r="CKP1418" s="333"/>
      <c r="CKQ1418" s="333"/>
      <c r="CKR1418" s="333"/>
      <c r="CKS1418" s="333"/>
      <c r="CKT1418" s="333"/>
      <c r="CKU1418" s="333"/>
      <c r="CKV1418" s="333"/>
      <c r="CKW1418" s="333"/>
      <c r="CKX1418" s="333"/>
      <c r="CKY1418" s="333"/>
      <c r="CKZ1418" s="333"/>
      <c r="CLA1418" s="333"/>
      <c r="CLB1418" s="333"/>
      <c r="CLC1418" s="333"/>
      <c r="CLD1418" s="333"/>
      <c r="CLE1418" s="333"/>
      <c r="CLF1418" s="333"/>
      <c r="CLG1418" s="333"/>
      <c r="CLH1418" s="333"/>
      <c r="CLI1418" s="333"/>
      <c r="CLJ1418" s="333"/>
      <c r="CLK1418" s="333"/>
      <c r="CLL1418" s="333"/>
      <c r="CLM1418" s="333"/>
      <c r="CLN1418" s="333"/>
      <c r="CLO1418" s="333"/>
      <c r="CLP1418" s="333"/>
      <c r="CLQ1418" s="333"/>
      <c r="CLR1418" s="333"/>
      <c r="CLS1418" s="333"/>
      <c r="CLT1418" s="333"/>
      <c r="CLU1418" s="333"/>
      <c r="CLV1418" s="333"/>
      <c r="CLW1418" s="333"/>
      <c r="CLX1418" s="333"/>
      <c r="CLY1418" s="333"/>
      <c r="CLZ1418" s="333"/>
      <c r="CMA1418" s="333"/>
      <c r="CMB1418" s="333"/>
      <c r="CMC1418" s="333"/>
      <c r="CMD1418" s="333"/>
      <c r="CME1418" s="333"/>
      <c r="CMF1418" s="333"/>
      <c r="CMG1418" s="333"/>
      <c r="CMH1418" s="333"/>
      <c r="CMI1418" s="333"/>
      <c r="CMJ1418" s="333"/>
      <c r="CMK1418" s="333"/>
      <c r="CML1418" s="333"/>
      <c r="CMM1418" s="333"/>
      <c r="CMN1418" s="333"/>
      <c r="CMO1418" s="333"/>
      <c r="CMP1418" s="333"/>
      <c r="CMQ1418" s="333"/>
      <c r="CMR1418" s="333"/>
      <c r="CMS1418" s="333"/>
      <c r="CMT1418" s="333"/>
      <c r="CMU1418" s="333"/>
      <c r="CMV1418" s="333"/>
      <c r="CMW1418" s="333"/>
      <c r="CMX1418" s="333"/>
      <c r="CMY1418" s="333"/>
      <c r="CMZ1418" s="333"/>
      <c r="CNA1418" s="333"/>
      <c r="CNB1418" s="333"/>
      <c r="CNC1418" s="333"/>
      <c r="CND1418" s="333"/>
      <c r="CNE1418" s="333"/>
      <c r="CNF1418" s="333"/>
      <c r="CNG1418" s="333"/>
      <c r="CNH1418" s="333"/>
      <c r="CNI1418" s="333"/>
      <c r="CNJ1418" s="333"/>
      <c r="CNK1418" s="333"/>
      <c r="CNL1418" s="333"/>
      <c r="CNM1418" s="333"/>
      <c r="CNN1418" s="333"/>
      <c r="CNO1418" s="333"/>
      <c r="CNP1418" s="333"/>
      <c r="CNQ1418" s="333"/>
      <c r="CNR1418" s="333"/>
      <c r="CNS1418" s="333"/>
      <c r="CNT1418" s="333"/>
      <c r="CNU1418" s="333"/>
      <c r="CNV1418" s="333"/>
      <c r="CNW1418" s="333"/>
      <c r="CNX1418" s="333"/>
      <c r="CNY1418" s="333"/>
      <c r="CNZ1418" s="333"/>
      <c r="COA1418" s="333"/>
      <c r="COB1418" s="333"/>
      <c r="COC1418" s="333"/>
      <c r="COD1418" s="333"/>
      <c r="COE1418" s="333"/>
      <c r="COF1418" s="333"/>
      <c r="COG1418" s="333"/>
      <c r="COH1418" s="333"/>
      <c r="COI1418" s="333"/>
      <c r="COJ1418" s="333"/>
      <c r="COK1418" s="333"/>
      <c r="COL1418" s="333"/>
      <c r="COM1418" s="333"/>
      <c r="CON1418" s="333"/>
      <c r="COO1418" s="333"/>
      <c r="COP1418" s="333"/>
      <c r="COQ1418" s="333"/>
      <c r="COR1418" s="333"/>
      <c r="COS1418" s="333"/>
      <c r="COT1418" s="333"/>
      <c r="COU1418" s="333"/>
      <c r="COV1418" s="333"/>
      <c r="COW1418" s="333"/>
      <c r="COX1418" s="333"/>
      <c r="COY1418" s="333"/>
      <c r="COZ1418" s="333"/>
      <c r="CPA1418" s="333"/>
      <c r="CPB1418" s="333"/>
      <c r="CPC1418" s="333"/>
      <c r="CPD1418" s="333"/>
      <c r="CPE1418" s="333"/>
      <c r="CPF1418" s="333"/>
      <c r="CPG1418" s="333"/>
      <c r="CPH1418" s="333"/>
      <c r="CPI1418" s="333"/>
      <c r="CPJ1418" s="333"/>
      <c r="CPK1418" s="333"/>
      <c r="CPL1418" s="333"/>
      <c r="CPM1418" s="333"/>
      <c r="CPN1418" s="333"/>
      <c r="CPO1418" s="333"/>
      <c r="CPP1418" s="333"/>
      <c r="CPQ1418" s="333"/>
      <c r="CPR1418" s="333"/>
      <c r="CPS1418" s="333"/>
      <c r="CPT1418" s="333"/>
      <c r="CPU1418" s="333"/>
      <c r="CPV1418" s="333"/>
      <c r="CPW1418" s="333"/>
      <c r="CPX1418" s="333"/>
      <c r="CPY1418" s="333"/>
      <c r="CPZ1418" s="333"/>
      <c r="CQA1418" s="333"/>
      <c r="CQB1418" s="333"/>
      <c r="CQC1418" s="333"/>
      <c r="CQD1418" s="333"/>
      <c r="CQE1418" s="333"/>
      <c r="CQF1418" s="333"/>
      <c r="CQG1418" s="333"/>
      <c r="CQH1418" s="333"/>
      <c r="CQI1418" s="333"/>
      <c r="CQJ1418" s="333"/>
      <c r="CQK1418" s="333"/>
      <c r="CQL1418" s="333"/>
      <c r="CQM1418" s="333"/>
      <c r="CQN1418" s="333"/>
      <c r="CQO1418" s="333"/>
      <c r="CQP1418" s="333"/>
      <c r="CQQ1418" s="333"/>
      <c r="CQR1418" s="333"/>
      <c r="CQS1418" s="333"/>
      <c r="CQT1418" s="333"/>
      <c r="CQU1418" s="333"/>
      <c r="CQV1418" s="333"/>
      <c r="CQW1418" s="333"/>
      <c r="CQX1418" s="333"/>
      <c r="CQY1418" s="333"/>
      <c r="CQZ1418" s="333"/>
      <c r="CRA1418" s="333"/>
      <c r="CRB1418" s="333"/>
      <c r="CRC1418" s="333"/>
      <c r="CRD1418" s="333"/>
      <c r="CRE1418" s="333"/>
      <c r="CRF1418" s="333"/>
      <c r="CRG1418" s="333"/>
      <c r="CRH1418" s="333"/>
      <c r="CRI1418" s="333"/>
      <c r="CRJ1418" s="333"/>
      <c r="CRK1418" s="333"/>
      <c r="CRL1418" s="333"/>
      <c r="CRM1418" s="333"/>
      <c r="CRN1418" s="333"/>
      <c r="CRO1418" s="333"/>
      <c r="CRP1418" s="333"/>
      <c r="CRQ1418" s="333"/>
      <c r="CRR1418" s="333"/>
      <c r="CRS1418" s="333"/>
      <c r="CRT1418" s="333"/>
      <c r="CRU1418" s="333"/>
      <c r="CRV1418" s="333"/>
      <c r="CRW1418" s="333"/>
      <c r="CRX1418" s="333"/>
      <c r="CRY1418" s="333"/>
      <c r="CRZ1418" s="333"/>
      <c r="CSA1418" s="333"/>
      <c r="CSB1418" s="333"/>
      <c r="CSC1418" s="333"/>
      <c r="CSD1418" s="333"/>
      <c r="CSE1418" s="333"/>
      <c r="CSF1418" s="333"/>
      <c r="CSG1418" s="333"/>
      <c r="CSH1418" s="333"/>
      <c r="CSI1418" s="333"/>
      <c r="CSJ1418" s="333"/>
      <c r="CSK1418" s="333"/>
      <c r="CSL1418" s="333"/>
      <c r="CSM1418" s="333"/>
      <c r="CSN1418" s="333"/>
      <c r="CSO1418" s="333"/>
      <c r="CSP1418" s="333"/>
      <c r="CSQ1418" s="333"/>
      <c r="CSR1418" s="333"/>
      <c r="CSS1418" s="333"/>
      <c r="CST1418" s="333"/>
      <c r="CSU1418" s="333"/>
      <c r="CSV1418" s="333"/>
      <c r="CSW1418" s="333"/>
      <c r="CSX1418" s="333"/>
      <c r="CSY1418" s="333"/>
      <c r="CSZ1418" s="333"/>
      <c r="CTA1418" s="333"/>
      <c r="CTB1418" s="333"/>
      <c r="CTC1418" s="333"/>
      <c r="CTD1418" s="333"/>
      <c r="CTE1418" s="333"/>
      <c r="CTF1418" s="333"/>
      <c r="CTG1418" s="333"/>
      <c r="CTH1418" s="333"/>
      <c r="CTI1418" s="333"/>
      <c r="CTJ1418" s="333"/>
      <c r="CTK1418" s="333"/>
      <c r="CTL1418" s="333"/>
      <c r="CTM1418" s="333"/>
      <c r="CTN1418" s="333"/>
      <c r="CTO1418" s="333"/>
      <c r="CTP1418" s="333"/>
      <c r="CTQ1418" s="333"/>
      <c r="CTR1418" s="333"/>
      <c r="CTS1418" s="333"/>
      <c r="CTT1418" s="333"/>
      <c r="CTU1418" s="333"/>
      <c r="CTV1418" s="333"/>
      <c r="CTW1418" s="333"/>
      <c r="CTX1418" s="333"/>
      <c r="CTY1418" s="333"/>
      <c r="CTZ1418" s="333"/>
      <c r="CUA1418" s="333"/>
      <c r="CUB1418" s="333"/>
      <c r="CUC1418" s="333"/>
      <c r="CUD1418" s="333"/>
      <c r="CUE1418" s="333"/>
      <c r="CUF1418" s="333"/>
      <c r="CUG1418" s="333"/>
      <c r="CUH1418" s="333"/>
      <c r="CUI1418" s="333"/>
      <c r="CUJ1418" s="333"/>
      <c r="CUK1418" s="333"/>
      <c r="CUL1418" s="333"/>
      <c r="CUM1418" s="333"/>
      <c r="CUN1418" s="333"/>
      <c r="CUO1418" s="333"/>
      <c r="CUP1418" s="333"/>
      <c r="CUQ1418" s="333"/>
      <c r="CUR1418" s="333"/>
      <c r="CUS1418" s="333"/>
      <c r="CUT1418" s="333"/>
      <c r="CUU1418" s="333"/>
      <c r="CUV1418" s="333"/>
      <c r="CUW1418" s="333"/>
      <c r="CUX1418" s="333"/>
      <c r="CUY1418" s="333"/>
      <c r="CUZ1418" s="333"/>
      <c r="CVA1418" s="333"/>
      <c r="CVB1418" s="333"/>
      <c r="CVC1418" s="333"/>
      <c r="CVD1418" s="333"/>
      <c r="CVE1418" s="333"/>
      <c r="CVF1418" s="333"/>
      <c r="CVG1418" s="333"/>
      <c r="CVH1418" s="333"/>
      <c r="CVI1418" s="333"/>
      <c r="CVJ1418" s="333"/>
      <c r="CVK1418" s="333"/>
      <c r="CVL1418" s="333"/>
      <c r="CVM1418" s="333"/>
      <c r="CVN1418" s="333"/>
      <c r="CVO1418" s="333"/>
      <c r="CVP1418" s="333"/>
      <c r="CVQ1418" s="333"/>
      <c r="CVR1418" s="333"/>
      <c r="CVS1418" s="333"/>
      <c r="CVT1418" s="333"/>
      <c r="CVU1418" s="333"/>
      <c r="CVV1418" s="333"/>
      <c r="CVW1418" s="333"/>
      <c r="CVX1418" s="333"/>
      <c r="CVY1418" s="333"/>
      <c r="CVZ1418" s="333"/>
      <c r="CWA1418" s="333"/>
      <c r="CWB1418" s="333"/>
      <c r="CWC1418" s="333"/>
      <c r="CWD1418" s="333"/>
      <c r="CWE1418" s="333"/>
      <c r="CWF1418" s="333"/>
      <c r="CWG1418" s="333"/>
      <c r="CWH1418" s="333"/>
      <c r="CWI1418" s="333"/>
      <c r="CWJ1418" s="333"/>
      <c r="CWK1418" s="333"/>
      <c r="CWL1418" s="333"/>
      <c r="CWM1418" s="333"/>
      <c r="CWN1418" s="333"/>
      <c r="CWO1418" s="333"/>
      <c r="CWP1418" s="333"/>
      <c r="CWQ1418" s="333"/>
      <c r="CWR1418" s="333"/>
      <c r="CWS1418" s="333"/>
      <c r="CWT1418" s="333"/>
      <c r="CWU1418" s="333"/>
      <c r="CWV1418" s="333"/>
      <c r="CWW1418" s="333"/>
      <c r="CWX1418" s="333"/>
      <c r="CWY1418" s="333"/>
      <c r="CWZ1418" s="333"/>
      <c r="CXA1418" s="333"/>
      <c r="CXB1418" s="333"/>
      <c r="CXC1418" s="333"/>
      <c r="CXD1418" s="333"/>
      <c r="CXE1418" s="333"/>
      <c r="CXF1418" s="333"/>
      <c r="CXG1418" s="333"/>
      <c r="CXH1418" s="333"/>
      <c r="CXI1418" s="333"/>
      <c r="CXJ1418" s="333"/>
      <c r="CXK1418" s="333"/>
      <c r="CXL1418" s="333"/>
      <c r="CXM1418" s="333"/>
      <c r="CXN1418" s="333"/>
      <c r="CXO1418" s="333"/>
      <c r="CXP1418" s="333"/>
      <c r="CXQ1418" s="333"/>
      <c r="CXR1418" s="333"/>
      <c r="CXS1418" s="333"/>
      <c r="CXT1418" s="333"/>
      <c r="CXU1418" s="333"/>
      <c r="CXV1418" s="333"/>
      <c r="CXW1418" s="333"/>
      <c r="CXX1418" s="333"/>
      <c r="CXY1418" s="333"/>
      <c r="CXZ1418" s="333"/>
      <c r="CYA1418" s="333"/>
      <c r="CYB1418" s="333"/>
      <c r="CYC1418" s="333"/>
      <c r="CYD1418" s="333"/>
      <c r="CYE1418" s="333"/>
      <c r="CYF1418" s="333"/>
      <c r="CYG1418" s="333"/>
      <c r="CYH1418" s="333"/>
      <c r="CYI1418" s="333"/>
      <c r="CYJ1418" s="333"/>
      <c r="CYK1418" s="333"/>
      <c r="CYL1418" s="333"/>
      <c r="CYM1418" s="333"/>
      <c r="CYN1418" s="333"/>
      <c r="CYO1418" s="333"/>
      <c r="CYP1418" s="333"/>
      <c r="CYQ1418" s="333"/>
      <c r="CYR1418" s="333"/>
      <c r="CYS1418" s="333"/>
      <c r="CYT1418" s="333"/>
      <c r="CYU1418" s="333"/>
      <c r="CYV1418" s="333"/>
      <c r="CYW1418" s="333"/>
      <c r="CYX1418" s="333"/>
      <c r="CYY1418" s="333"/>
      <c r="CYZ1418" s="333"/>
      <c r="CZA1418" s="333"/>
      <c r="CZB1418" s="333"/>
      <c r="CZC1418" s="333"/>
      <c r="CZD1418" s="333"/>
      <c r="CZE1418" s="333"/>
      <c r="CZF1418" s="333"/>
      <c r="CZG1418" s="333"/>
      <c r="CZH1418" s="333"/>
      <c r="CZI1418" s="333"/>
      <c r="CZJ1418" s="333"/>
      <c r="CZK1418" s="333"/>
      <c r="CZL1418" s="333"/>
      <c r="CZM1418" s="333"/>
      <c r="CZN1418" s="333"/>
      <c r="CZO1418" s="333"/>
      <c r="CZP1418" s="333"/>
      <c r="CZQ1418" s="333"/>
      <c r="CZR1418" s="333"/>
      <c r="CZS1418" s="333"/>
      <c r="CZT1418" s="333"/>
      <c r="CZU1418" s="333"/>
      <c r="CZV1418" s="333"/>
      <c r="CZW1418" s="333"/>
      <c r="CZX1418" s="333"/>
      <c r="CZY1418" s="333"/>
      <c r="CZZ1418" s="333"/>
      <c r="DAA1418" s="333"/>
      <c r="DAB1418" s="333"/>
      <c r="DAC1418" s="333"/>
      <c r="DAD1418" s="333"/>
      <c r="DAE1418" s="333"/>
      <c r="DAF1418" s="333"/>
      <c r="DAG1418" s="333"/>
      <c r="DAH1418" s="333"/>
      <c r="DAI1418" s="333"/>
      <c r="DAJ1418" s="333"/>
      <c r="DAK1418" s="333"/>
      <c r="DAL1418" s="333"/>
      <c r="DAM1418" s="333"/>
      <c r="DAN1418" s="333"/>
      <c r="DAO1418" s="333"/>
      <c r="DAP1418" s="333"/>
      <c r="DAQ1418" s="333"/>
      <c r="DAR1418" s="333"/>
      <c r="DAS1418" s="333"/>
      <c r="DAT1418" s="333"/>
      <c r="DAU1418" s="333"/>
      <c r="DAV1418" s="333"/>
      <c r="DAW1418" s="333"/>
      <c r="DAX1418" s="333"/>
      <c r="DAY1418" s="333"/>
      <c r="DAZ1418" s="333"/>
      <c r="DBA1418" s="333"/>
      <c r="DBB1418" s="333"/>
      <c r="DBC1418" s="333"/>
      <c r="DBD1418" s="333"/>
      <c r="DBE1418" s="333"/>
      <c r="DBF1418" s="333"/>
      <c r="DBG1418" s="333"/>
      <c r="DBH1418" s="333"/>
      <c r="DBI1418" s="333"/>
      <c r="DBJ1418" s="333"/>
      <c r="DBK1418" s="333"/>
      <c r="DBL1418" s="333"/>
      <c r="DBM1418" s="333"/>
      <c r="DBN1418" s="333"/>
      <c r="DBO1418" s="333"/>
      <c r="DBP1418" s="333"/>
      <c r="DBQ1418" s="333"/>
      <c r="DBR1418" s="333"/>
      <c r="DBS1418" s="333"/>
      <c r="DBT1418" s="333"/>
      <c r="DBU1418" s="333"/>
      <c r="DBV1418" s="333"/>
      <c r="DBW1418" s="333"/>
      <c r="DBX1418" s="333"/>
      <c r="DBY1418" s="333"/>
      <c r="DBZ1418" s="333"/>
      <c r="DCA1418" s="333"/>
      <c r="DCB1418" s="333"/>
      <c r="DCC1418" s="333"/>
      <c r="DCD1418" s="333"/>
      <c r="DCE1418" s="333"/>
      <c r="DCF1418" s="333"/>
      <c r="DCG1418" s="333"/>
      <c r="DCH1418" s="333"/>
      <c r="DCI1418" s="333"/>
      <c r="DCJ1418" s="333"/>
      <c r="DCK1418" s="333"/>
      <c r="DCL1418" s="333"/>
      <c r="DCM1418" s="333"/>
      <c r="DCN1418" s="333"/>
      <c r="DCO1418" s="333"/>
      <c r="DCP1418" s="333"/>
      <c r="DCQ1418" s="333"/>
      <c r="DCR1418" s="333"/>
      <c r="DCS1418" s="333"/>
      <c r="DCT1418" s="333"/>
      <c r="DCU1418" s="333"/>
      <c r="DCV1418" s="333"/>
      <c r="DCW1418" s="333"/>
      <c r="DCX1418" s="333"/>
      <c r="DCY1418" s="333"/>
      <c r="DCZ1418" s="333"/>
      <c r="DDA1418" s="333"/>
      <c r="DDB1418" s="333"/>
      <c r="DDC1418" s="333"/>
      <c r="DDD1418" s="333"/>
      <c r="DDE1418" s="333"/>
      <c r="DDF1418" s="333"/>
      <c r="DDG1418" s="333"/>
      <c r="DDH1418" s="333"/>
      <c r="DDI1418" s="333"/>
      <c r="DDJ1418" s="333"/>
      <c r="DDK1418" s="333"/>
      <c r="DDL1418" s="333"/>
      <c r="DDM1418" s="333"/>
      <c r="DDN1418" s="333"/>
      <c r="DDO1418" s="333"/>
      <c r="DDP1418" s="333"/>
      <c r="DDQ1418" s="333"/>
      <c r="DDR1418" s="333"/>
      <c r="DDS1418" s="333"/>
      <c r="DDT1418" s="333"/>
      <c r="DDU1418" s="333"/>
      <c r="DDV1418" s="333"/>
      <c r="DDW1418" s="333"/>
      <c r="DDX1418" s="333"/>
      <c r="DDY1418" s="333"/>
      <c r="DDZ1418" s="333"/>
      <c r="DEA1418" s="333"/>
      <c r="DEB1418" s="333"/>
      <c r="DEC1418" s="333"/>
      <c r="DED1418" s="333"/>
      <c r="DEE1418" s="333"/>
      <c r="DEF1418" s="333"/>
      <c r="DEG1418" s="333"/>
      <c r="DEH1418" s="333"/>
      <c r="DEI1418" s="333"/>
      <c r="DEJ1418" s="333"/>
      <c r="DEK1418" s="333"/>
      <c r="DEL1418" s="333"/>
      <c r="DEM1418" s="333"/>
      <c r="DEN1418" s="333"/>
      <c r="DEO1418" s="333"/>
      <c r="DEP1418" s="333"/>
      <c r="DEQ1418" s="333"/>
      <c r="DER1418" s="333"/>
      <c r="DES1418" s="333"/>
      <c r="DET1418" s="333"/>
      <c r="DEU1418" s="333"/>
      <c r="DEV1418" s="333"/>
      <c r="DEW1418" s="333"/>
      <c r="DEX1418" s="333"/>
      <c r="DEY1418" s="333"/>
      <c r="DEZ1418" s="333"/>
      <c r="DFA1418" s="333"/>
      <c r="DFB1418" s="333"/>
      <c r="DFC1418" s="333"/>
      <c r="DFD1418" s="333"/>
      <c r="DFE1418" s="333"/>
      <c r="DFF1418" s="333"/>
      <c r="DFG1418" s="333"/>
      <c r="DFH1418" s="333"/>
      <c r="DFI1418" s="333"/>
      <c r="DFJ1418" s="333"/>
      <c r="DFK1418" s="333"/>
      <c r="DFL1418" s="333"/>
      <c r="DFM1418" s="333"/>
      <c r="DFN1418" s="333"/>
      <c r="DFO1418" s="333"/>
      <c r="DFP1418" s="333"/>
      <c r="DFQ1418" s="333"/>
      <c r="DFR1418" s="333"/>
      <c r="DFS1418" s="333"/>
      <c r="DFT1418" s="333"/>
      <c r="DFU1418" s="333"/>
      <c r="DFV1418" s="333"/>
      <c r="DFW1418" s="333"/>
      <c r="DFX1418" s="333"/>
      <c r="DFY1418" s="333"/>
      <c r="DFZ1418" s="333"/>
      <c r="DGA1418" s="333"/>
      <c r="DGB1418" s="333"/>
      <c r="DGC1418" s="333"/>
      <c r="DGD1418" s="333"/>
      <c r="DGE1418" s="333"/>
      <c r="DGF1418" s="333"/>
      <c r="DGG1418" s="333"/>
      <c r="DGH1418" s="333"/>
      <c r="DGI1418" s="333"/>
      <c r="DGJ1418" s="333"/>
      <c r="DGK1418" s="333"/>
      <c r="DGL1418" s="333"/>
      <c r="DGM1418" s="333"/>
      <c r="DGN1418" s="333"/>
      <c r="DGO1418" s="333"/>
      <c r="DGP1418" s="333"/>
      <c r="DGQ1418" s="333"/>
      <c r="DGR1418" s="333"/>
      <c r="DGS1418" s="333"/>
      <c r="DGT1418" s="333"/>
      <c r="DGU1418" s="333"/>
      <c r="DGV1418" s="333"/>
      <c r="DGW1418" s="333"/>
      <c r="DGX1418" s="333"/>
      <c r="DGY1418" s="333"/>
      <c r="DGZ1418" s="333"/>
      <c r="DHA1418" s="333"/>
      <c r="DHB1418" s="333"/>
      <c r="DHC1418" s="333"/>
      <c r="DHD1418" s="333"/>
      <c r="DHE1418" s="333"/>
      <c r="DHF1418" s="333"/>
      <c r="DHG1418" s="333"/>
      <c r="DHH1418" s="333"/>
      <c r="DHI1418" s="333"/>
      <c r="DHJ1418" s="333"/>
      <c r="DHK1418" s="333"/>
      <c r="DHL1418" s="333"/>
      <c r="DHM1418" s="333"/>
      <c r="DHN1418" s="333"/>
      <c r="DHO1418" s="333"/>
      <c r="DHP1418" s="333"/>
      <c r="DHQ1418" s="333"/>
      <c r="DHR1418" s="333"/>
      <c r="DHS1418" s="333"/>
      <c r="DHT1418" s="333"/>
      <c r="DHU1418" s="333"/>
      <c r="DHV1418" s="333"/>
      <c r="DHW1418" s="333"/>
      <c r="DHX1418" s="333"/>
      <c r="DHY1418" s="333"/>
      <c r="DHZ1418" s="333"/>
      <c r="DIA1418" s="333"/>
      <c r="DIB1418" s="333"/>
      <c r="DIC1418" s="333"/>
      <c r="DID1418" s="333"/>
      <c r="DIE1418" s="333"/>
      <c r="DIF1418" s="333"/>
      <c r="DIG1418" s="333"/>
      <c r="DIH1418" s="333"/>
      <c r="DII1418" s="333"/>
      <c r="DIJ1418" s="333"/>
      <c r="DIK1418" s="333"/>
      <c r="DIL1418" s="333"/>
      <c r="DIM1418" s="333"/>
      <c r="DIN1418" s="333"/>
      <c r="DIO1418" s="333"/>
      <c r="DIP1418" s="333"/>
      <c r="DIQ1418" s="333"/>
      <c r="DIR1418" s="333"/>
      <c r="DIS1418" s="333"/>
      <c r="DIT1418" s="333"/>
      <c r="DIU1418" s="333"/>
      <c r="DIV1418" s="333"/>
      <c r="DIW1418" s="333"/>
      <c r="DIX1418" s="333"/>
      <c r="DIY1418" s="333"/>
      <c r="DIZ1418" s="333"/>
      <c r="DJA1418" s="333"/>
      <c r="DJB1418" s="333"/>
      <c r="DJC1418" s="333"/>
      <c r="DJD1418" s="333"/>
      <c r="DJE1418" s="333"/>
      <c r="DJF1418" s="333"/>
      <c r="DJG1418" s="333"/>
      <c r="DJH1418" s="333"/>
      <c r="DJI1418" s="333"/>
      <c r="DJJ1418" s="333"/>
      <c r="DJK1418" s="333"/>
      <c r="DJL1418" s="333"/>
      <c r="DJM1418" s="333"/>
      <c r="DJN1418" s="333"/>
      <c r="DJO1418" s="333"/>
      <c r="DJP1418" s="333"/>
      <c r="DJQ1418" s="333"/>
      <c r="DJR1418" s="333"/>
      <c r="DJS1418" s="333"/>
      <c r="DJT1418" s="333"/>
      <c r="DJU1418" s="333"/>
      <c r="DJV1418" s="333"/>
      <c r="DJW1418" s="333"/>
      <c r="DJX1418" s="333"/>
      <c r="DJY1418" s="333"/>
      <c r="DJZ1418" s="333"/>
      <c r="DKA1418" s="333"/>
      <c r="DKB1418" s="333"/>
      <c r="DKC1418" s="333"/>
      <c r="DKD1418" s="333"/>
      <c r="DKE1418" s="333"/>
      <c r="DKF1418" s="333"/>
      <c r="DKG1418" s="333"/>
      <c r="DKH1418" s="333"/>
      <c r="DKI1418" s="333"/>
      <c r="DKJ1418" s="333"/>
      <c r="DKK1418" s="333"/>
      <c r="DKL1418" s="333"/>
      <c r="DKM1418" s="333"/>
      <c r="DKN1418" s="333"/>
      <c r="DKO1418" s="333"/>
      <c r="DKP1418" s="333"/>
      <c r="DKQ1418" s="333"/>
      <c r="DKR1418" s="333"/>
      <c r="DKS1418" s="333"/>
      <c r="DKT1418" s="333"/>
      <c r="DKU1418" s="333"/>
      <c r="DKV1418" s="333"/>
      <c r="DKW1418" s="333"/>
      <c r="DKX1418" s="333"/>
      <c r="DKY1418" s="333"/>
      <c r="DKZ1418" s="333"/>
      <c r="DLA1418" s="333"/>
      <c r="DLB1418" s="333"/>
      <c r="DLC1418" s="333"/>
      <c r="DLD1418" s="333"/>
      <c r="DLE1418" s="333"/>
      <c r="DLF1418" s="333"/>
      <c r="DLG1418" s="333"/>
      <c r="DLH1418" s="333"/>
      <c r="DLI1418" s="333"/>
      <c r="DLJ1418" s="333"/>
      <c r="DLK1418" s="333"/>
      <c r="DLL1418" s="333"/>
      <c r="DLM1418" s="333"/>
      <c r="DLN1418" s="333"/>
      <c r="DLO1418" s="333"/>
      <c r="DLP1418" s="333"/>
      <c r="DLQ1418" s="333"/>
      <c r="DLR1418" s="333"/>
      <c r="DLS1418" s="333"/>
      <c r="DLT1418" s="333"/>
      <c r="DLU1418" s="333"/>
      <c r="DLV1418" s="333"/>
      <c r="DLW1418" s="333"/>
      <c r="DLX1418" s="333"/>
      <c r="DLY1418" s="333"/>
      <c r="DLZ1418" s="333"/>
      <c r="DMA1418" s="333"/>
      <c r="DMB1418" s="333"/>
      <c r="DMC1418" s="333"/>
      <c r="DMD1418" s="333"/>
      <c r="DME1418" s="333"/>
      <c r="DMF1418" s="333"/>
      <c r="DMG1418" s="333"/>
      <c r="DMH1418" s="333"/>
      <c r="DMI1418" s="333"/>
      <c r="DMJ1418" s="333"/>
      <c r="DMK1418" s="333"/>
      <c r="DML1418" s="333"/>
      <c r="DMM1418" s="333"/>
      <c r="DMN1418" s="333"/>
      <c r="DMO1418" s="333"/>
      <c r="DMP1418" s="333"/>
      <c r="DMQ1418" s="333"/>
      <c r="DMR1418" s="333"/>
      <c r="DMS1418" s="333"/>
      <c r="DMT1418" s="333"/>
      <c r="DMU1418" s="333"/>
      <c r="DMV1418" s="333"/>
      <c r="DMW1418" s="333"/>
      <c r="DMX1418" s="333"/>
      <c r="DMY1418" s="333"/>
      <c r="DMZ1418" s="333"/>
      <c r="DNA1418" s="333"/>
      <c r="DNB1418" s="333"/>
      <c r="DNC1418" s="333"/>
      <c r="DND1418" s="333"/>
      <c r="DNE1418" s="333"/>
      <c r="DNF1418" s="333"/>
      <c r="DNG1418" s="333"/>
      <c r="DNH1418" s="333"/>
      <c r="DNI1418" s="333"/>
      <c r="DNJ1418" s="333"/>
      <c r="DNK1418" s="333"/>
      <c r="DNL1418" s="333"/>
      <c r="DNM1418" s="333"/>
      <c r="DNN1418" s="333"/>
      <c r="DNO1418" s="333"/>
      <c r="DNP1418" s="333"/>
      <c r="DNQ1418" s="333"/>
      <c r="DNR1418" s="333"/>
      <c r="DNS1418" s="333"/>
      <c r="DNT1418" s="333"/>
      <c r="DNU1418" s="333"/>
      <c r="DNV1418" s="333"/>
      <c r="DNW1418" s="333"/>
      <c r="DNX1418" s="333"/>
      <c r="DNY1418" s="333"/>
      <c r="DNZ1418" s="333"/>
      <c r="DOA1418" s="333"/>
      <c r="DOB1418" s="333"/>
      <c r="DOC1418" s="333"/>
      <c r="DOD1418" s="333"/>
      <c r="DOE1418" s="333"/>
      <c r="DOF1418" s="333"/>
      <c r="DOG1418" s="333"/>
      <c r="DOH1418" s="333"/>
      <c r="DOI1418" s="333"/>
      <c r="DOJ1418" s="333"/>
      <c r="DOK1418" s="333"/>
      <c r="DOL1418" s="333"/>
      <c r="DOM1418" s="333"/>
      <c r="DON1418" s="333"/>
      <c r="DOO1418" s="333"/>
      <c r="DOP1418" s="333"/>
      <c r="DOQ1418" s="333"/>
      <c r="DOR1418" s="333"/>
      <c r="DOS1418" s="333"/>
      <c r="DOT1418" s="333"/>
      <c r="DOU1418" s="333"/>
      <c r="DOV1418" s="333"/>
      <c r="DOW1418" s="333"/>
      <c r="DOX1418" s="333"/>
      <c r="DOY1418" s="333"/>
      <c r="DOZ1418" s="333"/>
      <c r="DPA1418" s="333"/>
      <c r="DPB1418" s="333"/>
      <c r="DPC1418" s="333"/>
      <c r="DPD1418" s="333"/>
      <c r="DPE1418" s="333"/>
      <c r="DPF1418" s="333"/>
      <c r="DPG1418" s="333"/>
      <c r="DPH1418" s="333"/>
      <c r="DPI1418" s="333"/>
      <c r="DPJ1418" s="333"/>
      <c r="DPK1418" s="333"/>
      <c r="DPL1418" s="333"/>
      <c r="DPM1418" s="333"/>
      <c r="DPN1418" s="333"/>
      <c r="DPO1418" s="333"/>
      <c r="DPP1418" s="333"/>
      <c r="DPQ1418" s="333"/>
      <c r="DPR1418" s="333"/>
      <c r="DPS1418" s="333"/>
      <c r="DPT1418" s="333"/>
      <c r="DPU1418" s="333"/>
      <c r="DPV1418" s="333"/>
      <c r="DPW1418" s="333"/>
      <c r="DPX1418" s="333"/>
      <c r="DPY1418" s="333"/>
      <c r="DPZ1418" s="333"/>
      <c r="DQA1418" s="333"/>
      <c r="DQB1418" s="333"/>
      <c r="DQC1418" s="333"/>
      <c r="DQD1418" s="333"/>
      <c r="DQE1418" s="333"/>
      <c r="DQF1418" s="333"/>
      <c r="DQG1418" s="333"/>
      <c r="DQH1418" s="333"/>
      <c r="DQI1418" s="333"/>
      <c r="DQJ1418" s="333"/>
      <c r="DQK1418" s="333"/>
      <c r="DQL1418" s="333"/>
      <c r="DQM1418" s="333"/>
      <c r="DQN1418" s="333"/>
      <c r="DQO1418" s="333"/>
      <c r="DQP1418" s="333"/>
      <c r="DQQ1418" s="333"/>
      <c r="DQR1418" s="333"/>
      <c r="DQS1418" s="333"/>
      <c r="DQT1418" s="333"/>
      <c r="DQU1418" s="333"/>
      <c r="DQV1418" s="333"/>
      <c r="DQW1418" s="333"/>
      <c r="DQX1418" s="333"/>
      <c r="DQY1418" s="333"/>
      <c r="DQZ1418" s="333"/>
      <c r="DRA1418" s="333"/>
      <c r="DRB1418" s="333"/>
      <c r="DRC1418" s="333"/>
      <c r="DRD1418" s="333"/>
      <c r="DRE1418" s="333"/>
      <c r="DRF1418" s="333"/>
      <c r="DRG1418" s="333"/>
      <c r="DRH1418" s="333"/>
      <c r="DRI1418" s="333"/>
      <c r="DRJ1418" s="333"/>
      <c r="DRK1418" s="333"/>
      <c r="DRL1418" s="333"/>
      <c r="DRM1418" s="333"/>
      <c r="DRN1418" s="333"/>
      <c r="DRO1418" s="333"/>
      <c r="DRP1418" s="333"/>
      <c r="DRQ1418" s="333"/>
      <c r="DRR1418" s="333"/>
      <c r="DRS1418" s="333"/>
      <c r="DRT1418" s="333"/>
      <c r="DRU1418" s="333"/>
      <c r="DRV1418" s="333"/>
      <c r="DRW1418" s="333"/>
      <c r="DRX1418" s="333"/>
      <c r="DRY1418" s="333"/>
      <c r="DRZ1418" s="333"/>
      <c r="DSA1418" s="333"/>
      <c r="DSB1418" s="333"/>
      <c r="DSC1418" s="333"/>
      <c r="DSD1418" s="333"/>
      <c r="DSE1418" s="333"/>
      <c r="DSF1418" s="333"/>
      <c r="DSG1418" s="333"/>
      <c r="DSH1418" s="333"/>
      <c r="DSI1418" s="333"/>
      <c r="DSJ1418" s="333"/>
      <c r="DSK1418" s="333"/>
      <c r="DSL1418" s="333"/>
      <c r="DSM1418" s="333"/>
      <c r="DSN1418" s="333"/>
      <c r="DSO1418" s="333"/>
      <c r="DSP1418" s="333"/>
      <c r="DSQ1418" s="333"/>
      <c r="DSR1418" s="333"/>
      <c r="DSS1418" s="333"/>
      <c r="DST1418" s="333"/>
      <c r="DSU1418" s="333"/>
      <c r="DSV1418" s="333"/>
      <c r="DSW1418" s="333"/>
      <c r="DSX1418" s="333"/>
      <c r="DSY1418" s="333"/>
      <c r="DSZ1418" s="333"/>
      <c r="DTA1418" s="333"/>
      <c r="DTB1418" s="333"/>
      <c r="DTC1418" s="333"/>
      <c r="DTD1418" s="333"/>
      <c r="DTE1418" s="333"/>
      <c r="DTF1418" s="333"/>
      <c r="DTG1418" s="333"/>
      <c r="DTH1418" s="333"/>
      <c r="DTI1418" s="333"/>
      <c r="DTJ1418" s="333"/>
      <c r="DTK1418" s="333"/>
      <c r="DTL1418" s="333"/>
      <c r="DTM1418" s="333"/>
      <c r="DTN1418" s="333"/>
      <c r="DTO1418" s="333"/>
      <c r="DTP1418" s="333"/>
      <c r="DTQ1418" s="333"/>
      <c r="DTR1418" s="333"/>
      <c r="DTS1418" s="333"/>
      <c r="DTT1418" s="333"/>
      <c r="DTU1418" s="333"/>
      <c r="DTV1418" s="333"/>
      <c r="DTW1418" s="333"/>
      <c r="DTX1418" s="333"/>
      <c r="DTY1418" s="333"/>
      <c r="DTZ1418" s="333"/>
      <c r="DUA1418" s="333"/>
      <c r="DUB1418" s="333"/>
      <c r="DUC1418" s="333"/>
      <c r="DUD1418" s="333"/>
      <c r="DUE1418" s="333"/>
      <c r="DUF1418" s="333"/>
      <c r="DUG1418" s="333"/>
      <c r="DUH1418" s="333"/>
      <c r="DUI1418" s="333"/>
      <c r="DUJ1418" s="333"/>
      <c r="DUK1418" s="333"/>
      <c r="DUL1418" s="333"/>
      <c r="DUM1418" s="333"/>
      <c r="DUN1418" s="333"/>
      <c r="DUO1418" s="333"/>
      <c r="DUP1418" s="333"/>
      <c r="DUQ1418" s="333"/>
      <c r="DUR1418" s="333"/>
      <c r="DUS1418" s="333"/>
      <c r="DUT1418" s="333"/>
      <c r="DUU1418" s="333"/>
      <c r="DUV1418" s="333"/>
      <c r="DUW1418" s="333"/>
      <c r="DUX1418" s="333"/>
      <c r="DUY1418" s="333"/>
      <c r="DUZ1418" s="333"/>
      <c r="DVA1418" s="333"/>
      <c r="DVB1418" s="333"/>
      <c r="DVC1418" s="333"/>
      <c r="DVD1418" s="333"/>
      <c r="DVE1418" s="333"/>
      <c r="DVF1418" s="333"/>
      <c r="DVG1418" s="333"/>
      <c r="DVH1418" s="333"/>
      <c r="DVI1418" s="333"/>
      <c r="DVJ1418" s="333"/>
      <c r="DVK1418" s="333"/>
      <c r="DVL1418" s="333"/>
      <c r="DVM1418" s="333"/>
      <c r="DVN1418" s="333"/>
      <c r="DVO1418" s="333"/>
      <c r="DVP1418" s="333"/>
      <c r="DVQ1418" s="333"/>
      <c r="DVR1418" s="333"/>
      <c r="DVS1418" s="333"/>
      <c r="DVT1418" s="333"/>
      <c r="DVU1418" s="333"/>
      <c r="DVV1418" s="333"/>
      <c r="DVW1418" s="333"/>
      <c r="DVX1418" s="333"/>
      <c r="DVY1418" s="333"/>
      <c r="DVZ1418" s="333"/>
      <c r="DWA1418" s="333"/>
      <c r="DWB1418" s="333"/>
      <c r="DWC1418" s="333"/>
      <c r="DWD1418" s="333"/>
      <c r="DWE1418" s="333"/>
      <c r="DWF1418" s="333"/>
      <c r="DWG1418" s="333"/>
      <c r="DWH1418" s="333"/>
      <c r="DWI1418" s="333"/>
      <c r="DWJ1418" s="333"/>
      <c r="DWK1418" s="333"/>
      <c r="DWL1418" s="333"/>
      <c r="DWM1418" s="333"/>
      <c r="DWN1418" s="333"/>
      <c r="DWO1418" s="333"/>
      <c r="DWP1418" s="333"/>
      <c r="DWQ1418" s="333"/>
      <c r="DWR1418" s="333"/>
      <c r="DWS1418" s="333"/>
      <c r="DWT1418" s="333"/>
      <c r="DWU1418" s="333"/>
      <c r="DWV1418" s="333"/>
      <c r="DWW1418" s="333"/>
      <c r="DWX1418" s="333"/>
      <c r="DWY1418" s="333"/>
      <c r="DWZ1418" s="333"/>
      <c r="DXA1418" s="333"/>
      <c r="DXB1418" s="333"/>
      <c r="DXC1418" s="333"/>
      <c r="DXD1418" s="333"/>
      <c r="DXE1418" s="333"/>
      <c r="DXF1418" s="333"/>
      <c r="DXG1418" s="333"/>
      <c r="DXH1418" s="333"/>
      <c r="DXI1418" s="333"/>
      <c r="DXJ1418" s="333"/>
      <c r="DXK1418" s="333"/>
      <c r="DXL1418" s="333"/>
      <c r="DXM1418" s="333"/>
      <c r="DXN1418" s="333"/>
      <c r="DXO1418" s="333"/>
      <c r="DXP1418" s="333"/>
      <c r="DXQ1418" s="333"/>
      <c r="DXR1418" s="333"/>
      <c r="DXS1418" s="333"/>
      <c r="DXT1418" s="333"/>
      <c r="DXU1418" s="333"/>
      <c r="DXV1418" s="333"/>
      <c r="DXW1418" s="333"/>
      <c r="DXX1418" s="333"/>
      <c r="DXY1418" s="333"/>
      <c r="DXZ1418" s="333"/>
      <c r="DYA1418" s="333"/>
      <c r="DYB1418" s="333"/>
      <c r="DYC1418" s="333"/>
      <c r="DYD1418" s="333"/>
      <c r="DYE1418" s="333"/>
      <c r="DYF1418" s="333"/>
      <c r="DYG1418" s="333"/>
      <c r="DYH1418" s="333"/>
      <c r="DYI1418" s="333"/>
      <c r="DYJ1418" s="333"/>
      <c r="DYK1418" s="333"/>
      <c r="DYL1418" s="333"/>
      <c r="DYM1418" s="333"/>
      <c r="DYN1418" s="333"/>
      <c r="DYO1418" s="333"/>
      <c r="DYP1418" s="333"/>
      <c r="DYQ1418" s="333"/>
      <c r="DYR1418" s="333"/>
      <c r="DYS1418" s="333"/>
      <c r="DYT1418" s="333"/>
      <c r="DYU1418" s="333"/>
      <c r="DYV1418" s="333"/>
      <c r="DYW1418" s="333"/>
      <c r="DYX1418" s="333"/>
      <c r="DYY1418" s="333"/>
      <c r="DYZ1418" s="333"/>
      <c r="DZA1418" s="333"/>
      <c r="DZB1418" s="333"/>
      <c r="DZC1418" s="333"/>
      <c r="DZD1418" s="333"/>
      <c r="DZE1418" s="333"/>
      <c r="DZF1418" s="333"/>
      <c r="DZG1418" s="333"/>
      <c r="DZH1418" s="333"/>
      <c r="DZI1418" s="333"/>
      <c r="DZJ1418" s="333"/>
      <c r="DZK1418" s="333"/>
      <c r="DZL1418" s="333"/>
      <c r="DZM1418" s="333"/>
      <c r="DZN1418" s="333"/>
      <c r="DZO1418" s="333"/>
      <c r="DZP1418" s="333"/>
      <c r="DZQ1418" s="333"/>
      <c r="DZR1418" s="333"/>
      <c r="DZS1418" s="333"/>
      <c r="DZT1418" s="333"/>
      <c r="DZU1418" s="333"/>
      <c r="DZV1418" s="333"/>
      <c r="DZW1418" s="333"/>
      <c r="DZX1418" s="333"/>
      <c r="DZY1418" s="333"/>
      <c r="DZZ1418" s="333"/>
      <c r="EAA1418" s="333"/>
      <c r="EAB1418" s="333"/>
      <c r="EAC1418" s="333"/>
      <c r="EAD1418" s="333"/>
      <c r="EAE1418" s="333"/>
      <c r="EAF1418" s="333"/>
      <c r="EAG1418" s="333"/>
      <c r="EAH1418" s="333"/>
      <c r="EAI1418" s="333"/>
      <c r="EAJ1418" s="333"/>
      <c r="EAK1418" s="333"/>
      <c r="EAL1418" s="333"/>
      <c r="EAM1418" s="333"/>
      <c r="EAN1418" s="333"/>
      <c r="EAO1418" s="333"/>
      <c r="EAP1418" s="333"/>
      <c r="EAQ1418" s="333"/>
      <c r="EAR1418" s="333"/>
      <c r="EAS1418" s="333"/>
      <c r="EAT1418" s="333"/>
      <c r="EAU1418" s="333"/>
      <c r="EAV1418" s="333"/>
      <c r="EAW1418" s="333"/>
      <c r="EAX1418" s="333"/>
      <c r="EAY1418" s="333"/>
      <c r="EAZ1418" s="333"/>
      <c r="EBA1418" s="333"/>
      <c r="EBB1418" s="333"/>
      <c r="EBC1418" s="333"/>
      <c r="EBD1418" s="333"/>
      <c r="EBE1418" s="333"/>
      <c r="EBF1418" s="333"/>
      <c r="EBG1418" s="333"/>
      <c r="EBH1418" s="333"/>
      <c r="EBI1418" s="333"/>
      <c r="EBJ1418" s="333"/>
      <c r="EBK1418" s="333"/>
      <c r="EBL1418" s="333"/>
      <c r="EBM1418" s="333"/>
      <c r="EBN1418" s="333"/>
      <c r="EBO1418" s="333"/>
      <c r="EBP1418" s="333"/>
      <c r="EBQ1418" s="333"/>
      <c r="EBR1418" s="333"/>
      <c r="EBS1418" s="333"/>
      <c r="EBT1418" s="333"/>
      <c r="EBU1418" s="333"/>
      <c r="EBV1418" s="333"/>
      <c r="EBW1418" s="333"/>
      <c r="EBX1418" s="333"/>
      <c r="EBY1418" s="333"/>
      <c r="EBZ1418" s="333"/>
      <c r="ECA1418" s="333"/>
      <c r="ECB1418" s="333"/>
      <c r="ECC1418" s="333"/>
      <c r="ECD1418" s="333"/>
      <c r="ECE1418" s="333"/>
      <c r="ECF1418" s="333"/>
      <c r="ECG1418" s="333"/>
      <c r="ECH1418" s="333"/>
      <c r="ECI1418" s="333"/>
      <c r="ECJ1418" s="333"/>
      <c r="ECK1418" s="333"/>
      <c r="ECL1418" s="333"/>
      <c r="ECM1418" s="333"/>
      <c r="ECN1418" s="333"/>
      <c r="ECO1418" s="333"/>
      <c r="ECP1418" s="333"/>
      <c r="ECQ1418" s="333"/>
      <c r="ECR1418" s="333"/>
      <c r="ECS1418" s="333"/>
      <c r="ECT1418" s="333"/>
      <c r="ECU1418" s="333"/>
      <c r="ECV1418" s="333"/>
      <c r="ECW1418" s="333"/>
      <c r="ECX1418" s="333"/>
      <c r="ECY1418" s="333"/>
      <c r="ECZ1418" s="333"/>
      <c r="EDA1418" s="333"/>
      <c r="EDB1418" s="333"/>
      <c r="EDC1418" s="333"/>
      <c r="EDD1418" s="333"/>
      <c r="EDE1418" s="333"/>
      <c r="EDF1418" s="333"/>
      <c r="EDG1418" s="333"/>
      <c r="EDH1418" s="333"/>
      <c r="EDI1418" s="333"/>
      <c r="EDJ1418" s="333"/>
      <c r="EDK1418" s="333"/>
      <c r="EDL1418" s="333"/>
      <c r="EDM1418" s="333"/>
      <c r="EDN1418" s="333"/>
      <c r="EDO1418" s="333"/>
      <c r="EDP1418" s="333"/>
      <c r="EDQ1418" s="333"/>
      <c r="EDR1418" s="333"/>
      <c r="EDS1418" s="333"/>
      <c r="EDT1418" s="333"/>
      <c r="EDU1418" s="333"/>
      <c r="EDV1418" s="333"/>
      <c r="EDW1418" s="333"/>
      <c r="EDX1418" s="333"/>
      <c r="EDY1418" s="333"/>
      <c r="EDZ1418" s="333"/>
      <c r="EEA1418" s="333"/>
      <c r="EEB1418" s="333"/>
      <c r="EEC1418" s="333"/>
      <c r="EED1418" s="333"/>
      <c r="EEE1418" s="333"/>
      <c r="EEF1418" s="333"/>
      <c r="EEG1418" s="333"/>
      <c r="EEH1418" s="333"/>
      <c r="EEI1418" s="333"/>
      <c r="EEJ1418" s="333"/>
      <c r="EEK1418" s="333"/>
      <c r="EEL1418" s="333"/>
      <c r="EEM1418" s="333"/>
      <c r="EEN1418" s="333"/>
      <c r="EEO1418" s="333"/>
      <c r="EEP1418" s="333"/>
      <c r="EEQ1418" s="333"/>
      <c r="EER1418" s="333"/>
      <c r="EES1418" s="333"/>
      <c r="EET1418" s="333"/>
      <c r="EEU1418" s="333"/>
      <c r="EEV1418" s="333"/>
      <c r="EEW1418" s="333"/>
      <c r="EEX1418" s="333"/>
      <c r="EEY1418" s="333"/>
      <c r="EEZ1418" s="333"/>
      <c r="EFA1418" s="333"/>
      <c r="EFB1418" s="333"/>
      <c r="EFC1418" s="333"/>
      <c r="EFD1418" s="333"/>
      <c r="EFE1418" s="333"/>
      <c r="EFF1418" s="333"/>
      <c r="EFG1418" s="333"/>
      <c r="EFH1418" s="333"/>
      <c r="EFI1418" s="333"/>
      <c r="EFJ1418" s="333"/>
      <c r="EFK1418" s="333"/>
      <c r="EFL1418" s="333"/>
      <c r="EFM1418" s="333"/>
      <c r="EFN1418" s="333"/>
      <c r="EFO1418" s="333"/>
      <c r="EFP1418" s="333"/>
      <c r="EFQ1418" s="333"/>
      <c r="EFR1418" s="333"/>
      <c r="EFS1418" s="333"/>
      <c r="EFT1418" s="333"/>
      <c r="EFU1418" s="333"/>
      <c r="EFV1418" s="333"/>
      <c r="EFW1418" s="333"/>
      <c r="EFX1418" s="333"/>
      <c r="EFY1418" s="333"/>
      <c r="EFZ1418" s="333"/>
      <c r="EGA1418" s="333"/>
      <c r="EGB1418" s="333"/>
      <c r="EGC1418" s="333"/>
      <c r="EGD1418" s="333"/>
      <c r="EGE1418" s="333"/>
      <c r="EGF1418" s="333"/>
      <c r="EGG1418" s="333"/>
      <c r="EGH1418" s="333"/>
      <c r="EGI1418" s="333"/>
      <c r="EGJ1418" s="333"/>
      <c r="EGK1418" s="333"/>
      <c r="EGL1418" s="333"/>
      <c r="EGM1418" s="333"/>
      <c r="EGN1418" s="333"/>
      <c r="EGO1418" s="333"/>
      <c r="EGP1418" s="333"/>
      <c r="EGQ1418" s="333"/>
      <c r="EGR1418" s="333"/>
      <c r="EGS1418" s="333"/>
      <c r="EGT1418" s="333"/>
      <c r="EGU1418" s="333"/>
      <c r="EGV1418" s="333"/>
      <c r="EGW1418" s="333"/>
      <c r="EGX1418" s="333"/>
      <c r="EGY1418" s="333"/>
      <c r="EGZ1418" s="333"/>
      <c r="EHA1418" s="333"/>
      <c r="EHB1418" s="333"/>
      <c r="EHC1418" s="333"/>
      <c r="EHD1418" s="333"/>
      <c r="EHE1418" s="333"/>
      <c r="EHF1418" s="333"/>
      <c r="EHG1418" s="333"/>
      <c r="EHH1418" s="333"/>
      <c r="EHI1418" s="333"/>
      <c r="EHJ1418" s="333"/>
      <c r="EHK1418" s="333"/>
      <c r="EHL1418" s="333"/>
      <c r="EHM1418" s="333"/>
      <c r="EHN1418" s="333"/>
      <c r="EHO1418" s="333"/>
      <c r="EHP1418" s="333"/>
      <c r="EHQ1418" s="333"/>
      <c r="EHR1418" s="333"/>
      <c r="EHS1418" s="333"/>
      <c r="EHT1418" s="333"/>
      <c r="EHU1418" s="333"/>
      <c r="EHV1418" s="333"/>
      <c r="EHW1418" s="333"/>
      <c r="EHX1418" s="333"/>
      <c r="EHY1418" s="333"/>
      <c r="EHZ1418" s="333"/>
      <c r="EIA1418" s="333"/>
      <c r="EIB1418" s="333"/>
      <c r="EIC1418" s="333"/>
      <c r="EID1418" s="333"/>
      <c r="EIE1418" s="333"/>
      <c r="EIF1418" s="333"/>
      <c r="EIG1418" s="333"/>
      <c r="EIH1418" s="333"/>
      <c r="EII1418" s="333"/>
      <c r="EIJ1418" s="333"/>
      <c r="EIK1418" s="333"/>
      <c r="EIL1418" s="333"/>
      <c r="EIM1418" s="333"/>
      <c r="EIN1418" s="333"/>
      <c r="EIO1418" s="333"/>
      <c r="EIP1418" s="333"/>
      <c r="EIQ1418" s="333"/>
      <c r="EIR1418" s="333"/>
      <c r="EIS1418" s="333"/>
      <c r="EIT1418" s="333"/>
      <c r="EIU1418" s="333"/>
      <c r="EIV1418" s="333"/>
      <c r="EIW1418" s="333"/>
      <c r="EIX1418" s="333"/>
      <c r="EIY1418" s="333"/>
      <c r="EIZ1418" s="333"/>
      <c r="EJA1418" s="333"/>
      <c r="EJB1418" s="333"/>
      <c r="EJC1418" s="333"/>
      <c r="EJD1418" s="333"/>
      <c r="EJE1418" s="333"/>
      <c r="EJF1418" s="333"/>
      <c r="EJG1418" s="333"/>
      <c r="EJH1418" s="333"/>
      <c r="EJI1418" s="333"/>
      <c r="EJJ1418" s="333"/>
      <c r="EJK1418" s="333"/>
      <c r="EJL1418" s="333"/>
      <c r="EJM1418" s="333"/>
      <c r="EJN1418" s="333"/>
      <c r="EJO1418" s="333"/>
      <c r="EJP1418" s="333"/>
      <c r="EJQ1418" s="333"/>
      <c r="EJR1418" s="333"/>
      <c r="EJS1418" s="333"/>
      <c r="EJT1418" s="333"/>
      <c r="EJU1418" s="333"/>
      <c r="EJV1418" s="333"/>
      <c r="EJW1418" s="333"/>
      <c r="EJX1418" s="333"/>
      <c r="EJY1418" s="333"/>
      <c r="EJZ1418" s="333"/>
      <c r="EKA1418" s="333"/>
      <c r="EKB1418" s="333"/>
      <c r="EKC1418" s="333"/>
      <c r="EKD1418" s="333"/>
      <c r="EKE1418" s="333"/>
      <c r="EKF1418" s="333"/>
      <c r="EKG1418" s="333"/>
      <c r="EKH1418" s="333"/>
      <c r="EKI1418" s="333"/>
      <c r="EKJ1418" s="333"/>
      <c r="EKK1418" s="333"/>
      <c r="EKL1418" s="333"/>
      <c r="EKM1418" s="333"/>
      <c r="EKN1418" s="333"/>
      <c r="EKO1418" s="333"/>
      <c r="EKP1418" s="333"/>
      <c r="EKQ1418" s="333"/>
      <c r="EKR1418" s="333"/>
      <c r="EKS1418" s="333"/>
      <c r="EKT1418" s="333"/>
      <c r="EKU1418" s="333"/>
      <c r="EKV1418" s="333"/>
      <c r="EKW1418" s="333"/>
      <c r="EKX1418" s="333"/>
      <c r="EKY1418" s="333"/>
      <c r="EKZ1418" s="333"/>
      <c r="ELA1418" s="333"/>
      <c r="ELB1418" s="333"/>
      <c r="ELC1418" s="333"/>
      <c r="ELD1418" s="333"/>
      <c r="ELE1418" s="333"/>
      <c r="ELF1418" s="333"/>
      <c r="ELG1418" s="333"/>
      <c r="ELH1418" s="333"/>
      <c r="ELI1418" s="333"/>
      <c r="ELJ1418" s="333"/>
      <c r="ELK1418" s="333"/>
      <c r="ELL1418" s="333"/>
      <c r="ELM1418" s="333"/>
      <c r="ELN1418" s="333"/>
      <c r="ELO1418" s="333"/>
      <c r="ELP1418" s="333"/>
      <c r="ELQ1418" s="333"/>
      <c r="ELR1418" s="333"/>
      <c r="ELS1418" s="333"/>
      <c r="ELT1418" s="333"/>
      <c r="ELU1418" s="333"/>
      <c r="ELV1418" s="333"/>
      <c r="ELW1418" s="333"/>
      <c r="ELX1418" s="333"/>
      <c r="ELY1418" s="333"/>
      <c r="ELZ1418" s="333"/>
      <c r="EMA1418" s="333"/>
      <c r="EMB1418" s="333"/>
      <c r="EMC1418" s="333"/>
      <c r="EMD1418" s="333"/>
      <c r="EME1418" s="333"/>
      <c r="EMF1418" s="333"/>
      <c r="EMG1418" s="333"/>
      <c r="EMH1418" s="333"/>
      <c r="EMI1418" s="333"/>
      <c r="EMJ1418" s="333"/>
      <c r="EMK1418" s="333"/>
      <c r="EML1418" s="333"/>
      <c r="EMM1418" s="333"/>
      <c r="EMN1418" s="333"/>
      <c r="EMO1418" s="333"/>
      <c r="EMP1418" s="333"/>
      <c r="EMQ1418" s="333"/>
      <c r="EMR1418" s="333"/>
      <c r="EMS1418" s="333"/>
      <c r="EMT1418" s="333"/>
      <c r="EMU1418" s="333"/>
      <c r="EMV1418" s="333"/>
      <c r="EMW1418" s="333"/>
      <c r="EMX1418" s="333"/>
      <c r="EMY1418" s="333"/>
      <c r="EMZ1418" s="333"/>
      <c r="ENA1418" s="333"/>
      <c r="ENB1418" s="333"/>
      <c r="ENC1418" s="333"/>
      <c r="END1418" s="333"/>
      <c r="ENE1418" s="333"/>
      <c r="ENF1418" s="333"/>
      <c r="ENG1418" s="333"/>
      <c r="ENH1418" s="333"/>
      <c r="ENI1418" s="333"/>
      <c r="ENJ1418" s="333"/>
      <c r="ENK1418" s="333"/>
      <c r="ENL1418" s="333"/>
      <c r="ENM1418" s="333"/>
      <c r="ENN1418" s="333"/>
      <c r="ENO1418" s="333"/>
      <c r="ENP1418" s="333"/>
      <c r="ENQ1418" s="333"/>
      <c r="ENR1418" s="333"/>
      <c r="ENS1418" s="333"/>
      <c r="ENT1418" s="333"/>
      <c r="ENU1418" s="333"/>
      <c r="ENV1418" s="333"/>
      <c r="ENW1418" s="333"/>
      <c r="ENX1418" s="333"/>
      <c r="ENY1418" s="333"/>
      <c r="ENZ1418" s="333"/>
      <c r="EOA1418" s="333"/>
      <c r="EOB1418" s="333"/>
      <c r="EOC1418" s="333"/>
      <c r="EOD1418" s="333"/>
      <c r="EOE1418" s="333"/>
      <c r="EOF1418" s="333"/>
      <c r="EOG1418" s="333"/>
      <c r="EOH1418" s="333"/>
      <c r="EOI1418" s="333"/>
      <c r="EOJ1418" s="333"/>
      <c r="EOK1418" s="333"/>
      <c r="EOL1418" s="333"/>
      <c r="EOM1418" s="333"/>
      <c r="EON1418" s="333"/>
      <c r="EOO1418" s="333"/>
      <c r="EOP1418" s="333"/>
      <c r="EOQ1418" s="333"/>
      <c r="EOR1418" s="333"/>
      <c r="EOS1418" s="333"/>
      <c r="EOT1418" s="333"/>
      <c r="EOU1418" s="333"/>
      <c r="EOV1418" s="333"/>
      <c r="EOW1418" s="333"/>
      <c r="EOX1418" s="333"/>
      <c r="EOY1418" s="333"/>
      <c r="EOZ1418" s="333"/>
      <c r="EPA1418" s="333"/>
      <c r="EPB1418" s="333"/>
      <c r="EPC1418" s="333"/>
      <c r="EPD1418" s="333"/>
      <c r="EPE1418" s="333"/>
      <c r="EPF1418" s="333"/>
      <c r="EPG1418" s="333"/>
      <c r="EPH1418" s="333"/>
      <c r="EPI1418" s="333"/>
      <c r="EPJ1418" s="333"/>
      <c r="EPK1418" s="333"/>
      <c r="EPL1418" s="333"/>
      <c r="EPM1418" s="333"/>
      <c r="EPN1418" s="333"/>
      <c r="EPO1418" s="333"/>
      <c r="EPP1418" s="333"/>
      <c r="EPQ1418" s="333"/>
      <c r="EPR1418" s="333"/>
      <c r="EPS1418" s="333"/>
      <c r="EPT1418" s="333"/>
      <c r="EPU1418" s="333"/>
      <c r="EPV1418" s="333"/>
      <c r="EPW1418" s="333"/>
      <c r="EPX1418" s="333"/>
      <c r="EPY1418" s="333"/>
      <c r="EPZ1418" s="333"/>
      <c r="EQA1418" s="333"/>
      <c r="EQB1418" s="333"/>
      <c r="EQC1418" s="333"/>
      <c r="EQD1418" s="333"/>
      <c r="EQE1418" s="333"/>
      <c r="EQF1418" s="333"/>
      <c r="EQG1418" s="333"/>
      <c r="EQH1418" s="333"/>
      <c r="EQI1418" s="333"/>
      <c r="EQJ1418" s="333"/>
      <c r="EQK1418" s="333"/>
      <c r="EQL1418" s="333"/>
      <c r="EQM1418" s="333"/>
      <c r="EQN1418" s="333"/>
      <c r="EQO1418" s="333"/>
      <c r="EQP1418" s="333"/>
      <c r="EQQ1418" s="333"/>
      <c r="EQR1418" s="333"/>
      <c r="EQS1418" s="333"/>
      <c r="EQT1418" s="333"/>
      <c r="EQU1418" s="333"/>
      <c r="EQV1418" s="333"/>
      <c r="EQW1418" s="333"/>
      <c r="EQX1418" s="333"/>
      <c r="EQY1418" s="333"/>
      <c r="EQZ1418" s="333"/>
      <c r="ERA1418" s="333"/>
      <c r="ERB1418" s="333"/>
      <c r="ERC1418" s="333"/>
      <c r="ERD1418" s="333"/>
      <c r="ERE1418" s="333"/>
      <c r="ERF1418" s="333"/>
      <c r="ERG1418" s="333"/>
      <c r="ERH1418" s="333"/>
      <c r="ERI1418" s="333"/>
      <c r="ERJ1418" s="333"/>
      <c r="ERK1418" s="333"/>
      <c r="ERL1418" s="333"/>
      <c r="ERM1418" s="333"/>
      <c r="ERN1418" s="333"/>
      <c r="ERO1418" s="333"/>
      <c r="ERP1418" s="333"/>
      <c r="ERQ1418" s="333"/>
      <c r="ERR1418" s="333"/>
      <c r="ERS1418" s="333"/>
      <c r="ERT1418" s="333"/>
      <c r="ERU1418" s="333"/>
      <c r="ERV1418" s="333"/>
      <c r="ERW1418" s="333"/>
      <c r="ERX1418" s="333"/>
      <c r="ERY1418" s="333"/>
      <c r="ERZ1418" s="333"/>
      <c r="ESA1418" s="333"/>
      <c r="ESB1418" s="333"/>
      <c r="ESC1418" s="333"/>
      <c r="ESD1418" s="333"/>
      <c r="ESE1418" s="333"/>
      <c r="ESF1418" s="333"/>
      <c r="ESG1418" s="333"/>
      <c r="ESH1418" s="333"/>
      <c r="ESI1418" s="333"/>
      <c r="ESJ1418" s="333"/>
      <c r="ESK1418" s="333"/>
      <c r="ESL1418" s="333"/>
      <c r="ESM1418" s="333"/>
      <c r="ESN1418" s="333"/>
      <c r="ESO1418" s="333"/>
      <c r="ESP1418" s="333"/>
      <c r="ESQ1418" s="333"/>
      <c r="ESR1418" s="333"/>
      <c r="ESS1418" s="333"/>
      <c r="EST1418" s="333"/>
      <c r="ESU1418" s="333"/>
      <c r="ESV1418" s="333"/>
      <c r="ESW1418" s="333"/>
      <c r="ESX1418" s="333"/>
      <c r="ESY1418" s="333"/>
      <c r="ESZ1418" s="333"/>
      <c r="ETA1418" s="333"/>
      <c r="ETB1418" s="333"/>
      <c r="ETC1418" s="333"/>
      <c r="ETD1418" s="333"/>
      <c r="ETE1418" s="333"/>
      <c r="ETF1418" s="333"/>
      <c r="ETG1418" s="333"/>
      <c r="ETH1418" s="333"/>
      <c r="ETI1418" s="333"/>
      <c r="ETJ1418" s="333"/>
      <c r="ETK1418" s="333"/>
      <c r="ETL1418" s="333"/>
      <c r="ETM1418" s="333"/>
      <c r="ETN1418" s="333"/>
      <c r="ETO1418" s="333"/>
      <c r="ETP1418" s="333"/>
      <c r="ETQ1418" s="333"/>
      <c r="ETR1418" s="333"/>
      <c r="ETS1418" s="333"/>
      <c r="ETT1418" s="333"/>
      <c r="ETU1418" s="333"/>
      <c r="ETV1418" s="333"/>
      <c r="ETW1418" s="333"/>
      <c r="ETX1418" s="333"/>
      <c r="ETY1418" s="333"/>
      <c r="ETZ1418" s="333"/>
      <c r="EUA1418" s="333"/>
      <c r="EUB1418" s="333"/>
      <c r="EUC1418" s="333"/>
      <c r="EUD1418" s="333"/>
      <c r="EUE1418" s="333"/>
      <c r="EUF1418" s="333"/>
      <c r="EUG1418" s="333"/>
      <c r="EUH1418" s="333"/>
      <c r="EUI1418" s="333"/>
      <c r="EUJ1418" s="333"/>
      <c r="EUK1418" s="333"/>
      <c r="EUL1418" s="333"/>
      <c r="EUM1418" s="333"/>
      <c r="EUN1418" s="333"/>
      <c r="EUO1418" s="333"/>
      <c r="EUP1418" s="333"/>
      <c r="EUQ1418" s="333"/>
      <c r="EUR1418" s="333"/>
      <c r="EUS1418" s="333"/>
      <c r="EUT1418" s="333"/>
      <c r="EUU1418" s="333"/>
      <c r="EUV1418" s="333"/>
      <c r="EUW1418" s="333"/>
      <c r="EUX1418" s="333"/>
      <c r="EUY1418" s="333"/>
      <c r="EUZ1418" s="333"/>
      <c r="EVA1418" s="333"/>
      <c r="EVB1418" s="333"/>
      <c r="EVC1418" s="333"/>
      <c r="EVD1418" s="333"/>
      <c r="EVE1418" s="333"/>
      <c r="EVF1418" s="333"/>
      <c r="EVG1418" s="333"/>
      <c r="EVH1418" s="333"/>
      <c r="EVI1418" s="333"/>
      <c r="EVJ1418" s="333"/>
      <c r="EVK1418" s="333"/>
      <c r="EVL1418" s="333"/>
      <c r="EVM1418" s="333"/>
      <c r="EVN1418" s="333"/>
      <c r="EVO1418" s="333"/>
      <c r="EVP1418" s="333"/>
      <c r="EVQ1418" s="333"/>
      <c r="EVR1418" s="333"/>
      <c r="EVS1418" s="333"/>
      <c r="EVT1418" s="333"/>
      <c r="EVU1418" s="333"/>
      <c r="EVV1418" s="333"/>
      <c r="EVW1418" s="333"/>
      <c r="EVX1418" s="333"/>
      <c r="EVY1418" s="333"/>
      <c r="EVZ1418" s="333"/>
      <c r="EWA1418" s="333"/>
      <c r="EWB1418" s="333"/>
      <c r="EWC1418" s="333"/>
      <c r="EWD1418" s="333"/>
      <c r="EWE1418" s="333"/>
      <c r="EWF1418" s="333"/>
      <c r="EWG1418" s="333"/>
      <c r="EWH1418" s="333"/>
      <c r="EWI1418" s="333"/>
      <c r="EWJ1418" s="333"/>
      <c r="EWK1418" s="333"/>
      <c r="EWL1418" s="333"/>
      <c r="EWM1418" s="333"/>
      <c r="EWN1418" s="333"/>
      <c r="EWO1418" s="333"/>
      <c r="EWP1418" s="333"/>
      <c r="EWQ1418" s="333"/>
      <c r="EWR1418" s="333"/>
      <c r="EWS1418" s="333"/>
      <c r="EWT1418" s="333"/>
      <c r="EWU1418" s="333"/>
      <c r="EWV1418" s="333"/>
      <c r="EWW1418" s="333"/>
      <c r="EWX1418" s="333"/>
      <c r="EWY1418" s="333"/>
      <c r="EWZ1418" s="333"/>
      <c r="EXA1418" s="333"/>
      <c r="EXB1418" s="333"/>
      <c r="EXC1418" s="333"/>
      <c r="EXD1418" s="333"/>
      <c r="EXE1418" s="333"/>
      <c r="EXF1418" s="333"/>
      <c r="EXG1418" s="333"/>
      <c r="EXH1418" s="333"/>
      <c r="EXI1418" s="333"/>
      <c r="EXJ1418" s="333"/>
      <c r="EXK1418" s="333"/>
      <c r="EXL1418" s="333"/>
      <c r="EXM1418" s="333"/>
      <c r="EXN1418" s="333"/>
      <c r="EXO1418" s="333"/>
      <c r="EXP1418" s="333"/>
      <c r="EXQ1418" s="333"/>
      <c r="EXR1418" s="333"/>
      <c r="EXS1418" s="333"/>
      <c r="EXT1418" s="333"/>
      <c r="EXU1418" s="333"/>
      <c r="EXV1418" s="333"/>
      <c r="EXW1418" s="333"/>
      <c r="EXX1418" s="333"/>
      <c r="EXY1418" s="333"/>
      <c r="EXZ1418" s="333"/>
      <c r="EYA1418" s="333"/>
      <c r="EYB1418" s="333"/>
      <c r="EYC1418" s="333"/>
      <c r="EYD1418" s="333"/>
      <c r="EYE1418" s="333"/>
      <c r="EYF1418" s="333"/>
      <c r="EYG1418" s="333"/>
      <c r="EYH1418" s="333"/>
      <c r="EYI1418" s="333"/>
      <c r="EYJ1418" s="333"/>
      <c r="EYK1418" s="333"/>
      <c r="EYL1418" s="333"/>
      <c r="EYM1418" s="333"/>
      <c r="EYN1418" s="333"/>
      <c r="EYO1418" s="333"/>
      <c r="EYP1418" s="333"/>
      <c r="EYQ1418" s="333"/>
      <c r="EYR1418" s="333"/>
      <c r="EYS1418" s="333"/>
      <c r="EYT1418" s="333"/>
      <c r="EYU1418" s="333"/>
      <c r="EYV1418" s="333"/>
      <c r="EYW1418" s="333"/>
      <c r="EYX1418" s="333"/>
      <c r="EYY1418" s="333"/>
      <c r="EYZ1418" s="333"/>
      <c r="EZA1418" s="333"/>
      <c r="EZB1418" s="333"/>
      <c r="EZC1418" s="333"/>
      <c r="EZD1418" s="333"/>
      <c r="EZE1418" s="333"/>
      <c r="EZF1418" s="333"/>
      <c r="EZG1418" s="333"/>
      <c r="EZH1418" s="333"/>
      <c r="EZI1418" s="333"/>
      <c r="EZJ1418" s="333"/>
      <c r="EZK1418" s="333"/>
      <c r="EZL1418" s="333"/>
      <c r="EZM1418" s="333"/>
      <c r="EZN1418" s="333"/>
      <c r="EZO1418" s="333"/>
      <c r="EZP1418" s="333"/>
      <c r="EZQ1418" s="333"/>
      <c r="EZR1418" s="333"/>
      <c r="EZS1418" s="333"/>
      <c r="EZT1418" s="333"/>
      <c r="EZU1418" s="333"/>
      <c r="EZV1418" s="333"/>
      <c r="EZW1418" s="333"/>
      <c r="EZX1418" s="333"/>
      <c r="EZY1418" s="333"/>
      <c r="EZZ1418" s="333"/>
      <c r="FAA1418" s="333"/>
      <c r="FAB1418" s="333"/>
      <c r="FAC1418" s="333"/>
      <c r="FAD1418" s="333"/>
      <c r="FAE1418" s="333"/>
      <c r="FAF1418" s="333"/>
      <c r="FAG1418" s="333"/>
      <c r="FAH1418" s="333"/>
      <c r="FAI1418" s="333"/>
      <c r="FAJ1418" s="333"/>
      <c r="FAK1418" s="333"/>
      <c r="FAL1418" s="333"/>
      <c r="FAM1418" s="333"/>
      <c r="FAN1418" s="333"/>
      <c r="FAO1418" s="333"/>
      <c r="FAP1418" s="333"/>
      <c r="FAQ1418" s="333"/>
      <c r="FAR1418" s="333"/>
      <c r="FAS1418" s="333"/>
      <c r="FAT1418" s="333"/>
      <c r="FAU1418" s="333"/>
      <c r="FAV1418" s="333"/>
      <c r="FAW1418" s="333"/>
      <c r="FAX1418" s="333"/>
      <c r="FAY1418" s="333"/>
      <c r="FAZ1418" s="333"/>
      <c r="FBA1418" s="333"/>
      <c r="FBB1418" s="333"/>
      <c r="FBC1418" s="333"/>
      <c r="FBD1418" s="333"/>
      <c r="FBE1418" s="333"/>
      <c r="FBF1418" s="333"/>
      <c r="FBG1418" s="333"/>
      <c r="FBH1418" s="333"/>
      <c r="FBI1418" s="333"/>
      <c r="FBJ1418" s="333"/>
      <c r="FBK1418" s="333"/>
      <c r="FBL1418" s="333"/>
      <c r="FBM1418" s="333"/>
      <c r="FBN1418" s="333"/>
      <c r="FBO1418" s="333"/>
      <c r="FBP1418" s="333"/>
      <c r="FBQ1418" s="333"/>
      <c r="FBR1418" s="333"/>
      <c r="FBS1418" s="333"/>
      <c r="FBT1418" s="333"/>
      <c r="FBU1418" s="333"/>
      <c r="FBV1418" s="333"/>
      <c r="FBW1418" s="333"/>
      <c r="FBX1418" s="333"/>
      <c r="FBY1418" s="333"/>
      <c r="FBZ1418" s="333"/>
      <c r="FCA1418" s="333"/>
      <c r="FCB1418" s="333"/>
      <c r="FCC1418" s="333"/>
      <c r="FCD1418" s="333"/>
      <c r="FCE1418" s="333"/>
      <c r="FCF1418" s="333"/>
      <c r="FCG1418" s="333"/>
      <c r="FCH1418" s="333"/>
      <c r="FCI1418" s="333"/>
      <c r="FCJ1418" s="333"/>
      <c r="FCK1418" s="333"/>
      <c r="FCL1418" s="333"/>
      <c r="FCM1418" s="333"/>
      <c r="FCN1418" s="333"/>
      <c r="FCO1418" s="333"/>
      <c r="FCP1418" s="333"/>
      <c r="FCQ1418" s="333"/>
      <c r="FCR1418" s="333"/>
      <c r="FCS1418" s="333"/>
      <c r="FCT1418" s="333"/>
      <c r="FCU1418" s="333"/>
      <c r="FCV1418" s="333"/>
      <c r="FCW1418" s="333"/>
      <c r="FCX1418" s="333"/>
      <c r="FCY1418" s="333"/>
      <c r="FCZ1418" s="333"/>
      <c r="FDA1418" s="333"/>
      <c r="FDB1418" s="333"/>
      <c r="FDC1418" s="333"/>
      <c r="FDD1418" s="333"/>
      <c r="FDE1418" s="333"/>
      <c r="FDF1418" s="333"/>
      <c r="FDG1418" s="333"/>
      <c r="FDH1418" s="333"/>
      <c r="FDI1418" s="333"/>
      <c r="FDJ1418" s="333"/>
      <c r="FDK1418" s="333"/>
      <c r="FDL1418" s="333"/>
      <c r="FDM1418" s="333"/>
      <c r="FDN1418" s="333"/>
      <c r="FDO1418" s="333"/>
      <c r="FDP1418" s="333"/>
      <c r="FDQ1418" s="333"/>
      <c r="FDR1418" s="333"/>
      <c r="FDS1418" s="333"/>
      <c r="FDT1418" s="333"/>
      <c r="FDU1418" s="333"/>
      <c r="FDV1418" s="333"/>
      <c r="FDW1418" s="333"/>
      <c r="FDX1418" s="333"/>
      <c r="FDY1418" s="333"/>
      <c r="FDZ1418" s="333"/>
      <c r="FEA1418" s="333"/>
      <c r="FEB1418" s="333"/>
      <c r="FEC1418" s="333"/>
      <c r="FED1418" s="333"/>
      <c r="FEE1418" s="333"/>
      <c r="FEF1418" s="333"/>
      <c r="FEG1418" s="333"/>
      <c r="FEH1418" s="333"/>
      <c r="FEI1418" s="333"/>
      <c r="FEJ1418" s="333"/>
      <c r="FEK1418" s="333"/>
      <c r="FEL1418" s="333"/>
      <c r="FEM1418" s="333"/>
      <c r="FEN1418" s="333"/>
      <c r="FEO1418" s="333"/>
      <c r="FEP1418" s="333"/>
      <c r="FEQ1418" s="333"/>
      <c r="FER1418" s="333"/>
      <c r="FES1418" s="333"/>
      <c r="FET1418" s="333"/>
      <c r="FEU1418" s="333"/>
      <c r="FEV1418" s="333"/>
      <c r="FEW1418" s="333"/>
      <c r="FEX1418" s="333"/>
      <c r="FEY1418" s="333"/>
      <c r="FEZ1418" s="333"/>
      <c r="FFA1418" s="333"/>
      <c r="FFB1418" s="333"/>
      <c r="FFC1418" s="333"/>
      <c r="FFD1418" s="333"/>
      <c r="FFE1418" s="333"/>
      <c r="FFF1418" s="333"/>
      <c r="FFG1418" s="333"/>
      <c r="FFH1418" s="333"/>
      <c r="FFI1418" s="333"/>
      <c r="FFJ1418" s="333"/>
      <c r="FFK1418" s="333"/>
      <c r="FFL1418" s="333"/>
      <c r="FFM1418" s="333"/>
      <c r="FFN1418" s="333"/>
      <c r="FFO1418" s="333"/>
      <c r="FFP1418" s="333"/>
      <c r="FFQ1418" s="333"/>
      <c r="FFR1418" s="333"/>
      <c r="FFS1418" s="333"/>
      <c r="FFT1418" s="333"/>
      <c r="FFU1418" s="333"/>
      <c r="FFV1418" s="333"/>
      <c r="FFW1418" s="333"/>
      <c r="FFX1418" s="333"/>
      <c r="FFY1418" s="333"/>
      <c r="FFZ1418" s="333"/>
      <c r="FGA1418" s="333"/>
      <c r="FGB1418" s="333"/>
      <c r="FGC1418" s="333"/>
      <c r="FGD1418" s="333"/>
      <c r="FGE1418" s="333"/>
      <c r="FGF1418" s="333"/>
      <c r="FGG1418" s="333"/>
      <c r="FGH1418" s="333"/>
      <c r="FGI1418" s="333"/>
      <c r="FGJ1418" s="333"/>
      <c r="FGK1418" s="333"/>
      <c r="FGL1418" s="333"/>
      <c r="FGM1418" s="333"/>
      <c r="FGN1418" s="333"/>
      <c r="FGO1418" s="333"/>
      <c r="FGP1418" s="333"/>
      <c r="FGQ1418" s="333"/>
      <c r="FGR1418" s="333"/>
      <c r="FGS1418" s="333"/>
      <c r="FGT1418" s="333"/>
      <c r="FGU1418" s="333"/>
      <c r="FGV1418" s="333"/>
      <c r="FGW1418" s="333"/>
      <c r="FGX1418" s="333"/>
      <c r="FGY1418" s="333"/>
      <c r="FGZ1418" s="333"/>
      <c r="FHA1418" s="333"/>
      <c r="FHB1418" s="333"/>
      <c r="FHC1418" s="333"/>
      <c r="FHD1418" s="333"/>
      <c r="FHE1418" s="333"/>
      <c r="FHF1418" s="333"/>
      <c r="FHG1418" s="333"/>
      <c r="FHH1418" s="333"/>
      <c r="FHI1418" s="333"/>
      <c r="FHJ1418" s="333"/>
      <c r="FHK1418" s="333"/>
      <c r="FHL1418" s="333"/>
      <c r="FHM1418" s="333"/>
      <c r="FHN1418" s="333"/>
      <c r="FHO1418" s="333"/>
      <c r="FHP1418" s="333"/>
      <c r="FHQ1418" s="333"/>
      <c r="FHR1418" s="333"/>
      <c r="FHS1418" s="333"/>
      <c r="FHT1418" s="333"/>
      <c r="FHU1418" s="333"/>
      <c r="FHV1418" s="333"/>
      <c r="FHW1418" s="333"/>
      <c r="FHX1418" s="333"/>
      <c r="FHY1418" s="333"/>
      <c r="FHZ1418" s="333"/>
      <c r="FIA1418" s="333"/>
      <c r="FIB1418" s="333"/>
      <c r="FIC1418" s="333"/>
      <c r="FID1418" s="333"/>
      <c r="FIE1418" s="333"/>
      <c r="FIF1418" s="333"/>
      <c r="FIG1418" s="333"/>
      <c r="FIH1418" s="333"/>
      <c r="FII1418" s="333"/>
      <c r="FIJ1418" s="333"/>
      <c r="FIK1418" s="333"/>
      <c r="FIL1418" s="333"/>
      <c r="FIM1418" s="333"/>
      <c r="FIN1418" s="333"/>
      <c r="FIO1418" s="333"/>
      <c r="FIP1418" s="333"/>
      <c r="FIQ1418" s="333"/>
      <c r="FIR1418" s="333"/>
      <c r="FIS1418" s="333"/>
      <c r="FIT1418" s="333"/>
      <c r="FIU1418" s="333"/>
      <c r="FIV1418" s="333"/>
      <c r="FIW1418" s="333"/>
      <c r="FIX1418" s="333"/>
      <c r="FIY1418" s="333"/>
      <c r="FIZ1418" s="333"/>
      <c r="FJA1418" s="333"/>
      <c r="FJB1418" s="333"/>
      <c r="FJC1418" s="333"/>
      <c r="FJD1418" s="333"/>
      <c r="FJE1418" s="333"/>
      <c r="FJF1418" s="333"/>
      <c r="FJG1418" s="333"/>
      <c r="FJH1418" s="333"/>
      <c r="FJI1418" s="333"/>
      <c r="FJJ1418" s="333"/>
      <c r="FJK1418" s="333"/>
      <c r="FJL1418" s="333"/>
      <c r="FJM1418" s="333"/>
      <c r="FJN1418" s="333"/>
      <c r="FJO1418" s="333"/>
      <c r="FJP1418" s="333"/>
      <c r="FJQ1418" s="333"/>
      <c r="FJR1418" s="333"/>
      <c r="FJS1418" s="333"/>
      <c r="FJT1418" s="333"/>
      <c r="FJU1418" s="333"/>
      <c r="FJV1418" s="333"/>
      <c r="FJW1418" s="333"/>
      <c r="FJX1418" s="333"/>
      <c r="FJY1418" s="333"/>
      <c r="FJZ1418" s="333"/>
      <c r="FKA1418" s="333"/>
      <c r="FKB1418" s="333"/>
      <c r="FKC1418" s="333"/>
      <c r="FKD1418" s="333"/>
      <c r="FKE1418" s="333"/>
      <c r="FKF1418" s="333"/>
      <c r="FKG1418" s="333"/>
      <c r="FKH1418" s="333"/>
      <c r="FKI1418" s="333"/>
      <c r="FKJ1418" s="333"/>
      <c r="FKK1418" s="333"/>
      <c r="FKL1418" s="333"/>
      <c r="FKM1418" s="333"/>
      <c r="FKN1418" s="333"/>
      <c r="FKO1418" s="333"/>
      <c r="FKP1418" s="333"/>
      <c r="FKQ1418" s="333"/>
      <c r="FKR1418" s="333"/>
      <c r="FKS1418" s="333"/>
      <c r="FKT1418" s="333"/>
      <c r="FKU1418" s="333"/>
      <c r="FKV1418" s="333"/>
      <c r="FKW1418" s="333"/>
      <c r="FKX1418" s="333"/>
      <c r="FKY1418" s="333"/>
      <c r="FKZ1418" s="333"/>
      <c r="FLA1418" s="333"/>
      <c r="FLB1418" s="333"/>
      <c r="FLC1418" s="333"/>
      <c r="FLD1418" s="333"/>
      <c r="FLE1418" s="333"/>
      <c r="FLF1418" s="333"/>
      <c r="FLG1418" s="333"/>
      <c r="FLH1418" s="333"/>
      <c r="FLI1418" s="333"/>
      <c r="FLJ1418" s="333"/>
      <c r="FLK1418" s="333"/>
      <c r="FLL1418" s="333"/>
      <c r="FLM1418" s="333"/>
      <c r="FLN1418" s="333"/>
      <c r="FLO1418" s="333"/>
      <c r="FLP1418" s="333"/>
      <c r="FLQ1418" s="333"/>
      <c r="FLR1418" s="333"/>
      <c r="FLS1418" s="333"/>
      <c r="FLT1418" s="333"/>
      <c r="FLU1418" s="333"/>
      <c r="FLV1418" s="333"/>
      <c r="FLW1418" s="333"/>
      <c r="FLX1418" s="333"/>
      <c r="FLY1418" s="333"/>
      <c r="FLZ1418" s="333"/>
      <c r="FMA1418" s="333"/>
      <c r="FMB1418" s="333"/>
      <c r="FMC1418" s="333"/>
      <c r="FMD1418" s="333"/>
      <c r="FME1418" s="333"/>
      <c r="FMF1418" s="333"/>
      <c r="FMG1418" s="333"/>
      <c r="FMH1418" s="333"/>
      <c r="FMI1418" s="333"/>
      <c r="FMJ1418" s="333"/>
      <c r="FMK1418" s="333"/>
      <c r="FML1418" s="333"/>
      <c r="FMM1418" s="333"/>
      <c r="FMN1418" s="333"/>
      <c r="FMO1418" s="333"/>
      <c r="FMP1418" s="333"/>
      <c r="FMQ1418" s="333"/>
      <c r="FMR1418" s="333"/>
      <c r="FMS1418" s="333"/>
      <c r="FMT1418" s="333"/>
      <c r="FMU1418" s="333"/>
      <c r="FMV1418" s="333"/>
      <c r="FMW1418" s="333"/>
      <c r="FMX1418" s="333"/>
      <c r="FMY1418" s="333"/>
      <c r="FMZ1418" s="333"/>
      <c r="FNA1418" s="333"/>
      <c r="FNB1418" s="333"/>
      <c r="FNC1418" s="333"/>
      <c r="FND1418" s="333"/>
      <c r="FNE1418" s="333"/>
      <c r="FNF1418" s="333"/>
      <c r="FNG1418" s="333"/>
      <c r="FNH1418" s="333"/>
      <c r="FNI1418" s="333"/>
      <c r="FNJ1418" s="333"/>
      <c r="FNK1418" s="333"/>
      <c r="FNL1418" s="333"/>
      <c r="FNM1418" s="333"/>
      <c r="FNN1418" s="333"/>
      <c r="FNO1418" s="333"/>
      <c r="FNP1418" s="333"/>
      <c r="FNQ1418" s="333"/>
      <c r="FNR1418" s="333"/>
      <c r="FNS1418" s="333"/>
      <c r="FNT1418" s="333"/>
      <c r="FNU1418" s="333"/>
      <c r="FNV1418" s="333"/>
      <c r="FNW1418" s="333"/>
      <c r="FNX1418" s="333"/>
      <c r="FNY1418" s="333"/>
      <c r="FNZ1418" s="333"/>
      <c r="FOA1418" s="333"/>
      <c r="FOB1418" s="333"/>
      <c r="FOC1418" s="333"/>
      <c r="FOD1418" s="333"/>
      <c r="FOE1418" s="333"/>
      <c r="FOF1418" s="333"/>
      <c r="FOG1418" s="333"/>
      <c r="FOH1418" s="333"/>
      <c r="FOI1418" s="333"/>
      <c r="FOJ1418" s="333"/>
      <c r="FOK1418" s="333"/>
      <c r="FOL1418" s="333"/>
      <c r="FOM1418" s="333"/>
      <c r="FON1418" s="333"/>
      <c r="FOO1418" s="333"/>
      <c r="FOP1418" s="333"/>
      <c r="FOQ1418" s="333"/>
      <c r="FOR1418" s="333"/>
      <c r="FOS1418" s="333"/>
      <c r="FOT1418" s="333"/>
      <c r="FOU1418" s="333"/>
      <c r="FOV1418" s="333"/>
      <c r="FOW1418" s="333"/>
      <c r="FOX1418" s="333"/>
      <c r="FOY1418" s="333"/>
      <c r="FOZ1418" s="333"/>
      <c r="FPA1418" s="333"/>
      <c r="FPB1418" s="333"/>
      <c r="FPC1418" s="333"/>
      <c r="FPD1418" s="333"/>
      <c r="FPE1418" s="333"/>
      <c r="FPF1418" s="333"/>
      <c r="FPG1418" s="333"/>
      <c r="FPH1418" s="333"/>
      <c r="FPI1418" s="333"/>
      <c r="FPJ1418" s="333"/>
      <c r="FPK1418" s="333"/>
      <c r="FPL1418" s="333"/>
      <c r="FPM1418" s="333"/>
      <c r="FPN1418" s="333"/>
      <c r="FPO1418" s="333"/>
      <c r="FPP1418" s="333"/>
      <c r="FPQ1418" s="333"/>
      <c r="FPR1418" s="333"/>
      <c r="FPS1418" s="333"/>
      <c r="FPT1418" s="333"/>
      <c r="FPU1418" s="333"/>
      <c r="FPV1418" s="333"/>
      <c r="FPW1418" s="333"/>
      <c r="FPX1418" s="333"/>
      <c r="FPY1418" s="333"/>
      <c r="FPZ1418" s="333"/>
      <c r="FQA1418" s="333"/>
      <c r="FQB1418" s="333"/>
      <c r="FQC1418" s="333"/>
      <c r="FQD1418" s="333"/>
      <c r="FQE1418" s="333"/>
      <c r="FQF1418" s="333"/>
      <c r="FQG1418" s="333"/>
      <c r="FQH1418" s="333"/>
      <c r="FQI1418" s="333"/>
      <c r="FQJ1418" s="333"/>
      <c r="FQK1418" s="333"/>
      <c r="FQL1418" s="333"/>
      <c r="FQM1418" s="333"/>
      <c r="FQN1418" s="333"/>
      <c r="FQO1418" s="333"/>
      <c r="FQP1418" s="333"/>
      <c r="FQQ1418" s="333"/>
      <c r="FQR1418" s="333"/>
      <c r="FQS1418" s="333"/>
      <c r="FQT1418" s="333"/>
      <c r="FQU1418" s="333"/>
      <c r="FQV1418" s="333"/>
      <c r="FQW1418" s="333"/>
      <c r="FQX1418" s="333"/>
      <c r="FQY1418" s="333"/>
      <c r="FQZ1418" s="333"/>
      <c r="FRA1418" s="333"/>
      <c r="FRB1418" s="333"/>
      <c r="FRC1418" s="333"/>
      <c r="FRD1418" s="333"/>
      <c r="FRE1418" s="333"/>
      <c r="FRF1418" s="333"/>
      <c r="FRG1418" s="333"/>
      <c r="FRH1418" s="333"/>
      <c r="FRI1418" s="333"/>
      <c r="FRJ1418" s="333"/>
      <c r="FRK1418" s="333"/>
      <c r="FRL1418" s="333"/>
      <c r="FRM1418" s="333"/>
      <c r="FRN1418" s="333"/>
      <c r="FRO1418" s="333"/>
      <c r="FRP1418" s="333"/>
      <c r="FRQ1418" s="333"/>
      <c r="FRR1418" s="333"/>
      <c r="FRS1418" s="333"/>
      <c r="FRT1418" s="333"/>
      <c r="FRU1418" s="333"/>
      <c r="FRV1418" s="333"/>
      <c r="FRW1418" s="333"/>
      <c r="FRX1418" s="333"/>
      <c r="FRY1418" s="333"/>
      <c r="FRZ1418" s="333"/>
      <c r="FSA1418" s="333"/>
      <c r="FSB1418" s="333"/>
      <c r="FSC1418" s="333"/>
      <c r="FSD1418" s="333"/>
      <c r="FSE1418" s="333"/>
      <c r="FSF1418" s="333"/>
      <c r="FSG1418" s="333"/>
      <c r="FSH1418" s="333"/>
      <c r="FSI1418" s="333"/>
      <c r="FSJ1418" s="333"/>
      <c r="FSK1418" s="333"/>
      <c r="FSL1418" s="333"/>
      <c r="FSM1418" s="333"/>
      <c r="FSN1418" s="333"/>
      <c r="FSO1418" s="333"/>
      <c r="FSP1418" s="333"/>
      <c r="FSQ1418" s="333"/>
      <c r="FSR1418" s="333"/>
      <c r="FSS1418" s="333"/>
      <c r="FST1418" s="333"/>
      <c r="FSU1418" s="333"/>
      <c r="FSV1418" s="333"/>
      <c r="FSW1418" s="333"/>
      <c r="FSX1418" s="333"/>
      <c r="FSY1418" s="333"/>
      <c r="FSZ1418" s="333"/>
      <c r="FTA1418" s="333"/>
      <c r="FTB1418" s="333"/>
      <c r="FTC1418" s="333"/>
      <c r="FTD1418" s="333"/>
      <c r="FTE1418" s="333"/>
      <c r="FTF1418" s="333"/>
      <c r="FTG1418" s="333"/>
      <c r="FTH1418" s="333"/>
      <c r="FTI1418" s="333"/>
      <c r="FTJ1418" s="333"/>
      <c r="FTK1418" s="333"/>
      <c r="FTL1418" s="333"/>
      <c r="FTM1418" s="333"/>
      <c r="FTN1418" s="333"/>
      <c r="FTO1418" s="333"/>
      <c r="FTP1418" s="333"/>
      <c r="FTQ1418" s="333"/>
      <c r="FTR1418" s="333"/>
      <c r="FTS1418" s="333"/>
      <c r="FTT1418" s="333"/>
      <c r="FTU1418" s="333"/>
      <c r="FTV1418" s="333"/>
      <c r="FTW1418" s="333"/>
      <c r="FTX1418" s="333"/>
      <c r="FTY1418" s="333"/>
      <c r="FTZ1418" s="333"/>
      <c r="FUA1418" s="333"/>
      <c r="FUB1418" s="333"/>
      <c r="FUC1418" s="333"/>
      <c r="FUD1418" s="333"/>
      <c r="FUE1418" s="333"/>
      <c r="FUF1418" s="333"/>
      <c r="FUG1418" s="333"/>
      <c r="FUH1418" s="333"/>
      <c r="FUI1418" s="333"/>
      <c r="FUJ1418" s="333"/>
      <c r="FUK1418" s="333"/>
      <c r="FUL1418" s="333"/>
      <c r="FUM1418" s="333"/>
      <c r="FUN1418" s="333"/>
      <c r="FUO1418" s="333"/>
      <c r="FUP1418" s="333"/>
      <c r="FUQ1418" s="333"/>
      <c r="FUR1418" s="333"/>
      <c r="FUS1418" s="333"/>
      <c r="FUT1418" s="333"/>
      <c r="FUU1418" s="333"/>
      <c r="FUV1418" s="333"/>
      <c r="FUW1418" s="333"/>
      <c r="FUX1418" s="333"/>
      <c r="FUY1418" s="333"/>
      <c r="FUZ1418" s="333"/>
      <c r="FVA1418" s="333"/>
      <c r="FVB1418" s="333"/>
      <c r="FVC1418" s="333"/>
      <c r="FVD1418" s="333"/>
      <c r="FVE1418" s="333"/>
      <c r="FVF1418" s="333"/>
      <c r="FVG1418" s="333"/>
      <c r="FVH1418" s="333"/>
      <c r="FVI1418" s="333"/>
      <c r="FVJ1418" s="333"/>
      <c r="FVK1418" s="333"/>
      <c r="FVL1418" s="333"/>
      <c r="FVM1418" s="333"/>
      <c r="FVN1418" s="333"/>
      <c r="FVO1418" s="333"/>
      <c r="FVP1418" s="333"/>
      <c r="FVQ1418" s="333"/>
      <c r="FVR1418" s="333"/>
      <c r="FVS1418" s="333"/>
      <c r="FVT1418" s="333"/>
      <c r="FVU1418" s="333"/>
      <c r="FVV1418" s="333"/>
      <c r="FVW1418" s="333"/>
      <c r="FVX1418" s="333"/>
      <c r="FVY1418" s="333"/>
      <c r="FVZ1418" s="333"/>
      <c r="FWA1418" s="333"/>
      <c r="FWB1418" s="333"/>
      <c r="FWC1418" s="333"/>
      <c r="FWD1418" s="333"/>
      <c r="FWE1418" s="333"/>
      <c r="FWF1418" s="333"/>
      <c r="FWG1418" s="333"/>
      <c r="FWH1418" s="333"/>
      <c r="FWI1418" s="333"/>
      <c r="FWJ1418" s="333"/>
      <c r="FWK1418" s="333"/>
      <c r="FWL1418" s="333"/>
      <c r="FWM1418" s="333"/>
      <c r="FWN1418" s="333"/>
      <c r="FWO1418" s="333"/>
      <c r="FWP1418" s="333"/>
      <c r="FWQ1418" s="333"/>
      <c r="FWR1418" s="333"/>
      <c r="FWS1418" s="333"/>
      <c r="FWT1418" s="333"/>
      <c r="FWU1418" s="333"/>
      <c r="FWV1418" s="333"/>
      <c r="FWW1418" s="333"/>
      <c r="FWX1418" s="333"/>
      <c r="FWY1418" s="333"/>
      <c r="FWZ1418" s="333"/>
      <c r="FXA1418" s="333"/>
      <c r="FXB1418" s="333"/>
      <c r="FXC1418" s="333"/>
      <c r="FXD1418" s="333"/>
      <c r="FXE1418" s="333"/>
      <c r="FXF1418" s="333"/>
      <c r="FXG1418" s="333"/>
      <c r="FXH1418" s="333"/>
      <c r="FXI1418" s="333"/>
      <c r="FXJ1418" s="333"/>
      <c r="FXK1418" s="333"/>
      <c r="FXL1418" s="333"/>
      <c r="FXM1418" s="333"/>
      <c r="FXN1418" s="333"/>
      <c r="FXO1418" s="333"/>
      <c r="FXP1418" s="333"/>
      <c r="FXQ1418" s="333"/>
      <c r="FXR1418" s="333"/>
      <c r="FXS1418" s="333"/>
      <c r="FXT1418" s="333"/>
      <c r="FXU1418" s="333"/>
      <c r="FXV1418" s="333"/>
      <c r="FXW1418" s="333"/>
      <c r="FXX1418" s="333"/>
      <c r="FXY1418" s="333"/>
      <c r="FXZ1418" s="333"/>
      <c r="FYA1418" s="333"/>
      <c r="FYB1418" s="333"/>
      <c r="FYC1418" s="333"/>
      <c r="FYD1418" s="333"/>
      <c r="FYE1418" s="333"/>
      <c r="FYF1418" s="333"/>
      <c r="FYG1418" s="333"/>
      <c r="FYH1418" s="333"/>
      <c r="FYI1418" s="333"/>
      <c r="FYJ1418" s="333"/>
      <c r="FYK1418" s="333"/>
      <c r="FYL1418" s="333"/>
      <c r="FYM1418" s="333"/>
      <c r="FYN1418" s="333"/>
      <c r="FYO1418" s="333"/>
      <c r="FYP1418" s="333"/>
      <c r="FYQ1418" s="333"/>
      <c r="FYR1418" s="333"/>
      <c r="FYS1418" s="333"/>
      <c r="FYT1418" s="333"/>
      <c r="FYU1418" s="333"/>
      <c r="FYV1418" s="333"/>
      <c r="FYW1418" s="333"/>
      <c r="FYX1418" s="333"/>
      <c r="FYY1418" s="333"/>
      <c r="FYZ1418" s="333"/>
      <c r="FZA1418" s="333"/>
      <c r="FZB1418" s="333"/>
      <c r="FZC1418" s="333"/>
      <c r="FZD1418" s="333"/>
      <c r="FZE1418" s="333"/>
      <c r="FZF1418" s="333"/>
      <c r="FZG1418" s="333"/>
      <c r="FZH1418" s="333"/>
      <c r="FZI1418" s="333"/>
      <c r="FZJ1418" s="333"/>
      <c r="FZK1418" s="333"/>
      <c r="FZL1418" s="333"/>
      <c r="FZM1418" s="333"/>
      <c r="FZN1418" s="333"/>
      <c r="FZO1418" s="333"/>
      <c r="FZP1418" s="333"/>
      <c r="FZQ1418" s="333"/>
      <c r="FZR1418" s="333"/>
      <c r="FZS1418" s="333"/>
      <c r="FZT1418" s="333"/>
      <c r="FZU1418" s="333"/>
      <c r="FZV1418" s="333"/>
      <c r="FZW1418" s="333"/>
      <c r="FZX1418" s="333"/>
      <c r="FZY1418" s="333"/>
      <c r="FZZ1418" s="333"/>
      <c r="GAA1418" s="333"/>
      <c r="GAB1418" s="333"/>
      <c r="GAC1418" s="333"/>
      <c r="GAD1418" s="333"/>
      <c r="GAE1418" s="333"/>
      <c r="GAF1418" s="333"/>
      <c r="GAG1418" s="333"/>
      <c r="GAH1418" s="333"/>
      <c r="GAI1418" s="333"/>
      <c r="GAJ1418" s="333"/>
      <c r="GAK1418" s="333"/>
      <c r="GAL1418" s="333"/>
      <c r="GAM1418" s="333"/>
      <c r="GAN1418" s="333"/>
      <c r="GAO1418" s="333"/>
      <c r="GAP1418" s="333"/>
      <c r="GAQ1418" s="333"/>
      <c r="GAR1418" s="333"/>
      <c r="GAS1418" s="333"/>
      <c r="GAT1418" s="333"/>
      <c r="GAU1418" s="333"/>
      <c r="GAV1418" s="333"/>
      <c r="GAW1418" s="333"/>
      <c r="GAX1418" s="333"/>
      <c r="GAY1418" s="333"/>
      <c r="GAZ1418" s="333"/>
      <c r="GBA1418" s="333"/>
      <c r="GBB1418" s="333"/>
      <c r="GBC1418" s="333"/>
      <c r="GBD1418" s="333"/>
      <c r="GBE1418" s="333"/>
      <c r="GBF1418" s="333"/>
      <c r="GBG1418" s="333"/>
      <c r="GBH1418" s="333"/>
      <c r="GBI1418" s="333"/>
      <c r="GBJ1418" s="333"/>
      <c r="GBK1418" s="333"/>
      <c r="GBL1418" s="333"/>
      <c r="GBM1418" s="333"/>
      <c r="GBN1418" s="333"/>
      <c r="GBO1418" s="333"/>
      <c r="GBP1418" s="333"/>
      <c r="GBQ1418" s="333"/>
      <c r="GBR1418" s="333"/>
      <c r="GBS1418" s="333"/>
      <c r="GBT1418" s="333"/>
      <c r="GBU1418" s="333"/>
      <c r="GBV1418" s="333"/>
      <c r="GBW1418" s="333"/>
      <c r="GBX1418" s="333"/>
      <c r="GBY1418" s="333"/>
      <c r="GBZ1418" s="333"/>
      <c r="GCA1418" s="333"/>
      <c r="GCB1418" s="333"/>
      <c r="GCC1418" s="333"/>
      <c r="GCD1418" s="333"/>
      <c r="GCE1418" s="333"/>
      <c r="GCF1418" s="333"/>
      <c r="GCG1418" s="333"/>
      <c r="GCH1418" s="333"/>
      <c r="GCI1418" s="333"/>
      <c r="GCJ1418" s="333"/>
      <c r="GCK1418" s="333"/>
      <c r="GCL1418" s="333"/>
      <c r="GCM1418" s="333"/>
      <c r="GCN1418" s="333"/>
      <c r="GCO1418" s="333"/>
      <c r="GCP1418" s="333"/>
      <c r="GCQ1418" s="333"/>
      <c r="GCR1418" s="333"/>
      <c r="GCS1418" s="333"/>
      <c r="GCT1418" s="333"/>
      <c r="GCU1418" s="333"/>
      <c r="GCV1418" s="333"/>
      <c r="GCW1418" s="333"/>
      <c r="GCX1418" s="333"/>
      <c r="GCY1418" s="333"/>
      <c r="GCZ1418" s="333"/>
      <c r="GDA1418" s="333"/>
      <c r="GDB1418" s="333"/>
      <c r="GDC1418" s="333"/>
      <c r="GDD1418" s="333"/>
      <c r="GDE1418" s="333"/>
      <c r="GDF1418" s="333"/>
      <c r="GDG1418" s="333"/>
      <c r="GDH1418" s="333"/>
      <c r="GDI1418" s="333"/>
      <c r="GDJ1418" s="333"/>
      <c r="GDK1418" s="333"/>
      <c r="GDL1418" s="333"/>
      <c r="GDM1418" s="333"/>
      <c r="GDN1418" s="333"/>
      <c r="GDO1418" s="333"/>
      <c r="GDP1418" s="333"/>
      <c r="GDQ1418" s="333"/>
      <c r="GDR1418" s="333"/>
      <c r="GDS1418" s="333"/>
      <c r="GDT1418" s="333"/>
      <c r="GDU1418" s="333"/>
      <c r="GDV1418" s="333"/>
      <c r="GDW1418" s="333"/>
      <c r="GDX1418" s="333"/>
      <c r="GDY1418" s="333"/>
      <c r="GDZ1418" s="333"/>
      <c r="GEA1418" s="333"/>
      <c r="GEB1418" s="333"/>
      <c r="GEC1418" s="333"/>
      <c r="GED1418" s="333"/>
      <c r="GEE1418" s="333"/>
      <c r="GEF1418" s="333"/>
      <c r="GEG1418" s="333"/>
      <c r="GEH1418" s="333"/>
      <c r="GEI1418" s="333"/>
      <c r="GEJ1418" s="333"/>
      <c r="GEK1418" s="333"/>
      <c r="GEL1418" s="333"/>
      <c r="GEM1418" s="333"/>
      <c r="GEN1418" s="333"/>
      <c r="GEO1418" s="333"/>
      <c r="GEP1418" s="333"/>
      <c r="GEQ1418" s="333"/>
      <c r="GER1418" s="333"/>
      <c r="GES1418" s="333"/>
      <c r="GET1418" s="333"/>
      <c r="GEU1418" s="333"/>
      <c r="GEV1418" s="333"/>
      <c r="GEW1418" s="333"/>
      <c r="GEX1418" s="333"/>
      <c r="GEY1418" s="333"/>
      <c r="GEZ1418" s="333"/>
      <c r="GFA1418" s="333"/>
      <c r="GFB1418" s="333"/>
      <c r="GFC1418" s="333"/>
      <c r="GFD1418" s="333"/>
      <c r="GFE1418" s="333"/>
      <c r="GFF1418" s="333"/>
      <c r="GFG1418" s="333"/>
      <c r="GFH1418" s="333"/>
      <c r="GFI1418" s="333"/>
      <c r="GFJ1418" s="333"/>
      <c r="GFK1418" s="333"/>
      <c r="GFL1418" s="333"/>
      <c r="GFM1418" s="333"/>
      <c r="GFN1418" s="333"/>
      <c r="GFO1418" s="333"/>
      <c r="GFP1418" s="333"/>
      <c r="GFQ1418" s="333"/>
      <c r="GFR1418" s="333"/>
      <c r="GFS1418" s="333"/>
      <c r="GFT1418" s="333"/>
      <c r="GFU1418" s="333"/>
      <c r="GFV1418" s="333"/>
      <c r="GFW1418" s="333"/>
      <c r="GFX1418" s="333"/>
      <c r="GFY1418" s="333"/>
      <c r="GFZ1418" s="333"/>
      <c r="GGA1418" s="333"/>
      <c r="GGB1418" s="333"/>
      <c r="GGC1418" s="333"/>
      <c r="GGD1418" s="333"/>
      <c r="GGE1418" s="333"/>
      <c r="GGF1418" s="333"/>
      <c r="GGG1418" s="333"/>
      <c r="GGH1418" s="333"/>
      <c r="GGI1418" s="333"/>
      <c r="GGJ1418" s="333"/>
      <c r="GGK1418" s="333"/>
      <c r="GGL1418" s="333"/>
      <c r="GGM1418" s="333"/>
      <c r="GGN1418" s="333"/>
      <c r="GGO1418" s="333"/>
      <c r="GGP1418" s="333"/>
      <c r="GGQ1418" s="333"/>
      <c r="GGR1418" s="333"/>
      <c r="GGS1418" s="333"/>
      <c r="GGT1418" s="333"/>
      <c r="GGU1418" s="333"/>
      <c r="GGV1418" s="333"/>
      <c r="GGW1418" s="333"/>
      <c r="GGX1418" s="333"/>
      <c r="GGY1418" s="333"/>
      <c r="GGZ1418" s="333"/>
      <c r="GHA1418" s="333"/>
      <c r="GHB1418" s="333"/>
      <c r="GHC1418" s="333"/>
      <c r="GHD1418" s="333"/>
      <c r="GHE1418" s="333"/>
      <c r="GHF1418" s="333"/>
      <c r="GHG1418" s="333"/>
      <c r="GHH1418" s="333"/>
      <c r="GHI1418" s="333"/>
      <c r="GHJ1418" s="333"/>
      <c r="GHK1418" s="333"/>
      <c r="GHL1418" s="333"/>
      <c r="GHM1418" s="333"/>
      <c r="GHN1418" s="333"/>
      <c r="GHO1418" s="333"/>
      <c r="GHP1418" s="333"/>
      <c r="GHQ1418" s="333"/>
      <c r="GHR1418" s="333"/>
      <c r="GHS1418" s="333"/>
      <c r="GHT1418" s="333"/>
      <c r="GHU1418" s="333"/>
      <c r="GHV1418" s="333"/>
      <c r="GHW1418" s="333"/>
      <c r="GHX1418" s="333"/>
      <c r="GHY1418" s="333"/>
      <c r="GHZ1418" s="333"/>
      <c r="GIA1418" s="333"/>
      <c r="GIB1418" s="333"/>
      <c r="GIC1418" s="333"/>
      <c r="GID1418" s="333"/>
      <c r="GIE1418" s="333"/>
      <c r="GIF1418" s="333"/>
      <c r="GIG1418" s="333"/>
      <c r="GIH1418" s="333"/>
      <c r="GII1418" s="333"/>
      <c r="GIJ1418" s="333"/>
      <c r="GIK1418" s="333"/>
      <c r="GIL1418" s="333"/>
      <c r="GIM1418" s="333"/>
      <c r="GIN1418" s="333"/>
      <c r="GIO1418" s="333"/>
      <c r="GIP1418" s="333"/>
      <c r="GIQ1418" s="333"/>
      <c r="GIR1418" s="333"/>
      <c r="GIS1418" s="333"/>
      <c r="GIT1418" s="333"/>
      <c r="GIU1418" s="333"/>
      <c r="GIV1418" s="333"/>
      <c r="GIW1418" s="333"/>
      <c r="GIX1418" s="333"/>
      <c r="GIY1418" s="333"/>
      <c r="GIZ1418" s="333"/>
      <c r="GJA1418" s="333"/>
      <c r="GJB1418" s="333"/>
      <c r="GJC1418" s="333"/>
      <c r="GJD1418" s="333"/>
      <c r="GJE1418" s="333"/>
      <c r="GJF1418" s="333"/>
      <c r="GJG1418" s="333"/>
      <c r="GJH1418" s="333"/>
      <c r="GJI1418" s="333"/>
      <c r="GJJ1418" s="333"/>
      <c r="GJK1418" s="333"/>
      <c r="GJL1418" s="333"/>
      <c r="GJM1418" s="333"/>
      <c r="GJN1418" s="333"/>
      <c r="GJO1418" s="333"/>
      <c r="GJP1418" s="333"/>
      <c r="GJQ1418" s="333"/>
      <c r="GJR1418" s="333"/>
      <c r="GJS1418" s="333"/>
      <c r="GJT1418" s="333"/>
      <c r="GJU1418" s="333"/>
      <c r="GJV1418" s="333"/>
      <c r="GJW1418" s="333"/>
      <c r="GJX1418" s="333"/>
      <c r="GJY1418" s="333"/>
      <c r="GJZ1418" s="333"/>
      <c r="GKA1418" s="333"/>
      <c r="GKB1418" s="333"/>
      <c r="GKC1418" s="333"/>
      <c r="GKD1418" s="333"/>
      <c r="GKE1418" s="333"/>
      <c r="GKF1418" s="333"/>
      <c r="GKG1418" s="333"/>
      <c r="GKH1418" s="333"/>
      <c r="GKI1418" s="333"/>
      <c r="GKJ1418" s="333"/>
      <c r="GKK1418" s="333"/>
      <c r="GKL1418" s="333"/>
      <c r="GKM1418" s="333"/>
      <c r="GKN1418" s="333"/>
      <c r="GKO1418" s="333"/>
      <c r="GKP1418" s="333"/>
      <c r="GKQ1418" s="333"/>
      <c r="GKR1418" s="333"/>
      <c r="GKS1418" s="333"/>
      <c r="GKT1418" s="333"/>
      <c r="GKU1418" s="333"/>
      <c r="GKV1418" s="333"/>
      <c r="GKW1418" s="333"/>
      <c r="GKX1418" s="333"/>
      <c r="GKY1418" s="333"/>
      <c r="GKZ1418" s="333"/>
      <c r="GLA1418" s="333"/>
      <c r="GLB1418" s="333"/>
      <c r="GLC1418" s="333"/>
      <c r="GLD1418" s="333"/>
      <c r="GLE1418" s="333"/>
      <c r="GLF1418" s="333"/>
      <c r="GLG1418" s="333"/>
      <c r="GLH1418" s="333"/>
      <c r="GLI1418" s="333"/>
      <c r="GLJ1418" s="333"/>
      <c r="GLK1418" s="333"/>
      <c r="GLL1418" s="333"/>
      <c r="GLM1418" s="333"/>
      <c r="GLN1418" s="333"/>
      <c r="GLO1418" s="333"/>
      <c r="GLP1418" s="333"/>
      <c r="GLQ1418" s="333"/>
      <c r="GLR1418" s="333"/>
      <c r="GLS1418" s="333"/>
      <c r="GLT1418" s="333"/>
      <c r="GLU1418" s="333"/>
      <c r="GLV1418" s="333"/>
      <c r="GLW1418" s="333"/>
      <c r="GLX1418" s="333"/>
      <c r="GLY1418" s="333"/>
      <c r="GLZ1418" s="333"/>
      <c r="GMA1418" s="333"/>
      <c r="GMB1418" s="333"/>
      <c r="GMC1418" s="333"/>
      <c r="GMD1418" s="333"/>
      <c r="GME1418" s="333"/>
      <c r="GMF1418" s="333"/>
      <c r="GMG1418" s="333"/>
      <c r="GMH1418" s="333"/>
      <c r="GMI1418" s="333"/>
      <c r="GMJ1418" s="333"/>
      <c r="GMK1418" s="333"/>
      <c r="GML1418" s="333"/>
      <c r="GMM1418" s="333"/>
      <c r="GMN1418" s="333"/>
      <c r="GMO1418" s="333"/>
      <c r="GMP1418" s="333"/>
      <c r="GMQ1418" s="333"/>
      <c r="GMR1418" s="333"/>
      <c r="GMS1418" s="333"/>
      <c r="GMT1418" s="333"/>
      <c r="GMU1418" s="333"/>
      <c r="GMV1418" s="333"/>
      <c r="GMW1418" s="333"/>
      <c r="GMX1418" s="333"/>
      <c r="GMY1418" s="333"/>
      <c r="GMZ1418" s="333"/>
      <c r="GNA1418" s="333"/>
      <c r="GNB1418" s="333"/>
      <c r="GNC1418" s="333"/>
      <c r="GND1418" s="333"/>
      <c r="GNE1418" s="333"/>
      <c r="GNF1418" s="333"/>
      <c r="GNG1418" s="333"/>
      <c r="GNH1418" s="333"/>
      <c r="GNI1418" s="333"/>
      <c r="GNJ1418" s="333"/>
      <c r="GNK1418" s="333"/>
      <c r="GNL1418" s="333"/>
      <c r="GNM1418" s="333"/>
      <c r="GNN1418" s="333"/>
      <c r="GNO1418" s="333"/>
      <c r="GNP1418" s="333"/>
      <c r="GNQ1418" s="333"/>
      <c r="GNR1418" s="333"/>
      <c r="GNS1418" s="333"/>
      <c r="GNT1418" s="333"/>
      <c r="GNU1418" s="333"/>
      <c r="GNV1418" s="333"/>
      <c r="GNW1418" s="333"/>
      <c r="GNX1418" s="333"/>
      <c r="GNY1418" s="333"/>
      <c r="GNZ1418" s="333"/>
      <c r="GOA1418" s="333"/>
      <c r="GOB1418" s="333"/>
      <c r="GOC1418" s="333"/>
      <c r="GOD1418" s="333"/>
      <c r="GOE1418" s="333"/>
      <c r="GOF1418" s="333"/>
      <c r="GOG1418" s="333"/>
      <c r="GOH1418" s="333"/>
      <c r="GOI1418" s="333"/>
      <c r="GOJ1418" s="333"/>
      <c r="GOK1418" s="333"/>
      <c r="GOL1418" s="333"/>
      <c r="GOM1418" s="333"/>
      <c r="GON1418" s="333"/>
      <c r="GOO1418" s="333"/>
      <c r="GOP1418" s="333"/>
      <c r="GOQ1418" s="333"/>
      <c r="GOR1418" s="333"/>
      <c r="GOS1418" s="333"/>
      <c r="GOT1418" s="333"/>
      <c r="GOU1418" s="333"/>
      <c r="GOV1418" s="333"/>
      <c r="GOW1418" s="333"/>
      <c r="GOX1418" s="333"/>
      <c r="GOY1418" s="333"/>
      <c r="GOZ1418" s="333"/>
      <c r="GPA1418" s="333"/>
      <c r="GPB1418" s="333"/>
      <c r="GPC1418" s="333"/>
      <c r="GPD1418" s="333"/>
      <c r="GPE1418" s="333"/>
      <c r="GPF1418" s="333"/>
      <c r="GPG1418" s="333"/>
      <c r="GPH1418" s="333"/>
      <c r="GPI1418" s="333"/>
      <c r="GPJ1418" s="333"/>
      <c r="GPK1418" s="333"/>
      <c r="GPL1418" s="333"/>
      <c r="GPM1418" s="333"/>
      <c r="GPN1418" s="333"/>
      <c r="GPO1418" s="333"/>
      <c r="GPP1418" s="333"/>
      <c r="GPQ1418" s="333"/>
      <c r="GPR1418" s="333"/>
      <c r="GPS1418" s="333"/>
      <c r="GPT1418" s="333"/>
      <c r="GPU1418" s="333"/>
      <c r="GPV1418" s="333"/>
      <c r="GPW1418" s="333"/>
      <c r="GPX1418" s="333"/>
      <c r="GPY1418" s="333"/>
      <c r="GPZ1418" s="333"/>
      <c r="GQA1418" s="333"/>
      <c r="GQB1418" s="333"/>
      <c r="GQC1418" s="333"/>
      <c r="GQD1418" s="333"/>
      <c r="GQE1418" s="333"/>
      <c r="GQF1418" s="333"/>
      <c r="GQG1418" s="333"/>
      <c r="GQH1418" s="333"/>
      <c r="GQI1418" s="333"/>
      <c r="GQJ1418" s="333"/>
      <c r="GQK1418" s="333"/>
      <c r="GQL1418" s="333"/>
      <c r="GQM1418" s="333"/>
      <c r="GQN1418" s="333"/>
      <c r="GQO1418" s="333"/>
      <c r="GQP1418" s="333"/>
      <c r="GQQ1418" s="333"/>
      <c r="GQR1418" s="333"/>
      <c r="GQS1418" s="333"/>
      <c r="GQT1418" s="333"/>
      <c r="GQU1418" s="333"/>
      <c r="GQV1418" s="333"/>
      <c r="GQW1418" s="333"/>
      <c r="GQX1418" s="333"/>
      <c r="GQY1418" s="333"/>
      <c r="GQZ1418" s="333"/>
      <c r="GRA1418" s="333"/>
      <c r="GRB1418" s="333"/>
      <c r="GRC1418" s="333"/>
      <c r="GRD1418" s="333"/>
      <c r="GRE1418" s="333"/>
      <c r="GRF1418" s="333"/>
      <c r="GRG1418" s="333"/>
      <c r="GRH1418" s="333"/>
      <c r="GRI1418" s="333"/>
      <c r="GRJ1418" s="333"/>
      <c r="GRK1418" s="333"/>
      <c r="GRL1418" s="333"/>
      <c r="GRM1418" s="333"/>
      <c r="GRN1418" s="333"/>
      <c r="GRO1418" s="333"/>
      <c r="GRP1418" s="333"/>
      <c r="GRQ1418" s="333"/>
      <c r="GRR1418" s="333"/>
      <c r="GRS1418" s="333"/>
      <c r="GRT1418" s="333"/>
      <c r="GRU1418" s="333"/>
      <c r="GRV1418" s="333"/>
      <c r="GRW1418" s="333"/>
      <c r="GRX1418" s="333"/>
      <c r="GRY1418" s="333"/>
      <c r="GRZ1418" s="333"/>
      <c r="GSA1418" s="333"/>
      <c r="GSB1418" s="333"/>
      <c r="GSC1418" s="333"/>
      <c r="GSD1418" s="333"/>
      <c r="GSE1418" s="333"/>
      <c r="GSF1418" s="333"/>
      <c r="GSG1418" s="333"/>
      <c r="GSH1418" s="333"/>
      <c r="GSI1418" s="333"/>
      <c r="GSJ1418" s="333"/>
      <c r="GSK1418" s="333"/>
      <c r="GSL1418" s="333"/>
      <c r="GSM1418" s="333"/>
      <c r="GSN1418" s="333"/>
      <c r="GSO1418" s="333"/>
      <c r="GSP1418" s="333"/>
      <c r="GSQ1418" s="333"/>
      <c r="GSR1418" s="333"/>
      <c r="GSS1418" s="333"/>
      <c r="GST1418" s="333"/>
      <c r="GSU1418" s="333"/>
      <c r="GSV1418" s="333"/>
      <c r="GSW1418" s="333"/>
      <c r="GSX1418" s="333"/>
      <c r="GSY1418" s="333"/>
      <c r="GSZ1418" s="333"/>
      <c r="GTA1418" s="333"/>
      <c r="GTB1418" s="333"/>
      <c r="GTC1418" s="333"/>
      <c r="GTD1418" s="333"/>
      <c r="GTE1418" s="333"/>
      <c r="GTF1418" s="333"/>
      <c r="GTG1418" s="333"/>
      <c r="GTH1418" s="333"/>
      <c r="GTI1418" s="333"/>
      <c r="GTJ1418" s="333"/>
      <c r="GTK1418" s="333"/>
      <c r="GTL1418" s="333"/>
      <c r="GTM1418" s="333"/>
      <c r="GTN1418" s="333"/>
      <c r="GTO1418" s="333"/>
      <c r="GTP1418" s="333"/>
      <c r="GTQ1418" s="333"/>
      <c r="GTR1418" s="333"/>
      <c r="GTS1418" s="333"/>
      <c r="GTT1418" s="333"/>
      <c r="GTU1418" s="333"/>
      <c r="GTV1418" s="333"/>
      <c r="GTW1418" s="333"/>
      <c r="GTX1418" s="333"/>
      <c r="GTY1418" s="333"/>
      <c r="GTZ1418" s="333"/>
      <c r="GUA1418" s="333"/>
      <c r="GUB1418" s="333"/>
      <c r="GUC1418" s="333"/>
      <c r="GUD1418" s="333"/>
      <c r="GUE1418" s="333"/>
      <c r="GUF1418" s="333"/>
      <c r="GUG1418" s="333"/>
      <c r="GUH1418" s="333"/>
      <c r="GUI1418" s="333"/>
      <c r="GUJ1418" s="333"/>
      <c r="GUK1418" s="333"/>
      <c r="GUL1418" s="333"/>
      <c r="GUM1418" s="333"/>
      <c r="GUN1418" s="333"/>
      <c r="GUO1418" s="333"/>
      <c r="GUP1418" s="333"/>
      <c r="GUQ1418" s="333"/>
      <c r="GUR1418" s="333"/>
      <c r="GUS1418" s="333"/>
      <c r="GUT1418" s="333"/>
      <c r="GUU1418" s="333"/>
      <c r="GUV1418" s="333"/>
      <c r="GUW1418" s="333"/>
      <c r="GUX1418" s="333"/>
      <c r="GUY1418" s="333"/>
      <c r="GUZ1418" s="333"/>
      <c r="GVA1418" s="333"/>
      <c r="GVB1418" s="333"/>
      <c r="GVC1418" s="333"/>
      <c r="GVD1418" s="333"/>
      <c r="GVE1418" s="333"/>
      <c r="GVF1418" s="333"/>
      <c r="GVG1418" s="333"/>
      <c r="GVH1418" s="333"/>
      <c r="GVI1418" s="333"/>
      <c r="GVJ1418" s="333"/>
      <c r="GVK1418" s="333"/>
      <c r="GVL1418" s="333"/>
      <c r="GVM1418" s="333"/>
      <c r="GVN1418" s="333"/>
      <c r="GVO1418" s="333"/>
      <c r="GVP1418" s="333"/>
      <c r="GVQ1418" s="333"/>
      <c r="GVR1418" s="333"/>
      <c r="GVS1418" s="333"/>
      <c r="GVT1418" s="333"/>
      <c r="GVU1418" s="333"/>
      <c r="GVV1418" s="333"/>
      <c r="GVW1418" s="333"/>
      <c r="GVX1418" s="333"/>
      <c r="GVY1418" s="333"/>
      <c r="GVZ1418" s="333"/>
      <c r="GWA1418" s="333"/>
      <c r="GWB1418" s="333"/>
      <c r="GWC1418" s="333"/>
      <c r="GWD1418" s="333"/>
      <c r="GWE1418" s="333"/>
      <c r="GWF1418" s="333"/>
      <c r="GWG1418" s="333"/>
      <c r="GWH1418" s="333"/>
      <c r="GWI1418" s="333"/>
      <c r="GWJ1418" s="333"/>
      <c r="GWK1418" s="333"/>
      <c r="GWL1418" s="333"/>
      <c r="GWM1418" s="333"/>
      <c r="GWN1418" s="333"/>
      <c r="GWO1418" s="333"/>
      <c r="GWP1418" s="333"/>
      <c r="GWQ1418" s="333"/>
      <c r="GWR1418" s="333"/>
      <c r="GWS1418" s="333"/>
      <c r="GWT1418" s="333"/>
      <c r="GWU1418" s="333"/>
      <c r="GWV1418" s="333"/>
      <c r="GWW1418" s="333"/>
      <c r="GWX1418" s="333"/>
      <c r="GWY1418" s="333"/>
      <c r="GWZ1418" s="333"/>
      <c r="GXA1418" s="333"/>
      <c r="GXB1418" s="333"/>
      <c r="GXC1418" s="333"/>
      <c r="GXD1418" s="333"/>
      <c r="GXE1418" s="333"/>
      <c r="GXF1418" s="333"/>
      <c r="GXG1418" s="333"/>
      <c r="GXH1418" s="333"/>
      <c r="GXI1418" s="333"/>
      <c r="GXJ1418" s="333"/>
      <c r="GXK1418" s="333"/>
      <c r="GXL1418" s="333"/>
      <c r="GXM1418" s="333"/>
      <c r="GXN1418" s="333"/>
      <c r="GXO1418" s="333"/>
      <c r="GXP1418" s="333"/>
      <c r="GXQ1418" s="333"/>
      <c r="GXR1418" s="333"/>
      <c r="GXS1418" s="333"/>
      <c r="GXT1418" s="333"/>
      <c r="GXU1418" s="333"/>
      <c r="GXV1418" s="333"/>
      <c r="GXW1418" s="333"/>
      <c r="GXX1418" s="333"/>
      <c r="GXY1418" s="333"/>
      <c r="GXZ1418" s="333"/>
      <c r="GYA1418" s="333"/>
      <c r="GYB1418" s="333"/>
      <c r="GYC1418" s="333"/>
      <c r="GYD1418" s="333"/>
      <c r="GYE1418" s="333"/>
      <c r="GYF1418" s="333"/>
      <c r="GYG1418" s="333"/>
      <c r="GYH1418" s="333"/>
      <c r="GYI1418" s="333"/>
      <c r="GYJ1418" s="333"/>
      <c r="GYK1418" s="333"/>
      <c r="GYL1418" s="333"/>
      <c r="GYM1418" s="333"/>
      <c r="GYN1418" s="333"/>
      <c r="GYO1418" s="333"/>
      <c r="GYP1418" s="333"/>
      <c r="GYQ1418" s="333"/>
      <c r="GYR1418" s="333"/>
      <c r="GYS1418" s="333"/>
      <c r="GYT1418" s="333"/>
      <c r="GYU1418" s="333"/>
      <c r="GYV1418" s="333"/>
      <c r="GYW1418" s="333"/>
      <c r="GYX1418" s="333"/>
      <c r="GYY1418" s="333"/>
      <c r="GYZ1418" s="333"/>
      <c r="GZA1418" s="333"/>
      <c r="GZB1418" s="333"/>
      <c r="GZC1418" s="333"/>
      <c r="GZD1418" s="333"/>
      <c r="GZE1418" s="333"/>
      <c r="GZF1418" s="333"/>
      <c r="GZG1418" s="333"/>
      <c r="GZH1418" s="333"/>
      <c r="GZI1418" s="333"/>
      <c r="GZJ1418" s="333"/>
      <c r="GZK1418" s="333"/>
      <c r="GZL1418" s="333"/>
      <c r="GZM1418" s="333"/>
      <c r="GZN1418" s="333"/>
      <c r="GZO1418" s="333"/>
      <c r="GZP1418" s="333"/>
      <c r="GZQ1418" s="333"/>
      <c r="GZR1418" s="333"/>
      <c r="GZS1418" s="333"/>
      <c r="GZT1418" s="333"/>
      <c r="GZU1418" s="333"/>
      <c r="GZV1418" s="333"/>
      <c r="GZW1418" s="333"/>
      <c r="GZX1418" s="333"/>
      <c r="GZY1418" s="333"/>
      <c r="GZZ1418" s="333"/>
      <c r="HAA1418" s="333"/>
      <c r="HAB1418" s="333"/>
      <c r="HAC1418" s="333"/>
      <c r="HAD1418" s="333"/>
      <c r="HAE1418" s="333"/>
      <c r="HAF1418" s="333"/>
      <c r="HAG1418" s="333"/>
      <c r="HAH1418" s="333"/>
      <c r="HAI1418" s="333"/>
      <c r="HAJ1418" s="333"/>
      <c r="HAK1418" s="333"/>
      <c r="HAL1418" s="333"/>
      <c r="HAM1418" s="333"/>
      <c r="HAN1418" s="333"/>
      <c r="HAO1418" s="333"/>
      <c r="HAP1418" s="333"/>
      <c r="HAQ1418" s="333"/>
      <c r="HAR1418" s="333"/>
      <c r="HAS1418" s="333"/>
      <c r="HAT1418" s="333"/>
      <c r="HAU1418" s="333"/>
      <c r="HAV1418" s="333"/>
      <c r="HAW1418" s="333"/>
      <c r="HAX1418" s="333"/>
      <c r="HAY1418" s="333"/>
      <c r="HAZ1418" s="333"/>
      <c r="HBA1418" s="333"/>
      <c r="HBB1418" s="333"/>
      <c r="HBC1418" s="333"/>
      <c r="HBD1418" s="333"/>
      <c r="HBE1418" s="333"/>
      <c r="HBF1418" s="333"/>
      <c r="HBG1418" s="333"/>
      <c r="HBH1418" s="333"/>
      <c r="HBI1418" s="333"/>
      <c r="HBJ1418" s="333"/>
      <c r="HBK1418" s="333"/>
      <c r="HBL1418" s="333"/>
      <c r="HBM1418" s="333"/>
      <c r="HBN1418" s="333"/>
      <c r="HBO1418" s="333"/>
      <c r="HBP1418" s="333"/>
      <c r="HBQ1418" s="333"/>
      <c r="HBR1418" s="333"/>
      <c r="HBS1418" s="333"/>
      <c r="HBT1418" s="333"/>
      <c r="HBU1418" s="333"/>
      <c r="HBV1418" s="333"/>
      <c r="HBW1418" s="333"/>
      <c r="HBX1418" s="333"/>
      <c r="HBY1418" s="333"/>
      <c r="HBZ1418" s="333"/>
      <c r="HCA1418" s="333"/>
      <c r="HCB1418" s="333"/>
      <c r="HCC1418" s="333"/>
      <c r="HCD1418" s="333"/>
      <c r="HCE1418" s="333"/>
      <c r="HCF1418" s="333"/>
      <c r="HCG1418" s="333"/>
      <c r="HCH1418" s="333"/>
      <c r="HCI1418" s="333"/>
      <c r="HCJ1418" s="333"/>
      <c r="HCK1418" s="333"/>
      <c r="HCL1418" s="333"/>
      <c r="HCM1418" s="333"/>
      <c r="HCN1418" s="333"/>
      <c r="HCO1418" s="333"/>
      <c r="HCP1418" s="333"/>
      <c r="HCQ1418" s="333"/>
      <c r="HCR1418" s="333"/>
      <c r="HCS1418" s="333"/>
      <c r="HCT1418" s="333"/>
      <c r="HCU1418" s="333"/>
      <c r="HCV1418" s="333"/>
      <c r="HCW1418" s="333"/>
      <c r="HCX1418" s="333"/>
      <c r="HCY1418" s="333"/>
      <c r="HCZ1418" s="333"/>
      <c r="HDA1418" s="333"/>
      <c r="HDB1418" s="333"/>
      <c r="HDC1418" s="333"/>
      <c r="HDD1418" s="333"/>
      <c r="HDE1418" s="333"/>
      <c r="HDF1418" s="333"/>
      <c r="HDG1418" s="333"/>
      <c r="HDH1418" s="333"/>
      <c r="HDI1418" s="333"/>
      <c r="HDJ1418" s="333"/>
      <c r="HDK1418" s="333"/>
      <c r="HDL1418" s="333"/>
      <c r="HDM1418" s="333"/>
      <c r="HDN1418" s="333"/>
      <c r="HDO1418" s="333"/>
      <c r="HDP1418" s="333"/>
      <c r="HDQ1418" s="333"/>
      <c r="HDR1418" s="333"/>
      <c r="HDS1418" s="333"/>
      <c r="HDT1418" s="333"/>
      <c r="HDU1418" s="333"/>
      <c r="HDV1418" s="333"/>
      <c r="HDW1418" s="333"/>
      <c r="HDX1418" s="333"/>
      <c r="HDY1418" s="333"/>
      <c r="HDZ1418" s="333"/>
      <c r="HEA1418" s="333"/>
      <c r="HEB1418" s="333"/>
      <c r="HEC1418" s="333"/>
      <c r="HED1418" s="333"/>
      <c r="HEE1418" s="333"/>
      <c r="HEF1418" s="333"/>
      <c r="HEG1418" s="333"/>
      <c r="HEH1418" s="333"/>
      <c r="HEI1418" s="333"/>
      <c r="HEJ1418" s="333"/>
      <c r="HEK1418" s="333"/>
      <c r="HEL1418" s="333"/>
      <c r="HEM1418" s="333"/>
      <c r="HEN1418" s="333"/>
      <c r="HEO1418" s="333"/>
      <c r="HEP1418" s="333"/>
      <c r="HEQ1418" s="333"/>
      <c r="HER1418" s="333"/>
      <c r="HES1418" s="333"/>
      <c r="HET1418" s="333"/>
      <c r="HEU1418" s="333"/>
      <c r="HEV1418" s="333"/>
      <c r="HEW1418" s="333"/>
      <c r="HEX1418" s="333"/>
      <c r="HEY1418" s="333"/>
      <c r="HEZ1418" s="333"/>
      <c r="HFA1418" s="333"/>
      <c r="HFB1418" s="333"/>
      <c r="HFC1418" s="333"/>
      <c r="HFD1418" s="333"/>
      <c r="HFE1418" s="333"/>
      <c r="HFF1418" s="333"/>
      <c r="HFG1418" s="333"/>
      <c r="HFH1418" s="333"/>
      <c r="HFI1418" s="333"/>
      <c r="HFJ1418" s="333"/>
      <c r="HFK1418" s="333"/>
      <c r="HFL1418" s="333"/>
      <c r="HFM1418" s="333"/>
      <c r="HFN1418" s="333"/>
      <c r="HFO1418" s="333"/>
      <c r="HFP1418" s="333"/>
      <c r="HFQ1418" s="333"/>
      <c r="HFR1418" s="333"/>
      <c r="HFS1418" s="333"/>
      <c r="HFT1418" s="333"/>
      <c r="HFU1418" s="333"/>
      <c r="HFV1418" s="333"/>
      <c r="HFW1418" s="333"/>
      <c r="HFX1418" s="333"/>
      <c r="HFY1418" s="333"/>
      <c r="HFZ1418" s="333"/>
      <c r="HGA1418" s="333"/>
      <c r="HGB1418" s="333"/>
      <c r="HGC1418" s="333"/>
      <c r="HGD1418" s="333"/>
      <c r="HGE1418" s="333"/>
      <c r="HGF1418" s="333"/>
      <c r="HGG1418" s="333"/>
      <c r="HGH1418" s="333"/>
      <c r="HGI1418" s="333"/>
      <c r="HGJ1418" s="333"/>
      <c r="HGK1418" s="333"/>
      <c r="HGL1418" s="333"/>
      <c r="HGM1418" s="333"/>
      <c r="HGN1418" s="333"/>
      <c r="HGO1418" s="333"/>
      <c r="HGP1418" s="333"/>
      <c r="HGQ1418" s="333"/>
      <c r="HGR1418" s="333"/>
      <c r="HGS1418" s="333"/>
      <c r="HGT1418" s="333"/>
      <c r="HGU1418" s="333"/>
      <c r="HGV1418" s="333"/>
      <c r="HGW1418" s="333"/>
      <c r="HGX1418" s="333"/>
      <c r="HGY1418" s="333"/>
      <c r="HGZ1418" s="333"/>
      <c r="HHA1418" s="333"/>
      <c r="HHB1418" s="333"/>
      <c r="HHC1418" s="333"/>
      <c r="HHD1418" s="333"/>
      <c r="HHE1418" s="333"/>
      <c r="HHF1418" s="333"/>
      <c r="HHG1418" s="333"/>
      <c r="HHH1418" s="333"/>
      <c r="HHI1418" s="333"/>
      <c r="HHJ1418" s="333"/>
      <c r="HHK1418" s="333"/>
      <c r="HHL1418" s="333"/>
      <c r="HHM1418" s="333"/>
      <c r="HHN1418" s="333"/>
      <c r="HHO1418" s="333"/>
      <c r="HHP1418" s="333"/>
      <c r="HHQ1418" s="333"/>
      <c r="HHR1418" s="333"/>
      <c r="HHS1418" s="333"/>
      <c r="HHT1418" s="333"/>
      <c r="HHU1418" s="333"/>
      <c r="HHV1418" s="333"/>
      <c r="HHW1418" s="333"/>
      <c r="HHX1418" s="333"/>
      <c r="HHY1418" s="333"/>
      <c r="HHZ1418" s="333"/>
      <c r="HIA1418" s="333"/>
      <c r="HIB1418" s="333"/>
      <c r="HIC1418" s="333"/>
      <c r="HID1418" s="333"/>
      <c r="HIE1418" s="333"/>
      <c r="HIF1418" s="333"/>
      <c r="HIG1418" s="333"/>
      <c r="HIH1418" s="333"/>
      <c r="HII1418" s="333"/>
      <c r="HIJ1418" s="333"/>
      <c r="HIK1418" s="333"/>
      <c r="HIL1418" s="333"/>
      <c r="HIM1418" s="333"/>
      <c r="HIN1418" s="333"/>
      <c r="HIO1418" s="333"/>
      <c r="HIP1418" s="333"/>
      <c r="HIQ1418" s="333"/>
      <c r="HIR1418" s="333"/>
      <c r="HIS1418" s="333"/>
      <c r="HIT1418" s="333"/>
      <c r="HIU1418" s="333"/>
      <c r="HIV1418" s="333"/>
      <c r="HIW1418" s="333"/>
      <c r="HIX1418" s="333"/>
      <c r="HIY1418" s="333"/>
      <c r="HIZ1418" s="333"/>
      <c r="HJA1418" s="333"/>
      <c r="HJB1418" s="333"/>
      <c r="HJC1418" s="333"/>
      <c r="HJD1418" s="333"/>
      <c r="HJE1418" s="333"/>
      <c r="HJF1418" s="333"/>
      <c r="HJG1418" s="333"/>
      <c r="HJH1418" s="333"/>
      <c r="HJI1418" s="333"/>
      <c r="HJJ1418" s="333"/>
      <c r="HJK1418" s="333"/>
      <c r="HJL1418" s="333"/>
      <c r="HJM1418" s="333"/>
      <c r="HJN1418" s="333"/>
      <c r="HJO1418" s="333"/>
      <c r="HJP1418" s="333"/>
      <c r="HJQ1418" s="333"/>
      <c r="HJR1418" s="333"/>
      <c r="HJS1418" s="333"/>
      <c r="HJT1418" s="333"/>
      <c r="HJU1418" s="333"/>
      <c r="HJV1418" s="333"/>
      <c r="HJW1418" s="333"/>
      <c r="HJX1418" s="333"/>
      <c r="HJY1418" s="333"/>
      <c r="HJZ1418" s="333"/>
      <c r="HKA1418" s="333"/>
      <c r="HKB1418" s="333"/>
      <c r="HKC1418" s="333"/>
      <c r="HKD1418" s="333"/>
      <c r="HKE1418" s="333"/>
      <c r="HKF1418" s="333"/>
      <c r="HKG1418" s="333"/>
      <c r="HKH1418" s="333"/>
      <c r="HKI1418" s="333"/>
      <c r="HKJ1418" s="333"/>
      <c r="HKK1418" s="333"/>
      <c r="HKL1418" s="333"/>
      <c r="HKM1418" s="333"/>
      <c r="HKN1418" s="333"/>
      <c r="HKO1418" s="333"/>
      <c r="HKP1418" s="333"/>
      <c r="HKQ1418" s="333"/>
      <c r="HKR1418" s="333"/>
      <c r="HKS1418" s="333"/>
      <c r="HKT1418" s="333"/>
      <c r="HKU1418" s="333"/>
      <c r="HKV1418" s="333"/>
      <c r="HKW1418" s="333"/>
      <c r="HKX1418" s="333"/>
      <c r="HKY1418" s="333"/>
      <c r="HKZ1418" s="333"/>
      <c r="HLA1418" s="333"/>
      <c r="HLB1418" s="333"/>
      <c r="HLC1418" s="333"/>
      <c r="HLD1418" s="333"/>
      <c r="HLE1418" s="333"/>
      <c r="HLF1418" s="333"/>
      <c r="HLG1418" s="333"/>
      <c r="HLH1418" s="333"/>
      <c r="HLI1418" s="333"/>
      <c r="HLJ1418" s="333"/>
      <c r="HLK1418" s="333"/>
      <c r="HLL1418" s="333"/>
      <c r="HLM1418" s="333"/>
      <c r="HLN1418" s="333"/>
      <c r="HLO1418" s="333"/>
      <c r="HLP1418" s="333"/>
      <c r="HLQ1418" s="333"/>
      <c r="HLR1418" s="333"/>
      <c r="HLS1418" s="333"/>
      <c r="HLT1418" s="333"/>
      <c r="HLU1418" s="333"/>
      <c r="HLV1418" s="333"/>
      <c r="HLW1418" s="333"/>
      <c r="HLX1418" s="333"/>
      <c r="HLY1418" s="333"/>
      <c r="HLZ1418" s="333"/>
      <c r="HMA1418" s="333"/>
      <c r="HMB1418" s="333"/>
      <c r="HMC1418" s="333"/>
      <c r="HMD1418" s="333"/>
      <c r="HME1418" s="333"/>
      <c r="HMF1418" s="333"/>
      <c r="HMG1418" s="333"/>
      <c r="HMH1418" s="333"/>
      <c r="HMI1418" s="333"/>
      <c r="HMJ1418" s="333"/>
      <c r="HMK1418" s="333"/>
      <c r="HML1418" s="333"/>
      <c r="HMM1418" s="333"/>
      <c r="HMN1418" s="333"/>
      <c r="HMO1418" s="333"/>
      <c r="HMP1418" s="333"/>
      <c r="HMQ1418" s="333"/>
      <c r="HMR1418" s="333"/>
      <c r="HMS1418" s="333"/>
      <c r="HMT1418" s="333"/>
      <c r="HMU1418" s="333"/>
      <c r="HMV1418" s="333"/>
      <c r="HMW1418" s="333"/>
      <c r="HMX1418" s="333"/>
      <c r="HMY1418" s="333"/>
      <c r="HMZ1418" s="333"/>
      <c r="HNA1418" s="333"/>
      <c r="HNB1418" s="333"/>
      <c r="HNC1418" s="333"/>
      <c r="HND1418" s="333"/>
      <c r="HNE1418" s="333"/>
      <c r="HNF1418" s="333"/>
      <c r="HNG1418" s="333"/>
      <c r="HNH1418" s="333"/>
      <c r="HNI1418" s="333"/>
      <c r="HNJ1418" s="333"/>
      <c r="HNK1418" s="333"/>
      <c r="HNL1418" s="333"/>
      <c r="HNM1418" s="333"/>
      <c r="HNN1418" s="333"/>
      <c r="HNO1418" s="333"/>
      <c r="HNP1418" s="333"/>
      <c r="HNQ1418" s="333"/>
      <c r="HNR1418" s="333"/>
      <c r="HNS1418" s="333"/>
      <c r="HNT1418" s="333"/>
      <c r="HNU1418" s="333"/>
      <c r="HNV1418" s="333"/>
      <c r="HNW1418" s="333"/>
      <c r="HNX1418" s="333"/>
      <c r="HNY1418" s="333"/>
      <c r="HNZ1418" s="333"/>
      <c r="HOA1418" s="333"/>
      <c r="HOB1418" s="333"/>
      <c r="HOC1418" s="333"/>
      <c r="HOD1418" s="333"/>
      <c r="HOE1418" s="333"/>
      <c r="HOF1418" s="333"/>
      <c r="HOG1418" s="333"/>
      <c r="HOH1418" s="333"/>
      <c r="HOI1418" s="333"/>
      <c r="HOJ1418" s="333"/>
      <c r="HOK1418" s="333"/>
      <c r="HOL1418" s="333"/>
      <c r="HOM1418" s="333"/>
      <c r="HON1418" s="333"/>
      <c r="HOO1418" s="333"/>
      <c r="HOP1418" s="333"/>
      <c r="HOQ1418" s="333"/>
      <c r="HOR1418" s="333"/>
      <c r="HOS1418" s="333"/>
      <c r="HOT1418" s="333"/>
      <c r="HOU1418" s="333"/>
      <c r="HOV1418" s="333"/>
      <c r="HOW1418" s="333"/>
      <c r="HOX1418" s="333"/>
      <c r="HOY1418" s="333"/>
      <c r="HOZ1418" s="333"/>
      <c r="HPA1418" s="333"/>
      <c r="HPB1418" s="333"/>
      <c r="HPC1418" s="333"/>
      <c r="HPD1418" s="333"/>
      <c r="HPE1418" s="333"/>
      <c r="HPF1418" s="333"/>
      <c r="HPG1418" s="333"/>
      <c r="HPH1418" s="333"/>
      <c r="HPI1418" s="333"/>
      <c r="HPJ1418" s="333"/>
      <c r="HPK1418" s="333"/>
      <c r="HPL1418" s="333"/>
      <c r="HPM1418" s="333"/>
      <c r="HPN1418" s="333"/>
      <c r="HPO1418" s="333"/>
      <c r="HPP1418" s="333"/>
      <c r="HPQ1418" s="333"/>
      <c r="HPR1418" s="333"/>
      <c r="HPS1418" s="333"/>
      <c r="HPT1418" s="333"/>
      <c r="HPU1418" s="333"/>
      <c r="HPV1418" s="333"/>
      <c r="HPW1418" s="333"/>
      <c r="HPX1418" s="333"/>
      <c r="HPY1418" s="333"/>
      <c r="HPZ1418" s="333"/>
      <c r="HQA1418" s="333"/>
      <c r="HQB1418" s="333"/>
      <c r="HQC1418" s="333"/>
      <c r="HQD1418" s="333"/>
      <c r="HQE1418" s="333"/>
      <c r="HQF1418" s="333"/>
      <c r="HQG1418" s="333"/>
      <c r="HQH1418" s="333"/>
      <c r="HQI1418" s="333"/>
      <c r="HQJ1418" s="333"/>
      <c r="HQK1418" s="333"/>
      <c r="HQL1418" s="333"/>
      <c r="HQM1418" s="333"/>
      <c r="HQN1418" s="333"/>
      <c r="HQO1418" s="333"/>
      <c r="HQP1418" s="333"/>
      <c r="HQQ1418" s="333"/>
      <c r="HQR1418" s="333"/>
      <c r="HQS1418" s="333"/>
      <c r="HQT1418" s="333"/>
      <c r="HQU1418" s="333"/>
      <c r="HQV1418" s="333"/>
      <c r="HQW1418" s="333"/>
      <c r="HQX1418" s="333"/>
      <c r="HQY1418" s="333"/>
      <c r="HQZ1418" s="333"/>
      <c r="HRA1418" s="333"/>
      <c r="HRB1418" s="333"/>
      <c r="HRC1418" s="333"/>
      <c r="HRD1418" s="333"/>
      <c r="HRE1418" s="333"/>
      <c r="HRF1418" s="333"/>
      <c r="HRG1418" s="333"/>
      <c r="HRH1418" s="333"/>
      <c r="HRI1418" s="333"/>
      <c r="HRJ1418" s="333"/>
      <c r="HRK1418" s="333"/>
      <c r="HRL1418" s="333"/>
      <c r="HRM1418" s="333"/>
      <c r="HRN1418" s="333"/>
      <c r="HRO1418" s="333"/>
      <c r="HRP1418" s="333"/>
      <c r="HRQ1418" s="333"/>
      <c r="HRR1418" s="333"/>
      <c r="HRS1418" s="333"/>
      <c r="HRT1418" s="333"/>
      <c r="HRU1418" s="333"/>
      <c r="HRV1418" s="333"/>
      <c r="HRW1418" s="333"/>
      <c r="HRX1418" s="333"/>
      <c r="HRY1418" s="333"/>
      <c r="HRZ1418" s="333"/>
      <c r="HSA1418" s="333"/>
      <c r="HSB1418" s="333"/>
      <c r="HSC1418" s="333"/>
      <c r="HSD1418" s="333"/>
      <c r="HSE1418" s="333"/>
      <c r="HSF1418" s="333"/>
      <c r="HSG1418" s="333"/>
      <c r="HSH1418" s="333"/>
      <c r="HSI1418" s="333"/>
      <c r="HSJ1418" s="333"/>
      <c r="HSK1418" s="333"/>
      <c r="HSL1418" s="333"/>
      <c r="HSM1418" s="333"/>
      <c r="HSN1418" s="333"/>
      <c r="HSO1418" s="333"/>
      <c r="HSP1418" s="333"/>
      <c r="HSQ1418" s="333"/>
      <c r="HSR1418" s="333"/>
      <c r="HSS1418" s="333"/>
      <c r="HST1418" s="333"/>
      <c r="HSU1418" s="333"/>
      <c r="HSV1418" s="333"/>
      <c r="HSW1418" s="333"/>
      <c r="HSX1418" s="333"/>
      <c r="HSY1418" s="333"/>
      <c r="HSZ1418" s="333"/>
      <c r="HTA1418" s="333"/>
      <c r="HTB1418" s="333"/>
      <c r="HTC1418" s="333"/>
      <c r="HTD1418" s="333"/>
      <c r="HTE1418" s="333"/>
      <c r="HTF1418" s="333"/>
      <c r="HTG1418" s="333"/>
      <c r="HTH1418" s="333"/>
      <c r="HTI1418" s="333"/>
      <c r="HTJ1418" s="333"/>
      <c r="HTK1418" s="333"/>
      <c r="HTL1418" s="333"/>
      <c r="HTM1418" s="333"/>
      <c r="HTN1418" s="333"/>
      <c r="HTO1418" s="333"/>
      <c r="HTP1418" s="333"/>
      <c r="HTQ1418" s="333"/>
      <c r="HTR1418" s="333"/>
      <c r="HTS1418" s="333"/>
      <c r="HTT1418" s="333"/>
      <c r="HTU1418" s="333"/>
      <c r="HTV1418" s="333"/>
      <c r="HTW1418" s="333"/>
      <c r="HTX1418" s="333"/>
      <c r="HTY1418" s="333"/>
      <c r="HTZ1418" s="333"/>
      <c r="HUA1418" s="333"/>
      <c r="HUB1418" s="333"/>
      <c r="HUC1418" s="333"/>
      <c r="HUD1418" s="333"/>
      <c r="HUE1418" s="333"/>
      <c r="HUF1418" s="333"/>
      <c r="HUG1418" s="333"/>
      <c r="HUH1418" s="333"/>
      <c r="HUI1418" s="333"/>
      <c r="HUJ1418" s="333"/>
      <c r="HUK1418" s="333"/>
      <c r="HUL1418" s="333"/>
      <c r="HUM1418" s="333"/>
      <c r="HUN1418" s="333"/>
      <c r="HUO1418" s="333"/>
      <c r="HUP1418" s="333"/>
      <c r="HUQ1418" s="333"/>
      <c r="HUR1418" s="333"/>
      <c r="HUS1418" s="333"/>
      <c r="HUT1418" s="333"/>
      <c r="HUU1418" s="333"/>
      <c r="HUV1418" s="333"/>
      <c r="HUW1418" s="333"/>
      <c r="HUX1418" s="333"/>
      <c r="HUY1418" s="333"/>
      <c r="HUZ1418" s="333"/>
      <c r="HVA1418" s="333"/>
      <c r="HVB1418" s="333"/>
      <c r="HVC1418" s="333"/>
      <c r="HVD1418" s="333"/>
      <c r="HVE1418" s="333"/>
      <c r="HVF1418" s="333"/>
      <c r="HVG1418" s="333"/>
      <c r="HVH1418" s="333"/>
      <c r="HVI1418" s="333"/>
      <c r="HVJ1418" s="333"/>
      <c r="HVK1418" s="333"/>
      <c r="HVL1418" s="333"/>
      <c r="HVM1418" s="333"/>
      <c r="HVN1418" s="333"/>
      <c r="HVO1418" s="333"/>
      <c r="HVP1418" s="333"/>
      <c r="HVQ1418" s="333"/>
      <c r="HVR1418" s="333"/>
      <c r="HVS1418" s="333"/>
      <c r="HVT1418" s="333"/>
      <c r="HVU1418" s="333"/>
      <c r="HVV1418" s="333"/>
      <c r="HVW1418" s="333"/>
      <c r="HVX1418" s="333"/>
      <c r="HVY1418" s="333"/>
      <c r="HVZ1418" s="333"/>
      <c r="HWA1418" s="333"/>
      <c r="HWB1418" s="333"/>
      <c r="HWC1418" s="333"/>
      <c r="HWD1418" s="333"/>
      <c r="HWE1418" s="333"/>
      <c r="HWF1418" s="333"/>
      <c r="HWG1418" s="333"/>
      <c r="HWH1418" s="333"/>
      <c r="HWI1418" s="333"/>
      <c r="HWJ1418" s="333"/>
      <c r="HWK1418" s="333"/>
      <c r="HWL1418" s="333"/>
      <c r="HWM1418" s="333"/>
      <c r="HWN1418" s="333"/>
      <c r="HWO1418" s="333"/>
      <c r="HWP1418" s="333"/>
      <c r="HWQ1418" s="333"/>
      <c r="HWR1418" s="333"/>
      <c r="HWS1418" s="333"/>
      <c r="HWT1418" s="333"/>
      <c r="HWU1418" s="333"/>
      <c r="HWV1418" s="333"/>
      <c r="HWW1418" s="333"/>
      <c r="HWX1418" s="333"/>
      <c r="HWY1418" s="333"/>
      <c r="HWZ1418" s="333"/>
      <c r="HXA1418" s="333"/>
      <c r="HXB1418" s="333"/>
      <c r="HXC1418" s="333"/>
      <c r="HXD1418" s="333"/>
      <c r="HXE1418" s="333"/>
      <c r="HXF1418" s="333"/>
      <c r="HXG1418" s="333"/>
      <c r="HXH1418" s="333"/>
      <c r="HXI1418" s="333"/>
      <c r="HXJ1418" s="333"/>
      <c r="HXK1418" s="333"/>
      <c r="HXL1418" s="333"/>
      <c r="HXM1418" s="333"/>
      <c r="HXN1418" s="333"/>
      <c r="HXO1418" s="333"/>
      <c r="HXP1418" s="333"/>
      <c r="HXQ1418" s="333"/>
      <c r="HXR1418" s="333"/>
      <c r="HXS1418" s="333"/>
      <c r="HXT1418" s="333"/>
      <c r="HXU1418" s="333"/>
      <c r="HXV1418" s="333"/>
      <c r="HXW1418" s="333"/>
      <c r="HXX1418" s="333"/>
      <c r="HXY1418" s="333"/>
      <c r="HXZ1418" s="333"/>
      <c r="HYA1418" s="333"/>
      <c r="HYB1418" s="333"/>
      <c r="HYC1418" s="333"/>
      <c r="HYD1418" s="333"/>
      <c r="HYE1418" s="333"/>
      <c r="HYF1418" s="333"/>
      <c r="HYG1418" s="333"/>
      <c r="HYH1418" s="333"/>
      <c r="HYI1418" s="333"/>
      <c r="HYJ1418" s="333"/>
      <c r="HYK1418" s="333"/>
      <c r="HYL1418" s="333"/>
      <c r="HYM1418" s="333"/>
      <c r="HYN1418" s="333"/>
      <c r="HYO1418" s="333"/>
      <c r="HYP1418" s="333"/>
      <c r="HYQ1418" s="333"/>
      <c r="HYR1418" s="333"/>
      <c r="HYS1418" s="333"/>
      <c r="HYT1418" s="333"/>
      <c r="HYU1418" s="333"/>
      <c r="HYV1418" s="333"/>
      <c r="HYW1418" s="333"/>
      <c r="HYX1418" s="333"/>
      <c r="HYY1418" s="333"/>
      <c r="HYZ1418" s="333"/>
      <c r="HZA1418" s="333"/>
      <c r="HZB1418" s="333"/>
      <c r="HZC1418" s="333"/>
      <c r="HZD1418" s="333"/>
      <c r="HZE1418" s="333"/>
      <c r="HZF1418" s="333"/>
      <c r="HZG1418" s="333"/>
      <c r="HZH1418" s="333"/>
      <c r="HZI1418" s="333"/>
      <c r="HZJ1418" s="333"/>
      <c r="HZK1418" s="333"/>
      <c r="HZL1418" s="333"/>
      <c r="HZM1418" s="333"/>
      <c r="HZN1418" s="333"/>
      <c r="HZO1418" s="333"/>
      <c r="HZP1418" s="333"/>
      <c r="HZQ1418" s="333"/>
      <c r="HZR1418" s="333"/>
      <c r="HZS1418" s="333"/>
      <c r="HZT1418" s="333"/>
      <c r="HZU1418" s="333"/>
      <c r="HZV1418" s="333"/>
      <c r="HZW1418" s="333"/>
      <c r="HZX1418" s="333"/>
      <c r="HZY1418" s="333"/>
      <c r="HZZ1418" s="333"/>
      <c r="IAA1418" s="333"/>
      <c r="IAB1418" s="333"/>
      <c r="IAC1418" s="333"/>
      <c r="IAD1418" s="333"/>
      <c r="IAE1418" s="333"/>
      <c r="IAF1418" s="333"/>
      <c r="IAG1418" s="333"/>
      <c r="IAH1418" s="333"/>
      <c r="IAI1418" s="333"/>
      <c r="IAJ1418" s="333"/>
      <c r="IAK1418" s="333"/>
      <c r="IAL1418" s="333"/>
      <c r="IAM1418" s="333"/>
      <c r="IAN1418" s="333"/>
      <c r="IAO1418" s="333"/>
      <c r="IAP1418" s="333"/>
      <c r="IAQ1418" s="333"/>
      <c r="IAR1418" s="333"/>
      <c r="IAS1418" s="333"/>
      <c r="IAT1418" s="333"/>
      <c r="IAU1418" s="333"/>
      <c r="IAV1418" s="333"/>
      <c r="IAW1418" s="333"/>
      <c r="IAX1418" s="333"/>
      <c r="IAY1418" s="333"/>
      <c r="IAZ1418" s="333"/>
      <c r="IBA1418" s="333"/>
      <c r="IBB1418" s="333"/>
      <c r="IBC1418" s="333"/>
      <c r="IBD1418" s="333"/>
      <c r="IBE1418" s="333"/>
      <c r="IBF1418" s="333"/>
      <c r="IBG1418" s="333"/>
      <c r="IBH1418" s="333"/>
      <c r="IBI1418" s="333"/>
      <c r="IBJ1418" s="333"/>
      <c r="IBK1418" s="333"/>
      <c r="IBL1418" s="333"/>
      <c r="IBM1418" s="333"/>
      <c r="IBN1418" s="333"/>
      <c r="IBO1418" s="333"/>
      <c r="IBP1418" s="333"/>
      <c r="IBQ1418" s="333"/>
      <c r="IBR1418" s="333"/>
      <c r="IBS1418" s="333"/>
      <c r="IBT1418" s="333"/>
      <c r="IBU1418" s="333"/>
      <c r="IBV1418" s="333"/>
      <c r="IBW1418" s="333"/>
      <c r="IBX1418" s="333"/>
      <c r="IBY1418" s="333"/>
      <c r="IBZ1418" s="333"/>
      <c r="ICA1418" s="333"/>
      <c r="ICB1418" s="333"/>
      <c r="ICC1418" s="333"/>
      <c r="ICD1418" s="333"/>
      <c r="ICE1418" s="333"/>
      <c r="ICF1418" s="333"/>
      <c r="ICG1418" s="333"/>
      <c r="ICH1418" s="333"/>
      <c r="ICI1418" s="333"/>
      <c r="ICJ1418" s="333"/>
      <c r="ICK1418" s="333"/>
      <c r="ICL1418" s="333"/>
      <c r="ICM1418" s="333"/>
      <c r="ICN1418" s="333"/>
      <c r="ICO1418" s="333"/>
      <c r="ICP1418" s="333"/>
      <c r="ICQ1418" s="333"/>
      <c r="ICR1418" s="333"/>
      <c r="ICS1418" s="333"/>
      <c r="ICT1418" s="333"/>
      <c r="ICU1418" s="333"/>
      <c r="ICV1418" s="333"/>
      <c r="ICW1418" s="333"/>
      <c r="ICX1418" s="333"/>
      <c r="ICY1418" s="333"/>
      <c r="ICZ1418" s="333"/>
      <c r="IDA1418" s="333"/>
      <c r="IDB1418" s="333"/>
      <c r="IDC1418" s="333"/>
      <c r="IDD1418" s="333"/>
      <c r="IDE1418" s="333"/>
      <c r="IDF1418" s="333"/>
      <c r="IDG1418" s="333"/>
      <c r="IDH1418" s="333"/>
      <c r="IDI1418" s="333"/>
      <c r="IDJ1418" s="333"/>
      <c r="IDK1418" s="333"/>
      <c r="IDL1418" s="333"/>
      <c r="IDM1418" s="333"/>
      <c r="IDN1418" s="333"/>
      <c r="IDO1418" s="333"/>
      <c r="IDP1418" s="333"/>
      <c r="IDQ1418" s="333"/>
      <c r="IDR1418" s="333"/>
      <c r="IDS1418" s="333"/>
      <c r="IDT1418" s="333"/>
      <c r="IDU1418" s="333"/>
      <c r="IDV1418" s="333"/>
      <c r="IDW1418" s="333"/>
      <c r="IDX1418" s="333"/>
      <c r="IDY1418" s="333"/>
      <c r="IDZ1418" s="333"/>
      <c r="IEA1418" s="333"/>
      <c r="IEB1418" s="333"/>
      <c r="IEC1418" s="333"/>
      <c r="IED1418" s="333"/>
      <c r="IEE1418" s="333"/>
      <c r="IEF1418" s="333"/>
      <c r="IEG1418" s="333"/>
      <c r="IEH1418" s="333"/>
      <c r="IEI1418" s="333"/>
      <c r="IEJ1418" s="333"/>
      <c r="IEK1418" s="333"/>
      <c r="IEL1418" s="333"/>
      <c r="IEM1418" s="333"/>
      <c r="IEN1418" s="333"/>
      <c r="IEO1418" s="333"/>
      <c r="IEP1418" s="333"/>
      <c r="IEQ1418" s="333"/>
      <c r="IER1418" s="333"/>
      <c r="IES1418" s="333"/>
      <c r="IET1418" s="333"/>
      <c r="IEU1418" s="333"/>
      <c r="IEV1418" s="333"/>
      <c r="IEW1418" s="333"/>
      <c r="IEX1418" s="333"/>
      <c r="IEY1418" s="333"/>
      <c r="IEZ1418" s="333"/>
      <c r="IFA1418" s="333"/>
      <c r="IFB1418" s="333"/>
      <c r="IFC1418" s="333"/>
      <c r="IFD1418" s="333"/>
      <c r="IFE1418" s="333"/>
      <c r="IFF1418" s="333"/>
      <c r="IFG1418" s="333"/>
      <c r="IFH1418" s="333"/>
      <c r="IFI1418" s="333"/>
      <c r="IFJ1418" s="333"/>
      <c r="IFK1418" s="333"/>
      <c r="IFL1418" s="333"/>
      <c r="IFM1418" s="333"/>
      <c r="IFN1418" s="333"/>
      <c r="IFO1418" s="333"/>
      <c r="IFP1418" s="333"/>
      <c r="IFQ1418" s="333"/>
      <c r="IFR1418" s="333"/>
      <c r="IFS1418" s="333"/>
      <c r="IFT1418" s="333"/>
      <c r="IFU1418" s="333"/>
      <c r="IFV1418" s="333"/>
      <c r="IFW1418" s="333"/>
      <c r="IFX1418" s="333"/>
      <c r="IFY1418" s="333"/>
      <c r="IFZ1418" s="333"/>
      <c r="IGA1418" s="333"/>
      <c r="IGB1418" s="333"/>
      <c r="IGC1418" s="333"/>
      <c r="IGD1418" s="333"/>
      <c r="IGE1418" s="333"/>
      <c r="IGF1418" s="333"/>
      <c r="IGG1418" s="333"/>
      <c r="IGH1418" s="333"/>
      <c r="IGI1418" s="333"/>
      <c r="IGJ1418" s="333"/>
      <c r="IGK1418" s="333"/>
      <c r="IGL1418" s="333"/>
      <c r="IGM1418" s="333"/>
      <c r="IGN1418" s="333"/>
      <c r="IGO1418" s="333"/>
      <c r="IGP1418" s="333"/>
      <c r="IGQ1418" s="333"/>
      <c r="IGR1418" s="333"/>
      <c r="IGS1418" s="333"/>
      <c r="IGT1418" s="333"/>
      <c r="IGU1418" s="333"/>
      <c r="IGV1418" s="333"/>
      <c r="IGW1418" s="333"/>
      <c r="IGX1418" s="333"/>
      <c r="IGY1418" s="333"/>
      <c r="IGZ1418" s="333"/>
      <c r="IHA1418" s="333"/>
      <c r="IHB1418" s="333"/>
      <c r="IHC1418" s="333"/>
      <c r="IHD1418" s="333"/>
      <c r="IHE1418" s="333"/>
      <c r="IHF1418" s="333"/>
      <c r="IHG1418" s="333"/>
      <c r="IHH1418" s="333"/>
      <c r="IHI1418" s="333"/>
      <c r="IHJ1418" s="333"/>
      <c r="IHK1418" s="333"/>
      <c r="IHL1418" s="333"/>
      <c r="IHM1418" s="333"/>
      <c r="IHN1418" s="333"/>
      <c r="IHO1418" s="333"/>
      <c r="IHP1418" s="333"/>
      <c r="IHQ1418" s="333"/>
      <c r="IHR1418" s="333"/>
      <c r="IHS1418" s="333"/>
      <c r="IHT1418" s="333"/>
      <c r="IHU1418" s="333"/>
      <c r="IHV1418" s="333"/>
      <c r="IHW1418" s="333"/>
      <c r="IHX1418" s="333"/>
      <c r="IHY1418" s="333"/>
      <c r="IHZ1418" s="333"/>
      <c r="IIA1418" s="333"/>
      <c r="IIB1418" s="333"/>
      <c r="IIC1418" s="333"/>
      <c r="IID1418" s="333"/>
      <c r="IIE1418" s="333"/>
      <c r="IIF1418" s="333"/>
      <c r="IIG1418" s="333"/>
      <c r="IIH1418" s="333"/>
      <c r="III1418" s="333"/>
      <c r="IIJ1418" s="333"/>
      <c r="IIK1418" s="333"/>
      <c r="IIL1418" s="333"/>
      <c r="IIM1418" s="333"/>
      <c r="IIN1418" s="333"/>
      <c r="IIO1418" s="333"/>
      <c r="IIP1418" s="333"/>
      <c r="IIQ1418" s="333"/>
      <c r="IIR1418" s="333"/>
      <c r="IIS1418" s="333"/>
      <c r="IIT1418" s="333"/>
      <c r="IIU1418" s="333"/>
      <c r="IIV1418" s="333"/>
      <c r="IIW1418" s="333"/>
      <c r="IIX1418" s="333"/>
      <c r="IIY1418" s="333"/>
      <c r="IIZ1418" s="333"/>
      <c r="IJA1418" s="333"/>
      <c r="IJB1418" s="333"/>
      <c r="IJC1418" s="333"/>
      <c r="IJD1418" s="333"/>
      <c r="IJE1418" s="333"/>
      <c r="IJF1418" s="333"/>
      <c r="IJG1418" s="333"/>
      <c r="IJH1418" s="333"/>
      <c r="IJI1418" s="333"/>
      <c r="IJJ1418" s="333"/>
      <c r="IJK1418" s="333"/>
      <c r="IJL1418" s="333"/>
      <c r="IJM1418" s="333"/>
      <c r="IJN1418" s="333"/>
      <c r="IJO1418" s="333"/>
      <c r="IJP1418" s="333"/>
      <c r="IJQ1418" s="333"/>
      <c r="IJR1418" s="333"/>
      <c r="IJS1418" s="333"/>
      <c r="IJT1418" s="333"/>
      <c r="IJU1418" s="333"/>
      <c r="IJV1418" s="333"/>
      <c r="IJW1418" s="333"/>
      <c r="IJX1418" s="333"/>
      <c r="IJY1418" s="333"/>
      <c r="IJZ1418" s="333"/>
      <c r="IKA1418" s="333"/>
      <c r="IKB1418" s="333"/>
      <c r="IKC1418" s="333"/>
      <c r="IKD1418" s="333"/>
      <c r="IKE1418" s="333"/>
      <c r="IKF1418" s="333"/>
      <c r="IKG1418" s="333"/>
      <c r="IKH1418" s="333"/>
      <c r="IKI1418" s="333"/>
      <c r="IKJ1418" s="333"/>
      <c r="IKK1418" s="333"/>
      <c r="IKL1418" s="333"/>
      <c r="IKM1418" s="333"/>
      <c r="IKN1418" s="333"/>
      <c r="IKO1418" s="333"/>
      <c r="IKP1418" s="333"/>
      <c r="IKQ1418" s="333"/>
      <c r="IKR1418" s="333"/>
      <c r="IKS1418" s="333"/>
      <c r="IKT1418" s="333"/>
      <c r="IKU1418" s="333"/>
      <c r="IKV1418" s="333"/>
      <c r="IKW1418" s="333"/>
      <c r="IKX1418" s="333"/>
      <c r="IKY1418" s="333"/>
      <c r="IKZ1418" s="333"/>
      <c r="ILA1418" s="333"/>
      <c r="ILB1418" s="333"/>
      <c r="ILC1418" s="333"/>
      <c r="ILD1418" s="333"/>
      <c r="ILE1418" s="333"/>
      <c r="ILF1418" s="333"/>
      <c r="ILG1418" s="333"/>
      <c r="ILH1418" s="333"/>
      <c r="ILI1418" s="333"/>
      <c r="ILJ1418" s="333"/>
      <c r="ILK1418" s="333"/>
      <c r="ILL1418" s="333"/>
      <c r="ILM1418" s="333"/>
      <c r="ILN1418" s="333"/>
      <c r="ILO1418" s="333"/>
      <c r="ILP1418" s="333"/>
      <c r="ILQ1418" s="333"/>
      <c r="ILR1418" s="333"/>
      <c r="ILS1418" s="333"/>
      <c r="ILT1418" s="333"/>
      <c r="ILU1418" s="333"/>
      <c r="ILV1418" s="333"/>
      <c r="ILW1418" s="333"/>
      <c r="ILX1418" s="333"/>
      <c r="ILY1418" s="333"/>
      <c r="ILZ1418" s="333"/>
      <c r="IMA1418" s="333"/>
      <c r="IMB1418" s="333"/>
      <c r="IMC1418" s="333"/>
      <c r="IMD1418" s="333"/>
      <c r="IME1418" s="333"/>
      <c r="IMF1418" s="333"/>
      <c r="IMG1418" s="333"/>
      <c r="IMH1418" s="333"/>
      <c r="IMI1418" s="333"/>
      <c r="IMJ1418" s="333"/>
      <c r="IMK1418" s="333"/>
      <c r="IML1418" s="333"/>
      <c r="IMM1418" s="333"/>
      <c r="IMN1418" s="333"/>
      <c r="IMO1418" s="333"/>
      <c r="IMP1418" s="333"/>
      <c r="IMQ1418" s="333"/>
      <c r="IMR1418" s="333"/>
      <c r="IMS1418" s="333"/>
      <c r="IMT1418" s="333"/>
      <c r="IMU1418" s="333"/>
      <c r="IMV1418" s="333"/>
      <c r="IMW1418" s="333"/>
      <c r="IMX1418" s="333"/>
      <c r="IMY1418" s="333"/>
      <c r="IMZ1418" s="333"/>
      <c r="INA1418" s="333"/>
      <c r="INB1418" s="333"/>
      <c r="INC1418" s="333"/>
      <c r="IND1418" s="333"/>
      <c r="INE1418" s="333"/>
      <c r="INF1418" s="333"/>
      <c r="ING1418" s="333"/>
      <c r="INH1418" s="333"/>
      <c r="INI1418" s="333"/>
      <c r="INJ1418" s="333"/>
      <c r="INK1418" s="333"/>
      <c r="INL1418" s="333"/>
      <c r="INM1418" s="333"/>
      <c r="INN1418" s="333"/>
      <c r="INO1418" s="333"/>
      <c r="INP1418" s="333"/>
      <c r="INQ1418" s="333"/>
      <c r="INR1418" s="333"/>
      <c r="INS1418" s="333"/>
      <c r="INT1418" s="333"/>
      <c r="INU1418" s="333"/>
      <c r="INV1418" s="333"/>
      <c r="INW1418" s="333"/>
      <c r="INX1418" s="333"/>
      <c r="INY1418" s="333"/>
      <c r="INZ1418" s="333"/>
      <c r="IOA1418" s="333"/>
      <c r="IOB1418" s="333"/>
      <c r="IOC1418" s="333"/>
      <c r="IOD1418" s="333"/>
      <c r="IOE1418" s="333"/>
      <c r="IOF1418" s="333"/>
      <c r="IOG1418" s="333"/>
      <c r="IOH1418" s="333"/>
      <c r="IOI1418" s="333"/>
      <c r="IOJ1418" s="333"/>
      <c r="IOK1418" s="333"/>
      <c r="IOL1418" s="333"/>
      <c r="IOM1418" s="333"/>
      <c r="ION1418" s="333"/>
      <c r="IOO1418" s="333"/>
      <c r="IOP1418" s="333"/>
      <c r="IOQ1418" s="333"/>
      <c r="IOR1418" s="333"/>
      <c r="IOS1418" s="333"/>
      <c r="IOT1418" s="333"/>
      <c r="IOU1418" s="333"/>
      <c r="IOV1418" s="333"/>
      <c r="IOW1418" s="333"/>
      <c r="IOX1418" s="333"/>
      <c r="IOY1418" s="333"/>
      <c r="IOZ1418" s="333"/>
      <c r="IPA1418" s="333"/>
      <c r="IPB1418" s="333"/>
      <c r="IPC1418" s="333"/>
      <c r="IPD1418" s="333"/>
      <c r="IPE1418" s="333"/>
      <c r="IPF1418" s="333"/>
      <c r="IPG1418" s="333"/>
      <c r="IPH1418" s="333"/>
      <c r="IPI1418" s="333"/>
      <c r="IPJ1418" s="333"/>
      <c r="IPK1418" s="333"/>
      <c r="IPL1418" s="333"/>
      <c r="IPM1418" s="333"/>
      <c r="IPN1418" s="333"/>
      <c r="IPO1418" s="333"/>
      <c r="IPP1418" s="333"/>
      <c r="IPQ1418" s="333"/>
      <c r="IPR1418" s="333"/>
      <c r="IPS1418" s="333"/>
      <c r="IPT1418" s="333"/>
      <c r="IPU1418" s="333"/>
      <c r="IPV1418" s="333"/>
      <c r="IPW1418" s="333"/>
      <c r="IPX1418" s="333"/>
      <c r="IPY1418" s="333"/>
      <c r="IPZ1418" s="333"/>
      <c r="IQA1418" s="333"/>
      <c r="IQB1418" s="333"/>
      <c r="IQC1418" s="333"/>
      <c r="IQD1418" s="333"/>
      <c r="IQE1418" s="333"/>
      <c r="IQF1418" s="333"/>
      <c r="IQG1418" s="333"/>
      <c r="IQH1418" s="333"/>
      <c r="IQI1418" s="333"/>
      <c r="IQJ1418" s="333"/>
      <c r="IQK1418" s="333"/>
      <c r="IQL1418" s="333"/>
      <c r="IQM1418" s="333"/>
      <c r="IQN1418" s="333"/>
      <c r="IQO1418" s="333"/>
      <c r="IQP1418" s="333"/>
      <c r="IQQ1418" s="333"/>
      <c r="IQR1418" s="333"/>
      <c r="IQS1418" s="333"/>
      <c r="IQT1418" s="333"/>
      <c r="IQU1418" s="333"/>
      <c r="IQV1418" s="333"/>
      <c r="IQW1418" s="333"/>
      <c r="IQX1418" s="333"/>
      <c r="IQY1418" s="333"/>
      <c r="IQZ1418" s="333"/>
      <c r="IRA1418" s="333"/>
      <c r="IRB1418" s="333"/>
      <c r="IRC1418" s="333"/>
      <c r="IRD1418" s="333"/>
      <c r="IRE1418" s="333"/>
      <c r="IRF1418" s="333"/>
      <c r="IRG1418" s="333"/>
      <c r="IRH1418" s="333"/>
      <c r="IRI1418" s="333"/>
      <c r="IRJ1418" s="333"/>
      <c r="IRK1418" s="333"/>
      <c r="IRL1418" s="333"/>
      <c r="IRM1418" s="333"/>
      <c r="IRN1418" s="333"/>
      <c r="IRO1418" s="333"/>
      <c r="IRP1418" s="333"/>
      <c r="IRQ1418" s="333"/>
      <c r="IRR1418" s="333"/>
      <c r="IRS1418" s="333"/>
      <c r="IRT1418" s="333"/>
      <c r="IRU1418" s="333"/>
      <c r="IRV1418" s="333"/>
      <c r="IRW1418" s="333"/>
      <c r="IRX1418" s="333"/>
      <c r="IRY1418" s="333"/>
      <c r="IRZ1418" s="333"/>
      <c r="ISA1418" s="333"/>
      <c r="ISB1418" s="333"/>
      <c r="ISC1418" s="333"/>
      <c r="ISD1418" s="333"/>
      <c r="ISE1418" s="333"/>
      <c r="ISF1418" s="333"/>
      <c r="ISG1418" s="333"/>
      <c r="ISH1418" s="333"/>
      <c r="ISI1418" s="333"/>
      <c r="ISJ1418" s="333"/>
      <c r="ISK1418" s="333"/>
      <c r="ISL1418" s="333"/>
      <c r="ISM1418" s="333"/>
      <c r="ISN1418" s="333"/>
      <c r="ISO1418" s="333"/>
      <c r="ISP1418" s="333"/>
      <c r="ISQ1418" s="333"/>
      <c r="ISR1418" s="333"/>
      <c r="ISS1418" s="333"/>
      <c r="IST1418" s="333"/>
      <c r="ISU1418" s="333"/>
      <c r="ISV1418" s="333"/>
      <c r="ISW1418" s="333"/>
      <c r="ISX1418" s="333"/>
      <c r="ISY1418" s="333"/>
      <c r="ISZ1418" s="333"/>
      <c r="ITA1418" s="333"/>
      <c r="ITB1418" s="333"/>
      <c r="ITC1418" s="333"/>
      <c r="ITD1418" s="333"/>
      <c r="ITE1418" s="333"/>
      <c r="ITF1418" s="333"/>
      <c r="ITG1418" s="333"/>
      <c r="ITH1418" s="333"/>
      <c r="ITI1418" s="333"/>
      <c r="ITJ1418" s="333"/>
      <c r="ITK1418" s="333"/>
      <c r="ITL1418" s="333"/>
      <c r="ITM1418" s="333"/>
      <c r="ITN1418" s="333"/>
      <c r="ITO1418" s="333"/>
      <c r="ITP1418" s="333"/>
      <c r="ITQ1418" s="333"/>
      <c r="ITR1418" s="333"/>
      <c r="ITS1418" s="333"/>
      <c r="ITT1418" s="333"/>
      <c r="ITU1418" s="333"/>
      <c r="ITV1418" s="333"/>
      <c r="ITW1418" s="333"/>
      <c r="ITX1418" s="333"/>
      <c r="ITY1418" s="333"/>
      <c r="ITZ1418" s="333"/>
      <c r="IUA1418" s="333"/>
      <c r="IUB1418" s="333"/>
      <c r="IUC1418" s="333"/>
      <c r="IUD1418" s="333"/>
      <c r="IUE1418" s="333"/>
      <c r="IUF1418" s="333"/>
      <c r="IUG1418" s="333"/>
      <c r="IUH1418" s="333"/>
      <c r="IUI1418" s="333"/>
      <c r="IUJ1418" s="333"/>
      <c r="IUK1418" s="333"/>
      <c r="IUL1418" s="333"/>
      <c r="IUM1418" s="333"/>
      <c r="IUN1418" s="333"/>
      <c r="IUO1418" s="333"/>
      <c r="IUP1418" s="333"/>
      <c r="IUQ1418" s="333"/>
      <c r="IUR1418" s="333"/>
      <c r="IUS1418" s="333"/>
      <c r="IUT1418" s="333"/>
      <c r="IUU1418" s="333"/>
      <c r="IUV1418" s="333"/>
      <c r="IUW1418" s="333"/>
      <c r="IUX1418" s="333"/>
      <c r="IUY1418" s="333"/>
      <c r="IUZ1418" s="333"/>
      <c r="IVA1418" s="333"/>
      <c r="IVB1418" s="333"/>
      <c r="IVC1418" s="333"/>
      <c r="IVD1418" s="333"/>
      <c r="IVE1418" s="333"/>
      <c r="IVF1418" s="333"/>
      <c r="IVG1418" s="333"/>
      <c r="IVH1418" s="333"/>
      <c r="IVI1418" s="333"/>
      <c r="IVJ1418" s="333"/>
      <c r="IVK1418" s="333"/>
      <c r="IVL1418" s="333"/>
      <c r="IVM1418" s="333"/>
      <c r="IVN1418" s="333"/>
      <c r="IVO1418" s="333"/>
      <c r="IVP1418" s="333"/>
      <c r="IVQ1418" s="333"/>
      <c r="IVR1418" s="333"/>
      <c r="IVS1418" s="333"/>
      <c r="IVT1418" s="333"/>
      <c r="IVU1418" s="333"/>
      <c r="IVV1418" s="333"/>
      <c r="IVW1418" s="333"/>
      <c r="IVX1418" s="333"/>
      <c r="IVY1418" s="333"/>
      <c r="IVZ1418" s="333"/>
      <c r="IWA1418" s="333"/>
      <c r="IWB1418" s="333"/>
      <c r="IWC1418" s="333"/>
      <c r="IWD1418" s="333"/>
      <c r="IWE1418" s="333"/>
      <c r="IWF1418" s="333"/>
      <c r="IWG1418" s="333"/>
      <c r="IWH1418" s="333"/>
      <c r="IWI1418" s="333"/>
      <c r="IWJ1418" s="333"/>
      <c r="IWK1418" s="333"/>
      <c r="IWL1418" s="333"/>
      <c r="IWM1418" s="333"/>
      <c r="IWN1418" s="333"/>
      <c r="IWO1418" s="333"/>
      <c r="IWP1418" s="333"/>
      <c r="IWQ1418" s="333"/>
      <c r="IWR1418" s="333"/>
      <c r="IWS1418" s="333"/>
      <c r="IWT1418" s="333"/>
      <c r="IWU1418" s="333"/>
      <c r="IWV1418" s="333"/>
      <c r="IWW1418" s="333"/>
      <c r="IWX1418" s="333"/>
      <c r="IWY1418" s="333"/>
      <c r="IWZ1418" s="333"/>
      <c r="IXA1418" s="333"/>
      <c r="IXB1418" s="333"/>
      <c r="IXC1418" s="333"/>
      <c r="IXD1418" s="333"/>
      <c r="IXE1418" s="333"/>
      <c r="IXF1418" s="333"/>
      <c r="IXG1418" s="333"/>
      <c r="IXH1418" s="333"/>
      <c r="IXI1418" s="333"/>
      <c r="IXJ1418" s="333"/>
      <c r="IXK1418" s="333"/>
      <c r="IXL1418" s="333"/>
      <c r="IXM1418" s="333"/>
      <c r="IXN1418" s="333"/>
      <c r="IXO1418" s="333"/>
      <c r="IXP1418" s="333"/>
      <c r="IXQ1418" s="333"/>
      <c r="IXR1418" s="333"/>
      <c r="IXS1418" s="333"/>
      <c r="IXT1418" s="333"/>
      <c r="IXU1418" s="333"/>
      <c r="IXV1418" s="333"/>
      <c r="IXW1418" s="333"/>
      <c r="IXX1418" s="333"/>
      <c r="IXY1418" s="333"/>
      <c r="IXZ1418" s="333"/>
      <c r="IYA1418" s="333"/>
      <c r="IYB1418" s="333"/>
      <c r="IYC1418" s="333"/>
      <c r="IYD1418" s="333"/>
      <c r="IYE1418" s="333"/>
      <c r="IYF1418" s="333"/>
      <c r="IYG1418" s="333"/>
      <c r="IYH1418" s="333"/>
      <c r="IYI1418" s="333"/>
      <c r="IYJ1418" s="333"/>
      <c r="IYK1418" s="333"/>
      <c r="IYL1418" s="333"/>
      <c r="IYM1418" s="333"/>
      <c r="IYN1418" s="333"/>
      <c r="IYO1418" s="333"/>
      <c r="IYP1418" s="333"/>
      <c r="IYQ1418" s="333"/>
      <c r="IYR1418" s="333"/>
      <c r="IYS1418" s="333"/>
      <c r="IYT1418" s="333"/>
      <c r="IYU1418" s="333"/>
      <c r="IYV1418" s="333"/>
      <c r="IYW1418" s="333"/>
      <c r="IYX1418" s="333"/>
      <c r="IYY1418" s="333"/>
      <c r="IYZ1418" s="333"/>
      <c r="IZA1418" s="333"/>
      <c r="IZB1418" s="333"/>
      <c r="IZC1418" s="333"/>
      <c r="IZD1418" s="333"/>
      <c r="IZE1418" s="333"/>
      <c r="IZF1418" s="333"/>
      <c r="IZG1418" s="333"/>
      <c r="IZH1418" s="333"/>
      <c r="IZI1418" s="333"/>
      <c r="IZJ1418" s="333"/>
      <c r="IZK1418" s="333"/>
      <c r="IZL1418" s="333"/>
      <c r="IZM1418" s="333"/>
      <c r="IZN1418" s="333"/>
      <c r="IZO1418" s="333"/>
      <c r="IZP1418" s="333"/>
      <c r="IZQ1418" s="333"/>
      <c r="IZR1418" s="333"/>
      <c r="IZS1418" s="333"/>
      <c r="IZT1418" s="333"/>
      <c r="IZU1418" s="333"/>
      <c r="IZV1418" s="333"/>
      <c r="IZW1418" s="333"/>
      <c r="IZX1418" s="333"/>
      <c r="IZY1418" s="333"/>
      <c r="IZZ1418" s="333"/>
      <c r="JAA1418" s="333"/>
      <c r="JAB1418" s="333"/>
      <c r="JAC1418" s="333"/>
      <c r="JAD1418" s="333"/>
      <c r="JAE1418" s="333"/>
      <c r="JAF1418" s="333"/>
      <c r="JAG1418" s="333"/>
      <c r="JAH1418" s="333"/>
      <c r="JAI1418" s="333"/>
      <c r="JAJ1418" s="333"/>
      <c r="JAK1418" s="333"/>
      <c r="JAL1418" s="333"/>
      <c r="JAM1418" s="333"/>
      <c r="JAN1418" s="333"/>
      <c r="JAO1418" s="333"/>
      <c r="JAP1418" s="333"/>
      <c r="JAQ1418" s="333"/>
      <c r="JAR1418" s="333"/>
      <c r="JAS1418" s="333"/>
      <c r="JAT1418" s="333"/>
      <c r="JAU1418" s="333"/>
      <c r="JAV1418" s="333"/>
      <c r="JAW1418" s="333"/>
      <c r="JAX1418" s="333"/>
      <c r="JAY1418" s="333"/>
      <c r="JAZ1418" s="333"/>
      <c r="JBA1418" s="333"/>
      <c r="JBB1418" s="333"/>
      <c r="JBC1418" s="333"/>
      <c r="JBD1418" s="333"/>
      <c r="JBE1418" s="333"/>
      <c r="JBF1418" s="333"/>
      <c r="JBG1418" s="333"/>
      <c r="JBH1418" s="333"/>
      <c r="JBI1418" s="333"/>
      <c r="JBJ1418" s="333"/>
      <c r="JBK1418" s="333"/>
      <c r="JBL1418" s="333"/>
      <c r="JBM1418" s="333"/>
      <c r="JBN1418" s="333"/>
      <c r="JBO1418" s="333"/>
      <c r="JBP1418" s="333"/>
      <c r="JBQ1418" s="333"/>
      <c r="JBR1418" s="333"/>
      <c r="JBS1418" s="333"/>
      <c r="JBT1418" s="333"/>
      <c r="JBU1418" s="333"/>
      <c r="JBV1418" s="333"/>
      <c r="JBW1418" s="333"/>
      <c r="JBX1418" s="333"/>
      <c r="JBY1418" s="333"/>
      <c r="JBZ1418" s="333"/>
      <c r="JCA1418" s="333"/>
      <c r="JCB1418" s="333"/>
      <c r="JCC1418" s="333"/>
      <c r="JCD1418" s="333"/>
      <c r="JCE1418" s="333"/>
      <c r="JCF1418" s="333"/>
      <c r="JCG1418" s="333"/>
      <c r="JCH1418" s="333"/>
      <c r="JCI1418" s="333"/>
      <c r="JCJ1418" s="333"/>
      <c r="JCK1418" s="333"/>
      <c r="JCL1418" s="333"/>
      <c r="JCM1418" s="333"/>
      <c r="JCN1418" s="333"/>
      <c r="JCO1418" s="333"/>
      <c r="JCP1418" s="333"/>
      <c r="JCQ1418" s="333"/>
      <c r="JCR1418" s="333"/>
      <c r="JCS1418" s="333"/>
      <c r="JCT1418" s="333"/>
      <c r="JCU1418" s="333"/>
      <c r="JCV1418" s="333"/>
      <c r="JCW1418" s="333"/>
      <c r="JCX1418" s="333"/>
      <c r="JCY1418" s="333"/>
      <c r="JCZ1418" s="333"/>
      <c r="JDA1418" s="333"/>
      <c r="JDB1418" s="333"/>
      <c r="JDC1418" s="333"/>
      <c r="JDD1418" s="333"/>
      <c r="JDE1418" s="333"/>
      <c r="JDF1418" s="333"/>
      <c r="JDG1418" s="333"/>
      <c r="JDH1418" s="333"/>
      <c r="JDI1418" s="333"/>
      <c r="JDJ1418" s="333"/>
      <c r="JDK1418" s="333"/>
      <c r="JDL1418" s="333"/>
      <c r="JDM1418" s="333"/>
      <c r="JDN1418" s="333"/>
      <c r="JDO1418" s="333"/>
      <c r="JDP1418" s="333"/>
      <c r="JDQ1418" s="333"/>
      <c r="JDR1418" s="333"/>
      <c r="JDS1418" s="333"/>
      <c r="JDT1418" s="333"/>
      <c r="JDU1418" s="333"/>
      <c r="JDV1418" s="333"/>
      <c r="JDW1418" s="333"/>
      <c r="JDX1418" s="333"/>
      <c r="JDY1418" s="333"/>
      <c r="JDZ1418" s="333"/>
      <c r="JEA1418" s="333"/>
      <c r="JEB1418" s="333"/>
      <c r="JEC1418" s="333"/>
      <c r="JED1418" s="333"/>
      <c r="JEE1418" s="333"/>
      <c r="JEF1418" s="333"/>
      <c r="JEG1418" s="333"/>
      <c r="JEH1418" s="333"/>
      <c r="JEI1418" s="333"/>
      <c r="JEJ1418" s="333"/>
      <c r="JEK1418" s="333"/>
      <c r="JEL1418" s="333"/>
      <c r="JEM1418" s="333"/>
      <c r="JEN1418" s="333"/>
      <c r="JEO1418" s="333"/>
      <c r="JEP1418" s="333"/>
      <c r="JEQ1418" s="333"/>
      <c r="JER1418" s="333"/>
      <c r="JES1418" s="333"/>
      <c r="JET1418" s="333"/>
      <c r="JEU1418" s="333"/>
      <c r="JEV1418" s="333"/>
      <c r="JEW1418" s="333"/>
      <c r="JEX1418" s="333"/>
      <c r="JEY1418" s="333"/>
      <c r="JEZ1418" s="333"/>
      <c r="JFA1418" s="333"/>
      <c r="JFB1418" s="333"/>
      <c r="JFC1418" s="333"/>
      <c r="JFD1418" s="333"/>
      <c r="JFE1418" s="333"/>
      <c r="JFF1418" s="333"/>
      <c r="JFG1418" s="333"/>
      <c r="JFH1418" s="333"/>
      <c r="JFI1418" s="333"/>
      <c r="JFJ1418" s="333"/>
      <c r="JFK1418" s="333"/>
      <c r="JFL1418" s="333"/>
      <c r="JFM1418" s="333"/>
      <c r="JFN1418" s="333"/>
      <c r="JFO1418" s="333"/>
      <c r="JFP1418" s="333"/>
      <c r="JFQ1418" s="333"/>
      <c r="JFR1418" s="333"/>
      <c r="JFS1418" s="333"/>
      <c r="JFT1418" s="333"/>
      <c r="JFU1418" s="333"/>
      <c r="JFV1418" s="333"/>
      <c r="JFW1418" s="333"/>
      <c r="JFX1418" s="333"/>
      <c r="JFY1418" s="333"/>
      <c r="JFZ1418" s="333"/>
      <c r="JGA1418" s="333"/>
      <c r="JGB1418" s="333"/>
      <c r="JGC1418" s="333"/>
      <c r="JGD1418" s="333"/>
      <c r="JGE1418" s="333"/>
      <c r="JGF1418" s="333"/>
      <c r="JGG1418" s="333"/>
      <c r="JGH1418" s="333"/>
      <c r="JGI1418" s="333"/>
      <c r="JGJ1418" s="333"/>
      <c r="JGK1418" s="333"/>
      <c r="JGL1418" s="333"/>
      <c r="JGM1418" s="333"/>
      <c r="JGN1418" s="333"/>
      <c r="JGO1418" s="333"/>
      <c r="JGP1418" s="333"/>
      <c r="JGQ1418" s="333"/>
      <c r="JGR1418" s="333"/>
      <c r="JGS1418" s="333"/>
      <c r="JGT1418" s="333"/>
      <c r="JGU1418" s="333"/>
      <c r="JGV1418" s="333"/>
      <c r="JGW1418" s="333"/>
      <c r="JGX1418" s="333"/>
      <c r="JGY1418" s="333"/>
      <c r="JGZ1418" s="333"/>
      <c r="JHA1418" s="333"/>
      <c r="JHB1418" s="333"/>
      <c r="JHC1418" s="333"/>
      <c r="JHD1418" s="333"/>
      <c r="JHE1418" s="333"/>
      <c r="JHF1418" s="333"/>
      <c r="JHG1418" s="333"/>
      <c r="JHH1418" s="333"/>
      <c r="JHI1418" s="333"/>
      <c r="JHJ1418" s="333"/>
      <c r="JHK1418" s="333"/>
      <c r="JHL1418" s="333"/>
      <c r="JHM1418" s="333"/>
      <c r="JHN1418" s="333"/>
      <c r="JHO1418" s="333"/>
      <c r="JHP1418" s="333"/>
      <c r="JHQ1418" s="333"/>
      <c r="JHR1418" s="333"/>
      <c r="JHS1418" s="333"/>
      <c r="JHT1418" s="333"/>
      <c r="JHU1418" s="333"/>
      <c r="JHV1418" s="333"/>
      <c r="JHW1418" s="333"/>
      <c r="JHX1418" s="333"/>
      <c r="JHY1418" s="333"/>
      <c r="JHZ1418" s="333"/>
      <c r="JIA1418" s="333"/>
      <c r="JIB1418" s="333"/>
      <c r="JIC1418" s="333"/>
      <c r="JID1418" s="333"/>
      <c r="JIE1418" s="333"/>
      <c r="JIF1418" s="333"/>
      <c r="JIG1418" s="333"/>
      <c r="JIH1418" s="333"/>
      <c r="JII1418" s="333"/>
      <c r="JIJ1418" s="333"/>
      <c r="JIK1418" s="333"/>
      <c r="JIL1418" s="333"/>
      <c r="JIM1418" s="333"/>
      <c r="JIN1418" s="333"/>
      <c r="JIO1418" s="333"/>
      <c r="JIP1418" s="333"/>
      <c r="JIQ1418" s="333"/>
      <c r="JIR1418" s="333"/>
      <c r="JIS1418" s="333"/>
      <c r="JIT1418" s="333"/>
      <c r="JIU1418" s="333"/>
      <c r="JIV1418" s="333"/>
      <c r="JIW1418" s="333"/>
      <c r="JIX1418" s="333"/>
      <c r="JIY1418" s="333"/>
      <c r="JIZ1418" s="333"/>
      <c r="JJA1418" s="333"/>
      <c r="JJB1418" s="333"/>
      <c r="JJC1418" s="333"/>
      <c r="JJD1418" s="333"/>
      <c r="JJE1418" s="333"/>
      <c r="JJF1418" s="333"/>
      <c r="JJG1418" s="333"/>
      <c r="JJH1418" s="333"/>
      <c r="JJI1418" s="333"/>
      <c r="JJJ1418" s="333"/>
      <c r="JJK1418" s="333"/>
      <c r="JJL1418" s="333"/>
      <c r="JJM1418" s="333"/>
      <c r="JJN1418" s="333"/>
      <c r="JJO1418" s="333"/>
      <c r="JJP1418" s="333"/>
      <c r="JJQ1418" s="333"/>
      <c r="JJR1418" s="333"/>
      <c r="JJS1418" s="333"/>
      <c r="JJT1418" s="333"/>
      <c r="JJU1418" s="333"/>
      <c r="JJV1418" s="333"/>
      <c r="JJW1418" s="333"/>
      <c r="JJX1418" s="333"/>
      <c r="JJY1418" s="333"/>
      <c r="JJZ1418" s="333"/>
      <c r="JKA1418" s="333"/>
      <c r="JKB1418" s="333"/>
      <c r="JKC1418" s="333"/>
      <c r="JKD1418" s="333"/>
      <c r="JKE1418" s="333"/>
      <c r="JKF1418" s="333"/>
      <c r="JKG1418" s="333"/>
      <c r="JKH1418" s="333"/>
      <c r="JKI1418" s="333"/>
      <c r="JKJ1418" s="333"/>
      <c r="JKK1418" s="333"/>
      <c r="JKL1418" s="333"/>
      <c r="JKM1418" s="333"/>
      <c r="JKN1418" s="333"/>
      <c r="JKO1418" s="333"/>
      <c r="JKP1418" s="333"/>
      <c r="JKQ1418" s="333"/>
      <c r="JKR1418" s="333"/>
      <c r="JKS1418" s="333"/>
      <c r="JKT1418" s="333"/>
      <c r="JKU1418" s="333"/>
      <c r="JKV1418" s="333"/>
      <c r="JKW1418" s="333"/>
      <c r="JKX1418" s="333"/>
      <c r="JKY1418" s="333"/>
      <c r="JKZ1418" s="333"/>
      <c r="JLA1418" s="333"/>
      <c r="JLB1418" s="333"/>
      <c r="JLC1418" s="333"/>
      <c r="JLD1418" s="333"/>
      <c r="JLE1418" s="333"/>
      <c r="JLF1418" s="333"/>
      <c r="JLG1418" s="333"/>
      <c r="JLH1418" s="333"/>
      <c r="JLI1418" s="333"/>
      <c r="JLJ1418" s="333"/>
      <c r="JLK1418" s="333"/>
      <c r="JLL1418" s="333"/>
      <c r="JLM1418" s="333"/>
      <c r="JLN1418" s="333"/>
      <c r="JLO1418" s="333"/>
      <c r="JLP1418" s="333"/>
      <c r="JLQ1418" s="333"/>
      <c r="JLR1418" s="333"/>
      <c r="JLS1418" s="333"/>
      <c r="JLT1418" s="333"/>
      <c r="JLU1418" s="333"/>
      <c r="JLV1418" s="333"/>
      <c r="JLW1418" s="333"/>
      <c r="JLX1418" s="333"/>
      <c r="JLY1418" s="333"/>
      <c r="JLZ1418" s="333"/>
      <c r="JMA1418" s="333"/>
      <c r="JMB1418" s="333"/>
      <c r="JMC1418" s="333"/>
      <c r="JMD1418" s="333"/>
      <c r="JME1418" s="333"/>
      <c r="JMF1418" s="333"/>
      <c r="JMG1418" s="333"/>
      <c r="JMH1418" s="333"/>
      <c r="JMI1418" s="333"/>
      <c r="JMJ1418" s="333"/>
      <c r="JMK1418" s="333"/>
      <c r="JML1418" s="333"/>
      <c r="JMM1418" s="333"/>
      <c r="JMN1418" s="333"/>
      <c r="JMO1418" s="333"/>
      <c r="JMP1418" s="333"/>
      <c r="JMQ1418" s="333"/>
      <c r="JMR1418" s="333"/>
      <c r="JMS1418" s="333"/>
      <c r="JMT1418" s="333"/>
      <c r="JMU1418" s="333"/>
      <c r="JMV1418" s="333"/>
      <c r="JMW1418" s="333"/>
      <c r="JMX1418" s="333"/>
      <c r="JMY1418" s="333"/>
      <c r="JMZ1418" s="333"/>
      <c r="JNA1418" s="333"/>
      <c r="JNB1418" s="333"/>
      <c r="JNC1418" s="333"/>
      <c r="JND1418" s="333"/>
      <c r="JNE1418" s="333"/>
      <c r="JNF1418" s="333"/>
      <c r="JNG1418" s="333"/>
      <c r="JNH1418" s="333"/>
      <c r="JNI1418" s="333"/>
      <c r="JNJ1418" s="333"/>
      <c r="JNK1418" s="333"/>
      <c r="JNL1418" s="333"/>
      <c r="JNM1418" s="333"/>
      <c r="JNN1418" s="333"/>
      <c r="JNO1418" s="333"/>
      <c r="JNP1418" s="333"/>
      <c r="JNQ1418" s="333"/>
      <c r="JNR1418" s="333"/>
      <c r="JNS1418" s="333"/>
      <c r="JNT1418" s="333"/>
      <c r="JNU1418" s="333"/>
      <c r="JNV1418" s="333"/>
      <c r="JNW1418" s="333"/>
      <c r="JNX1418" s="333"/>
      <c r="JNY1418" s="333"/>
      <c r="JNZ1418" s="333"/>
      <c r="JOA1418" s="333"/>
      <c r="JOB1418" s="333"/>
      <c r="JOC1418" s="333"/>
      <c r="JOD1418" s="333"/>
      <c r="JOE1418" s="333"/>
      <c r="JOF1418" s="333"/>
      <c r="JOG1418" s="333"/>
      <c r="JOH1418" s="333"/>
      <c r="JOI1418" s="333"/>
      <c r="JOJ1418" s="333"/>
      <c r="JOK1418" s="333"/>
      <c r="JOL1418" s="333"/>
      <c r="JOM1418" s="333"/>
      <c r="JON1418" s="333"/>
      <c r="JOO1418" s="333"/>
      <c r="JOP1418" s="333"/>
      <c r="JOQ1418" s="333"/>
      <c r="JOR1418" s="333"/>
      <c r="JOS1418" s="333"/>
      <c r="JOT1418" s="333"/>
      <c r="JOU1418" s="333"/>
      <c r="JOV1418" s="333"/>
      <c r="JOW1418" s="333"/>
      <c r="JOX1418" s="333"/>
      <c r="JOY1418" s="333"/>
      <c r="JOZ1418" s="333"/>
      <c r="JPA1418" s="333"/>
      <c r="JPB1418" s="333"/>
      <c r="JPC1418" s="333"/>
      <c r="JPD1418" s="333"/>
      <c r="JPE1418" s="333"/>
      <c r="JPF1418" s="333"/>
      <c r="JPG1418" s="333"/>
      <c r="JPH1418" s="333"/>
      <c r="JPI1418" s="333"/>
      <c r="JPJ1418" s="333"/>
      <c r="JPK1418" s="333"/>
      <c r="JPL1418" s="333"/>
      <c r="JPM1418" s="333"/>
      <c r="JPN1418" s="333"/>
      <c r="JPO1418" s="333"/>
      <c r="JPP1418" s="333"/>
      <c r="JPQ1418" s="333"/>
      <c r="JPR1418" s="333"/>
      <c r="JPS1418" s="333"/>
      <c r="JPT1418" s="333"/>
      <c r="JPU1418" s="333"/>
      <c r="JPV1418" s="333"/>
      <c r="JPW1418" s="333"/>
      <c r="JPX1418" s="333"/>
      <c r="JPY1418" s="333"/>
      <c r="JPZ1418" s="333"/>
      <c r="JQA1418" s="333"/>
      <c r="JQB1418" s="333"/>
      <c r="JQC1418" s="333"/>
      <c r="JQD1418" s="333"/>
      <c r="JQE1418" s="333"/>
      <c r="JQF1418" s="333"/>
      <c r="JQG1418" s="333"/>
      <c r="JQH1418" s="333"/>
      <c r="JQI1418" s="333"/>
      <c r="JQJ1418" s="333"/>
      <c r="JQK1418" s="333"/>
      <c r="JQL1418" s="333"/>
      <c r="JQM1418" s="333"/>
      <c r="JQN1418" s="333"/>
      <c r="JQO1418" s="333"/>
      <c r="JQP1418" s="333"/>
      <c r="JQQ1418" s="333"/>
      <c r="JQR1418" s="333"/>
      <c r="JQS1418" s="333"/>
      <c r="JQT1418" s="333"/>
      <c r="JQU1418" s="333"/>
      <c r="JQV1418" s="333"/>
      <c r="JQW1418" s="333"/>
      <c r="JQX1418" s="333"/>
      <c r="JQY1418" s="333"/>
      <c r="JQZ1418" s="333"/>
      <c r="JRA1418" s="333"/>
      <c r="JRB1418" s="333"/>
      <c r="JRC1418" s="333"/>
      <c r="JRD1418" s="333"/>
      <c r="JRE1418" s="333"/>
      <c r="JRF1418" s="333"/>
      <c r="JRG1418" s="333"/>
      <c r="JRH1418" s="333"/>
      <c r="JRI1418" s="333"/>
      <c r="JRJ1418" s="333"/>
      <c r="JRK1418" s="333"/>
      <c r="JRL1418" s="333"/>
      <c r="JRM1418" s="333"/>
      <c r="JRN1418" s="333"/>
      <c r="JRO1418" s="333"/>
      <c r="JRP1418" s="333"/>
      <c r="JRQ1418" s="333"/>
      <c r="JRR1418" s="333"/>
      <c r="JRS1418" s="333"/>
      <c r="JRT1418" s="333"/>
      <c r="JRU1418" s="333"/>
      <c r="JRV1418" s="333"/>
      <c r="JRW1418" s="333"/>
      <c r="JRX1418" s="333"/>
      <c r="JRY1418" s="333"/>
      <c r="JRZ1418" s="333"/>
      <c r="JSA1418" s="333"/>
      <c r="JSB1418" s="333"/>
      <c r="JSC1418" s="333"/>
      <c r="JSD1418" s="333"/>
      <c r="JSE1418" s="333"/>
      <c r="JSF1418" s="333"/>
      <c r="JSG1418" s="333"/>
      <c r="JSH1418" s="333"/>
      <c r="JSI1418" s="333"/>
      <c r="JSJ1418" s="333"/>
      <c r="JSK1418" s="333"/>
      <c r="JSL1418" s="333"/>
      <c r="JSM1418" s="333"/>
      <c r="JSN1418" s="333"/>
      <c r="JSO1418" s="333"/>
      <c r="JSP1418" s="333"/>
      <c r="JSQ1418" s="333"/>
      <c r="JSR1418" s="333"/>
      <c r="JSS1418" s="333"/>
      <c r="JST1418" s="333"/>
      <c r="JSU1418" s="333"/>
      <c r="JSV1418" s="333"/>
      <c r="JSW1418" s="333"/>
      <c r="JSX1418" s="333"/>
      <c r="JSY1418" s="333"/>
      <c r="JSZ1418" s="333"/>
      <c r="JTA1418" s="333"/>
      <c r="JTB1418" s="333"/>
      <c r="JTC1418" s="333"/>
      <c r="JTD1418" s="333"/>
      <c r="JTE1418" s="333"/>
      <c r="JTF1418" s="333"/>
      <c r="JTG1418" s="333"/>
      <c r="JTH1418" s="333"/>
      <c r="JTI1418" s="333"/>
      <c r="JTJ1418" s="333"/>
      <c r="JTK1418" s="333"/>
      <c r="JTL1418" s="333"/>
      <c r="JTM1418" s="333"/>
      <c r="JTN1418" s="333"/>
      <c r="JTO1418" s="333"/>
      <c r="JTP1418" s="333"/>
      <c r="JTQ1418" s="333"/>
      <c r="JTR1418" s="333"/>
      <c r="JTS1418" s="333"/>
      <c r="JTT1418" s="333"/>
      <c r="JTU1418" s="333"/>
      <c r="JTV1418" s="333"/>
      <c r="JTW1418" s="333"/>
      <c r="JTX1418" s="333"/>
      <c r="JTY1418" s="333"/>
      <c r="JTZ1418" s="333"/>
      <c r="JUA1418" s="333"/>
      <c r="JUB1418" s="333"/>
      <c r="JUC1418" s="333"/>
      <c r="JUD1418" s="333"/>
      <c r="JUE1418" s="333"/>
      <c r="JUF1418" s="333"/>
      <c r="JUG1418" s="333"/>
      <c r="JUH1418" s="333"/>
      <c r="JUI1418" s="333"/>
      <c r="JUJ1418" s="333"/>
      <c r="JUK1418" s="333"/>
      <c r="JUL1418" s="333"/>
      <c r="JUM1418" s="333"/>
      <c r="JUN1418" s="333"/>
      <c r="JUO1418" s="333"/>
      <c r="JUP1418" s="333"/>
      <c r="JUQ1418" s="333"/>
      <c r="JUR1418" s="333"/>
      <c r="JUS1418" s="333"/>
      <c r="JUT1418" s="333"/>
      <c r="JUU1418" s="333"/>
      <c r="JUV1418" s="333"/>
      <c r="JUW1418" s="333"/>
      <c r="JUX1418" s="333"/>
      <c r="JUY1418" s="333"/>
      <c r="JUZ1418" s="333"/>
      <c r="JVA1418" s="333"/>
      <c r="JVB1418" s="333"/>
      <c r="JVC1418" s="333"/>
      <c r="JVD1418" s="333"/>
      <c r="JVE1418" s="333"/>
      <c r="JVF1418" s="333"/>
      <c r="JVG1418" s="333"/>
      <c r="JVH1418" s="333"/>
      <c r="JVI1418" s="333"/>
      <c r="JVJ1418" s="333"/>
      <c r="JVK1418" s="333"/>
      <c r="JVL1418" s="333"/>
      <c r="JVM1418" s="333"/>
      <c r="JVN1418" s="333"/>
      <c r="JVO1418" s="333"/>
      <c r="JVP1418" s="333"/>
      <c r="JVQ1418" s="333"/>
      <c r="JVR1418" s="333"/>
      <c r="JVS1418" s="333"/>
      <c r="JVT1418" s="333"/>
      <c r="JVU1418" s="333"/>
      <c r="JVV1418" s="333"/>
      <c r="JVW1418" s="333"/>
      <c r="JVX1418" s="333"/>
      <c r="JVY1418" s="333"/>
      <c r="JVZ1418" s="333"/>
      <c r="JWA1418" s="333"/>
      <c r="JWB1418" s="333"/>
      <c r="JWC1418" s="333"/>
      <c r="JWD1418" s="333"/>
      <c r="JWE1418" s="333"/>
      <c r="JWF1418" s="333"/>
      <c r="JWG1418" s="333"/>
      <c r="JWH1418" s="333"/>
      <c r="JWI1418" s="333"/>
      <c r="JWJ1418" s="333"/>
      <c r="JWK1418" s="333"/>
      <c r="JWL1418" s="333"/>
      <c r="JWM1418" s="333"/>
      <c r="JWN1418" s="333"/>
      <c r="JWO1418" s="333"/>
      <c r="JWP1418" s="333"/>
      <c r="JWQ1418" s="333"/>
      <c r="JWR1418" s="333"/>
      <c r="JWS1418" s="333"/>
      <c r="JWT1418" s="333"/>
      <c r="JWU1418" s="333"/>
      <c r="JWV1418" s="333"/>
      <c r="JWW1418" s="333"/>
      <c r="JWX1418" s="333"/>
      <c r="JWY1418" s="333"/>
      <c r="JWZ1418" s="333"/>
      <c r="JXA1418" s="333"/>
      <c r="JXB1418" s="333"/>
      <c r="JXC1418" s="333"/>
      <c r="JXD1418" s="333"/>
      <c r="JXE1418" s="333"/>
      <c r="JXF1418" s="333"/>
      <c r="JXG1418" s="333"/>
      <c r="JXH1418" s="333"/>
      <c r="JXI1418" s="333"/>
      <c r="JXJ1418" s="333"/>
      <c r="JXK1418" s="333"/>
      <c r="JXL1418" s="333"/>
      <c r="JXM1418" s="333"/>
      <c r="JXN1418" s="333"/>
      <c r="JXO1418" s="333"/>
      <c r="JXP1418" s="333"/>
      <c r="JXQ1418" s="333"/>
      <c r="JXR1418" s="333"/>
      <c r="JXS1418" s="333"/>
      <c r="JXT1418" s="333"/>
      <c r="JXU1418" s="333"/>
      <c r="JXV1418" s="333"/>
      <c r="JXW1418" s="333"/>
      <c r="JXX1418" s="333"/>
      <c r="JXY1418" s="333"/>
      <c r="JXZ1418" s="333"/>
      <c r="JYA1418" s="333"/>
      <c r="JYB1418" s="333"/>
      <c r="JYC1418" s="333"/>
      <c r="JYD1418" s="333"/>
      <c r="JYE1418" s="333"/>
      <c r="JYF1418" s="333"/>
      <c r="JYG1418" s="333"/>
      <c r="JYH1418" s="333"/>
      <c r="JYI1418" s="333"/>
      <c r="JYJ1418" s="333"/>
      <c r="JYK1418" s="333"/>
      <c r="JYL1418" s="333"/>
      <c r="JYM1418" s="333"/>
      <c r="JYN1418" s="333"/>
      <c r="JYO1418" s="333"/>
      <c r="JYP1418" s="333"/>
      <c r="JYQ1418" s="333"/>
      <c r="JYR1418" s="333"/>
      <c r="JYS1418" s="333"/>
      <c r="JYT1418" s="333"/>
      <c r="JYU1418" s="333"/>
      <c r="JYV1418" s="333"/>
      <c r="JYW1418" s="333"/>
      <c r="JYX1418" s="333"/>
      <c r="JYY1418" s="333"/>
      <c r="JYZ1418" s="333"/>
      <c r="JZA1418" s="333"/>
      <c r="JZB1418" s="333"/>
      <c r="JZC1418" s="333"/>
      <c r="JZD1418" s="333"/>
      <c r="JZE1418" s="333"/>
      <c r="JZF1418" s="333"/>
      <c r="JZG1418" s="333"/>
      <c r="JZH1418" s="333"/>
      <c r="JZI1418" s="333"/>
      <c r="JZJ1418" s="333"/>
      <c r="JZK1418" s="333"/>
      <c r="JZL1418" s="333"/>
      <c r="JZM1418" s="333"/>
      <c r="JZN1418" s="333"/>
      <c r="JZO1418" s="333"/>
      <c r="JZP1418" s="333"/>
      <c r="JZQ1418" s="333"/>
      <c r="JZR1418" s="333"/>
      <c r="JZS1418" s="333"/>
      <c r="JZT1418" s="333"/>
      <c r="JZU1418" s="333"/>
      <c r="JZV1418" s="333"/>
      <c r="JZW1418" s="333"/>
      <c r="JZX1418" s="333"/>
      <c r="JZY1418" s="333"/>
      <c r="JZZ1418" s="333"/>
      <c r="KAA1418" s="333"/>
      <c r="KAB1418" s="333"/>
      <c r="KAC1418" s="333"/>
      <c r="KAD1418" s="333"/>
      <c r="KAE1418" s="333"/>
      <c r="KAF1418" s="333"/>
      <c r="KAG1418" s="333"/>
      <c r="KAH1418" s="333"/>
      <c r="KAI1418" s="333"/>
      <c r="KAJ1418" s="333"/>
      <c r="KAK1418" s="333"/>
      <c r="KAL1418" s="333"/>
      <c r="KAM1418" s="333"/>
      <c r="KAN1418" s="333"/>
      <c r="KAO1418" s="333"/>
      <c r="KAP1418" s="333"/>
      <c r="KAQ1418" s="333"/>
      <c r="KAR1418" s="333"/>
      <c r="KAS1418" s="333"/>
      <c r="KAT1418" s="333"/>
      <c r="KAU1418" s="333"/>
      <c r="KAV1418" s="333"/>
      <c r="KAW1418" s="333"/>
      <c r="KAX1418" s="333"/>
      <c r="KAY1418" s="333"/>
      <c r="KAZ1418" s="333"/>
      <c r="KBA1418" s="333"/>
      <c r="KBB1418" s="333"/>
      <c r="KBC1418" s="333"/>
      <c r="KBD1418" s="333"/>
      <c r="KBE1418" s="333"/>
      <c r="KBF1418" s="333"/>
      <c r="KBG1418" s="333"/>
      <c r="KBH1418" s="333"/>
      <c r="KBI1418" s="333"/>
      <c r="KBJ1418" s="333"/>
      <c r="KBK1418" s="333"/>
      <c r="KBL1418" s="333"/>
      <c r="KBM1418" s="333"/>
      <c r="KBN1418" s="333"/>
      <c r="KBO1418" s="333"/>
      <c r="KBP1418" s="333"/>
      <c r="KBQ1418" s="333"/>
      <c r="KBR1418" s="333"/>
      <c r="KBS1418" s="333"/>
      <c r="KBT1418" s="333"/>
      <c r="KBU1418" s="333"/>
      <c r="KBV1418" s="333"/>
      <c r="KBW1418" s="333"/>
      <c r="KBX1418" s="333"/>
      <c r="KBY1418" s="333"/>
      <c r="KBZ1418" s="333"/>
      <c r="KCA1418" s="333"/>
      <c r="KCB1418" s="333"/>
      <c r="KCC1418" s="333"/>
      <c r="KCD1418" s="333"/>
      <c r="KCE1418" s="333"/>
      <c r="KCF1418" s="333"/>
      <c r="KCG1418" s="333"/>
      <c r="KCH1418" s="333"/>
      <c r="KCI1418" s="333"/>
      <c r="KCJ1418" s="333"/>
      <c r="KCK1418" s="333"/>
      <c r="KCL1418" s="333"/>
      <c r="KCM1418" s="333"/>
      <c r="KCN1418" s="333"/>
      <c r="KCO1418" s="333"/>
      <c r="KCP1418" s="333"/>
      <c r="KCQ1418" s="333"/>
      <c r="KCR1418" s="333"/>
      <c r="KCS1418" s="333"/>
      <c r="KCT1418" s="333"/>
      <c r="KCU1418" s="333"/>
      <c r="KCV1418" s="333"/>
      <c r="KCW1418" s="333"/>
      <c r="KCX1418" s="333"/>
      <c r="KCY1418" s="333"/>
      <c r="KCZ1418" s="333"/>
      <c r="KDA1418" s="333"/>
      <c r="KDB1418" s="333"/>
      <c r="KDC1418" s="333"/>
      <c r="KDD1418" s="333"/>
      <c r="KDE1418" s="333"/>
      <c r="KDF1418" s="333"/>
      <c r="KDG1418" s="333"/>
      <c r="KDH1418" s="333"/>
      <c r="KDI1418" s="333"/>
      <c r="KDJ1418" s="333"/>
      <c r="KDK1418" s="333"/>
      <c r="KDL1418" s="333"/>
      <c r="KDM1418" s="333"/>
      <c r="KDN1418" s="333"/>
      <c r="KDO1418" s="333"/>
      <c r="KDP1418" s="333"/>
      <c r="KDQ1418" s="333"/>
      <c r="KDR1418" s="333"/>
      <c r="KDS1418" s="333"/>
      <c r="KDT1418" s="333"/>
      <c r="KDU1418" s="333"/>
      <c r="KDV1418" s="333"/>
      <c r="KDW1418" s="333"/>
      <c r="KDX1418" s="333"/>
      <c r="KDY1418" s="333"/>
      <c r="KDZ1418" s="333"/>
      <c r="KEA1418" s="333"/>
      <c r="KEB1418" s="333"/>
      <c r="KEC1418" s="333"/>
      <c r="KED1418" s="333"/>
      <c r="KEE1418" s="333"/>
      <c r="KEF1418" s="333"/>
      <c r="KEG1418" s="333"/>
      <c r="KEH1418" s="333"/>
      <c r="KEI1418" s="333"/>
      <c r="KEJ1418" s="333"/>
      <c r="KEK1418" s="333"/>
      <c r="KEL1418" s="333"/>
      <c r="KEM1418" s="333"/>
      <c r="KEN1418" s="333"/>
      <c r="KEO1418" s="333"/>
      <c r="KEP1418" s="333"/>
      <c r="KEQ1418" s="333"/>
      <c r="KER1418" s="333"/>
      <c r="KES1418" s="333"/>
      <c r="KET1418" s="333"/>
      <c r="KEU1418" s="333"/>
      <c r="KEV1418" s="333"/>
      <c r="KEW1418" s="333"/>
      <c r="KEX1418" s="333"/>
      <c r="KEY1418" s="333"/>
      <c r="KEZ1418" s="333"/>
      <c r="KFA1418" s="333"/>
      <c r="KFB1418" s="333"/>
      <c r="KFC1418" s="333"/>
      <c r="KFD1418" s="333"/>
      <c r="KFE1418" s="333"/>
      <c r="KFF1418" s="333"/>
      <c r="KFG1418" s="333"/>
      <c r="KFH1418" s="333"/>
      <c r="KFI1418" s="333"/>
      <c r="KFJ1418" s="333"/>
      <c r="KFK1418" s="333"/>
      <c r="KFL1418" s="333"/>
      <c r="KFM1418" s="333"/>
      <c r="KFN1418" s="333"/>
      <c r="KFO1418" s="333"/>
      <c r="KFP1418" s="333"/>
      <c r="KFQ1418" s="333"/>
      <c r="KFR1418" s="333"/>
      <c r="KFS1418" s="333"/>
      <c r="KFT1418" s="333"/>
      <c r="KFU1418" s="333"/>
      <c r="KFV1418" s="333"/>
      <c r="KFW1418" s="333"/>
      <c r="KFX1418" s="333"/>
      <c r="KFY1418" s="333"/>
      <c r="KFZ1418" s="333"/>
      <c r="KGA1418" s="333"/>
      <c r="KGB1418" s="333"/>
      <c r="KGC1418" s="333"/>
      <c r="KGD1418" s="333"/>
      <c r="KGE1418" s="333"/>
      <c r="KGF1418" s="333"/>
      <c r="KGG1418" s="333"/>
      <c r="KGH1418" s="333"/>
      <c r="KGI1418" s="333"/>
      <c r="KGJ1418" s="333"/>
      <c r="KGK1418" s="333"/>
      <c r="KGL1418" s="333"/>
      <c r="KGM1418" s="333"/>
      <c r="KGN1418" s="333"/>
      <c r="KGO1418" s="333"/>
      <c r="KGP1418" s="333"/>
      <c r="KGQ1418" s="333"/>
      <c r="KGR1418" s="333"/>
      <c r="KGS1418" s="333"/>
      <c r="KGT1418" s="333"/>
      <c r="KGU1418" s="333"/>
      <c r="KGV1418" s="333"/>
      <c r="KGW1418" s="333"/>
      <c r="KGX1418" s="333"/>
      <c r="KGY1418" s="333"/>
      <c r="KGZ1418" s="333"/>
      <c r="KHA1418" s="333"/>
      <c r="KHB1418" s="333"/>
      <c r="KHC1418" s="333"/>
      <c r="KHD1418" s="333"/>
      <c r="KHE1418" s="333"/>
      <c r="KHF1418" s="333"/>
      <c r="KHG1418" s="333"/>
      <c r="KHH1418" s="333"/>
      <c r="KHI1418" s="333"/>
      <c r="KHJ1418" s="333"/>
      <c r="KHK1418" s="333"/>
      <c r="KHL1418" s="333"/>
      <c r="KHM1418" s="333"/>
      <c r="KHN1418" s="333"/>
      <c r="KHO1418" s="333"/>
      <c r="KHP1418" s="333"/>
      <c r="KHQ1418" s="333"/>
      <c r="KHR1418" s="333"/>
      <c r="KHS1418" s="333"/>
      <c r="KHT1418" s="333"/>
      <c r="KHU1418" s="333"/>
      <c r="KHV1418" s="333"/>
      <c r="KHW1418" s="333"/>
      <c r="KHX1418" s="333"/>
      <c r="KHY1418" s="333"/>
      <c r="KHZ1418" s="333"/>
      <c r="KIA1418" s="333"/>
      <c r="KIB1418" s="333"/>
      <c r="KIC1418" s="333"/>
      <c r="KID1418" s="333"/>
      <c r="KIE1418" s="333"/>
      <c r="KIF1418" s="333"/>
      <c r="KIG1418" s="333"/>
      <c r="KIH1418" s="333"/>
      <c r="KII1418" s="333"/>
      <c r="KIJ1418" s="333"/>
      <c r="KIK1418" s="333"/>
      <c r="KIL1418" s="333"/>
      <c r="KIM1418" s="333"/>
      <c r="KIN1418" s="333"/>
      <c r="KIO1418" s="333"/>
      <c r="KIP1418" s="333"/>
      <c r="KIQ1418" s="333"/>
      <c r="KIR1418" s="333"/>
      <c r="KIS1418" s="333"/>
      <c r="KIT1418" s="333"/>
      <c r="KIU1418" s="333"/>
      <c r="KIV1418" s="333"/>
      <c r="KIW1418" s="333"/>
      <c r="KIX1418" s="333"/>
      <c r="KIY1418" s="333"/>
      <c r="KIZ1418" s="333"/>
      <c r="KJA1418" s="333"/>
      <c r="KJB1418" s="333"/>
      <c r="KJC1418" s="333"/>
      <c r="KJD1418" s="333"/>
      <c r="KJE1418" s="333"/>
      <c r="KJF1418" s="333"/>
      <c r="KJG1418" s="333"/>
      <c r="KJH1418" s="333"/>
      <c r="KJI1418" s="333"/>
      <c r="KJJ1418" s="333"/>
      <c r="KJK1418" s="333"/>
      <c r="KJL1418" s="333"/>
      <c r="KJM1418" s="333"/>
      <c r="KJN1418" s="333"/>
      <c r="KJO1418" s="333"/>
      <c r="KJP1418" s="333"/>
      <c r="KJQ1418" s="333"/>
      <c r="KJR1418" s="333"/>
      <c r="KJS1418" s="333"/>
      <c r="KJT1418" s="333"/>
      <c r="KJU1418" s="333"/>
      <c r="KJV1418" s="333"/>
      <c r="KJW1418" s="333"/>
      <c r="KJX1418" s="333"/>
      <c r="KJY1418" s="333"/>
      <c r="KJZ1418" s="333"/>
      <c r="KKA1418" s="333"/>
      <c r="KKB1418" s="333"/>
      <c r="KKC1418" s="333"/>
      <c r="KKD1418" s="333"/>
      <c r="KKE1418" s="333"/>
      <c r="KKF1418" s="333"/>
      <c r="KKG1418" s="333"/>
      <c r="KKH1418" s="333"/>
      <c r="KKI1418" s="333"/>
      <c r="KKJ1418" s="333"/>
      <c r="KKK1418" s="333"/>
      <c r="KKL1418" s="333"/>
      <c r="KKM1418" s="333"/>
      <c r="KKN1418" s="333"/>
      <c r="KKO1418" s="333"/>
      <c r="KKP1418" s="333"/>
      <c r="KKQ1418" s="333"/>
      <c r="KKR1418" s="333"/>
      <c r="KKS1418" s="333"/>
      <c r="KKT1418" s="333"/>
      <c r="KKU1418" s="333"/>
      <c r="KKV1418" s="333"/>
      <c r="KKW1418" s="333"/>
      <c r="KKX1418" s="333"/>
      <c r="KKY1418" s="333"/>
      <c r="KKZ1418" s="333"/>
      <c r="KLA1418" s="333"/>
      <c r="KLB1418" s="333"/>
      <c r="KLC1418" s="333"/>
      <c r="KLD1418" s="333"/>
      <c r="KLE1418" s="333"/>
      <c r="KLF1418" s="333"/>
      <c r="KLG1418" s="333"/>
      <c r="KLH1418" s="333"/>
      <c r="KLI1418" s="333"/>
      <c r="KLJ1418" s="333"/>
      <c r="KLK1418" s="333"/>
      <c r="KLL1418" s="333"/>
      <c r="KLM1418" s="333"/>
      <c r="KLN1418" s="333"/>
      <c r="KLO1418" s="333"/>
      <c r="KLP1418" s="333"/>
      <c r="KLQ1418" s="333"/>
      <c r="KLR1418" s="333"/>
      <c r="KLS1418" s="333"/>
      <c r="KLT1418" s="333"/>
      <c r="KLU1418" s="333"/>
      <c r="KLV1418" s="333"/>
      <c r="KLW1418" s="333"/>
      <c r="KLX1418" s="333"/>
      <c r="KLY1418" s="333"/>
      <c r="KLZ1418" s="333"/>
      <c r="KMA1418" s="333"/>
      <c r="KMB1418" s="333"/>
      <c r="KMC1418" s="333"/>
      <c r="KMD1418" s="333"/>
      <c r="KME1418" s="333"/>
      <c r="KMF1418" s="333"/>
      <c r="KMG1418" s="333"/>
      <c r="KMH1418" s="333"/>
      <c r="KMI1418" s="333"/>
      <c r="KMJ1418" s="333"/>
      <c r="KMK1418" s="333"/>
      <c r="KML1418" s="333"/>
      <c r="KMM1418" s="333"/>
      <c r="KMN1418" s="333"/>
      <c r="KMO1418" s="333"/>
      <c r="KMP1418" s="333"/>
      <c r="KMQ1418" s="333"/>
      <c r="KMR1418" s="333"/>
      <c r="KMS1418" s="333"/>
      <c r="KMT1418" s="333"/>
      <c r="KMU1418" s="333"/>
      <c r="KMV1418" s="333"/>
      <c r="KMW1418" s="333"/>
      <c r="KMX1418" s="333"/>
      <c r="KMY1418" s="333"/>
      <c r="KMZ1418" s="333"/>
      <c r="KNA1418" s="333"/>
      <c r="KNB1418" s="333"/>
      <c r="KNC1418" s="333"/>
      <c r="KND1418" s="333"/>
      <c r="KNE1418" s="333"/>
      <c r="KNF1418" s="333"/>
      <c r="KNG1418" s="333"/>
      <c r="KNH1418" s="333"/>
      <c r="KNI1418" s="333"/>
      <c r="KNJ1418" s="333"/>
      <c r="KNK1418" s="333"/>
      <c r="KNL1418" s="333"/>
      <c r="KNM1418" s="333"/>
      <c r="KNN1418" s="333"/>
      <c r="KNO1418" s="333"/>
      <c r="KNP1418" s="333"/>
      <c r="KNQ1418" s="333"/>
      <c r="KNR1418" s="333"/>
      <c r="KNS1418" s="333"/>
      <c r="KNT1418" s="333"/>
      <c r="KNU1418" s="333"/>
      <c r="KNV1418" s="333"/>
      <c r="KNW1418" s="333"/>
      <c r="KNX1418" s="333"/>
      <c r="KNY1418" s="333"/>
      <c r="KNZ1418" s="333"/>
      <c r="KOA1418" s="333"/>
      <c r="KOB1418" s="333"/>
      <c r="KOC1418" s="333"/>
      <c r="KOD1418" s="333"/>
      <c r="KOE1418" s="333"/>
      <c r="KOF1418" s="333"/>
      <c r="KOG1418" s="333"/>
      <c r="KOH1418" s="333"/>
      <c r="KOI1418" s="333"/>
      <c r="KOJ1418" s="333"/>
      <c r="KOK1418" s="333"/>
      <c r="KOL1418" s="333"/>
      <c r="KOM1418" s="333"/>
      <c r="KON1418" s="333"/>
      <c r="KOO1418" s="333"/>
      <c r="KOP1418" s="333"/>
      <c r="KOQ1418" s="333"/>
      <c r="KOR1418" s="333"/>
      <c r="KOS1418" s="333"/>
      <c r="KOT1418" s="333"/>
      <c r="KOU1418" s="333"/>
      <c r="KOV1418" s="333"/>
      <c r="KOW1418" s="333"/>
      <c r="KOX1418" s="333"/>
      <c r="KOY1418" s="333"/>
      <c r="KOZ1418" s="333"/>
      <c r="KPA1418" s="333"/>
      <c r="KPB1418" s="333"/>
      <c r="KPC1418" s="333"/>
      <c r="KPD1418" s="333"/>
      <c r="KPE1418" s="333"/>
      <c r="KPF1418" s="333"/>
      <c r="KPG1418" s="333"/>
      <c r="KPH1418" s="333"/>
      <c r="KPI1418" s="333"/>
      <c r="KPJ1418" s="333"/>
      <c r="KPK1418" s="333"/>
      <c r="KPL1418" s="333"/>
      <c r="KPM1418" s="333"/>
      <c r="KPN1418" s="333"/>
      <c r="KPO1418" s="333"/>
      <c r="KPP1418" s="333"/>
      <c r="KPQ1418" s="333"/>
      <c r="KPR1418" s="333"/>
      <c r="KPS1418" s="333"/>
      <c r="KPT1418" s="333"/>
      <c r="KPU1418" s="333"/>
      <c r="KPV1418" s="333"/>
      <c r="KPW1418" s="333"/>
      <c r="KPX1418" s="333"/>
      <c r="KPY1418" s="333"/>
      <c r="KPZ1418" s="333"/>
      <c r="KQA1418" s="333"/>
      <c r="KQB1418" s="333"/>
      <c r="KQC1418" s="333"/>
      <c r="KQD1418" s="333"/>
      <c r="KQE1418" s="333"/>
      <c r="KQF1418" s="333"/>
      <c r="KQG1418" s="333"/>
      <c r="KQH1418" s="333"/>
      <c r="KQI1418" s="333"/>
      <c r="KQJ1418" s="333"/>
      <c r="KQK1418" s="333"/>
      <c r="KQL1418" s="333"/>
      <c r="KQM1418" s="333"/>
      <c r="KQN1418" s="333"/>
      <c r="KQO1418" s="333"/>
      <c r="KQP1418" s="333"/>
      <c r="KQQ1418" s="333"/>
      <c r="KQR1418" s="333"/>
      <c r="KQS1418" s="333"/>
      <c r="KQT1418" s="333"/>
      <c r="KQU1418" s="333"/>
      <c r="KQV1418" s="333"/>
      <c r="KQW1418" s="333"/>
      <c r="KQX1418" s="333"/>
      <c r="KQY1418" s="333"/>
      <c r="KQZ1418" s="333"/>
      <c r="KRA1418" s="333"/>
      <c r="KRB1418" s="333"/>
      <c r="KRC1418" s="333"/>
      <c r="KRD1418" s="333"/>
      <c r="KRE1418" s="333"/>
      <c r="KRF1418" s="333"/>
      <c r="KRG1418" s="333"/>
      <c r="KRH1418" s="333"/>
      <c r="KRI1418" s="333"/>
      <c r="KRJ1418" s="333"/>
      <c r="KRK1418" s="333"/>
      <c r="KRL1418" s="333"/>
      <c r="KRM1418" s="333"/>
      <c r="KRN1418" s="333"/>
      <c r="KRO1418" s="333"/>
      <c r="KRP1418" s="333"/>
      <c r="KRQ1418" s="333"/>
      <c r="KRR1418" s="333"/>
      <c r="KRS1418" s="333"/>
      <c r="KRT1418" s="333"/>
      <c r="KRU1418" s="333"/>
      <c r="KRV1418" s="333"/>
      <c r="KRW1418" s="333"/>
      <c r="KRX1418" s="333"/>
      <c r="KRY1418" s="333"/>
      <c r="KRZ1418" s="333"/>
      <c r="KSA1418" s="333"/>
      <c r="KSB1418" s="333"/>
      <c r="KSC1418" s="333"/>
      <c r="KSD1418" s="333"/>
      <c r="KSE1418" s="333"/>
      <c r="KSF1418" s="333"/>
      <c r="KSG1418" s="333"/>
      <c r="KSH1418" s="333"/>
      <c r="KSI1418" s="333"/>
      <c r="KSJ1418" s="333"/>
      <c r="KSK1418" s="333"/>
      <c r="KSL1418" s="333"/>
      <c r="KSM1418" s="333"/>
      <c r="KSN1418" s="333"/>
      <c r="KSO1418" s="333"/>
      <c r="KSP1418" s="333"/>
      <c r="KSQ1418" s="333"/>
      <c r="KSR1418" s="333"/>
      <c r="KSS1418" s="333"/>
      <c r="KST1418" s="333"/>
      <c r="KSU1418" s="333"/>
      <c r="KSV1418" s="333"/>
      <c r="KSW1418" s="333"/>
      <c r="KSX1418" s="333"/>
      <c r="KSY1418" s="333"/>
      <c r="KSZ1418" s="333"/>
      <c r="KTA1418" s="333"/>
      <c r="KTB1418" s="333"/>
      <c r="KTC1418" s="333"/>
      <c r="KTD1418" s="333"/>
      <c r="KTE1418" s="333"/>
      <c r="KTF1418" s="333"/>
      <c r="KTG1418" s="333"/>
      <c r="KTH1418" s="333"/>
      <c r="KTI1418" s="333"/>
      <c r="KTJ1418" s="333"/>
      <c r="KTK1418" s="333"/>
      <c r="KTL1418" s="333"/>
      <c r="KTM1418" s="333"/>
      <c r="KTN1418" s="333"/>
      <c r="KTO1418" s="333"/>
      <c r="KTP1418" s="333"/>
      <c r="KTQ1418" s="333"/>
      <c r="KTR1418" s="333"/>
      <c r="KTS1418" s="333"/>
      <c r="KTT1418" s="333"/>
      <c r="KTU1418" s="333"/>
      <c r="KTV1418" s="333"/>
      <c r="KTW1418" s="333"/>
      <c r="KTX1418" s="333"/>
      <c r="KTY1418" s="333"/>
      <c r="KTZ1418" s="333"/>
      <c r="KUA1418" s="333"/>
      <c r="KUB1418" s="333"/>
      <c r="KUC1418" s="333"/>
      <c r="KUD1418" s="333"/>
      <c r="KUE1418" s="333"/>
      <c r="KUF1418" s="333"/>
      <c r="KUG1418" s="333"/>
      <c r="KUH1418" s="333"/>
      <c r="KUI1418" s="333"/>
      <c r="KUJ1418" s="333"/>
      <c r="KUK1418" s="333"/>
      <c r="KUL1418" s="333"/>
      <c r="KUM1418" s="333"/>
      <c r="KUN1418" s="333"/>
      <c r="KUO1418" s="333"/>
      <c r="KUP1418" s="333"/>
      <c r="KUQ1418" s="333"/>
      <c r="KUR1418" s="333"/>
      <c r="KUS1418" s="333"/>
      <c r="KUT1418" s="333"/>
      <c r="KUU1418" s="333"/>
      <c r="KUV1418" s="333"/>
      <c r="KUW1418" s="333"/>
      <c r="KUX1418" s="333"/>
      <c r="KUY1418" s="333"/>
      <c r="KUZ1418" s="333"/>
      <c r="KVA1418" s="333"/>
      <c r="KVB1418" s="333"/>
      <c r="KVC1418" s="333"/>
      <c r="KVD1418" s="333"/>
      <c r="KVE1418" s="333"/>
      <c r="KVF1418" s="333"/>
      <c r="KVG1418" s="333"/>
      <c r="KVH1418" s="333"/>
      <c r="KVI1418" s="333"/>
      <c r="KVJ1418" s="333"/>
      <c r="KVK1418" s="333"/>
      <c r="KVL1418" s="333"/>
      <c r="KVM1418" s="333"/>
      <c r="KVN1418" s="333"/>
      <c r="KVO1418" s="333"/>
      <c r="KVP1418" s="333"/>
      <c r="KVQ1418" s="333"/>
      <c r="KVR1418" s="333"/>
      <c r="KVS1418" s="333"/>
      <c r="KVT1418" s="333"/>
      <c r="KVU1418" s="333"/>
      <c r="KVV1418" s="333"/>
      <c r="KVW1418" s="333"/>
      <c r="KVX1418" s="333"/>
      <c r="KVY1418" s="333"/>
      <c r="KVZ1418" s="333"/>
      <c r="KWA1418" s="333"/>
      <c r="KWB1418" s="333"/>
      <c r="KWC1418" s="333"/>
      <c r="KWD1418" s="333"/>
      <c r="KWE1418" s="333"/>
      <c r="KWF1418" s="333"/>
      <c r="KWG1418" s="333"/>
      <c r="KWH1418" s="333"/>
      <c r="KWI1418" s="333"/>
      <c r="KWJ1418" s="333"/>
      <c r="KWK1418" s="333"/>
      <c r="KWL1418" s="333"/>
      <c r="KWM1418" s="333"/>
      <c r="KWN1418" s="333"/>
      <c r="KWO1418" s="333"/>
      <c r="KWP1418" s="333"/>
      <c r="KWQ1418" s="333"/>
      <c r="KWR1418" s="333"/>
      <c r="KWS1418" s="333"/>
      <c r="KWT1418" s="333"/>
      <c r="KWU1418" s="333"/>
      <c r="KWV1418" s="333"/>
      <c r="KWW1418" s="333"/>
      <c r="KWX1418" s="333"/>
      <c r="KWY1418" s="333"/>
      <c r="KWZ1418" s="333"/>
      <c r="KXA1418" s="333"/>
      <c r="KXB1418" s="333"/>
      <c r="KXC1418" s="333"/>
      <c r="KXD1418" s="333"/>
      <c r="KXE1418" s="333"/>
      <c r="KXF1418" s="333"/>
      <c r="KXG1418" s="333"/>
      <c r="KXH1418" s="333"/>
      <c r="KXI1418" s="333"/>
      <c r="KXJ1418" s="333"/>
      <c r="KXK1418" s="333"/>
      <c r="KXL1418" s="333"/>
      <c r="KXM1418" s="333"/>
      <c r="KXN1418" s="333"/>
      <c r="KXO1418" s="333"/>
      <c r="KXP1418" s="333"/>
      <c r="KXQ1418" s="333"/>
      <c r="KXR1418" s="333"/>
      <c r="KXS1418" s="333"/>
      <c r="KXT1418" s="333"/>
      <c r="KXU1418" s="333"/>
      <c r="KXV1418" s="333"/>
      <c r="KXW1418" s="333"/>
      <c r="KXX1418" s="333"/>
      <c r="KXY1418" s="333"/>
      <c r="KXZ1418" s="333"/>
      <c r="KYA1418" s="333"/>
      <c r="KYB1418" s="333"/>
      <c r="KYC1418" s="333"/>
      <c r="KYD1418" s="333"/>
      <c r="KYE1418" s="333"/>
      <c r="KYF1418" s="333"/>
      <c r="KYG1418" s="333"/>
      <c r="KYH1418" s="333"/>
      <c r="KYI1418" s="333"/>
      <c r="KYJ1418" s="333"/>
      <c r="KYK1418" s="333"/>
      <c r="KYL1418" s="333"/>
      <c r="KYM1418" s="333"/>
      <c r="KYN1418" s="333"/>
      <c r="KYO1418" s="333"/>
      <c r="KYP1418" s="333"/>
      <c r="KYQ1418" s="333"/>
      <c r="KYR1418" s="333"/>
      <c r="KYS1418" s="333"/>
      <c r="KYT1418" s="333"/>
      <c r="KYU1418" s="333"/>
      <c r="KYV1418" s="333"/>
      <c r="KYW1418" s="333"/>
      <c r="KYX1418" s="333"/>
      <c r="KYY1418" s="333"/>
      <c r="KYZ1418" s="333"/>
      <c r="KZA1418" s="333"/>
      <c r="KZB1418" s="333"/>
      <c r="KZC1418" s="333"/>
      <c r="KZD1418" s="333"/>
      <c r="KZE1418" s="333"/>
      <c r="KZF1418" s="333"/>
      <c r="KZG1418" s="333"/>
      <c r="KZH1418" s="333"/>
      <c r="KZI1418" s="333"/>
      <c r="KZJ1418" s="333"/>
      <c r="KZK1418" s="333"/>
      <c r="KZL1418" s="333"/>
      <c r="KZM1418" s="333"/>
      <c r="KZN1418" s="333"/>
      <c r="KZO1418" s="333"/>
      <c r="KZP1418" s="333"/>
      <c r="KZQ1418" s="333"/>
      <c r="KZR1418" s="333"/>
      <c r="KZS1418" s="333"/>
      <c r="KZT1418" s="333"/>
      <c r="KZU1418" s="333"/>
      <c r="KZV1418" s="333"/>
      <c r="KZW1418" s="333"/>
      <c r="KZX1418" s="333"/>
      <c r="KZY1418" s="333"/>
      <c r="KZZ1418" s="333"/>
      <c r="LAA1418" s="333"/>
      <c r="LAB1418" s="333"/>
      <c r="LAC1418" s="333"/>
      <c r="LAD1418" s="333"/>
      <c r="LAE1418" s="333"/>
      <c r="LAF1418" s="333"/>
      <c r="LAG1418" s="333"/>
      <c r="LAH1418" s="333"/>
      <c r="LAI1418" s="333"/>
      <c r="LAJ1418" s="333"/>
      <c r="LAK1418" s="333"/>
      <c r="LAL1418" s="333"/>
      <c r="LAM1418" s="333"/>
      <c r="LAN1418" s="333"/>
      <c r="LAO1418" s="333"/>
      <c r="LAP1418" s="333"/>
      <c r="LAQ1418" s="333"/>
      <c r="LAR1418" s="333"/>
      <c r="LAS1418" s="333"/>
      <c r="LAT1418" s="333"/>
      <c r="LAU1418" s="333"/>
      <c r="LAV1418" s="333"/>
      <c r="LAW1418" s="333"/>
      <c r="LAX1418" s="333"/>
      <c r="LAY1418" s="333"/>
      <c r="LAZ1418" s="333"/>
      <c r="LBA1418" s="333"/>
      <c r="LBB1418" s="333"/>
      <c r="LBC1418" s="333"/>
      <c r="LBD1418" s="333"/>
      <c r="LBE1418" s="333"/>
      <c r="LBF1418" s="333"/>
      <c r="LBG1418" s="333"/>
      <c r="LBH1418" s="333"/>
      <c r="LBI1418" s="333"/>
      <c r="LBJ1418" s="333"/>
      <c r="LBK1418" s="333"/>
      <c r="LBL1418" s="333"/>
      <c r="LBM1418" s="333"/>
      <c r="LBN1418" s="333"/>
      <c r="LBO1418" s="333"/>
      <c r="LBP1418" s="333"/>
      <c r="LBQ1418" s="333"/>
      <c r="LBR1418" s="333"/>
      <c r="LBS1418" s="333"/>
      <c r="LBT1418" s="333"/>
      <c r="LBU1418" s="333"/>
      <c r="LBV1418" s="333"/>
      <c r="LBW1418" s="333"/>
      <c r="LBX1418" s="333"/>
      <c r="LBY1418" s="333"/>
      <c r="LBZ1418" s="333"/>
      <c r="LCA1418" s="333"/>
      <c r="LCB1418" s="333"/>
      <c r="LCC1418" s="333"/>
      <c r="LCD1418" s="333"/>
      <c r="LCE1418" s="333"/>
      <c r="LCF1418" s="333"/>
      <c r="LCG1418" s="333"/>
      <c r="LCH1418" s="333"/>
      <c r="LCI1418" s="333"/>
      <c r="LCJ1418" s="333"/>
      <c r="LCK1418" s="333"/>
      <c r="LCL1418" s="333"/>
      <c r="LCM1418" s="333"/>
      <c r="LCN1418" s="333"/>
      <c r="LCO1418" s="333"/>
      <c r="LCP1418" s="333"/>
      <c r="LCQ1418" s="333"/>
      <c r="LCR1418" s="333"/>
      <c r="LCS1418" s="333"/>
      <c r="LCT1418" s="333"/>
      <c r="LCU1418" s="333"/>
      <c r="LCV1418" s="333"/>
      <c r="LCW1418" s="333"/>
      <c r="LCX1418" s="333"/>
      <c r="LCY1418" s="333"/>
      <c r="LCZ1418" s="333"/>
      <c r="LDA1418" s="333"/>
      <c r="LDB1418" s="333"/>
      <c r="LDC1418" s="333"/>
      <c r="LDD1418" s="333"/>
      <c r="LDE1418" s="333"/>
      <c r="LDF1418" s="333"/>
      <c r="LDG1418" s="333"/>
      <c r="LDH1418" s="333"/>
      <c r="LDI1418" s="333"/>
      <c r="LDJ1418" s="333"/>
      <c r="LDK1418" s="333"/>
      <c r="LDL1418" s="333"/>
      <c r="LDM1418" s="333"/>
      <c r="LDN1418" s="333"/>
      <c r="LDO1418" s="333"/>
      <c r="LDP1418" s="333"/>
      <c r="LDQ1418" s="333"/>
      <c r="LDR1418" s="333"/>
      <c r="LDS1418" s="333"/>
      <c r="LDT1418" s="333"/>
      <c r="LDU1418" s="333"/>
      <c r="LDV1418" s="333"/>
      <c r="LDW1418" s="333"/>
      <c r="LDX1418" s="333"/>
      <c r="LDY1418" s="333"/>
      <c r="LDZ1418" s="333"/>
      <c r="LEA1418" s="333"/>
      <c r="LEB1418" s="333"/>
      <c r="LEC1418" s="333"/>
      <c r="LED1418" s="333"/>
      <c r="LEE1418" s="333"/>
      <c r="LEF1418" s="333"/>
      <c r="LEG1418" s="333"/>
      <c r="LEH1418" s="333"/>
      <c r="LEI1418" s="333"/>
      <c r="LEJ1418" s="333"/>
      <c r="LEK1418" s="333"/>
      <c r="LEL1418" s="333"/>
      <c r="LEM1418" s="333"/>
      <c r="LEN1418" s="333"/>
      <c r="LEO1418" s="333"/>
      <c r="LEP1418" s="333"/>
      <c r="LEQ1418" s="333"/>
      <c r="LER1418" s="333"/>
      <c r="LES1418" s="333"/>
      <c r="LET1418" s="333"/>
      <c r="LEU1418" s="333"/>
      <c r="LEV1418" s="333"/>
      <c r="LEW1418" s="333"/>
      <c r="LEX1418" s="333"/>
      <c r="LEY1418" s="333"/>
      <c r="LEZ1418" s="333"/>
      <c r="LFA1418" s="333"/>
      <c r="LFB1418" s="333"/>
      <c r="LFC1418" s="333"/>
      <c r="LFD1418" s="333"/>
      <c r="LFE1418" s="333"/>
      <c r="LFF1418" s="333"/>
      <c r="LFG1418" s="333"/>
      <c r="LFH1418" s="333"/>
      <c r="LFI1418" s="333"/>
      <c r="LFJ1418" s="333"/>
      <c r="LFK1418" s="333"/>
      <c r="LFL1418" s="333"/>
      <c r="LFM1418" s="333"/>
      <c r="LFN1418" s="333"/>
      <c r="LFO1418" s="333"/>
      <c r="LFP1418" s="333"/>
      <c r="LFQ1418" s="333"/>
      <c r="LFR1418" s="333"/>
      <c r="LFS1418" s="333"/>
      <c r="LFT1418" s="333"/>
      <c r="LFU1418" s="333"/>
      <c r="LFV1418" s="333"/>
      <c r="LFW1418" s="333"/>
      <c r="LFX1418" s="333"/>
      <c r="LFY1418" s="333"/>
      <c r="LFZ1418" s="333"/>
      <c r="LGA1418" s="333"/>
      <c r="LGB1418" s="333"/>
      <c r="LGC1418" s="333"/>
      <c r="LGD1418" s="333"/>
      <c r="LGE1418" s="333"/>
      <c r="LGF1418" s="333"/>
      <c r="LGG1418" s="333"/>
      <c r="LGH1418" s="333"/>
      <c r="LGI1418" s="333"/>
      <c r="LGJ1418" s="333"/>
      <c r="LGK1418" s="333"/>
      <c r="LGL1418" s="333"/>
      <c r="LGM1418" s="333"/>
      <c r="LGN1418" s="333"/>
      <c r="LGO1418" s="333"/>
      <c r="LGP1418" s="333"/>
      <c r="LGQ1418" s="333"/>
      <c r="LGR1418" s="333"/>
      <c r="LGS1418" s="333"/>
      <c r="LGT1418" s="333"/>
      <c r="LGU1418" s="333"/>
      <c r="LGV1418" s="333"/>
      <c r="LGW1418" s="333"/>
      <c r="LGX1418" s="333"/>
      <c r="LGY1418" s="333"/>
      <c r="LGZ1418" s="333"/>
      <c r="LHA1418" s="333"/>
      <c r="LHB1418" s="333"/>
      <c r="LHC1418" s="333"/>
      <c r="LHD1418" s="333"/>
      <c r="LHE1418" s="333"/>
      <c r="LHF1418" s="333"/>
      <c r="LHG1418" s="333"/>
      <c r="LHH1418" s="333"/>
      <c r="LHI1418" s="333"/>
      <c r="LHJ1418" s="333"/>
      <c r="LHK1418" s="333"/>
      <c r="LHL1418" s="333"/>
      <c r="LHM1418" s="333"/>
      <c r="LHN1418" s="333"/>
      <c r="LHO1418" s="333"/>
      <c r="LHP1418" s="333"/>
      <c r="LHQ1418" s="333"/>
      <c r="LHR1418" s="333"/>
      <c r="LHS1418" s="333"/>
      <c r="LHT1418" s="333"/>
      <c r="LHU1418" s="333"/>
      <c r="LHV1418" s="333"/>
      <c r="LHW1418" s="333"/>
      <c r="LHX1418" s="333"/>
      <c r="LHY1418" s="333"/>
      <c r="LHZ1418" s="333"/>
      <c r="LIA1418" s="333"/>
      <c r="LIB1418" s="333"/>
      <c r="LIC1418" s="333"/>
      <c r="LID1418" s="333"/>
      <c r="LIE1418" s="333"/>
      <c r="LIF1418" s="333"/>
      <c r="LIG1418" s="333"/>
      <c r="LIH1418" s="333"/>
      <c r="LII1418" s="333"/>
      <c r="LIJ1418" s="333"/>
      <c r="LIK1418" s="333"/>
      <c r="LIL1418" s="333"/>
      <c r="LIM1418" s="333"/>
      <c r="LIN1418" s="333"/>
      <c r="LIO1418" s="333"/>
      <c r="LIP1418" s="333"/>
      <c r="LIQ1418" s="333"/>
      <c r="LIR1418" s="333"/>
      <c r="LIS1418" s="333"/>
      <c r="LIT1418" s="333"/>
      <c r="LIU1418" s="333"/>
      <c r="LIV1418" s="333"/>
      <c r="LIW1418" s="333"/>
      <c r="LIX1418" s="333"/>
      <c r="LIY1418" s="333"/>
      <c r="LIZ1418" s="333"/>
      <c r="LJA1418" s="333"/>
      <c r="LJB1418" s="333"/>
      <c r="LJC1418" s="333"/>
      <c r="LJD1418" s="333"/>
      <c r="LJE1418" s="333"/>
      <c r="LJF1418" s="333"/>
      <c r="LJG1418" s="333"/>
      <c r="LJH1418" s="333"/>
      <c r="LJI1418" s="333"/>
      <c r="LJJ1418" s="333"/>
      <c r="LJK1418" s="333"/>
      <c r="LJL1418" s="333"/>
      <c r="LJM1418" s="333"/>
      <c r="LJN1418" s="333"/>
      <c r="LJO1418" s="333"/>
      <c r="LJP1418" s="333"/>
      <c r="LJQ1418" s="333"/>
      <c r="LJR1418" s="333"/>
      <c r="LJS1418" s="333"/>
      <c r="LJT1418" s="333"/>
      <c r="LJU1418" s="333"/>
      <c r="LJV1418" s="333"/>
      <c r="LJW1418" s="333"/>
      <c r="LJX1418" s="333"/>
      <c r="LJY1418" s="333"/>
      <c r="LJZ1418" s="333"/>
      <c r="LKA1418" s="333"/>
      <c r="LKB1418" s="333"/>
      <c r="LKC1418" s="333"/>
      <c r="LKD1418" s="333"/>
      <c r="LKE1418" s="333"/>
      <c r="LKF1418" s="333"/>
      <c r="LKG1418" s="333"/>
      <c r="LKH1418" s="333"/>
      <c r="LKI1418" s="333"/>
      <c r="LKJ1418" s="333"/>
      <c r="LKK1418" s="333"/>
      <c r="LKL1418" s="333"/>
      <c r="LKM1418" s="333"/>
      <c r="LKN1418" s="333"/>
      <c r="LKO1418" s="333"/>
      <c r="LKP1418" s="333"/>
      <c r="LKQ1418" s="333"/>
      <c r="LKR1418" s="333"/>
      <c r="LKS1418" s="333"/>
      <c r="LKT1418" s="333"/>
      <c r="LKU1418" s="333"/>
      <c r="LKV1418" s="333"/>
      <c r="LKW1418" s="333"/>
      <c r="LKX1418" s="333"/>
      <c r="LKY1418" s="333"/>
      <c r="LKZ1418" s="333"/>
      <c r="LLA1418" s="333"/>
      <c r="LLB1418" s="333"/>
      <c r="LLC1418" s="333"/>
      <c r="LLD1418" s="333"/>
      <c r="LLE1418" s="333"/>
      <c r="LLF1418" s="333"/>
      <c r="LLG1418" s="333"/>
      <c r="LLH1418" s="333"/>
      <c r="LLI1418" s="333"/>
      <c r="LLJ1418" s="333"/>
      <c r="LLK1418" s="333"/>
      <c r="LLL1418" s="333"/>
      <c r="LLM1418" s="333"/>
      <c r="LLN1418" s="333"/>
      <c r="LLO1418" s="333"/>
      <c r="LLP1418" s="333"/>
      <c r="LLQ1418" s="333"/>
      <c r="LLR1418" s="333"/>
      <c r="LLS1418" s="333"/>
      <c r="LLT1418" s="333"/>
      <c r="LLU1418" s="333"/>
      <c r="LLV1418" s="333"/>
      <c r="LLW1418" s="333"/>
      <c r="LLX1418" s="333"/>
      <c r="LLY1418" s="333"/>
      <c r="LLZ1418" s="333"/>
      <c r="LMA1418" s="333"/>
      <c r="LMB1418" s="333"/>
      <c r="LMC1418" s="333"/>
      <c r="LMD1418" s="333"/>
      <c r="LME1418" s="333"/>
      <c r="LMF1418" s="333"/>
      <c r="LMG1418" s="333"/>
      <c r="LMH1418" s="333"/>
      <c r="LMI1418" s="333"/>
      <c r="LMJ1418" s="333"/>
      <c r="LMK1418" s="333"/>
      <c r="LML1418" s="333"/>
      <c r="LMM1418" s="333"/>
      <c r="LMN1418" s="333"/>
      <c r="LMO1418" s="333"/>
      <c r="LMP1418" s="333"/>
      <c r="LMQ1418" s="333"/>
      <c r="LMR1418" s="333"/>
      <c r="LMS1418" s="333"/>
      <c r="LMT1418" s="333"/>
      <c r="LMU1418" s="333"/>
      <c r="LMV1418" s="333"/>
      <c r="LMW1418" s="333"/>
      <c r="LMX1418" s="333"/>
      <c r="LMY1418" s="333"/>
      <c r="LMZ1418" s="333"/>
      <c r="LNA1418" s="333"/>
      <c r="LNB1418" s="333"/>
      <c r="LNC1418" s="333"/>
      <c r="LND1418" s="333"/>
      <c r="LNE1418" s="333"/>
      <c r="LNF1418" s="333"/>
      <c r="LNG1418" s="333"/>
      <c r="LNH1418" s="333"/>
      <c r="LNI1418" s="333"/>
      <c r="LNJ1418" s="333"/>
      <c r="LNK1418" s="333"/>
      <c r="LNL1418" s="333"/>
      <c r="LNM1418" s="333"/>
      <c r="LNN1418" s="333"/>
      <c r="LNO1418" s="333"/>
      <c r="LNP1418" s="333"/>
      <c r="LNQ1418" s="333"/>
      <c r="LNR1418" s="333"/>
      <c r="LNS1418" s="333"/>
      <c r="LNT1418" s="333"/>
      <c r="LNU1418" s="333"/>
      <c r="LNV1418" s="333"/>
      <c r="LNW1418" s="333"/>
      <c r="LNX1418" s="333"/>
      <c r="LNY1418" s="333"/>
      <c r="LNZ1418" s="333"/>
      <c r="LOA1418" s="333"/>
      <c r="LOB1418" s="333"/>
      <c r="LOC1418" s="333"/>
      <c r="LOD1418" s="333"/>
      <c r="LOE1418" s="333"/>
      <c r="LOF1418" s="333"/>
      <c r="LOG1418" s="333"/>
      <c r="LOH1418" s="333"/>
      <c r="LOI1418" s="333"/>
      <c r="LOJ1418" s="333"/>
      <c r="LOK1418" s="333"/>
      <c r="LOL1418" s="333"/>
      <c r="LOM1418" s="333"/>
      <c r="LON1418" s="333"/>
      <c r="LOO1418" s="333"/>
      <c r="LOP1418" s="333"/>
      <c r="LOQ1418" s="333"/>
      <c r="LOR1418" s="333"/>
      <c r="LOS1418" s="333"/>
      <c r="LOT1418" s="333"/>
      <c r="LOU1418" s="333"/>
      <c r="LOV1418" s="333"/>
      <c r="LOW1418" s="333"/>
      <c r="LOX1418" s="333"/>
      <c r="LOY1418" s="333"/>
      <c r="LOZ1418" s="333"/>
      <c r="LPA1418" s="333"/>
      <c r="LPB1418" s="333"/>
      <c r="LPC1418" s="333"/>
      <c r="LPD1418" s="333"/>
      <c r="LPE1418" s="333"/>
      <c r="LPF1418" s="333"/>
      <c r="LPG1418" s="333"/>
      <c r="LPH1418" s="333"/>
      <c r="LPI1418" s="333"/>
      <c r="LPJ1418" s="333"/>
      <c r="LPK1418" s="333"/>
      <c r="LPL1418" s="333"/>
      <c r="LPM1418" s="333"/>
      <c r="LPN1418" s="333"/>
      <c r="LPO1418" s="333"/>
      <c r="LPP1418" s="333"/>
      <c r="LPQ1418" s="333"/>
      <c r="LPR1418" s="333"/>
      <c r="LPS1418" s="333"/>
      <c r="LPT1418" s="333"/>
      <c r="LPU1418" s="333"/>
      <c r="LPV1418" s="333"/>
      <c r="LPW1418" s="333"/>
      <c r="LPX1418" s="333"/>
      <c r="LPY1418" s="333"/>
      <c r="LPZ1418" s="333"/>
      <c r="LQA1418" s="333"/>
      <c r="LQB1418" s="333"/>
      <c r="LQC1418" s="333"/>
      <c r="LQD1418" s="333"/>
      <c r="LQE1418" s="333"/>
      <c r="LQF1418" s="333"/>
      <c r="LQG1418" s="333"/>
      <c r="LQH1418" s="333"/>
      <c r="LQI1418" s="333"/>
      <c r="LQJ1418" s="333"/>
      <c r="LQK1418" s="333"/>
      <c r="LQL1418" s="333"/>
      <c r="LQM1418" s="333"/>
      <c r="LQN1418" s="333"/>
      <c r="LQO1418" s="333"/>
      <c r="LQP1418" s="333"/>
      <c r="LQQ1418" s="333"/>
      <c r="LQR1418" s="333"/>
      <c r="LQS1418" s="333"/>
      <c r="LQT1418" s="333"/>
      <c r="LQU1418" s="333"/>
      <c r="LQV1418" s="333"/>
      <c r="LQW1418" s="333"/>
      <c r="LQX1418" s="333"/>
      <c r="LQY1418" s="333"/>
      <c r="LQZ1418" s="333"/>
      <c r="LRA1418" s="333"/>
      <c r="LRB1418" s="333"/>
      <c r="LRC1418" s="333"/>
      <c r="LRD1418" s="333"/>
      <c r="LRE1418" s="333"/>
      <c r="LRF1418" s="333"/>
      <c r="LRG1418" s="333"/>
      <c r="LRH1418" s="333"/>
      <c r="LRI1418" s="333"/>
      <c r="LRJ1418" s="333"/>
      <c r="LRK1418" s="333"/>
      <c r="LRL1418" s="333"/>
      <c r="LRM1418" s="333"/>
      <c r="LRN1418" s="333"/>
      <c r="LRO1418" s="333"/>
      <c r="LRP1418" s="333"/>
      <c r="LRQ1418" s="333"/>
      <c r="LRR1418" s="333"/>
      <c r="LRS1418" s="333"/>
      <c r="LRT1418" s="333"/>
      <c r="LRU1418" s="333"/>
      <c r="LRV1418" s="333"/>
      <c r="LRW1418" s="333"/>
      <c r="LRX1418" s="333"/>
      <c r="LRY1418" s="333"/>
      <c r="LRZ1418" s="333"/>
      <c r="LSA1418" s="333"/>
      <c r="LSB1418" s="333"/>
      <c r="LSC1418" s="333"/>
      <c r="LSD1418" s="333"/>
      <c r="LSE1418" s="333"/>
      <c r="LSF1418" s="333"/>
      <c r="LSG1418" s="333"/>
      <c r="LSH1418" s="333"/>
      <c r="LSI1418" s="333"/>
      <c r="LSJ1418" s="333"/>
      <c r="LSK1418" s="333"/>
      <c r="LSL1418" s="333"/>
      <c r="LSM1418" s="333"/>
      <c r="LSN1418" s="333"/>
      <c r="LSO1418" s="333"/>
      <c r="LSP1418" s="333"/>
      <c r="LSQ1418" s="333"/>
      <c r="LSR1418" s="333"/>
      <c r="LSS1418" s="333"/>
      <c r="LST1418" s="333"/>
      <c r="LSU1418" s="333"/>
      <c r="LSV1418" s="333"/>
      <c r="LSW1418" s="333"/>
      <c r="LSX1418" s="333"/>
      <c r="LSY1418" s="333"/>
      <c r="LSZ1418" s="333"/>
      <c r="LTA1418" s="333"/>
      <c r="LTB1418" s="333"/>
      <c r="LTC1418" s="333"/>
      <c r="LTD1418" s="333"/>
      <c r="LTE1418" s="333"/>
      <c r="LTF1418" s="333"/>
      <c r="LTG1418" s="333"/>
      <c r="LTH1418" s="333"/>
      <c r="LTI1418" s="333"/>
      <c r="LTJ1418" s="333"/>
      <c r="LTK1418" s="333"/>
      <c r="LTL1418" s="333"/>
      <c r="LTM1418" s="333"/>
      <c r="LTN1418" s="333"/>
      <c r="LTO1418" s="333"/>
      <c r="LTP1418" s="333"/>
      <c r="LTQ1418" s="333"/>
      <c r="LTR1418" s="333"/>
      <c r="LTS1418" s="333"/>
      <c r="LTT1418" s="333"/>
      <c r="LTU1418" s="333"/>
      <c r="LTV1418" s="333"/>
      <c r="LTW1418" s="333"/>
      <c r="LTX1418" s="333"/>
      <c r="LTY1418" s="333"/>
      <c r="LTZ1418" s="333"/>
      <c r="LUA1418" s="333"/>
      <c r="LUB1418" s="333"/>
      <c r="LUC1418" s="333"/>
      <c r="LUD1418" s="333"/>
      <c r="LUE1418" s="333"/>
      <c r="LUF1418" s="333"/>
      <c r="LUG1418" s="333"/>
      <c r="LUH1418" s="333"/>
      <c r="LUI1418" s="333"/>
      <c r="LUJ1418" s="333"/>
      <c r="LUK1418" s="333"/>
      <c r="LUL1418" s="333"/>
      <c r="LUM1418" s="333"/>
      <c r="LUN1418" s="333"/>
      <c r="LUO1418" s="333"/>
      <c r="LUP1418" s="333"/>
      <c r="LUQ1418" s="333"/>
      <c r="LUR1418" s="333"/>
      <c r="LUS1418" s="333"/>
      <c r="LUT1418" s="333"/>
      <c r="LUU1418" s="333"/>
      <c r="LUV1418" s="333"/>
      <c r="LUW1418" s="333"/>
      <c r="LUX1418" s="333"/>
      <c r="LUY1418" s="333"/>
      <c r="LUZ1418" s="333"/>
      <c r="LVA1418" s="333"/>
      <c r="LVB1418" s="333"/>
      <c r="LVC1418" s="333"/>
      <c r="LVD1418" s="333"/>
      <c r="LVE1418" s="333"/>
      <c r="LVF1418" s="333"/>
      <c r="LVG1418" s="333"/>
      <c r="LVH1418" s="333"/>
      <c r="LVI1418" s="333"/>
      <c r="LVJ1418" s="333"/>
      <c r="LVK1418" s="333"/>
      <c r="LVL1418" s="333"/>
      <c r="LVM1418" s="333"/>
      <c r="LVN1418" s="333"/>
      <c r="LVO1418" s="333"/>
      <c r="LVP1418" s="333"/>
      <c r="LVQ1418" s="333"/>
      <c r="LVR1418" s="333"/>
      <c r="LVS1418" s="333"/>
      <c r="LVT1418" s="333"/>
      <c r="LVU1418" s="333"/>
      <c r="LVV1418" s="333"/>
      <c r="LVW1418" s="333"/>
      <c r="LVX1418" s="333"/>
      <c r="LVY1418" s="333"/>
      <c r="LVZ1418" s="333"/>
      <c r="LWA1418" s="333"/>
      <c r="LWB1418" s="333"/>
      <c r="LWC1418" s="333"/>
      <c r="LWD1418" s="333"/>
      <c r="LWE1418" s="333"/>
      <c r="LWF1418" s="333"/>
      <c r="LWG1418" s="333"/>
      <c r="LWH1418" s="333"/>
      <c r="LWI1418" s="333"/>
      <c r="LWJ1418" s="333"/>
      <c r="LWK1418" s="333"/>
      <c r="LWL1418" s="333"/>
      <c r="LWM1418" s="333"/>
      <c r="LWN1418" s="333"/>
      <c r="LWO1418" s="333"/>
      <c r="LWP1418" s="333"/>
      <c r="LWQ1418" s="333"/>
      <c r="LWR1418" s="333"/>
      <c r="LWS1418" s="333"/>
      <c r="LWT1418" s="333"/>
      <c r="LWU1418" s="333"/>
      <c r="LWV1418" s="333"/>
      <c r="LWW1418" s="333"/>
      <c r="LWX1418" s="333"/>
      <c r="LWY1418" s="333"/>
      <c r="LWZ1418" s="333"/>
      <c r="LXA1418" s="333"/>
      <c r="LXB1418" s="333"/>
      <c r="LXC1418" s="333"/>
      <c r="LXD1418" s="333"/>
      <c r="LXE1418" s="333"/>
      <c r="LXF1418" s="333"/>
      <c r="LXG1418" s="333"/>
      <c r="LXH1418" s="333"/>
      <c r="LXI1418" s="333"/>
      <c r="LXJ1418" s="333"/>
      <c r="LXK1418" s="333"/>
      <c r="LXL1418" s="333"/>
      <c r="LXM1418" s="333"/>
      <c r="LXN1418" s="333"/>
      <c r="LXO1418" s="333"/>
      <c r="LXP1418" s="333"/>
      <c r="LXQ1418" s="333"/>
      <c r="LXR1418" s="333"/>
      <c r="LXS1418" s="333"/>
      <c r="LXT1418" s="333"/>
      <c r="LXU1418" s="333"/>
      <c r="LXV1418" s="333"/>
      <c r="LXW1418" s="333"/>
      <c r="LXX1418" s="333"/>
      <c r="LXY1418" s="333"/>
      <c r="LXZ1418" s="333"/>
      <c r="LYA1418" s="333"/>
      <c r="LYB1418" s="333"/>
      <c r="LYC1418" s="333"/>
      <c r="LYD1418" s="333"/>
      <c r="LYE1418" s="333"/>
      <c r="LYF1418" s="333"/>
      <c r="LYG1418" s="333"/>
      <c r="LYH1418" s="333"/>
      <c r="LYI1418" s="333"/>
      <c r="LYJ1418" s="333"/>
      <c r="LYK1418" s="333"/>
      <c r="LYL1418" s="333"/>
      <c r="LYM1418" s="333"/>
      <c r="LYN1418" s="333"/>
      <c r="LYO1418" s="333"/>
      <c r="LYP1418" s="333"/>
      <c r="LYQ1418" s="333"/>
      <c r="LYR1418" s="333"/>
      <c r="LYS1418" s="333"/>
      <c r="LYT1418" s="333"/>
      <c r="LYU1418" s="333"/>
      <c r="LYV1418" s="333"/>
      <c r="LYW1418" s="333"/>
      <c r="LYX1418" s="333"/>
      <c r="LYY1418" s="333"/>
      <c r="LYZ1418" s="333"/>
      <c r="LZA1418" s="333"/>
      <c r="LZB1418" s="333"/>
      <c r="LZC1418" s="333"/>
      <c r="LZD1418" s="333"/>
      <c r="LZE1418" s="333"/>
      <c r="LZF1418" s="333"/>
      <c r="LZG1418" s="333"/>
      <c r="LZH1418" s="333"/>
      <c r="LZI1418" s="333"/>
      <c r="LZJ1418" s="333"/>
      <c r="LZK1418" s="333"/>
      <c r="LZL1418" s="333"/>
      <c r="LZM1418" s="333"/>
      <c r="LZN1418" s="333"/>
      <c r="LZO1418" s="333"/>
      <c r="LZP1418" s="333"/>
      <c r="LZQ1418" s="333"/>
      <c r="LZR1418" s="333"/>
      <c r="LZS1418" s="333"/>
      <c r="LZT1418" s="333"/>
      <c r="LZU1418" s="333"/>
      <c r="LZV1418" s="333"/>
      <c r="LZW1418" s="333"/>
      <c r="LZX1418" s="333"/>
      <c r="LZY1418" s="333"/>
      <c r="LZZ1418" s="333"/>
      <c r="MAA1418" s="333"/>
      <c r="MAB1418" s="333"/>
      <c r="MAC1418" s="333"/>
      <c r="MAD1418" s="333"/>
      <c r="MAE1418" s="333"/>
      <c r="MAF1418" s="333"/>
      <c r="MAG1418" s="333"/>
      <c r="MAH1418" s="333"/>
      <c r="MAI1418" s="333"/>
      <c r="MAJ1418" s="333"/>
      <c r="MAK1418" s="333"/>
      <c r="MAL1418" s="333"/>
      <c r="MAM1418" s="333"/>
      <c r="MAN1418" s="333"/>
      <c r="MAO1418" s="333"/>
      <c r="MAP1418" s="333"/>
      <c r="MAQ1418" s="333"/>
      <c r="MAR1418" s="333"/>
      <c r="MAS1418" s="333"/>
      <c r="MAT1418" s="333"/>
      <c r="MAU1418" s="333"/>
      <c r="MAV1418" s="333"/>
      <c r="MAW1418" s="333"/>
      <c r="MAX1418" s="333"/>
      <c r="MAY1418" s="333"/>
      <c r="MAZ1418" s="333"/>
      <c r="MBA1418" s="333"/>
      <c r="MBB1418" s="333"/>
      <c r="MBC1418" s="333"/>
      <c r="MBD1418" s="333"/>
      <c r="MBE1418" s="333"/>
      <c r="MBF1418" s="333"/>
      <c r="MBG1418" s="333"/>
      <c r="MBH1418" s="333"/>
      <c r="MBI1418" s="333"/>
      <c r="MBJ1418" s="333"/>
      <c r="MBK1418" s="333"/>
      <c r="MBL1418" s="333"/>
      <c r="MBM1418" s="333"/>
      <c r="MBN1418" s="333"/>
      <c r="MBO1418" s="333"/>
      <c r="MBP1418" s="333"/>
      <c r="MBQ1418" s="333"/>
      <c r="MBR1418" s="333"/>
      <c r="MBS1418" s="333"/>
      <c r="MBT1418" s="333"/>
      <c r="MBU1418" s="333"/>
      <c r="MBV1418" s="333"/>
      <c r="MBW1418" s="333"/>
      <c r="MBX1418" s="333"/>
      <c r="MBY1418" s="333"/>
      <c r="MBZ1418" s="333"/>
      <c r="MCA1418" s="333"/>
      <c r="MCB1418" s="333"/>
      <c r="MCC1418" s="333"/>
      <c r="MCD1418" s="333"/>
      <c r="MCE1418" s="333"/>
      <c r="MCF1418" s="333"/>
      <c r="MCG1418" s="333"/>
      <c r="MCH1418" s="333"/>
      <c r="MCI1418" s="333"/>
      <c r="MCJ1418" s="333"/>
      <c r="MCK1418" s="333"/>
      <c r="MCL1418" s="333"/>
      <c r="MCM1418" s="333"/>
      <c r="MCN1418" s="333"/>
      <c r="MCO1418" s="333"/>
      <c r="MCP1418" s="333"/>
      <c r="MCQ1418" s="333"/>
      <c r="MCR1418" s="333"/>
      <c r="MCS1418" s="333"/>
      <c r="MCT1418" s="333"/>
      <c r="MCU1418" s="333"/>
      <c r="MCV1418" s="333"/>
      <c r="MCW1418" s="333"/>
      <c r="MCX1418" s="333"/>
      <c r="MCY1418" s="333"/>
      <c r="MCZ1418" s="333"/>
      <c r="MDA1418" s="333"/>
      <c r="MDB1418" s="333"/>
      <c r="MDC1418" s="333"/>
      <c r="MDD1418" s="333"/>
      <c r="MDE1418" s="333"/>
      <c r="MDF1418" s="333"/>
      <c r="MDG1418" s="333"/>
      <c r="MDH1418" s="333"/>
      <c r="MDI1418" s="333"/>
      <c r="MDJ1418" s="333"/>
      <c r="MDK1418" s="333"/>
      <c r="MDL1418" s="333"/>
      <c r="MDM1418" s="333"/>
      <c r="MDN1418" s="333"/>
      <c r="MDO1418" s="333"/>
      <c r="MDP1418" s="333"/>
      <c r="MDQ1418" s="333"/>
      <c r="MDR1418" s="333"/>
      <c r="MDS1418" s="333"/>
      <c r="MDT1418" s="333"/>
      <c r="MDU1418" s="333"/>
      <c r="MDV1418" s="333"/>
      <c r="MDW1418" s="333"/>
      <c r="MDX1418" s="333"/>
      <c r="MDY1418" s="333"/>
      <c r="MDZ1418" s="333"/>
      <c r="MEA1418" s="333"/>
      <c r="MEB1418" s="333"/>
      <c r="MEC1418" s="333"/>
      <c r="MED1418" s="333"/>
      <c r="MEE1418" s="333"/>
      <c r="MEF1418" s="333"/>
      <c r="MEG1418" s="333"/>
      <c r="MEH1418" s="333"/>
      <c r="MEI1418" s="333"/>
      <c r="MEJ1418" s="333"/>
      <c r="MEK1418" s="333"/>
      <c r="MEL1418" s="333"/>
      <c r="MEM1418" s="333"/>
      <c r="MEN1418" s="333"/>
      <c r="MEO1418" s="333"/>
      <c r="MEP1418" s="333"/>
      <c r="MEQ1418" s="333"/>
      <c r="MER1418" s="333"/>
      <c r="MES1418" s="333"/>
      <c r="MET1418" s="333"/>
      <c r="MEU1418" s="333"/>
      <c r="MEV1418" s="333"/>
      <c r="MEW1418" s="333"/>
      <c r="MEX1418" s="333"/>
      <c r="MEY1418" s="333"/>
      <c r="MEZ1418" s="333"/>
      <c r="MFA1418" s="333"/>
      <c r="MFB1418" s="333"/>
      <c r="MFC1418" s="333"/>
      <c r="MFD1418" s="333"/>
      <c r="MFE1418" s="333"/>
      <c r="MFF1418" s="333"/>
      <c r="MFG1418" s="333"/>
      <c r="MFH1418" s="333"/>
      <c r="MFI1418" s="333"/>
      <c r="MFJ1418" s="333"/>
      <c r="MFK1418" s="333"/>
      <c r="MFL1418" s="333"/>
      <c r="MFM1418" s="333"/>
      <c r="MFN1418" s="333"/>
      <c r="MFO1418" s="333"/>
      <c r="MFP1418" s="333"/>
      <c r="MFQ1418" s="333"/>
      <c r="MFR1418" s="333"/>
      <c r="MFS1418" s="333"/>
      <c r="MFT1418" s="333"/>
      <c r="MFU1418" s="333"/>
      <c r="MFV1418" s="333"/>
      <c r="MFW1418" s="333"/>
      <c r="MFX1418" s="333"/>
      <c r="MFY1418" s="333"/>
      <c r="MFZ1418" s="333"/>
      <c r="MGA1418" s="333"/>
      <c r="MGB1418" s="333"/>
      <c r="MGC1418" s="333"/>
      <c r="MGD1418" s="333"/>
      <c r="MGE1418" s="333"/>
      <c r="MGF1418" s="333"/>
      <c r="MGG1418" s="333"/>
      <c r="MGH1418" s="333"/>
      <c r="MGI1418" s="333"/>
      <c r="MGJ1418" s="333"/>
      <c r="MGK1418" s="333"/>
      <c r="MGL1418" s="333"/>
      <c r="MGM1418" s="333"/>
      <c r="MGN1418" s="333"/>
      <c r="MGO1418" s="333"/>
      <c r="MGP1418" s="333"/>
      <c r="MGQ1418" s="333"/>
      <c r="MGR1418" s="333"/>
      <c r="MGS1418" s="333"/>
      <c r="MGT1418" s="333"/>
      <c r="MGU1418" s="333"/>
      <c r="MGV1418" s="333"/>
      <c r="MGW1418" s="333"/>
      <c r="MGX1418" s="333"/>
      <c r="MGY1418" s="333"/>
      <c r="MGZ1418" s="333"/>
      <c r="MHA1418" s="333"/>
      <c r="MHB1418" s="333"/>
      <c r="MHC1418" s="333"/>
      <c r="MHD1418" s="333"/>
      <c r="MHE1418" s="333"/>
      <c r="MHF1418" s="333"/>
      <c r="MHG1418" s="333"/>
      <c r="MHH1418" s="333"/>
      <c r="MHI1418" s="333"/>
      <c r="MHJ1418" s="333"/>
      <c r="MHK1418" s="333"/>
      <c r="MHL1418" s="333"/>
      <c r="MHM1418" s="333"/>
      <c r="MHN1418" s="333"/>
      <c r="MHO1418" s="333"/>
      <c r="MHP1418" s="333"/>
      <c r="MHQ1418" s="333"/>
      <c r="MHR1418" s="333"/>
      <c r="MHS1418" s="333"/>
      <c r="MHT1418" s="333"/>
      <c r="MHU1418" s="333"/>
      <c r="MHV1418" s="333"/>
      <c r="MHW1418" s="333"/>
      <c r="MHX1418" s="333"/>
      <c r="MHY1418" s="333"/>
      <c r="MHZ1418" s="333"/>
      <c r="MIA1418" s="333"/>
      <c r="MIB1418" s="333"/>
      <c r="MIC1418" s="333"/>
      <c r="MID1418" s="333"/>
      <c r="MIE1418" s="333"/>
      <c r="MIF1418" s="333"/>
      <c r="MIG1418" s="333"/>
      <c r="MIH1418" s="333"/>
      <c r="MII1418" s="333"/>
      <c r="MIJ1418" s="333"/>
      <c r="MIK1418" s="333"/>
      <c r="MIL1418" s="333"/>
      <c r="MIM1418" s="333"/>
      <c r="MIN1418" s="333"/>
      <c r="MIO1418" s="333"/>
      <c r="MIP1418" s="333"/>
      <c r="MIQ1418" s="333"/>
      <c r="MIR1418" s="333"/>
      <c r="MIS1418" s="333"/>
      <c r="MIT1418" s="333"/>
      <c r="MIU1418" s="333"/>
      <c r="MIV1418" s="333"/>
      <c r="MIW1418" s="333"/>
      <c r="MIX1418" s="333"/>
      <c r="MIY1418" s="333"/>
      <c r="MIZ1418" s="333"/>
      <c r="MJA1418" s="333"/>
      <c r="MJB1418" s="333"/>
      <c r="MJC1418" s="333"/>
      <c r="MJD1418" s="333"/>
      <c r="MJE1418" s="333"/>
      <c r="MJF1418" s="333"/>
      <c r="MJG1418" s="333"/>
      <c r="MJH1418" s="333"/>
      <c r="MJI1418" s="333"/>
      <c r="MJJ1418" s="333"/>
      <c r="MJK1418" s="333"/>
      <c r="MJL1418" s="333"/>
      <c r="MJM1418" s="333"/>
      <c r="MJN1418" s="333"/>
      <c r="MJO1418" s="333"/>
      <c r="MJP1418" s="333"/>
      <c r="MJQ1418" s="333"/>
      <c r="MJR1418" s="333"/>
      <c r="MJS1418" s="333"/>
      <c r="MJT1418" s="333"/>
      <c r="MJU1418" s="333"/>
      <c r="MJV1418" s="333"/>
      <c r="MJW1418" s="333"/>
      <c r="MJX1418" s="333"/>
      <c r="MJY1418" s="333"/>
      <c r="MJZ1418" s="333"/>
      <c r="MKA1418" s="333"/>
      <c r="MKB1418" s="333"/>
      <c r="MKC1418" s="333"/>
      <c r="MKD1418" s="333"/>
      <c r="MKE1418" s="333"/>
      <c r="MKF1418" s="333"/>
      <c r="MKG1418" s="333"/>
      <c r="MKH1418" s="333"/>
      <c r="MKI1418" s="333"/>
      <c r="MKJ1418" s="333"/>
      <c r="MKK1418" s="333"/>
      <c r="MKL1418" s="333"/>
      <c r="MKM1418" s="333"/>
      <c r="MKN1418" s="333"/>
      <c r="MKO1418" s="333"/>
      <c r="MKP1418" s="333"/>
      <c r="MKQ1418" s="333"/>
      <c r="MKR1418" s="333"/>
      <c r="MKS1418" s="333"/>
      <c r="MKT1418" s="333"/>
      <c r="MKU1418" s="333"/>
      <c r="MKV1418" s="333"/>
      <c r="MKW1418" s="333"/>
      <c r="MKX1418" s="333"/>
      <c r="MKY1418" s="333"/>
      <c r="MKZ1418" s="333"/>
      <c r="MLA1418" s="333"/>
      <c r="MLB1418" s="333"/>
      <c r="MLC1418" s="333"/>
      <c r="MLD1418" s="333"/>
      <c r="MLE1418" s="333"/>
      <c r="MLF1418" s="333"/>
      <c r="MLG1418" s="333"/>
      <c r="MLH1418" s="333"/>
      <c r="MLI1418" s="333"/>
      <c r="MLJ1418" s="333"/>
      <c r="MLK1418" s="333"/>
      <c r="MLL1418" s="333"/>
      <c r="MLM1418" s="333"/>
      <c r="MLN1418" s="333"/>
      <c r="MLO1418" s="333"/>
      <c r="MLP1418" s="333"/>
      <c r="MLQ1418" s="333"/>
      <c r="MLR1418" s="333"/>
      <c r="MLS1418" s="333"/>
      <c r="MLT1418" s="333"/>
      <c r="MLU1418" s="333"/>
      <c r="MLV1418" s="333"/>
      <c r="MLW1418" s="333"/>
      <c r="MLX1418" s="333"/>
      <c r="MLY1418" s="333"/>
      <c r="MLZ1418" s="333"/>
      <c r="MMA1418" s="333"/>
      <c r="MMB1418" s="333"/>
      <c r="MMC1418" s="333"/>
      <c r="MMD1418" s="333"/>
      <c r="MME1418" s="333"/>
      <c r="MMF1418" s="333"/>
      <c r="MMG1418" s="333"/>
      <c r="MMH1418" s="333"/>
      <c r="MMI1418" s="333"/>
      <c r="MMJ1418" s="333"/>
      <c r="MMK1418" s="333"/>
      <c r="MML1418" s="333"/>
      <c r="MMM1418" s="333"/>
      <c r="MMN1418" s="333"/>
      <c r="MMO1418" s="333"/>
      <c r="MMP1418" s="333"/>
      <c r="MMQ1418" s="333"/>
      <c r="MMR1418" s="333"/>
      <c r="MMS1418" s="333"/>
      <c r="MMT1418" s="333"/>
      <c r="MMU1418" s="333"/>
      <c r="MMV1418" s="333"/>
      <c r="MMW1418" s="333"/>
      <c r="MMX1418" s="333"/>
      <c r="MMY1418" s="333"/>
      <c r="MMZ1418" s="333"/>
      <c r="MNA1418" s="333"/>
      <c r="MNB1418" s="333"/>
      <c r="MNC1418" s="333"/>
      <c r="MND1418" s="333"/>
      <c r="MNE1418" s="333"/>
      <c r="MNF1418" s="333"/>
      <c r="MNG1418" s="333"/>
      <c r="MNH1418" s="333"/>
      <c r="MNI1418" s="333"/>
      <c r="MNJ1418" s="333"/>
      <c r="MNK1418" s="333"/>
      <c r="MNL1418" s="333"/>
      <c r="MNM1418" s="333"/>
      <c r="MNN1418" s="333"/>
      <c r="MNO1418" s="333"/>
      <c r="MNP1418" s="333"/>
      <c r="MNQ1418" s="333"/>
      <c r="MNR1418" s="333"/>
      <c r="MNS1418" s="333"/>
      <c r="MNT1418" s="333"/>
      <c r="MNU1418" s="333"/>
      <c r="MNV1418" s="333"/>
      <c r="MNW1418" s="333"/>
      <c r="MNX1418" s="333"/>
      <c r="MNY1418" s="333"/>
      <c r="MNZ1418" s="333"/>
      <c r="MOA1418" s="333"/>
      <c r="MOB1418" s="333"/>
      <c r="MOC1418" s="333"/>
      <c r="MOD1418" s="333"/>
      <c r="MOE1418" s="333"/>
      <c r="MOF1418" s="333"/>
      <c r="MOG1418" s="333"/>
      <c r="MOH1418" s="333"/>
      <c r="MOI1418" s="333"/>
      <c r="MOJ1418" s="333"/>
      <c r="MOK1418" s="333"/>
      <c r="MOL1418" s="333"/>
      <c r="MOM1418" s="333"/>
      <c r="MON1418" s="333"/>
      <c r="MOO1418" s="333"/>
      <c r="MOP1418" s="333"/>
      <c r="MOQ1418" s="333"/>
      <c r="MOR1418" s="333"/>
      <c r="MOS1418" s="333"/>
      <c r="MOT1418" s="333"/>
      <c r="MOU1418" s="333"/>
      <c r="MOV1418" s="333"/>
      <c r="MOW1418" s="333"/>
      <c r="MOX1418" s="333"/>
      <c r="MOY1418" s="333"/>
      <c r="MOZ1418" s="333"/>
      <c r="MPA1418" s="333"/>
      <c r="MPB1418" s="333"/>
      <c r="MPC1418" s="333"/>
      <c r="MPD1418" s="333"/>
      <c r="MPE1418" s="333"/>
      <c r="MPF1418" s="333"/>
      <c r="MPG1418" s="333"/>
      <c r="MPH1418" s="333"/>
      <c r="MPI1418" s="333"/>
      <c r="MPJ1418" s="333"/>
      <c r="MPK1418" s="333"/>
      <c r="MPL1418" s="333"/>
      <c r="MPM1418" s="333"/>
      <c r="MPN1418" s="333"/>
      <c r="MPO1418" s="333"/>
      <c r="MPP1418" s="333"/>
      <c r="MPQ1418" s="333"/>
      <c r="MPR1418" s="333"/>
      <c r="MPS1418" s="333"/>
      <c r="MPT1418" s="333"/>
      <c r="MPU1418" s="333"/>
      <c r="MPV1418" s="333"/>
      <c r="MPW1418" s="333"/>
      <c r="MPX1418" s="333"/>
      <c r="MPY1418" s="333"/>
      <c r="MPZ1418" s="333"/>
      <c r="MQA1418" s="333"/>
      <c r="MQB1418" s="333"/>
      <c r="MQC1418" s="333"/>
      <c r="MQD1418" s="333"/>
      <c r="MQE1418" s="333"/>
      <c r="MQF1418" s="333"/>
      <c r="MQG1418" s="333"/>
      <c r="MQH1418" s="333"/>
      <c r="MQI1418" s="333"/>
      <c r="MQJ1418" s="333"/>
      <c r="MQK1418" s="333"/>
      <c r="MQL1418" s="333"/>
      <c r="MQM1418" s="333"/>
      <c r="MQN1418" s="333"/>
      <c r="MQO1418" s="333"/>
      <c r="MQP1418" s="333"/>
      <c r="MQQ1418" s="333"/>
      <c r="MQR1418" s="333"/>
      <c r="MQS1418" s="333"/>
      <c r="MQT1418" s="333"/>
      <c r="MQU1418" s="333"/>
      <c r="MQV1418" s="333"/>
      <c r="MQW1418" s="333"/>
      <c r="MQX1418" s="333"/>
      <c r="MQY1418" s="333"/>
      <c r="MQZ1418" s="333"/>
      <c r="MRA1418" s="333"/>
      <c r="MRB1418" s="333"/>
      <c r="MRC1418" s="333"/>
      <c r="MRD1418" s="333"/>
      <c r="MRE1418" s="333"/>
      <c r="MRF1418" s="333"/>
      <c r="MRG1418" s="333"/>
      <c r="MRH1418" s="333"/>
      <c r="MRI1418" s="333"/>
      <c r="MRJ1418" s="333"/>
      <c r="MRK1418" s="333"/>
      <c r="MRL1418" s="333"/>
      <c r="MRM1418" s="333"/>
      <c r="MRN1418" s="333"/>
      <c r="MRO1418" s="333"/>
      <c r="MRP1418" s="333"/>
      <c r="MRQ1418" s="333"/>
      <c r="MRR1418" s="333"/>
      <c r="MRS1418" s="333"/>
      <c r="MRT1418" s="333"/>
      <c r="MRU1418" s="333"/>
      <c r="MRV1418" s="333"/>
      <c r="MRW1418" s="333"/>
      <c r="MRX1418" s="333"/>
      <c r="MRY1418" s="333"/>
      <c r="MRZ1418" s="333"/>
      <c r="MSA1418" s="333"/>
      <c r="MSB1418" s="333"/>
      <c r="MSC1418" s="333"/>
      <c r="MSD1418" s="333"/>
      <c r="MSE1418" s="333"/>
      <c r="MSF1418" s="333"/>
      <c r="MSG1418" s="333"/>
      <c r="MSH1418" s="333"/>
      <c r="MSI1418" s="333"/>
      <c r="MSJ1418" s="333"/>
      <c r="MSK1418" s="333"/>
      <c r="MSL1418" s="333"/>
      <c r="MSM1418" s="333"/>
      <c r="MSN1418" s="333"/>
      <c r="MSO1418" s="333"/>
      <c r="MSP1418" s="333"/>
      <c r="MSQ1418" s="333"/>
      <c r="MSR1418" s="333"/>
      <c r="MSS1418" s="333"/>
      <c r="MST1418" s="333"/>
      <c r="MSU1418" s="333"/>
      <c r="MSV1418" s="333"/>
      <c r="MSW1418" s="333"/>
      <c r="MSX1418" s="333"/>
      <c r="MSY1418" s="333"/>
      <c r="MSZ1418" s="333"/>
      <c r="MTA1418" s="333"/>
      <c r="MTB1418" s="333"/>
      <c r="MTC1418" s="333"/>
      <c r="MTD1418" s="333"/>
      <c r="MTE1418" s="333"/>
      <c r="MTF1418" s="333"/>
      <c r="MTG1418" s="333"/>
      <c r="MTH1418" s="333"/>
      <c r="MTI1418" s="333"/>
      <c r="MTJ1418" s="333"/>
      <c r="MTK1418" s="333"/>
      <c r="MTL1418" s="333"/>
      <c r="MTM1418" s="333"/>
      <c r="MTN1418" s="333"/>
      <c r="MTO1418" s="333"/>
      <c r="MTP1418" s="333"/>
      <c r="MTQ1418" s="333"/>
      <c r="MTR1418" s="333"/>
      <c r="MTS1418" s="333"/>
      <c r="MTT1418" s="333"/>
      <c r="MTU1418" s="333"/>
      <c r="MTV1418" s="333"/>
      <c r="MTW1418" s="333"/>
      <c r="MTX1418" s="333"/>
      <c r="MTY1418" s="333"/>
      <c r="MTZ1418" s="333"/>
      <c r="MUA1418" s="333"/>
      <c r="MUB1418" s="333"/>
      <c r="MUC1418" s="333"/>
      <c r="MUD1418" s="333"/>
      <c r="MUE1418" s="333"/>
      <c r="MUF1418" s="333"/>
      <c r="MUG1418" s="333"/>
      <c r="MUH1418" s="333"/>
      <c r="MUI1418" s="333"/>
      <c r="MUJ1418" s="333"/>
      <c r="MUK1418" s="333"/>
      <c r="MUL1418" s="333"/>
      <c r="MUM1418" s="333"/>
      <c r="MUN1418" s="333"/>
      <c r="MUO1418" s="333"/>
      <c r="MUP1418" s="333"/>
      <c r="MUQ1418" s="333"/>
      <c r="MUR1418" s="333"/>
      <c r="MUS1418" s="333"/>
      <c r="MUT1418" s="333"/>
      <c r="MUU1418" s="333"/>
      <c r="MUV1418" s="333"/>
      <c r="MUW1418" s="333"/>
      <c r="MUX1418" s="333"/>
      <c r="MUY1418" s="333"/>
      <c r="MUZ1418" s="333"/>
      <c r="MVA1418" s="333"/>
      <c r="MVB1418" s="333"/>
      <c r="MVC1418" s="333"/>
      <c r="MVD1418" s="333"/>
      <c r="MVE1418" s="333"/>
      <c r="MVF1418" s="333"/>
      <c r="MVG1418" s="333"/>
      <c r="MVH1418" s="333"/>
      <c r="MVI1418" s="333"/>
      <c r="MVJ1418" s="333"/>
      <c r="MVK1418" s="333"/>
      <c r="MVL1418" s="333"/>
      <c r="MVM1418" s="333"/>
      <c r="MVN1418" s="333"/>
      <c r="MVO1418" s="333"/>
      <c r="MVP1418" s="333"/>
      <c r="MVQ1418" s="333"/>
      <c r="MVR1418" s="333"/>
      <c r="MVS1418" s="333"/>
      <c r="MVT1418" s="333"/>
      <c r="MVU1418" s="333"/>
      <c r="MVV1418" s="333"/>
      <c r="MVW1418" s="333"/>
      <c r="MVX1418" s="333"/>
      <c r="MVY1418" s="333"/>
      <c r="MVZ1418" s="333"/>
      <c r="MWA1418" s="333"/>
      <c r="MWB1418" s="333"/>
      <c r="MWC1418" s="333"/>
      <c r="MWD1418" s="333"/>
      <c r="MWE1418" s="333"/>
      <c r="MWF1418" s="333"/>
      <c r="MWG1418" s="333"/>
      <c r="MWH1418" s="333"/>
      <c r="MWI1418" s="333"/>
      <c r="MWJ1418" s="333"/>
      <c r="MWK1418" s="333"/>
      <c r="MWL1418" s="333"/>
      <c r="MWM1418" s="333"/>
      <c r="MWN1418" s="333"/>
      <c r="MWO1418" s="333"/>
      <c r="MWP1418" s="333"/>
      <c r="MWQ1418" s="333"/>
      <c r="MWR1418" s="333"/>
      <c r="MWS1418" s="333"/>
      <c r="MWT1418" s="333"/>
      <c r="MWU1418" s="333"/>
      <c r="MWV1418" s="333"/>
      <c r="MWW1418" s="333"/>
      <c r="MWX1418" s="333"/>
      <c r="MWY1418" s="333"/>
      <c r="MWZ1418" s="333"/>
      <c r="MXA1418" s="333"/>
      <c r="MXB1418" s="333"/>
      <c r="MXC1418" s="333"/>
      <c r="MXD1418" s="333"/>
      <c r="MXE1418" s="333"/>
      <c r="MXF1418" s="333"/>
      <c r="MXG1418" s="333"/>
      <c r="MXH1418" s="333"/>
      <c r="MXI1418" s="333"/>
      <c r="MXJ1418" s="333"/>
      <c r="MXK1418" s="333"/>
      <c r="MXL1418" s="333"/>
      <c r="MXM1418" s="333"/>
      <c r="MXN1418" s="333"/>
      <c r="MXO1418" s="333"/>
      <c r="MXP1418" s="333"/>
      <c r="MXQ1418" s="333"/>
      <c r="MXR1418" s="333"/>
      <c r="MXS1418" s="333"/>
      <c r="MXT1418" s="333"/>
      <c r="MXU1418" s="333"/>
      <c r="MXV1418" s="333"/>
      <c r="MXW1418" s="333"/>
      <c r="MXX1418" s="333"/>
      <c r="MXY1418" s="333"/>
      <c r="MXZ1418" s="333"/>
      <c r="MYA1418" s="333"/>
      <c r="MYB1418" s="333"/>
      <c r="MYC1418" s="333"/>
      <c r="MYD1418" s="333"/>
      <c r="MYE1418" s="333"/>
      <c r="MYF1418" s="333"/>
      <c r="MYG1418" s="333"/>
      <c r="MYH1418" s="333"/>
      <c r="MYI1418" s="333"/>
      <c r="MYJ1418" s="333"/>
      <c r="MYK1418" s="333"/>
      <c r="MYL1418" s="333"/>
      <c r="MYM1418" s="333"/>
      <c r="MYN1418" s="333"/>
      <c r="MYO1418" s="333"/>
      <c r="MYP1418" s="333"/>
      <c r="MYQ1418" s="333"/>
      <c r="MYR1418" s="333"/>
      <c r="MYS1418" s="333"/>
      <c r="MYT1418" s="333"/>
      <c r="MYU1418" s="333"/>
      <c r="MYV1418" s="333"/>
      <c r="MYW1418" s="333"/>
      <c r="MYX1418" s="333"/>
      <c r="MYY1418" s="333"/>
      <c r="MYZ1418" s="333"/>
      <c r="MZA1418" s="333"/>
      <c r="MZB1418" s="333"/>
      <c r="MZC1418" s="333"/>
      <c r="MZD1418" s="333"/>
      <c r="MZE1418" s="333"/>
      <c r="MZF1418" s="333"/>
      <c r="MZG1418" s="333"/>
      <c r="MZH1418" s="333"/>
      <c r="MZI1418" s="333"/>
      <c r="MZJ1418" s="333"/>
      <c r="MZK1418" s="333"/>
      <c r="MZL1418" s="333"/>
      <c r="MZM1418" s="333"/>
      <c r="MZN1418" s="333"/>
      <c r="MZO1418" s="333"/>
      <c r="MZP1418" s="333"/>
      <c r="MZQ1418" s="333"/>
      <c r="MZR1418" s="333"/>
      <c r="MZS1418" s="333"/>
      <c r="MZT1418" s="333"/>
      <c r="MZU1418" s="333"/>
      <c r="MZV1418" s="333"/>
      <c r="MZW1418" s="333"/>
      <c r="MZX1418" s="333"/>
      <c r="MZY1418" s="333"/>
      <c r="MZZ1418" s="333"/>
      <c r="NAA1418" s="333"/>
      <c r="NAB1418" s="333"/>
      <c r="NAC1418" s="333"/>
      <c r="NAD1418" s="333"/>
      <c r="NAE1418" s="333"/>
      <c r="NAF1418" s="333"/>
      <c r="NAG1418" s="333"/>
      <c r="NAH1418" s="333"/>
      <c r="NAI1418" s="333"/>
      <c r="NAJ1418" s="333"/>
      <c r="NAK1418" s="333"/>
      <c r="NAL1418" s="333"/>
      <c r="NAM1418" s="333"/>
      <c r="NAN1418" s="333"/>
      <c r="NAO1418" s="333"/>
      <c r="NAP1418" s="333"/>
      <c r="NAQ1418" s="333"/>
      <c r="NAR1418" s="333"/>
      <c r="NAS1418" s="333"/>
      <c r="NAT1418" s="333"/>
      <c r="NAU1418" s="333"/>
      <c r="NAV1418" s="333"/>
      <c r="NAW1418" s="333"/>
      <c r="NAX1418" s="333"/>
      <c r="NAY1418" s="333"/>
      <c r="NAZ1418" s="333"/>
      <c r="NBA1418" s="333"/>
      <c r="NBB1418" s="333"/>
      <c r="NBC1418" s="333"/>
      <c r="NBD1418" s="333"/>
      <c r="NBE1418" s="333"/>
      <c r="NBF1418" s="333"/>
      <c r="NBG1418" s="333"/>
      <c r="NBH1418" s="333"/>
      <c r="NBI1418" s="333"/>
      <c r="NBJ1418" s="333"/>
      <c r="NBK1418" s="333"/>
      <c r="NBL1418" s="333"/>
      <c r="NBM1418" s="333"/>
      <c r="NBN1418" s="333"/>
      <c r="NBO1418" s="333"/>
      <c r="NBP1418" s="333"/>
      <c r="NBQ1418" s="333"/>
      <c r="NBR1418" s="333"/>
      <c r="NBS1418" s="333"/>
      <c r="NBT1418" s="333"/>
      <c r="NBU1418" s="333"/>
      <c r="NBV1418" s="333"/>
      <c r="NBW1418" s="333"/>
      <c r="NBX1418" s="333"/>
      <c r="NBY1418" s="333"/>
      <c r="NBZ1418" s="333"/>
      <c r="NCA1418" s="333"/>
      <c r="NCB1418" s="333"/>
      <c r="NCC1418" s="333"/>
      <c r="NCD1418" s="333"/>
      <c r="NCE1418" s="333"/>
      <c r="NCF1418" s="333"/>
      <c r="NCG1418" s="333"/>
      <c r="NCH1418" s="333"/>
      <c r="NCI1418" s="333"/>
      <c r="NCJ1418" s="333"/>
      <c r="NCK1418" s="333"/>
      <c r="NCL1418" s="333"/>
      <c r="NCM1418" s="333"/>
      <c r="NCN1418" s="333"/>
      <c r="NCO1418" s="333"/>
      <c r="NCP1418" s="333"/>
      <c r="NCQ1418" s="333"/>
      <c r="NCR1418" s="333"/>
      <c r="NCS1418" s="333"/>
      <c r="NCT1418" s="333"/>
      <c r="NCU1418" s="333"/>
      <c r="NCV1418" s="333"/>
      <c r="NCW1418" s="333"/>
      <c r="NCX1418" s="333"/>
      <c r="NCY1418" s="333"/>
      <c r="NCZ1418" s="333"/>
      <c r="NDA1418" s="333"/>
      <c r="NDB1418" s="333"/>
      <c r="NDC1418" s="333"/>
      <c r="NDD1418" s="333"/>
      <c r="NDE1418" s="333"/>
      <c r="NDF1418" s="333"/>
      <c r="NDG1418" s="333"/>
      <c r="NDH1418" s="333"/>
      <c r="NDI1418" s="333"/>
      <c r="NDJ1418" s="333"/>
      <c r="NDK1418" s="333"/>
      <c r="NDL1418" s="333"/>
      <c r="NDM1418" s="333"/>
      <c r="NDN1418" s="333"/>
      <c r="NDO1418" s="333"/>
      <c r="NDP1418" s="333"/>
      <c r="NDQ1418" s="333"/>
      <c r="NDR1418" s="333"/>
      <c r="NDS1418" s="333"/>
      <c r="NDT1418" s="333"/>
      <c r="NDU1418" s="333"/>
      <c r="NDV1418" s="333"/>
      <c r="NDW1418" s="333"/>
      <c r="NDX1418" s="333"/>
      <c r="NDY1418" s="333"/>
      <c r="NDZ1418" s="333"/>
      <c r="NEA1418" s="333"/>
      <c r="NEB1418" s="333"/>
      <c r="NEC1418" s="333"/>
      <c r="NED1418" s="333"/>
      <c r="NEE1418" s="333"/>
      <c r="NEF1418" s="333"/>
      <c r="NEG1418" s="333"/>
      <c r="NEH1418" s="333"/>
      <c r="NEI1418" s="333"/>
      <c r="NEJ1418" s="333"/>
      <c r="NEK1418" s="333"/>
      <c r="NEL1418" s="333"/>
      <c r="NEM1418" s="333"/>
      <c r="NEN1418" s="333"/>
      <c r="NEO1418" s="333"/>
      <c r="NEP1418" s="333"/>
      <c r="NEQ1418" s="333"/>
      <c r="NER1418" s="333"/>
      <c r="NES1418" s="333"/>
      <c r="NET1418" s="333"/>
      <c r="NEU1418" s="333"/>
      <c r="NEV1418" s="333"/>
      <c r="NEW1418" s="333"/>
      <c r="NEX1418" s="333"/>
      <c r="NEY1418" s="333"/>
      <c r="NEZ1418" s="333"/>
      <c r="NFA1418" s="333"/>
      <c r="NFB1418" s="333"/>
      <c r="NFC1418" s="333"/>
      <c r="NFD1418" s="333"/>
      <c r="NFE1418" s="333"/>
      <c r="NFF1418" s="333"/>
      <c r="NFG1418" s="333"/>
      <c r="NFH1418" s="333"/>
      <c r="NFI1418" s="333"/>
      <c r="NFJ1418" s="333"/>
      <c r="NFK1418" s="333"/>
      <c r="NFL1418" s="333"/>
      <c r="NFM1418" s="333"/>
      <c r="NFN1418" s="333"/>
      <c r="NFO1418" s="333"/>
      <c r="NFP1418" s="333"/>
      <c r="NFQ1418" s="333"/>
      <c r="NFR1418" s="333"/>
      <c r="NFS1418" s="333"/>
      <c r="NFT1418" s="333"/>
      <c r="NFU1418" s="333"/>
      <c r="NFV1418" s="333"/>
      <c r="NFW1418" s="333"/>
      <c r="NFX1418" s="333"/>
      <c r="NFY1418" s="333"/>
      <c r="NFZ1418" s="333"/>
      <c r="NGA1418" s="333"/>
      <c r="NGB1418" s="333"/>
      <c r="NGC1418" s="333"/>
      <c r="NGD1418" s="333"/>
      <c r="NGE1418" s="333"/>
      <c r="NGF1418" s="333"/>
      <c r="NGG1418" s="333"/>
      <c r="NGH1418" s="333"/>
      <c r="NGI1418" s="333"/>
      <c r="NGJ1418" s="333"/>
      <c r="NGK1418" s="333"/>
      <c r="NGL1418" s="333"/>
      <c r="NGM1418" s="333"/>
      <c r="NGN1418" s="333"/>
      <c r="NGO1418" s="333"/>
      <c r="NGP1418" s="333"/>
      <c r="NGQ1418" s="333"/>
      <c r="NGR1418" s="333"/>
      <c r="NGS1418" s="333"/>
      <c r="NGT1418" s="333"/>
      <c r="NGU1418" s="333"/>
      <c r="NGV1418" s="333"/>
      <c r="NGW1418" s="333"/>
      <c r="NGX1418" s="333"/>
      <c r="NGY1418" s="333"/>
      <c r="NGZ1418" s="333"/>
      <c r="NHA1418" s="333"/>
      <c r="NHB1418" s="333"/>
      <c r="NHC1418" s="333"/>
      <c r="NHD1418" s="333"/>
      <c r="NHE1418" s="333"/>
      <c r="NHF1418" s="333"/>
      <c r="NHG1418" s="333"/>
      <c r="NHH1418" s="333"/>
      <c r="NHI1418" s="333"/>
      <c r="NHJ1418" s="333"/>
      <c r="NHK1418" s="333"/>
      <c r="NHL1418" s="333"/>
      <c r="NHM1418" s="333"/>
      <c r="NHN1418" s="333"/>
      <c r="NHO1418" s="333"/>
      <c r="NHP1418" s="333"/>
      <c r="NHQ1418" s="333"/>
      <c r="NHR1418" s="333"/>
      <c r="NHS1418" s="333"/>
      <c r="NHT1418" s="333"/>
      <c r="NHU1418" s="333"/>
      <c r="NHV1418" s="333"/>
      <c r="NHW1418" s="333"/>
      <c r="NHX1418" s="333"/>
      <c r="NHY1418" s="333"/>
      <c r="NHZ1418" s="333"/>
      <c r="NIA1418" s="333"/>
      <c r="NIB1418" s="333"/>
      <c r="NIC1418" s="333"/>
      <c r="NID1418" s="333"/>
      <c r="NIE1418" s="333"/>
      <c r="NIF1418" s="333"/>
      <c r="NIG1418" s="333"/>
      <c r="NIH1418" s="333"/>
      <c r="NII1418" s="333"/>
      <c r="NIJ1418" s="333"/>
      <c r="NIK1418" s="333"/>
      <c r="NIL1418" s="333"/>
      <c r="NIM1418" s="333"/>
      <c r="NIN1418" s="333"/>
      <c r="NIO1418" s="333"/>
      <c r="NIP1418" s="333"/>
      <c r="NIQ1418" s="333"/>
      <c r="NIR1418" s="333"/>
      <c r="NIS1418" s="333"/>
      <c r="NIT1418" s="333"/>
      <c r="NIU1418" s="333"/>
      <c r="NIV1418" s="333"/>
      <c r="NIW1418" s="333"/>
      <c r="NIX1418" s="333"/>
      <c r="NIY1418" s="333"/>
      <c r="NIZ1418" s="333"/>
      <c r="NJA1418" s="333"/>
      <c r="NJB1418" s="333"/>
      <c r="NJC1418" s="333"/>
      <c r="NJD1418" s="333"/>
      <c r="NJE1418" s="333"/>
      <c r="NJF1418" s="333"/>
      <c r="NJG1418" s="333"/>
      <c r="NJH1418" s="333"/>
      <c r="NJI1418" s="333"/>
      <c r="NJJ1418" s="333"/>
      <c r="NJK1418" s="333"/>
      <c r="NJL1418" s="333"/>
      <c r="NJM1418" s="333"/>
      <c r="NJN1418" s="333"/>
      <c r="NJO1418" s="333"/>
      <c r="NJP1418" s="333"/>
      <c r="NJQ1418" s="333"/>
      <c r="NJR1418" s="333"/>
      <c r="NJS1418" s="333"/>
      <c r="NJT1418" s="333"/>
      <c r="NJU1418" s="333"/>
      <c r="NJV1418" s="333"/>
      <c r="NJW1418" s="333"/>
      <c r="NJX1418" s="333"/>
      <c r="NJY1418" s="333"/>
      <c r="NJZ1418" s="333"/>
      <c r="NKA1418" s="333"/>
      <c r="NKB1418" s="333"/>
      <c r="NKC1418" s="333"/>
      <c r="NKD1418" s="333"/>
      <c r="NKE1418" s="333"/>
      <c r="NKF1418" s="333"/>
      <c r="NKG1418" s="333"/>
      <c r="NKH1418" s="333"/>
      <c r="NKI1418" s="333"/>
      <c r="NKJ1418" s="333"/>
      <c r="NKK1418" s="333"/>
      <c r="NKL1418" s="333"/>
      <c r="NKM1418" s="333"/>
      <c r="NKN1418" s="333"/>
      <c r="NKO1418" s="333"/>
      <c r="NKP1418" s="333"/>
      <c r="NKQ1418" s="333"/>
      <c r="NKR1418" s="333"/>
      <c r="NKS1418" s="333"/>
      <c r="NKT1418" s="333"/>
      <c r="NKU1418" s="333"/>
      <c r="NKV1418" s="333"/>
      <c r="NKW1418" s="333"/>
      <c r="NKX1418" s="333"/>
      <c r="NKY1418" s="333"/>
      <c r="NKZ1418" s="333"/>
      <c r="NLA1418" s="333"/>
      <c r="NLB1418" s="333"/>
      <c r="NLC1418" s="333"/>
      <c r="NLD1418" s="333"/>
      <c r="NLE1418" s="333"/>
      <c r="NLF1418" s="333"/>
      <c r="NLG1418" s="333"/>
      <c r="NLH1418" s="333"/>
      <c r="NLI1418" s="333"/>
      <c r="NLJ1418" s="333"/>
      <c r="NLK1418" s="333"/>
      <c r="NLL1418" s="333"/>
      <c r="NLM1418" s="333"/>
      <c r="NLN1418" s="333"/>
      <c r="NLO1418" s="333"/>
      <c r="NLP1418" s="333"/>
      <c r="NLQ1418" s="333"/>
      <c r="NLR1418" s="333"/>
      <c r="NLS1418" s="333"/>
      <c r="NLT1418" s="333"/>
      <c r="NLU1418" s="333"/>
      <c r="NLV1418" s="333"/>
      <c r="NLW1418" s="333"/>
      <c r="NLX1418" s="333"/>
      <c r="NLY1418" s="333"/>
      <c r="NLZ1418" s="333"/>
      <c r="NMA1418" s="333"/>
      <c r="NMB1418" s="333"/>
      <c r="NMC1418" s="333"/>
      <c r="NMD1418" s="333"/>
      <c r="NME1418" s="333"/>
      <c r="NMF1418" s="333"/>
      <c r="NMG1418" s="333"/>
      <c r="NMH1418" s="333"/>
      <c r="NMI1418" s="333"/>
      <c r="NMJ1418" s="333"/>
      <c r="NMK1418" s="333"/>
      <c r="NML1418" s="333"/>
      <c r="NMM1418" s="333"/>
      <c r="NMN1418" s="333"/>
      <c r="NMO1418" s="333"/>
      <c r="NMP1418" s="333"/>
      <c r="NMQ1418" s="333"/>
      <c r="NMR1418" s="333"/>
      <c r="NMS1418" s="333"/>
      <c r="NMT1418" s="333"/>
      <c r="NMU1418" s="333"/>
      <c r="NMV1418" s="333"/>
      <c r="NMW1418" s="333"/>
      <c r="NMX1418" s="333"/>
      <c r="NMY1418" s="333"/>
      <c r="NMZ1418" s="333"/>
      <c r="NNA1418" s="333"/>
      <c r="NNB1418" s="333"/>
      <c r="NNC1418" s="333"/>
      <c r="NND1418" s="333"/>
      <c r="NNE1418" s="333"/>
      <c r="NNF1418" s="333"/>
      <c r="NNG1418" s="333"/>
      <c r="NNH1418" s="333"/>
      <c r="NNI1418" s="333"/>
      <c r="NNJ1418" s="333"/>
      <c r="NNK1418" s="333"/>
      <c r="NNL1418" s="333"/>
      <c r="NNM1418" s="333"/>
      <c r="NNN1418" s="333"/>
      <c r="NNO1418" s="333"/>
      <c r="NNP1418" s="333"/>
      <c r="NNQ1418" s="333"/>
      <c r="NNR1418" s="333"/>
      <c r="NNS1418" s="333"/>
      <c r="NNT1418" s="333"/>
      <c r="NNU1418" s="333"/>
      <c r="NNV1418" s="333"/>
      <c r="NNW1418" s="333"/>
      <c r="NNX1418" s="333"/>
      <c r="NNY1418" s="333"/>
      <c r="NNZ1418" s="333"/>
      <c r="NOA1418" s="333"/>
      <c r="NOB1418" s="333"/>
      <c r="NOC1418" s="333"/>
      <c r="NOD1418" s="333"/>
      <c r="NOE1418" s="333"/>
      <c r="NOF1418" s="333"/>
      <c r="NOG1418" s="333"/>
      <c r="NOH1418" s="333"/>
      <c r="NOI1418" s="333"/>
      <c r="NOJ1418" s="333"/>
      <c r="NOK1418" s="333"/>
      <c r="NOL1418" s="333"/>
      <c r="NOM1418" s="333"/>
      <c r="NON1418" s="333"/>
      <c r="NOO1418" s="333"/>
      <c r="NOP1418" s="333"/>
      <c r="NOQ1418" s="333"/>
      <c r="NOR1418" s="333"/>
      <c r="NOS1418" s="333"/>
      <c r="NOT1418" s="333"/>
      <c r="NOU1418" s="333"/>
      <c r="NOV1418" s="333"/>
      <c r="NOW1418" s="333"/>
      <c r="NOX1418" s="333"/>
      <c r="NOY1418" s="333"/>
      <c r="NOZ1418" s="333"/>
      <c r="NPA1418" s="333"/>
      <c r="NPB1418" s="333"/>
      <c r="NPC1418" s="333"/>
      <c r="NPD1418" s="333"/>
      <c r="NPE1418" s="333"/>
      <c r="NPF1418" s="333"/>
      <c r="NPG1418" s="333"/>
      <c r="NPH1418" s="333"/>
      <c r="NPI1418" s="333"/>
      <c r="NPJ1418" s="333"/>
      <c r="NPK1418" s="333"/>
      <c r="NPL1418" s="333"/>
      <c r="NPM1418" s="333"/>
      <c r="NPN1418" s="333"/>
      <c r="NPO1418" s="333"/>
      <c r="NPP1418" s="333"/>
      <c r="NPQ1418" s="333"/>
      <c r="NPR1418" s="333"/>
      <c r="NPS1418" s="333"/>
      <c r="NPT1418" s="333"/>
      <c r="NPU1418" s="333"/>
      <c r="NPV1418" s="333"/>
      <c r="NPW1418" s="333"/>
      <c r="NPX1418" s="333"/>
      <c r="NPY1418" s="333"/>
      <c r="NPZ1418" s="333"/>
      <c r="NQA1418" s="333"/>
      <c r="NQB1418" s="333"/>
      <c r="NQC1418" s="333"/>
      <c r="NQD1418" s="333"/>
      <c r="NQE1418" s="333"/>
      <c r="NQF1418" s="333"/>
      <c r="NQG1418" s="333"/>
      <c r="NQH1418" s="333"/>
      <c r="NQI1418" s="333"/>
      <c r="NQJ1418" s="333"/>
      <c r="NQK1418" s="333"/>
      <c r="NQL1418" s="333"/>
      <c r="NQM1418" s="333"/>
      <c r="NQN1418" s="333"/>
      <c r="NQO1418" s="333"/>
      <c r="NQP1418" s="333"/>
      <c r="NQQ1418" s="333"/>
      <c r="NQR1418" s="333"/>
      <c r="NQS1418" s="333"/>
      <c r="NQT1418" s="333"/>
      <c r="NQU1418" s="333"/>
      <c r="NQV1418" s="333"/>
      <c r="NQW1418" s="333"/>
      <c r="NQX1418" s="333"/>
      <c r="NQY1418" s="333"/>
      <c r="NQZ1418" s="333"/>
      <c r="NRA1418" s="333"/>
      <c r="NRB1418" s="333"/>
      <c r="NRC1418" s="333"/>
      <c r="NRD1418" s="333"/>
      <c r="NRE1418" s="333"/>
      <c r="NRF1418" s="333"/>
      <c r="NRG1418" s="333"/>
      <c r="NRH1418" s="333"/>
      <c r="NRI1418" s="333"/>
      <c r="NRJ1418" s="333"/>
      <c r="NRK1418" s="333"/>
      <c r="NRL1418" s="333"/>
      <c r="NRM1418" s="333"/>
      <c r="NRN1418" s="333"/>
      <c r="NRO1418" s="333"/>
      <c r="NRP1418" s="333"/>
      <c r="NRQ1418" s="333"/>
      <c r="NRR1418" s="333"/>
      <c r="NRS1418" s="333"/>
      <c r="NRT1418" s="333"/>
      <c r="NRU1418" s="333"/>
      <c r="NRV1418" s="333"/>
      <c r="NRW1418" s="333"/>
      <c r="NRX1418" s="333"/>
      <c r="NRY1418" s="333"/>
      <c r="NRZ1418" s="333"/>
      <c r="NSA1418" s="333"/>
      <c r="NSB1418" s="333"/>
      <c r="NSC1418" s="333"/>
      <c r="NSD1418" s="333"/>
      <c r="NSE1418" s="333"/>
      <c r="NSF1418" s="333"/>
      <c r="NSG1418" s="333"/>
      <c r="NSH1418" s="333"/>
      <c r="NSI1418" s="333"/>
      <c r="NSJ1418" s="333"/>
      <c r="NSK1418" s="333"/>
      <c r="NSL1418" s="333"/>
      <c r="NSM1418" s="333"/>
      <c r="NSN1418" s="333"/>
      <c r="NSO1418" s="333"/>
      <c r="NSP1418" s="333"/>
      <c r="NSQ1418" s="333"/>
      <c r="NSR1418" s="333"/>
      <c r="NSS1418" s="333"/>
      <c r="NST1418" s="333"/>
      <c r="NSU1418" s="333"/>
      <c r="NSV1418" s="333"/>
      <c r="NSW1418" s="333"/>
      <c r="NSX1418" s="333"/>
      <c r="NSY1418" s="333"/>
      <c r="NSZ1418" s="333"/>
      <c r="NTA1418" s="333"/>
      <c r="NTB1418" s="333"/>
      <c r="NTC1418" s="333"/>
      <c r="NTD1418" s="333"/>
      <c r="NTE1418" s="333"/>
      <c r="NTF1418" s="333"/>
      <c r="NTG1418" s="333"/>
      <c r="NTH1418" s="333"/>
      <c r="NTI1418" s="333"/>
      <c r="NTJ1418" s="333"/>
      <c r="NTK1418" s="333"/>
      <c r="NTL1418" s="333"/>
      <c r="NTM1418" s="333"/>
      <c r="NTN1418" s="333"/>
      <c r="NTO1418" s="333"/>
      <c r="NTP1418" s="333"/>
      <c r="NTQ1418" s="333"/>
      <c r="NTR1418" s="333"/>
      <c r="NTS1418" s="333"/>
      <c r="NTT1418" s="333"/>
      <c r="NTU1418" s="333"/>
      <c r="NTV1418" s="333"/>
      <c r="NTW1418" s="333"/>
      <c r="NTX1418" s="333"/>
      <c r="NTY1418" s="333"/>
      <c r="NTZ1418" s="333"/>
      <c r="NUA1418" s="333"/>
      <c r="NUB1418" s="333"/>
      <c r="NUC1418" s="333"/>
      <c r="NUD1418" s="333"/>
      <c r="NUE1418" s="333"/>
      <c r="NUF1418" s="333"/>
      <c r="NUG1418" s="333"/>
      <c r="NUH1418" s="333"/>
      <c r="NUI1418" s="333"/>
      <c r="NUJ1418" s="333"/>
      <c r="NUK1418" s="333"/>
      <c r="NUL1418" s="333"/>
      <c r="NUM1418" s="333"/>
      <c r="NUN1418" s="333"/>
      <c r="NUO1418" s="333"/>
      <c r="NUP1418" s="333"/>
      <c r="NUQ1418" s="333"/>
      <c r="NUR1418" s="333"/>
      <c r="NUS1418" s="333"/>
      <c r="NUT1418" s="333"/>
      <c r="NUU1418" s="333"/>
      <c r="NUV1418" s="333"/>
      <c r="NUW1418" s="333"/>
      <c r="NUX1418" s="333"/>
      <c r="NUY1418" s="333"/>
      <c r="NUZ1418" s="333"/>
      <c r="NVA1418" s="333"/>
      <c r="NVB1418" s="333"/>
      <c r="NVC1418" s="333"/>
      <c r="NVD1418" s="333"/>
      <c r="NVE1418" s="333"/>
      <c r="NVF1418" s="333"/>
      <c r="NVG1418" s="333"/>
      <c r="NVH1418" s="333"/>
      <c r="NVI1418" s="333"/>
      <c r="NVJ1418" s="333"/>
      <c r="NVK1418" s="333"/>
      <c r="NVL1418" s="333"/>
      <c r="NVM1418" s="333"/>
      <c r="NVN1418" s="333"/>
      <c r="NVO1418" s="333"/>
      <c r="NVP1418" s="333"/>
      <c r="NVQ1418" s="333"/>
      <c r="NVR1418" s="333"/>
      <c r="NVS1418" s="333"/>
      <c r="NVT1418" s="333"/>
      <c r="NVU1418" s="333"/>
      <c r="NVV1418" s="333"/>
      <c r="NVW1418" s="333"/>
      <c r="NVX1418" s="333"/>
      <c r="NVY1418" s="333"/>
      <c r="NVZ1418" s="333"/>
      <c r="NWA1418" s="333"/>
      <c r="NWB1418" s="333"/>
      <c r="NWC1418" s="333"/>
      <c r="NWD1418" s="333"/>
      <c r="NWE1418" s="333"/>
      <c r="NWF1418" s="333"/>
      <c r="NWG1418" s="333"/>
      <c r="NWH1418" s="333"/>
      <c r="NWI1418" s="333"/>
      <c r="NWJ1418" s="333"/>
      <c r="NWK1418" s="333"/>
      <c r="NWL1418" s="333"/>
      <c r="NWM1418" s="333"/>
      <c r="NWN1418" s="333"/>
      <c r="NWO1418" s="333"/>
      <c r="NWP1418" s="333"/>
      <c r="NWQ1418" s="333"/>
      <c r="NWR1418" s="333"/>
      <c r="NWS1418" s="333"/>
      <c r="NWT1418" s="333"/>
      <c r="NWU1418" s="333"/>
      <c r="NWV1418" s="333"/>
      <c r="NWW1418" s="333"/>
      <c r="NWX1418" s="333"/>
      <c r="NWY1418" s="333"/>
      <c r="NWZ1418" s="333"/>
      <c r="NXA1418" s="333"/>
      <c r="NXB1418" s="333"/>
      <c r="NXC1418" s="333"/>
      <c r="NXD1418" s="333"/>
      <c r="NXE1418" s="333"/>
      <c r="NXF1418" s="333"/>
      <c r="NXG1418" s="333"/>
      <c r="NXH1418" s="333"/>
      <c r="NXI1418" s="333"/>
      <c r="NXJ1418" s="333"/>
      <c r="NXK1418" s="333"/>
      <c r="NXL1418" s="333"/>
      <c r="NXM1418" s="333"/>
      <c r="NXN1418" s="333"/>
      <c r="NXO1418" s="333"/>
      <c r="NXP1418" s="333"/>
      <c r="NXQ1418" s="333"/>
      <c r="NXR1418" s="333"/>
      <c r="NXS1418" s="333"/>
      <c r="NXT1418" s="333"/>
      <c r="NXU1418" s="333"/>
      <c r="NXV1418" s="333"/>
      <c r="NXW1418" s="333"/>
      <c r="NXX1418" s="333"/>
      <c r="NXY1418" s="333"/>
      <c r="NXZ1418" s="333"/>
      <c r="NYA1418" s="333"/>
      <c r="NYB1418" s="333"/>
      <c r="NYC1418" s="333"/>
      <c r="NYD1418" s="333"/>
      <c r="NYE1418" s="333"/>
      <c r="NYF1418" s="333"/>
      <c r="NYG1418" s="333"/>
      <c r="NYH1418" s="333"/>
      <c r="NYI1418" s="333"/>
      <c r="NYJ1418" s="333"/>
      <c r="NYK1418" s="333"/>
      <c r="NYL1418" s="333"/>
      <c r="NYM1418" s="333"/>
      <c r="NYN1418" s="333"/>
      <c r="NYO1418" s="333"/>
      <c r="NYP1418" s="333"/>
      <c r="NYQ1418" s="333"/>
      <c r="NYR1418" s="333"/>
      <c r="NYS1418" s="333"/>
      <c r="NYT1418" s="333"/>
      <c r="NYU1418" s="333"/>
      <c r="NYV1418" s="333"/>
      <c r="NYW1418" s="333"/>
      <c r="NYX1418" s="333"/>
      <c r="NYY1418" s="333"/>
      <c r="NYZ1418" s="333"/>
      <c r="NZA1418" s="333"/>
      <c r="NZB1418" s="333"/>
      <c r="NZC1418" s="333"/>
      <c r="NZD1418" s="333"/>
      <c r="NZE1418" s="333"/>
      <c r="NZF1418" s="333"/>
      <c r="NZG1418" s="333"/>
      <c r="NZH1418" s="333"/>
      <c r="NZI1418" s="333"/>
      <c r="NZJ1418" s="333"/>
      <c r="NZK1418" s="333"/>
      <c r="NZL1418" s="333"/>
      <c r="NZM1418" s="333"/>
      <c r="NZN1418" s="333"/>
      <c r="NZO1418" s="333"/>
      <c r="NZP1418" s="333"/>
      <c r="NZQ1418" s="333"/>
      <c r="NZR1418" s="333"/>
      <c r="NZS1418" s="333"/>
      <c r="NZT1418" s="333"/>
      <c r="NZU1418" s="333"/>
      <c r="NZV1418" s="333"/>
      <c r="NZW1418" s="333"/>
      <c r="NZX1418" s="333"/>
      <c r="NZY1418" s="333"/>
      <c r="NZZ1418" s="333"/>
      <c r="OAA1418" s="333"/>
      <c r="OAB1418" s="333"/>
      <c r="OAC1418" s="333"/>
      <c r="OAD1418" s="333"/>
      <c r="OAE1418" s="333"/>
      <c r="OAF1418" s="333"/>
      <c r="OAG1418" s="333"/>
      <c r="OAH1418" s="333"/>
      <c r="OAI1418" s="333"/>
      <c r="OAJ1418" s="333"/>
      <c r="OAK1418" s="333"/>
      <c r="OAL1418" s="333"/>
      <c r="OAM1418" s="333"/>
      <c r="OAN1418" s="333"/>
      <c r="OAO1418" s="333"/>
      <c r="OAP1418" s="333"/>
      <c r="OAQ1418" s="333"/>
      <c r="OAR1418" s="333"/>
      <c r="OAS1418" s="333"/>
      <c r="OAT1418" s="333"/>
      <c r="OAU1418" s="333"/>
      <c r="OAV1418" s="333"/>
      <c r="OAW1418" s="333"/>
      <c r="OAX1418" s="333"/>
      <c r="OAY1418" s="333"/>
      <c r="OAZ1418" s="333"/>
      <c r="OBA1418" s="333"/>
      <c r="OBB1418" s="333"/>
      <c r="OBC1418" s="333"/>
      <c r="OBD1418" s="333"/>
      <c r="OBE1418" s="333"/>
      <c r="OBF1418" s="333"/>
      <c r="OBG1418" s="333"/>
      <c r="OBH1418" s="333"/>
      <c r="OBI1418" s="333"/>
      <c r="OBJ1418" s="333"/>
      <c r="OBK1418" s="333"/>
      <c r="OBL1418" s="333"/>
      <c r="OBM1418" s="333"/>
      <c r="OBN1418" s="333"/>
      <c r="OBO1418" s="333"/>
      <c r="OBP1418" s="333"/>
      <c r="OBQ1418" s="333"/>
      <c r="OBR1418" s="333"/>
      <c r="OBS1418" s="333"/>
      <c r="OBT1418" s="333"/>
      <c r="OBU1418" s="333"/>
      <c r="OBV1418" s="333"/>
      <c r="OBW1418" s="333"/>
      <c r="OBX1418" s="333"/>
      <c r="OBY1418" s="333"/>
      <c r="OBZ1418" s="333"/>
      <c r="OCA1418" s="333"/>
      <c r="OCB1418" s="333"/>
      <c r="OCC1418" s="333"/>
      <c r="OCD1418" s="333"/>
      <c r="OCE1418" s="333"/>
      <c r="OCF1418" s="333"/>
      <c r="OCG1418" s="333"/>
      <c r="OCH1418" s="333"/>
      <c r="OCI1418" s="333"/>
      <c r="OCJ1418" s="333"/>
      <c r="OCK1418" s="333"/>
      <c r="OCL1418" s="333"/>
      <c r="OCM1418" s="333"/>
      <c r="OCN1418" s="333"/>
      <c r="OCO1418" s="333"/>
      <c r="OCP1418" s="333"/>
      <c r="OCQ1418" s="333"/>
      <c r="OCR1418" s="333"/>
      <c r="OCS1418" s="333"/>
      <c r="OCT1418" s="333"/>
      <c r="OCU1418" s="333"/>
      <c r="OCV1418" s="333"/>
      <c r="OCW1418" s="333"/>
      <c r="OCX1418" s="333"/>
      <c r="OCY1418" s="333"/>
      <c r="OCZ1418" s="333"/>
      <c r="ODA1418" s="333"/>
      <c r="ODB1418" s="333"/>
      <c r="ODC1418" s="333"/>
      <c r="ODD1418" s="333"/>
      <c r="ODE1418" s="333"/>
      <c r="ODF1418" s="333"/>
      <c r="ODG1418" s="333"/>
      <c r="ODH1418" s="333"/>
      <c r="ODI1418" s="333"/>
      <c r="ODJ1418" s="333"/>
      <c r="ODK1418" s="333"/>
      <c r="ODL1418" s="333"/>
      <c r="ODM1418" s="333"/>
      <c r="ODN1418" s="333"/>
      <c r="ODO1418" s="333"/>
      <c r="ODP1418" s="333"/>
      <c r="ODQ1418" s="333"/>
      <c r="ODR1418" s="333"/>
      <c r="ODS1418" s="333"/>
      <c r="ODT1418" s="333"/>
      <c r="ODU1418" s="333"/>
      <c r="ODV1418" s="333"/>
      <c r="ODW1418" s="333"/>
      <c r="ODX1418" s="333"/>
      <c r="ODY1418" s="333"/>
      <c r="ODZ1418" s="333"/>
      <c r="OEA1418" s="333"/>
      <c r="OEB1418" s="333"/>
      <c r="OEC1418" s="333"/>
      <c r="OED1418" s="333"/>
      <c r="OEE1418" s="333"/>
      <c r="OEF1418" s="333"/>
      <c r="OEG1418" s="333"/>
      <c r="OEH1418" s="333"/>
      <c r="OEI1418" s="333"/>
      <c r="OEJ1418" s="333"/>
      <c r="OEK1418" s="333"/>
      <c r="OEL1418" s="333"/>
      <c r="OEM1418" s="333"/>
      <c r="OEN1418" s="333"/>
      <c r="OEO1418" s="333"/>
      <c r="OEP1418" s="333"/>
      <c r="OEQ1418" s="333"/>
      <c r="OER1418" s="333"/>
      <c r="OES1418" s="333"/>
      <c r="OET1418" s="333"/>
      <c r="OEU1418" s="333"/>
      <c r="OEV1418" s="333"/>
      <c r="OEW1418" s="333"/>
      <c r="OEX1418" s="333"/>
      <c r="OEY1418" s="333"/>
      <c r="OEZ1418" s="333"/>
      <c r="OFA1418" s="333"/>
      <c r="OFB1418" s="333"/>
      <c r="OFC1418" s="333"/>
      <c r="OFD1418" s="333"/>
      <c r="OFE1418" s="333"/>
      <c r="OFF1418" s="333"/>
      <c r="OFG1418" s="333"/>
      <c r="OFH1418" s="333"/>
      <c r="OFI1418" s="333"/>
      <c r="OFJ1418" s="333"/>
      <c r="OFK1418" s="333"/>
      <c r="OFL1418" s="333"/>
      <c r="OFM1418" s="333"/>
      <c r="OFN1418" s="333"/>
      <c r="OFO1418" s="333"/>
      <c r="OFP1418" s="333"/>
      <c r="OFQ1418" s="333"/>
      <c r="OFR1418" s="333"/>
      <c r="OFS1418" s="333"/>
      <c r="OFT1418" s="333"/>
      <c r="OFU1418" s="333"/>
      <c r="OFV1418" s="333"/>
      <c r="OFW1418" s="333"/>
      <c r="OFX1418" s="333"/>
      <c r="OFY1418" s="333"/>
      <c r="OFZ1418" s="333"/>
      <c r="OGA1418" s="333"/>
      <c r="OGB1418" s="333"/>
      <c r="OGC1418" s="333"/>
      <c r="OGD1418" s="333"/>
      <c r="OGE1418" s="333"/>
      <c r="OGF1418" s="333"/>
      <c r="OGG1418" s="333"/>
      <c r="OGH1418" s="333"/>
      <c r="OGI1418" s="333"/>
      <c r="OGJ1418" s="333"/>
      <c r="OGK1418" s="333"/>
      <c r="OGL1418" s="333"/>
      <c r="OGM1418" s="333"/>
      <c r="OGN1418" s="333"/>
      <c r="OGO1418" s="333"/>
      <c r="OGP1418" s="333"/>
      <c r="OGQ1418" s="333"/>
      <c r="OGR1418" s="333"/>
      <c r="OGS1418" s="333"/>
      <c r="OGT1418" s="333"/>
      <c r="OGU1418" s="333"/>
      <c r="OGV1418" s="333"/>
      <c r="OGW1418" s="333"/>
      <c r="OGX1418" s="333"/>
      <c r="OGY1418" s="333"/>
      <c r="OGZ1418" s="333"/>
      <c r="OHA1418" s="333"/>
      <c r="OHB1418" s="333"/>
      <c r="OHC1418" s="333"/>
      <c r="OHD1418" s="333"/>
      <c r="OHE1418" s="333"/>
      <c r="OHF1418" s="333"/>
      <c r="OHG1418" s="333"/>
      <c r="OHH1418" s="333"/>
      <c r="OHI1418" s="333"/>
      <c r="OHJ1418" s="333"/>
      <c r="OHK1418" s="333"/>
      <c r="OHL1418" s="333"/>
      <c r="OHM1418" s="333"/>
      <c r="OHN1418" s="333"/>
      <c r="OHO1418" s="333"/>
      <c r="OHP1418" s="333"/>
      <c r="OHQ1418" s="333"/>
      <c r="OHR1418" s="333"/>
      <c r="OHS1418" s="333"/>
      <c r="OHT1418" s="333"/>
      <c r="OHU1418" s="333"/>
      <c r="OHV1418" s="333"/>
      <c r="OHW1418" s="333"/>
      <c r="OHX1418" s="333"/>
      <c r="OHY1418" s="333"/>
      <c r="OHZ1418" s="333"/>
      <c r="OIA1418" s="333"/>
      <c r="OIB1418" s="333"/>
      <c r="OIC1418" s="333"/>
      <c r="OID1418" s="333"/>
      <c r="OIE1418" s="333"/>
      <c r="OIF1418" s="333"/>
      <c r="OIG1418" s="333"/>
      <c r="OIH1418" s="333"/>
      <c r="OII1418" s="333"/>
      <c r="OIJ1418" s="333"/>
      <c r="OIK1418" s="333"/>
      <c r="OIL1418" s="333"/>
      <c r="OIM1418" s="333"/>
      <c r="OIN1418" s="333"/>
      <c r="OIO1418" s="333"/>
      <c r="OIP1418" s="333"/>
      <c r="OIQ1418" s="333"/>
      <c r="OIR1418" s="333"/>
      <c r="OIS1418" s="333"/>
      <c r="OIT1418" s="333"/>
      <c r="OIU1418" s="333"/>
      <c r="OIV1418" s="333"/>
      <c r="OIW1418" s="333"/>
      <c r="OIX1418" s="333"/>
      <c r="OIY1418" s="333"/>
      <c r="OIZ1418" s="333"/>
      <c r="OJA1418" s="333"/>
      <c r="OJB1418" s="333"/>
      <c r="OJC1418" s="333"/>
      <c r="OJD1418" s="333"/>
      <c r="OJE1418" s="333"/>
      <c r="OJF1418" s="333"/>
      <c r="OJG1418" s="333"/>
      <c r="OJH1418" s="333"/>
      <c r="OJI1418" s="333"/>
      <c r="OJJ1418" s="333"/>
      <c r="OJK1418" s="333"/>
      <c r="OJL1418" s="333"/>
      <c r="OJM1418" s="333"/>
      <c r="OJN1418" s="333"/>
      <c r="OJO1418" s="333"/>
      <c r="OJP1418" s="333"/>
      <c r="OJQ1418" s="333"/>
      <c r="OJR1418" s="333"/>
      <c r="OJS1418" s="333"/>
      <c r="OJT1418" s="333"/>
      <c r="OJU1418" s="333"/>
      <c r="OJV1418" s="333"/>
      <c r="OJW1418" s="333"/>
      <c r="OJX1418" s="333"/>
      <c r="OJY1418" s="333"/>
      <c r="OJZ1418" s="333"/>
      <c r="OKA1418" s="333"/>
      <c r="OKB1418" s="333"/>
      <c r="OKC1418" s="333"/>
      <c r="OKD1418" s="333"/>
      <c r="OKE1418" s="333"/>
      <c r="OKF1418" s="333"/>
      <c r="OKG1418" s="333"/>
      <c r="OKH1418" s="333"/>
      <c r="OKI1418" s="333"/>
      <c r="OKJ1418" s="333"/>
      <c r="OKK1418" s="333"/>
      <c r="OKL1418" s="333"/>
      <c r="OKM1418" s="333"/>
      <c r="OKN1418" s="333"/>
      <c r="OKO1418" s="333"/>
      <c r="OKP1418" s="333"/>
      <c r="OKQ1418" s="333"/>
      <c r="OKR1418" s="333"/>
      <c r="OKS1418" s="333"/>
      <c r="OKT1418" s="333"/>
      <c r="OKU1418" s="333"/>
      <c r="OKV1418" s="333"/>
      <c r="OKW1418" s="333"/>
      <c r="OKX1418" s="333"/>
      <c r="OKY1418" s="333"/>
      <c r="OKZ1418" s="333"/>
      <c r="OLA1418" s="333"/>
      <c r="OLB1418" s="333"/>
      <c r="OLC1418" s="333"/>
      <c r="OLD1418" s="333"/>
      <c r="OLE1418" s="333"/>
      <c r="OLF1418" s="333"/>
      <c r="OLG1418" s="333"/>
      <c r="OLH1418" s="333"/>
      <c r="OLI1418" s="333"/>
      <c r="OLJ1418" s="333"/>
      <c r="OLK1418" s="333"/>
      <c r="OLL1418" s="333"/>
      <c r="OLM1418" s="333"/>
      <c r="OLN1418" s="333"/>
      <c r="OLO1418" s="333"/>
      <c r="OLP1418" s="333"/>
      <c r="OLQ1418" s="333"/>
      <c r="OLR1418" s="333"/>
      <c r="OLS1418" s="333"/>
      <c r="OLT1418" s="333"/>
      <c r="OLU1418" s="333"/>
      <c r="OLV1418" s="333"/>
      <c r="OLW1418" s="333"/>
      <c r="OLX1418" s="333"/>
      <c r="OLY1418" s="333"/>
      <c r="OLZ1418" s="333"/>
      <c r="OMA1418" s="333"/>
      <c r="OMB1418" s="333"/>
      <c r="OMC1418" s="333"/>
      <c r="OMD1418" s="333"/>
      <c r="OME1418" s="333"/>
      <c r="OMF1418" s="333"/>
      <c r="OMG1418" s="333"/>
      <c r="OMH1418" s="333"/>
      <c r="OMI1418" s="333"/>
      <c r="OMJ1418" s="333"/>
      <c r="OMK1418" s="333"/>
      <c r="OML1418" s="333"/>
      <c r="OMM1418" s="333"/>
      <c r="OMN1418" s="333"/>
      <c r="OMO1418" s="333"/>
      <c r="OMP1418" s="333"/>
      <c r="OMQ1418" s="333"/>
      <c r="OMR1418" s="333"/>
      <c r="OMS1418" s="333"/>
      <c r="OMT1418" s="333"/>
      <c r="OMU1418" s="333"/>
      <c r="OMV1418" s="333"/>
      <c r="OMW1418" s="333"/>
      <c r="OMX1418" s="333"/>
      <c r="OMY1418" s="333"/>
      <c r="OMZ1418" s="333"/>
      <c r="ONA1418" s="333"/>
      <c r="ONB1418" s="333"/>
      <c r="ONC1418" s="333"/>
      <c r="OND1418" s="333"/>
      <c r="ONE1418" s="333"/>
      <c r="ONF1418" s="333"/>
      <c r="ONG1418" s="333"/>
      <c r="ONH1418" s="333"/>
      <c r="ONI1418" s="333"/>
      <c r="ONJ1418" s="333"/>
      <c r="ONK1418" s="333"/>
      <c r="ONL1418" s="333"/>
      <c r="ONM1418" s="333"/>
      <c r="ONN1418" s="333"/>
      <c r="ONO1418" s="333"/>
      <c r="ONP1418" s="333"/>
      <c r="ONQ1418" s="333"/>
      <c r="ONR1418" s="333"/>
      <c r="ONS1418" s="333"/>
      <c r="ONT1418" s="333"/>
      <c r="ONU1418" s="333"/>
      <c r="ONV1418" s="333"/>
      <c r="ONW1418" s="333"/>
      <c r="ONX1418" s="333"/>
      <c r="ONY1418" s="333"/>
      <c r="ONZ1418" s="333"/>
      <c r="OOA1418" s="333"/>
      <c r="OOB1418" s="333"/>
      <c r="OOC1418" s="333"/>
      <c r="OOD1418" s="333"/>
      <c r="OOE1418" s="333"/>
      <c r="OOF1418" s="333"/>
      <c r="OOG1418" s="333"/>
      <c r="OOH1418" s="333"/>
      <c r="OOI1418" s="333"/>
      <c r="OOJ1418" s="333"/>
      <c r="OOK1418" s="333"/>
      <c r="OOL1418" s="333"/>
      <c r="OOM1418" s="333"/>
      <c r="OON1418" s="333"/>
      <c r="OOO1418" s="333"/>
      <c r="OOP1418" s="333"/>
      <c r="OOQ1418" s="333"/>
      <c r="OOR1418" s="333"/>
      <c r="OOS1418" s="333"/>
      <c r="OOT1418" s="333"/>
      <c r="OOU1418" s="333"/>
      <c r="OOV1418" s="333"/>
      <c r="OOW1418" s="333"/>
      <c r="OOX1418" s="333"/>
      <c r="OOY1418" s="333"/>
      <c r="OOZ1418" s="333"/>
      <c r="OPA1418" s="333"/>
      <c r="OPB1418" s="333"/>
      <c r="OPC1418" s="333"/>
      <c r="OPD1418" s="333"/>
      <c r="OPE1418" s="333"/>
      <c r="OPF1418" s="333"/>
      <c r="OPG1418" s="333"/>
      <c r="OPH1418" s="333"/>
      <c r="OPI1418" s="333"/>
      <c r="OPJ1418" s="333"/>
      <c r="OPK1418" s="333"/>
      <c r="OPL1418" s="333"/>
      <c r="OPM1418" s="333"/>
      <c r="OPN1418" s="333"/>
      <c r="OPO1418" s="333"/>
      <c r="OPP1418" s="333"/>
      <c r="OPQ1418" s="333"/>
      <c r="OPR1418" s="333"/>
      <c r="OPS1418" s="333"/>
      <c r="OPT1418" s="333"/>
      <c r="OPU1418" s="333"/>
      <c r="OPV1418" s="333"/>
      <c r="OPW1418" s="333"/>
      <c r="OPX1418" s="333"/>
      <c r="OPY1418" s="333"/>
      <c r="OPZ1418" s="333"/>
      <c r="OQA1418" s="333"/>
      <c r="OQB1418" s="333"/>
      <c r="OQC1418" s="333"/>
      <c r="OQD1418" s="333"/>
      <c r="OQE1418" s="333"/>
      <c r="OQF1418" s="333"/>
      <c r="OQG1418" s="333"/>
      <c r="OQH1418" s="333"/>
      <c r="OQI1418" s="333"/>
      <c r="OQJ1418" s="333"/>
      <c r="OQK1418" s="333"/>
      <c r="OQL1418" s="333"/>
      <c r="OQM1418" s="333"/>
      <c r="OQN1418" s="333"/>
      <c r="OQO1418" s="333"/>
      <c r="OQP1418" s="333"/>
      <c r="OQQ1418" s="333"/>
      <c r="OQR1418" s="333"/>
      <c r="OQS1418" s="333"/>
      <c r="OQT1418" s="333"/>
      <c r="OQU1418" s="333"/>
      <c r="OQV1418" s="333"/>
      <c r="OQW1418" s="333"/>
      <c r="OQX1418" s="333"/>
      <c r="OQY1418" s="333"/>
      <c r="OQZ1418" s="333"/>
      <c r="ORA1418" s="333"/>
      <c r="ORB1418" s="333"/>
      <c r="ORC1418" s="333"/>
      <c r="ORD1418" s="333"/>
      <c r="ORE1418" s="333"/>
      <c r="ORF1418" s="333"/>
      <c r="ORG1418" s="333"/>
      <c r="ORH1418" s="333"/>
      <c r="ORI1418" s="333"/>
      <c r="ORJ1418" s="333"/>
      <c r="ORK1418" s="333"/>
      <c r="ORL1418" s="333"/>
      <c r="ORM1418" s="333"/>
      <c r="ORN1418" s="333"/>
      <c r="ORO1418" s="333"/>
      <c r="ORP1418" s="333"/>
      <c r="ORQ1418" s="333"/>
      <c r="ORR1418" s="333"/>
      <c r="ORS1418" s="333"/>
      <c r="ORT1418" s="333"/>
      <c r="ORU1418" s="333"/>
      <c r="ORV1418" s="333"/>
      <c r="ORW1418" s="333"/>
      <c r="ORX1418" s="333"/>
      <c r="ORY1418" s="333"/>
      <c r="ORZ1418" s="333"/>
      <c r="OSA1418" s="333"/>
      <c r="OSB1418" s="333"/>
      <c r="OSC1418" s="333"/>
      <c r="OSD1418" s="333"/>
      <c r="OSE1418" s="333"/>
      <c r="OSF1418" s="333"/>
      <c r="OSG1418" s="333"/>
      <c r="OSH1418" s="333"/>
      <c r="OSI1418" s="333"/>
      <c r="OSJ1418" s="333"/>
      <c r="OSK1418" s="333"/>
      <c r="OSL1418" s="333"/>
      <c r="OSM1418" s="333"/>
      <c r="OSN1418" s="333"/>
      <c r="OSO1418" s="333"/>
      <c r="OSP1418" s="333"/>
      <c r="OSQ1418" s="333"/>
      <c r="OSR1418" s="333"/>
      <c r="OSS1418" s="333"/>
      <c r="OST1418" s="333"/>
      <c r="OSU1418" s="333"/>
      <c r="OSV1418" s="333"/>
      <c r="OSW1418" s="333"/>
      <c r="OSX1418" s="333"/>
      <c r="OSY1418" s="333"/>
      <c r="OSZ1418" s="333"/>
      <c r="OTA1418" s="333"/>
      <c r="OTB1418" s="333"/>
      <c r="OTC1418" s="333"/>
      <c r="OTD1418" s="333"/>
      <c r="OTE1418" s="333"/>
      <c r="OTF1418" s="333"/>
      <c r="OTG1418" s="333"/>
      <c r="OTH1418" s="333"/>
      <c r="OTI1418" s="333"/>
      <c r="OTJ1418" s="333"/>
      <c r="OTK1418" s="333"/>
      <c r="OTL1418" s="333"/>
      <c r="OTM1418" s="333"/>
      <c r="OTN1418" s="333"/>
      <c r="OTO1418" s="333"/>
      <c r="OTP1418" s="333"/>
      <c r="OTQ1418" s="333"/>
      <c r="OTR1418" s="333"/>
      <c r="OTS1418" s="333"/>
      <c r="OTT1418" s="333"/>
      <c r="OTU1418" s="333"/>
      <c r="OTV1418" s="333"/>
      <c r="OTW1418" s="333"/>
      <c r="OTX1418" s="333"/>
      <c r="OTY1418" s="333"/>
      <c r="OTZ1418" s="333"/>
      <c r="OUA1418" s="333"/>
      <c r="OUB1418" s="333"/>
      <c r="OUC1418" s="333"/>
      <c r="OUD1418" s="333"/>
      <c r="OUE1418" s="333"/>
      <c r="OUF1418" s="333"/>
      <c r="OUG1418" s="333"/>
      <c r="OUH1418" s="333"/>
      <c r="OUI1418" s="333"/>
      <c r="OUJ1418" s="333"/>
      <c r="OUK1418" s="333"/>
      <c r="OUL1418" s="333"/>
      <c r="OUM1418" s="333"/>
      <c r="OUN1418" s="333"/>
      <c r="OUO1418" s="333"/>
      <c r="OUP1418" s="333"/>
      <c r="OUQ1418" s="333"/>
      <c r="OUR1418" s="333"/>
      <c r="OUS1418" s="333"/>
      <c r="OUT1418" s="333"/>
      <c r="OUU1418" s="333"/>
      <c r="OUV1418" s="333"/>
      <c r="OUW1418" s="333"/>
      <c r="OUX1418" s="333"/>
      <c r="OUY1418" s="333"/>
      <c r="OUZ1418" s="333"/>
      <c r="OVA1418" s="333"/>
      <c r="OVB1418" s="333"/>
      <c r="OVC1418" s="333"/>
      <c r="OVD1418" s="333"/>
      <c r="OVE1418" s="333"/>
      <c r="OVF1418" s="333"/>
      <c r="OVG1418" s="333"/>
      <c r="OVH1418" s="333"/>
      <c r="OVI1418" s="333"/>
      <c r="OVJ1418" s="333"/>
      <c r="OVK1418" s="333"/>
      <c r="OVL1418" s="333"/>
      <c r="OVM1418" s="333"/>
      <c r="OVN1418" s="333"/>
      <c r="OVO1418" s="333"/>
      <c r="OVP1418" s="333"/>
      <c r="OVQ1418" s="333"/>
      <c r="OVR1418" s="333"/>
      <c r="OVS1418" s="333"/>
      <c r="OVT1418" s="333"/>
      <c r="OVU1418" s="333"/>
      <c r="OVV1418" s="333"/>
      <c r="OVW1418" s="333"/>
      <c r="OVX1418" s="333"/>
      <c r="OVY1418" s="333"/>
      <c r="OVZ1418" s="333"/>
      <c r="OWA1418" s="333"/>
      <c r="OWB1418" s="333"/>
      <c r="OWC1418" s="333"/>
      <c r="OWD1418" s="333"/>
      <c r="OWE1418" s="333"/>
      <c r="OWF1418" s="333"/>
      <c r="OWG1418" s="333"/>
      <c r="OWH1418" s="333"/>
      <c r="OWI1418" s="333"/>
      <c r="OWJ1418" s="333"/>
      <c r="OWK1418" s="333"/>
      <c r="OWL1418" s="333"/>
      <c r="OWM1418" s="333"/>
      <c r="OWN1418" s="333"/>
      <c r="OWO1418" s="333"/>
      <c r="OWP1418" s="333"/>
      <c r="OWQ1418" s="333"/>
      <c r="OWR1418" s="333"/>
      <c r="OWS1418" s="333"/>
      <c r="OWT1418" s="333"/>
      <c r="OWU1418" s="333"/>
      <c r="OWV1418" s="333"/>
      <c r="OWW1418" s="333"/>
      <c r="OWX1418" s="333"/>
      <c r="OWY1418" s="333"/>
      <c r="OWZ1418" s="333"/>
      <c r="OXA1418" s="333"/>
      <c r="OXB1418" s="333"/>
      <c r="OXC1418" s="333"/>
      <c r="OXD1418" s="333"/>
      <c r="OXE1418" s="333"/>
      <c r="OXF1418" s="333"/>
      <c r="OXG1418" s="333"/>
      <c r="OXH1418" s="333"/>
      <c r="OXI1418" s="333"/>
      <c r="OXJ1418" s="333"/>
      <c r="OXK1418" s="333"/>
      <c r="OXL1418" s="333"/>
      <c r="OXM1418" s="333"/>
      <c r="OXN1418" s="333"/>
      <c r="OXO1418" s="333"/>
      <c r="OXP1418" s="333"/>
      <c r="OXQ1418" s="333"/>
      <c r="OXR1418" s="333"/>
      <c r="OXS1418" s="333"/>
      <c r="OXT1418" s="333"/>
      <c r="OXU1418" s="333"/>
      <c r="OXV1418" s="333"/>
      <c r="OXW1418" s="333"/>
      <c r="OXX1418" s="333"/>
      <c r="OXY1418" s="333"/>
      <c r="OXZ1418" s="333"/>
      <c r="OYA1418" s="333"/>
      <c r="OYB1418" s="333"/>
      <c r="OYC1418" s="333"/>
      <c r="OYD1418" s="333"/>
      <c r="OYE1418" s="333"/>
      <c r="OYF1418" s="333"/>
      <c r="OYG1418" s="333"/>
      <c r="OYH1418" s="333"/>
      <c r="OYI1418" s="333"/>
      <c r="OYJ1418" s="333"/>
      <c r="OYK1418" s="333"/>
      <c r="OYL1418" s="333"/>
      <c r="OYM1418" s="333"/>
      <c r="OYN1418" s="333"/>
      <c r="OYO1418" s="333"/>
      <c r="OYP1418" s="333"/>
      <c r="OYQ1418" s="333"/>
      <c r="OYR1418" s="333"/>
      <c r="OYS1418" s="333"/>
      <c r="OYT1418" s="333"/>
      <c r="OYU1418" s="333"/>
      <c r="OYV1418" s="333"/>
      <c r="OYW1418" s="333"/>
      <c r="OYX1418" s="333"/>
      <c r="OYY1418" s="333"/>
      <c r="OYZ1418" s="333"/>
      <c r="OZA1418" s="333"/>
      <c r="OZB1418" s="333"/>
      <c r="OZC1418" s="333"/>
      <c r="OZD1418" s="333"/>
      <c r="OZE1418" s="333"/>
      <c r="OZF1418" s="333"/>
      <c r="OZG1418" s="333"/>
      <c r="OZH1418" s="333"/>
      <c r="OZI1418" s="333"/>
      <c r="OZJ1418" s="333"/>
      <c r="OZK1418" s="333"/>
      <c r="OZL1418" s="333"/>
      <c r="OZM1418" s="333"/>
      <c r="OZN1418" s="333"/>
      <c r="OZO1418" s="333"/>
      <c r="OZP1418" s="333"/>
      <c r="OZQ1418" s="333"/>
      <c r="OZR1418" s="333"/>
      <c r="OZS1418" s="333"/>
      <c r="OZT1418" s="333"/>
      <c r="OZU1418" s="333"/>
      <c r="OZV1418" s="333"/>
      <c r="OZW1418" s="333"/>
      <c r="OZX1418" s="333"/>
      <c r="OZY1418" s="333"/>
      <c r="OZZ1418" s="333"/>
      <c r="PAA1418" s="333"/>
      <c r="PAB1418" s="333"/>
      <c r="PAC1418" s="333"/>
      <c r="PAD1418" s="333"/>
      <c r="PAE1418" s="333"/>
      <c r="PAF1418" s="333"/>
      <c r="PAG1418" s="333"/>
      <c r="PAH1418" s="333"/>
      <c r="PAI1418" s="333"/>
      <c r="PAJ1418" s="333"/>
      <c r="PAK1418" s="333"/>
      <c r="PAL1418" s="333"/>
      <c r="PAM1418" s="333"/>
      <c r="PAN1418" s="333"/>
      <c r="PAO1418" s="333"/>
      <c r="PAP1418" s="333"/>
      <c r="PAQ1418" s="333"/>
      <c r="PAR1418" s="333"/>
      <c r="PAS1418" s="333"/>
      <c r="PAT1418" s="333"/>
      <c r="PAU1418" s="333"/>
      <c r="PAV1418" s="333"/>
      <c r="PAW1418" s="333"/>
      <c r="PAX1418" s="333"/>
      <c r="PAY1418" s="333"/>
      <c r="PAZ1418" s="333"/>
      <c r="PBA1418" s="333"/>
      <c r="PBB1418" s="333"/>
      <c r="PBC1418" s="333"/>
      <c r="PBD1418" s="333"/>
      <c r="PBE1418" s="333"/>
      <c r="PBF1418" s="333"/>
      <c r="PBG1418" s="333"/>
      <c r="PBH1418" s="333"/>
      <c r="PBI1418" s="333"/>
      <c r="PBJ1418" s="333"/>
      <c r="PBK1418" s="333"/>
      <c r="PBL1418" s="333"/>
      <c r="PBM1418" s="333"/>
      <c r="PBN1418" s="333"/>
      <c r="PBO1418" s="333"/>
      <c r="PBP1418" s="333"/>
      <c r="PBQ1418" s="333"/>
      <c r="PBR1418" s="333"/>
      <c r="PBS1418" s="333"/>
      <c r="PBT1418" s="333"/>
      <c r="PBU1418" s="333"/>
      <c r="PBV1418" s="333"/>
      <c r="PBW1418" s="333"/>
      <c r="PBX1418" s="333"/>
      <c r="PBY1418" s="333"/>
      <c r="PBZ1418" s="333"/>
      <c r="PCA1418" s="333"/>
      <c r="PCB1418" s="333"/>
      <c r="PCC1418" s="333"/>
      <c r="PCD1418" s="333"/>
      <c r="PCE1418" s="333"/>
      <c r="PCF1418" s="333"/>
      <c r="PCG1418" s="333"/>
      <c r="PCH1418" s="333"/>
      <c r="PCI1418" s="333"/>
      <c r="PCJ1418" s="333"/>
      <c r="PCK1418" s="333"/>
      <c r="PCL1418" s="333"/>
      <c r="PCM1418" s="333"/>
      <c r="PCN1418" s="333"/>
      <c r="PCO1418" s="333"/>
      <c r="PCP1418" s="333"/>
      <c r="PCQ1418" s="333"/>
      <c r="PCR1418" s="333"/>
      <c r="PCS1418" s="333"/>
      <c r="PCT1418" s="333"/>
      <c r="PCU1418" s="333"/>
      <c r="PCV1418" s="333"/>
      <c r="PCW1418" s="333"/>
      <c r="PCX1418" s="333"/>
      <c r="PCY1418" s="333"/>
      <c r="PCZ1418" s="333"/>
      <c r="PDA1418" s="333"/>
      <c r="PDB1418" s="333"/>
      <c r="PDC1418" s="333"/>
      <c r="PDD1418" s="333"/>
      <c r="PDE1418" s="333"/>
      <c r="PDF1418" s="333"/>
      <c r="PDG1418" s="333"/>
      <c r="PDH1418" s="333"/>
      <c r="PDI1418" s="333"/>
      <c r="PDJ1418" s="333"/>
      <c r="PDK1418" s="333"/>
      <c r="PDL1418" s="333"/>
      <c r="PDM1418" s="333"/>
      <c r="PDN1418" s="333"/>
      <c r="PDO1418" s="333"/>
      <c r="PDP1418" s="333"/>
      <c r="PDQ1418" s="333"/>
      <c r="PDR1418" s="333"/>
      <c r="PDS1418" s="333"/>
      <c r="PDT1418" s="333"/>
      <c r="PDU1418" s="333"/>
      <c r="PDV1418" s="333"/>
      <c r="PDW1418" s="333"/>
      <c r="PDX1418" s="333"/>
      <c r="PDY1418" s="333"/>
      <c r="PDZ1418" s="333"/>
      <c r="PEA1418" s="333"/>
      <c r="PEB1418" s="333"/>
      <c r="PEC1418" s="333"/>
      <c r="PED1418" s="333"/>
      <c r="PEE1418" s="333"/>
      <c r="PEF1418" s="333"/>
      <c r="PEG1418" s="333"/>
      <c r="PEH1418" s="333"/>
      <c r="PEI1418" s="333"/>
      <c r="PEJ1418" s="333"/>
      <c r="PEK1418" s="333"/>
      <c r="PEL1418" s="333"/>
      <c r="PEM1418" s="333"/>
      <c r="PEN1418" s="333"/>
      <c r="PEO1418" s="333"/>
      <c r="PEP1418" s="333"/>
      <c r="PEQ1418" s="333"/>
      <c r="PER1418" s="333"/>
      <c r="PES1418" s="333"/>
      <c r="PET1418" s="333"/>
      <c r="PEU1418" s="333"/>
      <c r="PEV1418" s="333"/>
      <c r="PEW1418" s="333"/>
      <c r="PEX1418" s="333"/>
      <c r="PEY1418" s="333"/>
      <c r="PEZ1418" s="333"/>
      <c r="PFA1418" s="333"/>
      <c r="PFB1418" s="333"/>
      <c r="PFC1418" s="333"/>
      <c r="PFD1418" s="333"/>
      <c r="PFE1418" s="333"/>
      <c r="PFF1418" s="333"/>
      <c r="PFG1418" s="333"/>
      <c r="PFH1418" s="333"/>
      <c r="PFI1418" s="333"/>
      <c r="PFJ1418" s="333"/>
      <c r="PFK1418" s="333"/>
      <c r="PFL1418" s="333"/>
      <c r="PFM1418" s="333"/>
      <c r="PFN1418" s="333"/>
      <c r="PFO1418" s="333"/>
      <c r="PFP1418" s="333"/>
      <c r="PFQ1418" s="333"/>
      <c r="PFR1418" s="333"/>
      <c r="PFS1418" s="333"/>
      <c r="PFT1418" s="333"/>
      <c r="PFU1418" s="333"/>
      <c r="PFV1418" s="333"/>
      <c r="PFW1418" s="333"/>
      <c r="PFX1418" s="333"/>
      <c r="PFY1418" s="333"/>
      <c r="PFZ1418" s="333"/>
      <c r="PGA1418" s="333"/>
      <c r="PGB1418" s="333"/>
      <c r="PGC1418" s="333"/>
      <c r="PGD1418" s="333"/>
      <c r="PGE1418" s="333"/>
      <c r="PGF1418" s="333"/>
      <c r="PGG1418" s="333"/>
      <c r="PGH1418" s="333"/>
      <c r="PGI1418" s="333"/>
      <c r="PGJ1418" s="333"/>
      <c r="PGK1418" s="333"/>
      <c r="PGL1418" s="333"/>
      <c r="PGM1418" s="333"/>
      <c r="PGN1418" s="333"/>
      <c r="PGO1418" s="333"/>
      <c r="PGP1418" s="333"/>
      <c r="PGQ1418" s="333"/>
      <c r="PGR1418" s="333"/>
      <c r="PGS1418" s="333"/>
      <c r="PGT1418" s="333"/>
      <c r="PGU1418" s="333"/>
      <c r="PGV1418" s="333"/>
      <c r="PGW1418" s="333"/>
      <c r="PGX1418" s="333"/>
      <c r="PGY1418" s="333"/>
      <c r="PGZ1418" s="333"/>
      <c r="PHA1418" s="333"/>
      <c r="PHB1418" s="333"/>
      <c r="PHC1418" s="333"/>
      <c r="PHD1418" s="333"/>
      <c r="PHE1418" s="333"/>
      <c r="PHF1418" s="333"/>
      <c r="PHG1418" s="333"/>
      <c r="PHH1418" s="333"/>
      <c r="PHI1418" s="333"/>
      <c r="PHJ1418" s="333"/>
      <c r="PHK1418" s="333"/>
      <c r="PHL1418" s="333"/>
      <c r="PHM1418" s="333"/>
      <c r="PHN1418" s="333"/>
      <c r="PHO1418" s="333"/>
      <c r="PHP1418" s="333"/>
      <c r="PHQ1418" s="333"/>
      <c r="PHR1418" s="333"/>
      <c r="PHS1418" s="333"/>
      <c r="PHT1418" s="333"/>
      <c r="PHU1418" s="333"/>
      <c r="PHV1418" s="333"/>
      <c r="PHW1418" s="333"/>
      <c r="PHX1418" s="333"/>
      <c r="PHY1418" s="333"/>
      <c r="PHZ1418" s="333"/>
      <c r="PIA1418" s="333"/>
      <c r="PIB1418" s="333"/>
      <c r="PIC1418" s="333"/>
      <c r="PID1418" s="333"/>
      <c r="PIE1418" s="333"/>
      <c r="PIF1418" s="333"/>
      <c r="PIG1418" s="333"/>
      <c r="PIH1418" s="333"/>
      <c r="PII1418" s="333"/>
      <c r="PIJ1418" s="333"/>
      <c r="PIK1418" s="333"/>
      <c r="PIL1418" s="333"/>
      <c r="PIM1418" s="333"/>
      <c r="PIN1418" s="333"/>
      <c r="PIO1418" s="333"/>
      <c r="PIP1418" s="333"/>
      <c r="PIQ1418" s="333"/>
      <c r="PIR1418" s="333"/>
      <c r="PIS1418" s="333"/>
      <c r="PIT1418" s="333"/>
      <c r="PIU1418" s="333"/>
      <c r="PIV1418" s="333"/>
      <c r="PIW1418" s="333"/>
      <c r="PIX1418" s="333"/>
      <c r="PIY1418" s="333"/>
      <c r="PIZ1418" s="333"/>
      <c r="PJA1418" s="333"/>
      <c r="PJB1418" s="333"/>
      <c r="PJC1418" s="333"/>
      <c r="PJD1418" s="333"/>
      <c r="PJE1418" s="333"/>
      <c r="PJF1418" s="333"/>
      <c r="PJG1418" s="333"/>
      <c r="PJH1418" s="333"/>
      <c r="PJI1418" s="333"/>
      <c r="PJJ1418" s="333"/>
      <c r="PJK1418" s="333"/>
      <c r="PJL1418" s="333"/>
      <c r="PJM1418" s="333"/>
      <c r="PJN1418" s="333"/>
      <c r="PJO1418" s="333"/>
      <c r="PJP1418" s="333"/>
      <c r="PJQ1418" s="333"/>
      <c r="PJR1418" s="333"/>
      <c r="PJS1418" s="333"/>
      <c r="PJT1418" s="333"/>
      <c r="PJU1418" s="333"/>
      <c r="PJV1418" s="333"/>
      <c r="PJW1418" s="333"/>
      <c r="PJX1418" s="333"/>
      <c r="PJY1418" s="333"/>
      <c r="PJZ1418" s="333"/>
      <c r="PKA1418" s="333"/>
      <c r="PKB1418" s="333"/>
      <c r="PKC1418" s="333"/>
      <c r="PKD1418" s="333"/>
      <c r="PKE1418" s="333"/>
      <c r="PKF1418" s="333"/>
      <c r="PKG1418" s="333"/>
      <c r="PKH1418" s="333"/>
      <c r="PKI1418" s="333"/>
      <c r="PKJ1418" s="333"/>
      <c r="PKK1418" s="333"/>
      <c r="PKL1418" s="333"/>
      <c r="PKM1418" s="333"/>
      <c r="PKN1418" s="333"/>
      <c r="PKO1418" s="333"/>
      <c r="PKP1418" s="333"/>
      <c r="PKQ1418" s="333"/>
      <c r="PKR1418" s="333"/>
      <c r="PKS1418" s="333"/>
      <c r="PKT1418" s="333"/>
      <c r="PKU1418" s="333"/>
      <c r="PKV1418" s="333"/>
      <c r="PKW1418" s="333"/>
      <c r="PKX1418" s="333"/>
      <c r="PKY1418" s="333"/>
      <c r="PKZ1418" s="333"/>
      <c r="PLA1418" s="333"/>
      <c r="PLB1418" s="333"/>
      <c r="PLC1418" s="333"/>
      <c r="PLD1418" s="333"/>
      <c r="PLE1418" s="333"/>
      <c r="PLF1418" s="333"/>
      <c r="PLG1418" s="333"/>
      <c r="PLH1418" s="333"/>
      <c r="PLI1418" s="333"/>
      <c r="PLJ1418" s="333"/>
      <c r="PLK1418" s="333"/>
      <c r="PLL1418" s="333"/>
      <c r="PLM1418" s="333"/>
      <c r="PLN1418" s="333"/>
      <c r="PLO1418" s="333"/>
      <c r="PLP1418" s="333"/>
      <c r="PLQ1418" s="333"/>
      <c r="PLR1418" s="333"/>
      <c r="PLS1418" s="333"/>
      <c r="PLT1418" s="333"/>
      <c r="PLU1418" s="333"/>
      <c r="PLV1418" s="333"/>
      <c r="PLW1418" s="333"/>
      <c r="PLX1418" s="333"/>
      <c r="PLY1418" s="333"/>
      <c r="PLZ1418" s="333"/>
      <c r="PMA1418" s="333"/>
      <c r="PMB1418" s="333"/>
      <c r="PMC1418" s="333"/>
      <c r="PMD1418" s="333"/>
      <c r="PME1418" s="333"/>
      <c r="PMF1418" s="333"/>
      <c r="PMG1418" s="333"/>
      <c r="PMH1418" s="333"/>
      <c r="PMI1418" s="333"/>
      <c r="PMJ1418" s="333"/>
      <c r="PMK1418" s="333"/>
      <c r="PML1418" s="333"/>
      <c r="PMM1418" s="333"/>
      <c r="PMN1418" s="333"/>
      <c r="PMO1418" s="333"/>
      <c r="PMP1418" s="333"/>
      <c r="PMQ1418" s="333"/>
      <c r="PMR1418" s="333"/>
      <c r="PMS1418" s="333"/>
      <c r="PMT1418" s="333"/>
      <c r="PMU1418" s="333"/>
      <c r="PMV1418" s="333"/>
      <c r="PMW1418" s="333"/>
      <c r="PMX1418" s="333"/>
      <c r="PMY1418" s="333"/>
      <c r="PMZ1418" s="333"/>
      <c r="PNA1418" s="333"/>
      <c r="PNB1418" s="333"/>
      <c r="PNC1418" s="333"/>
      <c r="PND1418" s="333"/>
      <c r="PNE1418" s="333"/>
      <c r="PNF1418" s="333"/>
      <c r="PNG1418" s="333"/>
      <c r="PNH1418" s="333"/>
      <c r="PNI1418" s="333"/>
      <c r="PNJ1418" s="333"/>
      <c r="PNK1418" s="333"/>
      <c r="PNL1418" s="333"/>
      <c r="PNM1418" s="333"/>
      <c r="PNN1418" s="333"/>
      <c r="PNO1418" s="333"/>
      <c r="PNP1418" s="333"/>
      <c r="PNQ1418" s="333"/>
      <c r="PNR1418" s="333"/>
      <c r="PNS1418" s="333"/>
      <c r="PNT1418" s="333"/>
      <c r="PNU1418" s="333"/>
      <c r="PNV1418" s="333"/>
      <c r="PNW1418" s="333"/>
      <c r="PNX1418" s="333"/>
      <c r="PNY1418" s="333"/>
      <c r="PNZ1418" s="333"/>
      <c r="POA1418" s="333"/>
      <c r="POB1418" s="333"/>
      <c r="POC1418" s="333"/>
      <c r="POD1418" s="333"/>
      <c r="POE1418" s="333"/>
      <c r="POF1418" s="333"/>
      <c r="POG1418" s="333"/>
      <c r="POH1418" s="333"/>
      <c r="POI1418" s="333"/>
      <c r="POJ1418" s="333"/>
      <c r="POK1418" s="333"/>
      <c r="POL1418" s="333"/>
      <c r="POM1418" s="333"/>
      <c r="PON1418" s="333"/>
      <c r="POO1418" s="333"/>
      <c r="POP1418" s="333"/>
      <c r="POQ1418" s="333"/>
      <c r="POR1418" s="333"/>
      <c r="POS1418" s="333"/>
      <c r="POT1418" s="333"/>
      <c r="POU1418" s="333"/>
      <c r="POV1418" s="333"/>
      <c r="POW1418" s="333"/>
      <c r="POX1418" s="333"/>
      <c r="POY1418" s="333"/>
      <c r="POZ1418" s="333"/>
      <c r="PPA1418" s="333"/>
      <c r="PPB1418" s="333"/>
      <c r="PPC1418" s="333"/>
      <c r="PPD1418" s="333"/>
      <c r="PPE1418" s="333"/>
      <c r="PPF1418" s="333"/>
      <c r="PPG1418" s="333"/>
      <c r="PPH1418" s="333"/>
      <c r="PPI1418" s="333"/>
      <c r="PPJ1418" s="333"/>
      <c r="PPK1418" s="333"/>
      <c r="PPL1418" s="333"/>
      <c r="PPM1418" s="333"/>
      <c r="PPN1418" s="333"/>
      <c r="PPO1418" s="333"/>
      <c r="PPP1418" s="333"/>
      <c r="PPQ1418" s="333"/>
      <c r="PPR1418" s="333"/>
      <c r="PPS1418" s="333"/>
      <c r="PPT1418" s="333"/>
      <c r="PPU1418" s="333"/>
      <c r="PPV1418" s="333"/>
      <c r="PPW1418" s="333"/>
      <c r="PPX1418" s="333"/>
      <c r="PPY1418" s="333"/>
      <c r="PPZ1418" s="333"/>
      <c r="PQA1418" s="333"/>
      <c r="PQB1418" s="333"/>
      <c r="PQC1418" s="333"/>
      <c r="PQD1418" s="333"/>
      <c r="PQE1418" s="333"/>
      <c r="PQF1418" s="333"/>
      <c r="PQG1418" s="333"/>
      <c r="PQH1418" s="333"/>
      <c r="PQI1418" s="333"/>
      <c r="PQJ1418" s="333"/>
      <c r="PQK1418" s="333"/>
      <c r="PQL1418" s="333"/>
      <c r="PQM1418" s="333"/>
      <c r="PQN1418" s="333"/>
      <c r="PQO1418" s="333"/>
      <c r="PQP1418" s="333"/>
      <c r="PQQ1418" s="333"/>
      <c r="PQR1418" s="333"/>
      <c r="PQS1418" s="333"/>
      <c r="PQT1418" s="333"/>
      <c r="PQU1418" s="333"/>
      <c r="PQV1418" s="333"/>
      <c r="PQW1418" s="333"/>
      <c r="PQX1418" s="333"/>
      <c r="PQY1418" s="333"/>
      <c r="PQZ1418" s="333"/>
      <c r="PRA1418" s="333"/>
      <c r="PRB1418" s="333"/>
      <c r="PRC1418" s="333"/>
      <c r="PRD1418" s="333"/>
      <c r="PRE1418" s="333"/>
      <c r="PRF1418" s="333"/>
      <c r="PRG1418" s="333"/>
      <c r="PRH1418" s="333"/>
      <c r="PRI1418" s="333"/>
      <c r="PRJ1418" s="333"/>
      <c r="PRK1418" s="333"/>
      <c r="PRL1418" s="333"/>
      <c r="PRM1418" s="333"/>
      <c r="PRN1418" s="333"/>
      <c r="PRO1418" s="333"/>
      <c r="PRP1418" s="333"/>
      <c r="PRQ1418" s="333"/>
      <c r="PRR1418" s="333"/>
      <c r="PRS1418" s="333"/>
      <c r="PRT1418" s="333"/>
      <c r="PRU1418" s="333"/>
      <c r="PRV1418" s="333"/>
      <c r="PRW1418" s="333"/>
      <c r="PRX1418" s="333"/>
      <c r="PRY1418" s="333"/>
      <c r="PRZ1418" s="333"/>
      <c r="PSA1418" s="333"/>
      <c r="PSB1418" s="333"/>
      <c r="PSC1418" s="333"/>
      <c r="PSD1418" s="333"/>
      <c r="PSE1418" s="333"/>
      <c r="PSF1418" s="333"/>
      <c r="PSG1418" s="333"/>
      <c r="PSH1418" s="333"/>
      <c r="PSI1418" s="333"/>
      <c r="PSJ1418" s="333"/>
      <c r="PSK1418" s="333"/>
      <c r="PSL1418" s="333"/>
      <c r="PSM1418" s="333"/>
      <c r="PSN1418" s="333"/>
      <c r="PSO1418" s="333"/>
      <c r="PSP1418" s="333"/>
      <c r="PSQ1418" s="333"/>
      <c r="PSR1418" s="333"/>
      <c r="PSS1418" s="333"/>
      <c r="PST1418" s="333"/>
      <c r="PSU1418" s="333"/>
      <c r="PSV1418" s="333"/>
      <c r="PSW1418" s="333"/>
      <c r="PSX1418" s="333"/>
      <c r="PSY1418" s="333"/>
      <c r="PSZ1418" s="333"/>
      <c r="PTA1418" s="333"/>
      <c r="PTB1418" s="333"/>
      <c r="PTC1418" s="333"/>
      <c r="PTD1418" s="333"/>
      <c r="PTE1418" s="333"/>
      <c r="PTF1418" s="333"/>
      <c r="PTG1418" s="333"/>
      <c r="PTH1418" s="333"/>
      <c r="PTI1418" s="333"/>
      <c r="PTJ1418" s="333"/>
      <c r="PTK1418" s="333"/>
      <c r="PTL1418" s="333"/>
      <c r="PTM1418" s="333"/>
      <c r="PTN1418" s="333"/>
      <c r="PTO1418" s="333"/>
      <c r="PTP1418" s="333"/>
      <c r="PTQ1418" s="333"/>
      <c r="PTR1418" s="333"/>
      <c r="PTS1418" s="333"/>
      <c r="PTT1418" s="333"/>
      <c r="PTU1418" s="333"/>
      <c r="PTV1418" s="333"/>
      <c r="PTW1418" s="333"/>
      <c r="PTX1418" s="333"/>
      <c r="PTY1418" s="333"/>
      <c r="PTZ1418" s="333"/>
      <c r="PUA1418" s="333"/>
      <c r="PUB1418" s="333"/>
      <c r="PUC1418" s="333"/>
      <c r="PUD1418" s="333"/>
      <c r="PUE1418" s="333"/>
      <c r="PUF1418" s="333"/>
      <c r="PUG1418" s="333"/>
      <c r="PUH1418" s="333"/>
      <c r="PUI1418" s="333"/>
      <c r="PUJ1418" s="333"/>
      <c r="PUK1418" s="333"/>
      <c r="PUL1418" s="333"/>
      <c r="PUM1418" s="333"/>
      <c r="PUN1418" s="333"/>
      <c r="PUO1418" s="333"/>
      <c r="PUP1418" s="333"/>
      <c r="PUQ1418" s="333"/>
      <c r="PUR1418" s="333"/>
      <c r="PUS1418" s="333"/>
      <c r="PUT1418" s="333"/>
      <c r="PUU1418" s="333"/>
      <c r="PUV1418" s="333"/>
      <c r="PUW1418" s="333"/>
      <c r="PUX1418" s="333"/>
      <c r="PUY1418" s="333"/>
      <c r="PUZ1418" s="333"/>
      <c r="PVA1418" s="333"/>
      <c r="PVB1418" s="333"/>
      <c r="PVC1418" s="333"/>
      <c r="PVD1418" s="333"/>
      <c r="PVE1418" s="333"/>
      <c r="PVF1418" s="333"/>
      <c r="PVG1418" s="333"/>
      <c r="PVH1418" s="333"/>
      <c r="PVI1418" s="333"/>
      <c r="PVJ1418" s="333"/>
      <c r="PVK1418" s="333"/>
      <c r="PVL1418" s="333"/>
      <c r="PVM1418" s="333"/>
      <c r="PVN1418" s="333"/>
      <c r="PVO1418" s="333"/>
      <c r="PVP1418" s="333"/>
      <c r="PVQ1418" s="333"/>
      <c r="PVR1418" s="333"/>
      <c r="PVS1418" s="333"/>
      <c r="PVT1418" s="333"/>
      <c r="PVU1418" s="333"/>
      <c r="PVV1418" s="333"/>
      <c r="PVW1418" s="333"/>
      <c r="PVX1418" s="333"/>
      <c r="PVY1418" s="333"/>
      <c r="PVZ1418" s="333"/>
      <c r="PWA1418" s="333"/>
      <c r="PWB1418" s="333"/>
      <c r="PWC1418" s="333"/>
      <c r="PWD1418" s="333"/>
      <c r="PWE1418" s="333"/>
      <c r="PWF1418" s="333"/>
      <c r="PWG1418" s="333"/>
      <c r="PWH1418" s="333"/>
      <c r="PWI1418" s="333"/>
      <c r="PWJ1418" s="333"/>
      <c r="PWK1418" s="333"/>
      <c r="PWL1418" s="333"/>
      <c r="PWM1418" s="333"/>
      <c r="PWN1418" s="333"/>
      <c r="PWO1418" s="333"/>
      <c r="PWP1418" s="333"/>
      <c r="PWQ1418" s="333"/>
      <c r="PWR1418" s="333"/>
      <c r="PWS1418" s="333"/>
      <c r="PWT1418" s="333"/>
      <c r="PWU1418" s="333"/>
      <c r="PWV1418" s="333"/>
      <c r="PWW1418" s="333"/>
      <c r="PWX1418" s="333"/>
      <c r="PWY1418" s="333"/>
      <c r="PWZ1418" s="333"/>
      <c r="PXA1418" s="333"/>
      <c r="PXB1418" s="333"/>
      <c r="PXC1418" s="333"/>
      <c r="PXD1418" s="333"/>
      <c r="PXE1418" s="333"/>
      <c r="PXF1418" s="333"/>
      <c r="PXG1418" s="333"/>
      <c r="PXH1418" s="333"/>
      <c r="PXI1418" s="333"/>
      <c r="PXJ1418" s="333"/>
      <c r="PXK1418" s="333"/>
      <c r="PXL1418" s="333"/>
      <c r="PXM1418" s="333"/>
      <c r="PXN1418" s="333"/>
      <c r="PXO1418" s="333"/>
      <c r="PXP1418" s="333"/>
      <c r="PXQ1418" s="333"/>
      <c r="PXR1418" s="333"/>
      <c r="PXS1418" s="333"/>
      <c r="PXT1418" s="333"/>
      <c r="PXU1418" s="333"/>
      <c r="PXV1418" s="333"/>
      <c r="PXW1418" s="333"/>
      <c r="PXX1418" s="333"/>
      <c r="PXY1418" s="333"/>
      <c r="PXZ1418" s="333"/>
      <c r="PYA1418" s="333"/>
      <c r="PYB1418" s="333"/>
      <c r="PYC1418" s="333"/>
      <c r="PYD1418" s="333"/>
      <c r="PYE1418" s="333"/>
      <c r="PYF1418" s="333"/>
      <c r="PYG1418" s="333"/>
      <c r="PYH1418" s="333"/>
      <c r="PYI1418" s="333"/>
      <c r="PYJ1418" s="333"/>
      <c r="PYK1418" s="333"/>
      <c r="PYL1418" s="333"/>
      <c r="PYM1418" s="333"/>
      <c r="PYN1418" s="333"/>
      <c r="PYO1418" s="333"/>
      <c r="PYP1418" s="333"/>
      <c r="PYQ1418" s="333"/>
      <c r="PYR1418" s="333"/>
      <c r="PYS1418" s="333"/>
      <c r="PYT1418" s="333"/>
      <c r="PYU1418" s="333"/>
      <c r="PYV1418" s="333"/>
      <c r="PYW1418" s="333"/>
      <c r="PYX1418" s="333"/>
      <c r="PYY1418" s="333"/>
      <c r="PYZ1418" s="333"/>
      <c r="PZA1418" s="333"/>
      <c r="PZB1418" s="333"/>
      <c r="PZC1418" s="333"/>
      <c r="PZD1418" s="333"/>
      <c r="PZE1418" s="333"/>
      <c r="PZF1418" s="333"/>
      <c r="PZG1418" s="333"/>
      <c r="PZH1418" s="333"/>
      <c r="PZI1418" s="333"/>
      <c r="PZJ1418" s="333"/>
      <c r="PZK1418" s="333"/>
      <c r="PZL1418" s="333"/>
      <c r="PZM1418" s="333"/>
      <c r="PZN1418" s="333"/>
      <c r="PZO1418" s="333"/>
      <c r="PZP1418" s="333"/>
      <c r="PZQ1418" s="333"/>
      <c r="PZR1418" s="333"/>
      <c r="PZS1418" s="333"/>
      <c r="PZT1418" s="333"/>
      <c r="PZU1418" s="333"/>
      <c r="PZV1418" s="333"/>
      <c r="PZW1418" s="333"/>
      <c r="PZX1418" s="333"/>
      <c r="PZY1418" s="333"/>
      <c r="PZZ1418" s="333"/>
      <c r="QAA1418" s="333"/>
      <c r="QAB1418" s="333"/>
      <c r="QAC1418" s="333"/>
      <c r="QAD1418" s="333"/>
      <c r="QAE1418" s="333"/>
      <c r="QAF1418" s="333"/>
      <c r="QAG1418" s="333"/>
      <c r="QAH1418" s="333"/>
      <c r="QAI1418" s="333"/>
      <c r="QAJ1418" s="333"/>
      <c r="QAK1418" s="333"/>
      <c r="QAL1418" s="333"/>
      <c r="QAM1418" s="333"/>
      <c r="QAN1418" s="333"/>
      <c r="QAO1418" s="333"/>
      <c r="QAP1418" s="333"/>
      <c r="QAQ1418" s="333"/>
      <c r="QAR1418" s="333"/>
      <c r="QAS1418" s="333"/>
      <c r="QAT1418" s="333"/>
      <c r="QAU1418" s="333"/>
      <c r="QAV1418" s="333"/>
      <c r="QAW1418" s="333"/>
      <c r="QAX1418" s="333"/>
      <c r="QAY1418" s="333"/>
      <c r="QAZ1418" s="333"/>
      <c r="QBA1418" s="333"/>
      <c r="QBB1418" s="333"/>
      <c r="QBC1418" s="333"/>
      <c r="QBD1418" s="333"/>
      <c r="QBE1418" s="333"/>
      <c r="QBF1418" s="333"/>
      <c r="QBG1418" s="333"/>
      <c r="QBH1418" s="333"/>
      <c r="QBI1418" s="333"/>
      <c r="QBJ1418" s="333"/>
      <c r="QBK1418" s="333"/>
      <c r="QBL1418" s="333"/>
      <c r="QBM1418" s="333"/>
      <c r="QBN1418" s="333"/>
      <c r="QBO1418" s="333"/>
      <c r="QBP1418" s="333"/>
      <c r="QBQ1418" s="333"/>
      <c r="QBR1418" s="333"/>
      <c r="QBS1418" s="333"/>
      <c r="QBT1418" s="333"/>
      <c r="QBU1418" s="333"/>
      <c r="QBV1418" s="333"/>
      <c r="QBW1418" s="333"/>
      <c r="QBX1418" s="333"/>
      <c r="QBY1418" s="333"/>
      <c r="QBZ1418" s="333"/>
      <c r="QCA1418" s="333"/>
      <c r="QCB1418" s="333"/>
      <c r="QCC1418" s="333"/>
      <c r="QCD1418" s="333"/>
      <c r="QCE1418" s="333"/>
      <c r="QCF1418" s="333"/>
      <c r="QCG1418" s="333"/>
      <c r="QCH1418" s="333"/>
      <c r="QCI1418" s="333"/>
      <c r="QCJ1418" s="333"/>
      <c r="QCK1418" s="333"/>
      <c r="QCL1418" s="333"/>
      <c r="QCM1418" s="333"/>
      <c r="QCN1418" s="333"/>
      <c r="QCO1418" s="333"/>
      <c r="QCP1418" s="333"/>
      <c r="QCQ1418" s="333"/>
      <c r="QCR1418" s="333"/>
      <c r="QCS1418" s="333"/>
      <c r="QCT1418" s="333"/>
      <c r="QCU1418" s="333"/>
      <c r="QCV1418" s="333"/>
      <c r="QCW1418" s="333"/>
      <c r="QCX1418" s="333"/>
      <c r="QCY1418" s="333"/>
      <c r="QCZ1418" s="333"/>
      <c r="QDA1418" s="333"/>
      <c r="QDB1418" s="333"/>
      <c r="QDC1418" s="333"/>
      <c r="QDD1418" s="333"/>
      <c r="QDE1418" s="333"/>
      <c r="QDF1418" s="333"/>
      <c r="QDG1418" s="333"/>
      <c r="QDH1418" s="333"/>
      <c r="QDI1418" s="333"/>
      <c r="QDJ1418" s="333"/>
      <c r="QDK1418" s="333"/>
      <c r="QDL1418" s="333"/>
      <c r="QDM1418" s="333"/>
      <c r="QDN1418" s="333"/>
      <c r="QDO1418" s="333"/>
      <c r="QDP1418" s="333"/>
      <c r="QDQ1418" s="333"/>
      <c r="QDR1418" s="333"/>
      <c r="QDS1418" s="333"/>
      <c r="QDT1418" s="333"/>
      <c r="QDU1418" s="333"/>
      <c r="QDV1418" s="333"/>
      <c r="QDW1418" s="333"/>
      <c r="QDX1418" s="333"/>
      <c r="QDY1418" s="333"/>
      <c r="QDZ1418" s="333"/>
      <c r="QEA1418" s="333"/>
      <c r="QEB1418" s="333"/>
      <c r="QEC1418" s="333"/>
      <c r="QED1418" s="333"/>
      <c r="QEE1418" s="333"/>
      <c r="QEF1418" s="333"/>
      <c r="QEG1418" s="333"/>
      <c r="QEH1418" s="333"/>
      <c r="QEI1418" s="333"/>
      <c r="QEJ1418" s="333"/>
      <c r="QEK1418" s="333"/>
      <c r="QEL1418" s="333"/>
      <c r="QEM1418" s="333"/>
      <c r="QEN1418" s="333"/>
      <c r="QEO1418" s="333"/>
      <c r="QEP1418" s="333"/>
      <c r="QEQ1418" s="333"/>
      <c r="QER1418" s="333"/>
      <c r="QES1418" s="333"/>
      <c r="QET1418" s="333"/>
      <c r="QEU1418" s="333"/>
      <c r="QEV1418" s="333"/>
      <c r="QEW1418" s="333"/>
      <c r="QEX1418" s="333"/>
      <c r="QEY1418" s="333"/>
      <c r="QEZ1418" s="333"/>
      <c r="QFA1418" s="333"/>
      <c r="QFB1418" s="333"/>
      <c r="QFC1418" s="333"/>
      <c r="QFD1418" s="333"/>
      <c r="QFE1418" s="333"/>
      <c r="QFF1418" s="333"/>
      <c r="QFG1418" s="333"/>
      <c r="QFH1418" s="333"/>
      <c r="QFI1418" s="333"/>
      <c r="QFJ1418" s="333"/>
      <c r="QFK1418" s="333"/>
      <c r="QFL1418" s="333"/>
      <c r="QFM1418" s="333"/>
      <c r="QFN1418" s="333"/>
      <c r="QFO1418" s="333"/>
      <c r="QFP1418" s="333"/>
      <c r="QFQ1418" s="333"/>
      <c r="QFR1418" s="333"/>
      <c r="QFS1418" s="333"/>
      <c r="QFT1418" s="333"/>
      <c r="QFU1418" s="333"/>
      <c r="QFV1418" s="333"/>
      <c r="QFW1418" s="333"/>
      <c r="QFX1418" s="333"/>
      <c r="QFY1418" s="333"/>
      <c r="QFZ1418" s="333"/>
      <c r="QGA1418" s="333"/>
      <c r="QGB1418" s="333"/>
      <c r="QGC1418" s="333"/>
      <c r="QGD1418" s="333"/>
      <c r="QGE1418" s="333"/>
      <c r="QGF1418" s="333"/>
      <c r="QGG1418" s="333"/>
      <c r="QGH1418" s="333"/>
      <c r="QGI1418" s="333"/>
      <c r="QGJ1418" s="333"/>
      <c r="QGK1418" s="333"/>
      <c r="QGL1418" s="333"/>
      <c r="QGM1418" s="333"/>
      <c r="QGN1418" s="333"/>
      <c r="QGO1418" s="333"/>
      <c r="QGP1418" s="333"/>
      <c r="QGQ1418" s="333"/>
      <c r="QGR1418" s="333"/>
      <c r="QGS1418" s="333"/>
      <c r="QGT1418" s="333"/>
      <c r="QGU1418" s="333"/>
      <c r="QGV1418" s="333"/>
      <c r="QGW1418" s="333"/>
      <c r="QGX1418" s="333"/>
      <c r="QGY1418" s="333"/>
      <c r="QGZ1418" s="333"/>
      <c r="QHA1418" s="333"/>
      <c r="QHB1418" s="333"/>
      <c r="QHC1418" s="333"/>
      <c r="QHD1418" s="333"/>
      <c r="QHE1418" s="333"/>
      <c r="QHF1418" s="333"/>
      <c r="QHG1418" s="333"/>
      <c r="QHH1418" s="333"/>
      <c r="QHI1418" s="333"/>
      <c r="QHJ1418" s="333"/>
      <c r="QHK1418" s="333"/>
      <c r="QHL1418" s="333"/>
      <c r="QHM1418" s="333"/>
      <c r="QHN1418" s="333"/>
      <c r="QHO1418" s="333"/>
      <c r="QHP1418" s="333"/>
      <c r="QHQ1418" s="333"/>
      <c r="QHR1418" s="333"/>
      <c r="QHS1418" s="333"/>
      <c r="QHT1418" s="333"/>
      <c r="QHU1418" s="333"/>
      <c r="QHV1418" s="333"/>
      <c r="QHW1418" s="333"/>
      <c r="QHX1418" s="333"/>
      <c r="QHY1418" s="333"/>
      <c r="QHZ1418" s="333"/>
      <c r="QIA1418" s="333"/>
      <c r="QIB1418" s="333"/>
      <c r="QIC1418" s="333"/>
      <c r="QID1418" s="333"/>
      <c r="QIE1418" s="333"/>
      <c r="QIF1418" s="333"/>
      <c r="QIG1418" s="333"/>
      <c r="QIH1418" s="333"/>
      <c r="QII1418" s="333"/>
      <c r="QIJ1418" s="333"/>
      <c r="QIK1418" s="333"/>
      <c r="QIL1418" s="333"/>
      <c r="QIM1418" s="333"/>
      <c r="QIN1418" s="333"/>
      <c r="QIO1418" s="333"/>
      <c r="QIP1418" s="333"/>
      <c r="QIQ1418" s="333"/>
      <c r="QIR1418" s="333"/>
      <c r="QIS1418" s="333"/>
      <c r="QIT1418" s="333"/>
      <c r="QIU1418" s="333"/>
      <c r="QIV1418" s="333"/>
      <c r="QIW1418" s="333"/>
      <c r="QIX1418" s="333"/>
      <c r="QIY1418" s="333"/>
      <c r="QIZ1418" s="333"/>
      <c r="QJA1418" s="333"/>
      <c r="QJB1418" s="333"/>
      <c r="QJC1418" s="333"/>
      <c r="QJD1418" s="333"/>
      <c r="QJE1418" s="333"/>
      <c r="QJF1418" s="333"/>
      <c r="QJG1418" s="333"/>
      <c r="QJH1418" s="333"/>
      <c r="QJI1418" s="333"/>
      <c r="QJJ1418" s="333"/>
      <c r="QJK1418" s="333"/>
      <c r="QJL1418" s="333"/>
      <c r="QJM1418" s="333"/>
      <c r="QJN1418" s="333"/>
      <c r="QJO1418" s="333"/>
      <c r="QJP1418" s="333"/>
      <c r="QJQ1418" s="333"/>
      <c r="QJR1418" s="333"/>
      <c r="QJS1418" s="333"/>
      <c r="QJT1418" s="333"/>
      <c r="QJU1418" s="333"/>
      <c r="QJV1418" s="333"/>
      <c r="QJW1418" s="333"/>
      <c r="QJX1418" s="333"/>
      <c r="QJY1418" s="333"/>
      <c r="QJZ1418" s="333"/>
      <c r="QKA1418" s="333"/>
      <c r="QKB1418" s="333"/>
      <c r="QKC1418" s="333"/>
      <c r="QKD1418" s="333"/>
      <c r="QKE1418" s="333"/>
      <c r="QKF1418" s="333"/>
      <c r="QKG1418" s="333"/>
      <c r="QKH1418" s="333"/>
      <c r="QKI1418" s="333"/>
      <c r="QKJ1418" s="333"/>
      <c r="QKK1418" s="333"/>
      <c r="QKL1418" s="333"/>
      <c r="QKM1418" s="333"/>
      <c r="QKN1418" s="333"/>
      <c r="QKO1418" s="333"/>
      <c r="QKP1418" s="333"/>
      <c r="QKQ1418" s="333"/>
      <c r="QKR1418" s="333"/>
      <c r="QKS1418" s="333"/>
      <c r="QKT1418" s="333"/>
      <c r="QKU1418" s="333"/>
      <c r="QKV1418" s="333"/>
      <c r="QKW1418" s="333"/>
      <c r="QKX1418" s="333"/>
      <c r="QKY1418" s="333"/>
      <c r="QKZ1418" s="333"/>
      <c r="QLA1418" s="333"/>
      <c r="QLB1418" s="333"/>
      <c r="QLC1418" s="333"/>
      <c r="QLD1418" s="333"/>
      <c r="QLE1418" s="333"/>
      <c r="QLF1418" s="333"/>
      <c r="QLG1418" s="333"/>
      <c r="QLH1418" s="333"/>
      <c r="QLI1418" s="333"/>
      <c r="QLJ1418" s="333"/>
      <c r="QLK1418" s="333"/>
      <c r="QLL1418" s="333"/>
      <c r="QLM1418" s="333"/>
      <c r="QLN1418" s="333"/>
      <c r="QLO1418" s="333"/>
      <c r="QLP1418" s="333"/>
      <c r="QLQ1418" s="333"/>
      <c r="QLR1418" s="333"/>
      <c r="QLS1418" s="333"/>
      <c r="QLT1418" s="333"/>
      <c r="QLU1418" s="333"/>
      <c r="QLV1418" s="333"/>
      <c r="QLW1418" s="333"/>
      <c r="QLX1418" s="333"/>
      <c r="QLY1418" s="333"/>
      <c r="QLZ1418" s="333"/>
      <c r="QMA1418" s="333"/>
      <c r="QMB1418" s="333"/>
      <c r="QMC1418" s="333"/>
      <c r="QMD1418" s="333"/>
      <c r="QME1418" s="333"/>
      <c r="QMF1418" s="333"/>
      <c r="QMG1418" s="333"/>
      <c r="QMH1418" s="333"/>
      <c r="QMI1418" s="333"/>
      <c r="QMJ1418" s="333"/>
      <c r="QMK1418" s="333"/>
      <c r="QML1418" s="333"/>
      <c r="QMM1418" s="333"/>
      <c r="QMN1418" s="333"/>
      <c r="QMO1418" s="333"/>
      <c r="QMP1418" s="333"/>
      <c r="QMQ1418" s="333"/>
      <c r="QMR1418" s="333"/>
      <c r="QMS1418" s="333"/>
      <c r="QMT1418" s="333"/>
      <c r="QMU1418" s="333"/>
      <c r="QMV1418" s="333"/>
      <c r="QMW1418" s="333"/>
      <c r="QMX1418" s="333"/>
      <c r="QMY1418" s="333"/>
      <c r="QMZ1418" s="333"/>
      <c r="QNA1418" s="333"/>
      <c r="QNB1418" s="333"/>
      <c r="QNC1418" s="333"/>
      <c r="QND1418" s="333"/>
      <c r="QNE1418" s="333"/>
      <c r="QNF1418" s="333"/>
      <c r="QNG1418" s="333"/>
      <c r="QNH1418" s="333"/>
      <c r="QNI1418" s="333"/>
      <c r="QNJ1418" s="333"/>
      <c r="QNK1418" s="333"/>
      <c r="QNL1418" s="333"/>
      <c r="QNM1418" s="333"/>
      <c r="QNN1418" s="333"/>
      <c r="QNO1418" s="333"/>
      <c r="QNP1418" s="333"/>
      <c r="QNQ1418" s="333"/>
      <c r="QNR1418" s="333"/>
      <c r="QNS1418" s="333"/>
      <c r="QNT1418" s="333"/>
      <c r="QNU1418" s="333"/>
      <c r="QNV1418" s="333"/>
      <c r="QNW1418" s="333"/>
      <c r="QNX1418" s="333"/>
      <c r="QNY1418" s="333"/>
      <c r="QNZ1418" s="333"/>
      <c r="QOA1418" s="333"/>
      <c r="QOB1418" s="333"/>
      <c r="QOC1418" s="333"/>
      <c r="QOD1418" s="333"/>
      <c r="QOE1418" s="333"/>
      <c r="QOF1418" s="333"/>
      <c r="QOG1418" s="333"/>
      <c r="QOH1418" s="333"/>
      <c r="QOI1418" s="333"/>
      <c r="QOJ1418" s="333"/>
      <c r="QOK1418" s="333"/>
      <c r="QOL1418" s="333"/>
      <c r="QOM1418" s="333"/>
      <c r="QON1418" s="333"/>
      <c r="QOO1418" s="333"/>
      <c r="QOP1418" s="333"/>
      <c r="QOQ1418" s="333"/>
      <c r="QOR1418" s="333"/>
      <c r="QOS1418" s="333"/>
      <c r="QOT1418" s="333"/>
      <c r="QOU1418" s="333"/>
      <c r="QOV1418" s="333"/>
      <c r="QOW1418" s="333"/>
      <c r="QOX1418" s="333"/>
      <c r="QOY1418" s="333"/>
      <c r="QOZ1418" s="333"/>
      <c r="QPA1418" s="333"/>
      <c r="QPB1418" s="333"/>
      <c r="QPC1418" s="333"/>
      <c r="QPD1418" s="333"/>
      <c r="QPE1418" s="333"/>
      <c r="QPF1418" s="333"/>
      <c r="QPG1418" s="333"/>
      <c r="QPH1418" s="333"/>
      <c r="QPI1418" s="333"/>
      <c r="QPJ1418" s="333"/>
      <c r="QPK1418" s="333"/>
      <c r="QPL1418" s="333"/>
      <c r="QPM1418" s="333"/>
      <c r="QPN1418" s="333"/>
      <c r="QPO1418" s="333"/>
      <c r="QPP1418" s="333"/>
      <c r="QPQ1418" s="333"/>
      <c r="QPR1418" s="333"/>
      <c r="QPS1418" s="333"/>
      <c r="QPT1418" s="333"/>
      <c r="QPU1418" s="333"/>
      <c r="QPV1418" s="333"/>
      <c r="QPW1418" s="333"/>
      <c r="QPX1418" s="333"/>
      <c r="QPY1418" s="333"/>
      <c r="QPZ1418" s="333"/>
      <c r="QQA1418" s="333"/>
      <c r="QQB1418" s="333"/>
      <c r="QQC1418" s="333"/>
      <c r="QQD1418" s="333"/>
      <c r="QQE1418" s="333"/>
      <c r="QQF1418" s="333"/>
      <c r="QQG1418" s="333"/>
      <c r="QQH1418" s="333"/>
      <c r="QQI1418" s="333"/>
      <c r="QQJ1418" s="333"/>
      <c r="QQK1418" s="333"/>
      <c r="QQL1418" s="333"/>
      <c r="QQM1418" s="333"/>
      <c r="QQN1418" s="333"/>
      <c r="QQO1418" s="333"/>
      <c r="QQP1418" s="333"/>
      <c r="QQQ1418" s="333"/>
      <c r="QQR1418" s="333"/>
      <c r="QQS1418" s="333"/>
      <c r="QQT1418" s="333"/>
      <c r="QQU1418" s="333"/>
      <c r="QQV1418" s="333"/>
      <c r="QQW1418" s="333"/>
      <c r="QQX1418" s="333"/>
      <c r="QQY1418" s="333"/>
      <c r="QQZ1418" s="333"/>
      <c r="QRA1418" s="333"/>
      <c r="QRB1418" s="333"/>
      <c r="QRC1418" s="333"/>
      <c r="QRD1418" s="333"/>
      <c r="QRE1418" s="333"/>
      <c r="QRF1418" s="333"/>
      <c r="QRG1418" s="333"/>
      <c r="QRH1418" s="333"/>
      <c r="QRI1418" s="333"/>
      <c r="QRJ1418" s="333"/>
      <c r="QRK1418" s="333"/>
      <c r="QRL1418" s="333"/>
      <c r="QRM1418" s="333"/>
      <c r="QRN1418" s="333"/>
      <c r="QRO1418" s="333"/>
      <c r="QRP1418" s="333"/>
      <c r="QRQ1418" s="333"/>
      <c r="QRR1418" s="333"/>
      <c r="QRS1418" s="333"/>
      <c r="QRT1418" s="333"/>
      <c r="QRU1418" s="333"/>
      <c r="QRV1418" s="333"/>
      <c r="QRW1418" s="333"/>
      <c r="QRX1418" s="333"/>
      <c r="QRY1418" s="333"/>
      <c r="QRZ1418" s="333"/>
      <c r="QSA1418" s="333"/>
      <c r="QSB1418" s="333"/>
      <c r="QSC1418" s="333"/>
      <c r="QSD1418" s="333"/>
      <c r="QSE1418" s="333"/>
      <c r="QSF1418" s="333"/>
      <c r="QSG1418" s="333"/>
      <c r="QSH1418" s="333"/>
      <c r="QSI1418" s="333"/>
      <c r="QSJ1418" s="333"/>
      <c r="QSK1418" s="333"/>
      <c r="QSL1418" s="333"/>
      <c r="QSM1418" s="333"/>
      <c r="QSN1418" s="333"/>
      <c r="QSO1418" s="333"/>
      <c r="QSP1418" s="333"/>
      <c r="QSQ1418" s="333"/>
      <c r="QSR1418" s="333"/>
      <c r="QSS1418" s="333"/>
      <c r="QST1418" s="333"/>
      <c r="QSU1418" s="333"/>
      <c r="QSV1418" s="333"/>
      <c r="QSW1418" s="333"/>
      <c r="QSX1418" s="333"/>
      <c r="QSY1418" s="333"/>
      <c r="QSZ1418" s="333"/>
      <c r="QTA1418" s="333"/>
      <c r="QTB1418" s="333"/>
      <c r="QTC1418" s="333"/>
      <c r="QTD1418" s="333"/>
      <c r="QTE1418" s="333"/>
      <c r="QTF1418" s="333"/>
      <c r="QTG1418" s="333"/>
      <c r="QTH1418" s="333"/>
      <c r="QTI1418" s="333"/>
      <c r="QTJ1418" s="333"/>
      <c r="QTK1418" s="333"/>
      <c r="QTL1418" s="333"/>
      <c r="QTM1418" s="333"/>
      <c r="QTN1418" s="333"/>
      <c r="QTO1418" s="333"/>
      <c r="QTP1418" s="333"/>
      <c r="QTQ1418" s="333"/>
      <c r="QTR1418" s="333"/>
      <c r="QTS1418" s="333"/>
      <c r="QTT1418" s="333"/>
      <c r="QTU1418" s="333"/>
      <c r="QTV1418" s="333"/>
      <c r="QTW1418" s="333"/>
      <c r="QTX1418" s="333"/>
      <c r="QTY1418" s="333"/>
      <c r="QTZ1418" s="333"/>
      <c r="QUA1418" s="333"/>
      <c r="QUB1418" s="333"/>
      <c r="QUC1418" s="333"/>
      <c r="QUD1418" s="333"/>
      <c r="QUE1418" s="333"/>
      <c r="QUF1418" s="333"/>
      <c r="QUG1418" s="333"/>
      <c r="QUH1418" s="333"/>
      <c r="QUI1418" s="333"/>
      <c r="QUJ1418" s="333"/>
      <c r="QUK1418" s="333"/>
      <c r="QUL1418" s="333"/>
      <c r="QUM1418" s="333"/>
      <c r="QUN1418" s="333"/>
      <c r="QUO1418" s="333"/>
      <c r="QUP1418" s="333"/>
      <c r="QUQ1418" s="333"/>
      <c r="QUR1418" s="333"/>
      <c r="QUS1418" s="333"/>
      <c r="QUT1418" s="333"/>
      <c r="QUU1418" s="333"/>
      <c r="QUV1418" s="333"/>
      <c r="QUW1418" s="333"/>
      <c r="QUX1418" s="333"/>
      <c r="QUY1418" s="333"/>
      <c r="QUZ1418" s="333"/>
      <c r="QVA1418" s="333"/>
      <c r="QVB1418" s="333"/>
      <c r="QVC1418" s="333"/>
      <c r="QVD1418" s="333"/>
      <c r="QVE1418" s="333"/>
      <c r="QVF1418" s="333"/>
      <c r="QVG1418" s="333"/>
      <c r="QVH1418" s="333"/>
      <c r="QVI1418" s="333"/>
      <c r="QVJ1418" s="333"/>
      <c r="QVK1418" s="333"/>
      <c r="QVL1418" s="333"/>
      <c r="QVM1418" s="333"/>
      <c r="QVN1418" s="333"/>
      <c r="QVO1418" s="333"/>
      <c r="QVP1418" s="333"/>
      <c r="QVQ1418" s="333"/>
      <c r="QVR1418" s="333"/>
      <c r="QVS1418" s="333"/>
      <c r="QVT1418" s="333"/>
      <c r="QVU1418" s="333"/>
      <c r="QVV1418" s="333"/>
      <c r="QVW1418" s="333"/>
      <c r="QVX1418" s="333"/>
      <c r="QVY1418" s="333"/>
      <c r="QVZ1418" s="333"/>
      <c r="QWA1418" s="333"/>
      <c r="QWB1418" s="333"/>
      <c r="QWC1418" s="333"/>
      <c r="QWD1418" s="333"/>
      <c r="QWE1418" s="333"/>
      <c r="QWF1418" s="333"/>
      <c r="QWG1418" s="333"/>
      <c r="QWH1418" s="333"/>
      <c r="QWI1418" s="333"/>
      <c r="QWJ1418" s="333"/>
      <c r="QWK1418" s="333"/>
      <c r="QWL1418" s="333"/>
      <c r="QWM1418" s="333"/>
      <c r="QWN1418" s="333"/>
      <c r="QWO1418" s="333"/>
      <c r="QWP1418" s="333"/>
      <c r="QWQ1418" s="333"/>
      <c r="QWR1418" s="333"/>
      <c r="QWS1418" s="333"/>
      <c r="QWT1418" s="333"/>
      <c r="QWU1418" s="333"/>
      <c r="QWV1418" s="333"/>
      <c r="QWW1418" s="333"/>
      <c r="QWX1418" s="333"/>
      <c r="QWY1418" s="333"/>
      <c r="QWZ1418" s="333"/>
      <c r="QXA1418" s="333"/>
      <c r="QXB1418" s="333"/>
      <c r="QXC1418" s="333"/>
      <c r="QXD1418" s="333"/>
      <c r="QXE1418" s="333"/>
      <c r="QXF1418" s="333"/>
      <c r="QXG1418" s="333"/>
      <c r="QXH1418" s="333"/>
      <c r="QXI1418" s="333"/>
      <c r="QXJ1418" s="333"/>
      <c r="QXK1418" s="333"/>
      <c r="QXL1418" s="333"/>
      <c r="QXM1418" s="333"/>
      <c r="QXN1418" s="333"/>
      <c r="QXO1418" s="333"/>
      <c r="QXP1418" s="333"/>
      <c r="QXQ1418" s="333"/>
      <c r="QXR1418" s="333"/>
      <c r="QXS1418" s="333"/>
      <c r="QXT1418" s="333"/>
      <c r="QXU1418" s="333"/>
      <c r="QXV1418" s="333"/>
      <c r="QXW1418" s="333"/>
      <c r="QXX1418" s="333"/>
      <c r="QXY1418" s="333"/>
      <c r="QXZ1418" s="333"/>
      <c r="QYA1418" s="333"/>
      <c r="QYB1418" s="333"/>
      <c r="QYC1418" s="333"/>
      <c r="QYD1418" s="333"/>
      <c r="QYE1418" s="333"/>
      <c r="QYF1418" s="333"/>
      <c r="QYG1418" s="333"/>
      <c r="QYH1418" s="333"/>
      <c r="QYI1418" s="333"/>
      <c r="QYJ1418" s="333"/>
      <c r="QYK1418" s="333"/>
      <c r="QYL1418" s="333"/>
      <c r="QYM1418" s="333"/>
      <c r="QYN1418" s="333"/>
      <c r="QYO1418" s="333"/>
      <c r="QYP1418" s="333"/>
      <c r="QYQ1418" s="333"/>
      <c r="QYR1418" s="333"/>
      <c r="QYS1418" s="333"/>
      <c r="QYT1418" s="333"/>
      <c r="QYU1418" s="333"/>
      <c r="QYV1418" s="333"/>
      <c r="QYW1418" s="333"/>
      <c r="QYX1418" s="333"/>
      <c r="QYY1418" s="333"/>
      <c r="QYZ1418" s="333"/>
      <c r="QZA1418" s="333"/>
      <c r="QZB1418" s="333"/>
      <c r="QZC1418" s="333"/>
      <c r="QZD1418" s="333"/>
      <c r="QZE1418" s="333"/>
      <c r="QZF1418" s="333"/>
      <c r="QZG1418" s="333"/>
      <c r="QZH1418" s="333"/>
      <c r="QZI1418" s="333"/>
      <c r="QZJ1418" s="333"/>
      <c r="QZK1418" s="333"/>
      <c r="QZL1418" s="333"/>
      <c r="QZM1418" s="333"/>
      <c r="QZN1418" s="333"/>
      <c r="QZO1418" s="333"/>
      <c r="QZP1418" s="333"/>
      <c r="QZQ1418" s="333"/>
      <c r="QZR1418" s="333"/>
      <c r="QZS1418" s="333"/>
      <c r="QZT1418" s="333"/>
      <c r="QZU1418" s="333"/>
      <c r="QZV1418" s="333"/>
      <c r="QZW1418" s="333"/>
      <c r="QZX1418" s="333"/>
      <c r="QZY1418" s="333"/>
      <c r="QZZ1418" s="333"/>
      <c r="RAA1418" s="333"/>
      <c r="RAB1418" s="333"/>
      <c r="RAC1418" s="333"/>
      <c r="RAD1418" s="333"/>
      <c r="RAE1418" s="333"/>
      <c r="RAF1418" s="333"/>
      <c r="RAG1418" s="333"/>
      <c r="RAH1418" s="333"/>
      <c r="RAI1418" s="333"/>
      <c r="RAJ1418" s="333"/>
      <c r="RAK1418" s="333"/>
      <c r="RAL1418" s="333"/>
      <c r="RAM1418" s="333"/>
      <c r="RAN1418" s="333"/>
      <c r="RAO1418" s="333"/>
      <c r="RAP1418" s="333"/>
      <c r="RAQ1418" s="333"/>
      <c r="RAR1418" s="333"/>
      <c r="RAS1418" s="333"/>
      <c r="RAT1418" s="333"/>
      <c r="RAU1418" s="333"/>
      <c r="RAV1418" s="333"/>
      <c r="RAW1418" s="333"/>
      <c r="RAX1418" s="333"/>
      <c r="RAY1418" s="333"/>
      <c r="RAZ1418" s="333"/>
      <c r="RBA1418" s="333"/>
      <c r="RBB1418" s="333"/>
      <c r="RBC1418" s="333"/>
      <c r="RBD1418" s="333"/>
      <c r="RBE1418" s="333"/>
      <c r="RBF1418" s="333"/>
      <c r="RBG1418" s="333"/>
      <c r="RBH1418" s="333"/>
      <c r="RBI1418" s="333"/>
      <c r="RBJ1418" s="333"/>
      <c r="RBK1418" s="333"/>
      <c r="RBL1418" s="333"/>
      <c r="RBM1418" s="333"/>
      <c r="RBN1418" s="333"/>
      <c r="RBO1418" s="333"/>
      <c r="RBP1418" s="333"/>
      <c r="RBQ1418" s="333"/>
      <c r="RBR1418" s="333"/>
      <c r="RBS1418" s="333"/>
      <c r="RBT1418" s="333"/>
      <c r="RBU1418" s="333"/>
      <c r="RBV1418" s="333"/>
      <c r="RBW1418" s="333"/>
      <c r="RBX1418" s="333"/>
      <c r="RBY1418" s="333"/>
      <c r="RBZ1418" s="333"/>
      <c r="RCA1418" s="333"/>
      <c r="RCB1418" s="333"/>
      <c r="RCC1418" s="333"/>
      <c r="RCD1418" s="333"/>
      <c r="RCE1418" s="333"/>
      <c r="RCF1418" s="333"/>
      <c r="RCG1418" s="333"/>
      <c r="RCH1418" s="333"/>
      <c r="RCI1418" s="333"/>
      <c r="RCJ1418" s="333"/>
      <c r="RCK1418" s="333"/>
      <c r="RCL1418" s="333"/>
      <c r="RCM1418" s="333"/>
      <c r="RCN1418" s="333"/>
      <c r="RCO1418" s="333"/>
      <c r="RCP1418" s="333"/>
      <c r="RCQ1418" s="333"/>
      <c r="RCR1418" s="333"/>
      <c r="RCS1418" s="333"/>
      <c r="RCT1418" s="333"/>
      <c r="RCU1418" s="333"/>
      <c r="RCV1418" s="333"/>
      <c r="RCW1418" s="333"/>
      <c r="RCX1418" s="333"/>
      <c r="RCY1418" s="333"/>
      <c r="RCZ1418" s="333"/>
      <c r="RDA1418" s="333"/>
      <c r="RDB1418" s="333"/>
      <c r="RDC1418" s="333"/>
      <c r="RDD1418" s="333"/>
      <c r="RDE1418" s="333"/>
      <c r="RDF1418" s="333"/>
      <c r="RDG1418" s="333"/>
      <c r="RDH1418" s="333"/>
      <c r="RDI1418" s="333"/>
      <c r="RDJ1418" s="333"/>
      <c r="RDK1418" s="333"/>
      <c r="RDL1418" s="333"/>
      <c r="RDM1418" s="333"/>
      <c r="RDN1418" s="333"/>
      <c r="RDO1418" s="333"/>
      <c r="RDP1418" s="333"/>
      <c r="RDQ1418" s="333"/>
      <c r="RDR1418" s="333"/>
      <c r="RDS1418" s="333"/>
      <c r="RDT1418" s="333"/>
      <c r="RDU1418" s="333"/>
      <c r="RDV1418" s="333"/>
      <c r="RDW1418" s="333"/>
      <c r="RDX1418" s="333"/>
      <c r="RDY1418" s="333"/>
      <c r="RDZ1418" s="333"/>
      <c r="REA1418" s="333"/>
      <c r="REB1418" s="333"/>
      <c r="REC1418" s="333"/>
      <c r="RED1418" s="333"/>
      <c r="REE1418" s="333"/>
      <c r="REF1418" s="333"/>
      <c r="REG1418" s="333"/>
      <c r="REH1418" s="333"/>
      <c r="REI1418" s="333"/>
      <c r="REJ1418" s="333"/>
      <c r="REK1418" s="333"/>
      <c r="REL1418" s="333"/>
      <c r="REM1418" s="333"/>
      <c r="REN1418" s="333"/>
      <c r="REO1418" s="333"/>
      <c r="REP1418" s="333"/>
      <c r="REQ1418" s="333"/>
      <c r="RER1418" s="333"/>
      <c r="RES1418" s="333"/>
      <c r="RET1418" s="333"/>
      <c r="REU1418" s="333"/>
      <c r="REV1418" s="333"/>
      <c r="REW1418" s="333"/>
      <c r="REX1418" s="333"/>
      <c r="REY1418" s="333"/>
      <c r="REZ1418" s="333"/>
      <c r="RFA1418" s="333"/>
      <c r="RFB1418" s="333"/>
      <c r="RFC1418" s="333"/>
      <c r="RFD1418" s="333"/>
      <c r="RFE1418" s="333"/>
      <c r="RFF1418" s="333"/>
      <c r="RFG1418" s="333"/>
      <c r="RFH1418" s="333"/>
      <c r="RFI1418" s="333"/>
      <c r="RFJ1418" s="333"/>
      <c r="RFK1418" s="333"/>
      <c r="RFL1418" s="333"/>
      <c r="RFM1418" s="333"/>
      <c r="RFN1418" s="333"/>
      <c r="RFO1418" s="333"/>
      <c r="RFP1418" s="333"/>
      <c r="RFQ1418" s="333"/>
      <c r="RFR1418" s="333"/>
      <c r="RFS1418" s="333"/>
      <c r="RFT1418" s="333"/>
      <c r="RFU1418" s="333"/>
      <c r="RFV1418" s="333"/>
      <c r="RFW1418" s="333"/>
      <c r="RFX1418" s="333"/>
      <c r="RFY1418" s="333"/>
      <c r="RFZ1418" s="333"/>
      <c r="RGA1418" s="333"/>
      <c r="RGB1418" s="333"/>
      <c r="RGC1418" s="333"/>
      <c r="RGD1418" s="333"/>
      <c r="RGE1418" s="333"/>
      <c r="RGF1418" s="333"/>
      <c r="RGG1418" s="333"/>
      <c r="RGH1418" s="333"/>
      <c r="RGI1418" s="333"/>
      <c r="RGJ1418" s="333"/>
      <c r="RGK1418" s="333"/>
      <c r="RGL1418" s="333"/>
      <c r="RGM1418" s="333"/>
      <c r="RGN1418" s="333"/>
      <c r="RGO1418" s="333"/>
      <c r="RGP1418" s="333"/>
      <c r="RGQ1418" s="333"/>
      <c r="RGR1418" s="333"/>
      <c r="RGS1418" s="333"/>
      <c r="RGT1418" s="333"/>
      <c r="RGU1418" s="333"/>
      <c r="RGV1418" s="333"/>
      <c r="RGW1418" s="333"/>
      <c r="RGX1418" s="333"/>
      <c r="RGY1418" s="333"/>
      <c r="RGZ1418" s="333"/>
      <c r="RHA1418" s="333"/>
      <c r="RHB1418" s="333"/>
      <c r="RHC1418" s="333"/>
      <c r="RHD1418" s="333"/>
      <c r="RHE1418" s="333"/>
      <c r="RHF1418" s="333"/>
      <c r="RHG1418" s="333"/>
      <c r="RHH1418" s="333"/>
      <c r="RHI1418" s="333"/>
      <c r="RHJ1418" s="333"/>
      <c r="RHK1418" s="333"/>
      <c r="RHL1418" s="333"/>
      <c r="RHM1418" s="333"/>
      <c r="RHN1418" s="333"/>
      <c r="RHO1418" s="333"/>
      <c r="RHP1418" s="333"/>
      <c r="RHQ1418" s="333"/>
      <c r="RHR1418" s="333"/>
      <c r="RHS1418" s="333"/>
      <c r="RHT1418" s="333"/>
      <c r="RHU1418" s="333"/>
      <c r="RHV1418" s="333"/>
      <c r="RHW1418" s="333"/>
      <c r="RHX1418" s="333"/>
      <c r="RHY1418" s="333"/>
      <c r="RHZ1418" s="333"/>
      <c r="RIA1418" s="333"/>
      <c r="RIB1418" s="333"/>
      <c r="RIC1418" s="333"/>
      <c r="RID1418" s="333"/>
      <c r="RIE1418" s="333"/>
      <c r="RIF1418" s="333"/>
      <c r="RIG1418" s="333"/>
      <c r="RIH1418" s="333"/>
      <c r="RII1418" s="333"/>
      <c r="RIJ1418" s="333"/>
      <c r="RIK1418" s="333"/>
      <c r="RIL1418" s="333"/>
      <c r="RIM1418" s="333"/>
      <c r="RIN1418" s="333"/>
      <c r="RIO1418" s="333"/>
      <c r="RIP1418" s="333"/>
      <c r="RIQ1418" s="333"/>
      <c r="RIR1418" s="333"/>
      <c r="RIS1418" s="333"/>
      <c r="RIT1418" s="333"/>
      <c r="RIU1418" s="333"/>
      <c r="RIV1418" s="333"/>
      <c r="RIW1418" s="333"/>
      <c r="RIX1418" s="333"/>
      <c r="RIY1418" s="333"/>
      <c r="RIZ1418" s="333"/>
      <c r="RJA1418" s="333"/>
      <c r="RJB1418" s="333"/>
      <c r="RJC1418" s="333"/>
      <c r="RJD1418" s="333"/>
      <c r="RJE1418" s="333"/>
      <c r="RJF1418" s="333"/>
      <c r="RJG1418" s="333"/>
      <c r="RJH1418" s="333"/>
      <c r="RJI1418" s="333"/>
      <c r="RJJ1418" s="333"/>
      <c r="RJK1418" s="333"/>
      <c r="RJL1418" s="333"/>
      <c r="RJM1418" s="333"/>
      <c r="RJN1418" s="333"/>
      <c r="RJO1418" s="333"/>
      <c r="RJP1418" s="333"/>
      <c r="RJQ1418" s="333"/>
      <c r="RJR1418" s="333"/>
      <c r="RJS1418" s="333"/>
      <c r="RJT1418" s="333"/>
      <c r="RJU1418" s="333"/>
      <c r="RJV1418" s="333"/>
      <c r="RJW1418" s="333"/>
      <c r="RJX1418" s="333"/>
      <c r="RJY1418" s="333"/>
      <c r="RJZ1418" s="333"/>
      <c r="RKA1418" s="333"/>
      <c r="RKB1418" s="333"/>
      <c r="RKC1418" s="333"/>
      <c r="RKD1418" s="333"/>
      <c r="RKE1418" s="333"/>
      <c r="RKF1418" s="333"/>
      <c r="RKG1418" s="333"/>
      <c r="RKH1418" s="333"/>
      <c r="RKI1418" s="333"/>
      <c r="RKJ1418" s="333"/>
      <c r="RKK1418" s="333"/>
      <c r="RKL1418" s="333"/>
      <c r="RKM1418" s="333"/>
      <c r="RKN1418" s="333"/>
      <c r="RKO1418" s="333"/>
      <c r="RKP1418" s="333"/>
      <c r="RKQ1418" s="333"/>
      <c r="RKR1418" s="333"/>
      <c r="RKS1418" s="333"/>
      <c r="RKT1418" s="333"/>
      <c r="RKU1418" s="333"/>
      <c r="RKV1418" s="333"/>
      <c r="RKW1418" s="333"/>
      <c r="RKX1418" s="333"/>
      <c r="RKY1418" s="333"/>
      <c r="RKZ1418" s="333"/>
      <c r="RLA1418" s="333"/>
      <c r="RLB1418" s="333"/>
      <c r="RLC1418" s="333"/>
      <c r="RLD1418" s="333"/>
      <c r="RLE1418" s="333"/>
      <c r="RLF1418" s="333"/>
      <c r="RLG1418" s="333"/>
      <c r="RLH1418" s="333"/>
      <c r="RLI1418" s="333"/>
      <c r="RLJ1418" s="333"/>
      <c r="RLK1418" s="333"/>
      <c r="RLL1418" s="333"/>
      <c r="RLM1418" s="333"/>
      <c r="RLN1418" s="333"/>
      <c r="RLO1418" s="333"/>
      <c r="RLP1418" s="333"/>
      <c r="RLQ1418" s="333"/>
      <c r="RLR1418" s="333"/>
      <c r="RLS1418" s="333"/>
      <c r="RLT1418" s="333"/>
      <c r="RLU1418" s="333"/>
      <c r="RLV1418" s="333"/>
      <c r="RLW1418" s="333"/>
      <c r="RLX1418" s="333"/>
      <c r="RLY1418" s="333"/>
      <c r="RLZ1418" s="333"/>
      <c r="RMA1418" s="333"/>
      <c r="RMB1418" s="333"/>
      <c r="RMC1418" s="333"/>
      <c r="RMD1418" s="333"/>
      <c r="RME1418" s="333"/>
      <c r="RMF1418" s="333"/>
      <c r="RMG1418" s="333"/>
      <c r="RMH1418" s="333"/>
      <c r="RMI1418" s="333"/>
      <c r="RMJ1418" s="333"/>
      <c r="RMK1418" s="333"/>
      <c r="RML1418" s="333"/>
      <c r="RMM1418" s="333"/>
      <c r="RMN1418" s="333"/>
      <c r="RMO1418" s="333"/>
      <c r="RMP1418" s="333"/>
      <c r="RMQ1418" s="333"/>
      <c r="RMR1418" s="333"/>
      <c r="RMS1418" s="333"/>
      <c r="RMT1418" s="333"/>
      <c r="RMU1418" s="333"/>
      <c r="RMV1418" s="333"/>
      <c r="RMW1418" s="333"/>
      <c r="RMX1418" s="333"/>
      <c r="RMY1418" s="333"/>
      <c r="RMZ1418" s="333"/>
      <c r="RNA1418" s="333"/>
      <c r="RNB1418" s="333"/>
      <c r="RNC1418" s="333"/>
      <c r="RND1418" s="333"/>
      <c r="RNE1418" s="333"/>
      <c r="RNF1418" s="333"/>
      <c r="RNG1418" s="333"/>
      <c r="RNH1418" s="333"/>
      <c r="RNI1418" s="333"/>
      <c r="RNJ1418" s="333"/>
      <c r="RNK1418" s="333"/>
      <c r="RNL1418" s="333"/>
      <c r="RNM1418" s="333"/>
      <c r="RNN1418" s="333"/>
      <c r="RNO1418" s="333"/>
      <c r="RNP1418" s="333"/>
      <c r="RNQ1418" s="333"/>
      <c r="RNR1418" s="333"/>
      <c r="RNS1418" s="333"/>
      <c r="RNT1418" s="333"/>
      <c r="RNU1418" s="333"/>
      <c r="RNV1418" s="333"/>
      <c r="RNW1418" s="333"/>
      <c r="RNX1418" s="333"/>
      <c r="RNY1418" s="333"/>
      <c r="RNZ1418" s="333"/>
      <c r="ROA1418" s="333"/>
      <c r="ROB1418" s="333"/>
      <c r="ROC1418" s="333"/>
      <c r="ROD1418" s="333"/>
      <c r="ROE1418" s="333"/>
      <c r="ROF1418" s="333"/>
      <c r="ROG1418" s="333"/>
      <c r="ROH1418" s="333"/>
      <c r="ROI1418" s="333"/>
      <c r="ROJ1418" s="333"/>
      <c r="ROK1418" s="333"/>
      <c r="ROL1418" s="333"/>
      <c r="ROM1418" s="333"/>
      <c r="RON1418" s="333"/>
      <c r="ROO1418" s="333"/>
      <c r="ROP1418" s="333"/>
      <c r="ROQ1418" s="333"/>
      <c r="ROR1418" s="333"/>
      <c r="ROS1418" s="333"/>
      <c r="ROT1418" s="333"/>
      <c r="ROU1418" s="333"/>
      <c r="ROV1418" s="333"/>
      <c r="ROW1418" s="333"/>
      <c r="ROX1418" s="333"/>
      <c r="ROY1418" s="333"/>
      <c r="ROZ1418" s="333"/>
      <c r="RPA1418" s="333"/>
      <c r="RPB1418" s="333"/>
      <c r="RPC1418" s="333"/>
      <c r="RPD1418" s="333"/>
      <c r="RPE1418" s="333"/>
      <c r="RPF1418" s="333"/>
      <c r="RPG1418" s="333"/>
      <c r="RPH1418" s="333"/>
      <c r="RPI1418" s="333"/>
      <c r="RPJ1418" s="333"/>
      <c r="RPK1418" s="333"/>
      <c r="RPL1418" s="333"/>
      <c r="RPM1418" s="333"/>
      <c r="RPN1418" s="333"/>
      <c r="RPO1418" s="333"/>
      <c r="RPP1418" s="333"/>
      <c r="RPQ1418" s="333"/>
      <c r="RPR1418" s="333"/>
      <c r="RPS1418" s="333"/>
      <c r="RPT1418" s="333"/>
      <c r="RPU1418" s="333"/>
      <c r="RPV1418" s="333"/>
      <c r="RPW1418" s="333"/>
      <c r="RPX1418" s="333"/>
      <c r="RPY1418" s="333"/>
      <c r="RPZ1418" s="333"/>
      <c r="RQA1418" s="333"/>
      <c r="RQB1418" s="333"/>
      <c r="RQC1418" s="333"/>
      <c r="RQD1418" s="333"/>
      <c r="RQE1418" s="333"/>
      <c r="RQF1418" s="333"/>
      <c r="RQG1418" s="333"/>
      <c r="RQH1418" s="333"/>
      <c r="RQI1418" s="333"/>
      <c r="RQJ1418" s="333"/>
      <c r="RQK1418" s="333"/>
      <c r="RQL1418" s="333"/>
      <c r="RQM1418" s="333"/>
      <c r="RQN1418" s="333"/>
      <c r="RQO1418" s="333"/>
      <c r="RQP1418" s="333"/>
      <c r="RQQ1418" s="333"/>
      <c r="RQR1418" s="333"/>
      <c r="RQS1418" s="333"/>
      <c r="RQT1418" s="333"/>
      <c r="RQU1418" s="333"/>
      <c r="RQV1418" s="333"/>
      <c r="RQW1418" s="333"/>
      <c r="RQX1418" s="333"/>
      <c r="RQY1418" s="333"/>
      <c r="RQZ1418" s="333"/>
      <c r="RRA1418" s="333"/>
      <c r="RRB1418" s="333"/>
      <c r="RRC1418" s="333"/>
      <c r="RRD1418" s="333"/>
      <c r="RRE1418" s="333"/>
      <c r="RRF1418" s="333"/>
      <c r="RRG1418" s="333"/>
      <c r="RRH1418" s="333"/>
      <c r="RRI1418" s="333"/>
      <c r="RRJ1418" s="333"/>
      <c r="RRK1418" s="333"/>
      <c r="RRL1418" s="333"/>
      <c r="RRM1418" s="333"/>
      <c r="RRN1418" s="333"/>
      <c r="RRO1418" s="333"/>
      <c r="RRP1418" s="333"/>
      <c r="RRQ1418" s="333"/>
      <c r="RRR1418" s="333"/>
      <c r="RRS1418" s="333"/>
      <c r="RRT1418" s="333"/>
      <c r="RRU1418" s="333"/>
      <c r="RRV1418" s="333"/>
      <c r="RRW1418" s="333"/>
      <c r="RRX1418" s="333"/>
      <c r="RRY1418" s="333"/>
      <c r="RRZ1418" s="333"/>
      <c r="RSA1418" s="333"/>
      <c r="RSB1418" s="333"/>
      <c r="RSC1418" s="333"/>
      <c r="RSD1418" s="333"/>
      <c r="RSE1418" s="333"/>
      <c r="RSF1418" s="333"/>
      <c r="RSG1418" s="333"/>
      <c r="RSH1418" s="333"/>
      <c r="RSI1418" s="333"/>
      <c r="RSJ1418" s="333"/>
      <c r="RSK1418" s="333"/>
      <c r="RSL1418" s="333"/>
      <c r="RSM1418" s="333"/>
      <c r="RSN1418" s="333"/>
      <c r="RSO1418" s="333"/>
      <c r="RSP1418" s="333"/>
      <c r="RSQ1418" s="333"/>
      <c r="RSR1418" s="333"/>
      <c r="RSS1418" s="333"/>
      <c r="RST1418" s="333"/>
      <c r="RSU1418" s="333"/>
      <c r="RSV1418" s="333"/>
      <c r="RSW1418" s="333"/>
      <c r="RSX1418" s="333"/>
      <c r="RSY1418" s="333"/>
      <c r="RSZ1418" s="333"/>
      <c r="RTA1418" s="333"/>
      <c r="RTB1418" s="333"/>
      <c r="RTC1418" s="333"/>
      <c r="RTD1418" s="333"/>
      <c r="RTE1418" s="333"/>
      <c r="RTF1418" s="333"/>
      <c r="RTG1418" s="333"/>
      <c r="RTH1418" s="333"/>
      <c r="RTI1418" s="333"/>
      <c r="RTJ1418" s="333"/>
      <c r="RTK1418" s="333"/>
      <c r="RTL1418" s="333"/>
      <c r="RTM1418" s="333"/>
      <c r="RTN1418" s="333"/>
      <c r="RTO1418" s="333"/>
      <c r="RTP1418" s="333"/>
      <c r="RTQ1418" s="333"/>
      <c r="RTR1418" s="333"/>
      <c r="RTS1418" s="333"/>
      <c r="RTT1418" s="333"/>
      <c r="RTU1418" s="333"/>
      <c r="RTV1418" s="333"/>
      <c r="RTW1418" s="333"/>
      <c r="RTX1418" s="333"/>
      <c r="RTY1418" s="333"/>
      <c r="RTZ1418" s="333"/>
      <c r="RUA1418" s="333"/>
      <c r="RUB1418" s="333"/>
      <c r="RUC1418" s="333"/>
      <c r="RUD1418" s="333"/>
      <c r="RUE1418" s="333"/>
      <c r="RUF1418" s="333"/>
      <c r="RUG1418" s="333"/>
      <c r="RUH1418" s="333"/>
      <c r="RUI1418" s="333"/>
      <c r="RUJ1418" s="333"/>
      <c r="RUK1418" s="333"/>
      <c r="RUL1418" s="333"/>
      <c r="RUM1418" s="333"/>
      <c r="RUN1418" s="333"/>
      <c r="RUO1418" s="333"/>
      <c r="RUP1418" s="333"/>
      <c r="RUQ1418" s="333"/>
      <c r="RUR1418" s="333"/>
      <c r="RUS1418" s="333"/>
      <c r="RUT1418" s="333"/>
      <c r="RUU1418" s="333"/>
      <c r="RUV1418" s="333"/>
      <c r="RUW1418" s="333"/>
      <c r="RUX1418" s="333"/>
      <c r="RUY1418" s="333"/>
      <c r="RUZ1418" s="333"/>
      <c r="RVA1418" s="333"/>
      <c r="RVB1418" s="333"/>
      <c r="RVC1418" s="333"/>
      <c r="RVD1418" s="333"/>
      <c r="RVE1418" s="333"/>
      <c r="RVF1418" s="333"/>
      <c r="RVG1418" s="333"/>
      <c r="RVH1418" s="333"/>
      <c r="RVI1418" s="333"/>
      <c r="RVJ1418" s="333"/>
      <c r="RVK1418" s="333"/>
      <c r="RVL1418" s="333"/>
      <c r="RVM1418" s="333"/>
      <c r="RVN1418" s="333"/>
      <c r="RVO1418" s="333"/>
      <c r="RVP1418" s="333"/>
      <c r="RVQ1418" s="333"/>
      <c r="RVR1418" s="333"/>
      <c r="RVS1418" s="333"/>
      <c r="RVT1418" s="333"/>
      <c r="RVU1418" s="333"/>
      <c r="RVV1418" s="333"/>
      <c r="RVW1418" s="333"/>
      <c r="RVX1418" s="333"/>
      <c r="RVY1418" s="333"/>
      <c r="RVZ1418" s="333"/>
      <c r="RWA1418" s="333"/>
      <c r="RWB1418" s="333"/>
      <c r="RWC1418" s="333"/>
      <c r="RWD1418" s="333"/>
      <c r="RWE1418" s="333"/>
      <c r="RWF1418" s="333"/>
      <c r="RWG1418" s="333"/>
      <c r="RWH1418" s="333"/>
      <c r="RWI1418" s="333"/>
      <c r="RWJ1418" s="333"/>
      <c r="RWK1418" s="333"/>
      <c r="RWL1418" s="333"/>
      <c r="RWM1418" s="333"/>
      <c r="RWN1418" s="333"/>
      <c r="RWO1418" s="333"/>
      <c r="RWP1418" s="333"/>
      <c r="RWQ1418" s="333"/>
      <c r="RWR1418" s="333"/>
      <c r="RWS1418" s="333"/>
      <c r="RWT1418" s="333"/>
      <c r="RWU1418" s="333"/>
      <c r="RWV1418" s="333"/>
      <c r="RWW1418" s="333"/>
      <c r="RWX1418" s="333"/>
      <c r="RWY1418" s="333"/>
      <c r="RWZ1418" s="333"/>
      <c r="RXA1418" s="333"/>
      <c r="RXB1418" s="333"/>
      <c r="RXC1418" s="333"/>
      <c r="RXD1418" s="333"/>
      <c r="RXE1418" s="333"/>
      <c r="RXF1418" s="333"/>
      <c r="RXG1418" s="333"/>
      <c r="RXH1418" s="333"/>
      <c r="RXI1418" s="333"/>
      <c r="RXJ1418" s="333"/>
      <c r="RXK1418" s="333"/>
      <c r="RXL1418" s="333"/>
      <c r="RXM1418" s="333"/>
      <c r="RXN1418" s="333"/>
      <c r="RXO1418" s="333"/>
      <c r="RXP1418" s="333"/>
      <c r="RXQ1418" s="333"/>
      <c r="RXR1418" s="333"/>
      <c r="RXS1418" s="333"/>
      <c r="RXT1418" s="333"/>
      <c r="RXU1418" s="333"/>
      <c r="RXV1418" s="333"/>
      <c r="RXW1418" s="333"/>
      <c r="RXX1418" s="333"/>
      <c r="RXY1418" s="333"/>
      <c r="RXZ1418" s="333"/>
      <c r="RYA1418" s="333"/>
      <c r="RYB1418" s="333"/>
      <c r="RYC1418" s="333"/>
      <c r="RYD1418" s="333"/>
      <c r="RYE1418" s="333"/>
      <c r="RYF1418" s="333"/>
      <c r="RYG1418" s="333"/>
      <c r="RYH1418" s="333"/>
      <c r="RYI1418" s="333"/>
      <c r="RYJ1418" s="333"/>
      <c r="RYK1418" s="333"/>
      <c r="RYL1418" s="333"/>
      <c r="RYM1418" s="333"/>
      <c r="RYN1418" s="333"/>
      <c r="RYO1418" s="333"/>
      <c r="RYP1418" s="333"/>
      <c r="RYQ1418" s="333"/>
      <c r="RYR1418" s="333"/>
      <c r="RYS1418" s="333"/>
      <c r="RYT1418" s="333"/>
      <c r="RYU1418" s="333"/>
      <c r="RYV1418" s="333"/>
      <c r="RYW1418" s="333"/>
      <c r="RYX1418" s="333"/>
      <c r="RYY1418" s="333"/>
      <c r="RYZ1418" s="333"/>
      <c r="RZA1418" s="333"/>
      <c r="RZB1418" s="333"/>
      <c r="RZC1418" s="333"/>
      <c r="RZD1418" s="333"/>
      <c r="RZE1418" s="333"/>
      <c r="RZF1418" s="333"/>
      <c r="RZG1418" s="333"/>
      <c r="RZH1418" s="333"/>
      <c r="RZI1418" s="333"/>
      <c r="RZJ1418" s="333"/>
      <c r="RZK1418" s="333"/>
      <c r="RZL1418" s="333"/>
      <c r="RZM1418" s="333"/>
      <c r="RZN1418" s="333"/>
      <c r="RZO1418" s="333"/>
      <c r="RZP1418" s="333"/>
      <c r="RZQ1418" s="333"/>
      <c r="RZR1418" s="333"/>
      <c r="RZS1418" s="333"/>
      <c r="RZT1418" s="333"/>
      <c r="RZU1418" s="333"/>
      <c r="RZV1418" s="333"/>
      <c r="RZW1418" s="333"/>
      <c r="RZX1418" s="333"/>
      <c r="RZY1418" s="333"/>
      <c r="RZZ1418" s="333"/>
      <c r="SAA1418" s="333"/>
      <c r="SAB1418" s="333"/>
      <c r="SAC1418" s="333"/>
      <c r="SAD1418" s="333"/>
      <c r="SAE1418" s="333"/>
      <c r="SAF1418" s="333"/>
      <c r="SAG1418" s="333"/>
      <c r="SAH1418" s="333"/>
      <c r="SAI1418" s="333"/>
      <c r="SAJ1418" s="333"/>
      <c r="SAK1418" s="333"/>
      <c r="SAL1418" s="333"/>
      <c r="SAM1418" s="333"/>
      <c r="SAN1418" s="333"/>
      <c r="SAO1418" s="333"/>
      <c r="SAP1418" s="333"/>
      <c r="SAQ1418" s="333"/>
      <c r="SAR1418" s="333"/>
      <c r="SAS1418" s="333"/>
      <c r="SAT1418" s="333"/>
      <c r="SAU1418" s="333"/>
      <c r="SAV1418" s="333"/>
      <c r="SAW1418" s="333"/>
      <c r="SAX1418" s="333"/>
      <c r="SAY1418" s="333"/>
      <c r="SAZ1418" s="333"/>
      <c r="SBA1418" s="333"/>
      <c r="SBB1418" s="333"/>
      <c r="SBC1418" s="333"/>
      <c r="SBD1418" s="333"/>
      <c r="SBE1418" s="333"/>
      <c r="SBF1418" s="333"/>
      <c r="SBG1418" s="333"/>
      <c r="SBH1418" s="333"/>
      <c r="SBI1418" s="333"/>
      <c r="SBJ1418" s="333"/>
      <c r="SBK1418" s="333"/>
      <c r="SBL1418" s="333"/>
      <c r="SBM1418" s="333"/>
      <c r="SBN1418" s="333"/>
      <c r="SBO1418" s="333"/>
      <c r="SBP1418" s="333"/>
      <c r="SBQ1418" s="333"/>
      <c r="SBR1418" s="333"/>
      <c r="SBS1418" s="333"/>
      <c r="SBT1418" s="333"/>
      <c r="SBU1418" s="333"/>
      <c r="SBV1418" s="333"/>
      <c r="SBW1418" s="333"/>
      <c r="SBX1418" s="333"/>
      <c r="SBY1418" s="333"/>
      <c r="SBZ1418" s="333"/>
      <c r="SCA1418" s="333"/>
      <c r="SCB1418" s="333"/>
      <c r="SCC1418" s="333"/>
      <c r="SCD1418" s="333"/>
      <c r="SCE1418" s="333"/>
      <c r="SCF1418" s="333"/>
      <c r="SCG1418" s="333"/>
      <c r="SCH1418" s="333"/>
      <c r="SCI1418" s="333"/>
      <c r="SCJ1418" s="333"/>
      <c r="SCK1418" s="333"/>
      <c r="SCL1418" s="333"/>
      <c r="SCM1418" s="333"/>
      <c r="SCN1418" s="333"/>
      <c r="SCO1418" s="333"/>
      <c r="SCP1418" s="333"/>
      <c r="SCQ1418" s="333"/>
      <c r="SCR1418" s="333"/>
      <c r="SCS1418" s="333"/>
      <c r="SCT1418" s="333"/>
      <c r="SCU1418" s="333"/>
      <c r="SCV1418" s="333"/>
      <c r="SCW1418" s="333"/>
      <c r="SCX1418" s="333"/>
      <c r="SCY1418" s="333"/>
      <c r="SCZ1418" s="333"/>
      <c r="SDA1418" s="333"/>
      <c r="SDB1418" s="333"/>
      <c r="SDC1418" s="333"/>
      <c r="SDD1418" s="333"/>
      <c r="SDE1418" s="333"/>
      <c r="SDF1418" s="333"/>
      <c r="SDG1418" s="333"/>
      <c r="SDH1418" s="333"/>
      <c r="SDI1418" s="333"/>
      <c r="SDJ1418" s="333"/>
      <c r="SDK1418" s="333"/>
      <c r="SDL1418" s="333"/>
      <c r="SDM1418" s="333"/>
      <c r="SDN1418" s="333"/>
      <c r="SDO1418" s="333"/>
      <c r="SDP1418" s="333"/>
      <c r="SDQ1418" s="333"/>
      <c r="SDR1418" s="333"/>
      <c r="SDS1418" s="333"/>
      <c r="SDT1418" s="333"/>
      <c r="SDU1418" s="333"/>
      <c r="SDV1418" s="333"/>
      <c r="SDW1418" s="333"/>
      <c r="SDX1418" s="333"/>
      <c r="SDY1418" s="333"/>
      <c r="SDZ1418" s="333"/>
      <c r="SEA1418" s="333"/>
      <c r="SEB1418" s="333"/>
      <c r="SEC1418" s="333"/>
      <c r="SED1418" s="333"/>
      <c r="SEE1418" s="333"/>
      <c r="SEF1418" s="333"/>
      <c r="SEG1418" s="333"/>
      <c r="SEH1418" s="333"/>
      <c r="SEI1418" s="333"/>
      <c r="SEJ1418" s="333"/>
      <c r="SEK1418" s="333"/>
      <c r="SEL1418" s="333"/>
      <c r="SEM1418" s="333"/>
      <c r="SEN1418" s="333"/>
      <c r="SEO1418" s="333"/>
      <c r="SEP1418" s="333"/>
      <c r="SEQ1418" s="333"/>
      <c r="SER1418" s="333"/>
      <c r="SES1418" s="333"/>
      <c r="SET1418" s="333"/>
      <c r="SEU1418" s="333"/>
      <c r="SEV1418" s="333"/>
      <c r="SEW1418" s="333"/>
      <c r="SEX1418" s="333"/>
      <c r="SEY1418" s="333"/>
      <c r="SEZ1418" s="333"/>
      <c r="SFA1418" s="333"/>
      <c r="SFB1418" s="333"/>
      <c r="SFC1418" s="333"/>
      <c r="SFD1418" s="333"/>
      <c r="SFE1418" s="333"/>
      <c r="SFF1418" s="333"/>
      <c r="SFG1418" s="333"/>
      <c r="SFH1418" s="333"/>
      <c r="SFI1418" s="333"/>
      <c r="SFJ1418" s="333"/>
      <c r="SFK1418" s="333"/>
      <c r="SFL1418" s="333"/>
      <c r="SFM1418" s="333"/>
      <c r="SFN1418" s="333"/>
      <c r="SFO1418" s="333"/>
      <c r="SFP1418" s="333"/>
      <c r="SFQ1418" s="333"/>
      <c r="SFR1418" s="333"/>
      <c r="SFS1418" s="333"/>
      <c r="SFT1418" s="333"/>
      <c r="SFU1418" s="333"/>
      <c r="SFV1418" s="333"/>
      <c r="SFW1418" s="333"/>
      <c r="SFX1418" s="333"/>
      <c r="SFY1418" s="333"/>
      <c r="SFZ1418" s="333"/>
      <c r="SGA1418" s="333"/>
      <c r="SGB1418" s="333"/>
      <c r="SGC1418" s="333"/>
      <c r="SGD1418" s="333"/>
      <c r="SGE1418" s="333"/>
      <c r="SGF1418" s="333"/>
      <c r="SGG1418" s="333"/>
      <c r="SGH1418" s="333"/>
      <c r="SGI1418" s="333"/>
      <c r="SGJ1418" s="333"/>
      <c r="SGK1418" s="333"/>
      <c r="SGL1418" s="333"/>
      <c r="SGM1418" s="333"/>
      <c r="SGN1418" s="333"/>
      <c r="SGO1418" s="333"/>
      <c r="SGP1418" s="333"/>
      <c r="SGQ1418" s="333"/>
      <c r="SGR1418" s="333"/>
      <c r="SGS1418" s="333"/>
      <c r="SGT1418" s="333"/>
      <c r="SGU1418" s="333"/>
      <c r="SGV1418" s="333"/>
      <c r="SGW1418" s="333"/>
      <c r="SGX1418" s="333"/>
      <c r="SGY1418" s="333"/>
      <c r="SGZ1418" s="333"/>
      <c r="SHA1418" s="333"/>
      <c r="SHB1418" s="333"/>
      <c r="SHC1418" s="333"/>
      <c r="SHD1418" s="333"/>
      <c r="SHE1418" s="333"/>
      <c r="SHF1418" s="333"/>
      <c r="SHG1418" s="333"/>
      <c r="SHH1418" s="333"/>
      <c r="SHI1418" s="333"/>
      <c r="SHJ1418" s="333"/>
      <c r="SHK1418" s="333"/>
      <c r="SHL1418" s="333"/>
      <c r="SHM1418" s="333"/>
      <c r="SHN1418" s="333"/>
      <c r="SHO1418" s="333"/>
      <c r="SHP1418" s="333"/>
      <c r="SHQ1418" s="333"/>
      <c r="SHR1418" s="333"/>
      <c r="SHS1418" s="333"/>
      <c r="SHT1418" s="333"/>
      <c r="SHU1418" s="333"/>
      <c r="SHV1418" s="333"/>
      <c r="SHW1418" s="333"/>
      <c r="SHX1418" s="333"/>
      <c r="SHY1418" s="333"/>
      <c r="SHZ1418" s="333"/>
      <c r="SIA1418" s="333"/>
      <c r="SIB1418" s="333"/>
      <c r="SIC1418" s="333"/>
      <c r="SID1418" s="333"/>
      <c r="SIE1418" s="333"/>
      <c r="SIF1418" s="333"/>
      <c r="SIG1418" s="333"/>
      <c r="SIH1418" s="333"/>
      <c r="SII1418" s="333"/>
      <c r="SIJ1418" s="333"/>
      <c r="SIK1418" s="333"/>
      <c r="SIL1418" s="333"/>
      <c r="SIM1418" s="333"/>
      <c r="SIN1418" s="333"/>
      <c r="SIO1418" s="333"/>
      <c r="SIP1418" s="333"/>
      <c r="SIQ1418" s="333"/>
      <c r="SIR1418" s="333"/>
      <c r="SIS1418" s="333"/>
      <c r="SIT1418" s="333"/>
      <c r="SIU1418" s="333"/>
      <c r="SIV1418" s="333"/>
      <c r="SIW1418" s="333"/>
      <c r="SIX1418" s="333"/>
      <c r="SIY1418" s="333"/>
      <c r="SIZ1418" s="333"/>
      <c r="SJA1418" s="333"/>
      <c r="SJB1418" s="333"/>
      <c r="SJC1418" s="333"/>
      <c r="SJD1418" s="333"/>
      <c r="SJE1418" s="333"/>
      <c r="SJF1418" s="333"/>
      <c r="SJG1418" s="333"/>
      <c r="SJH1418" s="333"/>
      <c r="SJI1418" s="333"/>
      <c r="SJJ1418" s="333"/>
      <c r="SJK1418" s="333"/>
      <c r="SJL1418" s="333"/>
      <c r="SJM1418" s="333"/>
      <c r="SJN1418" s="333"/>
      <c r="SJO1418" s="333"/>
      <c r="SJP1418" s="333"/>
      <c r="SJQ1418" s="333"/>
      <c r="SJR1418" s="333"/>
      <c r="SJS1418" s="333"/>
      <c r="SJT1418" s="333"/>
      <c r="SJU1418" s="333"/>
      <c r="SJV1418" s="333"/>
      <c r="SJW1418" s="333"/>
      <c r="SJX1418" s="333"/>
      <c r="SJY1418" s="333"/>
      <c r="SJZ1418" s="333"/>
      <c r="SKA1418" s="333"/>
      <c r="SKB1418" s="333"/>
      <c r="SKC1418" s="333"/>
      <c r="SKD1418" s="333"/>
      <c r="SKE1418" s="333"/>
      <c r="SKF1418" s="333"/>
      <c r="SKG1418" s="333"/>
      <c r="SKH1418" s="333"/>
      <c r="SKI1418" s="333"/>
      <c r="SKJ1418" s="333"/>
      <c r="SKK1418" s="333"/>
      <c r="SKL1418" s="333"/>
      <c r="SKM1418" s="333"/>
      <c r="SKN1418" s="333"/>
      <c r="SKO1418" s="333"/>
      <c r="SKP1418" s="333"/>
      <c r="SKQ1418" s="333"/>
      <c r="SKR1418" s="333"/>
      <c r="SKS1418" s="333"/>
      <c r="SKT1418" s="333"/>
      <c r="SKU1418" s="333"/>
      <c r="SKV1418" s="333"/>
      <c r="SKW1418" s="333"/>
      <c r="SKX1418" s="333"/>
      <c r="SKY1418" s="333"/>
      <c r="SKZ1418" s="333"/>
      <c r="SLA1418" s="333"/>
      <c r="SLB1418" s="333"/>
      <c r="SLC1418" s="333"/>
      <c r="SLD1418" s="333"/>
      <c r="SLE1418" s="333"/>
      <c r="SLF1418" s="333"/>
      <c r="SLG1418" s="333"/>
      <c r="SLH1418" s="333"/>
      <c r="SLI1418" s="333"/>
      <c r="SLJ1418" s="333"/>
      <c r="SLK1418" s="333"/>
      <c r="SLL1418" s="333"/>
      <c r="SLM1418" s="333"/>
      <c r="SLN1418" s="333"/>
      <c r="SLO1418" s="333"/>
      <c r="SLP1418" s="333"/>
      <c r="SLQ1418" s="333"/>
      <c r="SLR1418" s="333"/>
      <c r="SLS1418" s="333"/>
      <c r="SLT1418" s="333"/>
      <c r="SLU1418" s="333"/>
      <c r="SLV1418" s="333"/>
      <c r="SLW1418" s="333"/>
      <c r="SLX1418" s="333"/>
      <c r="SLY1418" s="333"/>
      <c r="SLZ1418" s="333"/>
      <c r="SMA1418" s="333"/>
      <c r="SMB1418" s="333"/>
      <c r="SMC1418" s="333"/>
      <c r="SMD1418" s="333"/>
      <c r="SME1418" s="333"/>
      <c r="SMF1418" s="333"/>
      <c r="SMG1418" s="333"/>
      <c r="SMH1418" s="333"/>
      <c r="SMI1418" s="333"/>
      <c r="SMJ1418" s="333"/>
      <c r="SMK1418" s="333"/>
      <c r="SML1418" s="333"/>
      <c r="SMM1418" s="333"/>
      <c r="SMN1418" s="333"/>
      <c r="SMO1418" s="333"/>
      <c r="SMP1418" s="333"/>
      <c r="SMQ1418" s="333"/>
      <c r="SMR1418" s="333"/>
      <c r="SMS1418" s="333"/>
      <c r="SMT1418" s="333"/>
      <c r="SMU1418" s="333"/>
      <c r="SMV1418" s="333"/>
      <c r="SMW1418" s="333"/>
      <c r="SMX1418" s="333"/>
      <c r="SMY1418" s="333"/>
      <c r="SMZ1418" s="333"/>
      <c r="SNA1418" s="333"/>
      <c r="SNB1418" s="333"/>
      <c r="SNC1418" s="333"/>
      <c r="SND1418" s="333"/>
      <c r="SNE1418" s="333"/>
      <c r="SNF1418" s="333"/>
      <c r="SNG1418" s="333"/>
      <c r="SNH1418" s="333"/>
      <c r="SNI1418" s="333"/>
      <c r="SNJ1418" s="333"/>
      <c r="SNK1418" s="333"/>
      <c r="SNL1418" s="333"/>
      <c r="SNM1418" s="333"/>
      <c r="SNN1418" s="333"/>
      <c r="SNO1418" s="333"/>
      <c r="SNP1418" s="333"/>
      <c r="SNQ1418" s="333"/>
      <c r="SNR1418" s="333"/>
      <c r="SNS1418" s="333"/>
      <c r="SNT1418" s="333"/>
      <c r="SNU1418" s="333"/>
      <c r="SNV1418" s="333"/>
      <c r="SNW1418" s="333"/>
      <c r="SNX1418" s="333"/>
      <c r="SNY1418" s="333"/>
      <c r="SNZ1418" s="333"/>
      <c r="SOA1418" s="333"/>
      <c r="SOB1418" s="333"/>
      <c r="SOC1418" s="333"/>
      <c r="SOD1418" s="333"/>
      <c r="SOE1418" s="333"/>
      <c r="SOF1418" s="333"/>
      <c r="SOG1418" s="333"/>
      <c r="SOH1418" s="333"/>
      <c r="SOI1418" s="333"/>
      <c r="SOJ1418" s="333"/>
      <c r="SOK1418" s="333"/>
      <c r="SOL1418" s="333"/>
      <c r="SOM1418" s="333"/>
      <c r="SON1418" s="333"/>
      <c r="SOO1418" s="333"/>
      <c r="SOP1418" s="333"/>
      <c r="SOQ1418" s="333"/>
      <c r="SOR1418" s="333"/>
      <c r="SOS1418" s="333"/>
      <c r="SOT1418" s="333"/>
      <c r="SOU1418" s="333"/>
      <c r="SOV1418" s="333"/>
      <c r="SOW1418" s="333"/>
      <c r="SOX1418" s="333"/>
      <c r="SOY1418" s="333"/>
      <c r="SOZ1418" s="333"/>
      <c r="SPA1418" s="333"/>
      <c r="SPB1418" s="333"/>
      <c r="SPC1418" s="333"/>
      <c r="SPD1418" s="333"/>
      <c r="SPE1418" s="333"/>
      <c r="SPF1418" s="333"/>
      <c r="SPG1418" s="333"/>
      <c r="SPH1418" s="333"/>
      <c r="SPI1418" s="333"/>
      <c r="SPJ1418" s="333"/>
      <c r="SPK1418" s="333"/>
      <c r="SPL1418" s="333"/>
      <c r="SPM1418" s="333"/>
      <c r="SPN1418" s="333"/>
      <c r="SPO1418" s="333"/>
      <c r="SPP1418" s="333"/>
      <c r="SPQ1418" s="333"/>
      <c r="SPR1418" s="333"/>
      <c r="SPS1418" s="333"/>
      <c r="SPT1418" s="333"/>
      <c r="SPU1418" s="333"/>
      <c r="SPV1418" s="333"/>
      <c r="SPW1418" s="333"/>
      <c r="SPX1418" s="333"/>
      <c r="SPY1418" s="333"/>
      <c r="SPZ1418" s="333"/>
      <c r="SQA1418" s="333"/>
      <c r="SQB1418" s="333"/>
      <c r="SQC1418" s="333"/>
      <c r="SQD1418" s="333"/>
      <c r="SQE1418" s="333"/>
      <c r="SQF1418" s="333"/>
      <c r="SQG1418" s="333"/>
      <c r="SQH1418" s="333"/>
      <c r="SQI1418" s="333"/>
      <c r="SQJ1418" s="333"/>
      <c r="SQK1418" s="333"/>
      <c r="SQL1418" s="333"/>
      <c r="SQM1418" s="333"/>
      <c r="SQN1418" s="333"/>
      <c r="SQO1418" s="333"/>
      <c r="SQP1418" s="333"/>
      <c r="SQQ1418" s="333"/>
      <c r="SQR1418" s="333"/>
      <c r="SQS1418" s="333"/>
      <c r="SQT1418" s="333"/>
      <c r="SQU1418" s="333"/>
      <c r="SQV1418" s="333"/>
      <c r="SQW1418" s="333"/>
      <c r="SQX1418" s="333"/>
      <c r="SQY1418" s="333"/>
      <c r="SQZ1418" s="333"/>
      <c r="SRA1418" s="333"/>
      <c r="SRB1418" s="333"/>
      <c r="SRC1418" s="333"/>
      <c r="SRD1418" s="333"/>
      <c r="SRE1418" s="333"/>
      <c r="SRF1418" s="333"/>
      <c r="SRG1418" s="333"/>
      <c r="SRH1418" s="333"/>
      <c r="SRI1418" s="333"/>
      <c r="SRJ1418" s="333"/>
      <c r="SRK1418" s="333"/>
      <c r="SRL1418" s="333"/>
      <c r="SRM1418" s="333"/>
      <c r="SRN1418" s="333"/>
      <c r="SRO1418" s="333"/>
      <c r="SRP1418" s="333"/>
      <c r="SRQ1418" s="333"/>
      <c r="SRR1418" s="333"/>
      <c r="SRS1418" s="333"/>
      <c r="SRT1418" s="333"/>
      <c r="SRU1418" s="333"/>
      <c r="SRV1418" s="333"/>
      <c r="SRW1418" s="333"/>
      <c r="SRX1418" s="333"/>
      <c r="SRY1418" s="333"/>
      <c r="SRZ1418" s="333"/>
      <c r="SSA1418" s="333"/>
      <c r="SSB1418" s="333"/>
      <c r="SSC1418" s="333"/>
      <c r="SSD1418" s="333"/>
      <c r="SSE1418" s="333"/>
      <c r="SSF1418" s="333"/>
      <c r="SSG1418" s="333"/>
      <c r="SSH1418" s="333"/>
      <c r="SSI1418" s="333"/>
      <c r="SSJ1418" s="333"/>
      <c r="SSK1418" s="333"/>
      <c r="SSL1418" s="333"/>
      <c r="SSM1418" s="333"/>
      <c r="SSN1418" s="333"/>
      <c r="SSO1418" s="333"/>
      <c r="SSP1418" s="333"/>
      <c r="SSQ1418" s="333"/>
      <c r="SSR1418" s="333"/>
      <c r="SSS1418" s="333"/>
      <c r="SST1418" s="333"/>
      <c r="SSU1418" s="333"/>
      <c r="SSV1418" s="333"/>
      <c r="SSW1418" s="333"/>
      <c r="SSX1418" s="333"/>
      <c r="SSY1418" s="333"/>
      <c r="SSZ1418" s="333"/>
      <c r="STA1418" s="333"/>
      <c r="STB1418" s="333"/>
      <c r="STC1418" s="333"/>
      <c r="STD1418" s="333"/>
      <c r="STE1418" s="333"/>
      <c r="STF1418" s="333"/>
      <c r="STG1418" s="333"/>
      <c r="STH1418" s="333"/>
      <c r="STI1418" s="333"/>
      <c r="STJ1418" s="333"/>
      <c r="STK1418" s="333"/>
      <c r="STL1418" s="333"/>
      <c r="STM1418" s="333"/>
      <c r="STN1418" s="333"/>
      <c r="STO1418" s="333"/>
      <c r="STP1418" s="333"/>
      <c r="STQ1418" s="333"/>
      <c r="STR1418" s="333"/>
      <c r="STS1418" s="333"/>
      <c r="STT1418" s="333"/>
      <c r="STU1418" s="333"/>
      <c r="STV1418" s="333"/>
      <c r="STW1418" s="333"/>
      <c r="STX1418" s="333"/>
      <c r="STY1418" s="333"/>
      <c r="STZ1418" s="333"/>
      <c r="SUA1418" s="333"/>
      <c r="SUB1418" s="333"/>
      <c r="SUC1418" s="333"/>
      <c r="SUD1418" s="333"/>
      <c r="SUE1418" s="333"/>
      <c r="SUF1418" s="333"/>
      <c r="SUG1418" s="333"/>
      <c r="SUH1418" s="333"/>
      <c r="SUI1418" s="333"/>
      <c r="SUJ1418" s="333"/>
      <c r="SUK1418" s="333"/>
      <c r="SUL1418" s="333"/>
      <c r="SUM1418" s="333"/>
      <c r="SUN1418" s="333"/>
      <c r="SUO1418" s="333"/>
      <c r="SUP1418" s="333"/>
      <c r="SUQ1418" s="333"/>
      <c r="SUR1418" s="333"/>
      <c r="SUS1418" s="333"/>
      <c r="SUT1418" s="333"/>
      <c r="SUU1418" s="333"/>
      <c r="SUV1418" s="333"/>
      <c r="SUW1418" s="333"/>
      <c r="SUX1418" s="333"/>
      <c r="SUY1418" s="333"/>
      <c r="SUZ1418" s="333"/>
      <c r="SVA1418" s="333"/>
      <c r="SVB1418" s="333"/>
      <c r="SVC1418" s="333"/>
      <c r="SVD1418" s="333"/>
      <c r="SVE1418" s="333"/>
      <c r="SVF1418" s="333"/>
      <c r="SVG1418" s="333"/>
      <c r="SVH1418" s="333"/>
      <c r="SVI1418" s="333"/>
      <c r="SVJ1418" s="333"/>
      <c r="SVK1418" s="333"/>
      <c r="SVL1418" s="333"/>
      <c r="SVM1418" s="333"/>
      <c r="SVN1418" s="333"/>
      <c r="SVO1418" s="333"/>
      <c r="SVP1418" s="333"/>
      <c r="SVQ1418" s="333"/>
      <c r="SVR1418" s="333"/>
      <c r="SVS1418" s="333"/>
      <c r="SVT1418" s="333"/>
      <c r="SVU1418" s="333"/>
      <c r="SVV1418" s="333"/>
      <c r="SVW1418" s="333"/>
      <c r="SVX1418" s="333"/>
      <c r="SVY1418" s="333"/>
      <c r="SVZ1418" s="333"/>
      <c r="SWA1418" s="333"/>
      <c r="SWB1418" s="333"/>
      <c r="SWC1418" s="333"/>
      <c r="SWD1418" s="333"/>
      <c r="SWE1418" s="333"/>
      <c r="SWF1418" s="333"/>
      <c r="SWG1418" s="333"/>
      <c r="SWH1418" s="333"/>
      <c r="SWI1418" s="333"/>
      <c r="SWJ1418" s="333"/>
      <c r="SWK1418" s="333"/>
      <c r="SWL1418" s="333"/>
      <c r="SWM1418" s="333"/>
      <c r="SWN1418" s="333"/>
      <c r="SWO1418" s="333"/>
      <c r="SWP1418" s="333"/>
      <c r="SWQ1418" s="333"/>
      <c r="SWR1418" s="333"/>
      <c r="SWS1418" s="333"/>
      <c r="SWT1418" s="333"/>
      <c r="SWU1418" s="333"/>
      <c r="SWV1418" s="333"/>
      <c r="SWW1418" s="333"/>
      <c r="SWX1418" s="333"/>
      <c r="SWY1418" s="333"/>
      <c r="SWZ1418" s="333"/>
      <c r="SXA1418" s="333"/>
      <c r="SXB1418" s="333"/>
      <c r="SXC1418" s="333"/>
      <c r="SXD1418" s="333"/>
      <c r="SXE1418" s="333"/>
      <c r="SXF1418" s="333"/>
      <c r="SXG1418" s="333"/>
      <c r="SXH1418" s="333"/>
      <c r="SXI1418" s="333"/>
      <c r="SXJ1418" s="333"/>
      <c r="SXK1418" s="333"/>
      <c r="SXL1418" s="333"/>
      <c r="SXM1418" s="333"/>
      <c r="SXN1418" s="333"/>
      <c r="SXO1418" s="333"/>
      <c r="SXP1418" s="333"/>
      <c r="SXQ1418" s="333"/>
      <c r="SXR1418" s="333"/>
      <c r="SXS1418" s="333"/>
      <c r="SXT1418" s="333"/>
      <c r="SXU1418" s="333"/>
      <c r="SXV1418" s="333"/>
      <c r="SXW1418" s="333"/>
      <c r="SXX1418" s="333"/>
      <c r="SXY1418" s="333"/>
      <c r="SXZ1418" s="333"/>
      <c r="SYA1418" s="333"/>
      <c r="SYB1418" s="333"/>
      <c r="SYC1418" s="333"/>
      <c r="SYD1418" s="333"/>
      <c r="SYE1418" s="333"/>
      <c r="SYF1418" s="333"/>
      <c r="SYG1418" s="333"/>
      <c r="SYH1418" s="333"/>
      <c r="SYI1418" s="333"/>
      <c r="SYJ1418" s="333"/>
      <c r="SYK1418" s="333"/>
      <c r="SYL1418" s="333"/>
      <c r="SYM1418" s="333"/>
      <c r="SYN1418" s="333"/>
      <c r="SYO1418" s="333"/>
      <c r="SYP1418" s="333"/>
      <c r="SYQ1418" s="333"/>
      <c r="SYR1418" s="333"/>
      <c r="SYS1418" s="333"/>
      <c r="SYT1418" s="333"/>
      <c r="SYU1418" s="333"/>
      <c r="SYV1418" s="333"/>
      <c r="SYW1418" s="333"/>
      <c r="SYX1418" s="333"/>
      <c r="SYY1418" s="333"/>
      <c r="SYZ1418" s="333"/>
      <c r="SZA1418" s="333"/>
      <c r="SZB1418" s="333"/>
      <c r="SZC1418" s="333"/>
      <c r="SZD1418" s="333"/>
      <c r="SZE1418" s="333"/>
      <c r="SZF1418" s="333"/>
      <c r="SZG1418" s="333"/>
      <c r="SZH1418" s="333"/>
      <c r="SZI1418" s="333"/>
      <c r="SZJ1418" s="333"/>
      <c r="SZK1418" s="333"/>
      <c r="SZL1418" s="333"/>
      <c r="SZM1418" s="333"/>
      <c r="SZN1418" s="333"/>
      <c r="SZO1418" s="333"/>
      <c r="SZP1418" s="333"/>
      <c r="SZQ1418" s="333"/>
      <c r="SZR1418" s="333"/>
      <c r="SZS1418" s="333"/>
      <c r="SZT1418" s="333"/>
      <c r="SZU1418" s="333"/>
      <c r="SZV1418" s="333"/>
      <c r="SZW1418" s="333"/>
      <c r="SZX1418" s="333"/>
      <c r="SZY1418" s="333"/>
      <c r="SZZ1418" s="333"/>
      <c r="TAA1418" s="333"/>
      <c r="TAB1418" s="333"/>
      <c r="TAC1418" s="333"/>
      <c r="TAD1418" s="333"/>
      <c r="TAE1418" s="333"/>
      <c r="TAF1418" s="333"/>
      <c r="TAG1418" s="333"/>
      <c r="TAH1418" s="333"/>
      <c r="TAI1418" s="333"/>
      <c r="TAJ1418" s="333"/>
      <c r="TAK1418" s="333"/>
      <c r="TAL1418" s="333"/>
      <c r="TAM1418" s="333"/>
      <c r="TAN1418" s="333"/>
      <c r="TAO1418" s="333"/>
      <c r="TAP1418" s="333"/>
      <c r="TAQ1418" s="333"/>
      <c r="TAR1418" s="333"/>
      <c r="TAS1418" s="333"/>
      <c r="TAT1418" s="333"/>
      <c r="TAU1418" s="333"/>
      <c r="TAV1418" s="333"/>
      <c r="TAW1418" s="333"/>
      <c r="TAX1418" s="333"/>
      <c r="TAY1418" s="333"/>
      <c r="TAZ1418" s="333"/>
      <c r="TBA1418" s="333"/>
      <c r="TBB1418" s="333"/>
      <c r="TBC1418" s="333"/>
      <c r="TBD1418" s="333"/>
      <c r="TBE1418" s="333"/>
      <c r="TBF1418" s="333"/>
      <c r="TBG1418" s="333"/>
      <c r="TBH1418" s="333"/>
      <c r="TBI1418" s="333"/>
      <c r="TBJ1418" s="333"/>
      <c r="TBK1418" s="333"/>
      <c r="TBL1418" s="333"/>
      <c r="TBM1418" s="333"/>
      <c r="TBN1418" s="333"/>
      <c r="TBO1418" s="333"/>
      <c r="TBP1418" s="333"/>
      <c r="TBQ1418" s="333"/>
      <c r="TBR1418" s="333"/>
      <c r="TBS1418" s="333"/>
      <c r="TBT1418" s="333"/>
      <c r="TBU1418" s="333"/>
      <c r="TBV1418" s="333"/>
      <c r="TBW1418" s="333"/>
      <c r="TBX1418" s="333"/>
      <c r="TBY1418" s="333"/>
      <c r="TBZ1418" s="333"/>
      <c r="TCA1418" s="333"/>
      <c r="TCB1418" s="333"/>
      <c r="TCC1418" s="333"/>
      <c r="TCD1418" s="333"/>
      <c r="TCE1418" s="333"/>
      <c r="TCF1418" s="333"/>
      <c r="TCG1418" s="333"/>
      <c r="TCH1418" s="333"/>
      <c r="TCI1418" s="333"/>
      <c r="TCJ1418" s="333"/>
      <c r="TCK1418" s="333"/>
      <c r="TCL1418" s="333"/>
      <c r="TCM1418" s="333"/>
      <c r="TCN1418" s="333"/>
      <c r="TCO1418" s="333"/>
      <c r="TCP1418" s="333"/>
      <c r="TCQ1418" s="333"/>
      <c r="TCR1418" s="333"/>
      <c r="TCS1418" s="333"/>
      <c r="TCT1418" s="333"/>
      <c r="TCU1418" s="333"/>
      <c r="TCV1418" s="333"/>
      <c r="TCW1418" s="333"/>
      <c r="TCX1418" s="333"/>
      <c r="TCY1418" s="333"/>
      <c r="TCZ1418" s="333"/>
      <c r="TDA1418" s="333"/>
      <c r="TDB1418" s="333"/>
      <c r="TDC1418" s="333"/>
      <c r="TDD1418" s="333"/>
      <c r="TDE1418" s="333"/>
      <c r="TDF1418" s="333"/>
      <c r="TDG1418" s="333"/>
      <c r="TDH1418" s="333"/>
      <c r="TDI1418" s="333"/>
      <c r="TDJ1418" s="333"/>
      <c r="TDK1418" s="333"/>
      <c r="TDL1418" s="333"/>
      <c r="TDM1418" s="333"/>
      <c r="TDN1418" s="333"/>
      <c r="TDO1418" s="333"/>
      <c r="TDP1418" s="333"/>
      <c r="TDQ1418" s="333"/>
      <c r="TDR1418" s="333"/>
      <c r="TDS1418" s="333"/>
      <c r="TDT1418" s="333"/>
      <c r="TDU1418" s="333"/>
      <c r="TDV1418" s="333"/>
      <c r="TDW1418" s="333"/>
      <c r="TDX1418" s="333"/>
      <c r="TDY1418" s="333"/>
      <c r="TDZ1418" s="333"/>
      <c r="TEA1418" s="333"/>
      <c r="TEB1418" s="333"/>
      <c r="TEC1418" s="333"/>
      <c r="TED1418" s="333"/>
      <c r="TEE1418" s="333"/>
      <c r="TEF1418" s="333"/>
      <c r="TEG1418" s="333"/>
      <c r="TEH1418" s="333"/>
      <c r="TEI1418" s="333"/>
      <c r="TEJ1418" s="333"/>
      <c r="TEK1418" s="333"/>
      <c r="TEL1418" s="333"/>
      <c r="TEM1418" s="333"/>
      <c r="TEN1418" s="333"/>
      <c r="TEO1418" s="333"/>
      <c r="TEP1418" s="333"/>
      <c r="TEQ1418" s="333"/>
      <c r="TER1418" s="333"/>
      <c r="TES1418" s="333"/>
      <c r="TET1418" s="333"/>
      <c r="TEU1418" s="333"/>
      <c r="TEV1418" s="333"/>
      <c r="TEW1418" s="333"/>
      <c r="TEX1418" s="333"/>
      <c r="TEY1418" s="333"/>
      <c r="TEZ1418" s="333"/>
      <c r="TFA1418" s="333"/>
      <c r="TFB1418" s="333"/>
      <c r="TFC1418" s="333"/>
      <c r="TFD1418" s="333"/>
      <c r="TFE1418" s="333"/>
      <c r="TFF1418" s="333"/>
      <c r="TFG1418" s="333"/>
      <c r="TFH1418" s="333"/>
      <c r="TFI1418" s="333"/>
      <c r="TFJ1418" s="333"/>
      <c r="TFK1418" s="333"/>
      <c r="TFL1418" s="333"/>
      <c r="TFM1418" s="333"/>
      <c r="TFN1418" s="333"/>
      <c r="TFO1418" s="333"/>
      <c r="TFP1418" s="333"/>
      <c r="TFQ1418" s="333"/>
      <c r="TFR1418" s="333"/>
      <c r="TFS1418" s="333"/>
      <c r="TFT1418" s="333"/>
      <c r="TFU1418" s="333"/>
      <c r="TFV1418" s="333"/>
      <c r="TFW1418" s="333"/>
      <c r="TFX1418" s="333"/>
      <c r="TFY1418" s="333"/>
      <c r="TFZ1418" s="333"/>
      <c r="TGA1418" s="333"/>
      <c r="TGB1418" s="333"/>
      <c r="TGC1418" s="333"/>
      <c r="TGD1418" s="333"/>
      <c r="TGE1418" s="333"/>
      <c r="TGF1418" s="333"/>
      <c r="TGG1418" s="333"/>
      <c r="TGH1418" s="333"/>
      <c r="TGI1418" s="333"/>
      <c r="TGJ1418" s="333"/>
      <c r="TGK1418" s="333"/>
      <c r="TGL1418" s="333"/>
      <c r="TGM1418" s="333"/>
      <c r="TGN1418" s="333"/>
      <c r="TGO1418" s="333"/>
      <c r="TGP1418" s="333"/>
      <c r="TGQ1418" s="333"/>
      <c r="TGR1418" s="333"/>
      <c r="TGS1418" s="333"/>
      <c r="TGT1418" s="333"/>
      <c r="TGU1418" s="333"/>
      <c r="TGV1418" s="333"/>
      <c r="TGW1418" s="333"/>
      <c r="TGX1418" s="333"/>
      <c r="TGY1418" s="333"/>
      <c r="TGZ1418" s="333"/>
      <c r="THA1418" s="333"/>
      <c r="THB1418" s="333"/>
      <c r="THC1418" s="333"/>
      <c r="THD1418" s="333"/>
      <c r="THE1418" s="333"/>
      <c r="THF1418" s="333"/>
      <c r="THG1418" s="333"/>
      <c r="THH1418" s="333"/>
      <c r="THI1418" s="333"/>
      <c r="THJ1418" s="333"/>
      <c r="THK1418" s="333"/>
      <c r="THL1418" s="333"/>
      <c r="THM1418" s="333"/>
      <c r="THN1418" s="333"/>
      <c r="THO1418" s="333"/>
      <c r="THP1418" s="333"/>
      <c r="THQ1418" s="333"/>
      <c r="THR1418" s="333"/>
      <c r="THS1418" s="333"/>
      <c r="THT1418" s="333"/>
      <c r="THU1418" s="333"/>
      <c r="THV1418" s="333"/>
      <c r="THW1418" s="333"/>
      <c r="THX1418" s="333"/>
      <c r="THY1418" s="333"/>
      <c r="THZ1418" s="333"/>
      <c r="TIA1418" s="333"/>
      <c r="TIB1418" s="333"/>
      <c r="TIC1418" s="333"/>
      <c r="TID1418" s="333"/>
      <c r="TIE1418" s="333"/>
      <c r="TIF1418" s="333"/>
      <c r="TIG1418" s="333"/>
      <c r="TIH1418" s="333"/>
      <c r="TII1418" s="333"/>
      <c r="TIJ1418" s="333"/>
      <c r="TIK1418" s="333"/>
      <c r="TIL1418" s="333"/>
      <c r="TIM1418" s="333"/>
      <c r="TIN1418" s="333"/>
      <c r="TIO1418" s="333"/>
      <c r="TIP1418" s="333"/>
      <c r="TIQ1418" s="333"/>
      <c r="TIR1418" s="333"/>
      <c r="TIS1418" s="333"/>
      <c r="TIT1418" s="333"/>
      <c r="TIU1418" s="333"/>
      <c r="TIV1418" s="333"/>
      <c r="TIW1418" s="333"/>
      <c r="TIX1418" s="333"/>
      <c r="TIY1418" s="333"/>
      <c r="TIZ1418" s="333"/>
      <c r="TJA1418" s="333"/>
      <c r="TJB1418" s="333"/>
      <c r="TJC1418" s="333"/>
      <c r="TJD1418" s="333"/>
      <c r="TJE1418" s="333"/>
      <c r="TJF1418" s="333"/>
      <c r="TJG1418" s="333"/>
      <c r="TJH1418" s="333"/>
      <c r="TJI1418" s="333"/>
      <c r="TJJ1418" s="333"/>
      <c r="TJK1418" s="333"/>
      <c r="TJL1418" s="333"/>
      <c r="TJM1418" s="333"/>
      <c r="TJN1418" s="333"/>
      <c r="TJO1418" s="333"/>
      <c r="TJP1418" s="333"/>
      <c r="TJQ1418" s="333"/>
      <c r="TJR1418" s="333"/>
      <c r="TJS1418" s="333"/>
      <c r="TJT1418" s="333"/>
      <c r="TJU1418" s="333"/>
      <c r="TJV1418" s="333"/>
      <c r="TJW1418" s="333"/>
      <c r="TJX1418" s="333"/>
      <c r="TJY1418" s="333"/>
      <c r="TJZ1418" s="333"/>
      <c r="TKA1418" s="333"/>
      <c r="TKB1418" s="333"/>
      <c r="TKC1418" s="333"/>
      <c r="TKD1418" s="333"/>
      <c r="TKE1418" s="333"/>
      <c r="TKF1418" s="333"/>
      <c r="TKG1418" s="333"/>
      <c r="TKH1418" s="333"/>
      <c r="TKI1418" s="333"/>
      <c r="TKJ1418" s="333"/>
      <c r="TKK1418" s="333"/>
      <c r="TKL1418" s="333"/>
      <c r="TKM1418" s="333"/>
      <c r="TKN1418" s="333"/>
      <c r="TKO1418" s="333"/>
      <c r="TKP1418" s="333"/>
      <c r="TKQ1418" s="333"/>
      <c r="TKR1418" s="333"/>
      <c r="TKS1418" s="333"/>
      <c r="TKT1418" s="333"/>
      <c r="TKU1418" s="333"/>
      <c r="TKV1418" s="333"/>
      <c r="TKW1418" s="333"/>
      <c r="TKX1418" s="333"/>
      <c r="TKY1418" s="333"/>
      <c r="TKZ1418" s="333"/>
      <c r="TLA1418" s="333"/>
      <c r="TLB1418" s="333"/>
      <c r="TLC1418" s="333"/>
      <c r="TLD1418" s="333"/>
      <c r="TLE1418" s="333"/>
      <c r="TLF1418" s="333"/>
      <c r="TLG1418" s="333"/>
      <c r="TLH1418" s="333"/>
      <c r="TLI1418" s="333"/>
      <c r="TLJ1418" s="333"/>
      <c r="TLK1418" s="333"/>
      <c r="TLL1418" s="333"/>
      <c r="TLM1418" s="333"/>
      <c r="TLN1418" s="333"/>
      <c r="TLO1418" s="333"/>
      <c r="TLP1418" s="333"/>
      <c r="TLQ1418" s="333"/>
      <c r="TLR1418" s="333"/>
      <c r="TLS1418" s="333"/>
      <c r="TLT1418" s="333"/>
      <c r="TLU1418" s="333"/>
      <c r="TLV1418" s="333"/>
      <c r="TLW1418" s="333"/>
      <c r="TLX1418" s="333"/>
      <c r="TLY1418" s="333"/>
      <c r="TLZ1418" s="333"/>
      <c r="TMA1418" s="333"/>
      <c r="TMB1418" s="333"/>
      <c r="TMC1418" s="333"/>
      <c r="TMD1418" s="333"/>
      <c r="TME1418" s="333"/>
      <c r="TMF1418" s="333"/>
      <c r="TMG1418" s="333"/>
      <c r="TMH1418" s="333"/>
      <c r="TMI1418" s="333"/>
      <c r="TMJ1418" s="333"/>
      <c r="TMK1418" s="333"/>
      <c r="TML1418" s="333"/>
      <c r="TMM1418" s="333"/>
      <c r="TMN1418" s="333"/>
      <c r="TMO1418" s="333"/>
      <c r="TMP1418" s="333"/>
      <c r="TMQ1418" s="333"/>
      <c r="TMR1418" s="333"/>
      <c r="TMS1418" s="333"/>
      <c r="TMT1418" s="333"/>
      <c r="TMU1418" s="333"/>
      <c r="TMV1418" s="333"/>
      <c r="TMW1418" s="333"/>
      <c r="TMX1418" s="333"/>
      <c r="TMY1418" s="333"/>
      <c r="TMZ1418" s="333"/>
      <c r="TNA1418" s="333"/>
      <c r="TNB1418" s="333"/>
      <c r="TNC1418" s="333"/>
      <c r="TND1418" s="333"/>
      <c r="TNE1418" s="333"/>
      <c r="TNF1418" s="333"/>
      <c r="TNG1418" s="333"/>
      <c r="TNH1418" s="333"/>
      <c r="TNI1418" s="333"/>
      <c r="TNJ1418" s="333"/>
      <c r="TNK1418" s="333"/>
      <c r="TNL1418" s="333"/>
      <c r="TNM1418" s="333"/>
      <c r="TNN1418" s="333"/>
      <c r="TNO1418" s="333"/>
      <c r="TNP1418" s="333"/>
      <c r="TNQ1418" s="333"/>
      <c r="TNR1418" s="333"/>
      <c r="TNS1418" s="333"/>
      <c r="TNT1418" s="333"/>
      <c r="TNU1418" s="333"/>
      <c r="TNV1418" s="333"/>
      <c r="TNW1418" s="333"/>
      <c r="TNX1418" s="333"/>
      <c r="TNY1418" s="333"/>
      <c r="TNZ1418" s="333"/>
      <c r="TOA1418" s="333"/>
      <c r="TOB1418" s="333"/>
      <c r="TOC1418" s="333"/>
      <c r="TOD1418" s="333"/>
      <c r="TOE1418" s="333"/>
      <c r="TOF1418" s="333"/>
      <c r="TOG1418" s="333"/>
      <c r="TOH1418" s="333"/>
      <c r="TOI1418" s="333"/>
      <c r="TOJ1418" s="333"/>
      <c r="TOK1418" s="333"/>
      <c r="TOL1418" s="333"/>
      <c r="TOM1418" s="333"/>
      <c r="TON1418" s="333"/>
      <c r="TOO1418" s="333"/>
      <c r="TOP1418" s="333"/>
      <c r="TOQ1418" s="333"/>
      <c r="TOR1418" s="333"/>
      <c r="TOS1418" s="333"/>
      <c r="TOT1418" s="333"/>
      <c r="TOU1418" s="333"/>
      <c r="TOV1418" s="333"/>
      <c r="TOW1418" s="333"/>
      <c r="TOX1418" s="333"/>
      <c r="TOY1418" s="333"/>
      <c r="TOZ1418" s="333"/>
      <c r="TPA1418" s="333"/>
      <c r="TPB1418" s="333"/>
      <c r="TPC1418" s="333"/>
      <c r="TPD1418" s="333"/>
      <c r="TPE1418" s="333"/>
      <c r="TPF1418" s="333"/>
      <c r="TPG1418" s="333"/>
      <c r="TPH1418" s="333"/>
      <c r="TPI1418" s="333"/>
      <c r="TPJ1418" s="333"/>
      <c r="TPK1418" s="333"/>
      <c r="TPL1418" s="333"/>
      <c r="TPM1418" s="333"/>
      <c r="TPN1418" s="333"/>
      <c r="TPO1418" s="333"/>
      <c r="TPP1418" s="333"/>
      <c r="TPQ1418" s="333"/>
      <c r="TPR1418" s="333"/>
      <c r="TPS1418" s="333"/>
      <c r="TPT1418" s="333"/>
      <c r="TPU1418" s="333"/>
      <c r="TPV1418" s="333"/>
      <c r="TPW1418" s="333"/>
      <c r="TPX1418" s="333"/>
      <c r="TPY1418" s="333"/>
      <c r="TPZ1418" s="333"/>
      <c r="TQA1418" s="333"/>
      <c r="TQB1418" s="333"/>
      <c r="TQC1418" s="333"/>
      <c r="TQD1418" s="333"/>
      <c r="TQE1418" s="333"/>
      <c r="TQF1418" s="333"/>
      <c r="TQG1418" s="333"/>
      <c r="TQH1418" s="333"/>
      <c r="TQI1418" s="333"/>
      <c r="TQJ1418" s="333"/>
      <c r="TQK1418" s="333"/>
      <c r="TQL1418" s="333"/>
      <c r="TQM1418" s="333"/>
      <c r="TQN1418" s="333"/>
      <c r="TQO1418" s="333"/>
      <c r="TQP1418" s="333"/>
      <c r="TQQ1418" s="333"/>
      <c r="TQR1418" s="333"/>
      <c r="TQS1418" s="333"/>
      <c r="TQT1418" s="333"/>
      <c r="TQU1418" s="333"/>
      <c r="TQV1418" s="333"/>
      <c r="TQW1418" s="333"/>
      <c r="TQX1418" s="333"/>
      <c r="TQY1418" s="333"/>
      <c r="TQZ1418" s="333"/>
      <c r="TRA1418" s="333"/>
      <c r="TRB1418" s="333"/>
      <c r="TRC1418" s="333"/>
      <c r="TRD1418" s="333"/>
      <c r="TRE1418" s="333"/>
      <c r="TRF1418" s="333"/>
      <c r="TRG1418" s="333"/>
      <c r="TRH1418" s="333"/>
      <c r="TRI1418" s="333"/>
      <c r="TRJ1418" s="333"/>
      <c r="TRK1418" s="333"/>
      <c r="TRL1418" s="333"/>
      <c r="TRM1418" s="333"/>
      <c r="TRN1418" s="333"/>
      <c r="TRO1418" s="333"/>
      <c r="TRP1418" s="333"/>
      <c r="TRQ1418" s="333"/>
      <c r="TRR1418" s="333"/>
      <c r="TRS1418" s="333"/>
      <c r="TRT1418" s="333"/>
      <c r="TRU1418" s="333"/>
      <c r="TRV1418" s="333"/>
      <c r="TRW1418" s="333"/>
      <c r="TRX1418" s="333"/>
      <c r="TRY1418" s="333"/>
      <c r="TRZ1418" s="333"/>
      <c r="TSA1418" s="333"/>
      <c r="TSB1418" s="333"/>
      <c r="TSC1418" s="333"/>
      <c r="TSD1418" s="333"/>
      <c r="TSE1418" s="333"/>
      <c r="TSF1418" s="333"/>
      <c r="TSG1418" s="333"/>
      <c r="TSH1418" s="333"/>
      <c r="TSI1418" s="333"/>
      <c r="TSJ1418" s="333"/>
      <c r="TSK1418" s="333"/>
      <c r="TSL1418" s="333"/>
      <c r="TSM1418" s="333"/>
      <c r="TSN1418" s="333"/>
      <c r="TSO1418" s="333"/>
      <c r="TSP1418" s="333"/>
      <c r="TSQ1418" s="333"/>
      <c r="TSR1418" s="333"/>
      <c r="TSS1418" s="333"/>
      <c r="TST1418" s="333"/>
      <c r="TSU1418" s="333"/>
      <c r="TSV1418" s="333"/>
      <c r="TSW1418" s="333"/>
      <c r="TSX1418" s="333"/>
      <c r="TSY1418" s="333"/>
      <c r="TSZ1418" s="333"/>
      <c r="TTA1418" s="333"/>
      <c r="TTB1418" s="333"/>
      <c r="TTC1418" s="333"/>
      <c r="TTD1418" s="333"/>
      <c r="TTE1418" s="333"/>
      <c r="TTF1418" s="333"/>
      <c r="TTG1418" s="333"/>
      <c r="TTH1418" s="333"/>
      <c r="TTI1418" s="333"/>
      <c r="TTJ1418" s="333"/>
      <c r="TTK1418" s="333"/>
      <c r="TTL1418" s="333"/>
      <c r="TTM1418" s="333"/>
      <c r="TTN1418" s="333"/>
      <c r="TTO1418" s="333"/>
      <c r="TTP1418" s="333"/>
      <c r="TTQ1418" s="333"/>
      <c r="TTR1418" s="333"/>
      <c r="TTS1418" s="333"/>
      <c r="TTT1418" s="333"/>
      <c r="TTU1418" s="333"/>
      <c r="TTV1418" s="333"/>
      <c r="TTW1418" s="333"/>
      <c r="TTX1418" s="333"/>
      <c r="TTY1418" s="333"/>
      <c r="TTZ1418" s="333"/>
      <c r="TUA1418" s="333"/>
      <c r="TUB1418" s="333"/>
      <c r="TUC1418" s="333"/>
      <c r="TUD1418" s="333"/>
      <c r="TUE1418" s="333"/>
      <c r="TUF1418" s="333"/>
      <c r="TUG1418" s="333"/>
      <c r="TUH1418" s="333"/>
      <c r="TUI1418" s="333"/>
      <c r="TUJ1418" s="333"/>
      <c r="TUK1418" s="333"/>
      <c r="TUL1418" s="333"/>
      <c r="TUM1418" s="333"/>
      <c r="TUN1418" s="333"/>
      <c r="TUO1418" s="333"/>
      <c r="TUP1418" s="333"/>
      <c r="TUQ1418" s="333"/>
      <c r="TUR1418" s="333"/>
      <c r="TUS1418" s="333"/>
      <c r="TUT1418" s="333"/>
      <c r="TUU1418" s="333"/>
      <c r="TUV1418" s="333"/>
      <c r="TUW1418" s="333"/>
      <c r="TUX1418" s="333"/>
      <c r="TUY1418" s="333"/>
      <c r="TUZ1418" s="333"/>
      <c r="TVA1418" s="333"/>
      <c r="TVB1418" s="333"/>
      <c r="TVC1418" s="333"/>
      <c r="TVD1418" s="333"/>
      <c r="TVE1418" s="333"/>
      <c r="TVF1418" s="333"/>
      <c r="TVG1418" s="333"/>
      <c r="TVH1418" s="333"/>
      <c r="TVI1418" s="333"/>
      <c r="TVJ1418" s="333"/>
      <c r="TVK1418" s="333"/>
      <c r="TVL1418" s="333"/>
      <c r="TVM1418" s="333"/>
      <c r="TVN1418" s="333"/>
      <c r="TVO1418" s="333"/>
      <c r="TVP1418" s="333"/>
      <c r="TVQ1418" s="333"/>
      <c r="TVR1418" s="333"/>
      <c r="TVS1418" s="333"/>
      <c r="TVT1418" s="333"/>
      <c r="TVU1418" s="333"/>
      <c r="TVV1418" s="333"/>
      <c r="TVW1418" s="333"/>
      <c r="TVX1418" s="333"/>
      <c r="TVY1418" s="333"/>
      <c r="TVZ1418" s="333"/>
      <c r="TWA1418" s="333"/>
      <c r="TWB1418" s="333"/>
      <c r="TWC1418" s="333"/>
      <c r="TWD1418" s="333"/>
      <c r="TWE1418" s="333"/>
      <c r="TWF1418" s="333"/>
      <c r="TWG1418" s="333"/>
      <c r="TWH1418" s="333"/>
      <c r="TWI1418" s="333"/>
      <c r="TWJ1418" s="333"/>
      <c r="TWK1418" s="333"/>
      <c r="TWL1418" s="333"/>
      <c r="TWM1418" s="333"/>
      <c r="TWN1418" s="333"/>
      <c r="TWO1418" s="333"/>
      <c r="TWP1418" s="333"/>
      <c r="TWQ1418" s="333"/>
      <c r="TWR1418" s="333"/>
      <c r="TWS1418" s="333"/>
      <c r="TWT1418" s="333"/>
      <c r="TWU1418" s="333"/>
      <c r="TWV1418" s="333"/>
      <c r="TWW1418" s="333"/>
      <c r="TWX1418" s="333"/>
      <c r="TWY1418" s="333"/>
      <c r="TWZ1418" s="333"/>
      <c r="TXA1418" s="333"/>
      <c r="TXB1418" s="333"/>
      <c r="TXC1418" s="333"/>
      <c r="TXD1418" s="333"/>
      <c r="TXE1418" s="333"/>
      <c r="TXF1418" s="333"/>
      <c r="TXG1418" s="333"/>
      <c r="TXH1418" s="333"/>
      <c r="TXI1418" s="333"/>
      <c r="TXJ1418" s="333"/>
      <c r="TXK1418" s="333"/>
      <c r="TXL1418" s="333"/>
      <c r="TXM1418" s="333"/>
      <c r="TXN1418" s="333"/>
      <c r="TXO1418" s="333"/>
      <c r="TXP1418" s="333"/>
      <c r="TXQ1418" s="333"/>
      <c r="TXR1418" s="333"/>
      <c r="TXS1418" s="333"/>
      <c r="TXT1418" s="333"/>
      <c r="TXU1418" s="333"/>
      <c r="TXV1418" s="333"/>
      <c r="TXW1418" s="333"/>
      <c r="TXX1418" s="333"/>
      <c r="TXY1418" s="333"/>
      <c r="TXZ1418" s="333"/>
      <c r="TYA1418" s="333"/>
      <c r="TYB1418" s="333"/>
      <c r="TYC1418" s="333"/>
      <c r="TYD1418" s="333"/>
      <c r="TYE1418" s="333"/>
      <c r="TYF1418" s="333"/>
      <c r="TYG1418" s="333"/>
      <c r="TYH1418" s="333"/>
      <c r="TYI1418" s="333"/>
      <c r="TYJ1418" s="333"/>
      <c r="TYK1418" s="333"/>
      <c r="TYL1418" s="333"/>
      <c r="TYM1418" s="333"/>
      <c r="TYN1418" s="333"/>
      <c r="TYO1418" s="333"/>
      <c r="TYP1418" s="333"/>
      <c r="TYQ1418" s="333"/>
      <c r="TYR1418" s="333"/>
      <c r="TYS1418" s="333"/>
      <c r="TYT1418" s="333"/>
      <c r="TYU1418" s="333"/>
      <c r="TYV1418" s="333"/>
      <c r="TYW1418" s="333"/>
      <c r="TYX1418" s="333"/>
      <c r="TYY1418" s="333"/>
      <c r="TYZ1418" s="333"/>
      <c r="TZA1418" s="333"/>
      <c r="TZB1418" s="333"/>
      <c r="TZC1418" s="333"/>
      <c r="TZD1418" s="333"/>
      <c r="TZE1418" s="333"/>
      <c r="TZF1418" s="333"/>
      <c r="TZG1418" s="333"/>
      <c r="TZH1418" s="333"/>
      <c r="TZI1418" s="333"/>
      <c r="TZJ1418" s="333"/>
      <c r="TZK1418" s="333"/>
      <c r="TZL1418" s="333"/>
      <c r="TZM1418" s="333"/>
      <c r="TZN1418" s="333"/>
      <c r="TZO1418" s="333"/>
      <c r="TZP1418" s="333"/>
      <c r="TZQ1418" s="333"/>
      <c r="TZR1418" s="333"/>
      <c r="TZS1418" s="333"/>
      <c r="TZT1418" s="333"/>
      <c r="TZU1418" s="333"/>
      <c r="TZV1418" s="333"/>
      <c r="TZW1418" s="333"/>
      <c r="TZX1418" s="333"/>
      <c r="TZY1418" s="333"/>
      <c r="TZZ1418" s="333"/>
      <c r="UAA1418" s="333"/>
      <c r="UAB1418" s="333"/>
      <c r="UAC1418" s="333"/>
      <c r="UAD1418" s="333"/>
      <c r="UAE1418" s="333"/>
      <c r="UAF1418" s="333"/>
      <c r="UAG1418" s="333"/>
      <c r="UAH1418" s="333"/>
      <c r="UAI1418" s="333"/>
      <c r="UAJ1418" s="333"/>
      <c r="UAK1418" s="333"/>
      <c r="UAL1418" s="333"/>
      <c r="UAM1418" s="333"/>
      <c r="UAN1418" s="333"/>
      <c r="UAO1418" s="333"/>
      <c r="UAP1418" s="333"/>
      <c r="UAQ1418" s="333"/>
      <c r="UAR1418" s="333"/>
      <c r="UAS1418" s="333"/>
      <c r="UAT1418" s="333"/>
      <c r="UAU1418" s="333"/>
      <c r="UAV1418" s="333"/>
      <c r="UAW1418" s="333"/>
      <c r="UAX1418" s="333"/>
      <c r="UAY1418" s="333"/>
      <c r="UAZ1418" s="333"/>
      <c r="UBA1418" s="333"/>
      <c r="UBB1418" s="333"/>
      <c r="UBC1418" s="333"/>
      <c r="UBD1418" s="333"/>
      <c r="UBE1418" s="333"/>
      <c r="UBF1418" s="333"/>
      <c r="UBG1418" s="333"/>
      <c r="UBH1418" s="333"/>
      <c r="UBI1418" s="333"/>
      <c r="UBJ1418" s="333"/>
      <c r="UBK1418" s="333"/>
      <c r="UBL1418" s="333"/>
      <c r="UBM1418" s="333"/>
      <c r="UBN1418" s="333"/>
      <c r="UBO1418" s="333"/>
      <c r="UBP1418" s="333"/>
      <c r="UBQ1418" s="333"/>
      <c r="UBR1418" s="333"/>
      <c r="UBS1418" s="333"/>
      <c r="UBT1418" s="333"/>
      <c r="UBU1418" s="333"/>
      <c r="UBV1418" s="333"/>
      <c r="UBW1418" s="333"/>
      <c r="UBX1418" s="333"/>
      <c r="UBY1418" s="333"/>
      <c r="UBZ1418" s="333"/>
      <c r="UCA1418" s="333"/>
      <c r="UCB1418" s="333"/>
      <c r="UCC1418" s="333"/>
      <c r="UCD1418" s="333"/>
      <c r="UCE1418" s="333"/>
      <c r="UCF1418" s="333"/>
      <c r="UCG1418" s="333"/>
      <c r="UCH1418" s="333"/>
      <c r="UCI1418" s="333"/>
      <c r="UCJ1418" s="333"/>
      <c r="UCK1418" s="333"/>
      <c r="UCL1418" s="333"/>
      <c r="UCM1418" s="333"/>
      <c r="UCN1418" s="333"/>
      <c r="UCO1418" s="333"/>
      <c r="UCP1418" s="333"/>
      <c r="UCQ1418" s="333"/>
      <c r="UCR1418" s="333"/>
      <c r="UCS1418" s="333"/>
      <c r="UCT1418" s="333"/>
      <c r="UCU1418" s="333"/>
      <c r="UCV1418" s="333"/>
      <c r="UCW1418" s="333"/>
      <c r="UCX1418" s="333"/>
      <c r="UCY1418" s="333"/>
      <c r="UCZ1418" s="333"/>
      <c r="UDA1418" s="333"/>
      <c r="UDB1418" s="333"/>
      <c r="UDC1418" s="333"/>
      <c r="UDD1418" s="333"/>
      <c r="UDE1418" s="333"/>
      <c r="UDF1418" s="333"/>
      <c r="UDG1418" s="333"/>
      <c r="UDH1418" s="333"/>
      <c r="UDI1418" s="333"/>
      <c r="UDJ1418" s="333"/>
      <c r="UDK1418" s="333"/>
      <c r="UDL1418" s="333"/>
      <c r="UDM1418" s="333"/>
      <c r="UDN1418" s="333"/>
      <c r="UDO1418" s="333"/>
      <c r="UDP1418" s="333"/>
      <c r="UDQ1418" s="333"/>
      <c r="UDR1418" s="333"/>
      <c r="UDS1418" s="333"/>
      <c r="UDT1418" s="333"/>
      <c r="UDU1418" s="333"/>
      <c r="UDV1418" s="333"/>
      <c r="UDW1418" s="333"/>
      <c r="UDX1418" s="333"/>
      <c r="UDY1418" s="333"/>
      <c r="UDZ1418" s="333"/>
      <c r="UEA1418" s="333"/>
      <c r="UEB1418" s="333"/>
      <c r="UEC1418" s="333"/>
      <c r="UED1418" s="333"/>
      <c r="UEE1418" s="333"/>
      <c r="UEF1418" s="333"/>
      <c r="UEG1418" s="333"/>
      <c r="UEH1418" s="333"/>
      <c r="UEI1418" s="333"/>
      <c r="UEJ1418" s="333"/>
      <c r="UEK1418" s="333"/>
      <c r="UEL1418" s="333"/>
      <c r="UEM1418" s="333"/>
      <c r="UEN1418" s="333"/>
      <c r="UEO1418" s="333"/>
      <c r="UEP1418" s="333"/>
      <c r="UEQ1418" s="333"/>
      <c r="UER1418" s="333"/>
      <c r="UES1418" s="333"/>
      <c r="UET1418" s="333"/>
      <c r="UEU1418" s="333"/>
      <c r="UEV1418" s="333"/>
      <c r="UEW1418" s="333"/>
      <c r="UEX1418" s="333"/>
      <c r="UEY1418" s="333"/>
      <c r="UEZ1418" s="333"/>
      <c r="UFA1418" s="333"/>
      <c r="UFB1418" s="333"/>
      <c r="UFC1418" s="333"/>
      <c r="UFD1418" s="333"/>
      <c r="UFE1418" s="333"/>
      <c r="UFF1418" s="333"/>
      <c r="UFG1418" s="333"/>
      <c r="UFH1418" s="333"/>
      <c r="UFI1418" s="333"/>
      <c r="UFJ1418" s="333"/>
      <c r="UFK1418" s="333"/>
      <c r="UFL1418" s="333"/>
      <c r="UFM1418" s="333"/>
      <c r="UFN1418" s="333"/>
      <c r="UFO1418" s="333"/>
      <c r="UFP1418" s="333"/>
      <c r="UFQ1418" s="333"/>
      <c r="UFR1418" s="333"/>
      <c r="UFS1418" s="333"/>
      <c r="UFT1418" s="333"/>
      <c r="UFU1418" s="333"/>
      <c r="UFV1418" s="333"/>
      <c r="UFW1418" s="333"/>
      <c r="UFX1418" s="333"/>
      <c r="UFY1418" s="333"/>
      <c r="UFZ1418" s="333"/>
      <c r="UGA1418" s="333"/>
      <c r="UGB1418" s="333"/>
      <c r="UGC1418" s="333"/>
      <c r="UGD1418" s="333"/>
      <c r="UGE1418" s="333"/>
      <c r="UGF1418" s="333"/>
      <c r="UGG1418" s="333"/>
      <c r="UGH1418" s="333"/>
      <c r="UGI1418" s="333"/>
      <c r="UGJ1418" s="333"/>
      <c r="UGK1418" s="333"/>
      <c r="UGL1418" s="333"/>
      <c r="UGM1418" s="333"/>
      <c r="UGN1418" s="333"/>
      <c r="UGO1418" s="333"/>
      <c r="UGP1418" s="333"/>
      <c r="UGQ1418" s="333"/>
      <c r="UGR1418" s="333"/>
      <c r="UGS1418" s="333"/>
      <c r="UGT1418" s="333"/>
      <c r="UGU1418" s="333"/>
      <c r="UGV1418" s="333"/>
      <c r="UGW1418" s="333"/>
      <c r="UGX1418" s="333"/>
      <c r="UGY1418" s="333"/>
      <c r="UGZ1418" s="333"/>
      <c r="UHA1418" s="333"/>
      <c r="UHB1418" s="333"/>
      <c r="UHC1418" s="333"/>
      <c r="UHD1418" s="333"/>
      <c r="UHE1418" s="333"/>
      <c r="UHF1418" s="333"/>
      <c r="UHG1418" s="333"/>
      <c r="UHH1418" s="333"/>
      <c r="UHI1418" s="333"/>
      <c r="UHJ1418" s="333"/>
      <c r="UHK1418" s="333"/>
      <c r="UHL1418" s="333"/>
      <c r="UHM1418" s="333"/>
      <c r="UHN1418" s="333"/>
      <c r="UHO1418" s="333"/>
      <c r="UHP1418" s="333"/>
      <c r="UHQ1418" s="333"/>
      <c r="UHR1418" s="333"/>
      <c r="UHS1418" s="333"/>
      <c r="UHT1418" s="333"/>
      <c r="UHU1418" s="333"/>
      <c r="UHV1418" s="333"/>
      <c r="UHW1418" s="333"/>
      <c r="UHX1418" s="333"/>
      <c r="UHY1418" s="333"/>
      <c r="UHZ1418" s="333"/>
      <c r="UIA1418" s="333"/>
      <c r="UIB1418" s="333"/>
      <c r="UIC1418" s="333"/>
      <c r="UID1418" s="333"/>
      <c r="UIE1418" s="333"/>
      <c r="UIF1418" s="333"/>
      <c r="UIG1418" s="333"/>
      <c r="UIH1418" s="333"/>
      <c r="UII1418" s="333"/>
      <c r="UIJ1418" s="333"/>
      <c r="UIK1418" s="333"/>
      <c r="UIL1418" s="333"/>
      <c r="UIM1418" s="333"/>
      <c r="UIN1418" s="333"/>
      <c r="UIO1418" s="333"/>
      <c r="UIP1418" s="333"/>
      <c r="UIQ1418" s="333"/>
      <c r="UIR1418" s="333"/>
      <c r="UIS1418" s="333"/>
      <c r="UIT1418" s="333"/>
      <c r="UIU1418" s="333"/>
      <c r="UIV1418" s="333"/>
      <c r="UIW1418" s="333"/>
      <c r="UIX1418" s="333"/>
      <c r="UIY1418" s="333"/>
      <c r="UIZ1418" s="333"/>
      <c r="UJA1418" s="333"/>
      <c r="UJB1418" s="333"/>
      <c r="UJC1418" s="333"/>
      <c r="UJD1418" s="333"/>
      <c r="UJE1418" s="333"/>
      <c r="UJF1418" s="333"/>
      <c r="UJG1418" s="333"/>
      <c r="UJH1418" s="333"/>
      <c r="UJI1418" s="333"/>
      <c r="UJJ1418" s="333"/>
      <c r="UJK1418" s="333"/>
      <c r="UJL1418" s="333"/>
      <c r="UJM1418" s="333"/>
      <c r="UJN1418" s="333"/>
      <c r="UJO1418" s="333"/>
      <c r="UJP1418" s="333"/>
      <c r="UJQ1418" s="333"/>
      <c r="UJR1418" s="333"/>
      <c r="UJS1418" s="333"/>
      <c r="UJT1418" s="333"/>
      <c r="UJU1418" s="333"/>
      <c r="UJV1418" s="333"/>
      <c r="UJW1418" s="333"/>
      <c r="UJX1418" s="333"/>
      <c r="UJY1418" s="333"/>
      <c r="UJZ1418" s="333"/>
      <c r="UKA1418" s="333"/>
      <c r="UKB1418" s="333"/>
      <c r="UKC1418" s="333"/>
      <c r="UKD1418" s="333"/>
      <c r="UKE1418" s="333"/>
      <c r="UKF1418" s="333"/>
      <c r="UKG1418" s="333"/>
      <c r="UKH1418" s="333"/>
      <c r="UKI1418" s="333"/>
      <c r="UKJ1418" s="333"/>
      <c r="UKK1418" s="333"/>
      <c r="UKL1418" s="333"/>
      <c r="UKM1418" s="333"/>
      <c r="UKN1418" s="333"/>
      <c r="UKO1418" s="333"/>
      <c r="UKP1418" s="333"/>
      <c r="UKQ1418" s="333"/>
      <c r="UKR1418" s="333"/>
      <c r="UKS1418" s="333"/>
      <c r="UKT1418" s="333"/>
      <c r="UKU1418" s="333"/>
      <c r="UKV1418" s="333"/>
      <c r="UKW1418" s="333"/>
      <c r="UKX1418" s="333"/>
      <c r="UKY1418" s="333"/>
      <c r="UKZ1418" s="333"/>
      <c r="ULA1418" s="333"/>
      <c r="ULB1418" s="333"/>
      <c r="ULC1418" s="333"/>
      <c r="ULD1418" s="333"/>
      <c r="ULE1418" s="333"/>
      <c r="ULF1418" s="333"/>
      <c r="ULG1418" s="333"/>
      <c r="ULH1418" s="333"/>
      <c r="ULI1418" s="333"/>
      <c r="ULJ1418" s="333"/>
      <c r="ULK1418" s="333"/>
      <c r="ULL1418" s="333"/>
      <c r="ULM1418" s="333"/>
      <c r="ULN1418" s="333"/>
      <c r="ULO1418" s="333"/>
      <c r="ULP1418" s="333"/>
      <c r="ULQ1418" s="333"/>
      <c r="ULR1418" s="333"/>
      <c r="ULS1418" s="333"/>
      <c r="ULT1418" s="333"/>
      <c r="ULU1418" s="333"/>
      <c r="ULV1418" s="333"/>
      <c r="ULW1418" s="333"/>
      <c r="ULX1418" s="333"/>
      <c r="ULY1418" s="333"/>
      <c r="ULZ1418" s="333"/>
      <c r="UMA1418" s="333"/>
      <c r="UMB1418" s="333"/>
      <c r="UMC1418" s="333"/>
      <c r="UMD1418" s="333"/>
      <c r="UME1418" s="333"/>
      <c r="UMF1418" s="333"/>
      <c r="UMG1418" s="333"/>
      <c r="UMH1418" s="333"/>
      <c r="UMI1418" s="333"/>
      <c r="UMJ1418" s="333"/>
      <c r="UMK1418" s="333"/>
      <c r="UML1418" s="333"/>
      <c r="UMM1418" s="333"/>
      <c r="UMN1418" s="333"/>
      <c r="UMO1418" s="333"/>
      <c r="UMP1418" s="333"/>
      <c r="UMQ1418" s="333"/>
      <c r="UMR1418" s="333"/>
      <c r="UMS1418" s="333"/>
      <c r="UMT1418" s="333"/>
      <c r="UMU1418" s="333"/>
      <c r="UMV1418" s="333"/>
      <c r="UMW1418" s="333"/>
      <c r="UMX1418" s="333"/>
      <c r="UMY1418" s="333"/>
      <c r="UMZ1418" s="333"/>
      <c r="UNA1418" s="333"/>
      <c r="UNB1418" s="333"/>
      <c r="UNC1418" s="333"/>
      <c r="UND1418" s="333"/>
      <c r="UNE1418" s="333"/>
      <c r="UNF1418" s="333"/>
      <c r="UNG1418" s="333"/>
      <c r="UNH1418" s="333"/>
      <c r="UNI1418" s="333"/>
      <c r="UNJ1418" s="333"/>
      <c r="UNK1418" s="333"/>
      <c r="UNL1418" s="333"/>
      <c r="UNM1418" s="333"/>
      <c r="UNN1418" s="333"/>
      <c r="UNO1418" s="333"/>
      <c r="UNP1418" s="333"/>
      <c r="UNQ1418" s="333"/>
      <c r="UNR1418" s="333"/>
      <c r="UNS1418" s="333"/>
      <c r="UNT1418" s="333"/>
      <c r="UNU1418" s="333"/>
      <c r="UNV1418" s="333"/>
      <c r="UNW1418" s="333"/>
      <c r="UNX1418" s="333"/>
      <c r="UNY1418" s="333"/>
      <c r="UNZ1418" s="333"/>
      <c r="UOA1418" s="333"/>
      <c r="UOB1418" s="333"/>
      <c r="UOC1418" s="333"/>
      <c r="UOD1418" s="333"/>
      <c r="UOE1418" s="333"/>
      <c r="UOF1418" s="333"/>
      <c r="UOG1418" s="333"/>
      <c r="UOH1418" s="333"/>
      <c r="UOI1418" s="333"/>
      <c r="UOJ1418" s="333"/>
      <c r="UOK1418" s="333"/>
      <c r="UOL1418" s="333"/>
      <c r="UOM1418" s="333"/>
      <c r="UON1418" s="333"/>
      <c r="UOO1418" s="333"/>
      <c r="UOP1418" s="333"/>
      <c r="UOQ1418" s="333"/>
      <c r="UOR1418" s="333"/>
      <c r="UOS1418" s="333"/>
      <c r="UOT1418" s="333"/>
      <c r="UOU1418" s="333"/>
      <c r="UOV1418" s="333"/>
      <c r="UOW1418" s="333"/>
      <c r="UOX1418" s="333"/>
      <c r="UOY1418" s="333"/>
      <c r="UOZ1418" s="333"/>
      <c r="UPA1418" s="333"/>
      <c r="UPB1418" s="333"/>
      <c r="UPC1418" s="333"/>
      <c r="UPD1418" s="333"/>
      <c r="UPE1418" s="333"/>
      <c r="UPF1418" s="333"/>
      <c r="UPG1418" s="333"/>
      <c r="UPH1418" s="333"/>
      <c r="UPI1418" s="333"/>
      <c r="UPJ1418" s="333"/>
      <c r="UPK1418" s="333"/>
      <c r="UPL1418" s="333"/>
      <c r="UPM1418" s="333"/>
      <c r="UPN1418" s="333"/>
      <c r="UPO1418" s="333"/>
      <c r="UPP1418" s="333"/>
      <c r="UPQ1418" s="333"/>
      <c r="UPR1418" s="333"/>
      <c r="UPS1418" s="333"/>
      <c r="UPT1418" s="333"/>
      <c r="UPU1418" s="333"/>
      <c r="UPV1418" s="333"/>
      <c r="UPW1418" s="333"/>
      <c r="UPX1418" s="333"/>
      <c r="UPY1418" s="333"/>
      <c r="UPZ1418" s="333"/>
      <c r="UQA1418" s="333"/>
      <c r="UQB1418" s="333"/>
      <c r="UQC1418" s="333"/>
      <c r="UQD1418" s="333"/>
      <c r="UQE1418" s="333"/>
      <c r="UQF1418" s="333"/>
      <c r="UQG1418" s="333"/>
      <c r="UQH1418" s="333"/>
      <c r="UQI1418" s="333"/>
      <c r="UQJ1418" s="333"/>
      <c r="UQK1418" s="333"/>
      <c r="UQL1418" s="333"/>
      <c r="UQM1418" s="333"/>
      <c r="UQN1418" s="333"/>
      <c r="UQO1418" s="333"/>
      <c r="UQP1418" s="333"/>
      <c r="UQQ1418" s="333"/>
      <c r="UQR1418" s="333"/>
      <c r="UQS1418" s="333"/>
      <c r="UQT1418" s="333"/>
      <c r="UQU1418" s="333"/>
      <c r="UQV1418" s="333"/>
      <c r="UQW1418" s="333"/>
      <c r="UQX1418" s="333"/>
      <c r="UQY1418" s="333"/>
      <c r="UQZ1418" s="333"/>
      <c r="URA1418" s="333"/>
      <c r="URB1418" s="333"/>
      <c r="URC1418" s="333"/>
      <c r="URD1418" s="333"/>
      <c r="URE1418" s="333"/>
      <c r="URF1418" s="333"/>
      <c r="URG1418" s="333"/>
      <c r="URH1418" s="333"/>
      <c r="URI1418" s="333"/>
      <c r="URJ1418" s="333"/>
      <c r="URK1418" s="333"/>
      <c r="URL1418" s="333"/>
      <c r="URM1418" s="333"/>
      <c r="URN1418" s="333"/>
      <c r="URO1418" s="333"/>
      <c r="URP1418" s="333"/>
      <c r="URQ1418" s="333"/>
      <c r="URR1418" s="333"/>
      <c r="URS1418" s="333"/>
      <c r="URT1418" s="333"/>
      <c r="URU1418" s="333"/>
      <c r="URV1418" s="333"/>
      <c r="URW1418" s="333"/>
      <c r="URX1418" s="333"/>
      <c r="URY1418" s="333"/>
      <c r="URZ1418" s="333"/>
      <c r="USA1418" s="333"/>
      <c r="USB1418" s="333"/>
      <c r="USC1418" s="333"/>
      <c r="USD1418" s="333"/>
      <c r="USE1418" s="333"/>
      <c r="USF1418" s="333"/>
      <c r="USG1418" s="333"/>
      <c r="USH1418" s="333"/>
      <c r="USI1418" s="333"/>
      <c r="USJ1418" s="333"/>
      <c r="USK1418" s="333"/>
      <c r="USL1418" s="333"/>
      <c r="USM1418" s="333"/>
      <c r="USN1418" s="333"/>
      <c r="USO1418" s="333"/>
      <c r="USP1418" s="333"/>
      <c r="USQ1418" s="333"/>
      <c r="USR1418" s="333"/>
      <c r="USS1418" s="333"/>
      <c r="UST1418" s="333"/>
      <c r="USU1418" s="333"/>
      <c r="USV1418" s="333"/>
      <c r="USW1418" s="333"/>
      <c r="USX1418" s="333"/>
      <c r="USY1418" s="333"/>
      <c r="USZ1418" s="333"/>
      <c r="UTA1418" s="333"/>
      <c r="UTB1418" s="333"/>
      <c r="UTC1418" s="333"/>
      <c r="UTD1418" s="333"/>
      <c r="UTE1418" s="333"/>
      <c r="UTF1418" s="333"/>
      <c r="UTG1418" s="333"/>
      <c r="UTH1418" s="333"/>
      <c r="UTI1418" s="333"/>
      <c r="UTJ1418" s="333"/>
      <c r="UTK1418" s="333"/>
      <c r="UTL1418" s="333"/>
      <c r="UTM1418" s="333"/>
      <c r="UTN1418" s="333"/>
      <c r="UTO1418" s="333"/>
      <c r="UTP1418" s="333"/>
      <c r="UTQ1418" s="333"/>
      <c r="UTR1418" s="333"/>
      <c r="UTS1418" s="333"/>
      <c r="UTT1418" s="333"/>
      <c r="UTU1418" s="333"/>
      <c r="UTV1418" s="333"/>
      <c r="UTW1418" s="333"/>
      <c r="UTX1418" s="333"/>
      <c r="UTY1418" s="333"/>
      <c r="UTZ1418" s="333"/>
      <c r="UUA1418" s="333"/>
      <c r="UUB1418" s="333"/>
      <c r="UUC1418" s="333"/>
      <c r="UUD1418" s="333"/>
      <c r="UUE1418" s="333"/>
      <c r="UUF1418" s="333"/>
      <c r="UUG1418" s="333"/>
      <c r="UUH1418" s="333"/>
      <c r="UUI1418" s="333"/>
      <c r="UUJ1418" s="333"/>
      <c r="UUK1418" s="333"/>
      <c r="UUL1418" s="333"/>
      <c r="UUM1418" s="333"/>
      <c r="UUN1418" s="333"/>
      <c r="UUO1418" s="333"/>
      <c r="UUP1418" s="333"/>
      <c r="UUQ1418" s="333"/>
      <c r="UUR1418" s="333"/>
      <c r="UUS1418" s="333"/>
      <c r="UUT1418" s="333"/>
      <c r="UUU1418" s="333"/>
      <c r="UUV1418" s="333"/>
      <c r="UUW1418" s="333"/>
      <c r="UUX1418" s="333"/>
      <c r="UUY1418" s="333"/>
      <c r="UUZ1418" s="333"/>
      <c r="UVA1418" s="333"/>
      <c r="UVB1418" s="333"/>
      <c r="UVC1418" s="333"/>
      <c r="UVD1418" s="333"/>
      <c r="UVE1418" s="333"/>
      <c r="UVF1418" s="333"/>
      <c r="UVG1418" s="333"/>
      <c r="UVH1418" s="333"/>
      <c r="UVI1418" s="333"/>
      <c r="UVJ1418" s="333"/>
      <c r="UVK1418" s="333"/>
      <c r="UVL1418" s="333"/>
      <c r="UVM1418" s="333"/>
      <c r="UVN1418" s="333"/>
      <c r="UVO1418" s="333"/>
      <c r="UVP1418" s="333"/>
      <c r="UVQ1418" s="333"/>
      <c r="UVR1418" s="333"/>
      <c r="UVS1418" s="333"/>
      <c r="UVT1418" s="333"/>
      <c r="UVU1418" s="333"/>
      <c r="UVV1418" s="333"/>
      <c r="UVW1418" s="333"/>
      <c r="UVX1418" s="333"/>
      <c r="UVY1418" s="333"/>
      <c r="UVZ1418" s="333"/>
      <c r="UWA1418" s="333"/>
      <c r="UWB1418" s="333"/>
      <c r="UWC1418" s="333"/>
      <c r="UWD1418" s="333"/>
      <c r="UWE1418" s="333"/>
      <c r="UWF1418" s="333"/>
      <c r="UWG1418" s="333"/>
      <c r="UWH1418" s="333"/>
      <c r="UWI1418" s="333"/>
      <c r="UWJ1418" s="333"/>
      <c r="UWK1418" s="333"/>
      <c r="UWL1418" s="333"/>
      <c r="UWM1418" s="333"/>
      <c r="UWN1418" s="333"/>
      <c r="UWO1418" s="333"/>
      <c r="UWP1418" s="333"/>
      <c r="UWQ1418" s="333"/>
      <c r="UWR1418" s="333"/>
      <c r="UWS1418" s="333"/>
      <c r="UWT1418" s="333"/>
      <c r="UWU1418" s="333"/>
      <c r="UWV1418" s="333"/>
      <c r="UWW1418" s="333"/>
      <c r="UWX1418" s="333"/>
      <c r="UWY1418" s="333"/>
      <c r="UWZ1418" s="333"/>
      <c r="UXA1418" s="333"/>
      <c r="UXB1418" s="333"/>
      <c r="UXC1418" s="333"/>
      <c r="UXD1418" s="333"/>
      <c r="UXE1418" s="333"/>
      <c r="UXF1418" s="333"/>
      <c r="UXG1418" s="333"/>
      <c r="UXH1418" s="333"/>
      <c r="UXI1418" s="333"/>
      <c r="UXJ1418" s="333"/>
      <c r="UXK1418" s="333"/>
      <c r="UXL1418" s="333"/>
      <c r="UXM1418" s="333"/>
      <c r="UXN1418" s="333"/>
      <c r="UXO1418" s="333"/>
      <c r="UXP1418" s="333"/>
      <c r="UXQ1418" s="333"/>
      <c r="UXR1418" s="333"/>
      <c r="UXS1418" s="333"/>
      <c r="UXT1418" s="333"/>
      <c r="UXU1418" s="333"/>
      <c r="UXV1418" s="333"/>
      <c r="UXW1418" s="333"/>
      <c r="UXX1418" s="333"/>
      <c r="UXY1418" s="333"/>
      <c r="UXZ1418" s="333"/>
      <c r="UYA1418" s="333"/>
      <c r="UYB1418" s="333"/>
      <c r="UYC1418" s="333"/>
      <c r="UYD1418" s="333"/>
      <c r="UYE1418" s="333"/>
      <c r="UYF1418" s="333"/>
      <c r="UYG1418" s="333"/>
      <c r="UYH1418" s="333"/>
      <c r="UYI1418" s="333"/>
      <c r="UYJ1418" s="333"/>
      <c r="UYK1418" s="333"/>
      <c r="UYL1418" s="333"/>
      <c r="UYM1418" s="333"/>
      <c r="UYN1418" s="333"/>
      <c r="UYO1418" s="333"/>
      <c r="UYP1418" s="333"/>
      <c r="UYQ1418" s="333"/>
      <c r="UYR1418" s="333"/>
      <c r="UYS1418" s="333"/>
      <c r="UYT1418" s="333"/>
      <c r="UYU1418" s="333"/>
      <c r="UYV1418" s="333"/>
      <c r="UYW1418" s="333"/>
      <c r="UYX1418" s="333"/>
      <c r="UYY1418" s="333"/>
      <c r="UYZ1418" s="333"/>
      <c r="UZA1418" s="333"/>
      <c r="UZB1418" s="333"/>
      <c r="UZC1418" s="333"/>
      <c r="UZD1418" s="333"/>
      <c r="UZE1418" s="333"/>
      <c r="UZF1418" s="333"/>
      <c r="UZG1418" s="333"/>
      <c r="UZH1418" s="333"/>
      <c r="UZI1418" s="333"/>
      <c r="UZJ1418" s="333"/>
      <c r="UZK1418" s="333"/>
      <c r="UZL1418" s="333"/>
      <c r="UZM1418" s="333"/>
      <c r="UZN1418" s="333"/>
      <c r="UZO1418" s="333"/>
      <c r="UZP1418" s="333"/>
      <c r="UZQ1418" s="333"/>
      <c r="UZR1418" s="333"/>
      <c r="UZS1418" s="333"/>
      <c r="UZT1418" s="333"/>
      <c r="UZU1418" s="333"/>
      <c r="UZV1418" s="333"/>
      <c r="UZW1418" s="333"/>
      <c r="UZX1418" s="333"/>
      <c r="UZY1418" s="333"/>
      <c r="UZZ1418" s="333"/>
      <c r="VAA1418" s="333"/>
      <c r="VAB1418" s="333"/>
      <c r="VAC1418" s="333"/>
      <c r="VAD1418" s="333"/>
      <c r="VAE1418" s="333"/>
      <c r="VAF1418" s="333"/>
      <c r="VAG1418" s="333"/>
      <c r="VAH1418" s="333"/>
      <c r="VAI1418" s="333"/>
      <c r="VAJ1418" s="333"/>
      <c r="VAK1418" s="333"/>
      <c r="VAL1418" s="333"/>
      <c r="VAM1418" s="333"/>
      <c r="VAN1418" s="333"/>
      <c r="VAO1418" s="333"/>
      <c r="VAP1418" s="333"/>
      <c r="VAQ1418" s="333"/>
      <c r="VAR1418" s="333"/>
      <c r="VAS1418" s="333"/>
      <c r="VAT1418" s="333"/>
      <c r="VAU1418" s="333"/>
      <c r="VAV1418" s="333"/>
      <c r="VAW1418" s="333"/>
      <c r="VAX1418" s="333"/>
      <c r="VAY1418" s="333"/>
      <c r="VAZ1418" s="333"/>
      <c r="VBA1418" s="333"/>
      <c r="VBB1418" s="333"/>
      <c r="VBC1418" s="333"/>
      <c r="VBD1418" s="333"/>
      <c r="VBE1418" s="333"/>
      <c r="VBF1418" s="333"/>
      <c r="VBG1418" s="333"/>
      <c r="VBH1418" s="333"/>
      <c r="VBI1418" s="333"/>
      <c r="VBJ1418" s="333"/>
      <c r="VBK1418" s="333"/>
      <c r="VBL1418" s="333"/>
      <c r="VBM1418" s="333"/>
      <c r="VBN1418" s="333"/>
      <c r="VBO1418" s="333"/>
      <c r="VBP1418" s="333"/>
      <c r="VBQ1418" s="333"/>
      <c r="VBR1418" s="333"/>
      <c r="VBS1418" s="333"/>
      <c r="VBT1418" s="333"/>
      <c r="VBU1418" s="333"/>
      <c r="VBV1418" s="333"/>
      <c r="VBW1418" s="333"/>
      <c r="VBX1418" s="333"/>
      <c r="VBY1418" s="333"/>
      <c r="VBZ1418" s="333"/>
      <c r="VCA1418" s="333"/>
      <c r="VCB1418" s="333"/>
      <c r="VCC1418" s="333"/>
      <c r="VCD1418" s="333"/>
      <c r="VCE1418" s="333"/>
      <c r="VCF1418" s="333"/>
      <c r="VCG1418" s="333"/>
      <c r="VCH1418" s="333"/>
      <c r="VCI1418" s="333"/>
      <c r="VCJ1418" s="333"/>
      <c r="VCK1418" s="333"/>
      <c r="VCL1418" s="333"/>
      <c r="VCM1418" s="333"/>
      <c r="VCN1418" s="333"/>
      <c r="VCO1418" s="333"/>
      <c r="VCP1418" s="333"/>
      <c r="VCQ1418" s="333"/>
      <c r="VCR1418" s="333"/>
      <c r="VCS1418" s="333"/>
      <c r="VCT1418" s="333"/>
      <c r="VCU1418" s="333"/>
      <c r="VCV1418" s="333"/>
      <c r="VCW1418" s="333"/>
      <c r="VCX1418" s="333"/>
      <c r="VCY1418" s="333"/>
      <c r="VCZ1418" s="333"/>
      <c r="VDA1418" s="333"/>
      <c r="VDB1418" s="333"/>
      <c r="VDC1418" s="333"/>
      <c r="VDD1418" s="333"/>
      <c r="VDE1418" s="333"/>
      <c r="VDF1418" s="333"/>
      <c r="VDG1418" s="333"/>
      <c r="VDH1418" s="333"/>
      <c r="VDI1418" s="333"/>
      <c r="VDJ1418" s="333"/>
      <c r="VDK1418" s="333"/>
      <c r="VDL1418" s="333"/>
      <c r="VDM1418" s="333"/>
      <c r="VDN1418" s="333"/>
      <c r="VDO1418" s="333"/>
      <c r="VDP1418" s="333"/>
      <c r="VDQ1418" s="333"/>
      <c r="VDR1418" s="333"/>
      <c r="VDS1418" s="333"/>
      <c r="VDT1418" s="333"/>
      <c r="VDU1418" s="333"/>
      <c r="VDV1418" s="333"/>
      <c r="VDW1418" s="333"/>
      <c r="VDX1418" s="333"/>
      <c r="VDY1418" s="333"/>
      <c r="VDZ1418" s="333"/>
      <c r="VEA1418" s="333"/>
      <c r="VEB1418" s="333"/>
      <c r="VEC1418" s="333"/>
      <c r="VED1418" s="333"/>
      <c r="VEE1418" s="333"/>
      <c r="VEF1418" s="333"/>
      <c r="VEG1418" s="333"/>
      <c r="VEH1418" s="333"/>
      <c r="VEI1418" s="333"/>
      <c r="VEJ1418" s="333"/>
      <c r="VEK1418" s="333"/>
      <c r="VEL1418" s="333"/>
      <c r="VEM1418" s="333"/>
      <c r="VEN1418" s="333"/>
      <c r="VEO1418" s="333"/>
      <c r="VEP1418" s="333"/>
      <c r="VEQ1418" s="333"/>
      <c r="VER1418" s="333"/>
      <c r="VES1418" s="333"/>
      <c r="VET1418" s="333"/>
      <c r="VEU1418" s="333"/>
      <c r="VEV1418" s="333"/>
      <c r="VEW1418" s="333"/>
      <c r="VEX1418" s="333"/>
      <c r="VEY1418" s="333"/>
      <c r="VEZ1418" s="333"/>
      <c r="VFA1418" s="333"/>
      <c r="VFB1418" s="333"/>
      <c r="VFC1418" s="333"/>
      <c r="VFD1418" s="333"/>
      <c r="VFE1418" s="333"/>
      <c r="VFF1418" s="333"/>
      <c r="VFG1418" s="333"/>
      <c r="VFH1418" s="333"/>
      <c r="VFI1418" s="333"/>
      <c r="VFJ1418" s="333"/>
      <c r="VFK1418" s="333"/>
      <c r="VFL1418" s="333"/>
      <c r="VFM1418" s="333"/>
      <c r="VFN1418" s="333"/>
      <c r="VFO1418" s="333"/>
      <c r="VFP1418" s="333"/>
      <c r="VFQ1418" s="333"/>
      <c r="VFR1418" s="333"/>
      <c r="VFS1418" s="333"/>
      <c r="VFT1418" s="333"/>
      <c r="VFU1418" s="333"/>
      <c r="VFV1418" s="333"/>
      <c r="VFW1418" s="333"/>
      <c r="VFX1418" s="333"/>
      <c r="VFY1418" s="333"/>
      <c r="VFZ1418" s="333"/>
      <c r="VGA1418" s="333"/>
      <c r="VGB1418" s="333"/>
      <c r="VGC1418" s="333"/>
      <c r="VGD1418" s="333"/>
      <c r="VGE1418" s="333"/>
      <c r="VGF1418" s="333"/>
      <c r="VGG1418" s="333"/>
      <c r="VGH1418" s="333"/>
      <c r="VGI1418" s="333"/>
      <c r="VGJ1418" s="333"/>
      <c r="VGK1418" s="333"/>
      <c r="VGL1418" s="333"/>
      <c r="VGM1418" s="333"/>
      <c r="VGN1418" s="333"/>
      <c r="VGO1418" s="333"/>
      <c r="VGP1418" s="333"/>
      <c r="VGQ1418" s="333"/>
      <c r="VGR1418" s="333"/>
      <c r="VGS1418" s="333"/>
      <c r="VGT1418" s="333"/>
      <c r="VGU1418" s="333"/>
      <c r="VGV1418" s="333"/>
      <c r="VGW1418" s="333"/>
      <c r="VGX1418" s="333"/>
      <c r="VGY1418" s="333"/>
      <c r="VGZ1418" s="333"/>
      <c r="VHA1418" s="333"/>
      <c r="VHB1418" s="333"/>
      <c r="VHC1418" s="333"/>
      <c r="VHD1418" s="333"/>
      <c r="VHE1418" s="333"/>
      <c r="VHF1418" s="333"/>
      <c r="VHG1418" s="333"/>
      <c r="VHH1418" s="333"/>
      <c r="VHI1418" s="333"/>
      <c r="VHJ1418" s="333"/>
      <c r="VHK1418" s="333"/>
      <c r="VHL1418" s="333"/>
      <c r="VHM1418" s="333"/>
      <c r="VHN1418" s="333"/>
      <c r="VHO1418" s="333"/>
      <c r="VHP1418" s="333"/>
      <c r="VHQ1418" s="333"/>
      <c r="VHR1418" s="333"/>
      <c r="VHS1418" s="333"/>
      <c r="VHT1418" s="333"/>
      <c r="VHU1418" s="333"/>
      <c r="VHV1418" s="333"/>
      <c r="VHW1418" s="333"/>
      <c r="VHX1418" s="333"/>
      <c r="VHY1418" s="333"/>
      <c r="VHZ1418" s="333"/>
      <c r="VIA1418" s="333"/>
      <c r="VIB1418" s="333"/>
      <c r="VIC1418" s="333"/>
      <c r="VID1418" s="333"/>
      <c r="VIE1418" s="333"/>
      <c r="VIF1418" s="333"/>
      <c r="VIG1418" s="333"/>
      <c r="VIH1418" s="333"/>
      <c r="VII1418" s="333"/>
      <c r="VIJ1418" s="333"/>
      <c r="VIK1418" s="333"/>
      <c r="VIL1418" s="333"/>
      <c r="VIM1418" s="333"/>
      <c r="VIN1418" s="333"/>
      <c r="VIO1418" s="333"/>
      <c r="VIP1418" s="333"/>
      <c r="VIQ1418" s="333"/>
      <c r="VIR1418" s="333"/>
      <c r="VIS1418" s="333"/>
      <c r="VIT1418" s="333"/>
      <c r="VIU1418" s="333"/>
      <c r="VIV1418" s="333"/>
      <c r="VIW1418" s="333"/>
      <c r="VIX1418" s="333"/>
      <c r="VIY1418" s="333"/>
      <c r="VIZ1418" s="333"/>
      <c r="VJA1418" s="333"/>
      <c r="VJB1418" s="333"/>
      <c r="VJC1418" s="333"/>
      <c r="VJD1418" s="333"/>
      <c r="VJE1418" s="333"/>
      <c r="VJF1418" s="333"/>
      <c r="VJG1418" s="333"/>
      <c r="VJH1418" s="333"/>
      <c r="VJI1418" s="333"/>
      <c r="VJJ1418" s="333"/>
      <c r="VJK1418" s="333"/>
      <c r="VJL1418" s="333"/>
      <c r="VJM1418" s="333"/>
      <c r="VJN1418" s="333"/>
      <c r="VJO1418" s="333"/>
      <c r="VJP1418" s="333"/>
      <c r="VJQ1418" s="333"/>
      <c r="VJR1418" s="333"/>
      <c r="VJS1418" s="333"/>
      <c r="VJT1418" s="333"/>
      <c r="VJU1418" s="333"/>
      <c r="VJV1418" s="333"/>
      <c r="VJW1418" s="333"/>
      <c r="VJX1418" s="333"/>
      <c r="VJY1418" s="333"/>
      <c r="VJZ1418" s="333"/>
      <c r="VKA1418" s="333"/>
      <c r="VKB1418" s="333"/>
      <c r="VKC1418" s="333"/>
      <c r="VKD1418" s="333"/>
      <c r="VKE1418" s="333"/>
      <c r="VKF1418" s="333"/>
      <c r="VKG1418" s="333"/>
      <c r="VKH1418" s="333"/>
      <c r="VKI1418" s="333"/>
      <c r="VKJ1418" s="333"/>
      <c r="VKK1418" s="333"/>
      <c r="VKL1418" s="333"/>
      <c r="VKM1418" s="333"/>
      <c r="VKN1418" s="333"/>
      <c r="VKO1418" s="333"/>
      <c r="VKP1418" s="333"/>
      <c r="VKQ1418" s="333"/>
      <c r="VKR1418" s="333"/>
      <c r="VKS1418" s="333"/>
      <c r="VKT1418" s="333"/>
      <c r="VKU1418" s="333"/>
      <c r="VKV1418" s="333"/>
      <c r="VKW1418" s="333"/>
      <c r="VKX1418" s="333"/>
      <c r="VKY1418" s="333"/>
      <c r="VKZ1418" s="333"/>
      <c r="VLA1418" s="333"/>
      <c r="VLB1418" s="333"/>
      <c r="VLC1418" s="333"/>
      <c r="VLD1418" s="333"/>
      <c r="VLE1418" s="333"/>
      <c r="VLF1418" s="333"/>
      <c r="VLG1418" s="333"/>
      <c r="VLH1418" s="333"/>
      <c r="VLI1418" s="333"/>
      <c r="VLJ1418" s="333"/>
      <c r="VLK1418" s="333"/>
      <c r="VLL1418" s="333"/>
      <c r="VLM1418" s="333"/>
      <c r="VLN1418" s="333"/>
      <c r="VLO1418" s="333"/>
      <c r="VLP1418" s="333"/>
      <c r="VLQ1418" s="333"/>
      <c r="VLR1418" s="333"/>
      <c r="VLS1418" s="333"/>
      <c r="VLT1418" s="333"/>
      <c r="VLU1418" s="333"/>
      <c r="VLV1418" s="333"/>
      <c r="VLW1418" s="333"/>
      <c r="VLX1418" s="333"/>
      <c r="VLY1418" s="333"/>
      <c r="VLZ1418" s="333"/>
      <c r="VMA1418" s="333"/>
      <c r="VMB1418" s="333"/>
      <c r="VMC1418" s="333"/>
      <c r="VMD1418" s="333"/>
      <c r="VME1418" s="333"/>
      <c r="VMF1418" s="333"/>
      <c r="VMG1418" s="333"/>
      <c r="VMH1418" s="333"/>
      <c r="VMI1418" s="333"/>
      <c r="VMJ1418" s="333"/>
      <c r="VMK1418" s="333"/>
      <c r="VML1418" s="333"/>
      <c r="VMM1418" s="333"/>
      <c r="VMN1418" s="333"/>
      <c r="VMO1418" s="333"/>
      <c r="VMP1418" s="333"/>
      <c r="VMQ1418" s="333"/>
      <c r="VMR1418" s="333"/>
      <c r="VMS1418" s="333"/>
      <c r="VMT1418" s="333"/>
      <c r="VMU1418" s="333"/>
      <c r="VMV1418" s="333"/>
      <c r="VMW1418" s="333"/>
      <c r="VMX1418" s="333"/>
      <c r="VMY1418" s="333"/>
      <c r="VMZ1418" s="333"/>
      <c r="VNA1418" s="333"/>
      <c r="VNB1418" s="333"/>
      <c r="VNC1418" s="333"/>
      <c r="VND1418" s="333"/>
      <c r="VNE1418" s="333"/>
      <c r="VNF1418" s="333"/>
      <c r="VNG1418" s="333"/>
      <c r="VNH1418" s="333"/>
      <c r="VNI1418" s="333"/>
      <c r="VNJ1418" s="333"/>
      <c r="VNK1418" s="333"/>
      <c r="VNL1418" s="333"/>
      <c r="VNM1418" s="333"/>
      <c r="VNN1418" s="333"/>
      <c r="VNO1418" s="333"/>
      <c r="VNP1418" s="333"/>
      <c r="VNQ1418" s="333"/>
      <c r="VNR1418" s="333"/>
      <c r="VNS1418" s="333"/>
      <c r="VNT1418" s="333"/>
      <c r="VNU1418" s="333"/>
      <c r="VNV1418" s="333"/>
      <c r="VNW1418" s="333"/>
      <c r="VNX1418" s="333"/>
      <c r="VNY1418" s="333"/>
      <c r="VNZ1418" s="333"/>
      <c r="VOA1418" s="333"/>
      <c r="VOB1418" s="333"/>
      <c r="VOC1418" s="333"/>
      <c r="VOD1418" s="333"/>
      <c r="VOE1418" s="333"/>
      <c r="VOF1418" s="333"/>
      <c r="VOG1418" s="333"/>
      <c r="VOH1418" s="333"/>
      <c r="VOI1418" s="333"/>
      <c r="VOJ1418" s="333"/>
      <c r="VOK1418" s="333"/>
      <c r="VOL1418" s="333"/>
      <c r="VOM1418" s="333"/>
      <c r="VON1418" s="333"/>
      <c r="VOO1418" s="333"/>
      <c r="VOP1418" s="333"/>
      <c r="VOQ1418" s="333"/>
      <c r="VOR1418" s="333"/>
      <c r="VOS1418" s="333"/>
      <c r="VOT1418" s="333"/>
      <c r="VOU1418" s="333"/>
      <c r="VOV1418" s="333"/>
      <c r="VOW1418" s="333"/>
      <c r="VOX1418" s="333"/>
      <c r="VOY1418" s="333"/>
      <c r="VOZ1418" s="333"/>
      <c r="VPA1418" s="333"/>
      <c r="VPB1418" s="333"/>
      <c r="VPC1418" s="333"/>
      <c r="VPD1418" s="333"/>
      <c r="VPE1418" s="333"/>
      <c r="VPF1418" s="333"/>
      <c r="VPG1418" s="333"/>
      <c r="VPH1418" s="333"/>
      <c r="VPI1418" s="333"/>
      <c r="VPJ1418" s="333"/>
      <c r="VPK1418" s="333"/>
      <c r="VPL1418" s="333"/>
      <c r="VPM1418" s="333"/>
      <c r="VPN1418" s="333"/>
      <c r="VPO1418" s="333"/>
      <c r="VPP1418" s="333"/>
      <c r="VPQ1418" s="333"/>
      <c r="VPR1418" s="333"/>
      <c r="VPS1418" s="333"/>
      <c r="VPT1418" s="333"/>
      <c r="VPU1418" s="333"/>
      <c r="VPV1418" s="333"/>
      <c r="VPW1418" s="333"/>
      <c r="VPX1418" s="333"/>
      <c r="VPY1418" s="333"/>
      <c r="VPZ1418" s="333"/>
      <c r="VQA1418" s="333"/>
      <c r="VQB1418" s="333"/>
      <c r="VQC1418" s="333"/>
      <c r="VQD1418" s="333"/>
      <c r="VQE1418" s="333"/>
      <c r="VQF1418" s="333"/>
      <c r="VQG1418" s="333"/>
      <c r="VQH1418" s="333"/>
      <c r="VQI1418" s="333"/>
      <c r="VQJ1418" s="333"/>
      <c r="VQK1418" s="333"/>
      <c r="VQL1418" s="333"/>
      <c r="VQM1418" s="333"/>
      <c r="VQN1418" s="333"/>
      <c r="VQO1418" s="333"/>
      <c r="VQP1418" s="333"/>
      <c r="VQQ1418" s="333"/>
      <c r="VQR1418" s="333"/>
      <c r="VQS1418" s="333"/>
      <c r="VQT1418" s="333"/>
      <c r="VQU1418" s="333"/>
      <c r="VQV1418" s="333"/>
      <c r="VQW1418" s="333"/>
      <c r="VQX1418" s="333"/>
      <c r="VQY1418" s="333"/>
      <c r="VQZ1418" s="333"/>
      <c r="VRA1418" s="333"/>
      <c r="VRB1418" s="333"/>
      <c r="VRC1418" s="333"/>
      <c r="VRD1418" s="333"/>
      <c r="VRE1418" s="333"/>
      <c r="VRF1418" s="333"/>
      <c r="VRG1418" s="333"/>
      <c r="VRH1418" s="333"/>
      <c r="VRI1418" s="333"/>
      <c r="VRJ1418" s="333"/>
      <c r="VRK1418" s="333"/>
      <c r="VRL1418" s="333"/>
      <c r="VRM1418" s="333"/>
      <c r="VRN1418" s="333"/>
      <c r="VRO1418" s="333"/>
      <c r="VRP1418" s="333"/>
      <c r="VRQ1418" s="333"/>
      <c r="VRR1418" s="333"/>
      <c r="VRS1418" s="333"/>
      <c r="VRT1418" s="333"/>
      <c r="VRU1418" s="333"/>
      <c r="VRV1418" s="333"/>
      <c r="VRW1418" s="333"/>
      <c r="VRX1418" s="333"/>
      <c r="VRY1418" s="333"/>
      <c r="VRZ1418" s="333"/>
      <c r="VSA1418" s="333"/>
      <c r="VSB1418" s="333"/>
      <c r="VSC1418" s="333"/>
      <c r="VSD1418" s="333"/>
      <c r="VSE1418" s="333"/>
      <c r="VSF1418" s="333"/>
      <c r="VSG1418" s="333"/>
      <c r="VSH1418" s="333"/>
      <c r="VSI1418" s="333"/>
      <c r="VSJ1418" s="333"/>
      <c r="VSK1418" s="333"/>
      <c r="VSL1418" s="333"/>
      <c r="VSM1418" s="333"/>
      <c r="VSN1418" s="333"/>
      <c r="VSO1418" s="333"/>
      <c r="VSP1418" s="333"/>
      <c r="VSQ1418" s="333"/>
      <c r="VSR1418" s="333"/>
      <c r="VSS1418" s="333"/>
      <c r="VST1418" s="333"/>
      <c r="VSU1418" s="333"/>
      <c r="VSV1418" s="333"/>
      <c r="VSW1418" s="333"/>
      <c r="VSX1418" s="333"/>
      <c r="VSY1418" s="333"/>
      <c r="VSZ1418" s="333"/>
      <c r="VTA1418" s="333"/>
      <c r="VTB1418" s="333"/>
      <c r="VTC1418" s="333"/>
      <c r="VTD1418" s="333"/>
      <c r="VTE1418" s="333"/>
      <c r="VTF1418" s="333"/>
      <c r="VTG1418" s="333"/>
      <c r="VTH1418" s="333"/>
      <c r="VTI1418" s="333"/>
      <c r="VTJ1418" s="333"/>
      <c r="VTK1418" s="333"/>
      <c r="VTL1418" s="333"/>
      <c r="VTM1418" s="333"/>
      <c r="VTN1418" s="333"/>
      <c r="VTO1418" s="333"/>
      <c r="VTP1418" s="333"/>
      <c r="VTQ1418" s="333"/>
      <c r="VTR1418" s="333"/>
      <c r="VTS1418" s="333"/>
      <c r="VTT1418" s="333"/>
      <c r="VTU1418" s="333"/>
      <c r="VTV1418" s="333"/>
      <c r="VTW1418" s="333"/>
      <c r="VTX1418" s="333"/>
      <c r="VTY1418" s="333"/>
      <c r="VTZ1418" s="333"/>
      <c r="VUA1418" s="333"/>
      <c r="VUB1418" s="333"/>
      <c r="VUC1418" s="333"/>
      <c r="VUD1418" s="333"/>
      <c r="VUE1418" s="333"/>
      <c r="VUF1418" s="333"/>
      <c r="VUG1418" s="333"/>
      <c r="VUH1418" s="333"/>
      <c r="VUI1418" s="333"/>
      <c r="VUJ1418" s="333"/>
      <c r="VUK1418" s="333"/>
      <c r="VUL1418" s="333"/>
      <c r="VUM1418" s="333"/>
      <c r="VUN1418" s="333"/>
      <c r="VUO1418" s="333"/>
      <c r="VUP1418" s="333"/>
      <c r="VUQ1418" s="333"/>
      <c r="VUR1418" s="333"/>
      <c r="VUS1418" s="333"/>
      <c r="VUT1418" s="333"/>
      <c r="VUU1418" s="333"/>
      <c r="VUV1418" s="333"/>
      <c r="VUW1418" s="333"/>
      <c r="VUX1418" s="333"/>
      <c r="VUY1418" s="333"/>
      <c r="VUZ1418" s="333"/>
      <c r="VVA1418" s="333"/>
      <c r="VVB1418" s="333"/>
      <c r="VVC1418" s="333"/>
      <c r="VVD1418" s="333"/>
      <c r="VVE1418" s="333"/>
      <c r="VVF1418" s="333"/>
      <c r="VVG1418" s="333"/>
      <c r="VVH1418" s="333"/>
      <c r="VVI1418" s="333"/>
      <c r="VVJ1418" s="333"/>
      <c r="VVK1418" s="333"/>
      <c r="VVL1418" s="333"/>
      <c r="VVM1418" s="333"/>
      <c r="VVN1418" s="333"/>
      <c r="VVO1418" s="333"/>
      <c r="VVP1418" s="333"/>
      <c r="VVQ1418" s="333"/>
      <c r="VVR1418" s="333"/>
      <c r="VVS1418" s="333"/>
      <c r="VVT1418" s="333"/>
      <c r="VVU1418" s="333"/>
      <c r="VVV1418" s="333"/>
      <c r="VVW1418" s="333"/>
      <c r="VVX1418" s="333"/>
      <c r="VVY1418" s="333"/>
      <c r="VVZ1418" s="333"/>
      <c r="VWA1418" s="333"/>
      <c r="VWB1418" s="333"/>
      <c r="VWC1418" s="333"/>
      <c r="VWD1418" s="333"/>
      <c r="VWE1418" s="333"/>
      <c r="VWF1418" s="333"/>
      <c r="VWG1418" s="333"/>
      <c r="VWH1418" s="333"/>
      <c r="VWI1418" s="333"/>
      <c r="VWJ1418" s="333"/>
      <c r="VWK1418" s="333"/>
      <c r="VWL1418" s="333"/>
      <c r="VWM1418" s="333"/>
      <c r="VWN1418" s="333"/>
      <c r="VWO1418" s="333"/>
      <c r="VWP1418" s="333"/>
      <c r="VWQ1418" s="333"/>
      <c r="VWR1418" s="333"/>
      <c r="VWS1418" s="333"/>
      <c r="VWT1418" s="333"/>
      <c r="VWU1418" s="333"/>
      <c r="VWV1418" s="333"/>
      <c r="VWW1418" s="333"/>
      <c r="VWX1418" s="333"/>
      <c r="VWY1418" s="333"/>
      <c r="VWZ1418" s="333"/>
      <c r="VXA1418" s="333"/>
      <c r="VXB1418" s="333"/>
      <c r="VXC1418" s="333"/>
      <c r="VXD1418" s="333"/>
      <c r="VXE1418" s="333"/>
      <c r="VXF1418" s="333"/>
      <c r="VXG1418" s="333"/>
      <c r="VXH1418" s="333"/>
      <c r="VXI1418" s="333"/>
      <c r="VXJ1418" s="333"/>
      <c r="VXK1418" s="333"/>
      <c r="VXL1418" s="333"/>
      <c r="VXM1418" s="333"/>
      <c r="VXN1418" s="333"/>
      <c r="VXO1418" s="333"/>
      <c r="VXP1418" s="333"/>
      <c r="VXQ1418" s="333"/>
      <c r="VXR1418" s="333"/>
      <c r="VXS1418" s="333"/>
      <c r="VXT1418" s="333"/>
      <c r="VXU1418" s="333"/>
      <c r="VXV1418" s="333"/>
      <c r="VXW1418" s="333"/>
      <c r="VXX1418" s="333"/>
      <c r="VXY1418" s="333"/>
      <c r="VXZ1418" s="333"/>
      <c r="VYA1418" s="333"/>
      <c r="VYB1418" s="333"/>
      <c r="VYC1418" s="333"/>
      <c r="VYD1418" s="333"/>
      <c r="VYE1418" s="333"/>
      <c r="VYF1418" s="333"/>
      <c r="VYG1418" s="333"/>
      <c r="VYH1418" s="333"/>
      <c r="VYI1418" s="333"/>
      <c r="VYJ1418" s="333"/>
      <c r="VYK1418" s="333"/>
      <c r="VYL1418" s="333"/>
      <c r="VYM1418" s="333"/>
      <c r="VYN1418" s="333"/>
      <c r="VYO1418" s="333"/>
      <c r="VYP1418" s="333"/>
      <c r="VYQ1418" s="333"/>
      <c r="VYR1418" s="333"/>
      <c r="VYS1418" s="333"/>
      <c r="VYT1418" s="333"/>
      <c r="VYU1418" s="333"/>
      <c r="VYV1418" s="333"/>
      <c r="VYW1418" s="333"/>
      <c r="VYX1418" s="333"/>
      <c r="VYY1418" s="333"/>
      <c r="VYZ1418" s="333"/>
      <c r="VZA1418" s="333"/>
      <c r="VZB1418" s="333"/>
      <c r="VZC1418" s="333"/>
      <c r="VZD1418" s="333"/>
      <c r="VZE1418" s="333"/>
      <c r="VZF1418" s="333"/>
      <c r="VZG1418" s="333"/>
      <c r="VZH1418" s="333"/>
      <c r="VZI1418" s="333"/>
      <c r="VZJ1418" s="333"/>
      <c r="VZK1418" s="333"/>
      <c r="VZL1418" s="333"/>
      <c r="VZM1418" s="333"/>
      <c r="VZN1418" s="333"/>
      <c r="VZO1418" s="333"/>
      <c r="VZP1418" s="333"/>
      <c r="VZQ1418" s="333"/>
      <c r="VZR1418" s="333"/>
      <c r="VZS1418" s="333"/>
      <c r="VZT1418" s="333"/>
      <c r="VZU1418" s="333"/>
      <c r="VZV1418" s="333"/>
      <c r="VZW1418" s="333"/>
      <c r="VZX1418" s="333"/>
      <c r="VZY1418" s="333"/>
      <c r="VZZ1418" s="333"/>
      <c r="WAA1418" s="333"/>
      <c r="WAB1418" s="333"/>
      <c r="WAC1418" s="333"/>
      <c r="WAD1418" s="333"/>
      <c r="WAE1418" s="333"/>
      <c r="WAF1418" s="333"/>
      <c r="WAG1418" s="333"/>
      <c r="WAH1418" s="333"/>
      <c r="WAI1418" s="333"/>
      <c r="WAJ1418" s="333"/>
      <c r="WAK1418" s="333"/>
      <c r="WAL1418" s="333"/>
      <c r="WAM1418" s="333"/>
      <c r="WAN1418" s="333"/>
      <c r="WAO1418" s="333"/>
      <c r="WAP1418" s="333"/>
      <c r="WAQ1418" s="333"/>
      <c r="WAR1418" s="333"/>
      <c r="WAS1418" s="333"/>
      <c r="WAT1418" s="333"/>
      <c r="WAU1418" s="333"/>
      <c r="WAV1418" s="333"/>
      <c r="WAW1418" s="333"/>
      <c r="WAX1418" s="333"/>
      <c r="WAY1418" s="333"/>
      <c r="WAZ1418" s="333"/>
      <c r="WBA1418" s="333"/>
      <c r="WBB1418" s="333"/>
      <c r="WBC1418" s="333"/>
      <c r="WBD1418" s="333"/>
      <c r="WBE1418" s="333"/>
      <c r="WBF1418" s="333"/>
      <c r="WBG1418" s="333"/>
      <c r="WBH1418" s="333"/>
      <c r="WBI1418" s="333"/>
      <c r="WBJ1418" s="333"/>
      <c r="WBK1418" s="333"/>
      <c r="WBL1418" s="333"/>
      <c r="WBM1418" s="333"/>
      <c r="WBN1418" s="333"/>
      <c r="WBO1418" s="333"/>
      <c r="WBP1418" s="333"/>
      <c r="WBQ1418" s="333"/>
      <c r="WBR1418" s="333"/>
      <c r="WBS1418" s="333"/>
      <c r="WBT1418" s="333"/>
      <c r="WBU1418" s="333"/>
      <c r="WBV1418" s="333"/>
      <c r="WBW1418" s="333"/>
      <c r="WBX1418" s="333"/>
      <c r="WBY1418" s="333"/>
      <c r="WBZ1418" s="333"/>
      <c r="WCA1418" s="333"/>
      <c r="WCB1418" s="333"/>
      <c r="WCC1418" s="333"/>
      <c r="WCD1418" s="333"/>
      <c r="WCE1418" s="333"/>
      <c r="WCF1418" s="333"/>
      <c r="WCG1418" s="333"/>
      <c r="WCH1418" s="333"/>
      <c r="WCI1418" s="333"/>
      <c r="WCJ1418" s="333"/>
      <c r="WCK1418" s="333"/>
      <c r="WCL1418" s="333"/>
      <c r="WCM1418" s="333"/>
      <c r="WCN1418" s="333"/>
      <c r="WCO1418" s="333"/>
      <c r="WCP1418" s="333"/>
      <c r="WCQ1418" s="333"/>
      <c r="WCR1418" s="333"/>
      <c r="WCS1418" s="333"/>
      <c r="WCT1418" s="333"/>
      <c r="WCU1418" s="333"/>
      <c r="WCV1418" s="333"/>
      <c r="WCW1418" s="333"/>
      <c r="WCX1418" s="333"/>
      <c r="WCY1418" s="333"/>
      <c r="WCZ1418" s="333"/>
      <c r="WDA1418" s="333"/>
      <c r="WDB1418" s="333"/>
      <c r="WDC1418" s="333"/>
      <c r="WDD1418" s="333"/>
      <c r="WDE1418" s="333"/>
      <c r="WDF1418" s="333"/>
      <c r="WDG1418" s="333"/>
      <c r="WDH1418" s="333"/>
      <c r="WDI1418" s="333"/>
      <c r="WDJ1418" s="333"/>
      <c r="WDK1418" s="333"/>
      <c r="WDL1418" s="333"/>
      <c r="WDM1418" s="333"/>
      <c r="WDN1418" s="333"/>
      <c r="WDO1418" s="333"/>
      <c r="WDP1418" s="333"/>
      <c r="WDQ1418" s="333"/>
      <c r="WDR1418" s="333"/>
      <c r="WDS1418" s="333"/>
      <c r="WDT1418" s="333"/>
      <c r="WDU1418" s="333"/>
      <c r="WDV1418" s="333"/>
      <c r="WDW1418" s="333"/>
      <c r="WDX1418" s="333"/>
      <c r="WDY1418" s="333"/>
      <c r="WDZ1418" s="333"/>
      <c r="WEA1418" s="333"/>
      <c r="WEB1418" s="333"/>
      <c r="WEC1418" s="333"/>
      <c r="WED1418" s="333"/>
      <c r="WEE1418" s="333"/>
      <c r="WEF1418" s="333"/>
      <c r="WEG1418" s="333"/>
      <c r="WEH1418" s="333"/>
      <c r="WEI1418" s="333"/>
      <c r="WEJ1418" s="333"/>
      <c r="WEK1418" s="333"/>
      <c r="WEL1418" s="333"/>
      <c r="WEM1418" s="333"/>
      <c r="WEN1418" s="333"/>
      <c r="WEO1418" s="333"/>
      <c r="WEP1418" s="333"/>
      <c r="WEQ1418" s="333"/>
      <c r="WER1418" s="333"/>
      <c r="WES1418" s="333"/>
      <c r="WET1418" s="333"/>
      <c r="WEU1418" s="333"/>
      <c r="WEV1418" s="333"/>
      <c r="WEW1418" s="333"/>
      <c r="WEX1418" s="333"/>
      <c r="WEY1418" s="333"/>
      <c r="WEZ1418" s="333"/>
      <c r="WFA1418" s="333"/>
      <c r="WFB1418" s="333"/>
      <c r="WFC1418" s="333"/>
      <c r="WFD1418" s="333"/>
      <c r="WFE1418" s="333"/>
      <c r="WFF1418" s="333"/>
      <c r="WFG1418" s="333"/>
      <c r="WFH1418" s="333"/>
      <c r="WFI1418" s="333"/>
      <c r="WFJ1418" s="333"/>
      <c r="WFK1418" s="333"/>
      <c r="WFL1418" s="333"/>
      <c r="WFM1418" s="333"/>
      <c r="WFN1418" s="333"/>
      <c r="WFO1418" s="333"/>
      <c r="WFP1418" s="333"/>
      <c r="WFQ1418" s="333"/>
      <c r="WFR1418" s="333"/>
      <c r="WFS1418" s="333"/>
      <c r="WFT1418" s="333"/>
      <c r="WFU1418" s="333"/>
      <c r="WFV1418" s="333"/>
      <c r="WFW1418" s="333"/>
      <c r="WFX1418" s="333"/>
      <c r="WFY1418" s="333"/>
      <c r="WFZ1418" s="333"/>
      <c r="WGA1418" s="333"/>
      <c r="WGB1418" s="333"/>
      <c r="WGC1418" s="333"/>
      <c r="WGD1418" s="333"/>
      <c r="WGE1418" s="333"/>
      <c r="WGF1418" s="333"/>
      <c r="WGG1418" s="333"/>
      <c r="WGH1418" s="333"/>
      <c r="WGI1418" s="333"/>
      <c r="WGJ1418" s="333"/>
      <c r="WGK1418" s="333"/>
      <c r="WGL1418" s="333"/>
      <c r="WGM1418" s="333"/>
      <c r="WGN1418" s="333"/>
      <c r="WGO1418" s="333"/>
      <c r="WGP1418" s="333"/>
      <c r="WGQ1418" s="333"/>
      <c r="WGR1418" s="333"/>
      <c r="WGS1418" s="333"/>
      <c r="WGT1418" s="333"/>
      <c r="WGU1418" s="333"/>
      <c r="WGV1418" s="333"/>
      <c r="WGW1418" s="333"/>
      <c r="WGX1418" s="333"/>
      <c r="WGY1418" s="333"/>
      <c r="WGZ1418" s="333"/>
      <c r="WHA1418" s="333"/>
      <c r="WHB1418" s="333"/>
      <c r="WHC1418" s="333"/>
      <c r="WHD1418" s="333"/>
      <c r="WHE1418" s="333"/>
      <c r="WHF1418" s="333"/>
      <c r="WHG1418" s="333"/>
      <c r="WHH1418" s="333"/>
      <c r="WHI1418" s="333"/>
      <c r="WHJ1418" s="333"/>
      <c r="WHK1418" s="333"/>
      <c r="WHL1418" s="333"/>
      <c r="WHM1418" s="333"/>
      <c r="WHN1418" s="333"/>
      <c r="WHO1418" s="333"/>
      <c r="WHP1418" s="333"/>
      <c r="WHQ1418" s="333"/>
      <c r="WHR1418" s="333"/>
      <c r="WHS1418" s="333"/>
      <c r="WHT1418" s="333"/>
      <c r="WHU1418" s="333"/>
      <c r="WHV1418" s="333"/>
      <c r="WHW1418" s="333"/>
      <c r="WHX1418" s="333"/>
      <c r="WHY1418" s="333"/>
      <c r="WHZ1418" s="333"/>
      <c r="WIA1418" s="333"/>
      <c r="WIB1418" s="333"/>
      <c r="WIC1418" s="333"/>
      <c r="WID1418" s="333"/>
      <c r="WIE1418" s="333"/>
      <c r="WIF1418" s="333"/>
      <c r="WIG1418" s="333"/>
      <c r="WIH1418" s="333"/>
      <c r="WII1418" s="333"/>
      <c r="WIJ1418" s="333"/>
      <c r="WIK1418" s="333"/>
      <c r="WIL1418" s="333"/>
      <c r="WIM1418" s="333"/>
      <c r="WIN1418" s="333"/>
      <c r="WIO1418" s="333"/>
      <c r="WIP1418" s="333"/>
      <c r="WIQ1418" s="333"/>
      <c r="WIR1418" s="333"/>
      <c r="WIS1418" s="333"/>
      <c r="WIT1418" s="333"/>
      <c r="WIU1418" s="333"/>
      <c r="WIV1418" s="333"/>
      <c r="WIW1418" s="333"/>
      <c r="WIX1418" s="333"/>
      <c r="WIY1418" s="333"/>
      <c r="WIZ1418" s="333"/>
      <c r="WJA1418" s="333"/>
      <c r="WJB1418" s="333"/>
      <c r="WJC1418" s="333"/>
      <c r="WJD1418" s="333"/>
      <c r="WJE1418" s="333"/>
      <c r="WJF1418" s="333"/>
      <c r="WJG1418" s="333"/>
      <c r="WJH1418" s="333"/>
      <c r="WJI1418" s="333"/>
      <c r="WJJ1418" s="333"/>
      <c r="WJK1418" s="333"/>
      <c r="WJL1418" s="333"/>
      <c r="WJM1418" s="333"/>
      <c r="WJN1418" s="333"/>
      <c r="WJO1418" s="333"/>
      <c r="WJP1418" s="333"/>
      <c r="WJQ1418" s="333"/>
      <c r="WJR1418" s="333"/>
      <c r="WJS1418" s="333"/>
      <c r="WJT1418" s="333"/>
      <c r="WJU1418" s="333"/>
      <c r="WJV1418" s="333"/>
      <c r="WJW1418" s="333"/>
      <c r="WJX1418" s="333"/>
      <c r="WJY1418" s="333"/>
      <c r="WJZ1418" s="333"/>
      <c r="WKA1418" s="333"/>
      <c r="WKB1418" s="333"/>
      <c r="WKC1418" s="333"/>
      <c r="WKD1418" s="333"/>
      <c r="WKE1418" s="333"/>
      <c r="WKF1418" s="333"/>
      <c r="WKG1418" s="333"/>
      <c r="WKH1418" s="333"/>
      <c r="WKI1418" s="333"/>
      <c r="WKJ1418" s="333"/>
      <c r="WKK1418" s="333"/>
      <c r="WKL1418" s="333"/>
      <c r="WKM1418" s="333"/>
      <c r="WKN1418" s="333"/>
      <c r="WKO1418" s="333"/>
      <c r="WKP1418" s="333"/>
      <c r="WKQ1418" s="333"/>
      <c r="WKR1418" s="333"/>
      <c r="WKS1418" s="333"/>
      <c r="WKT1418" s="333"/>
      <c r="WKU1418" s="333"/>
      <c r="WKV1418" s="333"/>
      <c r="WKW1418" s="333"/>
      <c r="WKX1418" s="333"/>
      <c r="WKY1418" s="333"/>
      <c r="WKZ1418" s="333"/>
      <c r="WLA1418" s="333"/>
      <c r="WLB1418" s="333"/>
      <c r="WLC1418" s="333"/>
      <c r="WLD1418" s="333"/>
      <c r="WLE1418" s="333"/>
      <c r="WLF1418" s="333"/>
      <c r="WLG1418" s="333"/>
      <c r="WLH1418" s="333"/>
      <c r="WLI1418" s="333"/>
      <c r="WLJ1418" s="333"/>
      <c r="WLK1418" s="333"/>
      <c r="WLL1418" s="333"/>
      <c r="WLM1418" s="333"/>
      <c r="WLN1418" s="333"/>
      <c r="WLO1418" s="333"/>
      <c r="WLP1418" s="333"/>
      <c r="WLQ1418" s="333"/>
      <c r="WLR1418" s="333"/>
      <c r="WLS1418" s="333"/>
      <c r="WLT1418" s="333"/>
      <c r="WLU1418" s="333"/>
      <c r="WLV1418" s="333"/>
      <c r="WLW1418" s="333"/>
      <c r="WLX1418" s="333"/>
      <c r="WLY1418" s="333"/>
      <c r="WLZ1418" s="333"/>
      <c r="WMA1418" s="333"/>
      <c r="WMB1418" s="333"/>
      <c r="WMC1418" s="333"/>
      <c r="WMD1418" s="333"/>
      <c r="WME1418" s="333"/>
      <c r="WMF1418" s="333"/>
      <c r="WMG1418" s="333"/>
      <c r="WMH1418" s="333"/>
      <c r="WMI1418" s="333"/>
      <c r="WMJ1418" s="333"/>
      <c r="WMK1418" s="333"/>
      <c r="WML1418" s="333"/>
      <c r="WMM1418" s="333"/>
      <c r="WMN1418" s="333"/>
      <c r="WMO1418" s="333"/>
      <c r="WMP1418" s="333"/>
      <c r="WMQ1418" s="333"/>
      <c r="WMR1418" s="333"/>
      <c r="WMS1418" s="333"/>
      <c r="WMT1418" s="333"/>
      <c r="WMU1418" s="333"/>
      <c r="WMV1418" s="333"/>
      <c r="WMW1418" s="333"/>
      <c r="WMX1418" s="333"/>
      <c r="WMY1418" s="333"/>
      <c r="WMZ1418" s="333"/>
      <c r="WNA1418" s="333"/>
      <c r="WNB1418" s="333"/>
      <c r="WNC1418" s="333"/>
      <c r="WND1418" s="333"/>
      <c r="WNE1418" s="333"/>
      <c r="WNF1418" s="333"/>
      <c r="WNG1418" s="333"/>
      <c r="WNH1418" s="333"/>
      <c r="WNI1418" s="333"/>
      <c r="WNJ1418" s="333"/>
      <c r="WNK1418" s="333"/>
      <c r="WNL1418" s="333"/>
      <c r="WNM1418" s="333"/>
      <c r="WNN1418" s="333"/>
      <c r="WNO1418" s="333"/>
      <c r="WNP1418" s="333"/>
      <c r="WNQ1418" s="333"/>
      <c r="WNR1418" s="333"/>
      <c r="WNS1418" s="333"/>
      <c r="WNT1418" s="333"/>
      <c r="WNU1418" s="333"/>
      <c r="WNV1418" s="333"/>
      <c r="WNW1418" s="333"/>
      <c r="WNX1418" s="333"/>
      <c r="WNY1418" s="333"/>
      <c r="WNZ1418" s="333"/>
      <c r="WOA1418" s="333"/>
      <c r="WOB1418" s="333"/>
      <c r="WOC1418" s="333"/>
      <c r="WOD1418" s="333"/>
      <c r="WOE1418" s="333"/>
      <c r="WOF1418" s="333"/>
      <c r="WOG1418" s="333"/>
      <c r="WOH1418" s="333"/>
      <c r="WOI1418" s="333"/>
      <c r="WOJ1418" s="333"/>
      <c r="WOK1418" s="333"/>
      <c r="WOL1418" s="333"/>
      <c r="WOM1418" s="333"/>
      <c r="WON1418" s="333"/>
      <c r="WOO1418" s="333"/>
      <c r="WOP1418" s="333"/>
      <c r="WOQ1418" s="333"/>
      <c r="WOR1418" s="333"/>
      <c r="WOS1418" s="333"/>
      <c r="WOT1418" s="333"/>
      <c r="WOU1418" s="333"/>
      <c r="WOV1418" s="333"/>
      <c r="WOW1418" s="333"/>
      <c r="WOX1418" s="333"/>
      <c r="WOY1418" s="333"/>
      <c r="WOZ1418" s="333"/>
      <c r="WPA1418" s="333"/>
      <c r="WPB1418" s="333"/>
      <c r="WPC1418" s="333"/>
      <c r="WPD1418" s="333"/>
      <c r="WPE1418" s="333"/>
      <c r="WPF1418" s="333"/>
      <c r="WPG1418" s="333"/>
      <c r="WPH1418" s="333"/>
      <c r="WPI1418" s="333"/>
      <c r="WPJ1418" s="333"/>
      <c r="WPK1418" s="333"/>
      <c r="WPL1418" s="333"/>
      <c r="WPM1418" s="333"/>
      <c r="WPN1418" s="333"/>
      <c r="WPO1418" s="333"/>
      <c r="WPP1418" s="333"/>
      <c r="WPQ1418" s="333"/>
      <c r="WPR1418" s="333"/>
      <c r="WPS1418" s="333"/>
      <c r="WPT1418" s="333"/>
      <c r="WPU1418" s="333"/>
      <c r="WPV1418" s="333"/>
      <c r="WPW1418" s="333"/>
      <c r="WPX1418" s="333"/>
      <c r="WPY1418" s="333"/>
      <c r="WPZ1418" s="333"/>
      <c r="WQA1418" s="333"/>
      <c r="WQB1418" s="333"/>
      <c r="WQC1418" s="333"/>
      <c r="WQD1418" s="333"/>
      <c r="WQE1418" s="333"/>
      <c r="WQF1418" s="333"/>
      <c r="WQG1418" s="333"/>
      <c r="WQH1418" s="333"/>
      <c r="WQI1418" s="333"/>
      <c r="WQJ1418" s="333"/>
      <c r="WQK1418" s="333"/>
      <c r="WQL1418" s="333"/>
      <c r="WQM1418" s="333"/>
      <c r="WQN1418" s="333"/>
      <c r="WQO1418" s="333"/>
      <c r="WQP1418" s="333"/>
      <c r="WQQ1418" s="333"/>
      <c r="WQR1418" s="333"/>
      <c r="WQS1418" s="333"/>
      <c r="WQT1418" s="333"/>
      <c r="WQU1418" s="333"/>
      <c r="WQV1418" s="333"/>
      <c r="WQW1418" s="333"/>
      <c r="WQX1418" s="333"/>
      <c r="WQY1418" s="333"/>
      <c r="WQZ1418" s="333"/>
      <c r="WRA1418" s="333"/>
      <c r="WRB1418" s="333"/>
      <c r="WRC1418" s="333"/>
      <c r="WRD1418" s="333"/>
      <c r="WRE1418" s="333"/>
      <c r="WRF1418" s="333"/>
      <c r="WRG1418" s="333"/>
      <c r="WRH1418" s="333"/>
      <c r="WRI1418" s="333"/>
      <c r="WRJ1418" s="333"/>
      <c r="WRK1418" s="333"/>
      <c r="WRL1418" s="333"/>
      <c r="WRM1418" s="333"/>
      <c r="WRN1418" s="333"/>
      <c r="WRO1418" s="333"/>
      <c r="WRP1418" s="333"/>
      <c r="WRQ1418" s="333"/>
      <c r="WRR1418" s="333"/>
      <c r="WRS1418" s="333"/>
      <c r="WRT1418" s="333"/>
      <c r="WRU1418" s="333"/>
      <c r="WRV1418" s="333"/>
      <c r="WRW1418" s="333"/>
      <c r="WRX1418" s="333"/>
      <c r="WRY1418" s="333"/>
      <c r="WRZ1418" s="333"/>
      <c r="WSA1418" s="333"/>
      <c r="WSB1418" s="333"/>
      <c r="WSC1418" s="333"/>
      <c r="WSD1418" s="333"/>
      <c r="WSE1418" s="333"/>
      <c r="WSF1418" s="333"/>
      <c r="WSG1418" s="333"/>
      <c r="WSH1418" s="333"/>
      <c r="WSI1418" s="333"/>
      <c r="WSJ1418" s="333"/>
      <c r="WSK1418" s="333"/>
      <c r="WSL1418" s="333"/>
      <c r="WSM1418" s="333"/>
      <c r="WSN1418" s="333"/>
      <c r="WSO1418" s="333"/>
      <c r="WSP1418" s="333"/>
      <c r="WSQ1418" s="333"/>
      <c r="WSR1418" s="333"/>
      <c r="WSS1418" s="333"/>
      <c r="WST1418" s="333"/>
      <c r="WSU1418" s="333"/>
      <c r="WSV1418" s="333"/>
      <c r="WSW1418" s="333"/>
      <c r="WSX1418" s="333"/>
      <c r="WSY1418" s="333"/>
      <c r="WSZ1418" s="333"/>
      <c r="WTA1418" s="333"/>
      <c r="WTB1418" s="333"/>
      <c r="WTC1418" s="333"/>
      <c r="WTD1418" s="333"/>
      <c r="WTE1418" s="333"/>
      <c r="WTF1418" s="333"/>
      <c r="WTG1418" s="333"/>
      <c r="WTH1418" s="333"/>
      <c r="WTI1418" s="333"/>
      <c r="WTJ1418" s="333"/>
      <c r="WTK1418" s="333"/>
      <c r="WTL1418" s="333"/>
      <c r="WTM1418" s="333"/>
      <c r="WTN1418" s="333"/>
      <c r="WTO1418" s="333"/>
      <c r="WTP1418" s="333"/>
      <c r="WTQ1418" s="333"/>
      <c r="WTR1418" s="333"/>
      <c r="WTS1418" s="333"/>
      <c r="WTT1418" s="333"/>
      <c r="WTU1418" s="333"/>
      <c r="WTV1418" s="333"/>
      <c r="WTW1418" s="333"/>
      <c r="WTX1418" s="333"/>
      <c r="WTY1418" s="333"/>
      <c r="WTZ1418" s="333"/>
      <c r="WUA1418" s="333"/>
      <c r="WUB1418" s="333"/>
      <c r="WUC1418" s="333"/>
      <c r="WUD1418" s="333"/>
      <c r="WUE1418" s="333"/>
      <c r="WUF1418" s="333"/>
      <c r="WUG1418" s="333"/>
      <c r="WUH1418" s="333"/>
      <c r="WUI1418" s="333"/>
      <c r="WUJ1418" s="333"/>
      <c r="WUK1418" s="333"/>
      <c r="WUL1418" s="333"/>
      <c r="WUM1418" s="333"/>
      <c r="WUN1418" s="333"/>
      <c r="WUO1418" s="333"/>
      <c r="WUP1418" s="333"/>
      <c r="WUQ1418" s="333"/>
      <c r="WUR1418" s="333"/>
      <c r="WUS1418" s="333"/>
      <c r="WUT1418" s="333"/>
      <c r="WUU1418" s="333"/>
      <c r="WUV1418" s="333"/>
      <c r="WUW1418" s="333"/>
      <c r="WUX1418" s="333"/>
      <c r="WUY1418" s="333"/>
      <c r="WUZ1418" s="333"/>
      <c r="WVA1418" s="333"/>
      <c r="WVB1418" s="333"/>
      <c r="WVC1418" s="333"/>
      <c r="WVD1418" s="333"/>
      <c r="WVE1418" s="333"/>
      <c r="WVF1418" s="333"/>
      <c r="WVG1418" s="333"/>
      <c r="WVH1418" s="333"/>
      <c r="WVI1418" s="333"/>
      <c r="WVJ1418" s="333"/>
      <c r="WVK1418" s="333"/>
      <c r="WVL1418" s="333"/>
      <c r="WVM1418" s="333"/>
      <c r="WVN1418" s="333"/>
      <c r="WVO1418" s="333"/>
      <c r="WVP1418" s="333"/>
      <c r="WVQ1418" s="333"/>
      <c r="WVR1418" s="333"/>
      <c r="WVS1418" s="333"/>
      <c r="WVT1418" s="333"/>
      <c r="WVU1418" s="333"/>
      <c r="WVV1418" s="333"/>
      <c r="WVW1418" s="333"/>
      <c r="WVX1418" s="333"/>
      <c r="WVY1418" s="333"/>
      <c r="WVZ1418" s="333"/>
      <c r="WWA1418" s="333"/>
      <c r="WWB1418" s="333"/>
      <c r="WWC1418" s="333"/>
      <c r="WWD1418" s="333"/>
      <c r="WWE1418" s="333"/>
      <c r="WWF1418" s="333"/>
      <c r="WWG1418" s="333"/>
      <c r="WWH1418" s="333"/>
      <c r="WWI1418" s="333"/>
      <c r="WWJ1418" s="333"/>
      <c r="WWK1418" s="333"/>
      <c r="WWL1418" s="333"/>
      <c r="WWM1418" s="333"/>
      <c r="WWN1418" s="333"/>
      <c r="WWO1418" s="333"/>
      <c r="WWP1418" s="333"/>
      <c r="WWQ1418" s="333"/>
      <c r="WWR1418" s="333"/>
      <c r="WWS1418" s="333"/>
      <c r="WWT1418" s="333"/>
      <c r="WWU1418" s="333"/>
      <c r="WWV1418" s="333"/>
      <c r="WWW1418" s="333"/>
      <c r="WWX1418" s="333"/>
      <c r="WWY1418" s="333"/>
      <c r="WWZ1418" s="333"/>
      <c r="WXA1418" s="333"/>
      <c r="WXB1418" s="333"/>
      <c r="WXC1418" s="333"/>
      <c r="WXD1418" s="333"/>
      <c r="WXE1418" s="333"/>
      <c r="WXF1418" s="333"/>
      <c r="WXG1418" s="333"/>
      <c r="WXH1418" s="333"/>
      <c r="WXI1418" s="333"/>
      <c r="WXJ1418" s="333"/>
      <c r="WXK1418" s="333"/>
      <c r="WXL1418" s="333"/>
      <c r="WXM1418" s="333"/>
      <c r="WXN1418" s="333"/>
      <c r="WXO1418" s="333"/>
      <c r="WXP1418" s="333"/>
      <c r="WXQ1418" s="333"/>
      <c r="WXR1418" s="333"/>
      <c r="WXS1418" s="333"/>
      <c r="WXT1418" s="333"/>
      <c r="WXU1418" s="333"/>
      <c r="WXV1418" s="333"/>
      <c r="WXW1418" s="333"/>
      <c r="WXX1418" s="333"/>
      <c r="WXY1418" s="333"/>
      <c r="WXZ1418" s="333"/>
      <c r="WYA1418" s="333"/>
      <c r="WYB1418" s="333"/>
      <c r="WYC1418" s="333"/>
      <c r="WYD1418" s="333"/>
      <c r="WYE1418" s="333"/>
      <c r="WYF1418" s="333"/>
      <c r="WYG1418" s="333"/>
      <c r="WYH1418" s="333"/>
      <c r="WYI1418" s="333"/>
      <c r="WYJ1418" s="333"/>
      <c r="WYK1418" s="333"/>
      <c r="WYL1418" s="333"/>
      <c r="WYM1418" s="333"/>
      <c r="WYN1418" s="333"/>
      <c r="WYO1418" s="333"/>
      <c r="WYP1418" s="333"/>
      <c r="WYQ1418" s="333"/>
      <c r="WYR1418" s="333"/>
      <c r="WYS1418" s="333"/>
      <c r="WYT1418" s="333"/>
      <c r="WYU1418" s="333"/>
      <c r="WYV1418" s="333"/>
      <c r="WYW1418" s="333"/>
      <c r="WYX1418" s="333"/>
      <c r="WYY1418" s="333"/>
      <c r="WYZ1418" s="333"/>
      <c r="WZA1418" s="333"/>
      <c r="WZB1418" s="333"/>
      <c r="WZC1418" s="333"/>
      <c r="WZD1418" s="333"/>
      <c r="WZE1418" s="333"/>
      <c r="WZF1418" s="333"/>
      <c r="WZG1418" s="333"/>
      <c r="WZH1418" s="333"/>
      <c r="WZI1418" s="333"/>
      <c r="WZJ1418" s="333"/>
      <c r="WZK1418" s="333"/>
      <c r="WZL1418" s="333"/>
      <c r="WZM1418" s="333"/>
      <c r="WZN1418" s="333"/>
      <c r="WZO1418" s="333"/>
      <c r="WZP1418" s="333"/>
      <c r="WZQ1418" s="333"/>
      <c r="WZR1418" s="333"/>
      <c r="WZS1418" s="333"/>
      <c r="WZT1418" s="333"/>
      <c r="WZU1418" s="333"/>
      <c r="WZV1418" s="333"/>
      <c r="WZW1418" s="333"/>
      <c r="WZX1418" s="333"/>
      <c r="WZY1418" s="333"/>
      <c r="WZZ1418" s="333"/>
      <c r="XAA1418" s="333"/>
      <c r="XAB1418" s="333"/>
      <c r="XAC1418" s="333"/>
      <c r="XAD1418" s="333"/>
      <c r="XAE1418" s="333"/>
      <c r="XAF1418" s="333"/>
      <c r="XAG1418" s="333"/>
      <c r="XAH1418" s="333"/>
      <c r="XAI1418" s="333"/>
      <c r="XAJ1418" s="333"/>
      <c r="XAK1418" s="333"/>
      <c r="XAL1418" s="333"/>
      <c r="XAM1418" s="333"/>
      <c r="XAN1418" s="333"/>
      <c r="XAO1418" s="333"/>
      <c r="XAP1418" s="333"/>
      <c r="XAQ1418" s="333"/>
      <c r="XAR1418" s="333"/>
      <c r="XAS1418" s="333"/>
      <c r="XAT1418" s="333"/>
      <c r="XAU1418" s="333"/>
      <c r="XAV1418" s="333"/>
      <c r="XAW1418" s="333"/>
      <c r="XAX1418" s="333"/>
      <c r="XAY1418" s="333"/>
      <c r="XAZ1418" s="333"/>
      <c r="XBA1418" s="333"/>
      <c r="XBB1418" s="333"/>
      <c r="XBC1418" s="333"/>
      <c r="XBD1418" s="333"/>
      <c r="XBE1418" s="333"/>
      <c r="XBF1418" s="333"/>
      <c r="XBG1418" s="333"/>
      <c r="XBH1418" s="333"/>
      <c r="XBI1418" s="333"/>
      <c r="XBJ1418" s="333"/>
      <c r="XBK1418" s="333"/>
      <c r="XBL1418" s="333"/>
      <c r="XBM1418" s="333"/>
      <c r="XBN1418" s="333"/>
      <c r="XBO1418" s="333"/>
      <c r="XBP1418" s="333"/>
      <c r="XBQ1418" s="333"/>
      <c r="XBR1418" s="333"/>
      <c r="XBS1418" s="333"/>
      <c r="XBT1418" s="333"/>
      <c r="XBU1418" s="333"/>
      <c r="XBV1418" s="333"/>
      <c r="XBW1418" s="333"/>
      <c r="XBX1418" s="333"/>
      <c r="XBY1418" s="333"/>
      <c r="XBZ1418" s="333"/>
      <c r="XCA1418" s="333"/>
      <c r="XCB1418" s="333"/>
      <c r="XCC1418" s="333"/>
      <c r="XCD1418" s="333"/>
      <c r="XCE1418" s="333"/>
      <c r="XCF1418" s="333"/>
      <c r="XCG1418" s="333"/>
      <c r="XCH1418" s="333"/>
      <c r="XCI1418" s="333"/>
      <c r="XCJ1418" s="333"/>
      <c r="XCK1418" s="333"/>
      <c r="XCL1418" s="333"/>
      <c r="XCM1418" s="333"/>
      <c r="XCN1418" s="333"/>
      <c r="XCO1418" s="333"/>
      <c r="XCP1418" s="333"/>
      <c r="XCQ1418" s="333"/>
      <c r="XCR1418" s="333"/>
      <c r="XCS1418" s="333"/>
      <c r="XCT1418" s="333"/>
      <c r="XCU1418" s="333"/>
      <c r="XCV1418" s="333"/>
      <c r="XCW1418" s="333"/>
      <c r="XCX1418" s="333"/>
      <c r="XCY1418" s="333"/>
      <c r="XCZ1418" s="333"/>
      <c r="XDA1418" s="333"/>
      <c r="XDB1418" s="333"/>
      <c r="XDC1418" s="333"/>
      <c r="XDD1418" s="333"/>
      <c r="XDE1418" s="333"/>
      <c r="XDF1418" s="333"/>
      <c r="XDG1418" s="333"/>
      <c r="XDH1418" s="333"/>
      <c r="XDI1418" s="333"/>
      <c r="XDJ1418" s="333"/>
      <c r="XDK1418" s="333"/>
      <c r="XDL1418" s="333"/>
      <c r="XDM1418" s="333"/>
      <c r="XDN1418" s="333"/>
      <c r="XDO1418" s="333"/>
      <c r="XDP1418" s="333"/>
      <c r="XDQ1418" s="333"/>
      <c r="XDR1418" s="333"/>
      <c r="XDS1418" s="333"/>
      <c r="XDT1418" s="333"/>
      <c r="XDU1418" s="333"/>
      <c r="XDV1418" s="333"/>
      <c r="XDW1418" s="333"/>
      <c r="XDX1418" s="333"/>
      <c r="XDY1418" s="333"/>
      <c r="XDZ1418" s="333"/>
      <c r="XEA1418" s="333"/>
      <c r="XEB1418" s="333"/>
      <c r="XEC1418" s="333"/>
      <c r="XED1418" s="333"/>
      <c r="XEE1418" s="333"/>
      <c r="XEF1418" s="333"/>
      <c r="XEG1418" s="333"/>
      <c r="XEH1418" s="333"/>
      <c r="XEI1418" s="333"/>
      <c r="XEJ1418" s="333"/>
      <c r="XEK1418" s="333"/>
      <c r="XEL1418" s="333"/>
      <c r="XEM1418" s="333"/>
      <c r="XEN1418" s="333"/>
      <c r="XEO1418" s="333"/>
    </row>
    <row r="1419" spans="1:16369" s="356" customFormat="1" hidden="1">
      <c r="A1419" s="342" t="s">
        <v>1733</v>
      </c>
      <c r="B1419" s="63">
        <v>1</v>
      </c>
      <c r="C1419" s="320">
        <v>42491</v>
      </c>
      <c r="D1419" s="320" t="s">
        <v>946</v>
      </c>
      <c r="E1419" s="320">
        <v>42491</v>
      </c>
      <c r="F1419" s="321" t="s">
        <v>687</v>
      </c>
      <c r="G1419" s="321"/>
      <c r="H1419" s="322" t="s">
        <v>436</v>
      </c>
      <c r="I1419" s="446">
        <v>7460</v>
      </c>
      <c r="J1419" s="449">
        <v>16000</v>
      </c>
      <c r="K1419" s="437"/>
      <c r="L1419" s="446"/>
      <c r="M1419" s="98">
        <f t="shared" si="223"/>
        <v>119360000</v>
      </c>
      <c r="N1419" s="323" t="s">
        <v>275</v>
      </c>
      <c r="O1419" s="323" t="s">
        <v>8</v>
      </c>
      <c r="P1419" s="333"/>
      <c r="Q1419" s="333"/>
      <c r="R1419" s="333"/>
      <c r="S1419" s="333"/>
      <c r="T1419" s="333"/>
      <c r="U1419" s="333"/>
      <c r="V1419" s="333"/>
      <c r="W1419" s="333"/>
      <c r="X1419" s="333"/>
      <c r="Y1419" s="333"/>
      <c r="Z1419" s="333"/>
      <c r="AA1419" s="333"/>
      <c r="AB1419" s="333"/>
      <c r="AC1419" s="333"/>
      <c r="AD1419" s="333"/>
      <c r="AE1419" s="333"/>
      <c r="AF1419" s="333"/>
      <c r="AG1419" s="333"/>
      <c r="AH1419" s="333"/>
      <c r="AI1419" s="333"/>
      <c r="AJ1419" s="333"/>
      <c r="AK1419" s="333"/>
      <c r="AL1419" s="333"/>
      <c r="AM1419" s="333"/>
      <c r="AN1419" s="333"/>
      <c r="AO1419" s="333"/>
      <c r="AP1419" s="333"/>
      <c r="AQ1419" s="333"/>
      <c r="AR1419" s="333"/>
      <c r="AS1419" s="333"/>
      <c r="AT1419" s="333"/>
      <c r="AU1419" s="333"/>
      <c r="AV1419" s="333"/>
      <c r="AW1419" s="333"/>
      <c r="AX1419" s="333"/>
      <c r="AY1419" s="333"/>
      <c r="AZ1419" s="333"/>
      <c r="BA1419" s="333"/>
      <c r="BB1419" s="333"/>
      <c r="BC1419" s="333"/>
      <c r="BD1419" s="333"/>
      <c r="BE1419" s="333"/>
      <c r="BF1419" s="333"/>
      <c r="BG1419" s="333"/>
      <c r="BH1419" s="333"/>
      <c r="BI1419" s="333"/>
      <c r="BJ1419" s="333"/>
      <c r="BK1419" s="333"/>
      <c r="BL1419" s="333"/>
      <c r="BM1419" s="333"/>
      <c r="BN1419" s="333"/>
      <c r="BO1419" s="333"/>
      <c r="BP1419" s="333"/>
      <c r="BQ1419" s="333"/>
      <c r="BR1419" s="333"/>
      <c r="BS1419" s="333"/>
      <c r="BT1419" s="333"/>
      <c r="BU1419" s="333"/>
      <c r="BV1419" s="333"/>
      <c r="BW1419" s="333"/>
      <c r="BX1419" s="333"/>
      <c r="BY1419" s="333"/>
      <c r="BZ1419" s="333"/>
      <c r="CA1419" s="333"/>
      <c r="CB1419" s="333"/>
      <c r="CC1419" s="333"/>
      <c r="CD1419" s="333"/>
      <c r="CE1419" s="333"/>
      <c r="CF1419" s="333"/>
      <c r="CG1419" s="333"/>
      <c r="CH1419" s="333"/>
      <c r="CI1419" s="333"/>
      <c r="CJ1419" s="333"/>
      <c r="CK1419" s="333"/>
      <c r="CL1419" s="333"/>
      <c r="CM1419" s="333"/>
      <c r="CN1419" s="333"/>
      <c r="CO1419" s="333"/>
      <c r="CP1419" s="333"/>
      <c r="CQ1419" s="333"/>
      <c r="CR1419" s="333"/>
      <c r="CS1419" s="333"/>
      <c r="CT1419" s="333"/>
      <c r="CU1419" s="333"/>
      <c r="CV1419" s="333"/>
      <c r="CW1419" s="333"/>
      <c r="CX1419" s="333"/>
      <c r="CY1419" s="333"/>
      <c r="CZ1419" s="333"/>
      <c r="DA1419" s="333"/>
      <c r="DB1419" s="333"/>
      <c r="DC1419" s="333"/>
      <c r="DD1419" s="333"/>
      <c r="DE1419" s="333"/>
      <c r="DF1419" s="333"/>
      <c r="DG1419" s="333"/>
      <c r="DH1419" s="333"/>
      <c r="DI1419" s="333"/>
      <c r="DJ1419" s="333"/>
      <c r="DK1419" s="333"/>
      <c r="DL1419" s="333"/>
      <c r="DM1419" s="333"/>
      <c r="DN1419" s="333"/>
      <c r="DO1419" s="333"/>
      <c r="DP1419" s="333"/>
      <c r="DQ1419" s="333"/>
      <c r="DR1419" s="333"/>
      <c r="DS1419" s="333"/>
      <c r="DT1419" s="333"/>
      <c r="DU1419" s="333"/>
      <c r="DV1419" s="333"/>
      <c r="DW1419" s="333"/>
      <c r="DX1419" s="333"/>
      <c r="DY1419" s="333"/>
      <c r="DZ1419" s="333"/>
      <c r="EA1419" s="333"/>
      <c r="EB1419" s="333"/>
      <c r="EC1419" s="333"/>
      <c r="ED1419" s="333"/>
      <c r="EE1419" s="333"/>
      <c r="EF1419" s="333"/>
      <c r="EG1419" s="333"/>
      <c r="EH1419" s="333"/>
      <c r="EI1419" s="333"/>
      <c r="EJ1419" s="333"/>
      <c r="EK1419" s="333"/>
      <c r="EL1419" s="333"/>
      <c r="EM1419" s="333"/>
      <c r="EN1419" s="333"/>
      <c r="EO1419" s="333"/>
      <c r="EP1419" s="333"/>
      <c r="EQ1419" s="333"/>
      <c r="ER1419" s="333"/>
      <c r="ES1419" s="333"/>
      <c r="ET1419" s="333"/>
      <c r="EU1419" s="333"/>
      <c r="EV1419" s="333"/>
      <c r="EW1419" s="333"/>
      <c r="EX1419" s="333"/>
      <c r="EY1419" s="333"/>
      <c r="EZ1419" s="333"/>
      <c r="FA1419" s="333"/>
      <c r="FB1419" s="333"/>
      <c r="FC1419" s="333"/>
      <c r="FD1419" s="333"/>
      <c r="FE1419" s="333"/>
      <c r="FF1419" s="333"/>
      <c r="FG1419" s="333"/>
      <c r="FH1419" s="333"/>
      <c r="FI1419" s="333"/>
      <c r="FJ1419" s="333"/>
      <c r="FK1419" s="333"/>
      <c r="FL1419" s="333"/>
      <c r="FM1419" s="333"/>
      <c r="FN1419" s="333"/>
      <c r="FO1419" s="333"/>
      <c r="FP1419" s="333"/>
      <c r="FQ1419" s="333"/>
      <c r="FR1419" s="333"/>
      <c r="FS1419" s="333"/>
      <c r="FT1419" s="333"/>
      <c r="FU1419" s="333"/>
      <c r="FV1419" s="333"/>
      <c r="FW1419" s="333"/>
      <c r="FX1419" s="333"/>
      <c r="FY1419" s="333"/>
      <c r="FZ1419" s="333"/>
      <c r="GA1419" s="333"/>
      <c r="GB1419" s="333"/>
      <c r="GC1419" s="333"/>
      <c r="GD1419" s="333"/>
      <c r="GE1419" s="333"/>
      <c r="GF1419" s="333"/>
      <c r="GG1419" s="333"/>
      <c r="GH1419" s="333"/>
      <c r="GI1419" s="333"/>
      <c r="GJ1419" s="333"/>
      <c r="GK1419" s="333"/>
      <c r="GL1419" s="333"/>
      <c r="GM1419" s="333"/>
      <c r="GN1419" s="333"/>
      <c r="GO1419" s="333"/>
      <c r="GP1419" s="333"/>
      <c r="GQ1419" s="333"/>
      <c r="GR1419" s="333"/>
      <c r="GS1419" s="333"/>
      <c r="GT1419" s="333"/>
      <c r="GU1419" s="333"/>
      <c r="GV1419" s="333"/>
      <c r="GW1419" s="333"/>
      <c r="GX1419" s="333"/>
      <c r="GY1419" s="333"/>
      <c r="GZ1419" s="333"/>
      <c r="HA1419" s="333"/>
      <c r="HB1419" s="333"/>
      <c r="HC1419" s="333"/>
      <c r="HD1419" s="333"/>
      <c r="HE1419" s="333"/>
      <c r="HF1419" s="333"/>
      <c r="HG1419" s="333"/>
      <c r="HH1419" s="333"/>
      <c r="HI1419" s="333"/>
      <c r="HJ1419" s="333"/>
      <c r="HK1419" s="333"/>
      <c r="HL1419" s="333"/>
      <c r="HM1419" s="333"/>
      <c r="HN1419" s="333"/>
      <c r="HO1419" s="333"/>
      <c r="HP1419" s="333"/>
      <c r="HQ1419" s="333"/>
      <c r="HR1419" s="333"/>
      <c r="HS1419" s="333"/>
      <c r="HT1419" s="333"/>
      <c r="HU1419" s="333"/>
      <c r="HV1419" s="333"/>
      <c r="HW1419" s="333"/>
      <c r="HX1419" s="333"/>
      <c r="HY1419" s="333"/>
      <c r="HZ1419" s="333"/>
      <c r="IA1419" s="333"/>
      <c r="IB1419" s="333"/>
      <c r="IC1419" s="333"/>
      <c r="ID1419" s="333"/>
      <c r="IE1419" s="333"/>
      <c r="IF1419" s="333"/>
      <c r="IG1419" s="333"/>
      <c r="IH1419" s="333"/>
      <c r="II1419" s="333"/>
      <c r="IJ1419" s="333"/>
      <c r="IK1419" s="333"/>
      <c r="IL1419" s="333"/>
      <c r="IM1419" s="333"/>
      <c r="IN1419" s="333"/>
      <c r="IO1419" s="333"/>
      <c r="IP1419" s="333"/>
      <c r="IQ1419" s="333"/>
      <c r="IR1419" s="333"/>
      <c r="IS1419" s="333"/>
      <c r="IT1419" s="333"/>
      <c r="IU1419" s="333"/>
      <c r="IV1419" s="333"/>
      <c r="IW1419" s="333"/>
      <c r="IX1419" s="333"/>
      <c r="IY1419" s="333"/>
      <c r="IZ1419" s="333"/>
      <c r="JA1419" s="333"/>
      <c r="JB1419" s="333"/>
      <c r="JC1419" s="333"/>
      <c r="JD1419" s="333"/>
      <c r="JE1419" s="333"/>
      <c r="JF1419" s="333"/>
      <c r="JG1419" s="333"/>
      <c r="JH1419" s="333"/>
      <c r="JI1419" s="333"/>
      <c r="JJ1419" s="333"/>
      <c r="JK1419" s="333"/>
      <c r="JL1419" s="333"/>
      <c r="JM1419" s="333"/>
      <c r="JN1419" s="333"/>
      <c r="JO1419" s="333"/>
      <c r="JP1419" s="333"/>
      <c r="JQ1419" s="333"/>
      <c r="JR1419" s="333"/>
      <c r="JS1419" s="333"/>
      <c r="JT1419" s="333"/>
      <c r="JU1419" s="333"/>
      <c r="JV1419" s="333"/>
      <c r="JW1419" s="333"/>
      <c r="JX1419" s="333"/>
      <c r="JY1419" s="333"/>
      <c r="JZ1419" s="333"/>
      <c r="KA1419" s="333"/>
      <c r="KB1419" s="333"/>
      <c r="KC1419" s="333"/>
      <c r="KD1419" s="333"/>
      <c r="KE1419" s="333"/>
      <c r="KF1419" s="333"/>
      <c r="KG1419" s="333"/>
      <c r="KH1419" s="333"/>
      <c r="KI1419" s="333"/>
      <c r="KJ1419" s="333"/>
      <c r="KK1419" s="333"/>
      <c r="KL1419" s="333"/>
      <c r="KM1419" s="333"/>
      <c r="KN1419" s="333"/>
      <c r="KO1419" s="333"/>
      <c r="KP1419" s="333"/>
      <c r="KQ1419" s="333"/>
      <c r="KR1419" s="333"/>
      <c r="KS1419" s="333"/>
      <c r="KT1419" s="333"/>
      <c r="KU1419" s="333"/>
      <c r="KV1419" s="333"/>
      <c r="KW1419" s="333"/>
      <c r="KX1419" s="333"/>
      <c r="KY1419" s="333"/>
      <c r="KZ1419" s="333"/>
      <c r="LA1419" s="333"/>
      <c r="LB1419" s="333"/>
      <c r="LC1419" s="333"/>
      <c r="LD1419" s="333"/>
      <c r="LE1419" s="333"/>
      <c r="LF1419" s="333"/>
      <c r="LG1419" s="333"/>
      <c r="LH1419" s="333"/>
      <c r="LI1419" s="333"/>
      <c r="LJ1419" s="333"/>
      <c r="LK1419" s="333"/>
      <c r="LL1419" s="333"/>
      <c r="LM1419" s="333"/>
      <c r="LN1419" s="333"/>
      <c r="LO1419" s="333"/>
      <c r="LP1419" s="333"/>
      <c r="LQ1419" s="333"/>
      <c r="LR1419" s="333"/>
      <c r="LS1419" s="333"/>
      <c r="LT1419" s="333"/>
      <c r="LU1419" s="333"/>
      <c r="LV1419" s="333"/>
      <c r="LW1419" s="333"/>
      <c r="LX1419" s="333"/>
      <c r="LY1419" s="333"/>
      <c r="LZ1419" s="333"/>
      <c r="MA1419" s="333"/>
      <c r="MB1419" s="333"/>
      <c r="MC1419" s="333"/>
      <c r="MD1419" s="333"/>
      <c r="ME1419" s="333"/>
      <c r="MF1419" s="333"/>
      <c r="MG1419" s="333"/>
      <c r="MH1419" s="333"/>
      <c r="MI1419" s="333"/>
      <c r="MJ1419" s="333"/>
      <c r="MK1419" s="333"/>
      <c r="ML1419" s="333"/>
      <c r="MM1419" s="333"/>
      <c r="MN1419" s="333"/>
      <c r="MO1419" s="333"/>
      <c r="MP1419" s="333"/>
      <c r="MQ1419" s="333"/>
      <c r="MR1419" s="333"/>
      <c r="MS1419" s="333"/>
      <c r="MT1419" s="333"/>
      <c r="MU1419" s="333"/>
      <c r="MV1419" s="333"/>
      <c r="MW1419" s="333"/>
      <c r="MX1419" s="333"/>
      <c r="MY1419" s="333"/>
      <c r="MZ1419" s="333"/>
      <c r="NA1419" s="333"/>
      <c r="NB1419" s="333"/>
      <c r="NC1419" s="333"/>
      <c r="ND1419" s="333"/>
      <c r="NE1419" s="333"/>
      <c r="NF1419" s="333"/>
      <c r="NG1419" s="333"/>
      <c r="NH1419" s="333"/>
      <c r="NI1419" s="333"/>
      <c r="NJ1419" s="333"/>
      <c r="NK1419" s="333"/>
      <c r="NL1419" s="333"/>
      <c r="NM1419" s="333"/>
      <c r="NN1419" s="333"/>
      <c r="NO1419" s="333"/>
      <c r="NP1419" s="333"/>
      <c r="NQ1419" s="333"/>
      <c r="NR1419" s="333"/>
      <c r="NS1419" s="333"/>
      <c r="NT1419" s="333"/>
      <c r="NU1419" s="333"/>
      <c r="NV1419" s="333"/>
      <c r="NW1419" s="333"/>
      <c r="NX1419" s="333"/>
      <c r="NY1419" s="333"/>
      <c r="NZ1419" s="333"/>
      <c r="OA1419" s="333"/>
      <c r="OB1419" s="333"/>
      <c r="OC1419" s="333"/>
      <c r="OD1419" s="333"/>
      <c r="OE1419" s="333"/>
      <c r="OF1419" s="333"/>
      <c r="OG1419" s="333"/>
      <c r="OH1419" s="333"/>
      <c r="OI1419" s="333"/>
      <c r="OJ1419" s="333"/>
      <c r="OK1419" s="333"/>
      <c r="OL1419" s="333"/>
      <c r="OM1419" s="333"/>
      <c r="ON1419" s="333"/>
      <c r="OO1419" s="333"/>
      <c r="OP1419" s="333"/>
      <c r="OQ1419" s="333"/>
      <c r="OR1419" s="333"/>
      <c r="OS1419" s="333"/>
      <c r="OT1419" s="333"/>
      <c r="OU1419" s="333"/>
      <c r="OV1419" s="333"/>
      <c r="OW1419" s="333"/>
      <c r="OX1419" s="333"/>
      <c r="OY1419" s="333"/>
      <c r="OZ1419" s="333"/>
      <c r="PA1419" s="333"/>
      <c r="PB1419" s="333"/>
      <c r="PC1419" s="333"/>
      <c r="PD1419" s="333"/>
      <c r="PE1419" s="333"/>
      <c r="PF1419" s="333"/>
      <c r="PG1419" s="333"/>
      <c r="PH1419" s="333"/>
      <c r="PI1419" s="333"/>
      <c r="PJ1419" s="333"/>
      <c r="PK1419" s="333"/>
      <c r="PL1419" s="333"/>
      <c r="PM1419" s="333"/>
      <c r="PN1419" s="333"/>
      <c r="PO1419" s="333"/>
      <c r="PP1419" s="333"/>
      <c r="PQ1419" s="333"/>
      <c r="PR1419" s="333"/>
      <c r="PS1419" s="333"/>
      <c r="PT1419" s="333"/>
      <c r="PU1419" s="333"/>
      <c r="PV1419" s="333"/>
      <c r="PW1419" s="333"/>
      <c r="PX1419" s="333"/>
      <c r="PY1419" s="333"/>
      <c r="PZ1419" s="333"/>
      <c r="QA1419" s="333"/>
      <c r="QB1419" s="333"/>
      <c r="QC1419" s="333"/>
      <c r="QD1419" s="333"/>
      <c r="QE1419" s="333"/>
      <c r="QF1419" s="333"/>
      <c r="QG1419" s="333"/>
      <c r="QH1419" s="333"/>
      <c r="QI1419" s="333"/>
      <c r="QJ1419" s="333"/>
      <c r="QK1419" s="333"/>
      <c r="QL1419" s="333"/>
      <c r="QM1419" s="333"/>
      <c r="QN1419" s="333"/>
      <c r="QO1419" s="333"/>
      <c r="QP1419" s="333"/>
      <c r="QQ1419" s="333"/>
      <c r="QR1419" s="333"/>
      <c r="QS1419" s="333"/>
      <c r="QT1419" s="333"/>
      <c r="QU1419" s="333"/>
      <c r="QV1419" s="333"/>
      <c r="QW1419" s="333"/>
      <c r="QX1419" s="333"/>
      <c r="QY1419" s="333"/>
      <c r="QZ1419" s="333"/>
      <c r="RA1419" s="333"/>
      <c r="RB1419" s="333"/>
      <c r="RC1419" s="333"/>
      <c r="RD1419" s="333"/>
      <c r="RE1419" s="333"/>
      <c r="RF1419" s="333"/>
      <c r="RG1419" s="333"/>
      <c r="RH1419" s="333"/>
      <c r="RI1419" s="333"/>
      <c r="RJ1419" s="333"/>
      <c r="RK1419" s="333"/>
      <c r="RL1419" s="333"/>
      <c r="RM1419" s="333"/>
      <c r="RN1419" s="333"/>
      <c r="RO1419" s="333"/>
      <c r="RP1419" s="333"/>
      <c r="RQ1419" s="333"/>
      <c r="RR1419" s="333"/>
      <c r="RS1419" s="333"/>
      <c r="RT1419" s="333"/>
      <c r="RU1419" s="333"/>
      <c r="RV1419" s="333"/>
      <c r="RW1419" s="333"/>
      <c r="RX1419" s="333"/>
      <c r="RY1419" s="333"/>
      <c r="RZ1419" s="333"/>
      <c r="SA1419" s="333"/>
      <c r="SB1419" s="333"/>
      <c r="SC1419" s="333"/>
      <c r="SD1419" s="333"/>
      <c r="SE1419" s="333"/>
      <c r="SF1419" s="333"/>
      <c r="SG1419" s="333"/>
      <c r="SH1419" s="333"/>
      <c r="SI1419" s="333"/>
      <c r="SJ1419" s="333"/>
      <c r="SK1419" s="333"/>
      <c r="SL1419" s="333"/>
      <c r="SM1419" s="333"/>
      <c r="SN1419" s="333"/>
      <c r="SO1419" s="333"/>
      <c r="SP1419" s="333"/>
      <c r="SQ1419" s="333"/>
      <c r="SR1419" s="333"/>
      <c r="SS1419" s="333"/>
      <c r="ST1419" s="333"/>
      <c r="SU1419" s="333"/>
      <c r="SV1419" s="333"/>
      <c r="SW1419" s="333"/>
      <c r="SX1419" s="333"/>
      <c r="SY1419" s="333"/>
      <c r="SZ1419" s="333"/>
      <c r="TA1419" s="333"/>
      <c r="TB1419" s="333"/>
      <c r="TC1419" s="333"/>
      <c r="TD1419" s="333"/>
      <c r="TE1419" s="333"/>
      <c r="TF1419" s="333"/>
      <c r="TG1419" s="333"/>
      <c r="TH1419" s="333"/>
      <c r="TI1419" s="333"/>
      <c r="TJ1419" s="333"/>
      <c r="TK1419" s="333"/>
      <c r="TL1419" s="333"/>
      <c r="TM1419" s="333"/>
      <c r="TN1419" s="333"/>
      <c r="TO1419" s="333"/>
      <c r="TP1419" s="333"/>
      <c r="TQ1419" s="333"/>
      <c r="TR1419" s="333"/>
      <c r="TS1419" s="333"/>
      <c r="TT1419" s="333"/>
      <c r="TU1419" s="333"/>
      <c r="TV1419" s="333"/>
      <c r="TW1419" s="333"/>
      <c r="TX1419" s="333"/>
      <c r="TY1419" s="333"/>
      <c r="TZ1419" s="333"/>
      <c r="UA1419" s="333"/>
      <c r="UB1419" s="333"/>
      <c r="UC1419" s="333"/>
      <c r="UD1419" s="333"/>
      <c r="UE1419" s="333"/>
      <c r="UF1419" s="333"/>
      <c r="UG1419" s="333"/>
      <c r="UH1419" s="333"/>
      <c r="UI1419" s="333"/>
      <c r="UJ1419" s="333"/>
      <c r="UK1419" s="333"/>
      <c r="UL1419" s="333"/>
      <c r="UM1419" s="333"/>
      <c r="UN1419" s="333"/>
      <c r="UO1419" s="333"/>
      <c r="UP1419" s="333"/>
      <c r="UQ1419" s="333"/>
      <c r="UR1419" s="333"/>
      <c r="US1419" s="333"/>
      <c r="UT1419" s="333"/>
      <c r="UU1419" s="333"/>
      <c r="UV1419" s="333"/>
      <c r="UW1419" s="333"/>
      <c r="UX1419" s="333"/>
      <c r="UY1419" s="333"/>
      <c r="UZ1419" s="333"/>
      <c r="VA1419" s="333"/>
      <c r="VB1419" s="333"/>
      <c r="VC1419" s="333"/>
      <c r="VD1419" s="333"/>
      <c r="VE1419" s="333"/>
      <c r="VF1419" s="333"/>
      <c r="VG1419" s="333"/>
      <c r="VH1419" s="333"/>
      <c r="VI1419" s="333"/>
      <c r="VJ1419" s="333"/>
      <c r="VK1419" s="333"/>
      <c r="VL1419" s="333"/>
      <c r="VM1419" s="333"/>
      <c r="VN1419" s="333"/>
      <c r="VO1419" s="333"/>
      <c r="VP1419" s="333"/>
      <c r="VQ1419" s="333"/>
      <c r="VR1419" s="333"/>
      <c r="VS1419" s="333"/>
      <c r="VT1419" s="333"/>
      <c r="VU1419" s="333"/>
      <c r="VV1419" s="333"/>
      <c r="VW1419" s="333"/>
      <c r="VX1419" s="333"/>
      <c r="VY1419" s="333"/>
      <c r="VZ1419" s="333"/>
      <c r="WA1419" s="333"/>
      <c r="WB1419" s="333"/>
      <c r="WC1419" s="333"/>
      <c r="WD1419" s="333"/>
      <c r="WE1419" s="333"/>
      <c r="WF1419" s="333"/>
      <c r="WG1419" s="333"/>
      <c r="WH1419" s="333"/>
      <c r="WI1419" s="333"/>
      <c r="WJ1419" s="333"/>
      <c r="WK1419" s="333"/>
      <c r="WL1419" s="333"/>
      <c r="WM1419" s="333"/>
      <c r="WN1419" s="333"/>
      <c r="WO1419" s="333"/>
      <c r="WP1419" s="333"/>
      <c r="WQ1419" s="333"/>
      <c r="WR1419" s="333"/>
      <c r="WS1419" s="333"/>
      <c r="WT1419" s="333"/>
      <c r="WU1419" s="333"/>
      <c r="WV1419" s="333"/>
      <c r="WW1419" s="333"/>
      <c r="WX1419" s="333"/>
      <c r="WY1419" s="333"/>
      <c r="WZ1419" s="333"/>
      <c r="XA1419" s="333"/>
      <c r="XB1419" s="333"/>
      <c r="XC1419" s="333"/>
      <c r="XD1419" s="333"/>
      <c r="XE1419" s="333"/>
      <c r="XF1419" s="333"/>
      <c r="XG1419" s="333"/>
      <c r="XH1419" s="333"/>
      <c r="XI1419" s="333"/>
      <c r="XJ1419" s="333"/>
      <c r="XK1419" s="333"/>
      <c r="XL1419" s="333"/>
      <c r="XM1419" s="333"/>
      <c r="XN1419" s="333"/>
      <c r="XO1419" s="333"/>
      <c r="XP1419" s="333"/>
      <c r="XQ1419" s="333"/>
      <c r="XR1419" s="333"/>
      <c r="XS1419" s="333"/>
      <c r="XT1419" s="333"/>
      <c r="XU1419" s="333"/>
      <c r="XV1419" s="333"/>
      <c r="XW1419" s="333"/>
      <c r="XX1419" s="333"/>
      <c r="XY1419" s="333"/>
      <c r="XZ1419" s="333"/>
      <c r="YA1419" s="333"/>
      <c r="YB1419" s="333"/>
      <c r="YC1419" s="333"/>
      <c r="YD1419" s="333"/>
      <c r="YE1419" s="333"/>
      <c r="YF1419" s="333"/>
      <c r="YG1419" s="333"/>
      <c r="YH1419" s="333"/>
      <c r="YI1419" s="333"/>
      <c r="YJ1419" s="333"/>
      <c r="YK1419" s="333"/>
      <c r="YL1419" s="333"/>
      <c r="YM1419" s="333"/>
      <c r="YN1419" s="333"/>
      <c r="YO1419" s="333"/>
      <c r="YP1419" s="333"/>
      <c r="YQ1419" s="333"/>
      <c r="YR1419" s="333"/>
      <c r="YS1419" s="333"/>
      <c r="YT1419" s="333"/>
      <c r="YU1419" s="333"/>
      <c r="YV1419" s="333"/>
      <c r="YW1419" s="333"/>
      <c r="YX1419" s="333"/>
      <c r="YY1419" s="333"/>
      <c r="YZ1419" s="333"/>
      <c r="ZA1419" s="333"/>
      <c r="ZB1419" s="333"/>
      <c r="ZC1419" s="333"/>
      <c r="ZD1419" s="333"/>
      <c r="ZE1419" s="333"/>
      <c r="ZF1419" s="333"/>
      <c r="ZG1419" s="333"/>
      <c r="ZH1419" s="333"/>
      <c r="ZI1419" s="333"/>
      <c r="ZJ1419" s="333"/>
      <c r="ZK1419" s="333"/>
      <c r="ZL1419" s="333"/>
      <c r="ZM1419" s="333"/>
      <c r="ZN1419" s="333"/>
      <c r="ZO1419" s="333"/>
      <c r="ZP1419" s="333"/>
      <c r="ZQ1419" s="333"/>
      <c r="ZR1419" s="333"/>
      <c r="ZS1419" s="333"/>
      <c r="ZT1419" s="333"/>
      <c r="ZU1419" s="333"/>
      <c r="ZV1419" s="333"/>
      <c r="ZW1419" s="333"/>
      <c r="ZX1419" s="333"/>
      <c r="ZY1419" s="333"/>
      <c r="ZZ1419" s="333"/>
      <c r="AAA1419" s="333"/>
      <c r="AAB1419" s="333"/>
      <c r="AAC1419" s="333"/>
      <c r="AAD1419" s="333"/>
      <c r="AAE1419" s="333"/>
      <c r="AAF1419" s="333"/>
      <c r="AAG1419" s="333"/>
      <c r="AAH1419" s="333"/>
      <c r="AAI1419" s="333"/>
      <c r="AAJ1419" s="333"/>
      <c r="AAK1419" s="333"/>
      <c r="AAL1419" s="333"/>
      <c r="AAM1419" s="333"/>
      <c r="AAN1419" s="333"/>
      <c r="AAO1419" s="333"/>
      <c r="AAP1419" s="333"/>
      <c r="AAQ1419" s="333"/>
      <c r="AAR1419" s="333"/>
      <c r="AAS1419" s="333"/>
      <c r="AAT1419" s="333"/>
      <c r="AAU1419" s="333"/>
      <c r="AAV1419" s="333"/>
      <c r="AAW1419" s="333"/>
      <c r="AAX1419" s="333"/>
      <c r="AAY1419" s="333"/>
      <c r="AAZ1419" s="333"/>
      <c r="ABA1419" s="333"/>
      <c r="ABB1419" s="333"/>
      <c r="ABC1419" s="333"/>
      <c r="ABD1419" s="333"/>
      <c r="ABE1419" s="333"/>
      <c r="ABF1419" s="333"/>
      <c r="ABG1419" s="333"/>
      <c r="ABH1419" s="333"/>
      <c r="ABI1419" s="333"/>
      <c r="ABJ1419" s="333"/>
      <c r="ABK1419" s="333"/>
      <c r="ABL1419" s="333"/>
      <c r="ABM1419" s="333"/>
      <c r="ABN1419" s="333"/>
      <c r="ABO1419" s="333"/>
      <c r="ABP1419" s="333"/>
      <c r="ABQ1419" s="333"/>
      <c r="ABR1419" s="333"/>
      <c r="ABS1419" s="333"/>
      <c r="ABT1419" s="333"/>
      <c r="ABU1419" s="333"/>
      <c r="ABV1419" s="333"/>
      <c r="ABW1419" s="333"/>
      <c r="ABX1419" s="333"/>
      <c r="ABY1419" s="333"/>
      <c r="ABZ1419" s="333"/>
      <c r="ACA1419" s="333"/>
      <c r="ACB1419" s="333"/>
      <c r="ACC1419" s="333"/>
      <c r="ACD1419" s="333"/>
      <c r="ACE1419" s="333"/>
      <c r="ACF1419" s="333"/>
      <c r="ACG1419" s="333"/>
      <c r="ACH1419" s="333"/>
      <c r="ACI1419" s="333"/>
      <c r="ACJ1419" s="333"/>
      <c r="ACK1419" s="333"/>
      <c r="ACL1419" s="333"/>
      <c r="ACM1419" s="333"/>
      <c r="ACN1419" s="333"/>
      <c r="ACO1419" s="333"/>
      <c r="ACP1419" s="333"/>
      <c r="ACQ1419" s="333"/>
      <c r="ACR1419" s="333"/>
      <c r="ACS1419" s="333"/>
      <c r="ACT1419" s="333"/>
      <c r="ACU1419" s="333"/>
      <c r="ACV1419" s="333"/>
      <c r="ACW1419" s="333"/>
      <c r="ACX1419" s="333"/>
      <c r="ACY1419" s="333"/>
      <c r="ACZ1419" s="333"/>
      <c r="ADA1419" s="333"/>
      <c r="ADB1419" s="333"/>
      <c r="ADC1419" s="333"/>
      <c r="ADD1419" s="333"/>
      <c r="ADE1419" s="333"/>
      <c r="ADF1419" s="333"/>
      <c r="ADG1419" s="333"/>
      <c r="ADH1419" s="333"/>
      <c r="ADI1419" s="333"/>
      <c r="ADJ1419" s="333"/>
      <c r="ADK1419" s="333"/>
      <c r="ADL1419" s="333"/>
      <c r="ADM1419" s="333"/>
      <c r="ADN1419" s="333"/>
      <c r="ADO1419" s="333"/>
      <c r="ADP1419" s="333"/>
      <c r="ADQ1419" s="333"/>
      <c r="ADR1419" s="333"/>
      <c r="ADS1419" s="333"/>
      <c r="ADT1419" s="333"/>
      <c r="ADU1419" s="333"/>
      <c r="ADV1419" s="333"/>
      <c r="ADW1419" s="333"/>
      <c r="ADX1419" s="333"/>
      <c r="ADY1419" s="333"/>
      <c r="ADZ1419" s="333"/>
      <c r="AEA1419" s="333"/>
      <c r="AEB1419" s="333"/>
      <c r="AEC1419" s="333"/>
      <c r="AED1419" s="333"/>
      <c r="AEE1419" s="333"/>
      <c r="AEF1419" s="333"/>
      <c r="AEG1419" s="333"/>
      <c r="AEH1419" s="333"/>
      <c r="AEI1419" s="333"/>
      <c r="AEJ1419" s="333"/>
      <c r="AEK1419" s="333"/>
      <c r="AEL1419" s="333"/>
      <c r="AEM1419" s="333"/>
      <c r="AEN1419" s="333"/>
      <c r="AEO1419" s="333"/>
      <c r="AEP1419" s="333"/>
      <c r="AEQ1419" s="333"/>
      <c r="AER1419" s="333"/>
      <c r="AES1419" s="333"/>
      <c r="AET1419" s="333"/>
      <c r="AEU1419" s="333"/>
      <c r="AEV1419" s="333"/>
      <c r="AEW1419" s="333"/>
      <c r="AEX1419" s="333"/>
      <c r="AEY1419" s="333"/>
      <c r="AEZ1419" s="333"/>
      <c r="AFA1419" s="333"/>
      <c r="AFB1419" s="333"/>
      <c r="AFC1419" s="333"/>
      <c r="AFD1419" s="333"/>
      <c r="AFE1419" s="333"/>
      <c r="AFF1419" s="333"/>
      <c r="AFG1419" s="333"/>
      <c r="AFH1419" s="333"/>
      <c r="AFI1419" s="333"/>
      <c r="AFJ1419" s="333"/>
      <c r="AFK1419" s="333"/>
      <c r="AFL1419" s="333"/>
      <c r="AFM1419" s="333"/>
      <c r="AFN1419" s="333"/>
      <c r="AFO1419" s="333"/>
      <c r="AFP1419" s="333"/>
      <c r="AFQ1419" s="333"/>
      <c r="AFR1419" s="333"/>
      <c r="AFS1419" s="333"/>
      <c r="AFT1419" s="333"/>
      <c r="AFU1419" s="333"/>
      <c r="AFV1419" s="333"/>
      <c r="AFW1419" s="333"/>
      <c r="AFX1419" s="333"/>
      <c r="AFY1419" s="333"/>
      <c r="AFZ1419" s="333"/>
      <c r="AGA1419" s="333"/>
      <c r="AGB1419" s="333"/>
      <c r="AGC1419" s="333"/>
      <c r="AGD1419" s="333"/>
      <c r="AGE1419" s="333"/>
      <c r="AGF1419" s="333"/>
      <c r="AGG1419" s="333"/>
      <c r="AGH1419" s="333"/>
      <c r="AGI1419" s="333"/>
      <c r="AGJ1419" s="333"/>
      <c r="AGK1419" s="333"/>
      <c r="AGL1419" s="333"/>
      <c r="AGM1419" s="333"/>
      <c r="AGN1419" s="333"/>
      <c r="AGO1419" s="333"/>
      <c r="AGP1419" s="333"/>
      <c r="AGQ1419" s="333"/>
      <c r="AGR1419" s="333"/>
      <c r="AGS1419" s="333"/>
      <c r="AGT1419" s="333"/>
      <c r="AGU1419" s="333"/>
      <c r="AGV1419" s="333"/>
      <c r="AGW1419" s="333"/>
      <c r="AGX1419" s="333"/>
      <c r="AGY1419" s="333"/>
      <c r="AGZ1419" s="333"/>
      <c r="AHA1419" s="333"/>
      <c r="AHB1419" s="333"/>
      <c r="AHC1419" s="333"/>
      <c r="AHD1419" s="333"/>
      <c r="AHE1419" s="333"/>
      <c r="AHF1419" s="333"/>
      <c r="AHG1419" s="333"/>
      <c r="AHH1419" s="333"/>
      <c r="AHI1419" s="333"/>
      <c r="AHJ1419" s="333"/>
      <c r="AHK1419" s="333"/>
      <c r="AHL1419" s="333"/>
      <c r="AHM1419" s="333"/>
      <c r="AHN1419" s="333"/>
      <c r="AHO1419" s="333"/>
      <c r="AHP1419" s="333"/>
      <c r="AHQ1419" s="333"/>
      <c r="AHR1419" s="333"/>
      <c r="AHS1419" s="333"/>
      <c r="AHT1419" s="333"/>
      <c r="AHU1419" s="333"/>
      <c r="AHV1419" s="333"/>
      <c r="AHW1419" s="333"/>
      <c r="AHX1419" s="333"/>
      <c r="AHY1419" s="333"/>
      <c r="AHZ1419" s="333"/>
      <c r="AIA1419" s="333"/>
      <c r="AIB1419" s="333"/>
      <c r="AIC1419" s="333"/>
      <c r="AID1419" s="333"/>
      <c r="AIE1419" s="333"/>
      <c r="AIF1419" s="333"/>
      <c r="AIG1419" s="333"/>
      <c r="AIH1419" s="333"/>
      <c r="AII1419" s="333"/>
      <c r="AIJ1419" s="333"/>
      <c r="AIK1419" s="333"/>
      <c r="AIL1419" s="333"/>
      <c r="AIM1419" s="333"/>
      <c r="AIN1419" s="333"/>
      <c r="AIO1419" s="333"/>
      <c r="AIP1419" s="333"/>
      <c r="AIQ1419" s="333"/>
      <c r="AIR1419" s="333"/>
      <c r="AIS1419" s="333"/>
      <c r="AIT1419" s="333"/>
      <c r="AIU1419" s="333"/>
      <c r="AIV1419" s="333"/>
      <c r="AIW1419" s="333"/>
      <c r="AIX1419" s="333"/>
      <c r="AIY1419" s="333"/>
      <c r="AIZ1419" s="333"/>
      <c r="AJA1419" s="333"/>
      <c r="AJB1419" s="333"/>
      <c r="AJC1419" s="333"/>
      <c r="AJD1419" s="333"/>
      <c r="AJE1419" s="333"/>
      <c r="AJF1419" s="333"/>
      <c r="AJG1419" s="333"/>
      <c r="AJH1419" s="333"/>
      <c r="AJI1419" s="333"/>
      <c r="AJJ1419" s="333"/>
      <c r="AJK1419" s="333"/>
      <c r="AJL1419" s="333"/>
      <c r="AJM1419" s="333"/>
      <c r="AJN1419" s="333"/>
      <c r="AJO1419" s="333"/>
      <c r="AJP1419" s="333"/>
      <c r="AJQ1419" s="333"/>
      <c r="AJR1419" s="333"/>
      <c r="AJS1419" s="333"/>
      <c r="AJT1419" s="333"/>
      <c r="AJU1419" s="333"/>
      <c r="AJV1419" s="333"/>
      <c r="AJW1419" s="333"/>
      <c r="AJX1419" s="333"/>
      <c r="AJY1419" s="333"/>
      <c r="AJZ1419" s="333"/>
      <c r="AKA1419" s="333"/>
      <c r="AKB1419" s="333"/>
      <c r="AKC1419" s="333"/>
      <c r="AKD1419" s="333"/>
      <c r="AKE1419" s="333"/>
      <c r="AKF1419" s="333"/>
      <c r="AKG1419" s="333"/>
      <c r="AKH1419" s="333"/>
      <c r="AKI1419" s="333"/>
      <c r="AKJ1419" s="333"/>
      <c r="AKK1419" s="333"/>
      <c r="AKL1419" s="333"/>
      <c r="AKM1419" s="333"/>
      <c r="AKN1419" s="333"/>
      <c r="AKO1419" s="333"/>
      <c r="AKP1419" s="333"/>
      <c r="AKQ1419" s="333"/>
      <c r="AKR1419" s="333"/>
      <c r="AKS1419" s="333"/>
      <c r="AKT1419" s="333"/>
      <c r="AKU1419" s="333"/>
      <c r="AKV1419" s="333"/>
      <c r="AKW1419" s="333"/>
      <c r="AKX1419" s="333"/>
      <c r="AKY1419" s="333"/>
      <c r="AKZ1419" s="333"/>
      <c r="ALA1419" s="333"/>
      <c r="ALB1419" s="333"/>
      <c r="ALC1419" s="333"/>
      <c r="ALD1419" s="333"/>
      <c r="ALE1419" s="333"/>
      <c r="ALF1419" s="333"/>
      <c r="ALG1419" s="333"/>
      <c r="ALH1419" s="333"/>
      <c r="ALI1419" s="333"/>
      <c r="ALJ1419" s="333"/>
      <c r="ALK1419" s="333"/>
      <c r="ALL1419" s="333"/>
      <c r="ALM1419" s="333"/>
      <c r="ALN1419" s="333"/>
      <c r="ALO1419" s="333"/>
      <c r="ALP1419" s="333"/>
      <c r="ALQ1419" s="333"/>
      <c r="ALR1419" s="333"/>
      <c r="ALS1419" s="333"/>
      <c r="ALT1419" s="333"/>
      <c r="ALU1419" s="333"/>
      <c r="ALV1419" s="333"/>
      <c r="ALW1419" s="333"/>
      <c r="ALX1419" s="333"/>
      <c r="ALY1419" s="333"/>
      <c r="ALZ1419" s="333"/>
      <c r="AMA1419" s="333"/>
      <c r="AMB1419" s="333"/>
      <c r="AMC1419" s="333"/>
      <c r="AMD1419" s="333"/>
      <c r="AME1419" s="333"/>
      <c r="AMF1419" s="333"/>
      <c r="AMG1419" s="333"/>
      <c r="AMH1419" s="333"/>
      <c r="AMI1419" s="333"/>
      <c r="AMJ1419" s="333"/>
      <c r="AMK1419" s="333"/>
      <c r="AML1419" s="333"/>
      <c r="AMM1419" s="333"/>
      <c r="AMN1419" s="333"/>
      <c r="AMO1419" s="333"/>
      <c r="AMP1419" s="333"/>
      <c r="AMQ1419" s="333"/>
      <c r="AMR1419" s="333"/>
      <c r="AMS1419" s="333"/>
      <c r="AMT1419" s="333"/>
      <c r="AMU1419" s="333"/>
      <c r="AMV1419" s="333"/>
      <c r="AMW1419" s="333"/>
      <c r="AMX1419" s="333"/>
      <c r="AMY1419" s="333"/>
      <c r="AMZ1419" s="333"/>
      <c r="ANA1419" s="333"/>
      <c r="ANB1419" s="333"/>
      <c r="ANC1419" s="333"/>
      <c r="AND1419" s="333"/>
      <c r="ANE1419" s="333"/>
      <c r="ANF1419" s="333"/>
      <c r="ANG1419" s="333"/>
      <c r="ANH1419" s="333"/>
      <c r="ANI1419" s="333"/>
      <c r="ANJ1419" s="333"/>
      <c r="ANK1419" s="333"/>
      <c r="ANL1419" s="333"/>
      <c r="ANM1419" s="333"/>
      <c r="ANN1419" s="333"/>
      <c r="ANO1419" s="333"/>
      <c r="ANP1419" s="333"/>
      <c r="ANQ1419" s="333"/>
      <c r="ANR1419" s="333"/>
      <c r="ANS1419" s="333"/>
      <c r="ANT1419" s="333"/>
      <c r="ANU1419" s="333"/>
      <c r="ANV1419" s="333"/>
      <c r="ANW1419" s="333"/>
      <c r="ANX1419" s="333"/>
      <c r="ANY1419" s="333"/>
      <c r="ANZ1419" s="333"/>
      <c r="AOA1419" s="333"/>
      <c r="AOB1419" s="333"/>
      <c r="AOC1419" s="333"/>
      <c r="AOD1419" s="333"/>
      <c r="AOE1419" s="333"/>
      <c r="AOF1419" s="333"/>
      <c r="AOG1419" s="333"/>
      <c r="AOH1419" s="333"/>
      <c r="AOI1419" s="333"/>
      <c r="AOJ1419" s="333"/>
      <c r="AOK1419" s="333"/>
      <c r="AOL1419" s="333"/>
      <c r="AOM1419" s="333"/>
      <c r="AON1419" s="333"/>
      <c r="AOO1419" s="333"/>
      <c r="AOP1419" s="333"/>
      <c r="AOQ1419" s="333"/>
      <c r="AOR1419" s="333"/>
      <c r="AOS1419" s="333"/>
      <c r="AOT1419" s="333"/>
      <c r="AOU1419" s="333"/>
      <c r="AOV1419" s="333"/>
      <c r="AOW1419" s="333"/>
      <c r="AOX1419" s="333"/>
      <c r="AOY1419" s="333"/>
      <c r="AOZ1419" s="333"/>
      <c r="APA1419" s="333"/>
      <c r="APB1419" s="333"/>
      <c r="APC1419" s="333"/>
      <c r="APD1419" s="333"/>
      <c r="APE1419" s="333"/>
      <c r="APF1419" s="333"/>
      <c r="APG1419" s="333"/>
      <c r="APH1419" s="333"/>
      <c r="API1419" s="333"/>
      <c r="APJ1419" s="333"/>
      <c r="APK1419" s="333"/>
      <c r="APL1419" s="333"/>
      <c r="APM1419" s="333"/>
      <c r="APN1419" s="333"/>
      <c r="APO1419" s="333"/>
      <c r="APP1419" s="333"/>
      <c r="APQ1419" s="333"/>
      <c r="APR1419" s="333"/>
      <c r="APS1419" s="333"/>
      <c r="APT1419" s="333"/>
      <c r="APU1419" s="333"/>
      <c r="APV1419" s="333"/>
      <c r="APW1419" s="333"/>
      <c r="APX1419" s="333"/>
      <c r="APY1419" s="333"/>
      <c r="APZ1419" s="333"/>
      <c r="AQA1419" s="333"/>
      <c r="AQB1419" s="333"/>
      <c r="AQC1419" s="333"/>
      <c r="AQD1419" s="333"/>
      <c r="AQE1419" s="333"/>
      <c r="AQF1419" s="333"/>
      <c r="AQG1419" s="333"/>
      <c r="AQH1419" s="333"/>
      <c r="AQI1419" s="333"/>
      <c r="AQJ1419" s="333"/>
      <c r="AQK1419" s="333"/>
      <c r="AQL1419" s="333"/>
      <c r="AQM1419" s="333"/>
      <c r="AQN1419" s="333"/>
      <c r="AQO1419" s="333"/>
      <c r="AQP1419" s="333"/>
      <c r="AQQ1419" s="333"/>
      <c r="AQR1419" s="333"/>
      <c r="AQS1419" s="333"/>
      <c r="AQT1419" s="333"/>
      <c r="AQU1419" s="333"/>
      <c r="AQV1419" s="333"/>
      <c r="AQW1419" s="333"/>
      <c r="AQX1419" s="333"/>
      <c r="AQY1419" s="333"/>
      <c r="AQZ1419" s="333"/>
      <c r="ARA1419" s="333"/>
      <c r="ARB1419" s="333"/>
      <c r="ARC1419" s="333"/>
      <c r="ARD1419" s="333"/>
      <c r="ARE1419" s="333"/>
      <c r="ARF1419" s="333"/>
      <c r="ARG1419" s="333"/>
      <c r="ARH1419" s="333"/>
      <c r="ARI1419" s="333"/>
      <c r="ARJ1419" s="333"/>
      <c r="ARK1419" s="333"/>
      <c r="ARL1419" s="333"/>
      <c r="ARM1419" s="333"/>
      <c r="ARN1419" s="333"/>
      <c r="ARO1419" s="333"/>
      <c r="ARP1419" s="333"/>
      <c r="ARQ1419" s="333"/>
      <c r="ARR1419" s="333"/>
      <c r="ARS1419" s="333"/>
      <c r="ART1419" s="333"/>
      <c r="ARU1419" s="333"/>
      <c r="ARV1419" s="333"/>
      <c r="ARW1419" s="333"/>
      <c r="ARX1419" s="333"/>
      <c r="ARY1419" s="333"/>
      <c r="ARZ1419" s="333"/>
      <c r="ASA1419" s="333"/>
      <c r="ASB1419" s="333"/>
      <c r="ASC1419" s="333"/>
      <c r="ASD1419" s="333"/>
      <c r="ASE1419" s="333"/>
      <c r="ASF1419" s="333"/>
      <c r="ASG1419" s="333"/>
      <c r="ASH1419" s="333"/>
      <c r="ASI1419" s="333"/>
      <c r="ASJ1419" s="333"/>
      <c r="ASK1419" s="333"/>
      <c r="ASL1419" s="333"/>
      <c r="ASM1419" s="333"/>
      <c r="ASN1419" s="333"/>
      <c r="ASO1419" s="333"/>
      <c r="ASP1419" s="333"/>
      <c r="ASQ1419" s="333"/>
      <c r="ASR1419" s="333"/>
      <c r="ASS1419" s="333"/>
      <c r="AST1419" s="333"/>
      <c r="ASU1419" s="333"/>
      <c r="ASV1419" s="333"/>
      <c r="ASW1419" s="333"/>
      <c r="ASX1419" s="333"/>
      <c r="ASY1419" s="333"/>
      <c r="ASZ1419" s="333"/>
      <c r="ATA1419" s="333"/>
      <c r="ATB1419" s="333"/>
      <c r="ATC1419" s="333"/>
      <c r="ATD1419" s="333"/>
      <c r="ATE1419" s="333"/>
      <c r="ATF1419" s="333"/>
      <c r="ATG1419" s="333"/>
      <c r="ATH1419" s="333"/>
      <c r="ATI1419" s="333"/>
      <c r="ATJ1419" s="333"/>
      <c r="ATK1419" s="333"/>
      <c r="ATL1419" s="333"/>
      <c r="ATM1419" s="333"/>
      <c r="ATN1419" s="333"/>
      <c r="ATO1419" s="333"/>
      <c r="ATP1419" s="333"/>
      <c r="ATQ1419" s="333"/>
      <c r="ATR1419" s="333"/>
      <c r="ATS1419" s="333"/>
      <c r="ATT1419" s="333"/>
      <c r="ATU1419" s="333"/>
      <c r="ATV1419" s="333"/>
      <c r="ATW1419" s="333"/>
      <c r="ATX1419" s="333"/>
      <c r="ATY1419" s="333"/>
      <c r="ATZ1419" s="333"/>
      <c r="AUA1419" s="333"/>
      <c r="AUB1419" s="333"/>
      <c r="AUC1419" s="333"/>
      <c r="AUD1419" s="333"/>
      <c r="AUE1419" s="333"/>
      <c r="AUF1419" s="333"/>
      <c r="AUG1419" s="333"/>
      <c r="AUH1419" s="333"/>
      <c r="AUI1419" s="333"/>
      <c r="AUJ1419" s="333"/>
      <c r="AUK1419" s="333"/>
      <c r="AUL1419" s="333"/>
      <c r="AUM1419" s="333"/>
      <c r="AUN1419" s="333"/>
      <c r="AUO1419" s="333"/>
      <c r="AUP1419" s="333"/>
      <c r="AUQ1419" s="333"/>
      <c r="AUR1419" s="333"/>
      <c r="AUS1419" s="333"/>
      <c r="AUT1419" s="333"/>
      <c r="AUU1419" s="333"/>
      <c r="AUV1419" s="333"/>
      <c r="AUW1419" s="333"/>
      <c r="AUX1419" s="333"/>
      <c r="AUY1419" s="333"/>
      <c r="AUZ1419" s="333"/>
      <c r="AVA1419" s="333"/>
      <c r="AVB1419" s="333"/>
      <c r="AVC1419" s="333"/>
      <c r="AVD1419" s="333"/>
      <c r="AVE1419" s="333"/>
      <c r="AVF1419" s="333"/>
      <c r="AVG1419" s="333"/>
      <c r="AVH1419" s="333"/>
      <c r="AVI1419" s="333"/>
      <c r="AVJ1419" s="333"/>
      <c r="AVK1419" s="333"/>
      <c r="AVL1419" s="333"/>
      <c r="AVM1419" s="333"/>
      <c r="AVN1419" s="333"/>
      <c r="AVO1419" s="333"/>
      <c r="AVP1419" s="333"/>
      <c r="AVQ1419" s="333"/>
      <c r="AVR1419" s="333"/>
      <c r="AVS1419" s="333"/>
      <c r="AVT1419" s="333"/>
      <c r="AVU1419" s="333"/>
      <c r="AVV1419" s="333"/>
      <c r="AVW1419" s="333"/>
      <c r="AVX1419" s="333"/>
      <c r="AVY1419" s="333"/>
      <c r="AVZ1419" s="333"/>
      <c r="AWA1419" s="333"/>
      <c r="AWB1419" s="333"/>
      <c r="AWC1419" s="333"/>
      <c r="AWD1419" s="333"/>
      <c r="AWE1419" s="333"/>
      <c r="AWF1419" s="333"/>
      <c r="AWG1419" s="333"/>
      <c r="AWH1419" s="333"/>
      <c r="AWI1419" s="333"/>
      <c r="AWJ1419" s="333"/>
      <c r="AWK1419" s="333"/>
      <c r="AWL1419" s="333"/>
      <c r="AWM1419" s="333"/>
      <c r="AWN1419" s="333"/>
      <c r="AWO1419" s="333"/>
      <c r="AWP1419" s="333"/>
      <c r="AWQ1419" s="333"/>
      <c r="AWR1419" s="333"/>
      <c r="AWS1419" s="333"/>
      <c r="AWT1419" s="333"/>
      <c r="AWU1419" s="333"/>
      <c r="AWV1419" s="333"/>
      <c r="AWW1419" s="333"/>
      <c r="AWX1419" s="333"/>
      <c r="AWY1419" s="333"/>
      <c r="AWZ1419" s="333"/>
      <c r="AXA1419" s="333"/>
      <c r="AXB1419" s="333"/>
      <c r="AXC1419" s="333"/>
      <c r="AXD1419" s="333"/>
      <c r="AXE1419" s="333"/>
      <c r="AXF1419" s="333"/>
      <c r="AXG1419" s="333"/>
      <c r="AXH1419" s="333"/>
      <c r="AXI1419" s="333"/>
      <c r="AXJ1419" s="333"/>
      <c r="AXK1419" s="333"/>
      <c r="AXL1419" s="333"/>
      <c r="AXM1419" s="333"/>
      <c r="AXN1419" s="333"/>
      <c r="AXO1419" s="333"/>
      <c r="AXP1419" s="333"/>
      <c r="AXQ1419" s="333"/>
      <c r="AXR1419" s="333"/>
      <c r="AXS1419" s="333"/>
      <c r="AXT1419" s="333"/>
      <c r="AXU1419" s="333"/>
      <c r="AXV1419" s="333"/>
      <c r="AXW1419" s="333"/>
      <c r="AXX1419" s="333"/>
      <c r="AXY1419" s="333"/>
      <c r="AXZ1419" s="333"/>
      <c r="AYA1419" s="333"/>
      <c r="AYB1419" s="333"/>
      <c r="AYC1419" s="333"/>
      <c r="AYD1419" s="333"/>
      <c r="AYE1419" s="333"/>
      <c r="AYF1419" s="333"/>
      <c r="AYG1419" s="333"/>
      <c r="AYH1419" s="333"/>
      <c r="AYI1419" s="333"/>
      <c r="AYJ1419" s="333"/>
      <c r="AYK1419" s="333"/>
      <c r="AYL1419" s="333"/>
      <c r="AYM1419" s="333"/>
      <c r="AYN1419" s="333"/>
      <c r="AYO1419" s="333"/>
      <c r="AYP1419" s="333"/>
      <c r="AYQ1419" s="333"/>
      <c r="AYR1419" s="333"/>
      <c r="AYS1419" s="333"/>
      <c r="AYT1419" s="333"/>
      <c r="AYU1419" s="333"/>
      <c r="AYV1419" s="333"/>
      <c r="AYW1419" s="333"/>
      <c r="AYX1419" s="333"/>
      <c r="AYY1419" s="333"/>
      <c r="AYZ1419" s="333"/>
      <c r="AZA1419" s="333"/>
      <c r="AZB1419" s="333"/>
      <c r="AZC1419" s="333"/>
      <c r="AZD1419" s="333"/>
      <c r="AZE1419" s="333"/>
      <c r="AZF1419" s="333"/>
      <c r="AZG1419" s="333"/>
      <c r="AZH1419" s="333"/>
      <c r="AZI1419" s="333"/>
      <c r="AZJ1419" s="333"/>
      <c r="AZK1419" s="333"/>
      <c r="AZL1419" s="333"/>
      <c r="AZM1419" s="333"/>
      <c r="AZN1419" s="333"/>
      <c r="AZO1419" s="333"/>
      <c r="AZP1419" s="333"/>
      <c r="AZQ1419" s="333"/>
      <c r="AZR1419" s="333"/>
      <c r="AZS1419" s="333"/>
      <c r="AZT1419" s="333"/>
      <c r="AZU1419" s="333"/>
      <c r="AZV1419" s="333"/>
      <c r="AZW1419" s="333"/>
      <c r="AZX1419" s="333"/>
      <c r="AZY1419" s="333"/>
      <c r="AZZ1419" s="333"/>
      <c r="BAA1419" s="333"/>
      <c r="BAB1419" s="333"/>
      <c r="BAC1419" s="333"/>
      <c r="BAD1419" s="333"/>
      <c r="BAE1419" s="333"/>
      <c r="BAF1419" s="333"/>
      <c r="BAG1419" s="333"/>
      <c r="BAH1419" s="333"/>
      <c r="BAI1419" s="333"/>
      <c r="BAJ1419" s="333"/>
      <c r="BAK1419" s="333"/>
      <c r="BAL1419" s="333"/>
      <c r="BAM1419" s="333"/>
      <c r="BAN1419" s="333"/>
      <c r="BAO1419" s="333"/>
      <c r="BAP1419" s="333"/>
      <c r="BAQ1419" s="333"/>
      <c r="BAR1419" s="333"/>
      <c r="BAS1419" s="333"/>
      <c r="BAT1419" s="333"/>
      <c r="BAU1419" s="333"/>
      <c r="BAV1419" s="333"/>
      <c r="BAW1419" s="333"/>
      <c r="BAX1419" s="333"/>
      <c r="BAY1419" s="333"/>
      <c r="BAZ1419" s="333"/>
      <c r="BBA1419" s="333"/>
      <c r="BBB1419" s="333"/>
      <c r="BBC1419" s="333"/>
      <c r="BBD1419" s="333"/>
      <c r="BBE1419" s="333"/>
      <c r="BBF1419" s="333"/>
      <c r="BBG1419" s="333"/>
      <c r="BBH1419" s="333"/>
      <c r="BBI1419" s="333"/>
      <c r="BBJ1419" s="333"/>
      <c r="BBK1419" s="333"/>
      <c r="BBL1419" s="333"/>
      <c r="BBM1419" s="333"/>
      <c r="BBN1419" s="333"/>
      <c r="BBO1419" s="333"/>
      <c r="BBP1419" s="333"/>
      <c r="BBQ1419" s="333"/>
      <c r="BBR1419" s="333"/>
      <c r="BBS1419" s="333"/>
      <c r="BBT1419" s="333"/>
      <c r="BBU1419" s="333"/>
      <c r="BBV1419" s="333"/>
      <c r="BBW1419" s="333"/>
      <c r="BBX1419" s="333"/>
      <c r="BBY1419" s="333"/>
      <c r="BBZ1419" s="333"/>
      <c r="BCA1419" s="333"/>
      <c r="BCB1419" s="333"/>
      <c r="BCC1419" s="333"/>
      <c r="BCD1419" s="333"/>
      <c r="BCE1419" s="333"/>
      <c r="BCF1419" s="333"/>
      <c r="BCG1419" s="333"/>
      <c r="BCH1419" s="333"/>
      <c r="BCI1419" s="333"/>
      <c r="BCJ1419" s="333"/>
      <c r="BCK1419" s="333"/>
      <c r="BCL1419" s="333"/>
      <c r="BCM1419" s="333"/>
      <c r="BCN1419" s="333"/>
      <c r="BCO1419" s="333"/>
      <c r="BCP1419" s="333"/>
      <c r="BCQ1419" s="333"/>
      <c r="BCR1419" s="333"/>
      <c r="BCS1419" s="333"/>
      <c r="BCT1419" s="333"/>
      <c r="BCU1419" s="333"/>
      <c r="BCV1419" s="333"/>
      <c r="BCW1419" s="333"/>
      <c r="BCX1419" s="333"/>
      <c r="BCY1419" s="333"/>
      <c r="BCZ1419" s="333"/>
      <c r="BDA1419" s="333"/>
      <c r="BDB1419" s="333"/>
      <c r="BDC1419" s="333"/>
      <c r="BDD1419" s="333"/>
      <c r="BDE1419" s="333"/>
      <c r="BDF1419" s="333"/>
      <c r="BDG1419" s="333"/>
      <c r="BDH1419" s="333"/>
      <c r="BDI1419" s="333"/>
      <c r="BDJ1419" s="333"/>
      <c r="BDK1419" s="333"/>
      <c r="BDL1419" s="333"/>
      <c r="BDM1419" s="333"/>
      <c r="BDN1419" s="333"/>
      <c r="BDO1419" s="333"/>
      <c r="BDP1419" s="333"/>
      <c r="BDQ1419" s="333"/>
      <c r="BDR1419" s="333"/>
      <c r="BDS1419" s="333"/>
      <c r="BDT1419" s="333"/>
      <c r="BDU1419" s="333"/>
      <c r="BDV1419" s="333"/>
      <c r="BDW1419" s="333"/>
      <c r="BDX1419" s="333"/>
      <c r="BDY1419" s="333"/>
      <c r="BDZ1419" s="333"/>
      <c r="BEA1419" s="333"/>
      <c r="BEB1419" s="333"/>
      <c r="BEC1419" s="333"/>
      <c r="BED1419" s="333"/>
      <c r="BEE1419" s="333"/>
      <c r="BEF1419" s="333"/>
      <c r="BEG1419" s="333"/>
      <c r="BEH1419" s="333"/>
      <c r="BEI1419" s="333"/>
      <c r="BEJ1419" s="333"/>
      <c r="BEK1419" s="333"/>
      <c r="BEL1419" s="333"/>
      <c r="BEM1419" s="333"/>
      <c r="BEN1419" s="333"/>
      <c r="BEO1419" s="333"/>
      <c r="BEP1419" s="333"/>
      <c r="BEQ1419" s="333"/>
      <c r="BER1419" s="333"/>
      <c r="BES1419" s="333"/>
      <c r="BET1419" s="333"/>
      <c r="BEU1419" s="333"/>
      <c r="BEV1419" s="333"/>
      <c r="BEW1419" s="333"/>
      <c r="BEX1419" s="333"/>
      <c r="BEY1419" s="333"/>
      <c r="BEZ1419" s="333"/>
      <c r="BFA1419" s="333"/>
      <c r="BFB1419" s="333"/>
      <c r="BFC1419" s="333"/>
      <c r="BFD1419" s="333"/>
      <c r="BFE1419" s="333"/>
      <c r="BFF1419" s="333"/>
      <c r="BFG1419" s="333"/>
      <c r="BFH1419" s="333"/>
      <c r="BFI1419" s="333"/>
      <c r="BFJ1419" s="333"/>
      <c r="BFK1419" s="333"/>
      <c r="BFL1419" s="333"/>
      <c r="BFM1419" s="333"/>
      <c r="BFN1419" s="333"/>
      <c r="BFO1419" s="333"/>
      <c r="BFP1419" s="333"/>
      <c r="BFQ1419" s="333"/>
      <c r="BFR1419" s="333"/>
      <c r="BFS1419" s="333"/>
      <c r="BFT1419" s="333"/>
      <c r="BFU1419" s="333"/>
      <c r="BFV1419" s="333"/>
      <c r="BFW1419" s="333"/>
      <c r="BFX1419" s="333"/>
      <c r="BFY1419" s="333"/>
      <c r="BFZ1419" s="333"/>
      <c r="BGA1419" s="333"/>
      <c r="BGB1419" s="333"/>
      <c r="BGC1419" s="333"/>
      <c r="BGD1419" s="333"/>
      <c r="BGE1419" s="333"/>
      <c r="BGF1419" s="333"/>
      <c r="BGG1419" s="333"/>
      <c r="BGH1419" s="333"/>
      <c r="BGI1419" s="333"/>
      <c r="BGJ1419" s="333"/>
      <c r="BGK1419" s="333"/>
      <c r="BGL1419" s="333"/>
      <c r="BGM1419" s="333"/>
      <c r="BGN1419" s="333"/>
      <c r="BGO1419" s="333"/>
      <c r="BGP1419" s="333"/>
      <c r="BGQ1419" s="333"/>
      <c r="BGR1419" s="333"/>
      <c r="BGS1419" s="333"/>
      <c r="BGT1419" s="333"/>
      <c r="BGU1419" s="333"/>
      <c r="BGV1419" s="333"/>
      <c r="BGW1419" s="333"/>
      <c r="BGX1419" s="333"/>
      <c r="BGY1419" s="333"/>
      <c r="BGZ1419" s="333"/>
      <c r="BHA1419" s="333"/>
      <c r="BHB1419" s="333"/>
      <c r="BHC1419" s="333"/>
      <c r="BHD1419" s="333"/>
      <c r="BHE1419" s="333"/>
      <c r="BHF1419" s="333"/>
      <c r="BHG1419" s="333"/>
      <c r="BHH1419" s="333"/>
      <c r="BHI1419" s="333"/>
      <c r="BHJ1419" s="333"/>
      <c r="BHK1419" s="333"/>
      <c r="BHL1419" s="333"/>
      <c r="BHM1419" s="333"/>
      <c r="BHN1419" s="333"/>
      <c r="BHO1419" s="333"/>
      <c r="BHP1419" s="333"/>
      <c r="BHQ1419" s="333"/>
      <c r="BHR1419" s="333"/>
      <c r="BHS1419" s="333"/>
      <c r="BHT1419" s="333"/>
      <c r="BHU1419" s="333"/>
      <c r="BHV1419" s="333"/>
      <c r="BHW1419" s="333"/>
      <c r="BHX1419" s="333"/>
      <c r="BHY1419" s="333"/>
      <c r="BHZ1419" s="333"/>
      <c r="BIA1419" s="333"/>
      <c r="BIB1419" s="333"/>
      <c r="BIC1419" s="333"/>
      <c r="BID1419" s="333"/>
      <c r="BIE1419" s="333"/>
      <c r="BIF1419" s="333"/>
      <c r="BIG1419" s="333"/>
      <c r="BIH1419" s="333"/>
      <c r="BII1419" s="333"/>
      <c r="BIJ1419" s="333"/>
      <c r="BIK1419" s="333"/>
      <c r="BIL1419" s="333"/>
      <c r="BIM1419" s="333"/>
      <c r="BIN1419" s="333"/>
      <c r="BIO1419" s="333"/>
      <c r="BIP1419" s="333"/>
      <c r="BIQ1419" s="333"/>
      <c r="BIR1419" s="333"/>
      <c r="BIS1419" s="333"/>
      <c r="BIT1419" s="333"/>
      <c r="BIU1419" s="333"/>
      <c r="BIV1419" s="333"/>
      <c r="BIW1419" s="333"/>
      <c r="BIX1419" s="333"/>
      <c r="BIY1419" s="333"/>
      <c r="BIZ1419" s="333"/>
      <c r="BJA1419" s="333"/>
      <c r="BJB1419" s="333"/>
      <c r="BJC1419" s="333"/>
      <c r="BJD1419" s="333"/>
      <c r="BJE1419" s="333"/>
      <c r="BJF1419" s="333"/>
      <c r="BJG1419" s="333"/>
      <c r="BJH1419" s="333"/>
      <c r="BJI1419" s="333"/>
      <c r="BJJ1419" s="333"/>
      <c r="BJK1419" s="333"/>
      <c r="BJL1419" s="333"/>
      <c r="BJM1419" s="333"/>
      <c r="BJN1419" s="333"/>
      <c r="BJO1419" s="333"/>
      <c r="BJP1419" s="333"/>
      <c r="BJQ1419" s="333"/>
      <c r="BJR1419" s="333"/>
      <c r="BJS1419" s="333"/>
      <c r="BJT1419" s="333"/>
      <c r="BJU1419" s="333"/>
      <c r="BJV1419" s="333"/>
      <c r="BJW1419" s="333"/>
      <c r="BJX1419" s="333"/>
      <c r="BJY1419" s="333"/>
      <c r="BJZ1419" s="333"/>
      <c r="BKA1419" s="333"/>
      <c r="BKB1419" s="333"/>
      <c r="BKC1419" s="333"/>
      <c r="BKD1419" s="333"/>
      <c r="BKE1419" s="333"/>
      <c r="BKF1419" s="333"/>
      <c r="BKG1419" s="333"/>
      <c r="BKH1419" s="333"/>
      <c r="BKI1419" s="333"/>
      <c r="BKJ1419" s="333"/>
      <c r="BKK1419" s="333"/>
      <c r="BKL1419" s="333"/>
      <c r="BKM1419" s="333"/>
      <c r="BKN1419" s="333"/>
      <c r="BKO1419" s="333"/>
      <c r="BKP1419" s="333"/>
      <c r="BKQ1419" s="333"/>
      <c r="BKR1419" s="333"/>
      <c r="BKS1419" s="333"/>
      <c r="BKT1419" s="333"/>
      <c r="BKU1419" s="333"/>
      <c r="BKV1419" s="333"/>
      <c r="BKW1419" s="333"/>
      <c r="BKX1419" s="333"/>
      <c r="BKY1419" s="333"/>
      <c r="BKZ1419" s="333"/>
      <c r="BLA1419" s="333"/>
      <c r="BLB1419" s="333"/>
      <c r="BLC1419" s="333"/>
      <c r="BLD1419" s="333"/>
      <c r="BLE1419" s="333"/>
      <c r="BLF1419" s="333"/>
      <c r="BLG1419" s="333"/>
      <c r="BLH1419" s="333"/>
      <c r="BLI1419" s="333"/>
      <c r="BLJ1419" s="333"/>
      <c r="BLK1419" s="333"/>
      <c r="BLL1419" s="333"/>
      <c r="BLM1419" s="333"/>
      <c r="BLN1419" s="333"/>
      <c r="BLO1419" s="333"/>
      <c r="BLP1419" s="333"/>
      <c r="BLQ1419" s="333"/>
      <c r="BLR1419" s="333"/>
      <c r="BLS1419" s="333"/>
      <c r="BLT1419" s="333"/>
      <c r="BLU1419" s="333"/>
      <c r="BLV1419" s="333"/>
      <c r="BLW1419" s="333"/>
      <c r="BLX1419" s="333"/>
      <c r="BLY1419" s="333"/>
      <c r="BLZ1419" s="333"/>
      <c r="BMA1419" s="333"/>
      <c r="BMB1419" s="333"/>
      <c r="BMC1419" s="333"/>
      <c r="BMD1419" s="333"/>
      <c r="BME1419" s="333"/>
      <c r="BMF1419" s="333"/>
      <c r="BMG1419" s="333"/>
      <c r="BMH1419" s="333"/>
      <c r="BMI1419" s="333"/>
      <c r="BMJ1419" s="333"/>
      <c r="BMK1419" s="333"/>
      <c r="BML1419" s="333"/>
      <c r="BMM1419" s="333"/>
      <c r="BMN1419" s="333"/>
      <c r="BMO1419" s="333"/>
      <c r="BMP1419" s="333"/>
      <c r="BMQ1419" s="333"/>
      <c r="BMR1419" s="333"/>
      <c r="BMS1419" s="333"/>
      <c r="BMT1419" s="333"/>
      <c r="BMU1419" s="333"/>
      <c r="BMV1419" s="333"/>
      <c r="BMW1419" s="333"/>
      <c r="BMX1419" s="333"/>
      <c r="BMY1419" s="333"/>
      <c r="BMZ1419" s="333"/>
      <c r="BNA1419" s="333"/>
      <c r="BNB1419" s="333"/>
      <c r="BNC1419" s="333"/>
      <c r="BND1419" s="333"/>
      <c r="BNE1419" s="333"/>
      <c r="BNF1419" s="333"/>
      <c r="BNG1419" s="333"/>
      <c r="BNH1419" s="333"/>
      <c r="BNI1419" s="333"/>
      <c r="BNJ1419" s="333"/>
      <c r="BNK1419" s="333"/>
      <c r="BNL1419" s="333"/>
      <c r="BNM1419" s="333"/>
      <c r="BNN1419" s="333"/>
      <c r="BNO1419" s="333"/>
      <c r="BNP1419" s="333"/>
      <c r="BNQ1419" s="333"/>
      <c r="BNR1419" s="333"/>
      <c r="BNS1419" s="333"/>
      <c r="BNT1419" s="333"/>
      <c r="BNU1419" s="333"/>
      <c r="BNV1419" s="333"/>
      <c r="BNW1419" s="333"/>
      <c r="BNX1419" s="333"/>
      <c r="BNY1419" s="333"/>
      <c r="BNZ1419" s="333"/>
      <c r="BOA1419" s="333"/>
      <c r="BOB1419" s="333"/>
      <c r="BOC1419" s="333"/>
      <c r="BOD1419" s="333"/>
      <c r="BOE1419" s="333"/>
      <c r="BOF1419" s="333"/>
      <c r="BOG1419" s="333"/>
      <c r="BOH1419" s="333"/>
      <c r="BOI1419" s="333"/>
      <c r="BOJ1419" s="333"/>
      <c r="BOK1419" s="333"/>
      <c r="BOL1419" s="333"/>
      <c r="BOM1419" s="333"/>
      <c r="BON1419" s="333"/>
      <c r="BOO1419" s="333"/>
      <c r="BOP1419" s="333"/>
      <c r="BOQ1419" s="333"/>
      <c r="BOR1419" s="333"/>
      <c r="BOS1419" s="333"/>
      <c r="BOT1419" s="333"/>
      <c r="BOU1419" s="333"/>
      <c r="BOV1419" s="333"/>
      <c r="BOW1419" s="333"/>
      <c r="BOX1419" s="333"/>
      <c r="BOY1419" s="333"/>
      <c r="BOZ1419" s="333"/>
      <c r="BPA1419" s="333"/>
      <c r="BPB1419" s="333"/>
      <c r="BPC1419" s="333"/>
      <c r="BPD1419" s="333"/>
      <c r="BPE1419" s="333"/>
      <c r="BPF1419" s="333"/>
      <c r="BPG1419" s="333"/>
      <c r="BPH1419" s="333"/>
      <c r="BPI1419" s="333"/>
      <c r="BPJ1419" s="333"/>
      <c r="BPK1419" s="333"/>
      <c r="BPL1419" s="333"/>
      <c r="BPM1419" s="333"/>
      <c r="BPN1419" s="333"/>
      <c r="BPO1419" s="333"/>
      <c r="BPP1419" s="333"/>
      <c r="BPQ1419" s="333"/>
      <c r="BPR1419" s="333"/>
      <c r="BPS1419" s="333"/>
      <c r="BPT1419" s="333"/>
      <c r="BPU1419" s="333"/>
      <c r="BPV1419" s="333"/>
      <c r="BPW1419" s="333"/>
      <c r="BPX1419" s="333"/>
      <c r="BPY1419" s="333"/>
      <c r="BPZ1419" s="333"/>
      <c r="BQA1419" s="333"/>
      <c r="BQB1419" s="333"/>
      <c r="BQC1419" s="333"/>
      <c r="BQD1419" s="333"/>
      <c r="BQE1419" s="333"/>
      <c r="BQF1419" s="333"/>
      <c r="BQG1419" s="333"/>
      <c r="BQH1419" s="333"/>
      <c r="BQI1419" s="333"/>
      <c r="BQJ1419" s="333"/>
      <c r="BQK1419" s="333"/>
      <c r="BQL1419" s="333"/>
      <c r="BQM1419" s="333"/>
      <c r="BQN1419" s="333"/>
      <c r="BQO1419" s="333"/>
      <c r="BQP1419" s="333"/>
      <c r="BQQ1419" s="333"/>
      <c r="BQR1419" s="333"/>
      <c r="BQS1419" s="333"/>
      <c r="BQT1419" s="333"/>
      <c r="BQU1419" s="333"/>
      <c r="BQV1419" s="333"/>
      <c r="BQW1419" s="333"/>
      <c r="BQX1419" s="333"/>
      <c r="BQY1419" s="333"/>
      <c r="BQZ1419" s="333"/>
      <c r="BRA1419" s="333"/>
      <c r="BRB1419" s="333"/>
      <c r="BRC1419" s="333"/>
      <c r="BRD1419" s="333"/>
      <c r="BRE1419" s="333"/>
      <c r="BRF1419" s="333"/>
      <c r="BRG1419" s="333"/>
      <c r="BRH1419" s="333"/>
      <c r="BRI1419" s="333"/>
      <c r="BRJ1419" s="333"/>
      <c r="BRK1419" s="333"/>
      <c r="BRL1419" s="333"/>
      <c r="BRM1419" s="333"/>
      <c r="BRN1419" s="333"/>
      <c r="BRO1419" s="333"/>
      <c r="BRP1419" s="333"/>
      <c r="BRQ1419" s="333"/>
      <c r="BRR1419" s="333"/>
      <c r="BRS1419" s="333"/>
      <c r="BRT1419" s="333"/>
      <c r="BRU1419" s="333"/>
      <c r="BRV1419" s="333"/>
      <c r="BRW1419" s="333"/>
      <c r="BRX1419" s="333"/>
      <c r="BRY1419" s="333"/>
      <c r="BRZ1419" s="333"/>
      <c r="BSA1419" s="333"/>
      <c r="BSB1419" s="333"/>
      <c r="BSC1419" s="333"/>
      <c r="BSD1419" s="333"/>
      <c r="BSE1419" s="333"/>
      <c r="BSF1419" s="333"/>
      <c r="BSG1419" s="333"/>
      <c r="BSH1419" s="333"/>
      <c r="BSI1419" s="333"/>
      <c r="BSJ1419" s="333"/>
      <c r="BSK1419" s="333"/>
      <c r="BSL1419" s="333"/>
      <c r="BSM1419" s="333"/>
      <c r="BSN1419" s="333"/>
      <c r="BSO1419" s="333"/>
      <c r="BSP1419" s="333"/>
      <c r="BSQ1419" s="333"/>
      <c r="BSR1419" s="333"/>
      <c r="BSS1419" s="333"/>
      <c r="BST1419" s="333"/>
      <c r="BSU1419" s="333"/>
      <c r="BSV1419" s="333"/>
      <c r="BSW1419" s="333"/>
      <c r="BSX1419" s="333"/>
      <c r="BSY1419" s="333"/>
      <c r="BSZ1419" s="333"/>
      <c r="BTA1419" s="333"/>
      <c r="BTB1419" s="333"/>
      <c r="BTC1419" s="333"/>
      <c r="BTD1419" s="333"/>
      <c r="BTE1419" s="333"/>
      <c r="BTF1419" s="333"/>
      <c r="BTG1419" s="333"/>
      <c r="BTH1419" s="333"/>
      <c r="BTI1419" s="333"/>
      <c r="BTJ1419" s="333"/>
      <c r="BTK1419" s="333"/>
      <c r="BTL1419" s="333"/>
      <c r="BTM1419" s="333"/>
      <c r="BTN1419" s="333"/>
      <c r="BTO1419" s="333"/>
      <c r="BTP1419" s="333"/>
      <c r="BTQ1419" s="333"/>
      <c r="BTR1419" s="333"/>
      <c r="BTS1419" s="333"/>
      <c r="BTT1419" s="333"/>
      <c r="BTU1419" s="333"/>
      <c r="BTV1419" s="333"/>
      <c r="BTW1419" s="333"/>
      <c r="BTX1419" s="333"/>
      <c r="BTY1419" s="333"/>
      <c r="BTZ1419" s="333"/>
      <c r="BUA1419" s="333"/>
      <c r="BUB1419" s="333"/>
      <c r="BUC1419" s="333"/>
      <c r="BUD1419" s="333"/>
      <c r="BUE1419" s="333"/>
      <c r="BUF1419" s="333"/>
      <c r="BUG1419" s="333"/>
      <c r="BUH1419" s="333"/>
      <c r="BUI1419" s="333"/>
      <c r="BUJ1419" s="333"/>
      <c r="BUK1419" s="333"/>
      <c r="BUL1419" s="333"/>
      <c r="BUM1419" s="333"/>
      <c r="BUN1419" s="333"/>
      <c r="BUO1419" s="333"/>
      <c r="BUP1419" s="333"/>
      <c r="BUQ1419" s="333"/>
      <c r="BUR1419" s="333"/>
      <c r="BUS1419" s="333"/>
      <c r="BUT1419" s="333"/>
      <c r="BUU1419" s="333"/>
      <c r="BUV1419" s="333"/>
      <c r="BUW1419" s="333"/>
      <c r="BUX1419" s="333"/>
      <c r="BUY1419" s="333"/>
      <c r="BUZ1419" s="333"/>
      <c r="BVA1419" s="333"/>
      <c r="BVB1419" s="333"/>
      <c r="BVC1419" s="333"/>
      <c r="BVD1419" s="333"/>
      <c r="BVE1419" s="333"/>
      <c r="BVF1419" s="333"/>
      <c r="BVG1419" s="333"/>
      <c r="BVH1419" s="333"/>
      <c r="BVI1419" s="333"/>
      <c r="BVJ1419" s="333"/>
      <c r="BVK1419" s="333"/>
      <c r="BVL1419" s="333"/>
      <c r="BVM1419" s="333"/>
      <c r="BVN1419" s="333"/>
      <c r="BVO1419" s="333"/>
      <c r="BVP1419" s="333"/>
      <c r="BVQ1419" s="333"/>
      <c r="BVR1419" s="333"/>
      <c r="BVS1419" s="333"/>
      <c r="BVT1419" s="333"/>
      <c r="BVU1419" s="333"/>
      <c r="BVV1419" s="333"/>
      <c r="BVW1419" s="333"/>
      <c r="BVX1419" s="333"/>
      <c r="BVY1419" s="333"/>
      <c r="BVZ1419" s="333"/>
      <c r="BWA1419" s="333"/>
      <c r="BWB1419" s="333"/>
      <c r="BWC1419" s="333"/>
      <c r="BWD1419" s="333"/>
      <c r="BWE1419" s="333"/>
      <c r="BWF1419" s="333"/>
      <c r="BWG1419" s="333"/>
      <c r="BWH1419" s="333"/>
      <c r="BWI1419" s="333"/>
      <c r="BWJ1419" s="333"/>
      <c r="BWK1419" s="333"/>
      <c r="BWL1419" s="333"/>
      <c r="BWM1419" s="333"/>
      <c r="BWN1419" s="333"/>
      <c r="BWO1419" s="333"/>
      <c r="BWP1419" s="333"/>
      <c r="BWQ1419" s="333"/>
      <c r="BWR1419" s="333"/>
      <c r="BWS1419" s="333"/>
      <c r="BWT1419" s="333"/>
      <c r="BWU1419" s="333"/>
      <c r="BWV1419" s="333"/>
      <c r="BWW1419" s="333"/>
      <c r="BWX1419" s="333"/>
      <c r="BWY1419" s="333"/>
      <c r="BWZ1419" s="333"/>
      <c r="BXA1419" s="333"/>
      <c r="BXB1419" s="333"/>
      <c r="BXC1419" s="333"/>
      <c r="BXD1419" s="333"/>
      <c r="BXE1419" s="333"/>
      <c r="BXF1419" s="333"/>
      <c r="BXG1419" s="333"/>
      <c r="BXH1419" s="333"/>
      <c r="BXI1419" s="333"/>
      <c r="BXJ1419" s="333"/>
      <c r="BXK1419" s="333"/>
      <c r="BXL1419" s="333"/>
      <c r="BXM1419" s="333"/>
      <c r="BXN1419" s="333"/>
      <c r="BXO1419" s="333"/>
      <c r="BXP1419" s="333"/>
      <c r="BXQ1419" s="333"/>
      <c r="BXR1419" s="333"/>
      <c r="BXS1419" s="333"/>
      <c r="BXT1419" s="333"/>
      <c r="BXU1419" s="333"/>
      <c r="BXV1419" s="333"/>
      <c r="BXW1419" s="333"/>
      <c r="BXX1419" s="333"/>
      <c r="BXY1419" s="333"/>
      <c r="BXZ1419" s="333"/>
      <c r="BYA1419" s="333"/>
      <c r="BYB1419" s="333"/>
      <c r="BYC1419" s="333"/>
      <c r="BYD1419" s="333"/>
      <c r="BYE1419" s="333"/>
      <c r="BYF1419" s="333"/>
      <c r="BYG1419" s="333"/>
      <c r="BYH1419" s="333"/>
      <c r="BYI1419" s="333"/>
      <c r="BYJ1419" s="333"/>
      <c r="BYK1419" s="333"/>
      <c r="BYL1419" s="333"/>
      <c r="BYM1419" s="333"/>
      <c r="BYN1419" s="333"/>
      <c r="BYO1419" s="333"/>
      <c r="BYP1419" s="333"/>
      <c r="BYQ1419" s="333"/>
      <c r="BYR1419" s="333"/>
      <c r="BYS1419" s="333"/>
      <c r="BYT1419" s="333"/>
      <c r="BYU1419" s="333"/>
      <c r="BYV1419" s="333"/>
      <c r="BYW1419" s="333"/>
      <c r="BYX1419" s="333"/>
      <c r="BYY1419" s="333"/>
      <c r="BYZ1419" s="333"/>
      <c r="BZA1419" s="333"/>
      <c r="BZB1419" s="333"/>
      <c r="BZC1419" s="333"/>
      <c r="BZD1419" s="333"/>
      <c r="BZE1419" s="333"/>
      <c r="BZF1419" s="333"/>
      <c r="BZG1419" s="333"/>
      <c r="BZH1419" s="333"/>
      <c r="BZI1419" s="333"/>
      <c r="BZJ1419" s="333"/>
      <c r="BZK1419" s="333"/>
      <c r="BZL1419" s="333"/>
      <c r="BZM1419" s="333"/>
      <c r="BZN1419" s="333"/>
      <c r="BZO1419" s="333"/>
      <c r="BZP1419" s="333"/>
      <c r="BZQ1419" s="333"/>
      <c r="BZR1419" s="333"/>
      <c r="BZS1419" s="333"/>
      <c r="BZT1419" s="333"/>
      <c r="BZU1419" s="333"/>
      <c r="BZV1419" s="333"/>
      <c r="BZW1419" s="333"/>
      <c r="BZX1419" s="333"/>
      <c r="BZY1419" s="333"/>
      <c r="BZZ1419" s="333"/>
      <c r="CAA1419" s="333"/>
      <c r="CAB1419" s="333"/>
      <c r="CAC1419" s="333"/>
      <c r="CAD1419" s="333"/>
      <c r="CAE1419" s="333"/>
      <c r="CAF1419" s="333"/>
      <c r="CAG1419" s="333"/>
      <c r="CAH1419" s="333"/>
      <c r="CAI1419" s="333"/>
      <c r="CAJ1419" s="333"/>
      <c r="CAK1419" s="333"/>
      <c r="CAL1419" s="333"/>
      <c r="CAM1419" s="333"/>
      <c r="CAN1419" s="333"/>
      <c r="CAO1419" s="333"/>
      <c r="CAP1419" s="333"/>
      <c r="CAQ1419" s="333"/>
      <c r="CAR1419" s="333"/>
      <c r="CAS1419" s="333"/>
      <c r="CAT1419" s="333"/>
      <c r="CAU1419" s="333"/>
      <c r="CAV1419" s="333"/>
      <c r="CAW1419" s="333"/>
      <c r="CAX1419" s="333"/>
      <c r="CAY1419" s="333"/>
      <c r="CAZ1419" s="333"/>
      <c r="CBA1419" s="333"/>
      <c r="CBB1419" s="333"/>
      <c r="CBC1419" s="333"/>
      <c r="CBD1419" s="333"/>
      <c r="CBE1419" s="333"/>
      <c r="CBF1419" s="333"/>
      <c r="CBG1419" s="333"/>
      <c r="CBH1419" s="333"/>
      <c r="CBI1419" s="333"/>
      <c r="CBJ1419" s="333"/>
      <c r="CBK1419" s="333"/>
      <c r="CBL1419" s="333"/>
      <c r="CBM1419" s="333"/>
      <c r="CBN1419" s="333"/>
      <c r="CBO1419" s="333"/>
      <c r="CBP1419" s="333"/>
      <c r="CBQ1419" s="333"/>
      <c r="CBR1419" s="333"/>
      <c r="CBS1419" s="333"/>
      <c r="CBT1419" s="333"/>
      <c r="CBU1419" s="333"/>
      <c r="CBV1419" s="333"/>
      <c r="CBW1419" s="333"/>
      <c r="CBX1419" s="333"/>
      <c r="CBY1419" s="333"/>
      <c r="CBZ1419" s="333"/>
      <c r="CCA1419" s="333"/>
      <c r="CCB1419" s="333"/>
      <c r="CCC1419" s="333"/>
      <c r="CCD1419" s="333"/>
      <c r="CCE1419" s="333"/>
      <c r="CCF1419" s="333"/>
      <c r="CCG1419" s="333"/>
      <c r="CCH1419" s="333"/>
      <c r="CCI1419" s="333"/>
      <c r="CCJ1419" s="333"/>
      <c r="CCK1419" s="333"/>
      <c r="CCL1419" s="333"/>
      <c r="CCM1419" s="333"/>
      <c r="CCN1419" s="333"/>
      <c r="CCO1419" s="333"/>
      <c r="CCP1419" s="333"/>
      <c r="CCQ1419" s="333"/>
      <c r="CCR1419" s="333"/>
      <c r="CCS1419" s="333"/>
      <c r="CCT1419" s="333"/>
      <c r="CCU1419" s="333"/>
      <c r="CCV1419" s="333"/>
      <c r="CCW1419" s="333"/>
      <c r="CCX1419" s="333"/>
      <c r="CCY1419" s="333"/>
      <c r="CCZ1419" s="333"/>
      <c r="CDA1419" s="333"/>
      <c r="CDB1419" s="333"/>
      <c r="CDC1419" s="333"/>
      <c r="CDD1419" s="333"/>
      <c r="CDE1419" s="333"/>
      <c r="CDF1419" s="333"/>
      <c r="CDG1419" s="333"/>
      <c r="CDH1419" s="333"/>
      <c r="CDI1419" s="333"/>
      <c r="CDJ1419" s="333"/>
      <c r="CDK1419" s="333"/>
      <c r="CDL1419" s="333"/>
      <c r="CDM1419" s="333"/>
      <c r="CDN1419" s="333"/>
      <c r="CDO1419" s="333"/>
      <c r="CDP1419" s="333"/>
      <c r="CDQ1419" s="333"/>
      <c r="CDR1419" s="333"/>
      <c r="CDS1419" s="333"/>
      <c r="CDT1419" s="333"/>
      <c r="CDU1419" s="333"/>
      <c r="CDV1419" s="333"/>
      <c r="CDW1419" s="333"/>
      <c r="CDX1419" s="333"/>
      <c r="CDY1419" s="333"/>
      <c r="CDZ1419" s="333"/>
      <c r="CEA1419" s="333"/>
      <c r="CEB1419" s="333"/>
      <c r="CEC1419" s="333"/>
      <c r="CED1419" s="333"/>
      <c r="CEE1419" s="333"/>
      <c r="CEF1419" s="333"/>
      <c r="CEG1419" s="333"/>
      <c r="CEH1419" s="333"/>
      <c r="CEI1419" s="333"/>
      <c r="CEJ1419" s="333"/>
      <c r="CEK1419" s="333"/>
      <c r="CEL1419" s="333"/>
      <c r="CEM1419" s="333"/>
      <c r="CEN1419" s="333"/>
      <c r="CEO1419" s="333"/>
      <c r="CEP1419" s="333"/>
      <c r="CEQ1419" s="333"/>
      <c r="CER1419" s="333"/>
      <c r="CES1419" s="333"/>
      <c r="CET1419" s="333"/>
      <c r="CEU1419" s="333"/>
      <c r="CEV1419" s="333"/>
      <c r="CEW1419" s="333"/>
      <c r="CEX1419" s="333"/>
      <c r="CEY1419" s="333"/>
      <c r="CEZ1419" s="333"/>
      <c r="CFA1419" s="333"/>
      <c r="CFB1419" s="333"/>
      <c r="CFC1419" s="333"/>
      <c r="CFD1419" s="333"/>
      <c r="CFE1419" s="333"/>
      <c r="CFF1419" s="333"/>
      <c r="CFG1419" s="333"/>
      <c r="CFH1419" s="333"/>
      <c r="CFI1419" s="333"/>
      <c r="CFJ1419" s="333"/>
      <c r="CFK1419" s="333"/>
      <c r="CFL1419" s="333"/>
      <c r="CFM1419" s="333"/>
      <c r="CFN1419" s="333"/>
      <c r="CFO1419" s="333"/>
      <c r="CFP1419" s="333"/>
      <c r="CFQ1419" s="333"/>
      <c r="CFR1419" s="333"/>
      <c r="CFS1419" s="333"/>
      <c r="CFT1419" s="333"/>
      <c r="CFU1419" s="333"/>
      <c r="CFV1419" s="333"/>
      <c r="CFW1419" s="333"/>
      <c r="CFX1419" s="333"/>
      <c r="CFY1419" s="333"/>
      <c r="CFZ1419" s="333"/>
      <c r="CGA1419" s="333"/>
      <c r="CGB1419" s="333"/>
      <c r="CGC1419" s="333"/>
      <c r="CGD1419" s="333"/>
      <c r="CGE1419" s="333"/>
      <c r="CGF1419" s="333"/>
      <c r="CGG1419" s="333"/>
      <c r="CGH1419" s="333"/>
      <c r="CGI1419" s="333"/>
      <c r="CGJ1419" s="333"/>
      <c r="CGK1419" s="333"/>
      <c r="CGL1419" s="333"/>
      <c r="CGM1419" s="333"/>
      <c r="CGN1419" s="333"/>
      <c r="CGO1419" s="333"/>
      <c r="CGP1419" s="333"/>
      <c r="CGQ1419" s="333"/>
      <c r="CGR1419" s="333"/>
      <c r="CGS1419" s="333"/>
      <c r="CGT1419" s="333"/>
      <c r="CGU1419" s="333"/>
      <c r="CGV1419" s="333"/>
      <c r="CGW1419" s="333"/>
      <c r="CGX1419" s="333"/>
      <c r="CGY1419" s="333"/>
      <c r="CGZ1419" s="333"/>
      <c r="CHA1419" s="333"/>
      <c r="CHB1419" s="333"/>
      <c r="CHC1419" s="333"/>
      <c r="CHD1419" s="333"/>
      <c r="CHE1419" s="333"/>
      <c r="CHF1419" s="333"/>
      <c r="CHG1419" s="333"/>
      <c r="CHH1419" s="333"/>
      <c r="CHI1419" s="333"/>
      <c r="CHJ1419" s="333"/>
      <c r="CHK1419" s="333"/>
      <c r="CHL1419" s="333"/>
      <c r="CHM1419" s="333"/>
      <c r="CHN1419" s="333"/>
      <c r="CHO1419" s="333"/>
      <c r="CHP1419" s="333"/>
      <c r="CHQ1419" s="333"/>
      <c r="CHR1419" s="333"/>
      <c r="CHS1419" s="333"/>
      <c r="CHT1419" s="333"/>
      <c r="CHU1419" s="333"/>
      <c r="CHV1419" s="333"/>
      <c r="CHW1419" s="333"/>
      <c r="CHX1419" s="333"/>
      <c r="CHY1419" s="333"/>
      <c r="CHZ1419" s="333"/>
      <c r="CIA1419" s="333"/>
      <c r="CIB1419" s="333"/>
      <c r="CIC1419" s="333"/>
      <c r="CID1419" s="333"/>
      <c r="CIE1419" s="333"/>
      <c r="CIF1419" s="333"/>
      <c r="CIG1419" s="333"/>
      <c r="CIH1419" s="333"/>
      <c r="CII1419" s="333"/>
      <c r="CIJ1419" s="333"/>
      <c r="CIK1419" s="333"/>
      <c r="CIL1419" s="333"/>
      <c r="CIM1419" s="333"/>
      <c r="CIN1419" s="333"/>
      <c r="CIO1419" s="333"/>
      <c r="CIP1419" s="333"/>
      <c r="CIQ1419" s="333"/>
      <c r="CIR1419" s="333"/>
      <c r="CIS1419" s="333"/>
      <c r="CIT1419" s="333"/>
      <c r="CIU1419" s="333"/>
      <c r="CIV1419" s="333"/>
      <c r="CIW1419" s="333"/>
      <c r="CIX1419" s="333"/>
      <c r="CIY1419" s="333"/>
      <c r="CIZ1419" s="333"/>
      <c r="CJA1419" s="333"/>
      <c r="CJB1419" s="333"/>
      <c r="CJC1419" s="333"/>
      <c r="CJD1419" s="333"/>
      <c r="CJE1419" s="333"/>
      <c r="CJF1419" s="333"/>
      <c r="CJG1419" s="333"/>
      <c r="CJH1419" s="333"/>
      <c r="CJI1419" s="333"/>
      <c r="CJJ1419" s="333"/>
      <c r="CJK1419" s="333"/>
      <c r="CJL1419" s="333"/>
      <c r="CJM1419" s="333"/>
      <c r="CJN1419" s="333"/>
      <c r="CJO1419" s="333"/>
      <c r="CJP1419" s="333"/>
      <c r="CJQ1419" s="333"/>
      <c r="CJR1419" s="333"/>
      <c r="CJS1419" s="333"/>
      <c r="CJT1419" s="333"/>
      <c r="CJU1419" s="333"/>
      <c r="CJV1419" s="333"/>
      <c r="CJW1419" s="333"/>
      <c r="CJX1419" s="333"/>
      <c r="CJY1419" s="333"/>
      <c r="CJZ1419" s="333"/>
      <c r="CKA1419" s="333"/>
      <c r="CKB1419" s="333"/>
      <c r="CKC1419" s="333"/>
      <c r="CKD1419" s="333"/>
      <c r="CKE1419" s="333"/>
      <c r="CKF1419" s="333"/>
      <c r="CKG1419" s="333"/>
      <c r="CKH1419" s="333"/>
      <c r="CKI1419" s="333"/>
      <c r="CKJ1419" s="333"/>
      <c r="CKK1419" s="333"/>
      <c r="CKL1419" s="333"/>
      <c r="CKM1419" s="333"/>
      <c r="CKN1419" s="333"/>
      <c r="CKO1419" s="333"/>
      <c r="CKP1419" s="333"/>
      <c r="CKQ1419" s="333"/>
      <c r="CKR1419" s="333"/>
      <c r="CKS1419" s="333"/>
      <c r="CKT1419" s="333"/>
      <c r="CKU1419" s="333"/>
      <c r="CKV1419" s="333"/>
      <c r="CKW1419" s="333"/>
      <c r="CKX1419" s="333"/>
      <c r="CKY1419" s="333"/>
      <c r="CKZ1419" s="333"/>
      <c r="CLA1419" s="333"/>
      <c r="CLB1419" s="333"/>
      <c r="CLC1419" s="333"/>
      <c r="CLD1419" s="333"/>
      <c r="CLE1419" s="333"/>
      <c r="CLF1419" s="333"/>
      <c r="CLG1419" s="333"/>
      <c r="CLH1419" s="333"/>
      <c r="CLI1419" s="333"/>
      <c r="CLJ1419" s="333"/>
      <c r="CLK1419" s="333"/>
      <c r="CLL1419" s="333"/>
      <c r="CLM1419" s="333"/>
      <c r="CLN1419" s="333"/>
      <c r="CLO1419" s="333"/>
      <c r="CLP1419" s="333"/>
      <c r="CLQ1419" s="333"/>
      <c r="CLR1419" s="333"/>
      <c r="CLS1419" s="333"/>
      <c r="CLT1419" s="333"/>
      <c r="CLU1419" s="333"/>
      <c r="CLV1419" s="333"/>
      <c r="CLW1419" s="333"/>
      <c r="CLX1419" s="333"/>
      <c r="CLY1419" s="333"/>
      <c r="CLZ1419" s="333"/>
      <c r="CMA1419" s="333"/>
      <c r="CMB1419" s="333"/>
      <c r="CMC1419" s="333"/>
      <c r="CMD1419" s="333"/>
      <c r="CME1419" s="333"/>
      <c r="CMF1419" s="333"/>
      <c r="CMG1419" s="333"/>
      <c r="CMH1419" s="333"/>
      <c r="CMI1419" s="333"/>
      <c r="CMJ1419" s="333"/>
      <c r="CMK1419" s="333"/>
      <c r="CML1419" s="333"/>
      <c r="CMM1419" s="333"/>
      <c r="CMN1419" s="333"/>
      <c r="CMO1419" s="333"/>
      <c r="CMP1419" s="333"/>
      <c r="CMQ1419" s="333"/>
      <c r="CMR1419" s="333"/>
      <c r="CMS1419" s="333"/>
      <c r="CMT1419" s="333"/>
      <c r="CMU1419" s="333"/>
      <c r="CMV1419" s="333"/>
      <c r="CMW1419" s="333"/>
      <c r="CMX1419" s="333"/>
      <c r="CMY1419" s="333"/>
      <c r="CMZ1419" s="333"/>
      <c r="CNA1419" s="333"/>
      <c r="CNB1419" s="333"/>
      <c r="CNC1419" s="333"/>
      <c r="CND1419" s="333"/>
      <c r="CNE1419" s="333"/>
      <c r="CNF1419" s="333"/>
      <c r="CNG1419" s="333"/>
      <c r="CNH1419" s="333"/>
      <c r="CNI1419" s="333"/>
      <c r="CNJ1419" s="333"/>
      <c r="CNK1419" s="333"/>
      <c r="CNL1419" s="333"/>
      <c r="CNM1419" s="333"/>
      <c r="CNN1419" s="333"/>
      <c r="CNO1419" s="333"/>
      <c r="CNP1419" s="333"/>
      <c r="CNQ1419" s="333"/>
      <c r="CNR1419" s="333"/>
      <c r="CNS1419" s="333"/>
      <c r="CNT1419" s="333"/>
      <c r="CNU1419" s="333"/>
      <c r="CNV1419" s="333"/>
      <c r="CNW1419" s="333"/>
      <c r="CNX1419" s="333"/>
      <c r="CNY1419" s="333"/>
      <c r="CNZ1419" s="333"/>
      <c r="COA1419" s="333"/>
      <c r="COB1419" s="333"/>
      <c r="COC1419" s="333"/>
      <c r="COD1419" s="333"/>
      <c r="COE1419" s="333"/>
      <c r="COF1419" s="333"/>
      <c r="COG1419" s="333"/>
      <c r="COH1419" s="333"/>
      <c r="COI1419" s="333"/>
      <c r="COJ1419" s="333"/>
      <c r="COK1419" s="333"/>
      <c r="COL1419" s="333"/>
      <c r="COM1419" s="333"/>
      <c r="CON1419" s="333"/>
      <c r="COO1419" s="333"/>
      <c r="COP1419" s="333"/>
      <c r="COQ1419" s="333"/>
      <c r="COR1419" s="333"/>
      <c r="COS1419" s="333"/>
      <c r="COT1419" s="333"/>
      <c r="COU1419" s="333"/>
      <c r="COV1419" s="333"/>
      <c r="COW1419" s="333"/>
      <c r="COX1419" s="333"/>
      <c r="COY1419" s="333"/>
      <c r="COZ1419" s="333"/>
      <c r="CPA1419" s="333"/>
      <c r="CPB1419" s="333"/>
      <c r="CPC1419" s="333"/>
      <c r="CPD1419" s="333"/>
      <c r="CPE1419" s="333"/>
      <c r="CPF1419" s="333"/>
      <c r="CPG1419" s="333"/>
      <c r="CPH1419" s="333"/>
      <c r="CPI1419" s="333"/>
      <c r="CPJ1419" s="333"/>
      <c r="CPK1419" s="333"/>
      <c r="CPL1419" s="333"/>
      <c r="CPM1419" s="333"/>
      <c r="CPN1419" s="333"/>
      <c r="CPO1419" s="333"/>
      <c r="CPP1419" s="333"/>
      <c r="CPQ1419" s="333"/>
      <c r="CPR1419" s="333"/>
      <c r="CPS1419" s="333"/>
      <c r="CPT1419" s="333"/>
      <c r="CPU1419" s="333"/>
      <c r="CPV1419" s="333"/>
      <c r="CPW1419" s="333"/>
      <c r="CPX1419" s="333"/>
      <c r="CPY1419" s="333"/>
      <c r="CPZ1419" s="333"/>
      <c r="CQA1419" s="333"/>
      <c r="CQB1419" s="333"/>
      <c r="CQC1419" s="333"/>
      <c r="CQD1419" s="333"/>
      <c r="CQE1419" s="333"/>
      <c r="CQF1419" s="333"/>
      <c r="CQG1419" s="333"/>
      <c r="CQH1419" s="333"/>
      <c r="CQI1419" s="333"/>
      <c r="CQJ1419" s="333"/>
      <c r="CQK1419" s="333"/>
      <c r="CQL1419" s="333"/>
      <c r="CQM1419" s="333"/>
      <c r="CQN1419" s="333"/>
      <c r="CQO1419" s="333"/>
      <c r="CQP1419" s="333"/>
      <c r="CQQ1419" s="333"/>
      <c r="CQR1419" s="333"/>
      <c r="CQS1419" s="333"/>
      <c r="CQT1419" s="333"/>
      <c r="CQU1419" s="333"/>
      <c r="CQV1419" s="333"/>
      <c r="CQW1419" s="333"/>
      <c r="CQX1419" s="333"/>
      <c r="CQY1419" s="333"/>
      <c r="CQZ1419" s="333"/>
      <c r="CRA1419" s="333"/>
      <c r="CRB1419" s="333"/>
      <c r="CRC1419" s="333"/>
      <c r="CRD1419" s="333"/>
      <c r="CRE1419" s="333"/>
      <c r="CRF1419" s="333"/>
      <c r="CRG1419" s="333"/>
      <c r="CRH1419" s="333"/>
      <c r="CRI1419" s="333"/>
      <c r="CRJ1419" s="333"/>
      <c r="CRK1419" s="333"/>
      <c r="CRL1419" s="333"/>
      <c r="CRM1419" s="333"/>
      <c r="CRN1419" s="333"/>
      <c r="CRO1419" s="333"/>
      <c r="CRP1419" s="333"/>
      <c r="CRQ1419" s="333"/>
      <c r="CRR1419" s="333"/>
      <c r="CRS1419" s="333"/>
      <c r="CRT1419" s="333"/>
      <c r="CRU1419" s="333"/>
      <c r="CRV1419" s="333"/>
      <c r="CRW1419" s="333"/>
      <c r="CRX1419" s="333"/>
      <c r="CRY1419" s="333"/>
      <c r="CRZ1419" s="333"/>
      <c r="CSA1419" s="333"/>
      <c r="CSB1419" s="333"/>
      <c r="CSC1419" s="333"/>
      <c r="CSD1419" s="333"/>
      <c r="CSE1419" s="333"/>
      <c r="CSF1419" s="333"/>
      <c r="CSG1419" s="333"/>
      <c r="CSH1419" s="333"/>
      <c r="CSI1419" s="333"/>
      <c r="CSJ1419" s="333"/>
      <c r="CSK1419" s="333"/>
      <c r="CSL1419" s="333"/>
      <c r="CSM1419" s="333"/>
      <c r="CSN1419" s="333"/>
      <c r="CSO1419" s="333"/>
      <c r="CSP1419" s="333"/>
      <c r="CSQ1419" s="333"/>
      <c r="CSR1419" s="333"/>
      <c r="CSS1419" s="333"/>
      <c r="CST1419" s="333"/>
      <c r="CSU1419" s="333"/>
      <c r="CSV1419" s="333"/>
      <c r="CSW1419" s="333"/>
      <c r="CSX1419" s="333"/>
      <c r="CSY1419" s="333"/>
      <c r="CSZ1419" s="333"/>
      <c r="CTA1419" s="333"/>
      <c r="CTB1419" s="333"/>
      <c r="CTC1419" s="333"/>
      <c r="CTD1419" s="333"/>
      <c r="CTE1419" s="333"/>
      <c r="CTF1419" s="333"/>
      <c r="CTG1419" s="333"/>
      <c r="CTH1419" s="333"/>
      <c r="CTI1419" s="333"/>
      <c r="CTJ1419" s="333"/>
      <c r="CTK1419" s="333"/>
      <c r="CTL1419" s="333"/>
      <c r="CTM1419" s="333"/>
      <c r="CTN1419" s="333"/>
      <c r="CTO1419" s="333"/>
      <c r="CTP1419" s="333"/>
      <c r="CTQ1419" s="333"/>
      <c r="CTR1419" s="333"/>
      <c r="CTS1419" s="333"/>
      <c r="CTT1419" s="333"/>
      <c r="CTU1419" s="333"/>
      <c r="CTV1419" s="333"/>
      <c r="CTW1419" s="333"/>
      <c r="CTX1419" s="333"/>
      <c r="CTY1419" s="333"/>
      <c r="CTZ1419" s="333"/>
      <c r="CUA1419" s="333"/>
      <c r="CUB1419" s="333"/>
      <c r="CUC1419" s="333"/>
      <c r="CUD1419" s="333"/>
      <c r="CUE1419" s="333"/>
      <c r="CUF1419" s="333"/>
      <c r="CUG1419" s="333"/>
      <c r="CUH1419" s="333"/>
      <c r="CUI1419" s="333"/>
      <c r="CUJ1419" s="333"/>
      <c r="CUK1419" s="333"/>
      <c r="CUL1419" s="333"/>
      <c r="CUM1419" s="333"/>
      <c r="CUN1419" s="333"/>
      <c r="CUO1419" s="333"/>
      <c r="CUP1419" s="333"/>
      <c r="CUQ1419" s="333"/>
      <c r="CUR1419" s="333"/>
      <c r="CUS1419" s="333"/>
      <c r="CUT1419" s="333"/>
      <c r="CUU1419" s="333"/>
      <c r="CUV1419" s="333"/>
      <c r="CUW1419" s="333"/>
      <c r="CUX1419" s="333"/>
      <c r="CUY1419" s="333"/>
      <c r="CUZ1419" s="333"/>
      <c r="CVA1419" s="333"/>
      <c r="CVB1419" s="333"/>
      <c r="CVC1419" s="333"/>
      <c r="CVD1419" s="333"/>
      <c r="CVE1419" s="333"/>
      <c r="CVF1419" s="333"/>
      <c r="CVG1419" s="333"/>
      <c r="CVH1419" s="333"/>
      <c r="CVI1419" s="333"/>
      <c r="CVJ1419" s="333"/>
      <c r="CVK1419" s="333"/>
      <c r="CVL1419" s="333"/>
      <c r="CVM1419" s="333"/>
      <c r="CVN1419" s="333"/>
      <c r="CVO1419" s="333"/>
      <c r="CVP1419" s="333"/>
      <c r="CVQ1419" s="333"/>
      <c r="CVR1419" s="333"/>
      <c r="CVS1419" s="333"/>
      <c r="CVT1419" s="333"/>
      <c r="CVU1419" s="333"/>
      <c r="CVV1419" s="333"/>
      <c r="CVW1419" s="333"/>
      <c r="CVX1419" s="333"/>
      <c r="CVY1419" s="333"/>
      <c r="CVZ1419" s="333"/>
      <c r="CWA1419" s="333"/>
      <c r="CWB1419" s="333"/>
      <c r="CWC1419" s="333"/>
      <c r="CWD1419" s="333"/>
      <c r="CWE1419" s="333"/>
      <c r="CWF1419" s="333"/>
      <c r="CWG1419" s="333"/>
      <c r="CWH1419" s="333"/>
      <c r="CWI1419" s="333"/>
      <c r="CWJ1419" s="333"/>
      <c r="CWK1419" s="333"/>
      <c r="CWL1419" s="333"/>
      <c r="CWM1419" s="333"/>
      <c r="CWN1419" s="333"/>
      <c r="CWO1419" s="333"/>
      <c r="CWP1419" s="333"/>
      <c r="CWQ1419" s="333"/>
      <c r="CWR1419" s="333"/>
      <c r="CWS1419" s="333"/>
      <c r="CWT1419" s="333"/>
      <c r="CWU1419" s="333"/>
      <c r="CWV1419" s="333"/>
      <c r="CWW1419" s="333"/>
      <c r="CWX1419" s="333"/>
      <c r="CWY1419" s="333"/>
      <c r="CWZ1419" s="333"/>
      <c r="CXA1419" s="333"/>
      <c r="CXB1419" s="333"/>
      <c r="CXC1419" s="333"/>
      <c r="CXD1419" s="333"/>
      <c r="CXE1419" s="333"/>
      <c r="CXF1419" s="333"/>
      <c r="CXG1419" s="333"/>
      <c r="CXH1419" s="333"/>
      <c r="CXI1419" s="333"/>
      <c r="CXJ1419" s="333"/>
      <c r="CXK1419" s="333"/>
      <c r="CXL1419" s="333"/>
      <c r="CXM1419" s="333"/>
      <c r="CXN1419" s="333"/>
      <c r="CXO1419" s="333"/>
      <c r="CXP1419" s="333"/>
      <c r="CXQ1419" s="333"/>
      <c r="CXR1419" s="333"/>
      <c r="CXS1419" s="333"/>
      <c r="CXT1419" s="333"/>
      <c r="CXU1419" s="333"/>
      <c r="CXV1419" s="333"/>
      <c r="CXW1419" s="333"/>
      <c r="CXX1419" s="333"/>
      <c r="CXY1419" s="333"/>
      <c r="CXZ1419" s="333"/>
      <c r="CYA1419" s="333"/>
      <c r="CYB1419" s="333"/>
      <c r="CYC1419" s="333"/>
      <c r="CYD1419" s="333"/>
      <c r="CYE1419" s="333"/>
      <c r="CYF1419" s="333"/>
      <c r="CYG1419" s="333"/>
      <c r="CYH1419" s="333"/>
      <c r="CYI1419" s="333"/>
      <c r="CYJ1419" s="333"/>
      <c r="CYK1419" s="333"/>
      <c r="CYL1419" s="333"/>
      <c r="CYM1419" s="333"/>
      <c r="CYN1419" s="333"/>
      <c r="CYO1419" s="333"/>
      <c r="CYP1419" s="333"/>
      <c r="CYQ1419" s="333"/>
      <c r="CYR1419" s="333"/>
      <c r="CYS1419" s="333"/>
      <c r="CYT1419" s="333"/>
      <c r="CYU1419" s="333"/>
      <c r="CYV1419" s="333"/>
      <c r="CYW1419" s="333"/>
      <c r="CYX1419" s="333"/>
      <c r="CYY1419" s="333"/>
      <c r="CYZ1419" s="333"/>
      <c r="CZA1419" s="333"/>
      <c r="CZB1419" s="333"/>
      <c r="CZC1419" s="333"/>
      <c r="CZD1419" s="333"/>
      <c r="CZE1419" s="333"/>
      <c r="CZF1419" s="333"/>
      <c r="CZG1419" s="333"/>
      <c r="CZH1419" s="333"/>
      <c r="CZI1419" s="333"/>
      <c r="CZJ1419" s="333"/>
      <c r="CZK1419" s="333"/>
      <c r="CZL1419" s="333"/>
      <c r="CZM1419" s="333"/>
      <c r="CZN1419" s="333"/>
      <c r="CZO1419" s="333"/>
      <c r="CZP1419" s="333"/>
      <c r="CZQ1419" s="333"/>
      <c r="CZR1419" s="333"/>
      <c r="CZS1419" s="333"/>
      <c r="CZT1419" s="333"/>
      <c r="CZU1419" s="333"/>
      <c r="CZV1419" s="333"/>
      <c r="CZW1419" s="333"/>
      <c r="CZX1419" s="333"/>
      <c r="CZY1419" s="333"/>
      <c r="CZZ1419" s="333"/>
      <c r="DAA1419" s="333"/>
      <c r="DAB1419" s="333"/>
      <c r="DAC1419" s="333"/>
      <c r="DAD1419" s="333"/>
      <c r="DAE1419" s="333"/>
      <c r="DAF1419" s="333"/>
      <c r="DAG1419" s="333"/>
      <c r="DAH1419" s="333"/>
      <c r="DAI1419" s="333"/>
      <c r="DAJ1419" s="333"/>
      <c r="DAK1419" s="333"/>
      <c r="DAL1419" s="333"/>
      <c r="DAM1419" s="333"/>
      <c r="DAN1419" s="333"/>
      <c r="DAO1419" s="333"/>
      <c r="DAP1419" s="333"/>
      <c r="DAQ1419" s="333"/>
      <c r="DAR1419" s="333"/>
      <c r="DAS1419" s="333"/>
      <c r="DAT1419" s="333"/>
      <c r="DAU1419" s="333"/>
      <c r="DAV1419" s="333"/>
      <c r="DAW1419" s="333"/>
      <c r="DAX1419" s="333"/>
      <c r="DAY1419" s="333"/>
      <c r="DAZ1419" s="333"/>
      <c r="DBA1419" s="333"/>
      <c r="DBB1419" s="333"/>
      <c r="DBC1419" s="333"/>
      <c r="DBD1419" s="333"/>
      <c r="DBE1419" s="333"/>
      <c r="DBF1419" s="333"/>
      <c r="DBG1419" s="333"/>
      <c r="DBH1419" s="333"/>
      <c r="DBI1419" s="333"/>
      <c r="DBJ1419" s="333"/>
      <c r="DBK1419" s="333"/>
      <c r="DBL1419" s="333"/>
      <c r="DBM1419" s="333"/>
      <c r="DBN1419" s="333"/>
      <c r="DBO1419" s="333"/>
      <c r="DBP1419" s="333"/>
      <c r="DBQ1419" s="333"/>
      <c r="DBR1419" s="333"/>
      <c r="DBS1419" s="333"/>
      <c r="DBT1419" s="333"/>
      <c r="DBU1419" s="333"/>
      <c r="DBV1419" s="333"/>
      <c r="DBW1419" s="333"/>
      <c r="DBX1419" s="333"/>
      <c r="DBY1419" s="333"/>
      <c r="DBZ1419" s="333"/>
      <c r="DCA1419" s="333"/>
      <c r="DCB1419" s="333"/>
      <c r="DCC1419" s="333"/>
      <c r="DCD1419" s="333"/>
      <c r="DCE1419" s="333"/>
      <c r="DCF1419" s="333"/>
      <c r="DCG1419" s="333"/>
      <c r="DCH1419" s="333"/>
      <c r="DCI1419" s="333"/>
      <c r="DCJ1419" s="333"/>
      <c r="DCK1419" s="333"/>
      <c r="DCL1419" s="333"/>
      <c r="DCM1419" s="333"/>
      <c r="DCN1419" s="333"/>
      <c r="DCO1419" s="333"/>
      <c r="DCP1419" s="333"/>
      <c r="DCQ1419" s="333"/>
      <c r="DCR1419" s="333"/>
      <c r="DCS1419" s="333"/>
      <c r="DCT1419" s="333"/>
      <c r="DCU1419" s="333"/>
      <c r="DCV1419" s="333"/>
      <c r="DCW1419" s="333"/>
      <c r="DCX1419" s="333"/>
      <c r="DCY1419" s="333"/>
      <c r="DCZ1419" s="333"/>
      <c r="DDA1419" s="333"/>
      <c r="DDB1419" s="333"/>
      <c r="DDC1419" s="333"/>
      <c r="DDD1419" s="333"/>
      <c r="DDE1419" s="333"/>
      <c r="DDF1419" s="333"/>
      <c r="DDG1419" s="333"/>
      <c r="DDH1419" s="333"/>
      <c r="DDI1419" s="333"/>
      <c r="DDJ1419" s="333"/>
      <c r="DDK1419" s="333"/>
      <c r="DDL1419" s="333"/>
      <c r="DDM1419" s="333"/>
      <c r="DDN1419" s="333"/>
      <c r="DDO1419" s="333"/>
      <c r="DDP1419" s="333"/>
      <c r="DDQ1419" s="333"/>
      <c r="DDR1419" s="333"/>
      <c r="DDS1419" s="333"/>
      <c r="DDT1419" s="333"/>
      <c r="DDU1419" s="333"/>
      <c r="DDV1419" s="333"/>
      <c r="DDW1419" s="333"/>
      <c r="DDX1419" s="333"/>
      <c r="DDY1419" s="333"/>
      <c r="DDZ1419" s="333"/>
      <c r="DEA1419" s="333"/>
      <c r="DEB1419" s="333"/>
      <c r="DEC1419" s="333"/>
      <c r="DED1419" s="333"/>
      <c r="DEE1419" s="333"/>
      <c r="DEF1419" s="333"/>
      <c r="DEG1419" s="333"/>
      <c r="DEH1419" s="333"/>
      <c r="DEI1419" s="333"/>
      <c r="DEJ1419" s="333"/>
      <c r="DEK1419" s="333"/>
      <c r="DEL1419" s="333"/>
      <c r="DEM1419" s="333"/>
      <c r="DEN1419" s="333"/>
      <c r="DEO1419" s="333"/>
      <c r="DEP1419" s="333"/>
      <c r="DEQ1419" s="333"/>
      <c r="DER1419" s="333"/>
      <c r="DES1419" s="333"/>
      <c r="DET1419" s="333"/>
      <c r="DEU1419" s="333"/>
      <c r="DEV1419" s="333"/>
      <c r="DEW1419" s="333"/>
      <c r="DEX1419" s="333"/>
      <c r="DEY1419" s="333"/>
      <c r="DEZ1419" s="333"/>
      <c r="DFA1419" s="333"/>
      <c r="DFB1419" s="333"/>
      <c r="DFC1419" s="333"/>
      <c r="DFD1419" s="333"/>
      <c r="DFE1419" s="333"/>
      <c r="DFF1419" s="333"/>
      <c r="DFG1419" s="333"/>
      <c r="DFH1419" s="333"/>
      <c r="DFI1419" s="333"/>
      <c r="DFJ1419" s="333"/>
      <c r="DFK1419" s="333"/>
      <c r="DFL1419" s="333"/>
      <c r="DFM1419" s="333"/>
      <c r="DFN1419" s="333"/>
      <c r="DFO1419" s="333"/>
      <c r="DFP1419" s="333"/>
      <c r="DFQ1419" s="333"/>
      <c r="DFR1419" s="333"/>
      <c r="DFS1419" s="333"/>
      <c r="DFT1419" s="333"/>
      <c r="DFU1419" s="333"/>
      <c r="DFV1419" s="333"/>
      <c r="DFW1419" s="333"/>
      <c r="DFX1419" s="333"/>
      <c r="DFY1419" s="333"/>
      <c r="DFZ1419" s="333"/>
      <c r="DGA1419" s="333"/>
      <c r="DGB1419" s="333"/>
      <c r="DGC1419" s="333"/>
      <c r="DGD1419" s="333"/>
      <c r="DGE1419" s="333"/>
      <c r="DGF1419" s="333"/>
      <c r="DGG1419" s="333"/>
      <c r="DGH1419" s="333"/>
      <c r="DGI1419" s="333"/>
      <c r="DGJ1419" s="333"/>
      <c r="DGK1419" s="333"/>
      <c r="DGL1419" s="333"/>
      <c r="DGM1419" s="333"/>
      <c r="DGN1419" s="333"/>
      <c r="DGO1419" s="333"/>
      <c r="DGP1419" s="333"/>
      <c r="DGQ1419" s="333"/>
      <c r="DGR1419" s="333"/>
      <c r="DGS1419" s="333"/>
      <c r="DGT1419" s="333"/>
      <c r="DGU1419" s="333"/>
      <c r="DGV1419" s="333"/>
      <c r="DGW1419" s="333"/>
      <c r="DGX1419" s="333"/>
      <c r="DGY1419" s="333"/>
      <c r="DGZ1419" s="333"/>
      <c r="DHA1419" s="333"/>
      <c r="DHB1419" s="333"/>
      <c r="DHC1419" s="333"/>
      <c r="DHD1419" s="333"/>
      <c r="DHE1419" s="333"/>
      <c r="DHF1419" s="333"/>
      <c r="DHG1419" s="333"/>
      <c r="DHH1419" s="333"/>
      <c r="DHI1419" s="333"/>
      <c r="DHJ1419" s="333"/>
      <c r="DHK1419" s="333"/>
      <c r="DHL1419" s="333"/>
      <c r="DHM1419" s="333"/>
      <c r="DHN1419" s="333"/>
      <c r="DHO1419" s="333"/>
      <c r="DHP1419" s="333"/>
      <c r="DHQ1419" s="333"/>
      <c r="DHR1419" s="333"/>
      <c r="DHS1419" s="333"/>
      <c r="DHT1419" s="333"/>
      <c r="DHU1419" s="333"/>
      <c r="DHV1419" s="333"/>
      <c r="DHW1419" s="333"/>
      <c r="DHX1419" s="333"/>
      <c r="DHY1419" s="333"/>
      <c r="DHZ1419" s="333"/>
      <c r="DIA1419" s="333"/>
      <c r="DIB1419" s="333"/>
      <c r="DIC1419" s="333"/>
      <c r="DID1419" s="333"/>
      <c r="DIE1419" s="333"/>
      <c r="DIF1419" s="333"/>
      <c r="DIG1419" s="333"/>
      <c r="DIH1419" s="333"/>
      <c r="DII1419" s="333"/>
      <c r="DIJ1419" s="333"/>
      <c r="DIK1419" s="333"/>
      <c r="DIL1419" s="333"/>
      <c r="DIM1419" s="333"/>
      <c r="DIN1419" s="333"/>
      <c r="DIO1419" s="333"/>
      <c r="DIP1419" s="333"/>
      <c r="DIQ1419" s="333"/>
      <c r="DIR1419" s="333"/>
      <c r="DIS1419" s="333"/>
      <c r="DIT1419" s="333"/>
      <c r="DIU1419" s="333"/>
      <c r="DIV1419" s="333"/>
      <c r="DIW1419" s="333"/>
      <c r="DIX1419" s="333"/>
      <c r="DIY1419" s="333"/>
      <c r="DIZ1419" s="333"/>
      <c r="DJA1419" s="333"/>
      <c r="DJB1419" s="333"/>
      <c r="DJC1419" s="333"/>
      <c r="DJD1419" s="333"/>
      <c r="DJE1419" s="333"/>
      <c r="DJF1419" s="333"/>
      <c r="DJG1419" s="333"/>
      <c r="DJH1419" s="333"/>
      <c r="DJI1419" s="333"/>
      <c r="DJJ1419" s="333"/>
      <c r="DJK1419" s="333"/>
      <c r="DJL1419" s="333"/>
      <c r="DJM1419" s="333"/>
      <c r="DJN1419" s="333"/>
      <c r="DJO1419" s="333"/>
      <c r="DJP1419" s="333"/>
      <c r="DJQ1419" s="333"/>
      <c r="DJR1419" s="333"/>
      <c r="DJS1419" s="333"/>
      <c r="DJT1419" s="333"/>
      <c r="DJU1419" s="333"/>
      <c r="DJV1419" s="333"/>
      <c r="DJW1419" s="333"/>
      <c r="DJX1419" s="333"/>
      <c r="DJY1419" s="333"/>
      <c r="DJZ1419" s="333"/>
      <c r="DKA1419" s="333"/>
      <c r="DKB1419" s="333"/>
      <c r="DKC1419" s="333"/>
      <c r="DKD1419" s="333"/>
      <c r="DKE1419" s="333"/>
      <c r="DKF1419" s="333"/>
      <c r="DKG1419" s="333"/>
      <c r="DKH1419" s="333"/>
      <c r="DKI1419" s="333"/>
      <c r="DKJ1419" s="333"/>
      <c r="DKK1419" s="333"/>
      <c r="DKL1419" s="333"/>
      <c r="DKM1419" s="333"/>
      <c r="DKN1419" s="333"/>
      <c r="DKO1419" s="333"/>
      <c r="DKP1419" s="333"/>
      <c r="DKQ1419" s="333"/>
      <c r="DKR1419" s="333"/>
      <c r="DKS1419" s="333"/>
      <c r="DKT1419" s="333"/>
      <c r="DKU1419" s="333"/>
      <c r="DKV1419" s="333"/>
      <c r="DKW1419" s="333"/>
      <c r="DKX1419" s="333"/>
      <c r="DKY1419" s="333"/>
      <c r="DKZ1419" s="333"/>
      <c r="DLA1419" s="333"/>
      <c r="DLB1419" s="333"/>
      <c r="DLC1419" s="333"/>
      <c r="DLD1419" s="333"/>
      <c r="DLE1419" s="333"/>
      <c r="DLF1419" s="333"/>
      <c r="DLG1419" s="333"/>
      <c r="DLH1419" s="333"/>
      <c r="DLI1419" s="333"/>
      <c r="DLJ1419" s="333"/>
      <c r="DLK1419" s="333"/>
      <c r="DLL1419" s="333"/>
      <c r="DLM1419" s="333"/>
      <c r="DLN1419" s="333"/>
      <c r="DLO1419" s="333"/>
      <c r="DLP1419" s="333"/>
      <c r="DLQ1419" s="333"/>
      <c r="DLR1419" s="333"/>
      <c r="DLS1419" s="333"/>
      <c r="DLT1419" s="333"/>
      <c r="DLU1419" s="333"/>
      <c r="DLV1419" s="333"/>
      <c r="DLW1419" s="333"/>
      <c r="DLX1419" s="333"/>
      <c r="DLY1419" s="333"/>
      <c r="DLZ1419" s="333"/>
      <c r="DMA1419" s="333"/>
      <c r="DMB1419" s="333"/>
      <c r="DMC1419" s="333"/>
      <c r="DMD1419" s="333"/>
      <c r="DME1419" s="333"/>
      <c r="DMF1419" s="333"/>
      <c r="DMG1419" s="333"/>
      <c r="DMH1419" s="333"/>
      <c r="DMI1419" s="333"/>
      <c r="DMJ1419" s="333"/>
      <c r="DMK1419" s="333"/>
      <c r="DML1419" s="333"/>
      <c r="DMM1419" s="333"/>
      <c r="DMN1419" s="333"/>
      <c r="DMO1419" s="333"/>
      <c r="DMP1419" s="333"/>
      <c r="DMQ1419" s="333"/>
      <c r="DMR1419" s="333"/>
      <c r="DMS1419" s="333"/>
      <c r="DMT1419" s="333"/>
      <c r="DMU1419" s="333"/>
      <c r="DMV1419" s="333"/>
      <c r="DMW1419" s="333"/>
      <c r="DMX1419" s="333"/>
      <c r="DMY1419" s="333"/>
      <c r="DMZ1419" s="333"/>
      <c r="DNA1419" s="333"/>
      <c r="DNB1419" s="333"/>
      <c r="DNC1419" s="333"/>
      <c r="DND1419" s="333"/>
      <c r="DNE1419" s="333"/>
      <c r="DNF1419" s="333"/>
      <c r="DNG1419" s="333"/>
      <c r="DNH1419" s="333"/>
      <c r="DNI1419" s="333"/>
      <c r="DNJ1419" s="333"/>
      <c r="DNK1419" s="333"/>
      <c r="DNL1419" s="333"/>
      <c r="DNM1419" s="333"/>
      <c r="DNN1419" s="333"/>
      <c r="DNO1419" s="333"/>
      <c r="DNP1419" s="333"/>
      <c r="DNQ1419" s="333"/>
      <c r="DNR1419" s="333"/>
      <c r="DNS1419" s="333"/>
      <c r="DNT1419" s="333"/>
      <c r="DNU1419" s="333"/>
      <c r="DNV1419" s="333"/>
      <c r="DNW1419" s="333"/>
      <c r="DNX1419" s="333"/>
      <c r="DNY1419" s="333"/>
      <c r="DNZ1419" s="333"/>
      <c r="DOA1419" s="333"/>
      <c r="DOB1419" s="333"/>
      <c r="DOC1419" s="333"/>
      <c r="DOD1419" s="333"/>
      <c r="DOE1419" s="333"/>
      <c r="DOF1419" s="333"/>
      <c r="DOG1419" s="333"/>
      <c r="DOH1419" s="333"/>
      <c r="DOI1419" s="333"/>
      <c r="DOJ1419" s="333"/>
      <c r="DOK1419" s="333"/>
      <c r="DOL1419" s="333"/>
      <c r="DOM1419" s="333"/>
      <c r="DON1419" s="333"/>
      <c r="DOO1419" s="333"/>
      <c r="DOP1419" s="333"/>
      <c r="DOQ1419" s="333"/>
      <c r="DOR1419" s="333"/>
      <c r="DOS1419" s="333"/>
      <c r="DOT1419" s="333"/>
      <c r="DOU1419" s="333"/>
      <c r="DOV1419" s="333"/>
      <c r="DOW1419" s="333"/>
      <c r="DOX1419" s="333"/>
      <c r="DOY1419" s="333"/>
      <c r="DOZ1419" s="333"/>
      <c r="DPA1419" s="333"/>
      <c r="DPB1419" s="333"/>
      <c r="DPC1419" s="333"/>
      <c r="DPD1419" s="333"/>
      <c r="DPE1419" s="333"/>
      <c r="DPF1419" s="333"/>
      <c r="DPG1419" s="333"/>
      <c r="DPH1419" s="333"/>
      <c r="DPI1419" s="333"/>
      <c r="DPJ1419" s="333"/>
      <c r="DPK1419" s="333"/>
      <c r="DPL1419" s="333"/>
      <c r="DPM1419" s="333"/>
      <c r="DPN1419" s="333"/>
      <c r="DPO1419" s="333"/>
      <c r="DPP1419" s="333"/>
      <c r="DPQ1419" s="333"/>
      <c r="DPR1419" s="333"/>
      <c r="DPS1419" s="333"/>
      <c r="DPT1419" s="333"/>
      <c r="DPU1419" s="333"/>
      <c r="DPV1419" s="333"/>
      <c r="DPW1419" s="333"/>
      <c r="DPX1419" s="333"/>
      <c r="DPY1419" s="333"/>
      <c r="DPZ1419" s="333"/>
      <c r="DQA1419" s="333"/>
      <c r="DQB1419" s="333"/>
      <c r="DQC1419" s="333"/>
      <c r="DQD1419" s="333"/>
      <c r="DQE1419" s="333"/>
      <c r="DQF1419" s="333"/>
      <c r="DQG1419" s="333"/>
      <c r="DQH1419" s="333"/>
      <c r="DQI1419" s="333"/>
      <c r="DQJ1419" s="333"/>
      <c r="DQK1419" s="333"/>
      <c r="DQL1419" s="333"/>
      <c r="DQM1419" s="333"/>
      <c r="DQN1419" s="333"/>
      <c r="DQO1419" s="333"/>
      <c r="DQP1419" s="333"/>
      <c r="DQQ1419" s="333"/>
      <c r="DQR1419" s="333"/>
      <c r="DQS1419" s="333"/>
      <c r="DQT1419" s="333"/>
      <c r="DQU1419" s="333"/>
      <c r="DQV1419" s="333"/>
      <c r="DQW1419" s="333"/>
      <c r="DQX1419" s="333"/>
      <c r="DQY1419" s="333"/>
      <c r="DQZ1419" s="333"/>
      <c r="DRA1419" s="333"/>
      <c r="DRB1419" s="333"/>
      <c r="DRC1419" s="333"/>
      <c r="DRD1419" s="333"/>
      <c r="DRE1419" s="333"/>
      <c r="DRF1419" s="333"/>
      <c r="DRG1419" s="333"/>
      <c r="DRH1419" s="333"/>
      <c r="DRI1419" s="333"/>
      <c r="DRJ1419" s="333"/>
      <c r="DRK1419" s="333"/>
      <c r="DRL1419" s="333"/>
      <c r="DRM1419" s="333"/>
      <c r="DRN1419" s="333"/>
      <c r="DRO1419" s="333"/>
      <c r="DRP1419" s="333"/>
      <c r="DRQ1419" s="333"/>
      <c r="DRR1419" s="333"/>
      <c r="DRS1419" s="333"/>
      <c r="DRT1419" s="333"/>
      <c r="DRU1419" s="333"/>
      <c r="DRV1419" s="333"/>
      <c r="DRW1419" s="333"/>
      <c r="DRX1419" s="333"/>
      <c r="DRY1419" s="333"/>
      <c r="DRZ1419" s="333"/>
      <c r="DSA1419" s="333"/>
      <c r="DSB1419" s="333"/>
      <c r="DSC1419" s="333"/>
      <c r="DSD1419" s="333"/>
      <c r="DSE1419" s="333"/>
      <c r="DSF1419" s="333"/>
      <c r="DSG1419" s="333"/>
      <c r="DSH1419" s="333"/>
      <c r="DSI1419" s="333"/>
      <c r="DSJ1419" s="333"/>
      <c r="DSK1419" s="333"/>
      <c r="DSL1419" s="333"/>
      <c r="DSM1419" s="333"/>
      <c r="DSN1419" s="333"/>
      <c r="DSO1419" s="333"/>
      <c r="DSP1419" s="333"/>
      <c r="DSQ1419" s="333"/>
      <c r="DSR1419" s="333"/>
      <c r="DSS1419" s="333"/>
      <c r="DST1419" s="333"/>
      <c r="DSU1419" s="333"/>
      <c r="DSV1419" s="333"/>
      <c r="DSW1419" s="333"/>
      <c r="DSX1419" s="333"/>
      <c r="DSY1419" s="333"/>
      <c r="DSZ1419" s="333"/>
      <c r="DTA1419" s="333"/>
      <c r="DTB1419" s="333"/>
      <c r="DTC1419" s="333"/>
      <c r="DTD1419" s="333"/>
      <c r="DTE1419" s="333"/>
      <c r="DTF1419" s="333"/>
      <c r="DTG1419" s="333"/>
      <c r="DTH1419" s="333"/>
      <c r="DTI1419" s="333"/>
      <c r="DTJ1419" s="333"/>
      <c r="DTK1419" s="333"/>
      <c r="DTL1419" s="333"/>
      <c r="DTM1419" s="333"/>
      <c r="DTN1419" s="333"/>
      <c r="DTO1419" s="333"/>
      <c r="DTP1419" s="333"/>
      <c r="DTQ1419" s="333"/>
      <c r="DTR1419" s="333"/>
      <c r="DTS1419" s="333"/>
      <c r="DTT1419" s="333"/>
      <c r="DTU1419" s="333"/>
      <c r="DTV1419" s="333"/>
      <c r="DTW1419" s="333"/>
      <c r="DTX1419" s="333"/>
      <c r="DTY1419" s="333"/>
      <c r="DTZ1419" s="333"/>
      <c r="DUA1419" s="333"/>
      <c r="DUB1419" s="333"/>
      <c r="DUC1419" s="333"/>
      <c r="DUD1419" s="333"/>
      <c r="DUE1419" s="333"/>
      <c r="DUF1419" s="333"/>
      <c r="DUG1419" s="333"/>
      <c r="DUH1419" s="333"/>
      <c r="DUI1419" s="333"/>
      <c r="DUJ1419" s="333"/>
      <c r="DUK1419" s="333"/>
      <c r="DUL1419" s="333"/>
      <c r="DUM1419" s="333"/>
      <c r="DUN1419" s="333"/>
      <c r="DUO1419" s="333"/>
      <c r="DUP1419" s="333"/>
      <c r="DUQ1419" s="333"/>
      <c r="DUR1419" s="333"/>
      <c r="DUS1419" s="333"/>
      <c r="DUT1419" s="333"/>
      <c r="DUU1419" s="333"/>
      <c r="DUV1419" s="333"/>
      <c r="DUW1419" s="333"/>
      <c r="DUX1419" s="333"/>
      <c r="DUY1419" s="333"/>
      <c r="DUZ1419" s="333"/>
      <c r="DVA1419" s="333"/>
      <c r="DVB1419" s="333"/>
      <c r="DVC1419" s="333"/>
      <c r="DVD1419" s="333"/>
      <c r="DVE1419" s="333"/>
      <c r="DVF1419" s="333"/>
      <c r="DVG1419" s="333"/>
      <c r="DVH1419" s="333"/>
      <c r="DVI1419" s="333"/>
      <c r="DVJ1419" s="333"/>
      <c r="DVK1419" s="333"/>
      <c r="DVL1419" s="333"/>
      <c r="DVM1419" s="333"/>
      <c r="DVN1419" s="333"/>
      <c r="DVO1419" s="333"/>
      <c r="DVP1419" s="333"/>
      <c r="DVQ1419" s="333"/>
      <c r="DVR1419" s="333"/>
      <c r="DVS1419" s="333"/>
      <c r="DVT1419" s="333"/>
      <c r="DVU1419" s="333"/>
      <c r="DVV1419" s="333"/>
      <c r="DVW1419" s="333"/>
      <c r="DVX1419" s="333"/>
      <c r="DVY1419" s="333"/>
      <c r="DVZ1419" s="333"/>
      <c r="DWA1419" s="333"/>
      <c r="DWB1419" s="333"/>
      <c r="DWC1419" s="333"/>
      <c r="DWD1419" s="333"/>
      <c r="DWE1419" s="333"/>
      <c r="DWF1419" s="333"/>
      <c r="DWG1419" s="333"/>
      <c r="DWH1419" s="333"/>
      <c r="DWI1419" s="333"/>
      <c r="DWJ1419" s="333"/>
      <c r="DWK1419" s="333"/>
      <c r="DWL1419" s="333"/>
      <c r="DWM1419" s="333"/>
      <c r="DWN1419" s="333"/>
      <c r="DWO1419" s="333"/>
      <c r="DWP1419" s="333"/>
      <c r="DWQ1419" s="333"/>
      <c r="DWR1419" s="333"/>
      <c r="DWS1419" s="333"/>
      <c r="DWT1419" s="333"/>
      <c r="DWU1419" s="333"/>
      <c r="DWV1419" s="333"/>
      <c r="DWW1419" s="333"/>
      <c r="DWX1419" s="333"/>
      <c r="DWY1419" s="333"/>
      <c r="DWZ1419" s="333"/>
      <c r="DXA1419" s="333"/>
      <c r="DXB1419" s="333"/>
      <c r="DXC1419" s="333"/>
      <c r="DXD1419" s="333"/>
      <c r="DXE1419" s="333"/>
      <c r="DXF1419" s="333"/>
      <c r="DXG1419" s="333"/>
      <c r="DXH1419" s="333"/>
      <c r="DXI1419" s="333"/>
      <c r="DXJ1419" s="333"/>
      <c r="DXK1419" s="333"/>
      <c r="DXL1419" s="333"/>
      <c r="DXM1419" s="333"/>
      <c r="DXN1419" s="333"/>
      <c r="DXO1419" s="333"/>
      <c r="DXP1419" s="333"/>
      <c r="DXQ1419" s="333"/>
      <c r="DXR1419" s="333"/>
      <c r="DXS1419" s="333"/>
      <c r="DXT1419" s="333"/>
      <c r="DXU1419" s="333"/>
      <c r="DXV1419" s="333"/>
      <c r="DXW1419" s="333"/>
      <c r="DXX1419" s="333"/>
      <c r="DXY1419" s="333"/>
      <c r="DXZ1419" s="333"/>
      <c r="DYA1419" s="333"/>
      <c r="DYB1419" s="333"/>
      <c r="DYC1419" s="333"/>
      <c r="DYD1419" s="333"/>
      <c r="DYE1419" s="333"/>
      <c r="DYF1419" s="333"/>
      <c r="DYG1419" s="333"/>
      <c r="DYH1419" s="333"/>
      <c r="DYI1419" s="333"/>
      <c r="DYJ1419" s="333"/>
      <c r="DYK1419" s="333"/>
      <c r="DYL1419" s="333"/>
      <c r="DYM1419" s="333"/>
      <c r="DYN1419" s="333"/>
      <c r="DYO1419" s="333"/>
      <c r="DYP1419" s="333"/>
      <c r="DYQ1419" s="333"/>
      <c r="DYR1419" s="333"/>
      <c r="DYS1419" s="333"/>
      <c r="DYT1419" s="333"/>
      <c r="DYU1419" s="333"/>
      <c r="DYV1419" s="333"/>
      <c r="DYW1419" s="333"/>
      <c r="DYX1419" s="333"/>
      <c r="DYY1419" s="333"/>
      <c r="DYZ1419" s="333"/>
      <c r="DZA1419" s="333"/>
      <c r="DZB1419" s="333"/>
      <c r="DZC1419" s="333"/>
      <c r="DZD1419" s="333"/>
      <c r="DZE1419" s="333"/>
      <c r="DZF1419" s="333"/>
      <c r="DZG1419" s="333"/>
      <c r="DZH1419" s="333"/>
      <c r="DZI1419" s="333"/>
      <c r="DZJ1419" s="333"/>
      <c r="DZK1419" s="333"/>
      <c r="DZL1419" s="333"/>
      <c r="DZM1419" s="333"/>
      <c r="DZN1419" s="333"/>
      <c r="DZO1419" s="333"/>
      <c r="DZP1419" s="333"/>
      <c r="DZQ1419" s="333"/>
      <c r="DZR1419" s="333"/>
      <c r="DZS1419" s="333"/>
      <c r="DZT1419" s="333"/>
      <c r="DZU1419" s="333"/>
      <c r="DZV1419" s="333"/>
      <c r="DZW1419" s="333"/>
      <c r="DZX1419" s="333"/>
      <c r="DZY1419" s="333"/>
      <c r="DZZ1419" s="333"/>
      <c r="EAA1419" s="333"/>
      <c r="EAB1419" s="333"/>
      <c r="EAC1419" s="333"/>
      <c r="EAD1419" s="333"/>
      <c r="EAE1419" s="333"/>
      <c r="EAF1419" s="333"/>
      <c r="EAG1419" s="333"/>
      <c r="EAH1419" s="333"/>
      <c r="EAI1419" s="333"/>
      <c r="EAJ1419" s="333"/>
      <c r="EAK1419" s="333"/>
      <c r="EAL1419" s="333"/>
      <c r="EAM1419" s="333"/>
      <c r="EAN1419" s="333"/>
      <c r="EAO1419" s="333"/>
      <c r="EAP1419" s="333"/>
      <c r="EAQ1419" s="333"/>
      <c r="EAR1419" s="333"/>
      <c r="EAS1419" s="333"/>
      <c r="EAT1419" s="333"/>
      <c r="EAU1419" s="333"/>
      <c r="EAV1419" s="333"/>
      <c r="EAW1419" s="333"/>
      <c r="EAX1419" s="333"/>
      <c r="EAY1419" s="333"/>
      <c r="EAZ1419" s="333"/>
      <c r="EBA1419" s="333"/>
      <c r="EBB1419" s="333"/>
      <c r="EBC1419" s="333"/>
      <c r="EBD1419" s="333"/>
      <c r="EBE1419" s="333"/>
      <c r="EBF1419" s="333"/>
      <c r="EBG1419" s="333"/>
      <c r="EBH1419" s="333"/>
      <c r="EBI1419" s="333"/>
      <c r="EBJ1419" s="333"/>
      <c r="EBK1419" s="333"/>
      <c r="EBL1419" s="333"/>
      <c r="EBM1419" s="333"/>
      <c r="EBN1419" s="333"/>
      <c r="EBO1419" s="333"/>
      <c r="EBP1419" s="333"/>
      <c r="EBQ1419" s="333"/>
      <c r="EBR1419" s="333"/>
      <c r="EBS1419" s="333"/>
      <c r="EBT1419" s="333"/>
      <c r="EBU1419" s="333"/>
      <c r="EBV1419" s="333"/>
      <c r="EBW1419" s="333"/>
      <c r="EBX1419" s="333"/>
      <c r="EBY1419" s="333"/>
      <c r="EBZ1419" s="333"/>
      <c r="ECA1419" s="333"/>
      <c r="ECB1419" s="333"/>
      <c r="ECC1419" s="333"/>
      <c r="ECD1419" s="333"/>
      <c r="ECE1419" s="333"/>
      <c r="ECF1419" s="333"/>
      <c r="ECG1419" s="333"/>
      <c r="ECH1419" s="333"/>
      <c r="ECI1419" s="333"/>
      <c r="ECJ1419" s="333"/>
      <c r="ECK1419" s="333"/>
      <c r="ECL1419" s="333"/>
      <c r="ECM1419" s="333"/>
      <c r="ECN1419" s="333"/>
      <c r="ECO1419" s="333"/>
      <c r="ECP1419" s="333"/>
      <c r="ECQ1419" s="333"/>
      <c r="ECR1419" s="333"/>
      <c r="ECS1419" s="333"/>
      <c r="ECT1419" s="333"/>
      <c r="ECU1419" s="333"/>
      <c r="ECV1419" s="333"/>
      <c r="ECW1419" s="333"/>
      <c r="ECX1419" s="333"/>
      <c r="ECY1419" s="333"/>
      <c r="ECZ1419" s="333"/>
      <c r="EDA1419" s="333"/>
      <c r="EDB1419" s="333"/>
      <c r="EDC1419" s="333"/>
      <c r="EDD1419" s="333"/>
      <c r="EDE1419" s="333"/>
      <c r="EDF1419" s="333"/>
      <c r="EDG1419" s="333"/>
      <c r="EDH1419" s="333"/>
      <c r="EDI1419" s="333"/>
      <c r="EDJ1419" s="333"/>
      <c r="EDK1419" s="333"/>
      <c r="EDL1419" s="333"/>
      <c r="EDM1419" s="333"/>
      <c r="EDN1419" s="333"/>
      <c r="EDO1419" s="333"/>
      <c r="EDP1419" s="333"/>
      <c r="EDQ1419" s="333"/>
      <c r="EDR1419" s="333"/>
      <c r="EDS1419" s="333"/>
      <c r="EDT1419" s="333"/>
      <c r="EDU1419" s="333"/>
      <c r="EDV1419" s="333"/>
      <c r="EDW1419" s="333"/>
      <c r="EDX1419" s="333"/>
      <c r="EDY1419" s="333"/>
      <c r="EDZ1419" s="333"/>
      <c r="EEA1419" s="333"/>
      <c r="EEB1419" s="333"/>
      <c r="EEC1419" s="333"/>
      <c r="EED1419" s="333"/>
      <c r="EEE1419" s="333"/>
      <c r="EEF1419" s="333"/>
      <c r="EEG1419" s="333"/>
      <c r="EEH1419" s="333"/>
      <c r="EEI1419" s="333"/>
      <c r="EEJ1419" s="333"/>
      <c r="EEK1419" s="333"/>
      <c r="EEL1419" s="333"/>
      <c r="EEM1419" s="333"/>
      <c r="EEN1419" s="333"/>
      <c r="EEO1419" s="333"/>
      <c r="EEP1419" s="333"/>
      <c r="EEQ1419" s="333"/>
      <c r="EER1419" s="333"/>
      <c r="EES1419" s="333"/>
      <c r="EET1419" s="333"/>
      <c r="EEU1419" s="333"/>
      <c r="EEV1419" s="333"/>
      <c r="EEW1419" s="333"/>
      <c r="EEX1419" s="333"/>
      <c r="EEY1419" s="333"/>
      <c r="EEZ1419" s="333"/>
      <c r="EFA1419" s="333"/>
      <c r="EFB1419" s="333"/>
      <c r="EFC1419" s="333"/>
      <c r="EFD1419" s="333"/>
      <c r="EFE1419" s="333"/>
      <c r="EFF1419" s="333"/>
      <c r="EFG1419" s="333"/>
      <c r="EFH1419" s="333"/>
      <c r="EFI1419" s="333"/>
      <c r="EFJ1419" s="333"/>
      <c r="EFK1419" s="333"/>
      <c r="EFL1419" s="333"/>
      <c r="EFM1419" s="333"/>
      <c r="EFN1419" s="333"/>
      <c r="EFO1419" s="333"/>
      <c r="EFP1419" s="333"/>
      <c r="EFQ1419" s="333"/>
      <c r="EFR1419" s="333"/>
      <c r="EFS1419" s="333"/>
      <c r="EFT1419" s="333"/>
      <c r="EFU1419" s="333"/>
      <c r="EFV1419" s="333"/>
      <c r="EFW1419" s="333"/>
      <c r="EFX1419" s="333"/>
      <c r="EFY1419" s="333"/>
      <c r="EFZ1419" s="333"/>
      <c r="EGA1419" s="333"/>
      <c r="EGB1419" s="333"/>
      <c r="EGC1419" s="333"/>
      <c r="EGD1419" s="333"/>
      <c r="EGE1419" s="333"/>
      <c r="EGF1419" s="333"/>
      <c r="EGG1419" s="333"/>
      <c r="EGH1419" s="333"/>
      <c r="EGI1419" s="333"/>
      <c r="EGJ1419" s="333"/>
      <c r="EGK1419" s="333"/>
      <c r="EGL1419" s="333"/>
      <c r="EGM1419" s="333"/>
      <c r="EGN1419" s="333"/>
      <c r="EGO1419" s="333"/>
      <c r="EGP1419" s="333"/>
      <c r="EGQ1419" s="333"/>
      <c r="EGR1419" s="333"/>
      <c r="EGS1419" s="333"/>
      <c r="EGT1419" s="333"/>
      <c r="EGU1419" s="333"/>
      <c r="EGV1419" s="333"/>
      <c r="EGW1419" s="333"/>
      <c r="EGX1419" s="333"/>
      <c r="EGY1419" s="333"/>
      <c r="EGZ1419" s="333"/>
      <c r="EHA1419" s="333"/>
      <c r="EHB1419" s="333"/>
      <c r="EHC1419" s="333"/>
      <c r="EHD1419" s="333"/>
      <c r="EHE1419" s="333"/>
      <c r="EHF1419" s="333"/>
      <c r="EHG1419" s="333"/>
      <c r="EHH1419" s="333"/>
      <c r="EHI1419" s="333"/>
      <c r="EHJ1419" s="333"/>
      <c r="EHK1419" s="333"/>
      <c r="EHL1419" s="333"/>
      <c r="EHM1419" s="333"/>
      <c r="EHN1419" s="333"/>
      <c r="EHO1419" s="333"/>
      <c r="EHP1419" s="333"/>
      <c r="EHQ1419" s="333"/>
      <c r="EHR1419" s="333"/>
      <c r="EHS1419" s="333"/>
      <c r="EHT1419" s="333"/>
      <c r="EHU1419" s="333"/>
      <c r="EHV1419" s="333"/>
      <c r="EHW1419" s="333"/>
      <c r="EHX1419" s="333"/>
      <c r="EHY1419" s="333"/>
      <c r="EHZ1419" s="333"/>
      <c r="EIA1419" s="333"/>
      <c r="EIB1419" s="333"/>
      <c r="EIC1419" s="333"/>
      <c r="EID1419" s="333"/>
      <c r="EIE1419" s="333"/>
      <c r="EIF1419" s="333"/>
      <c r="EIG1419" s="333"/>
      <c r="EIH1419" s="333"/>
      <c r="EII1419" s="333"/>
      <c r="EIJ1419" s="333"/>
      <c r="EIK1419" s="333"/>
      <c r="EIL1419" s="333"/>
      <c r="EIM1419" s="333"/>
      <c r="EIN1419" s="333"/>
      <c r="EIO1419" s="333"/>
      <c r="EIP1419" s="333"/>
      <c r="EIQ1419" s="333"/>
      <c r="EIR1419" s="333"/>
      <c r="EIS1419" s="333"/>
      <c r="EIT1419" s="333"/>
      <c r="EIU1419" s="333"/>
      <c r="EIV1419" s="333"/>
      <c r="EIW1419" s="333"/>
      <c r="EIX1419" s="333"/>
      <c r="EIY1419" s="333"/>
      <c r="EIZ1419" s="333"/>
      <c r="EJA1419" s="333"/>
      <c r="EJB1419" s="333"/>
      <c r="EJC1419" s="333"/>
      <c r="EJD1419" s="333"/>
      <c r="EJE1419" s="333"/>
      <c r="EJF1419" s="333"/>
      <c r="EJG1419" s="333"/>
      <c r="EJH1419" s="333"/>
      <c r="EJI1419" s="333"/>
      <c r="EJJ1419" s="333"/>
      <c r="EJK1419" s="333"/>
      <c r="EJL1419" s="333"/>
      <c r="EJM1419" s="333"/>
      <c r="EJN1419" s="333"/>
      <c r="EJO1419" s="333"/>
      <c r="EJP1419" s="333"/>
      <c r="EJQ1419" s="333"/>
      <c r="EJR1419" s="333"/>
      <c r="EJS1419" s="333"/>
      <c r="EJT1419" s="333"/>
      <c r="EJU1419" s="333"/>
      <c r="EJV1419" s="333"/>
      <c r="EJW1419" s="333"/>
      <c r="EJX1419" s="333"/>
      <c r="EJY1419" s="333"/>
      <c r="EJZ1419" s="333"/>
      <c r="EKA1419" s="333"/>
      <c r="EKB1419" s="333"/>
      <c r="EKC1419" s="333"/>
      <c r="EKD1419" s="333"/>
      <c r="EKE1419" s="333"/>
      <c r="EKF1419" s="333"/>
      <c r="EKG1419" s="333"/>
      <c r="EKH1419" s="333"/>
      <c r="EKI1419" s="333"/>
      <c r="EKJ1419" s="333"/>
      <c r="EKK1419" s="333"/>
      <c r="EKL1419" s="333"/>
      <c r="EKM1419" s="333"/>
      <c r="EKN1419" s="333"/>
      <c r="EKO1419" s="333"/>
      <c r="EKP1419" s="333"/>
      <c r="EKQ1419" s="333"/>
      <c r="EKR1419" s="333"/>
      <c r="EKS1419" s="333"/>
      <c r="EKT1419" s="333"/>
      <c r="EKU1419" s="333"/>
      <c r="EKV1419" s="333"/>
      <c r="EKW1419" s="333"/>
      <c r="EKX1419" s="333"/>
      <c r="EKY1419" s="333"/>
      <c r="EKZ1419" s="333"/>
      <c r="ELA1419" s="333"/>
      <c r="ELB1419" s="333"/>
      <c r="ELC1419" s="333"/>
      <c r="ELD1419" s="333"/>
      <c r="ELE1419" s="333"/>
      <c r="ELF1419" s="333"/>
      <c r="ELG1419" s="333"/>
      <c r="ELH1419" s="333"/>
      <c r="ELI1419" s="333"/>
      <c r="ELJ1419" s="333"/>
      <c r="ELK1419" s="333"/>
      <c r="ELL1419" s="333"/>
      <c r="ELM1419" s="333"/>
      <c r="ELN1419" s="333"/>
      <c r="ELO1419" s="333"/>
      <c r="ELP1419" s="333"/>
      <c r="ELQ1419" s="333"/>
      <c r="ELR1419" s="333"/>
      <c r="ELS1419" s="333"/>
      <c r="ELT1419" s="333"/>
      <c r="ELU1419" s="333"/>
      <c r="ELV1419" s="333"/>
      <c r="ELW1419" s="333"/>
      <c r="ELX1419" s="333"/>
      <c r="ELY1419" s="333"/>
      <c r="ELZ1419" s="333"/>
      <c r="EMA1419" s="333"/>
      <c r="EMB1419" s="333"/>
      <c r="EMC1419" s="333"/>
      <c r="EMD1419" s="333"/>
      <c r="EME1419" s="333"/>
      <c r="EMF1419" s="333"/>
      <c r="EMG1419" s="333"/>
      <c r="EMH1419" s="333"/>
      <c r="EMI1419" s="333"/>
      <c r="EMJ1419" s="333"/>
      <c r="EMK1419" s="333"/>
      <c r="EML1419" s="333"/>
      <c r="EMM1419" s="333"/>
      <c r="EMN1419" s="333"/>
      <c r="EMO1419" s="333"/>
      <c r="EMP1419" s="333"/>
      <c r="EMQ1419" s="333"/>
      <c r="EMR1419" s="333"/>
      <c r="EMS1419" s="333"/>
      <c r="EMT1419" s="333"/>
      <c r="EMU1419" s="333"/>
      <c r="EMV1419" s="333"/>
      <c r="EMW1419" s="333"/>
      <c r="EMX1419" s="333"/>
      <c r="EMY1419" s="333"/>
      <c r="EMZ1419" s="333"/>
      <c r="ENA1419" s="333"/>
      <c r="ENB1419" s="333"/>
      <c r="ENC1419" s="333"/>
      <c r="END1419" s="333"/>
      <c r="ENE1419" s="333"/>
      <c r="ENF1419" s="333"/>
      <c r="ENG1419" s="333"/>
      <c r="ENH1419" s="333"/>
      <c r="ENI1419" s="333"/>
      <c r="ENJ1419" s="333"/>
      <c r="ENK1419" s="333"/>
      <c r="ENL1419" s="333"/>
      <c r="ENM1419" s="333"/>
      <c r="ENN1419" s="333"/>
      <c r="ENO1419" s="333"/>
      <c r="ENP1419" s="333"/>
      <c r="ENQ1419" s="333"/>
      <c r="ENR1419" s="333"/>
      <c r="ENS1419" s="333"/>
      <c r="ENT1419" s="333"/>
      <c r="ENU1419" s="333"/>
      <c r="ENV1419" s="333"/>
      <c r="ENW1419" s="333"/>
      <c r="ENX1419" s="333"/>
      <c r="ENY1419" s="333"/>
      <c r="ENZ1419" s="333"/>
      <c r="EOA1419" s="333"/>
      <c r="EOB1419" s="333"/>
      <c r="EOC1419" s="333"/>
      <c r="EOD1419" s="333"/>
      <c r="EOE1419" s="333"/>
      <c r="EOF1419" s="333"/>
      <c r="EOG1419" s="333"/>
      <c r="EOH1419" s="333"/>
      <c r="EOI1419" s="333"/>
      <c r="EOJ1419" s="333"/>
      <c r="EOK1419" s="333"/>
      <c r="EOL1419" s="333"/>
      <c r="EOM1419" s="333"/>
      <c r="EON1419" s="333"/>
      <c r="EOO1419" s="333"/>
      <c r="EOP1419" s="333"/>
      <c r="EOQ1419" s="333"/>
      <c r="EOR1419" s="333"/>
      <c r="EOS1419" s="333"/>
      <c r="EOT1419" s="333"/>
      <c r="EOU1419" s="333"/>
      <c r="EOV1419" s="333"/>
      <c r="EOW1419" s="333"/>
      <c r="EOX1419" s="333"/>
      <c r="EOY1419" s="333"/>
      <c r="EOZ1419" s="333"/>
      <c r="EPA1419" s="333"/>
      <c r="EPB1419" s="333"/>
      <c r="EPC1419" s="333"/>
      <c r="EPD1419" s="333"/>
      <c r="EPE1419" s="333"/>
      <c r="EPF1419" s="333"/>
      <c r="EPG1419" s="333"/>
      <c r="EPH1419" s="333"/>
      <c r="EPI1419" s="333"/>
      <c r="EPJ1419" s="333"/>
      <c r="EPK1419" s="333"/>
      <c r="EPL1419" s="333"/>
      <c r="EPM1419" s="333"/>
      <c r="EPN1419" s="333"/>
      <c r="EPO1419" s="333"/>
      <c r="EPP1419" s="333"/>
      <c r="EPQ1419" s="333"/>
      <c r="EPR1419" s="333"/>
      <c r="EPS1419" s="333"/>
      <c r="EPT1419" s="333"/>
      <c r="EPU1419" s="333"/>
      <c r="EPV1419" s="333"/>
      <c r="EPW1419" s="333"/>
      <c r="EPX1419" s="333"/>
      <c r="EPY1419" s="333"/>
      <c r="EPZ1419" s="333"/>
      <c r="EQA1419" s="333"/>
      <c r="EQB1419" s="333"/>
      <c r="EQC1419" s="333"/>
      <c r="EQD1419" s="333"/>
      <c r="EQE1419" s="333"/>
      <c r="EQF1419" s="333"/>
      <c r="EQG1419" s="333"/>
      <c r="EQH1419" s="333"/>
      <c r="EQI1419" s="333"/>
      <c r="EQJ1419" s="333"/>
      <c r="EQK1419" s="333"/>
      <c r="EQL1419" s="333"/>
      <c r="EQM1419" s="333"/>
      <c r="EQN1419" s="333"/>
      <c r="EQO1419" s="333"/>
      <c r="EQP1419" s="333"/>
      <c r="EQQ1419" s="333"/>
      <c r="EQR1419" s="333"/>
      <c r="EQS1419" s="333"/>
      <c r="EQT1419" s="333"/>
      <c r="EQU1419" s="333"/>
      <c r="EQV1419" s="333"/>
      <c r="EQW1419" s="333"/>
      <c r="EQX1419" s="333"/>
      <c r="EQY1419" s="333"/>
      <c r="EQZ1419" s="333"/>
      <c r="ERA1419" s="333"/>
      <c r="ERB1419" s="333"/>
      <c r="ERC1419" s="333"/>
      <c r="ERD1419" s="333"/>
      <c r="ERE1419" s="333"/>
      <c r="ERF1419" s="333"/>
      <c r="ERG1419" s="333"/>
      <c r="ERH1419" s="333"/>
      <c r="ERI1419" s="333"/>
      <c r="ERJ1419" s="333"/>
      <c r="ERK1419" s="333"/>
      <c r="ERL1419" s="333"/>
      <c r="ERM1419" s="333"/>
      <c r="ERN1419" s="333"/>
      <c r="ERO1419" s="333"/>
      <c r="ERP1419" s="333"/>
      <c r="ERQ1419" s="333"/>
      <c r="ERR1419" s="333"/>
      <c r="ERS1419" s="333"/>
      <c r="ERT1419" s="333"/>
      <c r="ERU1419" s="333"/>
      <c r="ERV1419" s="333"/>
      <c r="ERW1419" s="333"/>
      <c r="ERX1419" s="333"/>
      <c r="ERY1419" s="333"/>
      <c r="ERZ1419" s="333"/>
      <c r="ESA1419" s="333"/>
      <c r="ESB1419" s="333"/>
      <c r="ESC1419" s="333"/>
      <c r="ESD1419" s="333"/>
      <c r="ESE1419" s="333"/>
      <c r="ESF1419" s="333"/>
      <c r="ESG1419" s="333"/>
      <c r="ESH1419" s="333"/>
      <c r="ESI1419" s="333"/>
      <c r="ESJ1419" s="333"/>
      <c r="ESK1419" s="333"/>
      <c r="ESL1419" s="333"/>
      <c r="ESM1419" s="333"/>
      <c r="ESN1419" s="333"/>
      <c r="ESO1419" s="333"/>
      <c r="ESP1419" s="333"/>
      <c r="ESQ1419" s="333"/>
      <c r="ESR1419" s="333"/>
      <c r="ESS1419" s="333"/>
      <c r="EST1419" s="333"/>
      <c r="ESU1419" s="333"/>
      <c r="ESV1419" s="333"/>
      <c r="ESW1419" s="333"/>
      <c r="ESX1419" s="333"/>
      <c r="ESY1419" s="333"/>
      <c r="ESZ1419" s="333"/>
      <c r="ETA1419" s="333"/>
      <c r="ETB1419" s="333"/>
      <c r="ETC1419" s="333"/>
      <c r="ETD1419" s="333"/>
      <c r="ETE1419" s="333"/>
      <c r="ETF1419" s="333"/>
      <c r="ETG1419" s="333"/>
      <c r="ETH1419" s="333"/>
      <c r="ETI1419" s="333"/>
      <c r="ETJ1419" s="333"/>
      <c r="ETK1419" s="333"/>
      <c r="ETL1419" s="333"/>
      <c r="ETM1419" s="333"/>
      <c r="ETN1419" s="333"/>
      <c r="ETO1419" s="333"/>
      <c r="ETP1419" s="333"/>
      <c r="ETQ1419" s="333"/>
      <c r="ETR1419" s="333"/>
      <c r="ETS1419" s="333"/>
      <c r="ETT1419" s="333"/>
      <c r="ETU1419" s="333"/>
      <c r="ETV1419" s="333"/>
      <c r="ETW1419" s="333"/>
      <c r="ETX1419" s="333"/>
      <c r="ETY1419" s="333"/>
      <c r="ETZ1419" s="333"/>
      <c r="EUA1419" s="333"/>
      <c r="EUB1419" s="333"/>
      <c r="EUC1419" s="333"/>
      <c r="EUD1419" s="333"/>
      <c r="EUE1419" s="333"/>
      <c r="EUF1419" s="333"/>
      <c r="EUG1419" s="333"/>
      <c r="EUH1419" s="333"/>
      <c r="EUI1419" s="333"/>
      <c r="EUJ1419" s="333"/>
      <c r="EUK1419" s="333"/>
      <c r="EUL1419" s="333"/>
      <c r="EUM1419" s="333"/>
      <c r="EUN1419" s="333"/>
      <c r="EUO1419" s="333"/>
      <c r="EUP1419" s="333"/>
      <c r="EUQ1419" s="333"/>
      <c r="EUR1419" s="333"/>
      <c r="EUS1419" s="333"/>
      <c r="EUT1419" s="333"/>
      <c r="EUU1419" s="333"/>
      <c r="EUV1419" s="333"/>
      <c r="EUW1419" s="333"/>
      <c r="EUX1419" s="333"/>
      <c r="EUY1419" s="333"/>
      <c r="EUZ1419" s="333"/>
      <c r="EVA1419" s="333"/>
      <c r="EVB1419" s="333"/>
      <c r="EVC1419" s="333"/>
      <c r="EVD1419" s="333"/>
      <c r="EVE1419" s="333"/>
      <c r="EVF1419" s="333"/>
      <c r="EVG1419" s="333"/>
      <c r="EVH1419" s="333"/>
      <c r="EVI1419" s="333"/>
      <c r="EVJ1419" s="333"/>
      <c r="EVK1419" s="333"/>
      <c r="EVL1419" s="333"/>
      <c r="EVM1419" s="333"/>
      <c r="EVN1419" s="333"/>
      <c r="EVO1419" s="333"/>
      <c r="EVP1419" s="333"/>
      <c r="EVQ1419" s="333"/>
      <c r="EVR1419" s="333"/>
      <c r="EVS1419" s="333"/>
      <c r="EVT1419" s="333"/>
      <c r="EVU1419" s="333"/>
      <c r="EVV1419" s="333"/>
      <c r="EVW1419" s="333"/>
      <c r="EVX1419" s="333"/>
      <c r="EVY1419" s="333"/>
      <c r="EVZ1419" s="333"/>
      <c r="EWA1419" s="333"/>
      <c r="EWB1419" s="333"/>
      <c r="EWC1419" s="333"/>
      <c r="EWD1419" s="333"/>
      <c r="EWE1419" s="333"/>
      <c r="EWF1419" s="333"/>
      <c r="EWG1419" s="333"/>
      <c r="EWH1419" s="333"/>
      <c r="EWI1419" s="333"/>
      <c r="EWJ1419" s="333"/>
      <c r="EWK1419" s="333"/>
      <c r="EWL1419" s="333"/>
      <c r="EWM1419" s="333"/>
      <c r="EWN1419" s="333"/>
      <c r="EWO1419" s="333"/>
      <c r="EWP1419" s="333"/>
      <c r="EWQ1419" s="333"/>
      <c r="EWR1419" s="333"/>
      <c r="EWS1419" s="333"/>
      <c r="EWT1419" s="333"/>
      <c r="EWU1419" s="333"/>
      <c r="EWV1419" s="333"/>
      <c r="EWW1419" s="333"/>
      <c r="EWX1419" s="333"/>
      <c r="EWY1419" s="333"/>
      <c r="EWZ1419" s="333"/>
      <c r="EXA1419" s="333"/>
      <c r="EXB1419" s="333"/>
      <c r="EXC1419" s="333"/>
      <c r="EXD1419" s="333"/>
      <c r="EXE1419" s="333"/>
      <c r="EXF1419" s="333"/>
      <c r="EXG1419" s="333"/>
      <c r="EXH1419" s="333"/>
      <c r="EXI1419" s="333"/>
      <c r="EXJ1419" s="333"/>
      <c r="EXK1419" s="333"/>
      <c r="EXL1419" s="333"/>
      <c r="EXM1419" s="333"/>
      <c r="EXN1419" s="333"/>
      <c r="EXO1419" s="333"/>
      <c r="EXP1419" s="333"/>
      <c r="EXQ1419" s="333"/>
      <c r="EXR1419" s="333"/>
      <c r="EXS1419" s="333"/>
      <c r="EXT1419" s="333"/>
      <c r="EXU1419" s="333"/>
      <c r="EXV1419" s="333"/>
      <c r="EXW1419" s="333"/>
      <c r="EXX1419" s="333"/>
      <c r="EXY1419" s="333"/>
      <c r="EXZ1419" s="333"/>
      <c r="EYA1419" s="333"/>
      <c r="EYB1419" s="333"/>
      <c r="EYC1419" s="333"/>
      <c r="EYD1419" s="333"/>
      <c r="EYE1419" s="333"/>
      <c r="EYF1419" s="333"/>
      <c r="EYG1419" s="333"/>
      <c r="EYH1419" s="333"/>
      <c r="EYI1419" s="333"/>
      <c r="EYJ1419" s="333"/>
      <c r="EYK1419" s="333"/>
      <c r="EYL1419" s="333"/>
      <c r="EYM1419" s="333"/>
      <c r="EYN1419" s="333"/>
      <c r="EYO1419" s="333"/>
      <c r="EYP1419" s="333"/>
      <c r="EYQ1419" s="333"/>
      <c r="EYR1419" s="333"/>
      <c r="EYS1419" s="333"/>
      <c r="EYT1419" s="333"/>
      <c r="EYU1419" s="333"/>
      <c r="EYV1419" s="333"/>
      <c r="EYW1419" s="333"/>
      <c r="EYX1419" s="333"/>
      <c r="EYY1419" s="333"/>
      <c r="EYZ1419" s="333"/>
      <c r="EZA1419" s="333"/>
      <c r="EZB1419" s="333"/>
      <c r="EZC1419" s="333"/>
      <c r="EZD1419" s="333"/>
      <c r="EZE1419" s="333"/>
      <c r="EZF1419" s="333"/>
      <c r="EZG1419" s="333"/>
      <c r="EZH1419" s="333"/>
      <c r="EZI1419" s="333"/>
      <c r="EZJ1419" s="333"/>
      <c r="EZK1419" s="333"/>
      <c r="EZL1419" s="333"/>
      <c r="EZM1419" s="333"/>
      <c r="EZN1419" s="333"/>
      <c r="EZO1419" s="333"/>
      <c r="EZP1419" s="333"/>
      <c r="EZQ1419" s="333"/>
      <c r="EZR1419" s="333"/>
      <c r="EZS1419" s="333"/>
      <c r="EZT1419" s="333"/>
      <c r="EZU1419" s="333"/>
      <c r="EZV1419" s="333"/>
      <c r="EZW1419" s="333"/>
      <c r="EZX1419" s="333"/>
      <c r="EZY1419" s="333"/>
      <c r="EZZ1419" s="333"/>
      <c r="FAA1419" s="333"/>
      <c r="FAB1419" s="333"/>
      <c r="FAC1419" s="333"/>
      <c r="FAD1419" s="333"/>
      <c r="FAE1419" s="333"/>
      <c r="FAF1419" s="333"/>
      <c r="FAG1419" s="333"/>
      <c r="FAH1419" s="333"/>
      <c r="FAI1419" s="333"/>
      <c r="FAJ1419" s="333"/>
      <c r="FAK1419" s="333"/>
      <c r="FAL1419" s="333"/>
      <c r="FAM1419" s="333"/>
      <c r="FAN1419" s="333"/>
      <c r="FAO1419" s="333"/>
      <c r="FAP1419" s="333"/>
      <c r="FAQ1419" s="333"/>
      <c r="FAR1419" s="333"/>
      <c r="FAS1419" s="333"/>
      <c r="FAT1419" s="333"/>
      <c r="FAU1419" s="333"/>
      <c r="FAV1419" s="333"/>
      <c r="FAW1419" s="333"/>
      <c r="FAX1419" s="333"/>
      <c r="FAY1419" s="333"/>
      <c r="FAZ1419" s="333"/>
      <c r="FBA1419" s="333"/>
      <c r="FBB1419" s="333"/>
      <c r="FBC1419" s="333"/>
      <c r="FBD1419" s="333"/>
      <c r="FBE1419" s="333"/>
      <c r="FBF1419" s="333"/>
      <c r="FBG1419" s="333"/>
      <c r="FBH1419" s="333"/>
      <c r="FBI1419" s="333"/>
      <c r="FBJ1419" s="333"/>
      <c r="FBK1419" s="333"/>
      <c r="FBL1419" s="333"/>
      <c r="FBM1419" s="333"/>
      <c r="FBN1419" s="333"/>
      <c r="FBO1419" s="333"/>
      <c r="FBP1419" s="333"/>
      <c r="FBQ1419" s="333"/>
      <c r="FBR1419" s="333"/>
      <c r="FBS1419" s="333"/>
      <c r="FBT1419" s="333"/>
      <c r="FBU1419" s="333"/>
      <c r="FBV1419" s="333"/>
      <c r="FBW1419" s="333"/>
      <c r="FBX1419" s="333"/>
      <c r="FBY1419" s="333"/>
      <c r="FBZ1419" s="333"/>
      <c r="FCA1419" s="333"/>
      <c r="FCB1419" s="333"/>
      <c r="FCC1419" s="333"/>
      <c r="FCD1419" s="333"/>
      <c r="FCE1419" s="333"/>
      <c r="FCF1419" s="333"/>
      <c r="FCG1419" s="333"/>
      <c r="FCH1419" s="333"/>
      <c r="FCI1419" s="333"/>
      <c r="FCJ1419" s="333"/>
      <c r="FCK1419" s="333"/>
      <c r="FCL1419" s="333"/>
      <c r="FCM1419" s="333"/>
      <c r="FCN1419" s="333"/>
      <c r="FCO1419" s="333"/>
      <c r="FCP1419" s="333"/>
      <c r="FCQ1419" s="333"/>
      <c r="FCR1419" s="333"/>
      <c r="FCS1419" s="333"/>
      <c r="FCT1419" s="333"/>
      <c r="FCU1419" s="333"/>
      <c r="FCV1419" s="333"/>
      <c r="FCW1419" s="333"/>
      <c r="FCX1419" s="333"/>
      <c r="FCY1419" s="333"/>
      <c r="FCZ1419" s="333"/>
      <c r="FDA1419" s="333"/>
      <c r="FDB1419" s="333"/>
      <c r="FDC1419" s="333"/>
      <c r="FDD1419" s="333"/>
      <c r="FDE1419" s="333"/>
      <c r="FDF1419" s="333"/>
      <c r="FDG1419" s="333"/>
      <c r="FDH1419" s="333"/>
      <c r="FDI1419" s="333"/>
      <c r="FDJ1419" s="333"/>
      <c r="FDK1419" s="333"/>
      <c r="FDL1419" s="333"/>
      <c r="FDM1419" s="333"/>
      <c r="FDN1419" s="333"/>
      <c r="FDO1419" s="333"/>
      <c r="FDP1419" s="333"/>
      <c r="FDQ1419" s="333"/>
      <c r="FDR1419" s="333"/>
      <c r="FDS1419" s="333"/>
      <c r="FDT1419" s="333"/>
      <c r="FDU1419" s="333"/>
      <c r="FDV1419" s="333"/>
      <c r="FDW1419" s="333"/>
      <c r="FDX1419" s="333"/>
      <c r="FDY1419" s="333"/>
      <c r="FDZ1419" s="333"/>
      <c r="FEA1419" s="333"/>
      <c r="FEB1419" s="333"/>
      <c r="FEC1419" s="333"/>
      <c r="FED1419" s="333"/>
      <c r="FEE1419" s="333"/>
      <c r="FEF1419" s="333"/>
      <c r="FEG1419" s="333"/>
      <c r="FEH1419" s="333"/>
      <c r="FEI1419" s="333"/>
      <c r="FEJ1419" s="333"/>
      <c r="FEK1419" s="333"/>
      <c r="FEL1419" s="333"/>
      <c r="FEM1419" s="333"/>
      <c r="FEN1419" s="333"/>
      <c r="FEO1419" s="333"/>
      <c r="FEP1419" s="333"/>
      <c r="FEQ1419" s="333"/>
      <c r="FER1419" s="333"/>
      <c r="FES1419" s="333"/>
      <c r="FET1419" s="333"/>
      <c r="FEU1419" s="333"/>
      <c r="FEV1419" s="333"/>
      <c r="FEW1419" s="333"/>
      <c r="FEX1419" s="333"/>
      <c r="FEY1419" s="333"/>
      <c r="FEZ1419" s="333"/>
      <c r="FFA1419" s="333"/>
      <c r="FFB1419" s="333"/>
      <c r="FFC1419" s="333"/>
      <c r="FFD1419" s="333"/>
      <c r="FFE1419" s="333"/>
      <c r="FFF1419" s="333"/>
      <c r="FFG1419" s="333"/>
      <c r="FFH1419" s="333"/>
      <c r="FFI1419" s="333"/>
      <c r="FFJ1419" s="333"/>
      <c r="FFK1419" s="333"/>
      <c r="FFL1419" s="333"/>
      <c r="FFM1419" s="333"/>
      <c r="FFN1419" s="333"/>
      <c r="FFO1419" s="333"/>
      <c r="FFP1419" s="333"/>
      <c r="FFQ1419" s="333"/>
      <c r="FFR1419" s="333"/>
      <c r="FFS1419" s="333"/>
      <c r="FFT1419" s="333"/>
      <c r="FFU1419" s="333"/>
      <c r="FFV1419" s="333"/>
      <c r="FFW1419" s="333"/>
      <c r="FFX1419" s="333"/>
      <c r="FFY1419" s="333"/>
      <c r="FFZ1419" s="333"/>
      <c r="FGA1419" s="333"/>
      <c r="FGB1419" s="333"/>
      <c r="FGC1419" s="333"/>
      <c r="FGD1419" s="333"/>
      <c r="FGE1419" s="333"/>
      <c r="FGF1419" s="333"/>
      <c r="FGG1419" s="333"/>
      <c r="FGH1419" s="333"/>
      <c r="FGI1419" s="333"/>
      <c r="FGJ1419" s="333"/>
      <c r="FGK1419" s="333"/>
      <c r="FGL1419" s="333"/>
      <c r="FGM1419" s="333"/>
      <c r="FGN1419" s="333"/>
      <c r="FGO1419" s="333"/>
      <c r="FGP1419" s="333"/>
      <c r="FGQ1419" s="333"/>
      <c r="FGR1419" s="333"/>
      <c r="FGS1419" s="333"/>
      <c r="FGT1419" s="333"/>
      <c r="FGU1419" s="333"/>
      <c r="FGV1419" s="333"/>
      <c r="FGW1419" s="333"/>
      <c r="FGX1419" s="333"/>
      <c r="FGY1419" s="333"/>
      <c r="FGZ1419" s="333"/>
      <c r="FHA1419" s="333"/>
      <c r="FHB1419" s="333"/>
      <c r="FHC1419" s="333"/>
      <c r="FHD1419" s="333"/>
      <c r="FHE1419" s="333"/>
      <c r="FHF1419" s="333"/>
      <c r="FHG1419" s="333"/>
      <c r="FHH1419" s="333"/>
      <c r="FHI1419" s="333"/>
      <c r="FHJ1419" s="333"/>
      <c r="FHK1419" s="333"/>
      <c r="FHL1419" s="333"/>
      <c r="FHM1419" s="333"/>
      <c r="FHN1419" s="333"/>
      <c r="FHO1419" s="333"/>
      <c r="FHP1419" s="333"/>
      <c r="FHQ1419" s="333"/>
      <c r="FHR1419" s="333"/>
      <c r="FHS1419" s="333"/>
      <c r="FHT1419" s="333"/>
      <c r="FHU1419" s="333"/>
      <c r="FHV1419" s="333"/>
      <c r="FHW1419" s="333"/>
      <c r="FHX1419" s="333"/>
      <c r="FHY1419" s="333"/>
      <c r="FHZ1419" s="333"/>
      <c r="FIA1419" s="333"/>
      <c r="FIB1419" s="333"/>
      <c r="FIC1419" s="333"/>
      <c r="FID1419" s="333"/>
      <c r="FIE1419" s="333"/>
      <c r="FIF1419" s="333"/>
      <c r="FIG1419" s="333"/>
      <c r="FIH1419" s="333"/>
      <c r="FII1419" s="333"/>
      <c r="FIJ1419" s="333"/>
      <c r="FIK1419" s="333"/>
      <c r="FIL1419" s="333"/>
      <c r="FIM1419" s="333"/>
      <c r="FIN1419" s="333"/>
      <c r="FIO1419" s="333"/>
      <c r="FIP1419" s="333"/>
      <c r="FIQ1419" s="333"/>
      <c r="FIR1419" s="333"/>
      <c r="FIS1419" s="333"/>
      <c r="FIT1419" s="333"/>
      <c r="FIU1419" s="333"/>
      <c r="FIV1419" s="333"/>
      <c r="FIW1419" s="333"/>
      <c r="FIX1419" s="333"/>
      <c r="FIY1419" s="333"/>
      <c r="FIZ1419" s="333"/>
      <c r="FJA1419" s="333"/>
      <c r="FJB1419" s="333"/>
      <c r="FJC1419" s="333"/>
      <c r="FJD1419" s="333"/>
      <c r="FJE1419" s="333"/>
      <c r="FJF1419" s="333"/>
      <c r="FJG1419" s="333"/>
      <c r="FJH1419" s="333"/>
      <c r="FJI1419" s="333"/>
      <c r="FJJ1419" s="333"/>
      <c r="FJK1419" s="333"/>
      <c r="FJL1419" s="333"/>
      <c r="FJM1419" s="333"/>
      <c r="FJN1419" s="333"/>
      <c r="FJO1419" s="333"/>
      <c r="FJP1419" s="333"/>
      <c r="FJQ1419" s="333"/>
      <c r="FJR1419" s="333"/>
      <c r="FJS1419" s="333"/>
      <c r="FJT1419" s="333"/>
      <c r="FJU1419" s="333"/>
      <c r="FJV1419" s="333"/>
      <c r="FJW1419" s="333"/>
      <c r="FJX1419" s="333"/>
      <c r="FJY1419" s="333"/>
      <c r="FJZ1419" s="333"/>
      <c r="FKA1419" s="333"/>
      <c r="FKB1419" s="333"/>
      <c r="FKC1419" s="333"/>
      <c r="FKD1419" s="333"/>
      <c r="FKE1419" s="333"/>
      <c r="FKF1419" s="333"/>
      <c r="FKG1419" s="333"/>
      <c r="FKH1419" s="333"/>
      <c r="FKI1419" s="333"/>
      <c r="FKJ1419" s="333"/>
      <c r="FKK1419" s="333"/>
      <c r="FKL1419" s="333"/>
      <c r="FKM1419" s="333"/>
      <c r="FKN1419" s="333"/>
      <c r="FKO1419" s="333"/>
      <c r="FKP1419" s="333"/>
      <c r="FKQ1419" s="333"/>
      <c r="FKR1419" s="333"/>
      <c r="FKS1419" s="333"/>
      <c r="FKT1419" s="333"/>
      <c r="FKU1419" s="333"/>
      <c r="FKV1419" s="333"/>
      <c r="FKW1419" s="333"/>
      <c r="FKX1419" s="333"/>
      <c r="FKY1419" s="333"/>
      <c r="FKZ1419" s="333"/>
      <c r="FLA1419" s="333"/>
      <c r="FLB1419" s="333"/>
      <c r="FLC1419" s="333"/>
      <c r="FLD1419" s="333"/>
      <c r="FLE1419" s="333"/>
      <c r="FLF1419" s="333"/>
      <c r="FLG1419" s="333"/>
      <c r="FLH1419" s="333"/>
      <c r="FLI1419" s="333"/>
      <c r="FLJ1419" s="333"/>
      <c r="FLK1419" s="333"/>
      <c r="FLL1419" s="333"/>
      <c r="FLM1419" s="333"/>
      <c r="FLN1419" s="333"/>
      <c r="FLO1419" s="333"/>
      <c r="FLP1419" s="333"/>
      <c r="FLQ1419" s="333"/>
      <c r="FLR1419" s="333"/>
      <c r="FLS1419" s="333"/>
      <c r="FLT1419" s="333"/>
      <c r="FLU1419" s="333"/>
      <c r="FLV1419" s="333"/>
      <c r="FLW1419" s="333"/>
      <c r="FLX1419" s="333"/>
      <c r="FLY1419" s="333"/>
      <c r="FLZ1419" s="333"/>
      <c r="FMA1419" s="333"/>
      <c r="FMB1419" s="333"/>
      <c r="FMC1419" s="333"/>
      <c r="FMD1419" s="333"/>
      <c r="FME1419" s="333"/>
      <c r="FMF1419" s="333"/>
      <c r="FMG1419" s="333"/>
      <c r="FMH1419" s="333"/>
      <c r="FMI1419" s="333"/>
      <c r="FMJ1419" s="333"/>
      <c r="FMK1419" s="333"/>
      <c r="FML1419" s="333"/>
      <c r="FMM1419" s="333"/>
      <c r="FMN1419" s="333"/>
      <c r="FMO1419" s="333"/>
      <c r="FMP1419" s="333"/>
      <c r="FMQ1419" s="333"/>
      <c r="FMR1419" s="333"/>
      <c r="FMS1419" s="333"/>
      <c r="FMT1419" s="333"/>
      <c r="FMU1419" s="333"/>
      <c r="FMV1419" s="333"/>
      <c r="FMW1419" s="333"/>
      <c r="FMX1419" s="333"/>
      <c r="FMY1419" s="333"/>
      <c r="FMZ1419" s="333"/>
      <c r="FNA1419" s="333"/>
      <c r="FNB1419" s="333"/>
      <c r="FNC1419" s="333"/>
      <c r="FND1419" s="333"/>
      <c r="FNE1419" s="333"/>
      <c r="FNF1419" s="333"/>
      <c r="FNG1419" s="333"/>
      <c r="FNH1419" s="333"/>
      <c r="FNI1419" s="333"/>
      <c r="FNJ1419" s="333"/>
      <c r="FNK1419" s="333"/>
      <c r="FNL1419" s="333"/>
      <c r="FNM1419" s="333"/>
      <c r="FNN1419" s="333"/>
      <c r="FNO1419" s="333"/>
      <c r="FNP1419" s="333"/>
      <c r="FNQ1419" s="333"/>
      <c r="FNR1419" s="333"/>
      <c r="FNS1419" s="333"/>
      <c r="FNT1419" s="333"/>
      <c r="FNU1419" s="333"/>
      <c r="FNV1419" s="333"/>
      <c r="FNW1419" s="333"/>
      <c r="FNX1419" s="333"/>
      <c r="FNY1419" s="333"/>
      <c r="FNZ1419" s="333"/>
      <c r="FOA1419" s="333"/>
      <c r="FOB1419" s="333"/>
      <c r="FOC1419" s="333"/>
      <c r="FOD1419" s="333"/>
      <c r="FOE1419" s="333"/>
      <c r="FOF1419" s="333"/>
      <c r="FOG1419" s="333"/>
      <c r="FOH1419" s="333"/>
      <c r="FOI1419" s="333"/>
      <c r="FOJ1419" s="333"/>
      <c r="FOK1419" s="333"/>
      <c r="FOL1419" s="333"/>
      <c r="FOM1419" s="333"/>
      <c r="FON1419" s="333"/>
      <c r="FOO1419" s="333"/>
      <c r="FOP1419" s="333"/>
      <c r="FOQ1419" s="333"/>
      <c r="FOR1419" s="333"/>
      <c r="FOS1419" s="333"/>
      <c r="FOT1419" s="333"/>
      <c r="FOU1419" s="333"/>
      <c r="FOV1419" s="333"/>
      <c r="FOW1419" s="333"/>
      <c r="FOX1419" s="333"/>
      <c r="FOY1419" s="333"/>
      <c r="FOZ1419" s="333"/>
      <c r="FPA1419" s="333"/>
      <c r="FPB1419" s="333"/>
      <c r="FPC1419" s="333"/>
      <c r="FPD1419" s="333"/>
      <c r="FPE1419" s="333"/>
      <c r="FPF1419" s="333"/>
      <c r="FPG1419" s="333"/>
      <c r="FPH1419" s="333"/>
      <c r="FPI1419" s="333"/>
      <c r="FPJ1419" s="333"/>
      <c r="FPK1419" s="333"/>
      <c r="FPL1419" s="333"/>
      <c r="FPM1419" s="333"/>
      <c r="FPN1419" s="333"/>
      <c r="FPO1419" s="333"/>
      <c r="FPP1419" s="333"/>
      <c r="FPQ1419" s="333"/>
      <c r="FPR1419" s="333"/>
      <c r="FPS1419" s="333"/>
      <c r="FPT1419" s="333"/>
      <c r="FPU1419" s="333"/>
      <c r="FPV1419" s="333"/>
      <c r="FPW1419" s="333"/>
      <c r="FPX1419" s="333"/>
      <c r="FPY1419" s="333"/>
      <c r="FPZ1419" s="333"/>
      <c r="FQA1419" s="333"/>
      <c r="FQB1419" s="333"/>
      <c r="FQC1419" s="333"/>
      <c r="FQD1419" s="333"/>
      <c r="FQE1419" s="333"/>
      <c r="FQF1419" s="333"/>
      <c r="FQG1419" s="333"/>
      <c r="FQH1419" s="333"/>
      <c r="FQI1419" s="333"/>
      <c r="FQJ1419" s="333"/>
      <c r="FQK1419" s="333"/>
      <c r="FQL1419" s="333"/>
      <c r="FQM1419" s="333"/>
      <c r="FQN1419" s="333"/>
      <c r="FQO1419" s="333"/>
      <c r="FQP1419" s="333"/>
      <c r="FQQ1419" s="333"/>
      <c r="FQR1419" s="333"/>
      <c r="FQS1419" s="333"/>
      <c r="FQT1419" s="333"/>
      <c r="FQU1419" s="333"/>
      <c r="FQV1419" s="333"/>
      <c r="FQW1419" s="333"/>
      <c r="FQX1419" s="333"/>
      <c r="FQY1419" s="333"/>
      <c r="FQZ1419" s="333"/>
      <c r="FRA1419" s="333"/>
      <c r="FRB1419" s="333"/>
      <c r="FRC1419" s="333"/>
      <c r="FRD1419" s="333"/>
      <c r="FRE1419" s="333"/>
      <c r="FRF1419" s="333"/>
      <c r="FRG1419" s="333"/>
      <c r="FRH1419" s="333"/>
      <c r="FRI1419" s="333"/>
      <c r="FRJ1419" s="333"/>
      <c r="FRK1419" s="333"/>
      <c r="FRL1419" s="333"/>
      <c r="FRM1419" s="333"/>
      <c r="FRN1419" s="333"/>
      <c r="FRO1419" s="333"/>
      <c r="FRP1419" s="333"/>
      <c r="FRQ1419" s="333"/>
      <c r="FRR1419" s="333"/>
      <c r="FRS1419" s="333"/>
      <c r="FRT1419" s="333"/>
      <c r="FRU1419" s="333"/>
      <c r="FRV1419" s="333"/>
      <c r="FRW1419" s="333"/>
      <c r="FRX1419" s="333"/>
      <c r="FRY1419" s="333"/>
      <c r="FRZ1419" s="333"/>
      <c r="FSA1419" s="333"/>
      <c r="FSB1419" s="333"/>
      <c r="FSC1419" s="333"/>
      <c r="FSD1419" s="333"/>
      <c r="FSE1419" s="333"/>
      <c r="FSF1419" s="333"/>
      <c r="FSG1419" s="333"/>
      <c r="FSH1419" s="333"/>
      <c r="FSI1419" s="333"/>
      <c r="FSJ1419" s="333"/>
      <c r="FSK1419" s="333"/>
      <c r="FSL1419" s="333"/>
      <c r="FSM1419" s="333"/>
      <c r="FSN1419" s="333"/>
      <c r="FSO1419" s="333"/>
      <c r="FSP1419" s="333"/>
      <c r="FSQ1419" s="333"/>
      <c r="FSR1419" s="333"/>
      <c r="FSS1419" s="333"/>
      <c r="FST1419" s="333"/>
      <c r="FSU1419" s="333"/>
      <c r="FSV1419" s="333"/>
      <c r="FSW1419" s="333"/>
      <c r="FSX1419" s="333"/>
      <c r="FSY1419" s="333"/>
      <c r="FSZ1419" s="333"/>
      <c r="FTA1419" s="333"/>
      <c r="FTB1419" s="333"/>
      <c r="FTC1419" s="333"/>
      <c r="FTD1419" s="333"/>
      <c r="FTE1419" s="333"/>
      <c r="FTF1419" s="333"/>
      <c r="FTG1419" s="333"/>
      <c r="FTH1419" s="333"/>
      <c r="FTI1419" s="333"/>
      <c r="FTJ1419" s="333"/>
      <c r="FTK1419" s="333"/>
      <c r="FTL1419" s="333"/>
      <c r="FTM1419" s="333"/>
      <c r="FTN1419" s="333"/>
      <c r="FTO1419" s="333"/>
      <c r="FTP1419" s="333"/>
      <c r="FTQ1419" s="333"/>
      <c r="FTR1419" s="333"/>
      <c r="FTS1419" s="333"/>
      <c r="FTT1419" s="333"/>
      <c r="FTU1419" s="333"/>
      <c r="FTV1419" s="333"/>
      <c r="FTW1419" s="333"/>
      <c r="FTX1419" s="333"/>
      <c r="FTY1419" s="333"/>
      <c r="FTZ1419" s="333"/>
      <c r="FUA1419" s="333"/>
      <c r="FUB1419" s="333"/>
      <c r="FUC1419" s="333"/>
      <c r="FUD1419" s="333"/>
      <c r="FUE1419" s="333"/>
      <c r="FUF1419" s="333"/>
      <c r="FUG1419" s="333"/>
      <c r="FUH1419" s="333"/>
      <c r="FUI1419" s="333"/>
      <c r="FUJ1419" s="333"/>
      <c r="FUK1419" s="333"/>
      <c r="FUL1419" s="333"/>
      <c r="FUM1419" s="333"/>
      <c r="FUN1419" s="333"/>
      <c r="FUO1419" s="333"/>
      <c r="FUP1419" s="333"/>
      <c r="FUQ1419" s="333"/>
      <c r="FUR1419" s="333"/>
      <c r="FUS1419" s="333"/>
      <c r="FUT1419" s="333"/>
      <c r="FUU1419" s="333"/>
      <c r="FUV1419" s="333"/>
      <c r="FUW1419" s="333"/>
      <c r="FUX1419" s="333"/>
      <c r="FUY1419" s="333"/>
      <c r="FUZ1419" s="333"/>
      <c r="FVA1419" s="333"/>
      <c r="FVB1419" s="333"/>
      <c r="FVC1419" s="333"/>
      <c r="FVD1419" s="333"/>
      <c r="FVE1419" s="333"/>
      <c r="FVF1419" s="333"/>
      <c r="FVG1419" s="333"/>
      <c r="FVH1419" s="333"/>
      <c r="FVI1419" s="333"/>
      <c r="FVJ1419" s="333"/>
      <c r="FVK1419" s="333"/>
      <c r="FVL1419" s="333"/>
      <c r="FVM1419" s="333"/>
      <c r="FVN1419" s="333"/>
      <c r="FVO1419" s="333"/>
      <c r="FVP1419" s="333"/>
      <c r="FVQ1419" s="333"/>
      <c r="FVR1419" s="333"/>
      <c r="FVS1419" s="333"/>
      <c r="FVT1419" s="333"/>
      <c r="FVU1419" s="333"/>
      <c r="FVV1419" s="333"/>
      <c r="FVW1419" s="333"/>
      <c r="FVX1419" s="333"/>
      <c r="FVY1419" s="333"/>
      <c r="FVZ1419" s="333"/>
      <c r="FWA1419" s="333"/>
      <c r="FWB1419" s="333"/>
      <c r="FWC1419" s="333"/>
      <c r="FWD1419" s="333"/>
      <c r="FWE1419" s="333"/>
      <c r="FWF1419" s="333"/>
      <c r="FWG1419" s="333"/>
      <c r="FWH1419" s="333"/>
      <c r="FWI1419" s="333"/>
      <c r="FWJ1419" s="333"/>
      <c r="FWK1419" s="333"/>
      <c r="FWL1419" s="333"/>
      <c r="FWM1419" s="333"/>
      <c r="FWN1419" s="333"/>
      <c r="FWO1419" s="333"/>
      <c r="FWP1419" s="333"/>
      <c r="FWQ1419" s="333"/>
      <c r="FWR1419" s="333"/>
      <c r="FWS1419" s="333"/>
      <c r="FWT1419" s="333"/>
      <c r="FWU1419" s="333"/>
      <c r="FWV1419" s="333"/>
      <c r="FWW1419" s="333"/>
      <c r="FWX1419" s="333"/>
      <c r="FWY1419" s="333"/>
      <c r="FWZ1419" s="333"/>
      <c r="FXA1419" s="333"/>
      <c r="FXB1419" s="333"/>
      <c r="FXC1419" s="333"/>
      <c r="FXD1419" s="333"/>
      <c r="FXE1419" s="333"/>
      <c r="FXF1419" s="333"/>
      <c r="FXG1419" s="333"/>
      <c r="FXH1419" s="333"/>
      <c r="FXI1419" s="333"/>
      <c r="FXJ1419" s="333"/>
      <c r="FXK1419" s="333"/>
      <c r="FXL1419" s="333"/>
      <c r="FXM1419" s="333"/>
      <c r="FXN1419" s="333"/>
      <c r="FXO1419" s="333"/>
      <c r="FXP1419" s="333"/>
      <c r="FXQ1419" s="333"/>
      <c r="FXR1419" s="333"/>
      <c r="FXS1419" s="333"/>
      <c r="FXT1419" s="333"/>
      <c r="FXU1419" s="333"/>
      <c r="FXV1419" s="333"/>
      <c r="FXW1419" s="333"/>
      <c r="FXX1419" s="333"/>
      <c r="FXY1419" s="333"/>
      <c r="FXZ1419" s="333"/>
      <c r="FYA1419" s="333"/>
      <c r="FYB1419" s="333"/>
      <c r="FYC1419" s="333"/>
      <c r="FYD1419" s="333"/>
      <c r="FYE1419" s="333"/>
      <c r="FYF1419" s="333"/>
      <c r="FYG1419" s="333"/>
      <c r="FYH1419" s="333"/>
      <c r="FYI1419" s="333"/>
      <c r="FYJ1419" s="333"/>
      <c r="FYK1419" s="333"/>
      <c r="FYL1419" s="333"/>
      <c r="FYM1419" s="333"/>
      <c r="FYN1419" s="333"/>
      <c r="FYO1419" s="333"/>
      <c r="FYP1419" s="333"/>
      <c r="FYQ1419" s="333"/>
      <c r="FYR1419" s="333"/>
      <c r="FYS1419" s="333"/>
      <c r="FYT1419" s="333"/>
      <c r="FYU1419" s="333"/>
      <c r="FYV1419" s="333"/>
      <c r="FYW1419" s="333"/>
      <c r="FYX1419" s="333"/>
      <c r="FYY1419" s="333"/>
      <c r="FYZ1419" s="333"/>
      <c r="FZA1419" s="333"/>
      <c r="FZB1419" s="333"/>
      <c r="FZC1419" s="333"/>
      <c r="FZD1419" s="333"/>
      <c r="FZE1419" s="333"/>
      <c r="FZF1419" s="333"/>
      <c r="FZG1419" s="333"/>
      <c r="FZH1419" s="333"/>
      <c r="FZI1419" s="333"/>
      <c r="FZJ1419" s="333"/>
      <c r="FZK1419" s="333"/>
      <c r="FZL1419" s="333"/>
      <c r="FZM1419" s="333"/>
      <c r="FZN1419" s="333"/>
      <c r="FZO1419" s="333"/>
      <c r="FZP1419" s="333"/>
      <c r="FZQ1419" s="333"/>
      <c r="FZR1419" s="333"/>
      <c r="FZS1419" s="333"/>
      <c r="FZT1419" s="333"/>
      <c r="FZU1419" s="333"/>
      <c r="FZV1419" s="333"/>
      <c r="FZW1419" s="333"/>
      <c r="FZX1419" s="333"/>
      <c r="FZY1419" s="333"/>
      <c r="FZZ1419" s="333"/>
      <c r="GAA1419" s="333"/>
      <c r="GAB1419" s="333"/>
      <c r="GAC1419" s="333"/>
      <c r="GAD1419" s="333"/>
      <c r="GAE1419" s="333"/>
      <c r="GAF1419" s="333"/>
      <c r="GAG1419" s="333"/>
      <c r="GAH1419" s="333"/>
      <c r="GAI1419" s="333"/>
      <c r="GAJ1419" s="333"/>
      <c r="GAK1419" s="333"/>
      <c r="GAL1419" s="333"/>
      <c r="GAM1419" s="333"/>
      <c r="GAN1419" s="333"/>
      <c r="GAO1419" s="333"/>
      <c r="GAP1419" s="333"/>
      <c r="GAQ1419" s="333"/>
      <c r="GAR1419" s="333"/>
      <c r="GAS1419" s="333"/>
      <c r="GAT1419" s="333"/>
      <c r="GAU1419" s="333"/>
      <c r="GAV1419" s="333"/>
      <c r="GAW1419" s="333"/>
      <c r="GAX1419" s="333"/>
      <c r="GAY1419" s="333"/>
      <c r="GAZ1419" s="333"/>
      <c r="GBA1419" s="333"/>
      <c r="GBB1419" s="333"/>
      <c r="GBC1419" s="333"/>
      <c r="GBD1419" s="333"/>
      <c r="GBE1419" s="333"/>
      <c r="GBF1419" s="333"/>
      <c r="GBG1419" s="333"/>
      <c r="GBH1419" s="333"/>
      <c r="GBI1419" s="333"/>
      <c r="GBJ1419" s="333"/>
      <c r="GBK1419" s="333"/>
      <c r="GBL1419" s="333"/>
      <c r="GBM1419" s="333"/>
      <c r="GBN1419" s="333"/>
      <c r="GBO1419" s="333"/>
      <c r="GBP1419" s="333"/>
      <c r="GBQ1419" s="333"/>
      <c r="GBR1419" s="333"/>
      <c r="GBS1419" s="333"/>
      <c r="GBT1419" s="333"/>
      <c r="GBU1419" s="333"/>
      <c r="GBV1419" s="333"/>
      <c r="GBW1419" s="333"/>
      <c r="GBX1419" s="333"/>
      <c r="GBY1419" s="333"/>
      <c r="GBZ1419" s="333"/>
      <c r="GCA1419" s="333"/>
      <c r="GCB1419" s="333"/>
      <c r="GCC1419" s="333"/>
      <c r="GCD1419" s="333"/>
      <c r="GCE1419" s="333"/>
      <c r="GCF1419" s="333"/>
      <c r="GCG1419" s="333"/>
      <c r="GCH1419" s="333"/>
      <c r="GCI1419" s="333"/>
      <c r="GCJ1419" s="333"/>
      <c r="GCK1419" s="333"/>
      <c r="GCL1419" s="333"/>
      <c r="GCM1419" s="333"/>
      <c r="GCN1419" s="333"/>
      <c r="GCO1419" s="333"/>
      <c r="GCP1419" s="333"/>
      <c r="GCQ1419" s="333"/>
      <c r="GCR1419" s="333"/>
      <c r="GCS1419" s="333"/>
      <c r="GCT1419" s="333"/>
      <c r="GCU1419" s="333"/>
      <c r="GCV1419" s="333"/>
      <c r="GCW1419" s="333"/>
      <c r="GCX1419" s="333"/>
      <c r="GCY1419" s="333"/>
      <c r="GCZ1419" s="333"/>
      <c r="GDA1419" s="333"/>
      <c r="GDB1419" s="333"/>
      <c r="GDC1419" s="333"/>
      <c r="GDD1419" s="333"/>
      <c r="GDE1419" s="333"/>
      <c r="GDF1419" s="333"/>
      <c r="GDG1419" s="333"/>
      <c r="GDH1419" s="333"/>
      <c r="GDI1419" s="333"/>
      <c r="GDJ1419" s="333"/>
      <c r="GDK1419" s="333"/>
      <c r="GDL1419" s="333"/>
      <c r="GDM1419" s="333"/>
      <c r="GDN1419" s="333"/>
      <c r="GDO1419" s="333"/>
      <c r="GDP1419" s="333"/>
      <c r="GDQ1419" s="333"/>
      <c r="GDR1419" s="333"/>
      <c r="GDS1419" s="333"/>
      <c r="GDT1419" s="333"/>
      <c r="GDU1419" s="333"/>
      <c r="GDV1419" s="333"/>
      <c r="GDW1419" s="333"/>
      <c r="GDX1419" s="333"/>
      <c r="GDY1419" s="333"/>
      <c r="GDZ1419" s="333"/>
      <c r="GEA1419" s="333"/>
      <c r="GEB1419" s="333"/>
      <c r="GEC1419" s="333"/>
      <c r="GED1419" s="333"/>
      <c r="GEE1419" s="333"/>
      <c r="GEF1419" s="333"/>
      <c r="GEG1419" s="333"/>
      <c r="GEH1419" s="333"/>
      <c r="GEI1419" s="333"/>
      <c r="GEJ1419" s="333"/>
      <c r="GEK1419" s="333"/>
      <c r="GEL1419" s="333"/>
      <c r="GEM1419" s="333"/>
      <c r="GEN1419" s="333"/>
      <c r="GEO1419" s="333"/>
      <c r="GEP1419" s="333"/>
      <c r="GEQ1419" s="333"/>
      <c r="GER1419" s="333"/>
      <c r="GES1419" s="333"/>
      <c r="GET1419" s="333"/>
      <c r="GEU1419" s="333"/>
      <c r="GEV1419" s="333"/>
      <c r="GEW1419" s="333"/>
      <c r="GEX1419" s="333"/>
      <c r="GEY1419" s="333"/>
      <c r="GEZ1419" s="333"/>
      <c r="GFA1419" s="333"/>
      <c r="GFB1419" s="333"/>
      <c r="GFC1419" s="333"/>
      <c r="GFD1419" s="333"/>
      <c r="GFE1419" s="333"/>
      <c r="GFF1419" s="333"/>
      <c r="GFG1419" s="333"/>
      <c r="GFH1419" s="333"/>
      <c r="GFI1419" s="333"/>
      <c r="GFJ1419" s="333"/>
      <c r="GFK1419" s="333"/>
      <c r="GFL1419" s="333"/>
      <c r="GFM1419" s="333"/>
      <c r="GFN1419" s="333"/>
      <c r="GFO1419" s="333"/>
      <c r="GFP1419" s="333"/>
      <c r="GFQ1419" s="333"/>
      <c r="GFR1419" s="333"/>
      <c r="GFS1419" s="333"/>
      <c r="GFT1419" s="333"/>
      <c r="GFU1419" s="333"/>
      <c r="GFV1419" s="333"/>
      <c r="GFW1419" s="333"/>
      <c r="GFX1419" s="333"/>
      <c r="GFY1419" s="333"/>
      <c r="GFZ1419" s="333"/>
      <c r="GGA1419" s="333"/>
      <c r="GGB1419" s="333"/>
      <c r="GGC1419" s="333"/>
      <c r="GGD1419" s="333"/>
      <c r="GGE1419" s="333"/>
      <c r="GGF1419" s="333"/>
      <c r="GGG1419" s="333"/>
      <c r="GGH1419" s="333"/>
      <c r="GGI1419" s="333"/>
      <c r="GGJ1419" s="333"/>
      <c r="GGK1419" s="333"/>
      <c r="GGL1419" s="333"/>
      <c r="GGM1419" s="333"/>
      <c r="GGN1419" s="333"/>
      <c r="GGO1419" s="333"/>
      <c r="GGP1419" s="333"/>
      <c r="GGQ1419" s="333"/>
      <c r="GGR1419" s="333"/>
      <c r="GGS1419" s="333"/>
      <c r="GGT1419" s="333"/>
      <c r="GGU1419" s="333"/>
      <c r="GGV1419" s="333"/>
      <c r="GGW1419" s="333"/>
      <c r="GGX1419" s="333"/>
      <c r="GGY1419" s="333"/>
      <c r="GGZ1419" s="333"/>
      <c r="GHA1419" s="333"/>
      <c r="GHB1419" s="333"/>
      <c r="GHC1419" s="333"/>
      <c r="GHD1419" s="333"/>
      <c r="GHE1419" s="333"/>
      <c r="GHF1419" s="333"/>
      <c r="GHG1419" s="333"/>
      <c r="GHH1419" s="333"/>
      <c r="GHI1419" s="333"/>
      <c r="GHJ1419" s="333"/>
      <c r="GHK1419" s="333"/>
      <c r="GHL1419" s="333"/>
      <c r="GHM1419" s="333"/>
      <c r="GHN1419" s="333"/>
      <c r="GHO1419" s="333"/>
      <c r="GHP1419" s="333"/>
      <c r="GHQ1419" s="333"/>
      <c r="GHR1419" s="333"/>
      <c r="GHS1419" s="333"/>
      <c r="GHT1419" s="333"/>
      <c r="GHU1419" s="333"/>
      <c r="GHV1419" s="333"/>
      <c r="GHW1419" s="333"/>
      <c r="GHX1419" s="333"/>
      <c r="GHY1419" s="333"/>
      <c r="GHZ1419" s="333"/>
      <c r="GIA1419" s="333"/>
      <c r="GIB1419" s="333"/>
      <c r="GIC1419" s="333"/>
      <c r="GID1419" s="333"/>
      <c r="GIE1419" s="333"/>
      <c r="GIF1419" s="333"/>
      <c r="GIG1419" s="333"/>
      <c r="GIH1419" s="333"/>
      <c r="GII1419" s="333"/>
      <c r="GIJ1419" s="333"/>
      <c r="GIK1419" s="333"/>
      <c r="GIL1419" s="333"/>
      <c r="GIM1419" s="333"/>
      <c r="GIN1419" s="333"/>
      <c r="GIO1419" s="333"/>
      <c r="GIP1419" s="333"/>
      <c r="GIQ1419" s="333"/>
      <c r="GIR1419" s="333"/>
      <c r="GIS1419" s="333"/>
      <c r="GIT1419" s="333"/>
      <c r="GIU1419" s="333"/>
      <c r="GIV1419" s="333"/>
      <c r="GIW1419" s="333"/>
      <c r="GIX1419" s="333"/>
      <c r="GIY1419" s="333"/>
      <c r="GIZ1419" s="333"/>
      <c r="GJA1419" s="333"/>
      <c r="GJB1419" s="333"/>
      <c r="GJC1419" s="333"/>
      <c r="GJD1419" s="333"/>
      <c r="GJE1419" s="333"/>
      <c r="GJF1419" s="333"/>
      <c r="GJG1419" s="333"/>
      <c r="GJH1419" s="333"/>
      <c r="GJI1419" s="333"/>
      <c r="GJJ1419" s="333"/>
      <c r="GJK1419" s="333"/>
      <c r="GJL1419" s="333"/>
      <c r="GJM1419" s="333"/>
      <c r="GJN1419" s="333"/>
      <c r="GJO1419" s="333"/>
      <c r="GJP1419" s="333"/>
      <c r="GJQ1419" s="333"/>
      <c r="GJR1419" s="333"/>
      <c r="GJS1419" s="333"/>
      <c r="GJT1419" s="333"/>
      <c r="GJU1419" s="333"/>
      <c r="GJV1419" s="333"/>
      <c r="GJW1419" s="333"/>
      <c r="GJX1419" s="333"/>
      <c r="GJY1419" s="333"/>
      <c r="GJZ1419" s="333"/>
      <c r="GKA1419" s="333"/>
      <c r="GKB1419" s="333"/>
      <c r="GKC1419" s="333"/>
      <c r="GKD1419" s="333"/>
      <c r="GKE1419" s="333"/>
      <c r="GKF1419" s="333"/>
      <c r="GKG1419" s="333"/>
      <c r="GKH1419" s="333"/>
      <c r="GKI1419" s="333"/>
      <c r="GKJ1419" s="333"/>
      <c r="GKK1419" s="333"/>
      <c r="GKL1419" s="333"/>
      <c r="GKM1419" s="333"/>
      <c r="GKN1419" s="333"/>
      <c r="GKO1419" s="333"/>
      <c r="GKP1419" s="333"/>
      <c r="GKQ1419" s="333"/>
      <c r="GKR1419" s="333"/>
      <c r="GKS1419" s="333"/>
      <c r="GKT1419" s="333"/>
      <c r="GKU1419" s="333"/>
      <c r="GKV1419" s="333"/>
      <c r="GKW1419" s="333"/>
      <c r="GKX1419" s="333"/>
      <c r="GKY1419" s="333"/>
      <c r="GKZ1419" s="333"/>
      <c r="GLA1419" s="333"/>
      <c r="GLB1419" s="333"/>
      <c r="GLC1419" s="333"/>
      <c r="GLD1419" s="333"/>
      <c r="GLE1419" s="333"/>
      <c r="GLF1419" s="333"/>
      <c r="GLG1419" s="333"/>
      <c r="GLH1419" s="333"/>
      <c r="GLI1419" s="333"/>
      <c r="GLJ1419" s="333"/>
      <c r="GLK1419" s="333"/>
      <c r="GLL1419" s="333"/>
      <c r="GLM1419" s="333"/>
      <c r="GLN1419" s="333"/>
      <c r="GLO1419" s="333"/>
      <c r="GLP1419" s="333"/>
      <c r="GLQ1419" s="333"/>
      <c r="GLR1419" s="333"/>
      <c r="GLS1419" s="333"/>
      <c r="GLT1419" s="333"/>
      <c r="GLU1419" s="333"/>
      <c r="GLV1419" s="333"/>
      <c r="GLW1419" s="333"/>
      <c r="GLX1419" s="333"/>
      <c r="GLY1419" s="333"/>
      <c r="GLZ1419" s="333"/>
      <c r="GMA1419" s="333"/>
      <c r="GMB1419" s="333"/>
      <c r="GMC1419" s="333"/>
      <c r="GMD1419" s="333"/>
      <c r="GME1419" s="333"/>
      <c r="GMF1419" s="333"/>
      <c r="GMG1419" s="333"/>
      <c r="GMH1419" s="333"/>
      <c r="GMI1419" s="333"/>
      <c r="GMJ1419" s="333"/>
      <c r="GMK1419" s="333"/>
      <c r="GML1419" s="333"/>
      <c r="GMM1419" s="333"/>
      <c r="GMN1419" s="333"/>
      <c r="GMO1419" s="333"/>
      <c r="GMP1419" s="333"/>
      <c r="GMQ1419" s="333"/>
      <c r="GMR1419" s="333"/>
      <c r="GMS1419" s="333"/>
      <c r="GMT1419" s="333"/>
      <c r="GMU1419" s="333"/>
      <c r="GMV1419" s="333"/>
      <c r="GMW1419" s="333"/>
      <c r="GMX1419" s="333"/>
      <c r="GMY1419" s="333"/>
      <c r="GMZ1419" s="333"/>
      <c r="GNA1419" s="333"/>
      <c r="GNB1419" s="333"/>
      <c r="GNC1419" s="333"/>
      <c r="GND1419" s="333"/>
      <c r="GNE1419" s="333"/>
      <c r="GNF1419" s="333"/>
      <c r="GNG1419" s="333"/>
      <c r="GNH1419" s="333"/>
      <c r="GNI1419" s="333"/>
      <c r="GNJ1419" s="333"/>
      <c r="GNK1419" s="333"/>
      <c r="GNL1419" s="333"/>
      <c r="GNM1419" s="333"/>
      <c r="GNN1419" s="333"/>
      <c r="GNO1419" s="333"/>
      <c r="GNP1419" s="333"/>
      <c r="GNQ1419" s="333"/>
      <c r="GNR1419" s="333"/>
      <c r="GNS1419" s="333"/>
      <c r="GNT1419" s="333"/>
      <c r="GNU1419" s="333"/>
      <c r="GNV1419" s="333"/>
      <c r="GNW1419" s="333"/>
      <c r="GNX1419" s="333"/>
      <c r="GNY1419" s="333"/>
      <c r="GNZ1419" s="333"/>
      <c r="GOA1419" s="333"/>
      <c r="GOB1419" s="333"/>
      <c r="GOC1419" s="333"/>
      <c r="GOD1419" s="333"/>
      <c r="GOE1419" s="333"/>
      <c r="GOF1419" s="333"/>
      <c r="GOG1419" s="333"/>
      <c r="GOH1419" s="333"/>
      <c r="GOI1419" s="333"/>
      <c r="GOJ1419" s="333"/>
      <c r="GOK1419" s="333"/>
      <c r="GOL1419" s="333"/>
      <c r="GOM1419" s="333"/>
      <c r="GON1419" s="333"/>
      <c r="GOO1419" s="333"/>
      <c r="GOP1419" s="333"/>
      <c r="GOQ1419" s="333"/>
      <c r="GOR1419" s="333"/>
      <c r="GOS1419" s="333"/>
      <c r="GOT1419" s="333"/>
      <c r="GOU1419" s="333"/>
      <c r="GOV1419" s="333"/>
      <c r="GOW1419" s="333"/>
      <c r="GOX1419" s="333"/>
      <c r="GOY1419" s="333"/>
      <c r="GOZ1419" s="333"/>
      <c r="GPA1419" s="333"/>
      <c r="GPB1419" s="333"/>
      <c r="GPC1419" s="333"/>
      <c r="GPD1419" s="333"/>
      <c r="GPE1419" s="333"/>
      <c r="GPF1419" s="333"/>
      <c r="GPG1419" s="333"/>
      <c r="GPH1419" s="333"/>
      <c r="GPI1419" s="333"/>
      <c r="GPJ1419" s="333"/>
      <c r="GPK1419" s="333"/>
      <c r="GPL1419" s="333"/>
      <c r="GPM1419" s="333"/>
      <c r="GPN1419" s="333"/>
      <c r="GPO1419" s="333"/>
      <c r="GPP1419" s="333"/>
      <c r="GPQ1419" s="333"/>
      <c r="GPR1419" s="333"/>
      <c r="GPS1419" s="333"/>
      <c r="GPT1419" s="333"/>
      <c r="GPU1419" s="333"/>
      <c r="GPV1419" s="333"/>
      <c r="GPW1419" s="333"/>
      <c r="GPX1419" s="333"/>
      <c r="GPY1419" s="333"/>
      <c r="GPZ1419" s="333"/>
      <c r="GQA1419" s="333"/>
      <c r="GQB1419" s="333"/>
      <c r="GQC1419" s="333"/>
      <c r="GQD1419" s="333"/>
      <c r="GQE1419" s="333"/>
      <c r="GQF1419" s="333"/>
      <c r="GQG1419" s="333"/>
      <c r="GQH1419" s="333"/>
      <c r="GQI1419" s="333"/>
      <c r="GQJ1419" s="333"/>
      <c r="GQK1419" s="333"/>
      <c r="GQL1419" s="333"/>
      <c r="GQM1419" s="333"/>
      <c r="GQN1419" s="333"/>
      <c r="GQO1419" s="333"/>
      <c r="GQP1419" s="333"/>
      <c r="GQQ1419" s="333"/>
      <c r="GQR1419" s="333"/>
      <c r="GQS1419" s="333"/>
      <c r="GQT1419" s="333"/>
      <c r="GQU1419" s="333"/>
      <c r="GQV1419" s="333"/>
      <c r="GQW1419" s="333"/>
      <c r="GQX1419" s="333"/>
      <c r="GQY1419" s="333"/>
      <c r="GQZ1419" s="333"/>
      <c r="GRA1419" s="333"/>
      <c r="GRB1419" s="333"/>
      <c r="GRC1419" s="333"/>
      <c r="GRD1419" s="333"/>
      <c r="GRE1419" s="333"/>
      <c r="GRF1419" s="333"/>
      <c r="GRG1419" s="333"/>
      <c r="GRH1419" s="333"/>
      <c r="GRI1419" s="333"/>
      <c r="GRJ1419" s="333"/>
      <c r="GRK1419" s="333"/>
      <c r="GRL1419" s="333"/>
      <c r="GRM1419" s="333"/>
      <c r="GRN1419" s="333"/>
      <c r="GRO1419" s="333"/>
      <c r="GRP1419" s="333"/>
      <c r="GRQ1419" s="333"/>
      <c r="GRR1419" s="333"/>
      <c r="GRS1419" s="333"/>
      <c r="GRT1419" s="333"/>
      <c r="GRU1419" s="333"/>
      <c r="GRV1419" s="333"/>
      <c r="GRW1419" s="333"/>
      <c r="GRX1419" s="333"/>
      <c r="GRY1419" s="333"/>
      <c r="GRZ1419" s="333"/>
      <c r="GSA1419" s="333"/>
      <c r="GSB1419" s="333"/>
      <c r="GSC1419" s="333"/>
      <c r="GSD1419" s="333"/>
      <c r="GSE1419" s="333"/>
      <c r="GSF1419" s="333"/>
      <c r="GSG1419" s="333"/>
      <c r="GSH1419" s="333"/>
      <c r="GSI1419" s="333"/>
      <c r="GSJ1419" s="333"/>
      <c r="GSK1419" s="333"/>
      <c r="GSL1419" s="333"/>
      <c r="GSM1419" s="333"/>
      <c r="GSN1419" s="333"/>
      <c r="GSO1419" s="333"/>
      <c r="GSP1419" s="333"/>
      <c r="GSQ1419" s="333"/>
      <c r="GSR1419" s="333"/>
      <c r="GSS1419" s="333"/>
      <c r="GST1419" s="333"/>
      <c r="GSU1419" s="333"/>
      <c r="GSV1419" s="333"/>
      <c r="GSW1419" s="333"/>
      <c r="GSX1419" s="333"/>
      <c r="GSY1419" s="333"/>
      <c r="GSZ1419" s="333"/>
      <c r="GTA1419" s="333"/>
      <c r="GTB1419" s="333"/>
      <c r="GTC1419" s="333"/>
      <c r="GTD1419" s="333"/>
      <c r="GTE1419" s="333"/>
      <c r="GTF1419" s="333"/>
      <c r="GTG1419" s="333"/>
      <c r="GTH1419" s="333"/>
      <c r="GTI1419" s="333"/>
      <c r="GTJ1419" s="333"/>
      <c r="GTK1419" s="333"/>
      <c r="GTL1419" s="333"/>
      <c r="GTM1419" s="333"/>
      <c r="GTN1419" s="333"/>
      <c r="GTO1419" s="333"/>
      <c r="GTP1419" s="333"/>
      <c r="GTQ1419" s="333"/>
      <c r="GTR1419" s="333"/>
      <c r="GTS1419" s="333"/>
      <c r="GTT1419" s="333"/>
      <c r="GTU1419" s="333"/>
      <c r="GTV1419" s="333"/>
      <c r="GTW1419" s="333"/>
      <c r="GTX1419" s="333"/>
      <c r="GTY1419" s="333"/>
      <c r="GTZ1419" s="333"/>
      <c r="GUA1419" s="333"/>
      <c r="GUB1419" s="333"/>
      <c r="GUC1419" s="333"/>
      <c r="GUD1419" s="333"/>
      <c r="GUE1419" s="333"/>
      <c r="GUF1419" s="333"/>
      <c r="GUG1419" s="333"/>
      <c r="GUH1419" s="333"/>
      <c r="GUI1419" s="333"/>
      <c r="GUJ1419" s="333"/>
      <c r="GUK1419" s="333"/>
      <c r="GUL1419" s="333"/>
      <c r="GUM1419" s="333"/>
      <c r="GUN1419" s="333"/>
      <c r="GUO1419" s="333"/>
      <c r="GUP1419" s="333"/>
      <c r="GUQ1419" s="333"/>
      <c r="GUR1419" s="333"/>
      <c r="GUS1419" s="333"/>
      <c r="GUT1419" s="333"/>
      <c r="GUU1419" s="333"/>
      <c r="GUV1419" s="333"/>
      <c r="GUW1419" s="333"/>
      <c r="GUX1419" s="333"/>
      <c r="GUY1419" s="333"/>
      <c r="GUZ1419" s="333"/>
      <c r="GVA1419" s="333"/>
      <c r="GVB1419" s="333"/>
      <c r="GVC1419" s="333"/>
      <c r="GVD1419" s="333"/>
      <c r="GVE1419" s="333"/>
      <c r="GVF1419" s="333"/>
      <c r="GVG1419" s="333"/>
      <c r="GVH1419" s="333"/>
      <c r="GVI1419" s="333"/>
      <c r="GVJ1419" s="333"/>
      <c r="GVK1419" s="333"/>
      <c r="GVL1419" s="333"/>
      <c r="GVM1419" s="333"/>
      <c r="GVN1419" s="333"/>
      <c r="GVO1419" s="333"/>
      <c r="GVP1419" s="333"/>
      <c r="GVQ1419" s="333"/>
      <c r="GVR1419" s="333"/>
      <c r="GVS1419" s="333"/>
      <c r="GVT1419" s="333"/>
      <c r="GVU1419" s="333"/>
      <c r="GVV1419" s="333"/>
      <c r="GVW1419" s="333"/>
      <c r="GVX1419" s="333"/>
      <c r="GVY1419" s="333"/>
      <c r="GVZ1419" s="333"/>
      <c r="GWA1419" s="333"/>
      <c r="GWB1419" s="333"/>
      <c r="GWC1419" s="333"/>
      <c r="GWD1419" s="333"/>
      <c r="GWE1419" s="333"/>
      <c r="GWF1419" s="333"/>
      <c r="GWG1419" s="333"/>
      <c r="GWH1419" s="333"/>
      <c r="GWI1419" s="333"/>
      <c r="GWJ1419" s="333"/>
      <c r="GWK1419" s="333"/>
      <c r="GWL1419" s="333"/>
      <c r="GWM1419" s="333"/>
      <c r="GWN1419" s="333"/>
      <c r="GWO1419" s="333"/>
      <c r="GWP1419" s="333"/>
      <c r="GWQ1419" s="333"/>
      <c r="GWR1419" s="333"/>
      <c r="GWS1419" s="333"/>
      <c r="GWT1419" s="333"/>
      <c r="GWU1419" s="333"/>
      <c r="GWV1419" s="333"/>
      <c r="GWW1419" s="333"/>
      <c r="GWX1419" s="333"/>
      <c r="GWY1419" s="333"/>
      <c r="GWZ1419" s="333"/>
      <c r="GXA1419" s="333"/>
      <c r="GXB1419" s="333"/>
      <c r="GXC1419" s="333"/>
      <c r="GXD1419" s="333"/>
      <c r="GXE1419" s="333"/>
      <c r="GXF1419" s="333"/>
      <c r="GXG1419" s="333"/>
      <c r="GXH1419" s="333"/>
      <c r="GXI1419" s="333"/>
      <c r="GXJ1419" s="333"/>
      <c r="GXK1419" s="333"/>
      <c r="GXL1419" s="333"/>
      <c r="GXM1419" s="333"/>
      <c r="GXN1419" s="333"/>
      <c r="GXO1419" s="333"/>
      <c r="GXP1419" s="333"/>
      <c r="GXQ1419" s="333"/>
      <c r="GXR1419" s="333"/>
      <c r="GXS1419" s="333"/>
      <c r="GXT1419" s="333"/>
      <c r="GXU1419" s="333"/>
      <c r="GXV1419" s="333"/>
      <c r="GXW1419" s="333"/>
      <c r="GXX1419" s="333"/>
      <c r="GXY1419" s="333"/>
      <c r="GXZ1419" s="333"/>
      <c r="GYA1419" s="333"/>
      <c r="GYB1419" s="333"/>
      <c r="GYC1419" s="333"/>
      <c r="GYD1419" s="333"/>
      <c r="GYE1419" s="333"/>
      <c r="GYF1419" s="333"/>
      <c r="GYG1419" s="333"/>
      <c r="GYH1419" s="333"/>
      <c r="GYI1419" s="333"/>
      <c r="GYJ1419" s="333"/>
      <c r="GYK1419" s="333"/>
      <c r="GYL1419" s="333"/>
      <c r="GYM1419" s="333"/>
      <c r="GYN1419" s="333"/>
      <c r="GYO1419" s="333"/>
      <c r="GYP1419" s="333"/>
      <c r="GYQ1419" s="333"/>
      <c r="GYR1419" s="333"/>
      <c r="GYS1419" s="333"/>
      <c r="GYT1419" s="333"/>
      <c r="GYU1419" s="333"/>
      <c r="GYV1419" s="333"/>
      <c r="GYW1419" s="333"/>
      <c r="GYX1419" s="333"/>
      <c r="GYY1419" s="333"/>
      <c r="GYZ1419" s="333"/>
      <c r="GZA1419" s="333"/>
      <c r="GZB1419" s="333"/>
      <c r="GZC1419" s="333"/>
      <c r="GZD1419" s="333"/>
      <c r="GZE1419" s="333"/>
      <c r="GZF1419" s="333"/>
      <c r="GZG1419" s="333"/>
      <c r="GZH1419" s="333"/>
      <c r="GZI1419" s="333"/>
      <c r="GZJ1419" s="333"/>
      <c r="GZK1419" s="333"/>
      <c r="GZL1419" s="333"/>
      <c r="GZM1419" s="333"/>
      <c r="GZN1419" s="333"/>
      <c r="GZO1419" s="333"/>
      <c r="GZP1419" s="333"/>
      <c r="GZQ1419" s="333"/>
      <c r="GZR1419" s="333"/>
      <c r="GZS1419" s="333"/>
      <c r="GZT1419" s="333"/>
      <c r="GZU1419" s="333"/>
      <c r="GZV1419" s="333"/>
      <c r="GZW1419" s="333"/>
      <c r="GZX1419" s="333"/>
      <c r="GZY1419" s="333"/>
      <c r="GZZ1419" s="333"/>
      <c r="HAA1419" s="333"/>
      <c r="HAB1419" s="333"/>
      <c r="HAC1419" s="333"/>
      <c r="HAD1419" s="333"/>
      <c r="HAE1419" s="333"/>
      <c r="HAF1419" s="333"/>
      <c r="HAG1419" s="333"/>
      <c r="HAH1419" s="333"/>
      <c r="HAI1419" s="333"/>
      <c r="HAJ1419" s="333"/>
      <c r="HAK1419" s="333"/>
      <c r="HAL1419" s="333"/>
      <c r="HAM1419" s="333"/>
      <c r="HAN1419" s="333"/>
      <c r="HAO1419" s="333"/>
      <c r="HAP1419" s="333"/>
      <c r="HAQ1419" s="333"/>
      <c r="HAR1419" s="333"/>
      <c r="HAS1419" s="333"/>
      <c r="HAT1419" s="333"/>
      <c r="HAU1419" s="333"/>
      <c r="HAV1419" s="333"/>
      <c r="HAW1419" s="333"/>
      <c r="HAX1419" s="333"/>
      <c r="HAY1419" s="333"/>
      <c r="HAZ1419" s="333"/>
      <c r="HBA1419" s="333"/>
      <c r="HBB1419" s="333"/>
      <c r="HBC1419" s="333"/>
      <c r="HBD1419" s="333"/>
      <c r="HBE1419" s="333"/>
      <c r="HBF1419" s="333"/>
      <c r="HBG1419" s="333"/>
      <c r="HBH1419" s="333"/>
      <c r="HBI1419" s="333"/>
      <c r="HBJ1419" s="333"/>
      <c r="HBK1419" s="333"/>
      <c r="HBL1419" s="333"/>
      <c r="HBM1419" s="333"/>
      <c r="HBN1419" s="333"/>
      <c r="HBO1419" s="333"/>
      <c r="HBP1419" s="333"/>
      <c r="HBQ1419" s="333"/>
      <c r="HBR1419" s="333"/>
      <c r="HBS1419" s="333"/>
      <c r="HBT1419" s="333"/>
      <c r="HBU1419" s="333"/>
      <c r="HBV1419" s="333"/>
      <c r="HBW1419" s="333"/>
      <c r="HBX1419" s="333"/>
      <c r="HBY1419" s="333"/>
      <c r="HBZ1419" s="333"/>
      <c r="HCA1419" s="333"/>
      <c r="HCB1419" s="333"/>
      <c r="HCC1419" s="333"/>
      <c r="HCD1419" s="333"/>
      <c r="HCE1419" s="333"/>
      <c r="HCF1419" s="333"/>
      <c r="HCG1419" s="333"/>
      <c r="HCH1419" s="333"/>
      <c r="HCI1419" s="333"/>
      <c r="HCJ1419" s="333"/>
      <c r="HCK1419" s="333"/>
      <c r="HCL1419" s="333"/>
      <c r="HCM1419" s="333"/>
      <c r="HCN1419" s="333"/>
      <c r="HCO1419" s="333"/>
      <c r="HCP1419" s="333"/>
      <c r="HCQ1419" s="333"/>
      <c r="HCR1419" s="333"/>
      <c r="HCS1419" s="333"/>
      <c r="HCT1419" s="333"/>
      <c r="HCU1419" s="333"/>
      <c r="HCV1419" s="333"/>
      <c r="HCW1419" s="333"/>
      <c r="HCX1419" s="333"/>
      <c r="HCY1419" s="333"/>
      <c r="HCZ1419" s="333"/>
      <c r="HDA1419" s="333"/>
      <c r="HDB1419" s="333"/>
      <c r="HDC1419" s="333"/>
      <c r="HDD1419" s="333"/>
      <c r="HDE1419" s="333"/>
      <c r="HDF1419" s="333"/>
      <c r="HDG1419" s="333"/>
      <c r="HDH1419" s="333"/>
      <c r="HDI1419" s="333"/>
      <c r="HDJ1419" s="333"/>
      <c r="HDK1419" s="333"/>
      <c r="HDL1419" s="333"/>
      <c r="HDM1419" s="333"/>
      <c r="HDN1419" s="333"/>
      <c r="HDO1419" s="333"/>
      <c r="HDP1419" s="333"/>
      <c r="HDQ1419" s="333"/>
      <c r="HDR1419" s="333"/>
      <c r="HDS1419" s="333"/>
      <c r="HDT1419" s="333"/>
      <c r="HDU1419" s="333"/>
      <c r="HDV1419" s="333"/>
      <c r="HDW1419" s="333"/>
      <c r="HDX1419" s="333"/>
      <c r="HDY1419" s="333"/>
      <c r="HDZ1419" s="333"/>
      <c r="HEA1419" s="333"/>
      <c r="HEB1419" s="333"/>
      <c r="HEC1419" s="333"/>
      <c r="HED1419" s="333"/>
      <c r="HEE1419" s="333"/>
      <c r="HEF1419" s="333"/>
      <c r="HEG1419" s="333"/>
      <c r="HEH1419" s="333"/>
      <c r="HEI1419" s="333"/>
      <c r="HEJ1419" s="333"/>
      <c r="HEK1419" s="333"/>
      <c r="HEL1419" s="333"/>
      <c r="HEM1419" s="333"/>
      <c r="HEN1419" s="333"/>
      <c r="HEO1419" s="333"/>
      <c r="HEP1419" s="333"/>
      <c r="HEQ1419" s="333"/>
      <c r="HER1419" s="333"/>
      <c r="HES1419" s="333"/>
      <c r="HET1419" s="333"/>
      <c r="HEU1419" s="333"/>
      <c r="HEV1419" s="333"/>
      <c r="HEW1419" s="333"/>
      <c r="HEX1419" s="333"/>
      <c r="HEY1419" s="333"/>
      <c r="HEZ1419" s="333"/>
      <c r="HFA1419" s="333"/>
      <c r="HFB1419" s="333"/>
      <c r="HFC1419" s="333"/>
      <c r="HFD1419" s="333"/>
      <c r="HFE1419" s="333"/>
      <c r="HFF1419" s="333"/>
      <c r="HFG1419" s="333"/>
      <c r="HFH1419" s="333"/>
      <c r="HFI1419" s="333"/>
      <c r="HFJ1419" s="333"/>
      <c r="HFK1419" s="333"/>
      <c r="HFL1419" s="333"/>
      <c r="HFM1419" s="333"/>
      <c r="HFN1419" s="333"/>
      <c r="HFO1419" s="333"/>
      <c r="HFP1419" s="333"/>
      <c r="HFQ1419" s="333"/>
      <c r="HFR1419" s="333"/>
      <c r="HFS1419" s="333"/>
      <c r="HFT1419" s="333"/>
      <c r="HFU1419" s="333"/>
      <c r="HFV1419" s="333"/>
      <c r="HFW1419" s="333"/>
      <c r="HFX1419" s="333"/>
      <c r="HFY1419" s="333"/>
      <c r="HFZ1419" s="333"/>
      <c r="HGA1419" s="333"/>
      <c r="HGB1419" s="333"/>
      <c r="HGC1419" s="333"/>
      <c r="HGD1419" s="333"/>
      <c r="HGE1419" s="333"/>
      <c r="HGF1419" s="333"/>
      <c r="HGG1419" s="333"/>
      <c r="HGH1419" s="333"/>
      <c r="HGI1419" s="333"/>
      <c r="HGJ1419" s="333"/>
      <c r="HGK1419" s="333"/>
      <c r="HGL1419" s="333"/>
      <c r="HGM1419" s="333"/>
      <c r="HGN1419" s="333"/>
      <c r="HGO1419" s="333"/>
      <c r="HGP1419" s="333"/>
      <c r="HGQ1419" s="333"/>
      <c r="HGR1419" s="333"/>
      <c r="HGS1419" s="333"/>
      <c r="HGT1419" s="333"/>
      <c r="HGU1419" s="333"/>
      <c r="HGV1419" s="333"/>
      <c r="HGW1419" s="333"/>
      <c r="HGX1419" s="333"/>
      <c r="HGY1419" s="333"/>
      <c r="HGZ1419" s="333"/>
      <c r="HHA1419" s="333"/>
      <c r="HHB1419" s="333"/>
      <c r="HHC1419" s="333"/>
      <c r="HHD1419" s="333"/>
      <c r="HHE1419" s="333"/>
      <c r="HHF1419" s="333"/>
      <c r="HHG1419" s="333"/>
      <c r="HHH1419" s="333"/>
      <c r="HHI1419" s="333"/>
      <c r="HHJ1419" s="333"/>
      <c r="HHK1419" s="333"/>
      <c r="HHL1419" s="333"/>
      <c r="HHM1419" s="333"/>
      <c r="HHN1419" s="333"/>
      <c r="HHO1419" s="333"/>
      <c r="HHP1419" s="333"/>
      <c r="HHQ1419" s="333"/>
      <c r="HHR1419" s="333"/>
      <c r="HHS1419" s="333"/>
      <c r="HHT1419" s="333"/>
      <c r="HHU1419" s="333"/>
      <c r="HHV1419" s="333"/>
      <c r="HHW1419" s="333"/>
      <c r="HHX1419" s="333"/>
      <c r="HHY1419" s="333"/>
      <c r="HHZ1419" s="333"/>
      <c r="HIA1419" s="333"/>
      <c r="HIB1419" s="333"/>
      <c r="HIC1419" s="333"/>
      <c r="HID1419" s="333"/>
      <c r="HIE1419" s="333"/>
      <c r="HIF1419" s="333"/>
      <c r="HIG1419" s="333"/>
      <c r="HIH1419" s="333"/>
      <c r="HII1419" s="333"/>
      <c r="HIJ1419" s="333"/>
      <c r="HIK1419" s="333"/>
      <c r="HIL1419" s="333"/>
      <c r="HIM1419" s="333"/>
      <c r="HIN1419" s="333"/>
      <c r="HIO1419" s="333"/>
      <c r="HIP1419" s="333"/>
      <c r="HIQ1419" s="333"/>
      <c r="HIR1419" s="333"/>
      <c r="HIS1419" s="333"/>
      <c r="HIT1419" s="333"/>
      <c r="HIU1419" s="333"/>
      <c r="HIV1419" s="333"/>
      <c r="HIW1419" s="333"/>
      <c r="HIX1419" s="333"/>
      <c r="HIY1419" s="333"/>
      <c r="HIZ1419" s="333"/>
      <c r="HJA1419" s="333"/>
      <c r="HJB1419" s="333"/>
      <c r="HJC1419" s="333"/>
      <c r="HJD1419" s="333"/>
      <c r="HJE1419" s="333"/>
      <c r="HJF1419" s="333"/>
      <c r="HJG1419" s="333"/>
      <c r="HJH1419" s="333"/>
      <c r="HJI1419" s="333"/>
      <c r="HJJ1419" s="333"/>
      <c r="HJK1419" s="333"/>
      <c r="HJL1419" s="333"/>
      <c r="HJM1419" s="333"/>
      <c r="HJN1419" s="333"/>
      <c r="HJO1419" s="333"/>
      <c r="HJP1419" s="333"/>
      <c r="HJQ1419" s="333"/>
      <c r="HJR1419" s="333"/>
      <c r="HJS1419" s="333"/>
      <c r="HJT1419" s="333"/>
      <c r="HJU1419" s="333"/>
      <c r="HJV1419" s="333"/>
      <c r="HJW1419" s="333"/>
      <c r="HJX1419" s="333"/>
      <c r="HJY1419" s="333"/>
      <c r="HJZ1419" s="333"/>
      <c r="HKA1419" s="333"/>
      <c r="HKB1419" s="333"/>
      <c r="HKC1419" s="333"/>
      <c r="HKD1419" s="333"/>
      <c r="HKE1419" s="333"/>
      <c r="HKF1419" s="333"/>
      <c r="HKG1419" s="333"/>
      <c r="HKH1419" s="333"/>
      <c r="HKI1419" s="333"/>
      <c r="HKJ1419" s="333"/>
      <c r="HKK1419" s="333"/>
      <c r="HKL1419" s="333"/>
      <c r="HKM1419" s="333"/>
      <c r="HKN1419" s="333"/>
      <c r="HKO1419" s="333"/>
      <c r="HKP1419" s="333"/>
      <c r="HKQ1419" s="333"/>
      <c r="HKR1419" s="333"/>
      <c r="HKS1419" s="333"/>
      <c r="HKT1419" s="333"/>
      <c r="HKU1419" s="333"/>
      <c r="HKV1419" s="333"/>
      <c r="HKW1419" s="333"/>
      <c r="HKX1419" s="333"/>
      <c r="HKY1419" s="333"/>
      <c r="HKZ1419" s="333"/>
      <c r="HLA1419" s="333"/>
      <c r="HLB1419" s="333"/>
      <c r="HLC1419" s="333"/>
      <c r="HLD1419" s="333"/>
      <c r="HLE1419" s="333"/>
      <c r="HLF1419" s="333"/>
      <c r="HLG1419" s="333"/>
      <c r="HLH1419" s="333"/>
      <c r="HLI1419" s="333"/>
      <c r="HLJ1419" s="333"/>
      <c r="HLK1419" s="333"/>
      <c r="HLL1419" s="333"/>
      <c r="HLM1419" s="333"/>
      <c r="HLN1419" s="333"/>
      <c r="HLO1419" s="333"/>
      <c r="HLP1419" s="333"/>
      <c r="HLQ1419" s="333"/>
      <c r="HLR1419" s="333"/>
      <c r="HLS1419" s="333"/>
      <c r="HLT1419" s="333"/>
      <c r="HLU1419" s="333"/>
      <c r="HLV1419" s="333"/>
      <c r="HLW1419" s="333"/>
      <c r="HLX1419" s="333"/>
      <c r="HLY1419" s="333"/>
      <c r="HLZ1419" s="333"/>
      <c r="HMA1419" s="333"/>
      <c r="HMB1419" s="333"/>
      <c r="HMC1419" s="333"/>
      <c r="HMD1419" s="333"/>
      <c r="HME1419" s="333"/>
      <c r="HMF1419" s="333"/>
      <c r="HMG1419" s="333"/>
      <c r="HMH1419" s="333"/>
      <c r="HMI1419" s="333"/>
      <c r="HMJ1419" s="333"/>
      <c r="HMK1419" s="333"/>
      <c r="HML1419" s="333"/>
      <c r="HMM1419" s="333"/>
      <c r="HMN1419" s="333"/>
      <c r="HMO1419" s="333"/>
      <c r="HMP1419" s="333"/>
      <c r="HMQ1419" s="333"/>
      <c r="HMR1419" s="333"/>
      <c r="HMS1419" s="333"/>
      <c r="HMT1419" s="333"/>
      <c r="HMU1419" s="333"/>
      <c r="HMV1419" s="333"/>
      <c r="HMW1419" s="333"/>
      <c r="HMX1419" s="333"/>
      <c r="HMY1419" s="333"/>
      <c r="HMZ1419" s="333"/>
      <c r="HNA1419" s="333"/>
      <c r="HNB1419" s="333"/>
      <c r="HNC1419" s="333"/>
      <c r="HND1419" s="333"/>
      <c r="HNE1419" s="333"/>
      <c r="HNF1419" s="333"/>
      <c r="HNG1419" s="333"/>
      <c r="HNH1419" s="333"/>
      <c r="HNI1419" s="333"/>
      <c r="HNJ1419" s="333"/>
      <c r="HNK1419" s="333"/>
      <c r="HNL1419" s="333"/>
      <c r="HNM1419" s="333"/>
      <c r="HNN1419" s="333"/>
      <c r="HNO1419" s="333"/>
      <c r="HNP1419" s="333"/>
      <c r="HNQ1419" s="333"/>
      <c r="HNR1419" s="333"/>
      <c r="HNS1419" s="333"/>
      <c r="HNT1419" s="333"/>
      <c r="HNU1419" s="333"/>
      <c r="HNV1419" s="333"/>
      <c r="HNW1419" s="333"/>
      <c r="HNX1419" s="333"/>
      <c r="HNY1419" s="333"/>
      <c r="HNZ1419" s="333"/>
      <c r="HOA1419" s="333"/>
      <c r="HOB1419" s="333"/>
      <c r="HOC1419" s="333"/>
      <c r="HOD1419" s="333"/>
      <c r="HOE1419" s="333"/>
      <c r="HOF1419" s="333"/>
      <c r="HOG1419" s="333"/>
      <c r="HOH1419" s="333"/>
      <c r="HOI1419" s="333"/>
      <c r="HOJ1419" s="333"/>
      <c r="HOK1419" s="333"/>
      <c r="HOL1419" s="333"/>
      <c r="HOM1419" s="333"/>
      <c r="HON1419" s="333"/>
      <c r="HOO1419" s="333"/>
      <c r="HOP1419" s="333"/>
      <c r="HOQ1419" s="333"/>
      <c r="HOR1419" s="333"/>
      <c r="HOS1419" s="333"/>
      <c r="HOT1419" s="333"/>
      <c r="HOU1419" s="333"/>
      <c r="HOV1419" s="333"/>
      <c r="HOW1419" s="333"/>
      <c r="HOX1419" s="333"/>
      <c r="HOY1419" s="333"/>
      <c r="HOZ1419" s="333"/>
      <c r="HPA1419" s="333"/>
      <c r="HPB1419" s="333"/>
      <c r="HPC1419" s="333"/>
      <c r="HPD1419" s="333"/>
      <c r="HPE1419" s="333"/>
      <c r="HPF1419" s="333"/>
      <c r="HPG1419" s="333"/>
      <c r="HPH1419" s="333"/>
      <c r="HPI1419" s="333"/>
      <c r="HPJ1419" s="333"/>
      <c r="HPK1419" s="333"/>
      <c r="HPL1419" s="333"/>
      <c r="HPM1419" s="333"/>
      <c r="HPN1419" s="333"/>
      <c r="HPO1419" s="333"/>
      <c r="HPP1419" s="333"/>
      <c r="HPQ1419" s="333"/>
      <c r="HPR1419" s="333"/>
      <c r="HPS1419" s="333"/>
      <c r="HPT1419" s="333"/>
      <c r="HPU1419" s="333"/>
      <c r="HPV1419" s="333"/>
      <c r="HPW1419" s="333"/>
      <c r="HPX1419" s="333"/>
      <c r="HPY1419" s="333"/>
      <c r="HPZ1419" s="333"/>
      <c r="HQA1419" s="333"/>
      <c r="HQB1419" s="333"/>
      <c r="HQC1419" s="333"/>
      <c r="HQD1419" s="333"/>
      <c r="HQE1419" s="333"/>
      <c r="HQF1419" s="333"/>
      <c r="HQG1419" s="333"/>
      <c r="HQH1419" s="333"/>
      <c r="HQI1419" s="333"/>
      <c r="HQJ1419" s="333"/>
      <c r="HQK1419" s="333"/>
      <c r="HQL1419" s="333"/>
      <c r="HQM1419" s="333"/>
      <c r="HQN1419" s="333"/>
      <c r="HQO1419" s="333"/>
      <c r="HQP1419" s="333"/>
      <c r="HQQ1419" s="333"/>
      <c r="HQR1419" s="333"/>
      <c r="HQS1419" s="333"/>
      <c r="HQT1419" s="333"/>
      <c r="HQU1419" s="333"/>
      <c r="HQV1419" s="333"/>
      <c r="HQW1419" s="333"/>
      <c r="HQX1419" s="333"/>
      <c r="HQY1419" s="333"/>
      <c r="HQZ1419" s="333"/>
      <c r="HRA1419" s="333"/>
      <c r="HRB1419" s="333"/>
      <c r="HRC1419" s="333"/>
      <c r="HRD1419" s="333"/>
      <c r="HRE1419" s="333"/>
      <c r="HRF1419" s="333"/>
      <c r="HRG1419" s="333"/>
      <c r="HRH1419" s="333"/>
      <c r="HRI1419" s="333"/>
      <c r="HRJ1419" s="333"/>
      <c r="HRK1419" s="333"/>
      <c r="HRL1419" s="333"/>
      <c r="HRM1419" s="333"/>
      <c r="HRN1419" s="333"/>
      <c r="HRO1419" s="333"/>
      <c r="HRP1419" s="333"/>
      <c r="HRQ1419" s="333"/>
      <c r="HRR1419" s="333"/>
      <c r="HRS1419" s="333"/>
      <c r="HRT1419" s="333"/>
      <c r="HRU1419" s="333"/>
      <c r="HRV1419" s="333"/>
      <c r="HRW1419" s="333"/>
      <c r="HRX1419" s="333"/>
      <c r="HRY1419" s="333"/>
      <c r="HRZ1419" s="333"/>
      <c r="HSA1419" s="333"/>
      <c r="HSB1419" s="333"/>
      <c r="HSC1419" s="333"/>
      <c r="HSD1419" s="333"/>
      <c r="HSE1419" s="333"/>
      <c r="HSF1419" s="333"/>
      <c r="HSG1419" s="333"/>
      <c r="HSH1419" s="333"/>
      <c r="HSI1419" s="333"/>
      <c r="HSJ1419" s="333"/>
      <c r="HSK1419" s="333"/>
      <c r="HSL1419" s="333"/>
      <c r="HSM1419" s="333"/>
      <c r="HSN1419" s="333"/>
      <c r="HSO1419" s="333"/>
      <c r="HSP1419" s="333"/>
      <c r="HSQ1419" s="333"/>
      <c r="HSR1419" s="333"/>
      <c r="HSS1419" s="333"/>
      <c r="HST1419" s="333"/>
      <c r="HSU1419" s="333"/>
      <c r="HSV1419" s="333"/>
      <c r="HSW1419" s="333"/>
      <c r="HSX1419" s="333"/>
      <c r="HSY1419" s="333"/>
      <c r="HSZ1419" s="333"/>
      <c r="HTA1419" s="333"/>
      <c r="HTB1419" s="333"/>
      <c r="HTC1419" s="333"/>
      <c r="HTD1419" s="333"/>
      <c r="HTE1419" s="333"/>
      <c r="HTF1419" s="333"/>
      <c r="HTG1419" s="333"/>
      <c r="HTH1419" s="333"/>
      <c r="HTI1419" s="333"/>
      <c r="HTJ1419" s="333"/>
      <c r="HTK1419" s="333"/>
      <c r="HTL1419" s="333"/>
      <c r="HTM1419" s="333"/>
      <c r="HTN1419" s="333"/>
      <c r="HTO1419" s="333"/>
      <c r="HTP1419" s="333"/>
      <c r="HTQ1419" s="333"/>
      <c r="HTR1419" s="333"/>
      <c r="HTS1419" s="333"/>
      <c r="HTT1419" s="333"/>
      <c r="HTU1419" s="333"/>
      <c r="HTV1419" s="333"/>
      <c r="HTW1419" s="333"/>
      <c r="HTX1419" s="333"/>
      <c r="HTY1419" s="333"/>
      <c r="HTZ1419" s="333"/>
      <c r="HUA1419" s="333"/>
      <c r="HUB1419" s="333"/>
      <c r="HUC1419" s="333"/>
      <c r="HUD1419" s="333"/>
      <c r="HUE1419" s="333"/>
      <c r="HUF1419" s="333"/>
      <c r="HUG1419" s="333"/>
      <c r="HUH1419" s="333"/>
      <c r="HUI1419" s="333"/>
      <c r="HUJ1419" s="333"/>
      <c r="HUK1419" s="333"/>
      <c r="HUL1419" s="333"/>
      <c r="HUM1419" s="333"/>
      <c r="HUN1419" s="333"/>
      <c r="HUO1419" s="333"/>
      <c r="HUP1419" s="333"/>
      <c r="HUQ1419" s="333"/>
      <c r="HUR1419" s="333"/>
      <c r="HUS1419" s="333"/>
      <c r="HUT1419" s="333"/>
      <c r="HUU1419" s="333"/>
      <c r="HUV1419" s="333"/>
      <c r="HUW1419" s="333"/>
      <c r="HUX1419" s="333"/>
      <c r="HUY1419" s="333"/>
      <c r="HUZ1419" s="333"/>
      <c r="HVA1419" s="333"/>
      <c r="HVB1419" s="333"/>
      <c r="HVC1419" s="333"/>
      <c r="HVD1419" s="333"/>
      <c r="HVE1419" s="333"/>
      <c r="HVF1419" s="333"/>
      <c r="HVG1419" s="333"/>
      <c r="HVH1419" s="333"/>
      <c r="HVI1419" s="333"/>
      <c r="HVJ1419" s="333"/>
      <c r="HVK1419" s="333"/>
      <c r="HVL1419" s="333"/>
      <c r="HVM1419" s="333"/>
      <c r="HVN1419" s="333"/>
      <c r="HVO1419" s="333"/>
      <c r="HVP1419" s="333"/>
      <c r="HVQ1419" s="333"/>
      <c r="HVR1419" s="333"/>
      <c r="HVS1419" s="333"/>
      <c r="HVT1419" s="333"/>
      <c r="HVU1419" s="333"/>
      <c r="HVV1419" s="333"/>
      <c r="HVW1419" s="333"/>
      <c r="HVX1419" s="333"/>
      <c r="HVY1419" s="333"/>
      <c r="HVZ1419" s="333"/>
      <c r="HWA1419" s="333"/>
      <c r="HWB1419" s="333"/>
      <c r="HWC1419" s="333"/>
      <c r="HWD1419" s="333"/>
      <c r="HWE1419" s="333"/>
      <c r="HWF1419" s="333"/>
      <c r="HWG1419" s="333"/>
      <c r="HWH1419" s="333"/>
      <c r="HWI1419" s="333"/>
      <c r="HWJ1419" s="333"/>
      <c r="HWK1419" s="333"/>
      <c r="HWL1419" s="333"/>
      <c r="HWM1419" s="333"/>
      <c r="HWN1419" s="333"/>
      <c r="HWO1419" s="333"/>
      <c r="HWP1419" s="333"/>
      <c r="HWQ1419" s="333"/>
      <c r="HWR1419" s="333"/>
      <c r="HWS1419" s="333"/>
      <c r="HWT1419" s="333"/>
      <c r="HWU1419" s="333"/>
      <c r="HWV1419" s="333"/>
      <c r="HWW1419" s="333"/>
      <c r="HWX1419" s="333"/>
      <c r="HWY1419" s="333"/>
      <c r="HWZ1419" s="333"/>
      <c r="HXA1419" s="333"/>
      <c r="HXB1419" s="333"/>
      <c r="HXC1419" s="333"/>
      <c r="HXD1419" s="333"/>
      <c r="HXE1419" s="333"/>
      <c r="HXF1419" s="333"/>
      <c r="HXG1419" s="333"/>
      <c r="HXH1419" s="333"/>
      <c r="HXI1419" s="333"/>
      <c r="HXJ1419" s="333"/>
      <c r="HXK1419" s="333"/>
      <c r="HXL1419" s="333"/>
      <c r="HXM1419" s="333"/>
      <c r="HXN1419" s="333"/>
      <c r="HXO1419" s="333"/>
      <c r="HXP1419" s="333"/>
      <c r="HXQ1419" s="333"/>
      <c r="HXR1419" s="333"/>
      <c r="HXS1419" s="333"/>
      <c r="HXT1419" s="333"/>
      <c r="HXU1419" s="333"/>
      <c r="HXV1419" s="333"/>
      <c r="HXW1419" s="333"/>
      <c r="HXX1419" s="333"/>
      <c r="HXY1419" s="333"/>
      <c r="HXZ1419" s="333"/>
      <c r="HYA1419" s="333"/>
      <c r="HYB1419" s="333"/>
      <c r="HYC1419" s="333"/>
      <c r="HYD1419" s="333"/>
      <c r="HYE1419" s="333"/>
      <c r="HYF1419" s="333"/>
      <c r="HYG1419" s="333"/>
      <c r="HYH1419" s="333"/>
      <c r="HYI1419" s="333"/>
      <c r="HYJ1419" s="333"/>
      <c r="HYK1419" s="333"/>
      <c r="HYL1419" s="333"/>
      <c r="HYM1419" s="333"/>
      <c r="HYN1419" s="333"/>
      <c r="HYO1419" s="333"/>
      <c r="HYP1419" s="333"/>
      <c r="HYQ1419" s="333"/>
      <c r="HYR1419" s="333"/>
      <c r="HYS1419" s="333"/>
      <c r="HYT1419" s="333"/>
      <c r="HYU1419" s="333"/>
      <c r="HYV1419" s="333"/>
      <c r="HYW1419" s="333"/>
      <c r="HYX1419" s="333"/>
      <c r="HYY1419" s="333"/>
      <c r="HYZ1419" s="333"/>
      <c r="HZA1419" s="333"/>
      <c r="HZB1419" s="333"/>
      <c r="HZC1419" s="333"/>
      <c r="HZD1419" s="333"/>
      <c r="HZE1419" s="333"/>
      <c r="HZF1419" s="333"/>
      <c r="HZG1419" s="333"/>
      <c r="HZH1419" s="333"/>
      <c r="HZI1419" s="333"/>
      <c r="HZJ1419" s="333"/>
      <c r="HZK1419" s="333"/>
      <c r="HZL1419" s="333"/>
      <c r="HZM1419" s="333"/>
      <c r="HZN1419" s="333"/>
      <c r="HZO1419" s="333"/>
      <c r="HZP1419" s="333"/>
      <c r="HZQ1419" s="333"/>
      <c r="HZR1419" s="333"/>
      <c r="HZS1419" s="333"/>
      <c r="HZT1419" s="333"/>
      <c r="HZU1419" s="333"/>
      <c r="HZV1419" s="333"/>
      <c r="HZW1419" s="333"/>
      <c r="HZX1419" s="333"/>
      <c r="HZY1419" s="333"/>
      <c r="HZZ1419" s="333"/>
      <c r="IAA1419" s="333"/>
      <c r="IAB1419" s="333"/>
      <c r="IAC1419" s="333"/>
      <c r="IAD1419" s="333"/>
      <c r="IAE1419" s="333"/>
      <c r="IAF1419" s="333"/>
      <c r="IAG1419" s="333"/>
      <c r="IAH1419" s="333"/>
      <c r="IAI1419" s="333"/>
      <c r="IAJ1419" s="333"/>
      <c r="IAK1419" s="333"/>
      <c r="IAL1419" s="333"/>
      <c r="IAM1419" s="333"/>
      <c r="IAN1419" s="333"/>
      <c r="IAO1419" s="333"/>
      <c r="IAP1419" s="333"/>
      <c r="IAQ1419" s="333"/>
      <c r="IAR1419" s="333"/>
      <c r="IAS1419" s="333"/>
      <c r="IAT1419" s="333"/>
      <c r="IAU1419" s="333"/>
      <c r="IAV1419" s="333"/>
      <c r="IAW1419" s="333"/>
      <c r="IAX1419" s="333"/>
      <c r="IAY1419" s="333"/>
      <c r="IAZ1419" s="333"/>
      <c r="IBA1419" s="333"/>
      <c r="IBB1419" s="333"/>
      <c r="IBC1419" s="333"/>
      <c r="IBD1419" s="333"/>
      <c r="IBE1419" s="333"/>
      <c r="IBF1419" s="333"/>
      <c r="IBG1419" s="333"/>
      <c r="IBH1419" s="333"/>
      <c r="IBI1419" s="333"/>
      <c r="IBJ1419" s="333"/>
      <c r="IBK1419" s="333"/>
      <c r="IBL1419" s="333"/>
      <c r="IBM1419" s="333"/>
      <c r="IBN1419" s="333"/>
      <c r="IBO1419" s="333"/>
      <c r="IBP1419" s="333"/>
      <c r="IBQ1419" s="333"/>
      <c r="IBR1419" s="333"/>
      <c r="IBS1419" s="333"/>
      <c r="IBT1419" s="333"/>
      <c r="IBU1419" s="333"/>
      <c r="IBV1419" s="333"/>
      <c r="IBW1419" s="333"/>
      <c r="IBX1419" s="333"/>
      <c r="IBY1419" s="333"/>
      <c r="IBZ1419" s="333"/>
      <c r="ICA1419" s="333"/>
      <c r="ICB1419" s="333"/>
      <c r="ICC1419" s="333"/>
      <c r="ICD1419" s="333"/>
      <c r="ICE1419" s="333"/>
      <c r="ICF1419" s="333"/>
      <c r="ICG1419" s="333"/>
      <c r="ICH1419" s="333"/>
      <c r="ICI1419" s="333"/>
      <c r="ICJ1419" s="333"/>
      <c r="ICK1419" s="333"/>
      <c r="ICL1419" s="333"/>
      <c r="ICM1419" s="333"/>
      <c r="ICN1419" s="333"/>
      <c r="ICO1419" s="333"/>
      <c r="ICP1419" s="333"/>
      <c r="ICQ1419" s="333"/>
      <c r="ICR1419" s="333"/>
      <c r="ICS1419" s="333"/>
      <c r="ICT1419" s="333"/>
      <c r="ICU1419" s="333"/>
      <c r="ICV1419" s="333"/>
      <c r="ICW1419" s="333"/>
      <c r="ICX1419" s="333"/>
      <c r="ICY1419" s="333"/>
      <c r="ICZ1419" s="333"/>
      <c r="IDA1419" s="333"/>
      <c r="IDB1419" s="333"/>
      <c r="IDC1419" s="333"/>
      <c r="IDD1419" s="333"/>
      <c r="IDE1419" s="333"/>
      <c r="IDF1419" s="333"/>
      <c r="IDG1419" s="333"/>
      <c r="IDH1419" s="333"/>
      <c r="IDI1419" s="333"/>
      <c r="IDJ1419" s="333"/>
      <c r="IDK1419" s="333"/>
      <c r="IDL1419" s="333"/>
      <c r="IDM1419" s="333"/>
      <c r="IDN1419" s="333"/>
      <c r="IDO1419" s="333"/>
      <c r="IDP1419" s="333"/>
      <c r="IDQ1419" s="333"/>
      <c r="IDR1419" s="333"/>
      <c r="IDS1419" s="333"/>
      <c r="IDT1419" s="333"/>
      <c r="IDU1419" s="333"/>
      <c r="IDV1419" s="333"/>
      <c r="IDW1419" s="333"/>
      <c r="IDX1419" s="333"/>
      <c r="IDY1419" s="333"/>
      <c r="IDZ1419" s="333"/>
      <c r="IEA1419" s="333"/>
      <c r="IEB1419" s="333"/>
      <c r="IEC1419" s="333"/>
      <c r="IED1419" s="333"/>
      <c r="IEE1419" s="333"/>
      <c r="IEF1419" s="333"/>
      <c r="IEG1419" s="333"/>
      <c r="IEH1419" s="333"/>
      <c r="IEI1419" s="333"/>
      <c r="IEJ1419" s="333"/>
      <c r="IEK1419" s="333"/>
      <c r="IEL1419" s="333"/>
      <c r="IEM1419" s="333"/>
      <c r="IEN1419" s="333"/>
      <c r="IEO1419" s="333"/>
      <c r="IEP1419" s="333"/>
      <c r="IEQ1419" s="333"/>
      <c r="IER1419" s="333"/>
      <c r="IES1419" s="333"/>
      <c r="IET1419" s="333"/>
      <c r="IEU1419" s="333"/>
      <c r="IEV1419" s="333"/>
      <c r="IEW1419" s="333"/>
      <c r="IEX1419" s="333"/>
      <c r="IEY1419" s="333"/>
      <c r="IEZ1419" s="333"/>
      <c r="IFA1419" s="333"/>
      <c r="IFB1419" s="333"/>
      <c r="IFC1419" s="333"/>
      <c r="IFD1419" s="333"/>
      <c r="IFE1419" s="333"/>
      <c r="IFF1419" s="333"/>
      <c r="IFG1419" s="333"/>
      <c r="IFH1419" s="333"/>
      <c r="IFI1419" s="333"/>
      <c r="IFJ1419" s="333"/>
      <c r="IFK1419" s="333"/>
      <c r="IFL1419" s="333"/>
      <c r="IFM1419" s="333"/>
      <c r="IFN1419" s="333"/>
      <c r="IFO1419" s="333"/>
      <c r="IFP1419" s="333"/>
      <c r="IFQ1419" s="333"/>
      <c r="IFR1419" s="333"/>
      <c r="IFS1419" s="333"/>
      <c r="IFT1419" s="333"/>
      <c r="IFU1419" s="333"/>
      <c r="IFV1419" s="333"/>
      <c r="IFW1419" s="333"/>
      <c r="IFX1419" s="333"/>
      <c r="IFY1419" s="333"/>
      <c r="IFZ1419" s="333"/>
      <c r="IGA1419" s="333"/>
      <c r="IGB1419" s="333"/>
      <c r="IGC1419" s="333"/>
      <c r="IGD1419" s="333"/>
      <c r="IGE1419" s="333"/>
      <c r="IGF1419" s="333"/>
      <c r="IGG1419" s="333"/>
      <c r="IGH1419" s="333"/>
      <c r="IGI1419" s="333"/>
      <c r="IGJ1419" s="333"/>
      <c r="IGK1419" s="333"/>
      <c r="IGL1419" s="333"/>
      <c r="IGM1419" s="333"/>
      <c r="IGN1419" s="333"/>
      <c r="IGO1419" s="333"/>
      <c r="IGP1419" s="333"/>
      <c r="IGQ1419" s="333"/>
      <c r="IGR1419" s="333"/>
      <c r="IGS1419" s="333"/>
      <c r="IGT1419" s="333"/>
      <c r="IGU1419" s="333"/>
      <c r="IGV1419" s="333"/>
      <c r="IGW1419" s="333"/>
      <c r="IGX1419" s="333"/>
      <c r="IGY1419" s="333"/>
      <c r="IGZ1419" s="333"/>
      <c r="IHA1419" s="333"/>
      <c r="IHB1419" s="333"/>
      <c r="IHC1419" s="333"/>
      <c r="IHD1419" s="333"/>
      <c r="IHE1419" s="333"/>
      <c r="IHF1419" s="333"/>
      <c r="IHG1419" s="333"/>
      <c r="IHH1419" s="333"/>
      <c r="IHI1419" s="333"/>
      <c r="IHJ1419" s="333"/>
      <c r="IHK1419" s="333"/>
      <c r="IHL1419" s="333"/>
      <c r="IHM1419" s="333"/>
      <c r="IHN1419" s="333"/>
      <c r="IHO1419" s="333"/>
      <c r="IHP1419" s="333"/>
      <c r="IHQ1419" s="333"/>
      <c r="IHR1419" s="333"/>
      <c r="IHS1419" s="333"/>
      <c r="IHT1419" s="333"/>
      <c r="IHU1419" s="333"/>
      <c r="IHV1419" s="333"/>
      <c r="IHW1419" s="333"/>
      <c r="IHX1419" s="333"/>
      <c r="IHY1419" s="333"/>
      <c r="IHZ1419" s="333"/>
      <c r="IIA1419" s="333"/>
      <c r="IIB1419" s="333"/>
      <c r="IIC1419" s="333"/>
      <c r="IID1419" s="333"/>
      <c r="IIE1419" s="333"/>
      <c r="IIF1419" s="333"/>
      <c r="IIG1419" s="333"/>
      <c r="IIH1419" s="333"/>
      <c r="III1419" s="333"/>
      <c r="IIJ1419" s="333"/>
      <c r="IIK1419" s="333"/>
      <c r="IIL1419" s="333"/>
      <c r="IIM1419" s="333"/>
      <c r="IIN1419" s="333"/>
      <c r="IIO1419" s="333"/>
      <c r="IIP1419" s="333"/>
      <c r="IIQ1419" s="333"/>
      <c r="IIR1419" s="333"/>
      <c r="IIS1419" s="333"/>
      <c r="IIT1419" s="333"/>
      <c r="IIU1419" s="333"/>
      <c r="IIV1419" s="333"/>
      <c r="IIW1419" s="333"/>
      <c r="IIX1419" s="333"/>
      <c r="IIY1419" s="333"/>
      <c r="IIZ1419" s="333"/>
      <c r="IJA1419" s="333"/>
      <c r="IJB1419" s="333"/>
      <c r="IJC1419" s="333"/>
      <c r="IJD1419" s="333"/>
      <c r="IJE1419" s="333"/>
      <c r="IJF1419" s="333"/>
      <c r="IJG1419" s="333"/>
      <c r="IJH1419" s="333"/>
      <c r="IJI1419" s="333"/>
      <c r="IJJ1419" s="333"/>
      <c r="IJK1419" s="333"/>
      <c r="IJL1419" s="333"/>
      <c r="IJM1419" s="333"/>
      <c r="IJN1419" s="333"/>
      <c r="IJO1419" s="333"/>
      <c r="IJP1419" s="333"/>
      <c r="IJQ1419" s="333"/>
      <c r="IJR1419" s="333"/>
      <c r="IJS1419" s="333"/>
      <c r="IJT1419" s="333"/>
      <c r="IJU1419" s="333"/>
      <c r="IJV1419" s="333"/>
      <c r="IJW1419" s="333"/>
      <c r="IJX1419" s="333"/>
      <c r="IJY1419" s="333"/>
      <c r="IJZ1419" s="333"/>
      <c r="IKA1419" s="333"/>
      <c r="IKB1419" s="333"/>
      <c r="IKC1419" s="333"/>
      <c r="IKD1419" s="333"/>
      <c r="IKE1419" s="333"/>
      <c r="IKF1419" s="333"/>
      <c r="IKG1419" s="333"/>
      <c r="IKH1419" s="333"/>
      <c r="IKI1419" s="333"/>
      <c r="IKJ1419" s="333"/>
      <c r="IKK1419" s="333"/>
      <c r="IKL1419" s="333"/>
      <c r="IKM1419" s="333"/>
      <c r="IKN1419" s="333"/>
      <c r="IKO1419" s="333"/>
      <c r="IKP1419" s="333"/>
      <c r="IKQ1419" s="333"/>
      <c r="IKR1419" s="333"/>
      <c r="IKS1419" s="333"/>
      <c r="IKT1419" s="333"/>
      <c r="IKU1419" s="333"/>
      <c r="IKV1419" s="333"/>
      <c r="IKW1419" s="333"/>
      <c r="IKX1419" s="333"/>
      <c r="IKY1419" s="333"/>
      <c r="IKZ1419" s="333"/>
      <c r="ILA1419" s="333"/>
      <c r="ILB1419" s="333"/>
      <c r="ILC1419" s="333"/>
      <c r="ILD1419" s="333"/>
      <c r="ILE1419" s="333"/>
      <c r="ILF1419" s="333"/>
      <c r="ILG1419" s="333"/>
      <c r="ILH1419" s="333"/>
      <c r="ILI1419" s="333"/>
      <c r="ILJ1419" s="333"/>
      <c r="ILK1419" s="333"/>
      <c r="ILL1419" s="333"/>
      <c r="ILM1419" s="333"/>
      <c r="ILN1419" s="333"/>
      <c r="ILO1419" s="333"/>
      <c r="ILP1419" s="333"/>
      <c r="ILQ1419" s="333"/>
      <c r="ILR1419" s="333"/>
      <c r="ILS1419" s="333"/>
      <c r="ILT1419" s="333"/>
      <c r="ILU1419" s="333"/>
      <c r="ILV1419" s="333"/>
      <c r="ILW1419" s="333"/>
      <c r="ILX1419" s="333"/>
      <c r="ILY1419" s="333"/>
      <c r="ILZ1419" s="333"/>
      <c r="IMA1419" s="333"/>
      <c r="IMB1419" s="333"/>
      <c r="IMC1419" s="333"/>
      <c r="IMD1419" s="333"/>
      <c r="IME1419" s="333"/>
      <c r="IMF1419" s="333"/>
      <c r="IMG1419" s="333"/>
      <c r="IMH1419" s="333"/>
      <c r="IMI1419" s="333"/>
      <c r="IMJ1419" s="333"/>
      <c r="IMK1419" s="333"/>
      <c r="IML1419" s="333"/>
      <c r="IMM1419" s="333"/>
      <c r="IMN1419" s="333"/>
      <c r="IMO1419" s="333"/>
      <c r="IMP1419" s="333"/>
      <c r="IMQ1419" s="333"/>
      <c r="IMR1419" s="333"/>
      <c r="IMS1419" s="333"/>
      <c r="IMT1419" s="333"/>
      <c r="IMU1419" s="333"/>
      <c r="IMV1419" s="333"/>
      <c r="IMW1419" s="333"/>
      <c r="IMX1419" s="333"/>
      <c r="IMY1419" s="333"/>
      <c r="IMZ1419" s="333"/>
      <c r="INA1419" s="333"/>
      <c r="INB1419" s="333"/>
      <c r="INC1419" s="333"/>
      <c r="IND1419" s="333"/>
      <c r="INE1419" s="333"/>
      <c r="INF1419" s="333"/>
      <c r="ING1419" s="333"/>
      <c r="INH1419" s="333"/>
      <c r="INI1419" s="333"/>
      <c r="INJ1419" s="333"/>
      <c r="INK1419" s="333"/>
      <c r="INL1419" s="333"/>
      <c r="INM1419" s="333"/>
      <c r="INN1419" s="333"/>
      <c r="INO1419" s="333"/>
      <c r="INP1419" s="333"/>
      <c r="INQ1419" s="333"/>
      <c r="INR1419" s="333"/>
      <c r="INS1419" s="333"/>
      <c r="INT1419" s="333"/>
      <c r="INU1419" s="333"/>
      <c r="INV1419" s="333"/>
      <c r="INW1419" s="333"/>
      <c r="INX1419" s="333"/>
      <c r="INY1419" s="333"/>
      <c r="INZ1419" s="333"/>
      <c r="IOA1419" s="333"/>
      <c r="IOB1419" s="333"/>
      <c r="IOC1419" s="333"/>
      <c r="IOD1419" s="333"/>
      <c r="IOE1419" s="333"/>
      <c r="IOF1419" s="333"/>
      <c r="IOG1419" s="333"/>
      <c r="IOH1419" s="333"/>
      <c r="IOI1419" s="333"/>
      <c r="IOJ1419" s="333"/>
      <c r="IOK1419" s="333"/>
      <c r="IOL1419" s="333"/>
      <c r="IOM1419" s="333"/>
      <c r="ION1419" s="333"/>
      <c r="IOO1419" s="333"/>
      <c r="IOP1419" s="333"/>
      <c r="IOQ1419" s="333"/>
      <c r="IOR1419" s="333"/>
      <c r="IOS1419" s="333"/>
      <c r="IOT1419" s="333"/>
      <c r="IOU1419" s="333"/>
      <c r="IOV1419" s="333"/>
      <c r="IOW1419" s="333"/>
      <c r="IOX1419" s="333"/>
      <c r="IOY1419" s="333"/>
      <c r="IOZ1419" s="333"/>
      <c r="IPA1419" s="333"/>
      <c r="IPB1419" s="333"/>
      <c r="IPC1419" s="333"/>
      <c r="IPD1419" s="333"/>
      <c r="IPE1419" s="333"/>
      <c r="IPF1419" s="333"/>
      <c r="IPG1419" s="333"/>
      <c r="IPH1419" s="333"/>
      <c r="IPI1419" s="333"/>
      <c r="IPJ1419" s="333"/>
      <c r="IPK1419" s="333"/>
      <c r="IPL1419" s="333"/>
      <c r="IPM1419" s="333"/>
      <c r="IPN1419" s="333"/>
      <c r="IPO1419" s="333"/>
      <c r="IPP1419" s="333"/>
      <c r="IPQ1419" s="333"/>
      <c r="IPR1419" s="333"/>
      <c r="IPS1419" s="333"/>
      <c r="IPT1419" s="333"/>
      <c r="IPU1419" s="333"/>
      <c r="IPV1419" s="333"/>
      <c r="IPW1419" s="333"/>
      <c r="IPX1419" s="333"/>
      <c r="IPY1419" s="333"/>
      <c r="IPZ1419" s="333"/>
      <c r="IQA1419" s="333"/>
      <c r="IQB1419" s="333"/>
      <c r="IQC1419" s="333"/>
      <c r="IQD1419" s="333"/>
      <c r="IQE1419" s="333"/>
      <c r="IQF1419" s="333"/>
      <c r="IQG1419" s="333"/>
      <c r="IQH1419" s="333"/>
      <c r="IQI1419" s="333"/>
      <c r="IQJ1419" s="333"/>
      <c r="IQK1419" s="333"/>
      <c r="IQL1419" s="333"/>
      <c r="IQM1419" s="333"/>
      <c r="IQN1419" s="333"/>
      <c r="IQO1419" s="333"/>
      <c r="IQP1419" s="333"/>
      <c r="IQQ1419" s="333"/>
      <c r="IQR1419" s="333"/>
      <c r="IQS1419" s="333"/>
      <c r="IQT1419" s="333"/>
      <c r="IQU1419" s="333"/>
      <c r="IQV1419" s="333"/>
      <c r="IQW1419" s="333"/>
      <c r="IQX1419" s="333"/>
      <c r="IQY1419" s="333"/>
      <c r="IQZ1419" s="333"/>
      <c r="IRA1419" s="333"/>
      <c r="IRB1419" s="333"/>
      <c r="IRC1419" s="333"/>
      <c r="IRD1419" s="333"/>
      <c r="IRE1419" s="333"/>
      <c r="IRF1419" s="333"/>
      <c r="IRG1419" s="333"/>
      <c r="IRH1419" s="333"/>
      <c r="IRI1419" s="333"/>
      <c r="IRJ1419" s="333"/>
      <c r="IRK1419" s="333"/>
      <c r="IRL1419" s="333"/>
      <c r="IRM1419" s="333"/>
      <c r="IRN1419" s="333"/>
      <c r="IRO1419" s="333"/>
      <c r="IRP1419" s="333"/>
      <c r="IRQ1419" s="333"/>
      <c r="IRR1419" s="333"/>
      <c r="IRS1419" s="333"/>
      <c r="IRT1419" s="333"/>
      <c r="IRU1419" s="333"/>
      <c r="IRV1419" s="333"/>
      <c r="IRW1419" s="333"/>
      <c r="IRX1419" s="333"/>
      <c r="IRY1419" s="333"/>
      <c r="IRZ1419" s="333"/>
      <c r="ISA1419" s="333"/>
      <c r="ISB1419" s="333"/>
      <c r="ISC1419" s="333"/>
      <c r="ISD1419" s="333"/>
      <c r="ISE1419" s="333"/>
      <c r="ISF1419" s="333"/>
      <c r="ISG1419" s="333"/>
      <c r="ISH1419" s="333"/>
      <c r="ISI1419" s="333"/>
      <c r="ISJ1419" s="333"/>
      <c r="ISK1419" s="333"/>
      <c r="ISL1419" s="333"/>
      <c r="ISM1419" s="333"/>
      <c r="ISN1419" s="333"/>
      <c r="ISO1419" s="333"/>
      <c r="ISP1419" s="333"/>
      <c r="ISQ1419" s="333"/>
      <c r="ISR1419" s="333"/>
      <c r="ISS1419" s="333"/>
      <c r="IST1419" s="333"/>
      <c r="ISU1419" s="333"/>
      <c r="ISV1419" s="333"/>
      <c r="ISW1419" s="333"/>
      <c r="ISX1419" s="333"/>
      <c r="ISY1419" s="333"/>
      <c r="ISZ1419" s="333"/>
      <c r="ITA1419" s="333"/>
      <c r="ITB1419" s="333"/>
      <c r="ITC1419" s="333"/>
      <c r="ITD1419" s="333"/>
      <c r="ITE1419" s="333"/>
      <c r="ITF1419" s="333"/>
      <c r="ITG1419" s="333"/>
      <c r="ITH1419" s="333"/>
      <c r="ITI1419" s="333"/>
      <c r="ITJ1419" s="333"/>
      <c r="ITK1419" s="333"/>
      <c r="ITL1419" s="333"/>
      <c r="ITM1419" s="333"/>
      <c r="ITN1419" s="333"/>
      <c r="ITO1419" s="333"/>
      <c r="ITP1419" s="333"/>
      <c r="ITQ1419" s="333"/>
      <c r="ITR1419" s="333"/>
      <c r="ITS1419" s="333"/>
      <c r="ITT1419" s="333"/>
      <c r="ITU1419" s="333"/>
      <c r="ITV1419" s="333"/>
      <c r="ITW1419" s="333"/>
      <c r="ITX1419" s="333"/>
      <c r="ITY1419" s="333"/>
      <c r="ITZ1419" s="333"/>
      <c r="IUA1419" s="333"/>
      <c r="IUB1419" s="333"/>
      <c r="IUC1419" s="333"/>
      <c r="IUD1419" s="333"/>
      <c r="IUE1419" s="333"/>
      <c r="IUF1419" s="333"/>
      <c r="IUG1419" s="333"/>
      <c r="IUH1419" s="333"/>
      <c r="IUI1419" s="333"/>
      <c r="IUJ1419" s="333"/>
      <c r="IUK1419" s="333"/>
      <c r="IUL1419" s="333"/>
      <c r="IUM1419" s="333"/>
      <c r="IUN1419" s="333"/>
      <c r="IUO1419" s="333"/>
      <c r="IUP1419" s="333"/>
      <c r="IUQ1419" s="333"/>
      <c r="IUR1419" s="333"/>
      <c r="IUS1419" s="333"/>
      <c r="IUT1419" s="333"/>
      <c r="IUU1419" s="333"/>
      <c r="IUV1419" s="333"/>
      <c r="IUW1419" s="333"/>
      <c r="IUX1419" s="333"/>
      <c r="IUY1419" s="333"/>
      <c r="IUZ1419" s="333"/>
      <c r="IVA1419" s="333"/>
      <c r="IVB1419" s="333"/>
      <c r="IVC1419" s="333"/>
      <c r="IVD1419" s="333"/>
      <c r="IVE1419" s="333"/>
      <c r="IVF1419" s="333"/>
      <c r="IVG1419" s="333"/>
      <c r="IVH1419" s="333"/>
      <c r="IVI1419" s="333"/>
      <c r="IVJ1419" s="333"/>
      <c r="IVK1419" s="333"/>
      <c r="IVL1419" s="333"/>
      <c r="IVM1419" s="333"/>
      <c r="IVN1419" s="333"/>
      <c r="IVO1419" s="333"/>
      <c r="IVP1419" s="333"/>
      <c r="IVQ1419" s="333"/>
      <c r="IVR1419" s="333"/>
      <c r="IVS1419" s="333"/>
      <c r="IVT1419" s="333"/>
      <c r="IVU1419" s="333"/>
      <c r="IVV1419" s="333"/>
      <c r="IVW1419" s="333"/>
      <c r="IVX1419" s="333"/>
      <c r="IVY1419" s="333"/>
      <c r="IVZ1419" s="333"/>
      <c r="IWA1419" s="333"/>
      <c r="IWB1419" s="333"/>
      <c r="IWC1419" s="333"/>
      <c r="IWD1419" s="333"/>
      <c r="IWE1419" s="333"/>
      <c r="IWF1419" s="333"/>
      <c r="IWG1419" s="333"/>
      <c r="IWH1419" s="333"/>
      <c r="IWI1419" s="333"/>
      <c r="IWJ1419" s="333"/>
      <c r="IWK1419" s="333"/>
      <c r="IWL1419" s="333"/>
      <c r="IWM1419" s="333"/>
      <c r="IWN1419" s="333"/>
      <c r="IWO1419" s="333"/>
      <c r="IWP1419" s="333"/>
      <c r="IWQ1419" s="333"/>
      <c r="IWR1419" s="333"/>
      <c r="IWS1419" s="333"/>
      <c r="IWT1419" s="333"/>
      <c r="IWU1419" s="333"/>
      <c r="IWV1419" s="333"/>
      <c r="IWW1419" s="333"/>
      <c r="IWX1419" s="333"/>
      <c r="IWY1419" s="333"/>
      <c r="IWZ1419" s="333"/>
      <c r="IXA1419" s="333"/>
      <c r="IXB1419" s="333"/>
      <c r="IXC1419" s="333"/>
      <c r="IXD1419" s="333"/>
      <c r="IXE1419" s="333"/>
      <c r="IXF1419" s="333"/>
      <c r="IXG1419" s="333"/>
      <c r="IXH1419" s="333"/>
      <c r="IXI1419" s="333"/>
      <c r="IXJ1419" s="333"/>
      <c r="IXK1419" s="333"/>
      <c r="IXL1419" s="333"/>
      <c r="IXM1419" s="333"/>
      <c r="IXN1419" s="333"/>
      <c r="IXO1419" s="333"/>
      <c r="IXP1419" s="333"/>
      <c r="IXQ1419" s="333"/>
      <c r="IXR1419" s="333"/>
      <c r="IXS1419" s="333"/>
      <c r="IXT1419" s="333"/>
      <c r="IXU1419" s="333"/>
      <c r="IXV1419" s="333"/>
      <c r="IXW1419" s="333"/>
      <c r="IXX1419" s="333"/>
      <c r="IXY1419" s="333"/>
      <c r="IXZ1419" s="333"/>
      <c r="IYA1419" s="333"/>
      <c r="IYB1419" s="333"/>
      <c r="IYC1419" s="333"/>
      <c r="IYD1419" s="333"/>
      <c r="IYE1419" s="333"/>
      <c r="IYF1419" s="333"/>
      <c r="IYG1419" s="333"/>
      <c r="IYH1419" s="333"/>
      <c r="IYI1419" s="333"/>
      <c r="IYJ1419" s="333"/>
      <c r="IYK1419" s="333"/>
      <c r="IYL1419" s="333"/>
      <c r="IYM1419" s="333"/>
      <c r="IYN1419" s="333"/>
      <c r="IYO1419" s="333"/>
      <c r="IYP1419" s="333"/>
      <c r="IYQ1419" s="333"/>
      <c r="IYR1419" s="333"/>
      <c r="IYS1419" s="333"/>
      <c r="IYT1419" s="333"/>
      <c r="IYU1419" s="333"/>
      <c r="IYV1419" s="333"/>
      <c r="IYW1419" s="333"/>
      <c r="IYX1419" s="333"/>
      <c r="IYY1419" s="333"/>
      <c r="IYZ1419" s="333"/>
      <c r="IZA1419" s="333"/>
      <c r="IZB1419" s="333"/>
      <c r="IZC1419" s="333"/>
      <c r="IZD1419" s="333"/>
      <c r="IZE1419" s="333"/>
      <c r="IZF1419" s="333"/>
      <c r="IZG1419" s="333"/>
      <c r="IZH1419" s="333"/>
      <c r="IZI1419" s="333"/>
      <c r="IZJ1419" s="333"/>
      <c r="IZK1419" s="333"/>
      <c r="IZL1419" s="333"/>
      <c r="IZM1419" s="333"/>
      <c r="IZN1419" s="333"/>
      <c r="IZO1419" s="333"/>
      <c r="IZP1419" s="333"/>
      <c r="IZQ1419" s="333"/>
      <c r="IZR1419" s="333"/>
      <c r="IZS1419" s="333"/>
      <c r="IZT1419" s="333"/>
      <c r="IZU1419" s="333"/>
      <c r="IZV1419" s="333"/>
      <c r="IZW1419" s="333"/>
      <c r="IZX1419" s="333"/>
      <c r="IZY1419" s="333"/>
      <c r="IZZ1419" s="333"/>
      <c r="JAA1419" s="333"/>
      <c r="JAB1419" s="333"/>
      <c r="JAC1419" s="333"/>
      <c r="JAD1419" s="333"/>
      <c r="JAE1419" s="333"/>
      <c r="JAF1419" s="333"/>
      <c r="JAG1419" s="333"/>
      <c r="JAH1419" s="333"/>
      <c r="JAI1419" s="333"/>
      <c r="JAJ1419" s="333"/>
      <c r="JAK1419" s="333"/>
      <c r="JAL1419" s="333"/>
      <c r="JAM1419" s="333"/>
      <c r="JAN1419" s="333"/>
      <c r="JAO1419" s="333"/>
      <c r="JAP1419" s="333"/>
      <c r="JAQ1419" s="333"/>
      <c r="JAR1419" s="333"/>
      <c r="JAS1419" s="333"/>
      <c r="JAT1419" s="333"/>
      <c r="JAU1419" s="333"/>
      <c r="JAV1419" s="333"/>
      <c r="JAW1419" s="333"/>
      <c r="JAX1419" s="333"/>
      <c r="JAY1419" s="333"/>
      <c r="JAZ1419" s="333"/>
      <c r="JBA1419" s="333"/>
      <c r="JBB1419" s="333"/>
      <c r="JBC1419" s="333"/>
      <c r="JBD1419" s="333"/>
      <c r="JBE1419" s="333"/>
      <c r="JBF1419" s="333"/>
      <c r="JBG1419" s="333"/>
      <c r="JBH1419" s="333"/>
      <c r="JBI1419" s="333"/>
      <c r="JBJ1419" s="333"/>
      <c r="JBK1419" s="333"/>
      <c r="JBL1419" s="333"/>
      <c r="JBM1419" s="333"/>
      <c r="JBN1419" s="333"/>
      <c r="JBO1419" s="333"/>
      <c r="JBP1419" s="333"/>
      <c r="JBQ1419" s="333"/>
      <c r="JBR1419" s="333"/>
      <c r="JBS1419" s="333"/>
      <c r="JBT1419" s="333"/>
      <c r="JBU1419" s="333"/>
      <c r="JBV1419" s="333"/>
      <c r="JBW1419" s="333"/>
      <c r="JBX1419" s="333"/>
      <c r="JBY1419" s="333"/>
      <c r="JBZ1419" s="333"/>
      <c r="JCA1419" s="333"/>
      <c r="JCB1419" s="333"/>
      <c r="JCC1419" s="333"/>
      <c r="JCD1419" s="333"/>
      <c r="JCE1419" s="333"/>
      <c r="JCF1419" s="333"/>
      <c r="JCG1419" s="333"/>
      <c r="JCH1419" s="333"/>
      <c r="JCI1419" s="333"/>
      <c r="JCJ1419" s="333"/>
      <c r="JCK1419" s="333"/>
      <c r="JCL1419" s="333"/>
      <c r="JCM1419" s="333"/>
      <c r="JCN1419" s="333"/>
      <c r="JCO1419" s="333"/>
      <c r="JCP1419" s="333"/>
      <c r="JCQ1419" s="333"/>
      <c r="JCR1419" s="333"/>
      <c r="JCS1419" s="333"/>
      <c r="JCT1419" s="333"/>
      <c r="JCU1419" s="333"/>
      <c r="JCV1419" s="333"/>
      <c r="JCW1419" s="333"/>
      <c r="JCX1419" s="333"/>
      <c r="JCY1419" s="333"/>
      <c r="JCZ1419" s="333"/>
      <c r="JDA1419" s="333"/>
      <c r="JDB1419" s="333"/>
      <c r="JDC1419" s="333"/>
      <c r="JDD1419" s="333"/>
      <c r="JDE1419" s="333"/>
      <c r="JDF1419" s="333"/>
      <c r="JDG1419" s="333"/>
      <c r="JDH1419" s="333"/>
      <c r="JDI1419" s="333"/>
      <c r="JDJ1419" s="333"/>
      <c r="JDK1419" s="333"/>
      <c r="JDL1419" s="333"/>
      <c r="JDM1419" s="333"/>
      <c r="JDN1419" s="333"/>
      <c r="JDO1419" s="333"/>
      <c r="JDP1419" s="333"/>
      <c r="JDQ1419" s="333"/>
      <c r="JDR1419" s="333"/>
      <c r="JDS1419" s="333"/>
      <c r="JDT1419" s="333"/>
      <c r="JDU1419" s="333"/>
      <c r="JDV1419" s="333"/>
      <c r="JDW1419" s="333"/>
      <c r="JDX1419" s="333"/>
      <c r="JDY1419" s="333"/>
      <c r="JDZ1419" s="333"/>
      <c r="JEA1419" s="333"/>
      <c r="JEB1419" s="333"/>
      <c r="JEC1419" s="333"/>
      <c r="JED1419" s="333"/>
      <c r="JEE1419" s="333"/>
      <c r="JEF1419" s="333"/>
      <c r="JEG1419" s="333"/>
      <c r="JEH1419" s="333"/>
      <c r="JEI1419" s="333"/>
      <c r="JEJ1419" s="333"/>
      <c r="JEK1419" s="333"/>
      <c r="JEL1419" s="333"/>
      <c r="JEM1419" s="333"/>
      <c r="JEN1419" s="333"/>
      <c r="JEO1419" s="333"/>
      <c r="JEP1419" s="333"/>
      <c r="JEQ1419" s="333"/>
      <c r="JER1419" s="333"/>
      <c r="JES1419" s="333"/>
      <c r="JET1419" s="333"/>
      <c r="JEU1419" s="333"/>
      <c r="JEV1419" s="333"/>
      <c r="JEW1419" s="333"/>
      <c r="JEX1419" s="333"/>
      <c r="JEY1419" s="333"/>
      <c r="JEZ1419" s="333"/>
      <c r="JFA1419" s="333"/>
      <c r="JFB1419" s="333"/>
      <c r="JFC1419" s="333"/>
      <c r="JFD1419" s="333"/>
      <c r="JFE1419" s="333"/>
      <c r="JFF1419" s="333"/>
      <c r="JFG1419" s="333"/>
      <c r="JFH1419" s="333"/>
      <c r="JFI1419" s="333"/>
      <c r="JFJ1419" s="333"/>
      <c r="JFK1419" s="333"/>
      <c r="JFL1419" s="333"/>
      <c r="JFM1419" s="333"/>
      <c r="JFN1419" s="333"/>
      <c r="JFO1419" s="333"/>
      <c r="JFP1419" s="333"/>
      <c r="JFQ1419" s="333"/>
      <c r="JFR1419" s="333"/>
      <c r="JFS1419" s="333"/>
      <c r="JFT1419" s="333"/>
      <c r="JFU1419" s="333"/>
      <c r="JFV1419" s="333"/>
      <c r="JFW1419" s="333"/>
      <c r="JFX1419" s="333"/>
      <c r="JFY1419" s="333"/>
      <c r="JFZ1419" s="333"/>
      <c r="JGA1419" s="333"/>
      <c r="JGB1419" s="333"/>
      <c r="JGC1419" s="333"/>
      <c r="JGD1419" s="333"/>
      <c r="JGE1419" s="333"/>
      <c r="JGF1419" s="333"/>
      <c r="JGG1419" s="333"/>
      <c r="JGH1419" s="333"/>
      <c r="JGI1419" s="333"/>
      <c r="JGJ1419" s="333"/>
      <c r="JGK1419" s="333"/>
      <c r="JGL1419" s="333"/>
      <c r="JGM1419" s="333"/>
      <c r="JGN1419" s="333"/>
      <c r="JGO1419" s="333"/>
      <c r="JGP1419" s="333"/>
      <c r="JGQ1419" s="333"/>
      <c r="JGR1419" s="333"/>
      <c r="JGS1419" s="333"/>
      <c r="JGT1419" s="333"/>
      <c r="JGU1419" s="333"/>
      <c r="JGV1419" s="333"/>
      <c r="JGW1419" s="333"/>
      <c r="JGX1419" s="333"/>
      <c r="JGY1419" s="333"/>
      <c r="JGZ1419" s="333"/>
      <c r="JHA1419" s="333"/>
      <c r="JHB1419" s="333"/>
      <c r="JHC1419" s="333"/>
      <c r="JHD1419" s="333"/>
      <c r="JHE1419" s="333"/>
      <c r="JHF1419" s="333"/>
      <c r="JHG1419" s="333"/>
      <c r="JHH1419" s="333"/>
      <c r="JHI1419" s="333"/>
      <c r="JHJ1419" s="333"/>
      <c r="JHK1419" s="333"/>
      <c r="JHL1419" s="333"/>
      <c r="JHM1419" s="333"/>
      <c r="JHN1419" s="333"/>
      <c r="JHO1419" s="333"/>
      <c r="JHP1419" s="333"/>
      <c r="JHQ1419" s="333"/>
      <c r="JHR1419" s="333"/>
      <c r="JHS1419" s="333"/>
      <c r="JHT1419" s="333"/>
      <c r="JHU1419" s="333"/>
      <c r="JHV1419" s="333"/>
      <c r="JHW1419" s="333"/>
      <c r="JHX1419" s="333"/>
      <c r="JHY1419" s="333"/>
      <c r="JHZ1419" s="333"/>
      <c r="JIA1419" s="333"/>
      <c r="JIB1419" s="333"/>
      <c r="JIC1419" s="333"/>
      <c r="JID1419" s="333"/>
      <c r="JIE1419" s="333"/>
      <c r="JIF1419" s="333"/>
      <c r="JIG1419" s="333"/>
      <c r="JIH1419" s="333"/>
      <c r="JII1419" s="333"/>
      <c r="JIJ1419" s="333"/>
      <c r="JIK1419" s="333"/>
      <c r="JIL1419" s="333"/>
      <c r="JIM1419" s="333"/>
      <c r="JIN1419" s="333"/>
      <c r="JIO1419" s="333"/>
      <c r="JIP1419" s="333"/>
      <c r="JIQ1419" s="333"/>
      <c r="JIR1419" s="333"/>
      <c r="JIS1419" s="333"/>
      <c r="JIT1419" s="333"/>
      <c r="JIU1419" s="333"/>
      <c r="JIV1419" s="333"/>
      <c r="JIW1419" s="333"/>
      <c r="JIX1419" s="333"/>
      <c r="JIY1419" s="333"/>
      <c r="JIZ1419" s="333"/>
      <c r="JJA1419" s="333"/>
      <c r="JJB1419" s="333"/>
      <c r="JJC1419" s="333"/>
      <c r="JJD1419" s="333"/>
      <c r="JJE1419" s="333"/>
      <c r="JJF1419" s="333"/>
      <c r="JJG1419" s="333"/>
      <c r="JJH1419" s="333"/>
      <c r="JJI1419" s="333"/>
      <c r="JJJ1419" s="333"/>
      <c r="JJK1419" s="333"/>
      <c r="JJL1419" s="333"/>
      <c r="JJM1419" s="333"/>
      <c r="JJN1419" s="333"/>
      <c r="JJO1419" s="333"/>
      <c r="JJP1419" s="333"/>
      <c r="JJQ1419" s="333"/>
      <c r="JJR1419" s="333"/>
      <c r="JJS1419" s="333"/>
      <c r="JJT1419" s="333"/>
      <c r="JJU1419" s="333"/>
      <c r="JJV1419" s="333"/>
      <c r="JJW1419" s="333"/>
      <c r="JJX1419" s="333"/>
      <c r="JJY1419" s="333"/>
      <c r="JJZ1419" s="333"/>
      <c r="JKA1419" s="333"/>
      <c r="JKB1419" s="333"/>
      <c r="JKC1419" s="333"/>
      <c r="JKD1419" s="333"/>
      <c r="JKE1419" s="333"/>
      <c r="JKF1419" s="333"/>
      <c r="JKG1419" s="333"/>
      <c r="JKH1419" s="333"/>
      <c r="JKI1419" s="333"/>
      <c r="JKJ1419" s="333"/>
      <c r="JKK1419" s="333"/>
      <c r="JKL1419" s="333"/>
      <c r="JKM1419" s="333"/>
      <c r="JKN1419" s="333"/>
      <c r="JKO1419" s="333"/>
      <c r="JKP1419" s="333"/>
      <c r="JKQ1419" s="333"/>
      <c r="JKR1419" s="333"/>
      <c r="JKS1419" s="333"/>
      <c r="JKT1419" s="333"/>
      <c r="JKU1419" s="333"/>
      <c r="JKV1419" s="333"/>
      <c r="JKW1419" s="333"/>
      <c r="JKX1419" s="333"/>
      <c r="JKY1419" s="333"/>
      <c r="JKZ1419" s="333"/>
      <c r="JLA1419" s="333"/>
      <c r="JLB1419" s="333"/>
      <c r="JLC1419" s="333"/>
      <c r="JLD1419" s="333"/>
      <c r="JLE1419" s="333"/>
      <c r="JLF1419" s="333"/>
      <c r="JLG1419" s="333"/>
      <c r="JLH1419" s="333"/>
      <c r="JLI1419" s="333"/>
      <c r="JLJ1419" s="333"/>
      <c r="JLK1419" s="333"/>
      <c r="JLL1419" s="333"/>
      <c r="JLM1419" s="333"/>
      <c r="JLN1419" s="333"/>
      <c r="JLO1419" s="333"/>
      <c r="JLP1419" s="333"/>
      <c r="JLQ1419" s="333"/>
      <c r="JLR1419" s="333"/>
      <c r="JLS1419" s="333"/>
      <c r="JLT1419" s="333"/>
      <c r="JLU1419" s="333"/>
      <c r="JLV1419" s="333"/>
      <c r="JLW1419" s="333"/>
      <c r="JLX1419" s="333"/>
      <c r="JLY1419" s="333"/>
      <c r="JLZ1419" s="333"/>
      <c r="JMA1419" s="333"/>
      <c r="JMB1419" s="333"/>
      <c r="JMC1419" s="333"/>
      <c r="JMD1419" s="333"/>
      <c r="JME1419" s="333"/>
      <c r="JMF1419" s="333"/>
      <c r="JMG1419" s="333"/>
      <c r="JMH1419" s="333"/>
      <c r="JMI1419" s="333"/>
      <c r="JMJ1419" s="333"/>
      <c r="JMK1419" s="333"/>
      <c r="JML1419" s="333"/>
      <c r="JMM1419" s="333"/>
      <c r="JMN1419" s="333"/>
      <c r="JMO1419" s="333"/>
      <c r="JMP1419" s="333"/>
      <c r="JMQ1419" s="333"/>
      <c r="JMR1419" s="333"/>
      <c r="JMS1419" s="333"/>
      <c r="JMT1419" s="333"/>
      <c r="JMU1419" s="333"/>
      <c r="JMV1419" s="333"/>
      <c r="JMW1419" s="333"/>
      <c r="JMX1419" s="333"/>
      <c r="JMY1419" s="333"/>
      <c r="JMZ1419" s="333"/>
      <c r="JNA1419" s="333"/>
      <c r="JNB1419" s="333"/>
      <c r="JNC1419" s="333"/>
      <c r="JND1419" s="333"/>
      <c r="JNE1419" s="333"/>
      <c r="JNF1419" s="333"/>
      <c r="JNG1419" s="333"/>
      <c r="JNH1419" s="333"/>
      <c r="JNI1419" s="333"/>
      <c r="JNJ1419" s="333"/>
      <c r="JNK1419" s="333"/>
      <c r="JNL1419" s="333"/>
      <c r="JNM1419" s="333"/>
      <c r="JNN1419" s="333"/>
      <c r="JNO1419" s="333"/>
      <c r="JNP1419" s="333"/>
      <c r="JNQ1419" s="333"/>
      <c r="JNR1419" s="333"/>
      <c r="JNS1419" s="333"/>
      <c r="JNT1419" s="333"/>
      <c r="JNU1419" s="333"/>
      <c r="JNV1419" s="333"/>
      <c r="JNW1419" s="333"/>
      <c r="JNX1419" s="333"/>
      <c r="JNY1419" s="333"/>
      <c r="JNZ1419" s="333"/>
      <c r="JOA1419" s="333"/>
      <c r="JOB1419" s="333"/>
      <c r="JOC1419" s="333"/>
      <c r="JOD1419" s="333"/>
      <c r="JOE1419" s="333"/>
      <c r="JOF1419" s="333"/>
      <c r="JOG1419" s="333"/>
      <c r="JOH1419" s="333"/>
      <c r="JOI1419" s="333"/>
      <c r="JOJ1419" s="333"/>
      <c r="JOK1419" s="333"/>
      <c r="JOL1419" s="333"/>
      <c r="JOM1419" s="333"/>
      <c r="JON1419" s="333"/>
      <c r="JOO1419" s="333"/>
      <c r="JOP1419" s="333"/>
      <c r="JOQ1419" s="333"/>
      <c r="JOR1419" s="333"/>
      <c r="JOS1419" s="333"/>
      <c r="JOT1419" s="333"/>
      <c r="JOU1419" s="333"/>
      <c r="JOV1419" s="333"/>
      <c r="JOW1419" s="333"/>
      <c r="JOX1419" s="333"/>
      <c r="JOY1419" s="333"/>
      <c r="JOZ1419" s="333"/>
      <c r="JPA1419" s="333"/>
      <c r="JPB1419" s="333"/>
      <c r="JPC1419" s="333"/>
      <c r="JPD1419" s="333"/>
      <c r="JPE1419" s="333"/>
      <c r="JPF1419" s="333"/>
      <c r="JPG1419" s="333"/>
      <c r="JPH1419" s="333"/>
      <c r="JPI1419" s="333"/>
      <c r="JPJ1419" s="333"/>
      <c r="JPK1419" s="333"/>
      <c r="JPL1419" s="333"/>
      <c r="JPM1419" s="333"/>
      <c r="JPN1419" s="333"/>
      <c r="JPO1419" s="333"/>
      <c r="JPP1419" s="333"/>
      <c r="JPQ1419" s="333"/>
      <c r="JPR1419" s="333"/>
      <c r="JPS1419" s="333"/>
      <c r="JPT1419" s="333"/>
      <c r="JPU1419" s="333"/>
      <c r="JPV1419" s="333"/>
      <c r="JPW1419" s="333"/>
      <c r="JPX1419" s="333"/>
      <c r="JPY1419" s="333"/>
      <c r="JPZ1419" s="333"/>
      <c r="JQA1419" s="333"/>
      <c r="JQB1419" s="333"/>
      <c r="JQC1419" s="333"/>
      <c r="JQD1419" s="333"/>
      <c r="JQE1419" s="333"/>
      <c r="JQF1419" s="333"/>
      <c r="JQG1419" s="333"/>
      <c r="JQH1419" s="333"/>
      <c r="JQI1419" s="333"/>
      <c r="JQJ1419" s="333"/>
      <c r="JQK1419" s="333"/>
      <c r="JQL1419" s="333"/>
      <c r="JQM1419" s="333"/>
      <c r="JQN1419" s="333"/>
      <c r="JQO1419" s="333"/>
      <c r="JQP1419" s="333"/>
      <c r="JQQ1419" s="333"/>
      <c r="JQR1419" s="333"/>
      <c r="JQS1419" s="333"/>
      <c r="JQT1419" s="333"/>
      <c r="JQU1419" s="333"/>
      <c r="JQV1419" s="333"/>
      <c r="JQW1419" s="333"/>
      <c r="JQX1419" s="333"/>
      <c r="JQY1419" s="333"/>
      <c r="JQZ1419" s="333"/>
      <c r="JRA1419" s="333"/>
      <c r="JRB1419" s="333"/>
      <c r="JRC1419" s="333"/>
      <c r="JRD1419" s="333"/>
      <c r="JRE1419" s="333"/>
      <c r="JRF1419" s="333"/>
      <c r="JRG1419" s="333"/>
      <c r="JRH1419" s="333"/>
      <c r="JRI1419" s="333"/>
      <c r="JRJ1419" s="333"/>
      <c r="JRK1419" s="333"/>
      <c r="JRL1419" s="333"/>
      <c r="JRM1419" s="333"/>
      <c r="JRN1419" s="333"/>
      <c r="JRO1419" s="333"/>
      <c r="JRP1419" s="333"/>
      <c r="JRQ1419" s="333"/>
      <c r="JRR1419" s="333"/>
      <c r="JRS1419" s="333"/>
      <c r="JRT1419" s="333"/>
      <c r="JRU1419" s="333"/>
      <c r="JRV1419" s="333"/>
      <c r="JRW1419" s="333"/>
      <c r="JRX1419" s="333"/>
      <c r="JRY1419" s="333"/>
      <c r="JRZ1419" s="333"/>
      <c r="JSA1419" s="333"/>
      <c r="JSB1419" s="333"/>
      <c r="JSC1419" s="333"/>
      <c r="JSD1419" s="333"/>
      <c r="JSE1419" s="333"/>
      <c r="JSF1419" s="333"/>
      <c r="JSG1419" s="333"/>
      <c r="JSH1419" s="333"/>
      <c r="JSI1419" s="333"/>
      <c r="JSJ1419" s="333"/>
      <c r="JSK1419" s="333"/>
      <c r="JSL1419" s="333"/>
      <c r="JSM1419" s="333"/>
      <c r="JSN1419" s="333"/>
      <c r="JSO1419" s="333"/>
      <c r="JSP1419" s="333"/>
      <c r="JSQ1419" s="333"/>
      <c r="JSR1419" s="333"/>
      <c r="JSS1419" s="333"/>
      <c r="JST1419" s="333"/>
      <c r="JSU1419" s="333"/>
      <c r="JSV1419" s="333"/>
      <c r="JSW1419" s="333"/>
      <c r="JSX1419" s="333"/>
      <c r="JSY1419" s="333"/>
      <c r="JSZ1419" s="333"/>
      <c r="JTA1419" s="333"/>
      <c r="JTB1419" s="333"/>
      <c r="JTC1419" s="333"/>
      <c r="JTD1419" s="333"/>
      <c r="JTE1419" s="333"/>
      <c r="JTF1419" s="333"/>
      <c r="JTG1419" s="333"/>
      <c r="JTH1419" s="333"/>
      <c r="JTI1419" s="333"/>
      <c r="JTJ1419" s="333"/>
      <c r="JTK1419" s="333"/>
      <c r="JTL1419" s="333"/>
      <c r="JTM1419" s="333"/>
      <c r="JTN1419" s="333"/>
      <c r="JTO1419" s="333"/>
      <c r="JTP1419" s="333"/>
      <c r="JTQ1419" s="333"/>
      <c r="JTR1419" s="333"/>
      <c r="JTS1419" s="333"/>
      <c r="JTT1419" s="333"/>
      <c r="JTU1419" s="333"/>
      <c r="JTV1419" s="333"/>
      <c r="JTW1419" s="333"/>
      <c r="JTX1419" s="333"/>
      <c r="JTY1419" s="333"/>
      <c r="JTZ1419" s="333"/>
      <c r="JUA1419" s="333"/>
      <c r="JUB1419" s="333"/>
      <c r="JUC1419" s="333"/>
      <c r="JUD1419" s="333"/>
      <c r="JUE1419" s="333"/>
      <c r="JUF1419" s="333"/>
      <c r="JUG1419" s="333"/>
      <c r="JUH1419" s="333"/>
      <c r="JUI1419" s="333"/>
      <c r="JUJ1419" s="333"/>
      <c r="JUK1419" s="333"/>
      <c r="JUL1419" s="333"/>
      <c r="JUM1419" s="333"/>
      <c r="JUN1419" s="333"/>
      <c r="JUO1419" s="333"/>
      <c r="JUP1419" s="333"/>
      <c r="JUQ1419" s="333"/>
      <c r="JUR1419" s="333"/>
      <c r="JUS1419" s="333"/>
      <c r="JUT1419" s="333"/>
      <c r="JUU1419" s="333"/>
      <c r="JUV1419" s="333"/>
      <c r="JUW1419" s="333"/>
      <c r="JUX1419" s="333"/>
      <c r="JUY1419" s="333"/>
      <c r="JUZ1419" s="333"/>
      <c r="JVA1419" s="333"/>
      <c r="JVB1419" s="333"/>
      <c r="JVC1419" s="333"/>
      <c r="JVD1419" s="333"/>
      <c r="JVE1419" s="333"/>
      <c r="JVF1419" s="333"/>
      <c r="JVG1419" s="333"/>
      <c r="JVH1419" s="333"/>
      <c r="JVI1419" s="333"/>
      <c r="JVJ1419" s="333"/>
      <c r="JVK1419" s="333"/>
      <c r="JVL1419" s="333"/>
      <c r="JVM1419" s="333"/>
      <c r="JVN1419" s="333"/>
      <c r="JVO1419" s="333"/>
      <c r="JVP1419" s="333"/>
      <c r="JVQ1419" s="333"/>
      <c r="JVR1419" s="333"/>
      <c r="JVS1419" s="333"/>
      <c r="JVT1419" s="333"/>
      <c r="JVU1419" s="333"/>
      <c r="JVV1419" s="333"/>
      <c r="JVW1419" s="333"/>
      <c r="JVX1419" s="333"/>
      <c r="JVY1419" s="333"/>
      <c r="JVZ1419" s="333"/>
      <c r="JWA1419" s="333"/>
      <c r="JWB1419" s="333"/>
      <c r="JWC1419" s="333"/>
      <c r="JWD1419" s="333"/>
      <c r="JWE1419" s="333"/>
      <c r="JWF1419" s="333"/>
      <c r="JWG1419" s="333"/>
      <c r="JWH1419" s="333"/>
      <c r="JWI1419" s="333"/>
      <c r="JWJ1419" s="333"/>
      <c r="JWK1419" s="333"/>
      <c r="JWL1419" s="333"/>
      <c r="JWM1419" s="333"/>
      <c r="JWN1419" s="333"/>
      <c r="JWO1419" s="333"/>
      <c r="JWP1419" s="333"/>
      <c r="JWQ1419" s="333"/>
      <c r="JWR1419" s="333"/>
      <c r="JWS1419" s="333"/>
      <c r="JWT1419" s="333"/>
      <c r="JWU1419" s="333"/>
      <c r="JWV1419" s="333"/>
      <c r="JWW1419" s="333"/>
      <c r="JWX1419" s="333"/>
      <c r="JWY1419" s="333"/>
      <c r="JWZ1419" s="333"/>
      <c r="JXA1419" s="333"/>
      <c r="JXB1419" s="333"/>
      <c r="JXC1419" s="333"/>
      <c r="JXD1419" s="333"/>
      <c r="JXE1419" s="333"/>
      <c r="JXF1419" s="333"/>
      <c r="JXG1419" s="333"/>
      <c r="JXH1419" s="333"/>
      <c r="JXI1419" s="333"/>
      <c r="JXJ1419" s="333"/>
      <c r="JXK1419" s="333"/>
      <c r="JXL1419" s="333"/>
      <c r="JXM1419" s="333"/>
      <c r="JXN1419" s="333"/>
      <c r="JXO1419" s="333"/>
      <c r="JXP1419" s="333"/>
      <c r="JXQ1419" s="333"/>
      <c r="JXR1419" s="333"/>
      <c r="JXS1419" s="333"/>
      <c r="JXT1419" s="333"/>
      <c r="JXU1419" s="333"/>
      <c r="JXV1419" s="333"/>
      <c r="JXW1419" s="333"/>
      <c r="JXX1419" s="333"/>
      <c r="JXY1419" s="333"/>
      <c r="JXZ1419" s="333"/>
      <c r="JYA1419" s="333"/>
      <c r="JYB1419" s="333"/>
      <c r="JYC1419" s="333"/>
      <c r="JYD1419" s="333"/>
      <c r="JYE1419" s="333"/>
      <c r="JYF1419" s="333"/>
      <c r="JYG1419" s="333"/>
      <c r="JYH1419" s="333"/>
      <c r="JYI1419" s="333"/>
      <c r="JYJ1419" s="333"/>
      <c r="JYK1419" s="333"/>
      <c r="JYL1419" s="333"/>
      <c r="JYM1419" s="333"/>
      <c r="JYN1419" s="333"/>
      <c r="JYO1419" s="333"/>
      <c r="JYP1419" s="333"/>
      <c r="JYQ1419" s="333"/>
      <c r="JYR1419" s="333"/>
      <c r="JYS1419" s="333"/>
      <c r="JYT1419" s="333"/>
      <c r="JYU1419" s="333"/>
      <c r="JYV1419" s="333"/>
      <c r="JYW1419" s="333"/>
      <c r="JYX1419" s="333"/>
      <c r="JYY1419" s="333"/>
      <c r="JYZ1419" s="333"/>
      <c r="JZA1419" s="333"/>
      <c r="JZB1419" s="333"/>
      <c r="JZC1419" s="333"/>
      <c r="JZD1419" s="333"/>
      <c r="JZE1419" s="333"/>
      <c r="JZF1419" s="333"/>
      <c r="JZG1419" s="333"/>
      <c r="JZH1419" s="333"/>
      <c r="JZI1419" s="333"/>
      <c r="JZJ1419" s="333"/>
      <c r="JZK1419" s="333"/>
      <c r="JZL1419" s="333"/>
      <c r="JZM1419" s="333"/>
      <c r="JZN1419" s="333"/>
      <c r="JZO1419" s="333"/>
      <c r="JZP1419" s="333"/>
      <c r="JZQ1419" s="333"/>
      <c r="JZR1419" s="333"/>
      <c r="JZS1419" s="333"/>
      <c r="JZT1419" s="333"/>
      <c r="JZU1419" s="333"/>
      <c r="JZV1419" s="333"/>
      <c r="JZW1419" s="333"/>
      <c r="JZX1419" s="333"/>
      <c r="JZY1419" s="333"/>
      <c r="JZZ1419" s="333"/>
      <c r="KAA1419" s="333"/>
      <c r="KAB1419" s="333"/>
      <c r="KAC1419" s="333"/>
      <c r="KAD1419" s="333"/>
      <c r="KAE1419" s="333"/>
      <c r="KAF1419" s="333"/>
      <c r="KAG1419" s="333"/>
      <c r="KAH1419" s="333"/>
      <c r="KAI1419" s="333"/>
      <c r="KAJ1419" s="333"/>
      <c r="KAK1419" s="333"/>
      <c r="KAL1419" s="333"/>
      <c r="KAM1419" s="333"/>
      <c r="KAN1419" s="333"/>
      <c r="KAO1419" s="333"/>
      <c r="KAP1419" s="333"/>
      <c r="KAQ1419" s="333"/>
      <c r="KAR1419" s="333"/>
      <c r="KAS1419" s="333"/>
      <c r="KAT1419" s="333"/>
      <c r="KAU1419" s="333"/>
      <c r="KAV1419" s="333"/>
      <c r="KAW1419" s="333"/>
      <c r="KAX1419" s="333"/>
      <c r="KAY1419" s="333"/>
      <c r="KAZ1419" s="333"/>
      <c r="KBA1419" s="333"/>
      <c r="KBB1419" s="333"/>
      <c r="KBC1419" s="333"/>
      <c r="KBD1419" s="333"/>
      <c r="KBE1419" s="333"/>
      <c r="KBF1419" s="333"/>
      <c r="KBG1419" s="333"/>
      <c r="KBH1419" s="333"/>
      <c r="KBI1419" s="333"/>
      <c r="KBJ1419" s="333"/>
      <c r="KBK1419" s="333"/>
      <c r="KBL1419" s="333"/>
      <c r="KBM1419" s="333"/>
      <c r="KBN1419" s="333"/>
      <c r="KBO1419" s="333"/>
      <c r="KBP1419" s="333"/>
      <c r="KBQ1419" s="333"/>
      <c r="KBR1419" s="333"/>
      <c r="KBS1419" s="333"/>
      <c r="KBT1419" s="333"/>
      <c r="KBU1419" s="333"/>
      <c r="KBV1419" s="333"/>
      <c r="KBW1419" s="333"/>
      <c r="KBX1419" s="333"/>
      <c r="KBY1419" s="333"/>
      <c r="KBZ1419" s="333"/>
      <c r="KCA1419" s="333"/>
      <c r="KCB1419" s="333"/>
      <c r="KCC1419" s="333"/>
      <c r="KCD1419" s="333"/>
      <c r="KCE1419" s="333"/>
      <c r="KCF1419" s="333"/>
      <c r="KCG1419" s="333"/>
      <c r="KCH1419" s="333"/>
      <c r="KCI1419" s="333"/>
      <c r="KCJ1419" s="333"/>
      <c r="KCK1419" s="333"/>
      <c r="KCL1419" s="333"/>
      <c r="KCM1419" s="333"/>
      <c r="KCN1419" s="333"/>
      <c r="KCO1419" s="333"/>
      <c r="KCP1419" s="333"/>
      <c r="KCQ1419" s="333"/>
      <c r="KCR1419" s="333"/>
      <c r="KCS1419" s="333"/>
      <c r="KCT1419" s="333"/>
      <c r="KCU1419" s="333"/>
      <c r="KCV1419" s="333"/>
      <c r="KCW1419" s="333"/>
      <c r="KCX1419" s="333"/>
      <c r="KCY1419" s="333"/>
      <c r="KCZ1419" s="333"/>
      <c r="KDA1419" s="333"/>
      <c r="KDB1419" s="333"/>
      <c r="KDC1419" s="333"/>
      <c r="KDD1419" s="333"/>
      <c r="KDE1419" s="333"/>
      <c r="KDF1419" s="333"/>
      <c r="KDG1419" s="333"/>
      <c r="KDH1419" s="333"/>
      <c r="KDI1419" s="333"/>
      <c r="KDJ1419" s="333"/>
      <c r="KDK1419" s="333"/>
      <c r="KDL1419" s="333"/>
      <c r="KDM1419" s="333"/>
      <c r="KDN1419" s="333"/>
      <c r="KDO1419" s="333"/>
      <c r="KDP1419" s="333"/>
      <c r="KDQ1419" s="333"/>
      <c r="KDR1419" s="333"/>
      <c r="KDS1419" s="333"/>
      <c r="KDT1419" s="333"/>
      <c r="KDU1419" s="333"/>
      <c r="KDV1419" s="333"/>
      <c r="KDW1419" s="333"/>
      <c r="KDX1419" s="333"/>
      <c r="KDY1419" s="333"/>
      <c r="KDZ1419" s="333"/>
      <c r="KEA1419" s="333"/>
      <c r="KEB1419" s="333"/>
      <c r="KEC1419" s="333"/>
      <c r="KED1419" s="333"/>
      <c r="KEE1419" s="333"/>
      <c r="KEF1419" s="333"/>
      <c r="KEG1419" s="333"/>
      <c r="KEH1419" s="333"/>
      <c r="KEI1419" s="333"/>
      <c r="KEJ1419" s="333"/>
      <c r="KEK1419" s="333"/>
      <c r="KEL1419" s="333"/>
      <c r="KEM1419" s="333"/>
      <c r="KEN1419" s="333"/>
      <c r="KEO1419" s="333"/>
      <c r="KEP1419" s="333"/>
      <c r="KEQ1419" s="333"/>
      <c r="KER1419" s="333"/>
      <c r="KES1419" s="333"/>
      <c r="KET1419" s="333"/>
      <c r="KEU1419" s="333"/>
      <c r="KEV1419" s="333"/>
      <c r="KEW1419" s="333"/>
      <c r="KEX1419" s="333"/>
      <c r="KEY1419" s="333"/>
      <c r="KEZ1419" s="333"/>
      <c r="KFA1419" s="333"/>
      <c r="KFB1419" s="333"/>
      <c r="KFC1419" s="333"/>
      <c r="KFD1419" s="333"/>
      <c r="KFE1419" s="333"/>
      <c r="KFF1419" s="333"/>
      <c r="KFG1419" s="333"/>
      <c r="KFH1419" s="333"/>
      <c r="KFI1419" s="333"/>
      <c r="KFJ1419" s="333"/>
      <c r="KFK1419" s="333"/>
      <c r="KFL1419" s="333"/>
      <c r="KFM1419" s="333"/>
      <c r="KFN1419" s="333"/>
      <c r="KFO1419" s="333"/>
      <c r="KFP1419" s="333"/>
      <c r="KFQ1419" s="333"/>
      <c r="KFR1419" s="333"/>
      <c r="KFS1419" s="333"/>
      <c r="KFT1419" s="333"/>
      <c r="KFU1419" s="333"/>
      <c r="KFV1419" s="333"/>
      <c r="KFW1419" s="333"/>
      <c r="KFX1419" s="333"/>
      <c r="KFY1419" s="333"/>
      <c r="KFZ1419" s="333"/>
      <c r="KGA1419" s="333"/>
      <c r="KGB1419" s="333"/>
      <c r="KGC1419" s="333"/>
      <c r="KGD1419" s="333"/>
      <c r="KGE1419" s="333"/>
      <c r="KGF1419" s="333"/>
      <c r="KGG1419" s="333"/>
      <c r="KGH1419" s="333"/>
      <c r="KGI1419" s="333"/>
      <c r="KGJ1419" s="333"/>
      <c r="KGK1419" s="333"/>
      <c r="KGL1419" s="333"/>
      <c r="KGM1419" s="333"/>
      <c r="KGN1419" s="333"/>
      <c r="KGO1419" s="333"/>
      <c r="KGP1419" s="333"/>
      <c r="KGQ1419" s="333"/>
      <c r="KGR1419" s="333"/>
      <c r="KGS1419" s="333"/>
      <c r="KGT1419" s="333"/>
      <c r="KGU1419" s="333"/>
      <c r="KGV1419" s="333"/>
      <c r="KGW1419" s="333"/>
      <c r="KGX1419" s="333"/>
      <c r="KGY1419" s="333"/>
      <c r="KGZ1419" s="333"/>
      <c r="KHA1419" s="333"/>
      <c r="KHB1419" s="333"/>
      <c r="KHC1419" s="333"/>
      <c r="KHD1419" s="333"/>
      <c r="KHE1419" s="333"/>
      <c r="KHF1419" s="333"/>
      <c r="KHG1419" s="333"/>
      <c r="KHH1419" s="333"/>
      <c r="KHI1419" s="333"/>
      <c r="KHJ1419" s="333"/>
      <c r="KHK1419" s="333"/>
      <c r="KHL1419" s="333"/>
      <c r="KHM1419" s="333"/>
      <c r="KHN1419" s="333"/>
      <c r="KHO1419" s="333"/>
      <c r="KHP1419" s="333"/>
      <c r="KHQ1419" s="333"/>
      <c r="KHR1419" s="333"/>
      <c r="KHS1419" s="333"/>
      <c r="KHT1419" s="333"/>
      <c r="KHU1419" s="333"/>
      <c r="KHV1419" s="333"/>
      <c r="KHW1419" s="333"/>
      <c r="KHX1419" s="333"/>
      <c r="KHY1419" s="333"/>
      <c r="KHZ1419" s="333"/>
      <c r="KIA1419" s="333"/>
      <c r="KIB1419" s="333"/>
      <c r="KIC1419" s="333"/>
      <c r="KID1419" s="333"/>
      <c r="KIE1419" s="333"/>
      <c r="KIF1419" s="333"/>
      <c r="KIG1419" s="333"/>
      <c r="KIH1419" s="333"/>
      <c r="KII1419" s="333"/>
      <c r="KIJ1419" s="333"/>
      <c r="KIK1419" s="333"/>
      <c r="KIL1419" s="333"/>
      <c r="KIM1419" s="333"/>
      <c r="KIN1419" s="333"/>
      <c r="KIO1419" s="333"/>
      <c r="KIP1419" s="333"/>
      <c r="KIQ1419" s="333"/>
      <c r="KIR1419" s="333"/>
      <c r="KIS1419" s="333"/>
      <c r="KIT1419" s="333"/>
      <c r="KIU1419" s="333"/>
      <c r="KIV1419" s="333"/>
      <c r="KIW1419" s="333"/>
      <c r="KIX1419" s="333"/>
      <c r="KIY1419" s="333"/>
      <c r="KIZ1419" s="333"/>
      <c r="KJA1419" s="333"/>
      <c r="KJB1419" s="333"/>
      <c r="KJC1419" s="333"/>
      <c r="KJD1419" s="333"/>
      <c r="KJE1419" s="333"/>
      <c r="KJF1419" s="333"/>
      <c r="KJG1419" s="333"/>
      <c r="KJH1419" s="333"/>
      <c r="KJI1419" s="333"/>
      <c r="KJJ1419" s="333"/>
      <c r="KJK1419" s="333"/>
      <c r="KJL1419" s="333"/>
      <c r="KJM1419" s="333"/>
      <c r="KJN1419" s="333"/>
      <c r="KJO1419" s="333"/>
      <c r="KJP1419" s="333"/>
      <c r="KJQ1419" s="333"/>
      <c r="KJR1419" s="333"/>
      <c r="KJS1419" s="333"/>
      <c r="KJT1419" s="333"/>
      <c r="KJU1419" s="333"/>
      <c r="KJV1419" s="333"/>
      <c r="KJW1419" s="333"/>
      <c r="KJX1419" s="333"/>
      <c r="KJY1419" s="333"/>
      <c r="KJZ1419" s="333"/>
      <c r="KKA1419" s="333"/>
      <c r="KKB1419" s="333"/>
      <c r="KKC1419" s="333"/>
      <c r="KKD1419" s="333"/>
      <c r="KKE1419" s="333"/>
      <c r="KKF1419" s="333"/>
      <c r="KKG1419" s="333"/>
      <c r="KKH1419" s="333"/>
      <c r="KKI1419" s="333"/>
      <c r="KKJ1419" s="333"/>
      <c r="KKK1419" s="333"/>
      <c r="KKL1419" s="333"/>
      <c r="KKM1419" s="333"/>
      <c r="KKN1419" s="333"/>
      <c r="KKO1419" s="333"/>
      <c r="KKP1419" s="333"/>
      <c r="KKQ1419" s="333"/>
      <c r="KKR1419" s="333"/>
      <c r="KKS1419" s="333"/>
      <c r="KKT1419" s="333"/>
      <c r="KKU1419" s="333"/>
      <c r="KKV1419" s="333"/>
      <c r="KKW1419" s="333"/>
      <c r="KKX1419" s="333"/>
      <c r="KKY1419" s="333"/>
      <c r="KKZ1419" s="333"/>
      <c r="KLA1419" s="333"/>
      <c r="KLB1419" s="333"/>
      <c r="KLC1419" s="333"/>
      <c r="KLD1419" s="333"/>
      <c r="KLE1419" s="333"/>
      <c r="KLF1419" s="333"/>
      <c r="KLG1419" s="333"/>
      <c r="KLH1419" s="333"/>
      <c r="KLI1419" s="333"/>
      <c r="KLJ1419" s="333"/>
      <c r="KLK1419" s="333"/>
      <c r="KLL1419" s="333"/>
      <c r="KLM1419" s="333"/>
      <c r="KLN1419" s="333"/>
      <c r="KLO1419" s="333"/>
      <c r="KLP1419" s="333"/>
      <c r="KLQ1419" s="333"/>
      <c r="KLR1419" s="333"/>
      <c r="KLS1419" s="333"/>
      <c r="KLT1419" s="333"/>
      <c r="KLU1419" s="333"/>
      <c r="KLV1419" s="333"/>
      <c r="KLW1419" s="333"/>
      <c r="KLX1419" s="333"/>
      <c r="KLY1419" s="333"/>
      <c r="KLZ1419" s="333"/>
      <c r="KMA1419" s="333"/>
      <c r="KMB1419" s="333"/>
      <c r="KMC1419" s="333"/>
      <c r="KMD1419" s="333"/>
      <c r="KME1419" s="333"/>
      <c r="KMF1419" s="333"/>
      <c r="KMG1419" s="333"/>
      <c r="KMH1419" s="333"/>
      <c r="KMI1419" s="333"/>
      <c r="KMJ1419" s="333"/>
      <c r="KMK1419" s="333"/>
      <c r="KML1419" s="333"/>
      <c r="KMM1419" s="333"/>
      <c r="KMN1419" s="333"/>
      <c r="KMO1419" s="333"/>
      <c r="KMP1419" s="333"/>
      <c r="KMQ1419" s="333"/>
      <c r="KMR1419" s="333"/>
      <c r="KMS1419" s="333"/>
      <c r="KMT1419" s="333"/>
      <c r="KMU1419" s="333"/>
      <c r="KMV1419" s="333"/>
      <c r="KMW1419" s="333"/>
      <c r="KMX1419" s="333"/>
      <c r="KMY1419" s="333"/>
      <c r="KMZ1419" s="333"/>
      <c r="KNA1419" s="333"/>
      <c r="KNB1419" s="333"/>
      <c r="KNC1419" s="333"/>
      <c r="KND1419" s="333"/>
      <c r="KNE1419" s="333"/>
      <c r="KNF1419" s="333"/>
      <c r="KNG1419" s="333"/>
      <c r="KNH1419" s="333"/>
      <c r="KNI1419" s="333"/>
      <c r="KNJ1419" s="333"/>
      <c r="KNK1419" s="333"/>
      <c r="KNL1419" s="333"/>
      <c r="KNM1419" s="333"/>
      <c r="KNN1419" s="333"/>
      <c r="KNO1419" s="333"/>
      <c r="KNP1419" s="333"/>
      <c r="KNQ1419" s="333"/>
      <c r="KNR1419" s="333"/>
      <c r="KNS1419" s="333"/>
      <c r="KNT1419" s="333"/>
      <c r="KNU1419" s="333"/>
      <c r="KNV1419" s="333"/>
      <c r="KNW1419" s="333"/>
      <c r="KNX1419" s="333"/>
      <c r="KNY1419" s="333"/>
      <c r="KNZ1419" s="333"/>
      <c r="KOA1419" s="333"/>
      <c r="KOB1419" s="333"/>
      <c r="KOC1419" s="333"/>
      <c r="KOD1419" s="333"/>
      <c r="KOE1419" s="333"/>
      <c r="KOF1419" s="333"/>
      <c r="KOG1419" s="333"/>
      <c r="KOH1419" s="333"/>
      <c r="KOI1419" s="333"/>
      <c r="KOJ1419" s="333"/>
      <c r="KOK1419" s="333"/>
      <c r="KOL1419" s="333"/>
      <c r="KOM1419" s="333"/>
      <c r="KON1419" s="333"/>
      <c r="KOO1419" s="333"/>
      <c r="KOP1419" s="333"/>
      <c r="KOQ1419" s="333"/>
      <c r="KOR1419" s="333"/>
      <c r="KOS1419" s="333"/>
      <c r="KOT1419" s="333"/>
      <c r="KOU1419" s="333"/>
      <c r="KOV1419" s="333"/>
      <c r="KOW1419" s="333"/>
      <c r="KOX1419" s="333"/>
      <c r="KOY1419" s="333"/>
      <c r="KOZ1419" s="333"/>
      <c r="KPA1419" s="333"/>
      <c r="KPB1419" s="333"/>
      <c r="KPC1419" s="333"/>
      <c r="KPD1419" s="333"/>
      <c r="KPE1419" s="333"/>
      <c r="KPF1419" s="333"/>
      <c r="KPG1419" s="333"/>
      <c r="KPH1419" s="333"/>
      <c r="KPI1419" s="333"/>
      <c r="KPJ1419" s="333"/>
      <c r="KPK1419" s="333"/>
      <c r="KPL1419" s="333"/>
      <c r="KPM1419" s="333"/>
      <c r="KPN1419" s="333"/>
      <c r="KPO1419" s="333"/>
      <c r="KPP1419" s="333"/>
      <c r="KPQ1419" s="333"/>
      <c r="KPR1419" s="333"/>
      <c r="KPS1419" s="333"/>
      <c r="KPT1419" s="333"/>
      <c r="KPU1419" s="333"/>
      <c r="KPV1419" s="333"/>
      <c r="KPW1419" s="333"/>
      <c r="KPX1419" s="333"/>
      <c r="KPY1419" s="333"/>
      <c r="KPZ1419" s="333"/>
      <c r="KQA1419" s="333"/>
      <c r="KQB1419" s="333"/>
      <c r="KQC1419" s="333"/>
      <c r="KQD1419" s="333"/>
      <c r="KQE1419" s="333"/>
      <c r="KQF1419" s="333"/>
      <c r="KQG1419" s="333"/>
      <c r="KQH1419" s="333"/>
      <c r="KQI1419" s="333"/>
      <c r="KQJ1419" s="333"/>
      <c r="KQK1419" s="333"/>
      <c r="KQL1419" s="333"/>
      <c r="KQM1419" s="333"/>
      <c r="KQN1419" s="333"/>
      <c r="KQO1419" s="333"/>
      <c r="KQP1419" s="333"/>
      <c r="KQQ1419" s="333"/>
      <c r="KQR1419" s="333"/>
      <c r="KQS1419" s="333"/>
      <c r="KQT1419" s="333"/>
      <c r="KQU1419" s="333"/>
      <c r="KQV1419" s="333"/>
      <c r="KQW1419" s="333"/>
      <c r="KQX1419" s="333"/>
      <c r="KQY1419" s="333"/>
      <c r="KQZ1419" s="333"/>
      <c r="KRA1419" s="333"/>
      <c r="KRB1419" s="333"/>
      <c r="KRC1419" s="333"/>
      <c r="KRD1419" s="333"/>
      <c r="KRE1419" s="333"/>
      <c r="KRF1419" s="333"/>
      <c r="KRG1419" s="333"/>
      <c r="KRH1419" s="333"/>
      <c r="KRI1419" s="333"/>
      <c r="KRJ1419" s="333"/>
      <c r="KRK1419" s="333"/>
      <c r="KRL1419" s="333"/>
      <c r="KRM1419" s="333"/>
      <c r="KRN1419" s="333"/>
      <c r="KRO1419" s="333"/>
      <c r="KRP1419" s="333"/>
      <c r="KRQ1419" s="333"/>
      <c r="KRR1419" s="333"/>
      <c r="KRS1419" s="333"/>
      <c r="KRT1419" s="333"/>
      <c r="KRU1419" s="333"/>
      <c r="KRV1419" s="333"/>
      <c r="KRW1419" s="333"/>
      <c r="KRX1419" s="333"/>
      <c r="KRY1419" s="333"/>
      <c r="KRZ1419" s="333"/>
      <c r="KSA1419" s="333"/>
      <c r="KSB1419" s="333"/>
      <c r="KSC1419" s="333"/>
      <c r="KSD1419" s="333"/>
      <c r="KSE1419" s="333"/>
      <c r="KSF1419" s="333"/>
      <c r="KSG1419" s="333"/>
      <c r="KSH1419" s="333"/>
      <c r="KSI1419" s="333"/>
      <c r="KSJ1419" s="333"/>
      <c r="KSK1419" s="333"/>
      <c r="KSL1419" s="333"/>
      <c r="KSM1419" s="333"/>
      <c r="KSN1419" s="333"/>
      <c r="KSO1419" s="333"/>
      <c r="KSP1419" s="333"/>
      <c r="KSQ1419" s="333"/>
      <c r="KSR1419" s="333"/>
      <c r="KSS1419" s="333"/>
      <c r="KST1419" s="333"/>
      <c r="KSU1419" s="333"/>
      <c r="KSV1419" s="333"/>
      <c r="KSW1419" s="333"/>
      <c r="KSX1419" s="333"/>
      <c r="KSY1419" s="333"/>
      <c r="KSZ1419" s="333"/>
      <c r="KTA1419" s="333"/>
      <c r="KTB1419" s="333"/>
      <c r="KTC1419" s="333"/>
      <c r="KTD1419" s="333"/>
      <c r="KTE1419" s="333"/>
      <c r="KTF1419" s="333"/>
      <c r="KTG1419" s="333"/>
      <c r="KTH1419" s="333"/>
      <c r="KTI1419" s="333"/>
      <c r="KTJ1419" s="333"/>
      <c r="KTK1419" s="333"/>
      <c r="KTL1419" s="333"/>
      <c r="KTM1419" s="333"/>
      <c r="KTN1419" s="333"/>
      <c r="KTO1419" s="333"/>
      <c r="KTP1419" s="333"/>
      <c r="KTQ1419" s="333"/>
      <c r="KTR1419" s="333"/>
      <c r="KTS1419" s="333"/>
      <c r="KTT1419" s="333"/>
      <c r="KTU1419" s="333"/>
      <c r="KTV1419" s="333"/>
      <c r="KTW1419" s="333"/>
      <c r="KTX1419" s="333"/>
      <c r="KTY1419" s="333"/>
      <c r="KTZ1419" s="333"/>
      <c r="KUA1419" s="333"/>
      <c r="KUB1419" s="333"/>
      <c r="KUC1419" s="333"/>
      <c r="KUD1419" s="333"/>
      <c r="KUE1419" s="333"/>
      <c r="KUF1419" s="333"/>
      <c r="KUG1419" s="333"/>
      <c r="KUH1419" s="333"/>
      <c r="KUI1419" s="333"/>
      <c r="KUJ1419" s="333"/>
      <c r="KUK1419" s="333"/>
      <c r="KUL1419" s="333"/>
      <c r="KUM1419" s="333"/>
      <c r="KUN1419" s="333"/>
      <c r="KUO1419" s="333"/>
      <c r="KUP1419" s="333"/>
      <c r="KUQ1419" s="333"/>
      <c r="KUR1419" s="333"/>
      <c r="KUS1419" s="333"/>
      <c r="KUT1419" s="333"/>
      <c r="KUU1419" s="333"/>
      <c r="KUV1419" s="333"/>
      <c r="KUW1419" s="333"/>
      <c r="KUX1419" s="333"/>
      <c r="KUY1419" s="333"/>
      <c r="KUZ1419" s="333"/>
      <c r="KVA1419" s="333"/>
      <c r="KVB1419" s="333"/>
      <c r="KVC1419" s="333"/>
      <c r="KVD1419" s="333"/>
      <c r="KVE1419" s="333"/>
      <c r="KVF1419" s="333"/>
      <c r="KVG1419" s="333"/>
      <c r="KVH1419" s="333"/>
      <c r="KVI1419" s="333"/>
      <c r="KVJ1419" s="333"/>
      <c r="KVK1419" s="333"/>
      <c r="KVL1419" s="333"/>
      <c r="KVM1419" s="333"/>
      <c r="KVN1419" s="333"/>
      <c r="KVO1419" s="333"/>
      <c r="KVP1419" s="333"/>
      <c r="KVQ1419" s="333"/>
      <c r="KVR1419" s="333"/>
      <c r="KVS1419" s="333"/>
      <c r="KVT1419" s="333"/>
      <c r="KVU1419" s="333"/>
      <c r="KVV1419" s="333"/>
      <c r="KVW1419" s="333"/>
      <c r="KVX1419" s="333"/>
      <c r="KVY1419" s="333"/>
      <c r="KVZ1419" s="333"/>
      <c r="KWA1419" s="333"/>
      <c r="KWB1419" s="333"/>
      <c r="KWC1419" s="333"/>
      <c r="KWD1419" s="333"/>
      <c r="KWE1419" s="333"/>
      <c r="KWF1419" s="333"/>
      <c r="KWG1419" s="333"/>
      <c r="KWH1419" s="333"/>
      <c r="KWI1419" s="333"/>
      <c r="KWJ1419" s="333"/>
      <c r="KWK1419" s="333"/>
      <c r="KWL1419" s="333"/>
      <c r="KWM1419" s="333"/>
      <c r="KWN1419" s="333"/>
      <c r="KWO1419" s="333"/>
      <c r="KWP1419" s="333"/>
      <c r="KWQ1419" s="333"/>
      <c r="KWR1419" s="333"/>
      <c r="KWS1419" s="333"/>
      <c r="KWT1419" s="333"/>
      <c r="KWU1419" s="333"/>
      <c r="KWV1419" s="333"/>
      <c r="KWW1419" s="333"/>
      <c r="KWX1419" s="333"/>
      <c r="KWY1419" s="333"/>
      <c r="KWZ1419" s="333"/>
      <c r="KXA1419" s="333"/>
      <c r="KXB1419" s="333"/>
      <c r="KXC1419" s="333"/>
      <c r="KXD1419" s="333"/>
      <c r="KXE1419" s="333"/>
      <c r="KXF1419" s="333"/>
      <c r="KXG1419" s="333"/>
      <c r="KXH1419" s="333"/>
      <c r="KXI1419" s="333"/>
      <c r="KXJ1419" s="333"/>
      <c r="KXK1419" s="333"/>
      <c r="KXL1419" s="333"/>
      <c r="KXM1419" s="333"/>
      <c r="KXN1419" s="333"/>
      <c r="KXO1419" s="333"/>
      <c r="KXP1419" s="333"/>
      <c r="KXQ1419" s="333"/>
      <c r="KXR1419" s="333"/>
      <c r="KXS1419" s="333"/>
      <c r="KXT1419" s="333"/>
      <c r="KXU1419" s="333"/>
      <c r="KXV1419" s="333"/>
      <c r="KXW1419" s="333"/>
      <c r="KXX1419" s="333"/>
      <c r="KXY1419" s="333"/>
      <c r="KXZ1419" s="333"/>
      <c r="KYA1419" s="333"/>
      <c r="KYB1419" s="333"/>
      <c r="KYC1419" s="333"/>
      <c r="KYD1419" s="333"/>
      <c r="KYE1419" s="333"/>
      <c r="KYF1419" s="333"/>
      <c r="KYG1419" s="333"/>
      <c r="KYH1419" s="333"/>
      <c r="KYI1419" s="333"/>
      <c r="KYJ1419" s="333"/>
      <c r="KYK1419" s="333"/>
      <c r="KYL1419" s="333"/>
      <c r="KYM1419" s="333"/>
      <c r="KYN1419" s="333"/>
      <c r="KYO1419" s="333"/>
      <c r="KYP1419" s="333"/>
      <c r="KYQ1419" s="333"/>
      <c r="KYR1419" s="333"/>
      <c r="KYS1419" s="333"/>
      <c r="KYT1419" s="333"/>
      <c r="KYU1419" s="333"/>
      <c r="KYV1419" s="333"/>
      <c r="KYW1419" s="333"/>
      <c r="KYX1419" s="333"/>
      <c r="KYY1419" s="333"/>
      <c r="KYZ1419" s="333"/>
      <c r="KZA1419" s="333"/>
      <c r="KZB1419" s="333"/>
      <c r="KZC1419" s="333"/>
      <c r="KZD1419" s="333"/>
      <c r="KZE1419" s="333"/>
      <c r="KZF1419" s="333"/>
      <c r="KZG1419" s="333"/>
      <c r="KZH1419" s="333"/>
      <c r="KZI1419" s="333"/>
      <c r="KZJ1419" s="333"/>
      <c r="KZK1419" s="333"/>
      <c r="KZL1419" s="333"/>
      <c r="KZM1419" s="333"/>
      <c r="KZN1419" s="333"/>
      <c r="KZO1419" s="333"/>
      <c r="KZP1419" s="333"/>
      <c r="KZQ1419" s="333"/>
      <c r="KZR1419" s="333"/>
      <c r="KZS1419" s="333"/>
      <c r="KZT1419" s="333"/>
      <c r="KZU1419" s="333"/>
      <c r="KZV1419" s="333"/>
      <c r="KZW1419" s="333"/>
      <c r="KZX1419" s="333"/>
      <c r="KZY1419" s="333"/>
      <c r="KZZ1419" s="333"/>
      <c r="LAA1419" s="333"/>
      <c r="LAB1419" s="333"/>
      <c r="LAC1419" s="333"/>
      <c r="LAD1419" s="333"/>
      <c r="LAE1419" s="333"/>
      <c r="LAF1419" s="333"/>
      <c r="LAG1419" s="333"/>
      <c r="LAH1419" s="333"/>
      <c r="LAI1419" s="333"/>
      <c r="LAJ1419" s="333"/>
      <c r="LAK1419" s="333"/>
      <c r="LAL1419" s="333"/>
      <c r="LAM1419" s="333"/>
      <c r="LAN1419" s="333"/>
      <c r="LAO1419" s="333"/>
      <c r="LAP1419" s="333"/>
      <c r="LAQ1419" s="333"/>
      <c r="LAR1419" s="333"/>
      <c r="LAS1419" s="333"/>
      <c r="LAT1419" s="333"/>
      <c r="LAU1419" s="333"/>
      <c r="LAV1419" s="333"/>
      <c r="LAW1419" s="333"/>
      <c r="LAX1419" s="333"/>
      <c r="LAY1419" s="333"/>
      <c r="LAZ1419" s="333"/>
      <c r="LBA1419" s="333"/>
      <c r="LBB1419" s="333"/>
      <c r="LBC1419" s="333"/>
      <c r="LBD1419" s="333"/>
      <c r="LBE1419" s="333"/>
      <c r="LBF1419" s="333"/>
      <c r="LBG1419" s="333"/>
      <c r="LBH1419" s="333"/>
      <c r="LBI1419" s="333"/>
      <c r="LBJ1419" s="333"/>
      <c r="LBK1419" s="333"/>
      <c r="LBL1419" s="333"/>
      <c r="LBM1419" s="333"/>
      <c r="LBN1419" s="333"/>
      <c r="LBO1419" s="333"/>
      <c r="LBP1419" s="333"/>
      <c r="LBQ1419" s="333"/>
      <c r="LBR1419" s="333"/>
      <c r="LBS1419" s="333"/>
      <c r="LBT1419" s="333"/>
      <c r="LBU1419" s="333"/>
      <c r="LBV1419" s="333"/>
      <c r="LBW1419" s="333"/>
      <c r="LBX1419" s="333"/>
      <c r="LBY1419" s="333"/>
      <c r="LBZ1419" s="333"/>
      <c r="LCA1419" s="333"/>
      <c r="LCB1419" s="333"/>
      <c r="LCC1419" s="333"/>
      <c r="LCD1419" s="333"/>
      <c r="LCE1419" s="333"/>
      <c r="LCF1419" s="333"/>
      <c r="LCG1419" s="333"/>
      <c r="LCH1419" s="333"/>
      <c r="LCI1419" s="333"/>
      <c r="LCJ1419" s="333"/>
      <c r="LCK1419" s="333"/>
      <c r="LCL1419" s="333"/>
      <c r="LCM1419" s="333"/>
      <c r="LCN1419" s="333"/>
      <c r="LCO1419" s="333"/>
      <c r="LCP1419" s="333"/>
      <c r="LCQ1419" s="333"/>
      <c r="LCR1419" s="333"/>
      <c r="LCS1419" s="333"/>
      <c r="LCT1419" s="333"/>
      <c r="LCU1419" s="333"/>
      <c r="LCV1419" s="333"/>
      <c r="LCW1419" s="333"/>
      <c r="LCX1419" s="333"/>
      <c r="LCY1419" s="333"/>
      <c r="LCZ1419" s="333"/>
      <c r="LDA1419" s="333"/>
      <c r="LDB1419" s="333"/>
      <c r="LDC1419" s="333"/>
      <c r="LDD1419" s="333"/>
      <c r="LDE1419" s="333"/>
      <c r="LDF1419" s="333"/>
      <c r="LDG1419" s="333"/>
      <c r="LDH1419" s="333"/>
      <c r="LDI1419" s="333"/>
      <c r="LDJ1419" s="333"/>
      <c r="LDK1419" s="333"/>
      <c r="LDL1419" s="333"/>
      <c r="LDM1419" s="333"/>
      <c r="LDN1419" s="333"/>
      <c r="LDO1419" s="333"/>
      <c r="LDP1419" s="333"/>
      <c r="LDQ1419" s="333"/>
      <c r="LDR1419" s="333"/>
      <c r="LDS1419" s="333"/>
      <c r="LDT1419" s="333"/>
      <c r="LDU1419" s="333"/>
      <c r="LDV1419" s="333"/>
      <c r="LDW1419" s="333"/>
      <c r="LDX1419" s="333"/>
      <c r="LDY1419" s="333"/>
      <c r="LDZ1419" s="333"/>
      <c r="LEA1419" s="333"/>
      <c r="LEB1419" s="333"/>
      <c r="LEC1419" s="333"/>
      <c r="LED1419" s="333"/>
      <c r="LEE1419" s="333"/>
      <c r="LEF1419" s="333"/>
      <c r="LEG1419" s="333"/>
      <c r="LEH1419" s="333"/>
      <c r="LEI1419" s="333"/>
      <c r="LEJ1419" s="333"/>
      <c r="LEK1419" s="333"/>
      <c r="LEL1419" s="333"/>
      <c r="LEM1419" s="333"/>
      <c r="LEN1419" s="333"/>
      <c r="LEO1419" s="333"/>
      <c r="LEP1419" s="333"/>
      <c r="LEQ1419" s="333"/>
      <c r="LER1419" s="333"/>
      <c r="LES1419" s="333"/>
      <c r="LET1419" s="333"/>
      <c r="LEU1419" s="333"/>
      <c r="LEV1419" s="333"/>
      <c r="LEW1419" s="333"/>
      <c r="LEX1419" s="333"/>
      <c r="LEY1419" s="333"/>
      <c r="LEZ1419" s="333"/>
      <c r="LFA1419" s="333"/>
      <c r="LFB1419" s="333"/>
      <c r="LFC1419" s="333"/>
      <c r="LFD1419" s="333"/>
      <c r="LFE1419" s="333"/>
      <c r="LFF1419" s="333"/>
      <c r="LFG1419" s="333"/>
      <c r="LFH1419" s="333"/>
      <c r="LFI1419" s="333"/>
      <c r="LFJ1419" s="333"/>
      <c r="LFK1419" s="333"/>
      <c r="LFL1419" s="333"/>
      <c r="LFM1419" s="333"/>
      <c r="LFN1419" s="333"/>
      <c r="LFO1419" s="333"/>
      <c r="LFP1419" s="333"/>
      <c r="LFQ1419" s="333"/>
      <c r="LFR1419" s="333"/>
      <c r="LFS1419" s="333"/>
      <c r="LFT1419" s="333"/>
      <c r="LFU1419" s="333"/>
      <c r="LFV1419" s="333"/>
      <c r="LFW1419" s="333"/>
      <c r="LFX1419" s="333"/>
      <c r="LFY1419" s="333"/>
      <c r="LFZ1419" s="333"/>
      <c r="LGA1419" s="333"/>
      <c r="LGB1419" s="333"/>
      <c r="LGC1419" s="333"/>
      <c r="LGD1419" s="333"/>
      <c r="LGE1419" s="333"/>
      <c r="LGF1419" s="333"/>
      <c r="LGG1419" s="333"/>
      <c r="LGH1419" s="333"/>
      <c r="LGI1419" s="333"/>
      <c r="LGJ1419" s="333"/>
      <c r="LGK1419" s="333"/>
      <c r="LGL1419" s="333"/>
      <c r="LGM1419" s="333"/>
      <c r="LGN1419" s="333"/>
      <c r="LGO1419" s="333"/>
      <c r="LGP1419" s="333"/>
      <c r="LGQ1419" s="333"/>
      <c r="LGR1419" s="333"/>
      <c r="LGS1419" s="333"/>
      <c r="LGT1419" s="333"/>
      <c r="LGU1419" s="333"/>
      <c r="LGV1419" s="333"/>
      <c r="LGW1419" s="333"/>
      <c r="LGX1419" s="333"/>
      <c r="LGY1419" s="333"/>
      <c r="LGZ1419" s="333"/>
      <c r="LHA1419" s="333"/>
      <c r="LHB1419" s="333"/>
      <c r="LHC1419" s="333"/>
      <c r="LHD1419" s="333"/>
      <c r="LHE1419" s="333"/>
      <c r="LHF1419" s="333"/>
      <c r="LHG1419" s="333"/>
      <c r="LHH1419" s="333"/>
      <c r="LHI1419" s="333"/>
      <c r="LHJ1419" s="333"/>
      <c r="LHK1419" s="333"/>
      <c r="LHL1419" s="333"/>
      <c r="LHM1419" s="333"/>
      <c r="LHN1419" s="333"/>
      <c r="LHO1419" s="333"/>
      <c r="LHP1419" s="333"/>
      <c r="LHQ1419" s="333"/>
      <c r="LHR1419" s="333"/>
      <c r="LHS1419" s="333"/>
      <c r="LHT1419" s="333"/>
      <c r="LHU1419" s="333"/>
      <c r="LHV1419" s="333"/>
      <c r="LHW1419" s="333"/>
      <c r="LHX1419" s="333"/>
      <c r="LHY1419" s="333"/>
      <c r="LHZ1419" s="333"/>
      <c r="LIA1419" s="333"/>
      <c r="LIB1419" s="333"/>
      <c r="LIC1419" s="333"/>
      <c r="LID1419" s="333"/>
      <c r="LIE1419" s="333"/>
      <c r="LIF1419" s="333"/>
      <c r="LIG1419" s="333"/>
      <c r="LIH1419" s="333"/>
      <c r="LII1419" s="333"/>
      <c r="LIJ1419" s="333"/>
      <c r="LIK1419" s="333"/>
      <c r="LIL1419" s="333"/>
      <c r="LIM1419" s="333"/>
      <c r="LIN1419" s="333"/>
      <c r="LIO1419" s="333"/>
      <c r="LIP1419" s="333"/>
      <c r="LIQ1419" s="333"/>
      <c r="LIR1419" s="333"/>
      <c r="LIS1419" s="333"/>
      <c r="LIT1419" s="333"/>
      <c r="LIU1419" s="333"/>
      <c r="LIV1419" s="333"/>
      <c r="LIW1419" s="333"/>
      <c r="LIX1419" s="333"/>
      <c r="LIY1419" s="333"/>
      <c r="LIZ1419" s="333"/>
      <c r="LJA1419" s="333"/>
      <c r="LJB1419" s="333"/>
      <c r="LJC1419" s="333"/>
      <c r="LJD1419" s="333"/>
      <c r="LJE1419" s="333"/>
      <c r="LJF1419" s="333"/>
      <c r="LJG1419" s="333"/>
      <c r="LJH1419" s="333"/>
      <c r="LJI1419" s="333"/>
      <c r="LJJ1419" s="333"/>
      <c r="LJK1419" s="333"/>
      <c r="LJL1419" s="333"/>
      <c r="LJM1419" s="333"/>
      <c r="LJN1419" s="333"/>
      <c r="LJO1419" s="333"/>
      <c r="LJP1419" s="333"/>
      <c r="LJQ1419" s="333"/>
      <c r="LJR1419" s="333"/>
      <c r="LJS1419" s="333"/>
      <c r="LJT1419" s="333"/>
      <c r="LJU1419" s="333"/>
      <c r="LJV1419" s="333"/>
      <c r="LJW1419" s="333"/>
      <c r="LJX1419" s="333"/>
      <c r="LJY1419" s="333"/>
      <c r="LJZ1419" s="333"/>
      <c r="LKA1419" s="333"/>
      <c r="LKB1419" s="333"/>
      <c r="LKC1419" s="333"/>
      <c r="LKD1419" s="333"/>
      <c r="LKE1419" s="333"/>
      <c r="LKF1419" s="333"/>
      <c r="LKG1419" s="333"/>
      <c r="LKH1419" s="333"/>
      <c r="LKI1419" s="333"/>
      <c r="LKJ1419" s="333"/>
      <c r="LKK1419" s="333"/>
      <c r="LKL1419" s="333"/>
      <c r="LKM1419" s="333"/>
      <c r="LKN1419" s="333"/>
      <c r="LKO1419" s="333"/>
      <c r="LKP1419" s="333"/>
      <c r="LKQ1419" s="333"/>
      <c r="LKR1419" s="333"/>
      <c r="LKS1419" s="333"/>
      <c r="LKT1419" s="333"/>
      <c r="LKU1419" s="333"/>
      <c r="LKV1419" s="333"/>
      <c r="LKW1419" s="333"/>
      <c r="LKX1419" s="333"/>
      <c r="LKY1419" s="333"/>
      <c r="LKZ1419" s="333"/>
      <c r="LLA1419" s="333"/>
      <c r="LLB1419" s="333"/>
      <c r="LLC1419" s="333"/>
      <c r="LLD1419" s="333"/>
      <c r="LLE1419" s="333"/>
      <c r="LLF1419" s="333"/>
      <c r="LLG1419" s="333"/>
      <c r="LLH1419" s="333"/>
      <c r="LLI1419" s="333"/>
      <c r="LLJ1419" s="333"/>
      <c r="LLK1419" s="333"/>
      <c r="LLL1419" s="333"/>
      <c r="LLM1419" s="333"/>
      <c r="LLN1419" s="333"/>
      <c r="LLO1419" s="333"/>
      <c r="LLP1419" s="333"/>
      <c r="LLQ1419" s="333"/>
      <c r="LLR1419" s="333"/>
      <c r="LLS1419" s="333"/>
      <c r="LLT1419" s="333"/>
      <c r="LLU1419" s="333"/>
      <c r="LLV1419" s="333"/>
      <c r="LLW1419" s="333"/>
      <c r="LLX1419" s="333"/>
      <c r="LLY1419" s="333"/>
      <c r="LLZ1419" s="333"/>
      <c r="LMA1419" s="333"/>
      <c r="LMB1419" s="333"/>
      <c r="LMC1419" s="333"/>
      <c r="LMD1419" s="333"/>
      <c r="LME1419" s="333"/>
      <c r="LMF1419" s="333"/>
      <c r="LMG1419" s="333"/>
      <c r="LMH1419" s="333"/>
      <c r="LMI1419" s="333"/>
      <c r="LMJ1419" s="333"/>
      <c r="LMK1419" s="333"/>
      <c r="LML1419" s="333"/>
      <c r="LMM1419" s="333"/>
      <c r="LMN1419" s="333"/>
      <c r="LMO1419" s="333"/>
      <c r="LMP1419" s="333"/>
      <c r="LMQ1419" s="333"/>
      <c r="LMR1419" s="333"/>
      <c r="LMS1419" s="333"/>
      <c r="LMT1419" s="333"/>
      <c r="LMU1419" s="333"/>
      <c r="LMV1419" s="333"/>
      <c r="LMW1419" s="333"/>
      <c r="LMX1419" s="333"/>
      <c r="LMY1419" s="333"/>
      <c r="LMZ1419" s="333"/>
      <c r="LNA1419" s="333"/>
      <c r="LNB1419" s="333"/>
      <c r="LNC1419" s="333"/>
      <c r="LND1419" s="333"/>
      <c r="LNE1419" s="333"/>
      <c r="LNF1419" s="333"/>
      <c r="LNG1419" s="333"/>
      <c r="LNH1419" s="333"/>
      <c r="LNI1419" s="333"/>
      <c r="LNJ1419" s="333"/>
      <c r="LNK1419" s="333"/>
      <c r="LNL1419" s="333"/>
      <c r="LNM1419" s="333"/>
      <c r="LNN1419" s="333"/>
      <c r="LNO1419" s="333"/>
      <c r="LNP1419" s="333"/>
      <c r="LNQ1419" s="333"/>
      <c r="LNR1419" s="333"/>
      <c r="LNS1419" s="333"/>
      <c r="LNT1419" s="333"/>
      <c r="LNU1419" s="333"/>
      <c r="LNV1419" s="333"/>
      <c r="LNW1419" s="333"/>
      <c r="LNX1419" s="333"/>
      <c r="LNY1419" s="333"/>
      <c r="LNZ1419" s="333"/>
      <c r="LOA1419" s="333"/>
      <c r="LOB1419" s="333"/>
      <c r="LOC1419" s="333"/>
      <c r="LOD1419" s="333"/>
      <c r="LOE1419" s="333"/>
      <c r="LOF1419" s="333"/>
      <c r="LOG1419" s="333"/>
      <c r="LOH1419" s="333"/>
      <c r="LOI1419" s="333"/>
      <c r="LOJ1419" s="333"/>
      <c r="LOK1419" s="333"/>
      <c r="LOL1419" s="333"/>
      <c r="LOM1419" s="333"/>
      <c r="LON1419" s="333"/>
      <c r="LOO1419" s="333"/>
      <c r="LOP1419" s="333"/>
      <c r="LOQ1419" s="333"/>
      <c r="LOR1419" s="333"/>
      <c r="LOS1419" s="333"/>
      <c r="LOT1419" s="333"/>
      <c r="LOU1419" s="333"/>
      <c r="LOV1419" s="333"/>
      <c r="LOW1419" s="333"/>
      <c r="LOX1419" s="333"/>
      <c r="LOY1419" s="333"/>
      <c r="LOZ1419" s="333"/>
      <c r="LPA1419" s="333"/>
      <c r="LPB1419" s="333"/>
      <c r="LPC1419" s="333"/>
      <c r="LPD1419" s="333"/>
      <c r="LPE1419" s="333"/>
      <c r="LPF1419" s="333"/>
      <c r="LPG1419" s="333"/>
      <c r="LPH1419" s="333"/>
      <c r="LPI1419" s="333"/>
      <c r="LPJ1419" s="333"/>
      <c r="LPK1419" s="333"/>
      <c r="LPL1419" s="333"/>
      <c r="LPM1419" s="333"/>
      <c r="LPN1419" s="333"/>
      <c r="LPO1419" s="333"/>
      <c r="LPP1419" s="333"/>
      <c r="LPQ1419" s="333"/>
      <c r="LPR1419" s="333"/>
      <c r="LPS1419" s="333"/>
      <c r="LPT1419" s="333"/>
      <c r="LPU1419" s="333"/>
      <c r="LPV1419" s="333"/>
      <c r="LPW1419" s="333"/>
      <c r="LPX1419" s="333"/>
      <c r="LPY1419" s="333"/>
      <c r="LPZ1419" s="333"/>
      <c r="LQA1419" s="333"/>
      <c r="LQB1419" s="333"/>
      <c r="LQC1419" s="333"/>
      <c r="LQD1419" s="333"/>
      <c r="LQE1419" s="333"/>
      <c r="LQF1419" s="333"/>
      <c r="LQG1419" s="333"/>
      <c r="LQH1419" s="333"/>
      <c r="LQI1419" s="333"/>
      <c r="LQJ1419" s="333"/>
      <c r="LQK1419" s="333"/>
      <c r="LQL1419" s="333"/>
      <c r="LQM1419" s="333"/>
      <c r="LQN1419" s="333"/>
      <c r="LQO1419" s="333"/>
      <c r="LQP1419" s="333"/>
      <c r="LQQ1419" s="333"/>
      <c r="LQR1419" s="333"/>
      <c r="LQS1419" s="333"/>
      <c r="LQT1419" s="333"/>
      <c r="LQU1419" s="333"/>
      <c r="LQV1419" s="333"/>
      <c r="LQW1419" s="333"/>
      <c r="LQX1419" s="333"/>
      <c r="LQY1419" s="333"/>
      <c r="LQZ1419" s="333"/>
      <c r="LRA1419" s="333"/>
      <c r="LRB1419" s="333"/>
      <c r="LRC1419" s="333"/>
      <c r="LRD1419" s="333"/>
      <c r="LRE1419" s="333"/>
      <c r="LRF1419" s="333"/>
      <c r="LRG1419" s="333"/>
      <c r="LRH1419" s="333"/>
      <c r="LRI1419" s="333"/>
      <c r="LRJ1419" s="333"/>
      <c r="LRK1419" s="333"/>
      <c r="LRL1419" s="333"/>
      <c r="LRM1419" s="333"/>
      <c r="LRN1419" s="333"/>
      <c r="LRO1419" s="333"/>
      <c r="LRP1419" s="333"/>
      <c r="LRQ1419" s="333"/>
      <c r="LRR1419" s="333"/>
      <c r="LRS1419" s="333"/>
      <c r="LRT1419" s="333"/>
      <c r="LRU1419" s="333"/>
      <c r="LRV1419" s="333"/>
      <c r="LRW1419" s="333"/>
      <c r="LRX1419" s="333"/>
      <c r="LRY1419" s="333"/>
      <c r="LRZ1419" s="333"/>
      <c r="LSA1419" s="333"/>
      <c r="LSB1419" s="333"/>
      <c r="LSC1419" s="333"/>
      <c r="LSD1419" s="333"/>
      <c r="LSE1419" s="333"/>
      <c r="LSF1419" s="333"/>
      <c r="LSG1419" s="333"/>
      <c r="LSH1419" s="333"/>
      <c r="LSI1419" s="333"/>
      <c r="LSJ1419" s="333"/>
      <c r="LSK1419" s="333"/>
      <c r="LSL1419" s="333"/>
      <c r="LSM1419" s="333"/>
      <c r="LSN1419" s="333"/>
      <c r="LSO1419" s="333"/>
      <c r="LSP1419" s="333"/>
      <c r="LSQ1419" s="333"/>
      <c r="LSR1419" s="333"/>
      <c r="LSS1419" s="333"/>
      <c r="LST1419" s="333"/>
      <c r="LSU1419" s="333"/>
      <c r="LSV1419" s="333"/>
      <c r="LSW1419" s="333"/>
      <c r="LSX1419" s="333"/>
      <c r="LSY1419" s="333"/>
      <c r="LSZ1419" s="333"/>
      <c r="LTA1419" s="333"/>
      <c r="LTB1419" s="333"/>
      <c r="LTC1419" s="333"/>
      <c r="LTD1419" s="333"/>
      <c r="LTE1419" s="333"/>
      <c r="LTF1419" s="333"/>
      <c r="LTG1419" s="333"/>
      <c r="LTH1419" s="333"/>
      <c r="LTI1419" s="333"/>
      <c r="LTJ1419" s="333"/>
      <c r="LTK1419" s="333"/>
      <c r="LTL1419" s="333"/>
      <c r="LTM1419" s="333"/>
      <c r="LTN1419" s="333"/>
      <c r="LTO1419" s="333"/>
      <c r="LTP1419" s="333"/>
      <c r="LTQ1419" s="333"/>
      <c r="LTR1419" s="333"/>
      <c r="LTS1419" s="333"/>
      <c r="LTT1419" s="333"/>
      <c r="LTU1419" s="333"/>
      <c r="LTV1419" s="333"/>
      <c r="LTW1419" s="333"/>
      <c r="LTX1419" s="333"/>
      <c r="LTY1419" s="333"/>
      <c r="LTZ1419" s="333"/>
      <c r="LUA1419" s="333"/>
      <c r="LUB1419" s="333"/>
      <c r="LUC1419" s="333"/>
      <c r="LUD1419" s="333"/>
      <c r="LUE1419" s="333"/>
      <c r="LUF1419" s="333"/>
      <c r="LUG1419" s="333"/>
      <c r="LUH1419" s="333"/>
      <c r="LUI1419" s="333"/>
      <c r="LUJ1419" s="333"/>
      <c r="LUK1419" s="333"/>
      <c r="LUL1419" s="333"/>
      <c r="LUM1419" s="333"/>
      <c r="LUN1419" s="333"/>
      <c r="LUO1419" s="333"/>
      <c r="LUP1419" s="333"/>
      <c r="LUQ1419" s="333"/>
      <c r="LUR1419" s="333"/>
      <c r="LUS1419" s="333"/>
      <c r="LUT1419" s="333"/>
      <c r="LUU1419" s="333"/>
      <c r="LUV1419" s="333"/>
      <c r="LUW1419" s="333"/>
      <c r="LUX1419" s="333"/>
      <c r="LUY1419" s="333"/>
      <c r="LUZ1419" s="333"/>
      <c r="LVA1419" s="333"/>
      <c r="LVB1419" s="333"/>
      <c r="LVC1419" s="333"/>
      <c r="LVD1419" s="333"/>
      <c r="LVE1419" s="333"/>
      <c r="LVF1419" s="333"/>
      <c r="LVG1419" s="333"/>
      <c r="LVH1419" s="333"/>
      <c r="LVI1419" s="333"/>
      <c r="LVJ1419" s="333"/>
      <c r="LVK1419" s="333"/>
      <c r="LVL1419" s="333"/>
      <c r="LVM1419" s="333"/>
      <c r="LVN1419" s="333"/>
      <c r="LVO1419" s="333"/>
      <c r="LVP1419" s="333"/>
      <c r="LVQ1419" s="333"/>
      <c r="LVR1419" s="333"/>
      <c r="LVS1419" s="333"/>
      <c r="LVT1419" s="333"/>
      <c r="LVU1419" s="333"/>
      <c r="LVV1419" s="333"/>
      <c r="LVW1419" s="333"/>
      <c r="LVX1419" s="333"/>
      <c r="LVY1419" s="333"/>
      <c r="LVZ1419" s="333"/>
      <c r="LWA1419" s="333"/>
      <c r="LWB1419" s="333"/>
      <c r="LWC1419" s="333"/>
      <c r="LWD1419" s="333"/>
      <c r="LWE1419" s="333"/>
      <c r="LWF1419" s="333"/>
      <c r="LWG1419" s="333"/>
      <c r="LWH1419" s="333"/>
      <c r="LWI1419" s="333"/>
      <c r="LWJ1419" s="333"/>
      <c r="LWK1419" s="333"/>
      <c r="LWL1419" s="333"/>
      <c r="LWM1419" s="333"/>
      <c r="LWN1419" s="333"/>
      <c r="LWO1419" s="333"/>
      <c r="LWP1419" s="333"/>
      <c r="LWQ1419" s="333"/>
      <c r="LWR1419" s="333"/>
      <c r="LWS1419" s="333"/>
      <c r="LWT1419" s="333"/>
      <c r="LWU1419" s="333"/>
      <c r="LWV1419" s="333"/>
      <c r="LWW1419" s="333"/>
      <c r="LWX1419" s="333"/>
      <c r="LWY1419" s="333"/>
      <c r="LWZ1419" s="333"/>
      <c r="LXA1419" s="333"/>
      <c r="LXB1419" s="333"/>
      <c r="LXC1419" s="333"/>
      <c r="LXD1419" s="333"/>
      <c r="LXE1419" s="333"/>
      <c r="LXF1419" s="333"/>
      <c r="LXG1419" s="333"/>
      <c r="LXH1419" s="333"/>
      <c r="LXI1419" s="333"/>
      <c r="LXJ1419" s="333"/>
      <c r="LXK1419" s="333"/>
      <c r="LXL1419" s="333"/>
      <c r="LXM1419" s="333"/>
      <c r="LXN1419" s="333"/>
      <c r="LXO1419" s="333"/>
      <c r="LXP1419" s="333"/>
      <c r="LXQ1419" s="333"/>
      <c r="LXR1419" s="333"/>
      <c r="LXS1419" s="333"/>
      <c r="LXT1419" s="333"/>
      <c r="LXU1419" s="333"/>
      <c r="LXV1419" s="333"/>
      <c r="LXW1419" s="333"/>
      <c r="LXX1419" s="333"/>
      <c r="LXY1419" s="333"/>
      <c r="LXZ1419" s="333"/>
      <c r="LYA1419" s="333"/>
      <c r="LYB1419" s="333"/>
      <c r="LYC1419" s="333"/>
      <c r="LYD1419" s="333"/>
      <c r="LYE1419" s="333"/>
      <c r="LYF1419" s="333"/>
      <c r="LYG1419" s="333"/>
      <c r="LYH1419" s="333"/>
      <c r="LYI1419" s="333"/>
      <c r="LYJ1419" s="333"/>
      <c r="LYK1419" s="333"/>
      <c r="LYL1419" s="333"/>
      <c r="LYM1419" s="333"/>
      <c r="LYN1419" s="333"/>
      <c r="LYO1419" s="333"/>
      <c r="LYP1419" s="333"/>
      <c r="LYQ1419" s="333"/>
      <c r="LYR1419" s="333"/>
      <c r="LYS1419" s="333"/>
      <c r="LYT1419" s="333"/>
      <c r="LYU1419" s="333"/>
      <c r="LYV1419" s="333"/>
      <c r="LYW1419" s="333"/>
      <c r="LYX1419" s="333"/>
      <c r="LYY1419" s="333"/>
      <c r="LYZ1419" s="333"/>
      <c r="LZA1419" s="333"/>
      <c r="LZB1419" s="333"/>
      <c r="LZC1419" s="333"/>
      <c r="LZD1419" s="333"/>
      <c r="LZE1419" s="333"/>
      <c r="LZF1419" s="333"/>
      <c r="LZG1419" s="333"/>
      <c r="LZH1419" s="333"/>
      <c r="LZI1419" s="333"/>
      <c r="LZJ1419" s="333"/>
      <c r="LZK1419" s="333"/>
      <c r="LZL1419" s="333"/>
      <c r="LZM1419" s="333"/>
      <c r="LZN1419" s="333"/>
      <c r="LZO1419" s="333"/>
      <c r="LZP1419" s="333"/>
      <c r="LZQ1419" s="333"/>
      <c r="LZR1419" s="333"/>
      <c r="LZS1419" s="333"/>
      <c r="LZT1419" s="333"/>
      <c r="LZU1419" s="333"/>
      <c r="LZV1419" s="333"/>
      <c r="LZW1419" s="333"/>
      <c r="LZX1419" s="333"/>
      <c r="LZY1419" s="333"/>
      <c r="LZZ1419" s="333"/>
      <c r="MAA1419" s="333"/>
      <c r="MAB1419" s="333"/>
      <c r="MAC1419" s="333"/>
      <c r="MAD1419" s="333"/>
      <c r="MAE1419" s="333"/>
      <c r="MAF1419" s="333"/>
      <c r="MAG1419" s="333"/>
      <c r="MAH1419" s="333"/>
      <c r="MAI1419" s="333"/>
      <c r="MAJ1419" s="333"/>
      <c r="MAK1419" s="333"/>
      <c r="MAL1419" s="333"/>
      <c r="MAM1419" s="333"/>
      <c r="MAN1419" s="333"/>
      <c r="MAO1419" s="333"/>
      <c r="MAP1419" s="333"/>
      <c r="MAQ1419" s="333"/>
      <c r="MAR1419" s="333"/>
      <c r="MAS1419" s="333"/>
      <c r="MAT1419" s="333"/>
      <c r="MAU1419" s="333"/>
      <c r="MAV1419" s="333"/>
      <c r="MAW1419" s="333"/>
      <c r="MAX1419" s="333"/>
      <c r="MAY1419" s="333"/>
      <c r="MAZ1419" s="333"/>
      <c r="MBA1419" s="333"/>
      <c r="MBB1419" s="333"/>
      <c r="MBC1419" s="333"/>
      <c r="MBD1419" s="333"/>
      <c r="MBE1419" s="333"/>
      <c r="MBF1419" s="333"/>
      <c r="MBG1419" s="333"/>
      <c r="MBH1419" s="333"/>
      <c r="MBI1419" s="333"/>
      <c r="MBJ1419" s="333"/>
      <c r="MBK1419" s="333"/>
      <c r="MBL1419" s="333"/>
      <c r="MBM1419" s="333"/>
      <c r="MBN1419" s="333"/>
      <c r="MBO1419" s="333"/>
      <c r="MBP1419" s="333"/>
      <c r="MBQ1419" s="333"/>
      <c r="MBR1419" s="333"/>
      <c r="MBS1419" s="333"/>
      <c r="MBT1419" s="333"/>
      <c r="MBU1419" s="333"/>
      <c r="MBV1419" s="333"/>
      <c r="MBW1419" s="333"/>
      <c r="MBX1419" s="333"/>
      <c r="MBY1419" s="333"/>
      <c r="MBZ1419" s="333"/>
      <c r="MCA1419" s="333"/>
      <c r="MCB1419" s="333"/>
      <c r="MCC1419" s="333"/>
      <c r="MCD1419" s="333"/>
      <c r="MCE1419" s="333"/>
      <c r="MCF1419" s="333"/>
      <c r="MCG1419" s="333"/>
      <c r="MCH1419" s="333"/>
      <c r="MCI1419" s="333"/>
      <c r="MCJ1419" s="333"/>
      <c r="MCK1419" s="333"/>
      <c r="MCL1419" s="333"/>
      <c r="MCM1419" s="333"/>
      <c r="MCN1419" s="333"/>
      <c r="MCO1419" s="333"/>
      <c r="MCP1419" s="333"/>
      <c r="MCQ1419" s="333"/>
      <c r="MCR1419" s="333"/>
      <c r="MCS1419" s="333"/>
      <c r="MCT1419" s="333"/>
      <c r="MCU1419" s="333"/>
      <c r="MCV1419" s="333"/>
      <c r="MCW1419" s="333"/>
      <c r="MCX1419" s="333"/>
      <c r="MCY1419" s="333"/>
      <c r="MCZ1419" s="333"/>
      <c r="MDA1419" s="333"/>
      <c r="MDB1419" s="333"/>
      <c r="MDC1419" s="333"/>
      <c r="MDD1419" s="333"/>
      <c r="MDE1419" s="333"/>
      <c r="MDF1419" s="333"/>
      <c r="MDG1419" s="333"/>
      <c r="MDH1419" s="333"/>
      <c r="MDI1419" s="333"/>
      <c r="MDJ1419" s="333"/>
      <c r="MDK1419" s="333"/>
      <c r="MDL1419" s="333"/>
      <c r="MDM1419" s="333"/>
      <c r="MDN1419" s="333"/>
      <c r="MDO1419" s="333"/>
      <c r="MDP1419" s="333"/>
      <c r="MDQ1419" s="333"/>
      <c r="MDR1419" s="333"/>
      <c r="MDS1419" s="333"/>
      <c r="MDT1419" s="333"/>
      <c r="MDU1419" s="333"/>
      <c r="MDV1419" s="333"/>
      <c r="MDW1419" s="333"/>
      <c r="MDX1419" s="333"/>
      <c r="MDY1419" s="333"/>
      <c r="MDZ1419" s="333"/>
      <c r="MEA1419" s="333"/>
      <c r="MEB1419" s="333"/>
      <c r="MEC1419" s="333"/>
      <c r="MED1419" s="333"/>
      <c r="MEE1419" s="333"/>
      <c r="MEF1419" s="333"/>
      <c r="MEG1419" s="333"/>
      <c r="MEH1419" s="333"/>
      <c r="MEI1419" s="333"/>
      <c r="MEJ1419" s="333"/>
      <c r="MEK1419" s="333"/>
      <c r="MEL1419" s="333"/>
      <c r="MEM1419" s="333"/>
      <c r="MEN1419" s="333"/>
      <c r="MEO1419" s="333"/>
      <c r="MEP1419" s="333"/>
      <c r="MEQ1419" s="333"/>
      <c r="MER1419" s="333"/>
      <c r="MES1419" s="333"/>
      <c r="MET1419" s="333"/>
      <c r="MEU1419" s="333"/>
      <c r="MEV1419" s="333"/>
      <c r="MEW1419" s="333"/>
      <c r="MEX1419" s="333"/>
      <c r="MEY1419" s="333"/>
      <c r="MEZ1419" s="333"/>
      <c r="MFA1419" s="333"/>
      <c r="MFB1419" s="333"/>
      <c r="MFC1419" s="333"/>
      <c r="MFD1419" s="333"/>
      <c r="MFE1419" s="333"/>
      <c r="MFF1419" s="333"/>
      <c r="MFG1419" s="333"/>
      <c r="MFH1419" s="333"/>
      <c r="MFI1419" s="333"/>
      <c r="MFJ1419" s="333"/>
      <c r="MFK1419" s="333"/>
      <c r="MFL1419" s="333"/>
      <c r="MFM1419" s="333"/>
      <c r="MFN1419" s="333"/>
      <c r="MFO1419" s="333"/>
      <c r="MFP1419" s="333"/>
      <c r="MFQ1419" s="333"/>
      <c r="MFR1419" s="333"/>
      <c r="MFS1419" s="333"/>
      <c r="MFT1419" s="333"/>
      <c r="MFU1419" s="333"/>
      <c r="MFV1419" s="333"/>
      <c r="MFW1419" s="333"/>
      <c r="MFX1419" s="333"/>
      <c r="MFY1419" s="333"/>
      <c r="MFZ1419" s="333"/>
      <c r="MGA1419" s="333"/>
      <c r="MGB1419" s="333"/>
      <c r="MGC1419" s="333"/>
      <c r="MGD1419" s="333"/>
      <c r="MGE1419" s="333"/>
      <c r="MGF1419" s="333"/>
      <c r="MGG1419" s="333"/>
      <c r="MGH1419" s="333"/>
      <c r="MGI1419" s="333"/>
      <c r="MGJ1419" s="333"/>
      <c r="MGK1419" s="333"/>
      <c r="MGL1419" s="333"/>
      <c r="MGM1419" s="333"/>
      <c r="MGN1419" s="333"/>
      <c r="MGO1419" s="333"/>
      <c r="MGP1419" s="333"/>
      <c r="MGQ1419" s="333"/>
      <c r="MGR1419" s="333"/>
      <c r="MGS1419" s="333"/>
      <c r="MGT1419" s="333"/>
      <c r="MGU1419" s="333"/>
      <c r="MGV1419" s="333"/>
      <c r="MGW1419" s="333"/>
      <c r="MGX1419" s="333"/>
      <c r="MGY1419" s="333"/>
      <c r="MGZ1419" s="333"/>
      <c r="MHA1419" s="333"/>
      <c r="MHB1419" s="333"/>
      <c r="MHC1419" s="333"/>
      <c r="MHD1419" s="333"/>
      <c r="MHE1419" s="333"/>
      <c r="MHF1419" s="333"/>
      <c r="MHG1419" s="333"/>
      <c r="MHH1419" s="333"/>
      <c r="MHI1419" s="333"/>
      <c r="MHJ1419" s="333"/>
      <c r="MHK1419" s="333"/>
      <c r="MHL1419" s="333"/>
      <c r="MHM1419" s="333"/>
      <c r="MHN1419" s="333"/>
      <c r="MHO1419" s="333"/>
      <c r="MHP1419" s="333"/>
      <c r="MHQ1419" s="333"/>
      <c r="MHR1419" s="333"/>
      <c r="MHS1419" s="333"/>
      <c r="MHT1419" s="333"/>
      <c r="MHU1419" s="333"/>
      <c r="MHV1419" s="333"/>
      <c r="MHW1419" s="333"/>
      <c r="MHX1419" s="333"/>
      <c r="MHY1419" s="333"/>
      <c r="MHZ1419" s="333"/>
      <c r="MIA1419" s="333"/>
      <c r="MIB1419" s="333"/>
      <c r="MIC1419" s="333"/>
      <c r="MID1419" s="333"/>
      <c r="MIE1419" s="333"/>
      <c r="MIF1419" s="333"/>
      <c r="MIG1419" s="333"/>
      <c r="MIH1419" s="333"/>
      <c r="MII1419" s="333"/>
      <c r="MIJ1419" s="333"/>
      <c r="MIK1419" s="333"/>
      <c r="MIL1419" s="333"/>
      <c r="MIM1419" s="333"/>
      <c r="MIN1419" s="333"/>
      <c r="MIO1419" s="333"/>
      <c r="MIP1419" s="333"/>
      <c r="MIQ1419" s="333"/>
      <c r="MIR1419" s="333"/>
      <c r="MIS1419" s="333"/>
      <c r="MIT1419" s="333"/>
      <c r="MIU1419" s="333"/>
      <c r="MIV1419" s="333"/>
      <c r="MIW1419" s="333"/>
      <c r="MIX1419" s="333"/>
      <c r="MIY1419" s="333"/>
      <c r="MIZ1419" s="333"/>
      <c r="MJA1419" s="333"/>
      <c r="MJB1419" s="333"/>
      <c r="MJC1419" s="333"/>
      <c r="MJD1419" s="333"/>
      <c r="MJE1419" s="333"/>
      <c r="MJF1419" s="333"/>
      <c r="MJG1419" s="333"/>
      <c r="MJH1419" s="333"/>
      <c r="MJI1419" s="333"/>
      <c r="MJJ1419" s="333"/>
      <c r="MJK1419" s="333"/>
      <c r="MJL1419" s="333"/>
      <c r="MJM1419" s="333"/>
      <c r="MJN1419" s="333"/>
      <c r="MJO1419" s="333"/>
      <c r="MJP1419" s="333"/>
      <c r="MJQ1419" s="333"/>
      <c r="MJR1419" s="333"/>
      <c r="MJS1419" s="333"/>
      <c r="MJT1419" s="333"/>
      <c r="MJU1419" s="333"/>
      <c r="MJV1419" s="333"/>
      <c r="MJW1419" s="333"/>
      <c r="MJX1419" s="333"/>
      <c r="MJY1419" s="333"/>
      <c r="MJZ1419" s="333"/>
      <c r="MKA1419" s="333"/>
      <c r="MKB1419" s="333"/>
      <c r="MKC1419" s="333"/>
      <c r="MKD1419" s="333"/>
      <c r="MKE1419" s="333"/>
      <c r="MKF1419" s="333"/>
      <c r="MKG1419" s="333"/>
      <c r="MKH1419" s="333"/>
      <c r="MKI1419" s="333"/>
      <c r="MKJ1419" s="333"/>
      <c r="MKK1419" s="333"/>
      <c r="MKL1419" s="333"/>
      <c r="MKM1419" s="333"/>
      <c r="MKN1419" s="333"/>
      <c r="MKO1419" s="333"/>
      <c r="MKP1419" s="333"/>
      <c r="MKQ1419" s="333"/>
      <c r="MKR1419" s="333"/>
      <c r="MKS1419" s="333"/>
      <c r="MKT1419" s="333"/>
      <c r="MKU1419" s="333"/>
      <c r="MKV1419" s="333"/>
      <c r="MKW1419" s="333"/>
      <c r="MKX1419" s="333"/>
      <c r="MKY1419" s="333"/>
      <c r="MKZ1419" s="333"/>
      <c r="MLA1419" s="333"/>
      <c r="MLB1419" s="333"/>
      <c r="MLC1419" s="333"/>
      <c r="MLD1419" s="333"/>
      <c r="MLE1419" s="333"/>
      <c r="MLF1419" s="333"/>
      <c r="MLG1419" s="333"/>
      <c r="MLH1419" s="333"/>
      <c r="MLI1419" s="333"/>
      <c r="MLJ1419" s="333"/>
      <c r="MLK1419" s="333"/>
      <c r="MLL1419" s="333"/>
      <c r="MLM1419" s="333"/>
      <c r="MLN1419" s="333"/>
      <c r="MLO1419" s="333"/>
      <c r="MLP1419" s="333"/>
      <c r="MLQ1419" s="333"/>
      <c r="MLR1419" s="333"/>
      <c r="MLS1419" s="333"/>
      <c r="MLT1419" s="333"/>
      <c r="MLU1419" s="333"/>
      <c r="MLV1419" s="333"/>
      <c r="MLW1419" s="333"/>
      <c r="MLX1419" s="333"/>
      <c r="MLY1419" s="333"/>
      <c r="MLZ1419" s="333"/>
      <c r="MMA1419" s="333"/>
      <c r="MMB1419" s="333"/>
      <c r="MMC1419" s="333"/>
      <c r="MMD1419" s="333"/>
      <c r="MME1419" s="333"/>
      <c r="MMF1419" s="333"/>
      <c r="MMG1419" s="333"/>
      <c r="MMH1419" s="333"/>
      <c r="MMI1419" s="333"/>
      <c r="MMJ1419" s="333"/>
      <c r="MMK1419" s="333"/>
      <c r="MML1419" s="333"/>
      <c r="MMM1419" s="333"/>
      <c r="MMN1419" s="333"/>
      <c r="MMO1419" s="333"/>
      <c r="MMP1419" s="333"/>
      <c r="MMQ1419" s="333"/>
      <c r="MMR1419" s="333"/>
      <c r="MMS1419" s="333"/>
      <c r="MMT1419" s="333"/>
      <c r="MMU1419" s="333"/>
      <c r="MMV1419" s="333"/>
      <c r="MMW1419" s="333"/>
      <c r="MMX1419" s="333"/>
      <c r="MMY1419" s="333"/>
      <c r="MMZ1419" s="333"/>
      <c r="MNA1419" s="333"/>
      <c r="MNB1419" s="333"/>
      <c r="MNC1419" s="333"/>
      <c r="MND1419" s="333"/>
      <c r="MNE1419" s="333"/>
      <c r="MNF1419" s="333"/>
      <c r="MNG1419" s="333"/>
      <c r="MNH1419" s="333"/>
      <c r="MNI1419" s="333"/>
      <c r="MNJ1419" s="333"/>
      <c r="MNK1419" s="333"/>
      <c r="MNL1419" s="333"/>
      <c r="MNM1419" s="333"/>
      <c r="MNN1419" s="333"/>
      <c r="MNO1419" s="333"/>
      <c r="MNP1419" s="333"/>
      <c r="MNQ1419" s="333"/>
      <c r="MNR1419" s="333"/>
      <c r="MNS1419" s="333"/>
      <c r="MNT1419" s="333"/>
      <c r="MNU1419" s="333"/>
      <c r="MNV1419" s="333"/>
      <c r="MNW1419" s="333"/>
      <c r="MNX1419" s="333"/>
      <c r="MNY1419" s="333"/>
      <c r="MNZ1419" s="333"/>
      <c r="MOA1419" s="333"/>
      <c r="MOB1419" s="333"/>
      <c r="MOC1419" s="333"/>
      <c r="MOD1419" s="333"/>
      <c r="MOE1419" s="333"/>
      <c r="MOF1419" s="333"/>
      <c r="MOG1419" s="333"/>
      <c r="MOH1419" s="333"/>
      <c r="MOI1419" s="333"/>
      <c r="MOJ1419" s="333"/>
      <c r="MOK1419" s="333"/>
      <c r="MOL1419" s="333"/>
      <c r="MOM1419" s="333"/>
      <c r="MON1419" s="333"/>
      <c r="MOO1419" s="333"/>
      <c r="MOP1419" s="333"/>
      <c r="MOQ1419" s="333"/>
      <c r="MOR1419" s="333"/>
      <c r="MOS1419" s="333"/>
      <c r="MOT1419" s="333"/>
      <c r="MOU1419" s="333"/>
      <c r="MOV1419" s="333"/>
      <c r="MOW1419" s="333"/>
      <c r="MOX1419" s="333"/>
      <c r="MOY1419" s="333"/>
      <c r="MOZ1419" s="333"/>
      <c r="MPA1419" s="333"/>
      <c r="MPB1419" s="333"/>
      <c r="MPC1419" s="333"/>
      <c r="MPD1419" s="333"/>
      <c r="MPE1419" s="333"/>
      <c r="MPF1419" s="333"/>
      <c r="MPG1419" s="333"/>
      <c r="MPH1419" s="333"/>
      <c r="MPI1419" s="333"/>
      <c r="MPJ1419" s="333"/>
      <c r="MPK1419" s="333"/>
      <c r="MPL1419" s="333"/>
      <c r="MPM1419" s="333"/>
      <c r="MPN1419" s="333"/>
      <c r="MPO1419" s="333"/>
      <c r="MPP1419" s="333"/>
      <c r="MPQ1419" s="333"/>
      <c r="MPR1419" s="333"/>
      <c r="MPS1419" s="333"/>
      <c r="MPT1419" s="333"/>
      <c r="MPU1419" s="333"/>
      <c r="MPV1419" s="333"/>
      <c r="MPW1419" s="333"/>
      <c r="MPX1419" s="333"/>
      <c r="MPY1419" s="333"/>
      <c r="MPZ1419" s="333"/>
      <c r="MQA1419" s="333"/>
      <c r="MQB1419" s="333"/>
      <c r="MQC1419" s="333"/>
      <c r="MQD1419" s="333"/>
      <c r="MQE1419" s="333"/>
      <c r="MQF1419" s="333"/>
      <c r="MQG1419" s="333"/>
      <c r="MQH1419" s="333"/>
      <c r="MQI1419" s="333"/>
      <c r="MQJ1419" s="333"/>
      <c r="MQK1419" s="333"/>
      <c r="MQL1419" s="333"/>
      <c r="MQM1419" s="333"/>
      <c r="MQN1419" s="333"/>
      <c r="MQO1419" s="333"/>
      <c r="MQP1419" s="333"/>
      <c r="MQQ1419" s="333"/>
      <c r="MQR1419" s="333"/>
      <c r="MQS1419" s="333"/>
      <c r="MQT1419" s="333"/>
      <c r="MQU1419" s="333"/>
      <c r="MQV1419" s="333"/>
      <c r="MQW1419" s="333"/>
      <c r="MQX1419" s="333"/>
      <c r="MQY1419" s="333"/>
      <c r="MQZ1419" s="333"/>
      <c r="MRA1419" s="333"/>
      <c r="MRB1419" s="333"/>
      <c r="MRC1419" s="333"/>
      <c r="MRD1419" s="333"/>
      <c r="MRE1419" s="333"/>
      <c r="MRF1419" s="333"/>
      <c r="MRG1419" s="333"/>
      <c r="MRH1419" s="333"/>
      <c r="MRI1419" s="333"/>
      <c r="MRJ1419" s="333"/>
      <c r="MRK1419" s="333"/>
      <c r="MRL1419" s="333"/>
      <c r="MRM1419" s="333"/>
      <c r="MRN1419" s="333"/>
      <c r="MRO1419" s="333"/>
      <c r="MRP1419" s="333"/>
      <c r="MRQ1419" s="333"/>
      <c r="MRR1419" s="333"/>
      <c r="MRS1419" s="333"/>
      <c r="MRT1419" s="333"/>
      <c r="MRU1419" s="333"/>
      <c r="MRV1419" s="333"/>
      <c r="MRW1419" s="333"/>
      <c r="MRX1419" s="333"/>
      <c r="MRY1419" s="333"/>
      <c r="MRZ1419" s="333"/>
      <c r="MSA1419" s="333"/>
      <c r="MSB1419" s="333"/>
      <c r="MSC1419" s="333"/>
      <c r="MSD1419" s="333"/>
      <c r="MSE1419" s="333"/>
      <c r="MSF1419" s="333"/>
      <c r="MSG1419" s="333"/>
      <c r="MSH1419" s="333"/>
      <c r="MSI1419" s="333"/>
      <c r="MSJ1419" s="333"/>
      <c r="MSK1419" s="333"/>
      <c r="MSL1419" s="333"/>
      <c r="MSM1419" s="333"/>
      <c r="MSN1419" s="333"/>
      <c r="MSO1419" s="333"/>
      <c r="MSP1419" s="333"/>
      <c r="MSQ1419" s="333"/>
      <c r="MSR1419" s="333"/>
      <c r="MSS1419" s="333"/>
      <c r="MST1419" s="333"/>
      <c r="MSU1419" s="333"/>
      <c r="MSV1419" s="333"/>
      <c r="MSW1419" s="333"/>
      <c r="MSX1419" s="333"/>
      <c r="MSY1419" s="333"/>
      <c r="MSZ1419" s="333"/>
      <c r="MTA1419" s="333"/>
      <c r="MTB1419" s="333"/>
      <c r="MTC1419" s="333"/>
      <c r="MTD1419" s="333"/>
      <c r="MTE1419" s="333"/>
      <c r="MTF1419" s="333"/>
      <c r="MTG1419" s="333"/>
      <c r="MTH1419" s="333"/>
      <c r="MTI1419" s="333"/>
      <c r="MTJ1419" s="333"/>
      <c r="MTK1419" s="333"/>
      <c r="MTL1419" s="333"/>
      <c r="MTM1419" s="333"/>
      <c r="MTN1419" s="333"/>
      <c r="MTO1419" s="333"/>
      <c r="MTP1419" s="333"/>
      <c r="MTQ1419" s="333"/>
      <c r="MTR1419" s="333"/>
      <c r="MTS1419" s="333"/>
      <c r="MTT1419" s="333"/>
      <c r="MTU1419" s="333"/>
      <c r="MTV1419" s="333"/>
      <c r="MTW1419" s="333"/>
      <c r="MTX1419" s="333"/>
      <c r="MTY1419" s="333"/>
      <c r="MTZ1419" s="333"/>
      <c r="MUA1419" s="333"/>
      <c r="MUB1419" s="333"/>
      <c r="MUC1419" s="333"/>
      <c r="MUD1419" s="333"/>
      <c r="MUE1419" s="333"/>
      <c r="MUF1419" s="333"/>
      <c r="MUG1419" s="333"/>
      <c r="MUH1419" s="333"/>
      <c r="MUI1419" s="333"/>
      <c r="MUJ1419" s="333"/>
      <c r="MUK1419" s="333"/>
      <c r="MUL1419" s="333"/>
      <c r="MUM1419" s="333"/>
      <c r="MUN1419" s="333"/>
      <c r="MUO1419" s="333"/>
      <c r="MUP1419" s="333"/>
      <c r="MUQ1419" s="333"/>
      <c r="MUR1419" s="333"/>
      <c r="MUS1419" s="333"/>
      <c r="MUT1419" s="333"/>
      <c r="MUU1419" s="333"/>
      <c r="MUV1419" s="333"/>
      <c r="MUW1419" s="333"/>
      <c r="MUX1419" s="333"/>
      <c r="MUY1419" s="333"/>
      <c r="MUZ1419" s="333"/>
      <c r="MVA1419" s="333"/>
      <c r="MVB1419" s="333"/>
      <c r="MVC1419" s="333"/>
      <c r="MVD1419" s="333"/>
      <c r="MVE1419" s="333"/>
      <c r="MVF1419" s="333"/>
      <c r="MVG1419" s="333"/>
      <c r="MVH1419" s="333"/>
      <c r="MVI1419" s="333"/>
      <c r="MVJ1419" s="333"/>
      <c r="MVK1419" s="333"/>
      <c r="MVL1419" s="333"/>
      <c r="MVM1419" s="333"/>
      <c r="MVN1419" s="333"/>
      <c r="MVO1419" s="333"/>
      <c r="MVP1419" s="333"/>
      <c r="MVQ1419" s="333"/>
      <c r="MVR1419" s="333"/>
      <c r="MVS1419" s="333"/>
      <c r="MVT1419" s="333"/>
      <c r="MVU1419" s="333"/>
      <c r="MVV1419" s="333"/>
      <c r="MVW1419" s="333"/>
      <c r="MVX1419" s="333"/>
      <c r="MVY1419" s="333"/>
      <c r="MVZ1419" s="333"/>
      <c r="MWA1419" s="333"/>
      <c r="MWB1419" s="333"/>
      <c r="MWC1419" s="333"/>
      <c r="MWD1419" s="333"/>
      <c r="MWE1419" s="333"/>
      <c r="MWF1419" s="333"/>
      <c r="MWG1419" s="333"/>
      <c r="MWH1419" s="333"/>
      <c r="MWI1419" s="333"/>
      <c r="MWJ1419" s="333"/>
      <c r="MWK1419" s="333"/>
      <c r="MWL1419" s="333"/>
      <c r="MWM1419" s="333"/>
      <c r="MWN1419" s="333"/>
      <c r="MWO1419" s="333"/>
      <c r="MWP1419" s="333"/>
      <c r="MWQ1419" s="333"/>
      <c r="MWR1419" s="333"/>
      <c r="MWS1419" s="333"/>
      <c r="MWT1419" s="333"/>
      <c r="MWU1419" s="333"/>
      <c r="MWV1419" s="333"/>
      <c r="MWW1419" s="333"/>
      <c r="MWX1419" s="333"/>
      <c r="MWY1419" s="333"/>
      <c r="MWZ1419" s="333"/>
      <c r="MXA1419" s="333"/>
      <c r="MXB1419" s="333"/>
      <c r="MXC1419" s="333"/>
      <c r="MXD1419" s="333"/>
      <c r="MXE1419" s="333"/>
      <c r="MXF1419" s="333"/>
      <c r="MXG1419" s="333"/>
      <c r="MXH1419" s="333"/>
      <c r="MXI1419" s="333"/>
      <c r="MXJ1419" s="333"/>
      <c r="MXK1419" s="333"/>
      <c r="MXL1419" s="333"/>
      <c r="MXM1419" s="333"/>
      <c r="MXN1419" s="333"/>
      <c r="MXO1419" s="333"/>
      <c r="MXP1419" s="333"/>
      <c r="MXQ1419" s="333"/>
      <c r="MXR1419" s="333"/>
      <c r="MXS1419" s="333"/>
      <c r="MXT1419" s="333"/>
      <c r="MXU1419" s="333"/>
      <c r="MXV1419" s="333"/>
      <c r="MXW1419" s="333"/>
      <c r="MXX1419" s="333"/>
      <c r="MXY1419" s="333"/>
      <c r="MXZ1419" s="333"/>
      <c r="MYA1419" s="333"/>
      <c r="MYB1419" s="333"/>
      <c r="MYC1419" s="333"/>
      <c r="MYD1419" s="333"/>
      <c r="MYE1419" s="333"/>
      <c r="MYF1419" s="333"/>
      <c r="MYG1419" s="333"/>
      <c r="MYH1419" s="333"/>
      <c r="MYI1419" s="333"/>
      <c r="MYJ1419" s="333"/>
      <c r="MYK1419" s="333"/>
      <c r="MYL1419" s="333"/>
      <c r="MYM1419" s="333"/>
      <c r="MYN1419" s="333"/>
      <c r="MYO1419" s="333"/>
      <c r="MYP1419" s="333"/>
      <c r="MYQ1419" s="333"/>
      <c r="MYR1419" s="333"/>
      <c r="MYS1419" s="333"/>
      <c r="MYT1419" s="333"/>
      <c r="MYU1419" s="333"/>
      <c r="MYV1419" s="333"/>
      <c r="MYW1419" s="333"/>
      <c r="MYX1419" s="333"/>
      <c r="MYY1419" s="333"/>
      <c r="MYZ1419" s="333"/>
      <c r="MZA1419" s="333"/>
      <c r="MZB1419" s="333"/>
      <c r="MZC1419" s="333"/>
      <c r="MZD1419" s="333"/>
      <c r="MZE1419" s="333"/>
      <c r="MZF1419" s="333"/>
      <c r="MZG1419" s="333"/>
      <c r="MZH1419" s="333"/>
      <c r="MZI1419" s="333"/>
      <c r="MZJ1419" s="333"/>
      <c r="MZK1419" s="333"/>
      <c r="MZL1419" s="333"/>
      <c r="MZM1419" s="333"/>
      <c r="MZN1419" s="333"/>
      <c r="MZO1419" s="333"/>
      <c r="MZP1419" s="333"/>
      <c r="MZQ1419" s="333"/>
      <c r="MZR1419" s="333"/>
      <c r="MZS1419" s="333"/>
      <c r="MZT1419" s="333"/>
      <c r="MZU1419" s="333"/>
      <c r="MZV1419" s="333"/>
      <c r="MZW1419" s="333"/>
      <c r="MZX1419" s="333"/>
      <c r="MZY1419" s="333"/>
      <c r="MZZ1419" s="333"/>
      <c r="NAA1419" s="333"/>
      <c r="NAB1419" s="333"/>
      <c r="NAC1419" s="333"/>
      <c r="NAD1419" s="333"/>
      <c r="NAE1419" s="333"/>
      <c r="NAF1419" s="333"/>
      <c r="NAG1419" s="333"/>
      <c r="NAH1419" s="333"/>
      <c r="NAI1419" s="333"/>
      <c r="NAJ1419" s="333"/>
      <c r="NAK1419" s="333"/>
      <c r="NAL1419" s="333"/>
      <c r="NAM1419" s="333"/>
      <c r="NAN1419" s="333"/>
      <c r="NAO1419" s="333"/>
      <c r="NAP1419" s="333"/>
      <c r="NAQ1419" s="333"/>
      <c r="NAR1419" s="333"/>
      <c r="NAS1419" s="333"/>
      <c r="NAT1419" s="333"/>
      <c r="NAU1419" s="333"/>
      <c r="NAV1419" s="333"/>
      <c r="NAW1419" s="333"/>
      <c r="NAX1419" s="333"/>
      <c r="NAY1419" s="333"/>
      <c r="NAZ1419" s="333"/>
      <c r="NBA1419" s="333"/>
      <c r="NBB1419" s="333"/>
      <c r="NBC1419" s="333"/>
      <c r="NBD1419" s="333"/>
      <c r="NBE1419" s="333"/>
      <c r="NBF1419" s="333"/>
      <c r="NBG1419" s="333"/>
      <c r="NBH1419" s="333"/>
      <c r="NBI1419" s="333"/>
      <c r="NBJ1419" s="333"/>
      <c r="NBK1419" s="333"/>
      <c r="NBL1419" s="333"/>
      <c r="NBM1419" s="333"/>
      <c r="NBN1419" s="333"/>
      <c r="NBO1419" s="333"/>
      <c r="NBP1419" s="333"/>
      <c r="NBQ1419" s="333"/>
      <c r="NBR1419" s="333"/>
      <c r="NBS1419" s="333"/>
      <c r="NBT1419" s="333"/>
      <c r="NBU1419" s="333"/>
      <c r="NBV1419" s="333"/>
      <c r="NBW1419" s="333"/>
      <c r="NBX1419" s="333"/>
      <c r="NBY1419" s="333"/>
      <c r="NBZ1419" s="333"/>
      <c r="NCA1419" s="333"/>
      <c r="NCB1419" s="333"/>
      <c r="NCC1419" s="333"/>
      <c r="NCD1419" s="333"/>
      <c r="NCE1419" s="333"/>
      <c r="NCF1419" s="333"/>
      <c r="NCG1419" s="333"/>
      <c r="NCH1419" s="333"/>
      <c r="NCI1419" s="333"/>
      <c r="NCJ1419" s="333"/>
      <c r="NCK1419" s="333"/>
      <c r="NCL1419" s="333"/>
      <c r="NCM1419" s="333"/>
      <c r="NCN1419" s="333"/>
      <c r="NCO1419" s="333"/>
      <c r="NCP1419" s="333"/>
      <c r="NCQ1419" s="333"/>
      <c r="NCR1419" s="333"/>
      <c r="NCS1419" s="333"/>
      <c r="NCT1419" s="333"/>
      <c r="NCU1419" s="333"/>
      <c r="NCV1419" s="333"/>
      <c r="NCW1419" s="333"/>
      <c r="NCX1419" s="333"/>
      <c r="NCY1419" s="333"/>
      <c r="NCZ1419" s="333"/>
      <c r="NDA1419" s="333"/>
      <c r="NDB1419" s="333"/>
      <c r="NDC1419" s="333"/>
      <c r="NDD1419" s="333"/>
      <c r="NDE1419" s="333"/>
      <c r="NDF1419" s="333"/>
      <c r="NDG1419" s="333"/>
      <c r="NDH1419" s="333"/>
      <c r="NDI1419" s="333"/>
      <c r="NDJ1419" s="333"/>
      <c r="NDK1419" s="333"/>
      <c r="NDL1419" s="333"/>
      <c r="NDM1419" s="333"/>
      <c r="NDN1419" s="333"/>
      <c r="NDO1419" s="333"/>
      <c r="NDP1419" s="333"/>
      <c r="NDQ1419" s="333"/>
      <c r="NDR1419" s="333"/>
      <c r="NDS1419" s="333"/>
      <c r="NDT1419" s="333"/>
      <c r="NDU1419" s="333"/>
      <c r="NDV1419" s="333"/>
      <c r="NDW1419" s="333"/>
      <c r="NDX1419" s="333"/>
      <c r="NDY1419" s="333"/>
      <c r="NDZ1419" s="333"/>
      <c r="NEA1419" s="333"/>
      <c r="NEB1419" s="333"/>
      <c r="NEC1419" s="333"/>
      <c r="NED1419" s="333"/>
      <c r="NEE1419" s="333"/>
      <c r="NEF1419" s="333"/>
      <c r="NEG1419" s="333"/>
      <c r="NEH1419" s="333"/>
      <c r="NEI1419" s="333"/>
      <c r="NEJ1419" s="333"/>
      <c r="NEK1419" s="333"/>
      <c r="NEL1419" s="333"/>
      <c r="NEM1419" s="333"/>
      <c r="NEN1419" s="333"/>
      <c r="NEO1419" s="333"/>
      <c r="NEP1419" s="333"/>
      <c r="NEQ1419" s="333"/>
      <c r="NER1419" s="333"/>
      <c r="NES1419" s="333"/>
      <c r="NET1419" s="333"/>
      <c r="NEU1419" s="333"/>
      <c r="NEV1419" s="333"/>
      <c r="NEW1419" s="333"/>
      <c r="NEX1419" s="333"/>
      <c r="NEY1419" s="333"/>
      <c r="NEZ1419" s="333"/>
      <c r="NFA1419" s="333"/>
      <c r="NFB1419" s="333"/>
      <c r="NFC1419" s="333"/>
      <c r="NFD1419" s="333"/>
      <c r="NFE1419" s="333"/>
      <c r="NFF1419" s="333"/>
      <c r="NFG1419" s="333"/>
      <c r="NFH1419" s="333"/>
      <c r="NFI1419" s="333"/>
      <c r="NFJ1419" s="333"/>
      <c r="NFK1419" s="333"/>
      <c r="NFL1419" s="333"/>
      <c r="NFM1419" s="333"/>
      <c r="NFN1419" s="333"/>
      <c r="NFO1419" s="333"/>
      <c r="NFP1419" s="333"/>
      <c r="NFQ1419" s="333"/>
      <c r="NFR1419" s="333"/>
      <c r="NFS1419" s="333"/>
      <c r="NFT1419" s="333"/>
      <c r="NFU1419" s="333"/>
      <c r="NFV1419" s="333"/>
      <c r="NFW1419" s="333"/>
      <c r="NFX1419" s="333"/>
      <c r="NFY1419" s="333"/>
      <c r="NFZ1419" s="333"/>
      <c r="NGA1419" s="333"/>
      <c r="NGB1419" s="333"/>
      <c r="NGC1419" s="333"/>
      <c r="NGD1419" s="333"/>
      <c r="NGE1419" s="333"/>
      <c r="NGF1419" s="333"/>
      <c r="NGG1419" s="333"/>
      <c r="NGH1419" s="333"/>
      <c r="NGI1419" s="333"/>
      <c r="NGJ1419" s="333"/>
      <c r="NGK1419" s="333"/>
      <c r="NGL1419" s="333"/>
      <c r="NGM1419" s="333"/>
      <c r="NGN1419" s="333"/>
      <c r="NGO1419" s="333"/>
      <c r="NGP1419" s="333"/>
      <c r="NGQ1419" s="333"/>
      <c r="NGR1419" s="333"/>
      <c r="NGS1419" s="333"/>
      <c r="NGT1419" s="333"/>
      <c r="NGU1419" s="333"/>
      <c r="NGV1419" s="333"/>
      <c r="NGW1419" s="333"/>
      <c r="NGX1419" s="333"/>
      <c r="NGY1419" s="333"/>
      <c r="NGZ1419" s="333"/>
      <c r="NHA1419" s="333"/>
      <c r="NHB1419" s="333"/>
      <c r="NHC1419" s="333"/>
      <c r="NHD1419" s="333"/>
      <c r="NHE1419" s="333"/>
      <c r="NHF1419" s="333"/>
      <c r="NHG1419" s="333"/>
      <c r="NHH1419" s="333"/>
      <c r="NHI1419" s="333"/>
      <c r="NHJ1419" s="333"/>
      <c r="NHK1419" s="333"/>
      <c r="NHL1419" s="333"/>
      <c r="NHM1419" s="333"/>
      <c r="NHN1419" s="333"/>
      <c r="NHO1419" s="333"/>
      <c r="NHP1419" s="333"/>
      <c r="NHQ1419" s="333"/>
      <c r="NHR1419" s="333"/>
      <c r="NHS1419" s="333"/>
      <c r="NHT1419" s="333"/>
      <c r="NHU1419" s="333"/>
      <c r="NHV1419" s="333"/>
      <c r="NHW1419" s="333"/>
      <c r="NHX1419" s="333"/>
      <c r="NHY1419" s="333"/>
      <c r="NHZ1419" s="333"/>
      <c r="NIA1419" s="333"/>
      <c r="NIB1419" s="333"/>
      <c r="NIC1419" s="333"/>
      <c r="NID1419" s="333"/>
      <c r="NIE1419" s="333"/>
      <c r="NIF1419" s="333"/>
      <c r="NIG1419" s="333"/>
      <c r="NIH1419" s="333"/>
      <c r="NII1419" s="333"/>
      <c r="NIJ1419" s="333"/>
      <c r="NIK1419" s="333"/>
      <c r="NIL1419" s="333"/>
      <c r="NIM1419" s="333"/>
      <c r="NIN1419" s="333"/>
      <c r="NIO1419" s="333"/>
      <c r="NIP1419" s="333"/>
      <c r="NIQ1419" s="333"/>
      <c r="NIR1419" s="333"/>
      <c r="NIS1419" s="333"/>
      <c r="NIT1419" s="333"/>
      <c r="NIU1419" s="333"/>
      <c r="NIV1419" s="333"/>
      <c r="NIW1419" s="333"/>
      <c r="NIX1419" s="333"/>
      <c r="NIY1419" s="333"/>
      <c r="NIZ1419" s="333"/>
      <c r="NJA1419" s="333"/>
      <c r="NJB1419" s="333"/>
      <c r="NJC1419" s="333"/>
      <c r="NJD1419" s="333"/>
      <c r="NJE1419" s="333"/>
      <c r="NJF1419" s="333"/>
      <c r="NJG1419" s="333"/>
      <c r="NJH1419" s="333"/>
      <c r="NJI1419" s="333"/>
      <c r="NJJ1419" s="333"/>
      <c r="NJK1419" s="333"/>
      <c r="NJL1419" s="333"/>
      <c r="NJM1419" s="333"/>
      <c r="NJN1419" s="333"/>
      <c r="NJO1419" s="333"/>
      <c r="NJP1419" s="333"/>
      <c r="NJQ1419" s="333"/>
      <c r="NJR1419" s="333"/>
      <c r="NJS1419" s="333"/>
      <c r="NJT1419" s="333"/>
      <c r="NJU1419" s="333"/>
      <c r="NJV1419" s="333"/>
      <c r="NJW1419" s="333"/>
      <c r="NJX1419" s="333"/>
      <c r="NJY1419" s="333"/>
      <c r="NJZ1419" s="333"/>
      <c r="NKA1419" s="333"/>
      <c r="NKB1419" s="333"/>
      <c r="NKC1419" s="333"/>
      <c r="NKD1419" s="333"/>
      <c r="NKE1419" s="333"/>
      <c r="NKF1419" s="333"/>
      <c r="NKG1419" s="333"/>
      <c r="NKH1419" s="333"/>
      <c r="NKI1419" s="333"/>
      <c r="NKJ1419" s="333"/>
      <c r="NKK1419" s="333"/>
      <c r="NKL1419" s="333"/>
      <c r="NKM1419" s="333"/>
      <c r="NKN1419" s="333"/>
      <c r="NKO1419" s="333"/>
      <c r="NKP1419" s="333"/>
      <c r="NKQ1419" s="333"/>
      <c r="NKR1419" s="333"/>
      <c r="NKS1419" s="333"/>
      <c r="NKT1419" s="333"/>
      <c r="NKU1419" s="333"/>
      <c r="NKV1419" s="333"/>
      <c r="NKW1419" s="333"/>
      <c r="NKX1419" s="333"/>
      <c r="NKY1419" s="333"/>
      <c r="NKZ1419" s="333"/>
      <c r="NLA1419" s="333"/>
      <c r="NLB1419" s="333"/>
      <c r="NLC1419" s="333"/>
      <c r="NLD1419" s="333"/>
      <c r="NLE1419" s="333"/>
      <c r="NLF1419" s="333"/>
      <c r="NLG1419" s="333"/>
      <c r="NLH1419" s="333"/>
      <c r="NLI1419" s="333"/>
      <c r="NLJ1419" s="333"/>
      <c r="NLK1419" s="333"/>
      <c r="NLL1419" s="333"/>
      <c r="NLM1419" s="333"/>
      <c r="NLN1419" s="333"/>
      <c r="NLO1419" s="333"/>
      <c r="NLP1419" s="333"/>
      <c r="NLQ1419" s="333"/>
      <c r="NLR1419" s="333"/>
      <c r="NLS1419" s="333"/>
      <c r="NLT1419" s="333"/>
      <c r="NLU1419" s="333"/>
      <c r="NLV1419" s="333"/>
      <c r="NLW1419" s="333"/>
      <c r="NLX1419" s="333"/>
      <c r="NLY1419" s="333"/>
      <c r="NLZ1419" s="333"/>
      <c r="NMA1419" s="333"/>
      <c r="NMB1419" s="333"/>
      <c r="NMC1419" s="333"/>
      <c r="NMD1419" s="333"/>
      <c r="NME1419" s="333"/>
      <c r="NMF1419" s="333"/>
      <c r="NMG1419" s="333"/>
      <c r="NMH1419" s="333"/>
      <c r="NMI1419" s="333"/>
      <c r="NMJ1419" s="333"/>
      <c r="NMK1419" s="333"/>
      <c r="NML1419" s="333"/>
      <c r="NMM1419" s="333"/>
      <c r="NMN1419" s="333"/>
      <c r="NMO1419" s="333"/>
      <c r="NMP1419" s="333"/>
      <c r="NMQ1419" s="333"/>
      <c r="NMR1419" s="333"/>
      <c r="NMS1419" s="333"/>
      <c r="NMT1419" s="333"/>
      <c r="NMU1419" s="333"/>
      <c r="NMV1419" s="333"/>
      <c r="NMW1419" s="333"/>
      <c r="NMX1419" s="333"/>
      <c r="NMY1419" s="333"/>
      <c r="NMZ1419" s="333"/>
      <c r="NNA1419" s="333"/>
      <c r="NNB1419" s="333"/>
      <c r="NNC1419" s="333"/>
      <c r="NND1419" s="333"/>
      <c r="NNE1419" s="333"/>
      <c r="NNF1419" s="333"/>
      <c r="NNG1419" s="333"/>
      <c r="NNH1419" s="333"/>
      <c r="NNI1419" s="333"/>
      <c r="NNJ1419" s="333"/>
      <c r="NNK1419" s="333"/>
      <c r="NNL1419" s="333"/>
      <c r="NNM1419" s="333"/>
      <c r="NNN1419" s="333"/>
      <c r="NNO1419" s="333"/>
      <c r="NNP1419" s="333"/>
      <c r="NNQ1419" s="333"/>
      <c r="NNR1419" s="333"/>
      <c r="NNS1419" s="333"/>
      <c r="NNT1419" s="333"/>
      <c r="NNU1419" s="333"/>
      <c r="NNV1419" s="333"/>
      <c r="NNW1419" s="333"/>
      <c r="NNX1419" s="333"/>
      <c r="NNY1419" s="333"/>
      <c r="NNZ1419" s="333"/>
      <c r="NOA1419" s="333"/>
      <c r="NOB1419" s="333"/>
      <c r="NOC1419" s="333"/>
      <c r="NOD1419" s="333"/>
      <c r="NOE1419" s="333"/>
      <c r="NOF1419" s="333"/>
      <c r="NOG1419" s="333"/>
      <c r="NOH1419" s="333"/>
      <c r="NOI1419" s="333"/>
      <c r="NOJ1419" s="333"/>
      <c r="NOK1419" s="333"/>
      <c r="NOL1419" s="333"/>
      <c r="NOM1419" s="333"/>
      <c r="NON1419" s="333"/>
      <c r="NOO1419" s="333"/>
      <c r="NOP1419" s="333"/>
      <c r="NOQ1419" s="333"/>
      <c r="NOR1419" s="333"/>
      <c r="NOS1419" s="333"/>
      <c r="NOT1419" s="333"/>
      <c r="NOU1419" s="333"/>
      <c r="NOV1419" s="333"/>
      <c r="NOW1419" s="333"/>
      <c r="NOX1419" s="333"/>
      <c r="NOY1419" s="333"/>
      <c r="NOZ1419" s="333"/>
      <c r="NPA1419" s="333"/>
      <c r="NPB1419" s="333"/>
      <c r="NPC1419" s="333"/>
      <c r="NPD1419" s="333"/>
      <c r="NPE1419" s="333"/>
      <c r="NPF1419" s="333"/>
      <c r="NPG1419" s="333"/>
      <c r="NPH1419" s="333"/>
      <c r="NPI1419" s="333"/>
      <c r="NPJ1419" s="333"/>
      <c r="NPK1419" s="333"/>
      <c r="NPL1419" s="333"/>
      <c r="NPM1419" s="333"/>
      <c r="NPN1419" s="333"/>
      <c r="NPO1419" s="333"/>
      <c r="NPP1419" s="333"/>
      <c r="NPQ1419" s="333"/>
      <c r="NPR1419" s="333"/>
      <c r="NPS1419" s="333"/>
      <c r="NPT1419" s="333"/>
      <c r="NPU1419" s="333"/>
      <c r="NPV1419" s="333"/>
      <c r="NPW1419" s="333"/>
      <c r="NPX1419" s="333"/>
      <c r="NPY1419" s="333"/>
      <c r="NPZ1419" s="333"/>
      <c r="NQA1419" s="333"/>
      <c r="NQB1419" s="333"/>
      <c r="NQC1419" s="333"/>
      <c r="NQD1419" s="333"/>
      <c r="NQE1419" s="333"/>
      <c r="NQF1419" s="333"/>
      <c r="NQG1419" s="333"/>
      <c r="NQH1419" s="333"/>
      <c r="NQI1419" s="333"/>
      <c r="NQJ1419" s="333"/>
      <c r="NQK1419" s="333"/>
      <c r="NQL1419" s="333"/>
      <c r="NQM1419" s="333"/>
      <c r="NQN1419" s="333"/>
      <c r="NQO1419" s="333"/>
      <c r="NQP1419" s="333"/>
      <c r="NQQ1419" s="333"/>
      <c r="NQR1419" s="333"/>
      <c r="NQS1419" s="333"/>
      <c r="NQT1419" s="333"/>
      <c r="NQU1419" s="333"/>
      <c r="NQV1419" s="333"/>
      <c r="NQW1419" s="333"/>
      <c r="NQX1419" s="333"/>
      <c r="NQY1419" s="333"/>
      <c r="NQZ1419" s="333"/>
      <c r="NRA1419" s="333"/>
      <c r="NRB1419" s="333"/>
      <c r="NRC1419" s="333"/>
      <c r="NRD1419" s="333"/>
      <c r="NRE1419" s="333"/>
      <c r="NRF1419" s="333"/>
      <c r="NRG1419" s="333"/>
      <c r="NRH1419" s="333"/>
      <c r="NRI1419" s="333"/>
      <c r="NRJ1419" s="333"/>
      <c r="NRK1419" s="333"/>
      <c r="NRL1419" s="333"/>
      <c r="NRM1419" s="333"/>
      <c r="NRN1419" s="333"/>
      <c r="NRO1419" s="333"/>
      <c r="NRP1419" s="333"/>
      <c r="NRQ1419" s="333"/>
      <c r="NRR1419" s="333"/>
      <c r="NRS1419" s="333"/>
      <c r="NRT1419" s="333"/>
      <c r="NRU1419" s="333"/>
      <c r="NRV1419" s="333"/>
      <c r="NRW1419" s="333"/>
      <c r="NRX1419" s="333"/>
      <c r="NRY1419" s="333"/>
      <c r="NRZ1419" s="333"/>
      <c r="NSA1419" s="333"/>
      <c r="NSB1419" s="333"/>
      <c r="NSC1419" s="333"/>
      <c r="NSD1419" s="333"/>
      <c r="NSE1419" s="333"/>
      <c r="NSF1419" s="333"/>
      <c r="NSG1419" s="333"/>
      <c r="NSH1419" s="333"/>
      <c r="NSI1419" s="333"/>
      <c r="NSJ1419" s="333"/>
      <c r="NSK1419" s="333"/>
      <c r="NSL1419" s="333"/>
      <c r="NSM1419" s="333"/>
      <c r="NSN1419" s="333"/>
      <c r="NSO1419" s="333"/>
      <c r="NSP1419" s="333"/>
      <c r="NSQ1419" s="333"/>
      <c r="NSR1419" s="333"/>
      <c r="NSS1419" s="333"/>
      <c r="NST1419" s="333"/>
      <c r="NSU1419" s="333"/>
      <c r="NSV1419" s="333"/>
      <c r="NSW1419" s="333"/>
      <c r="NSX1419" s="333"/>
      <c r="NSY1419" s="333"/>
      <c r="NSZ1419" s="333"/>
      <c r="NTA1419" s="333"/>
      <c r="NTB1419" s="333"/>
      <c r="NTC1419" s="333"/>
      <c r="NTD1419" s="333"/>
      <c r="NTE1419" s="333"/>
      <c r="NTF1419" s="333"/>
      <c r="NTG1419" s="333"/>
      <c r="NTH1419" s="333"/>
      <c r="NTI1419" s="333"/>
      <c r="NTJ1419" s="333"/>
      <c r="NTK1419" s="333"/>
      <c r="NTL1419" s="333"/>
      <c r="NTM1419" s="333"/>
      <c r="NTN1419" s="333"/>
      <c r="NTO1419" s="333"/>
      <c r="NTP1419" s="333"/>
      <c r="NTQ1419" s="333"/>
      <c r="NTR1419" s="333"/>
      <c r="NTS1419" s="333"/>
      <c r="NTT1419" s="333"/>
      <c r="NTU1419" s="333"/>
      <c r="NTV1419" s="333"/>
      <c r="NTW1419" s="333"/>
      <c r="NTX1419" s="333"/>
      <c r="NTY1419" s="333"/>
      <c r="NTZ1419" s="333"/>
      <c r="NUA1419" s="333"/>
      <c r="NUB1419" s="333"/>
      <c r="NUC1419" s="333"/>
      <c r="NUD1419" s="333"/>
      <c r="NUE1419" s="333"/>
      <c r="NUF1419" s="333"/>
      <c r="NUG1419" s="333"/>
      <c r="NUH1419" s="333"/>
      <c r="NUI1419" s="333"/>
      <c r="NUJ1419" s="333"/>
      <c r="NUK1419" s="333"/>
      <c r="NUL1419" s="333"/>
      <c r="NUM1419" s="333"/>
      <c r="NUN1419" s="333"/>
      <c r="NUO1419" s="333"/>
      <c r="NUP1419" s="333"/>
      <c r="NUQ1419" s="333"/>
      <c r="NUR1419" s="333"/>
      <c r="NUS1419" s="333"/>
      <c r="NUT1419" s="333"/>
      <c r="NUU1419" s="333"/>
      <c r="NUV1419" s="333"/>
      <c r="NUW1419" s="333"/>
      <c r="NUX1419" s="333"/>
      <c r="NUY1419" s="333"/>
      <c r="NUZ1419" s="333"/>
      <c r="NVA1419" s="333"/>
      <c r="NVB1419" s="333"/>
      <c r="NVC1419" s="333"/>
      <c r="NVD1419" s="333"/>
      <c r="NVE1419" s="333"/>
      <c r="NVF1419" s="333"/>
      <c r="NVG1419" s="333"/>
      <c r="NVH1419" s="333"/>
      <c r="NVI1419" s="333"/>
      <c r="NVJ1419" s="333"/>
      <c r="NVK1419" s="333"/>
      <c r="NVL1419" s="333"/>
      <c r="NVM1419" s="333"/>
      <c r="NVN1419" s="333"/>
      <c r="NVO1419" s="333"/>
      <c r="NVP1419" s="333"/>
      <c r="NVQ1419" s="333"/>
      <c r="NVR1419" s="333"/>
      <c r="NVS1419" s="333"/>
      <c r="NVT1419" s="333"/>
      <c r="NVU1419" s="333"/>
      <c r="NVV1419" s="333"/>
      <c r="NVW1419" s="333"/>
      <c r="NVX1419" s="333"/>
      <c r="NVY1419" s="333"/>
      <c r="NVZ1419" s="333"/>
      <c r="NWA1419" s="333"/>
      <c r="NWB1419" s="333"/>
      <c r="NWC1419" s="333"/>
      <c r="NWD1419" s="333"/>
      <c r="NWE1419" s="333"/>
      <c r="NWF1419" s="333"/>
      <c r="NWG1419" s="333"/>
      <c r="NWH1419" s="333"/>
      <c r="NWI1419" s="333"/>
      <c r="NWJ1419" s="333"/>
      <c r="NWK1419" s="333"/>
      <c r="NWL1419" s="333"/>
      <c r="NWM1419" s="333"/>
      <c r="NWN1419" s="333"/>
      <c r="NWO1419" s="333"/>
      <c r="NWP1419" s="333"/>
      <c r="NWQ1419" s="333"/>
      <c r="NWR1419" s="333"/>
      <c r="NWS1419" s="333"/>
      <c r="NWT1419" s="333"/>
      <c r="NWU1419" s="333"/>
      <c r="NWV1419" s="333"/>
      <c r="NWW1419" s="333"/>
      <c r="NWX1419" s="333"/>
      <c r="NWY1419" s="333"/>
      <c r="NWZ1419" s="333"/>
      <c r="NXA1419" s="333"/>
      <c r="NXB1419" s="333"/>
      <c r="NXC1419" s="333"/>
      <c r="NXD1419" s="333"/>
      <c r="NXE1419" s="333"/>
      <c r="NXF1419" s="333"/>
      <c r="NXG1419" s="333"/>
      <c r="NXH1419" s="333"/>
      <c r="NXI1419" s="333"/>
      <c r="NXJ1419" s="333"/>
      <c r="NXK1419" s="333"/>
      <c r="NXL1419" s="333"/>
      <c r="NXM1419" s="333"/>
      <c r="NXN1419" s="333"/>
      <c r="NXO1419" s="333"/>
      <c r="NXP1419" s="333"/>
      <c r="NXQ1419" s="333"/>
      <c r="NXR1419" s="333"/>
      <c r="NXS1419" s="333"/>
      <c r="NXT1419" s="333"/>
      <c r="NXU1419" s="333"/>
      <c r="NXV1419" s="333"/>
      <c r="NXW1419" s="333"/>
      <c r="NXX1419" s="333"/>
      <c r="NXY1419" s="333"/>
      <c r="NXZ1419" s="333"/>
      <c r="NYA1419" s="333"/>
      <c r="NYB1419" s="333"/>
      <c r="NYC1419" s="333"/>
      <c r="NYD1419" s="333"/>
      <c r="NYE1419" s="333"/>
      <c r="NYF1419" s="333"/>
      <c r="NYG1419" s="333"/>
      <c r="NYH1419" s="333"/>
      <c r="NYI1419" s="333"/>
      <c r="NYJ1419" s="333"/>
      <c r="NYK1419" s="333"/>
      <c r="NYL1419" s="333"/>
      <c r="NYM1419" s="333"/>
      <c r="NYN1419" s="333"/>
      <c r="NYO1419" s="333"/>
      <c r="NYP1419" s="333"/>
      <c r="NYQ1419" s="333"/>
      <c r="NYR1419" s="333"/>
      <c r="NYS1419" s="333"/>
      <c r="NYT1419" s="333"/>
      <c r="NYU1419" s="333"/>
      <c r="NYV1419" s="333"/>
      <c r="NYW1419" s="333"/>
      <c r="NYX1419" s="333"/>
      <c r="NYY1419" s="333"/>
      <c r="NYZ1419" s="333"/>
      <c r="NZA1419" s="333"/>
      <c r="NZB1419" s="333"/>
      <c r="NZC1419" s="333"/>
      <c r="NZD1419" s="333"/>
      <c r="NZE1419" s="333"/>
      <c r="NZF1419" s="333"/>
      <c r="NZG1419" s="333"/>
      <c r="NZH1419" s="333"/>
      <c r="NZI1419" s="333"/>
      <c r="NZJ1419" s="333"/>
      <c r="NZK1419" s="333"/>
      <c r="NZL1419" s="333"/>
      <c r="NZM1419" s="333"/>
      <c r="NZN1419" s="333"/>
      <c r="NZO1419" s="333"/>
      <c r="NZP1419" s="333"/>
      <c r="NZQ1419" s="333"/>
      <c r="NZR1419" s="333"/>
      <c r="NZS1419" s="333"/>
      <c r="NZT1419" s="333"/>
      <c r="NZU1419" s="333"/>
      <c r="NZV1419" s="333"/>
      <c r="NZW1419" s="333"/>
      <c r="NZX1419" s="333"/>
      <c r="NZY1419" s="333"/>
      <c r="NZZ1419" s="333"/>
      <c r="OAA1419" s="333"/>
      <c r="OAB1419" s="333"/>
      <c r="OAC1419" s="333"/>
      <c r="OAD1419" s="333"/>
      <c r="OAE1419" s="333"/>
      <c r="OAF1419" s="333"/>
      <c r="OAG1419" s="333"/>
      <c r="OAH1419" s="333"/>
      <c r="OAI1419" s="333"/>
      <c r="OAJ1419" s="333"/>
      <c r="OAK1419" s="333"/>
      <c r="OAL1419" s="333"/>
      <c r="OAM1419" s="333"/>
      <c r="OAN1419" s="333"/>
      <c r="OAO1419" s="333"/>
      <c r="OAP1419" s="333"/>
      <c r="OAQ1419" s="333"/>
      <c r="OAR1419" s="333"/>
      <c r="OAS1419" s="333"/>
      <c r="OAT1419" s="333"/>
      <c r="OAU1419" s="333"/>
      <c r="OAV1419" s="333"/>
      <c r="OAW1419" s="333"/>
      <c r="OAX1419" s="333"/>
      <c r="OAY1419" s="333"/>
      <c r="OAZ1419" s="333"/>
      <c r="OBA1419" s="333"/>
      <c r="OBB1419" s="333"/>
      <c r="OBC1419" s="333"/>
      <c r="OBD1419" s="333"/>
      <c r="OBE1419" s="333"/>
      <c r="OBF1419" s="333"/>
      <c r="OBG1419" s="333"/>
      <c r="OBH1419" s="333"/>
      <c r="OBI1419" s="333"/>
      <c r="OBJ1419" s="333"/>
      <c r="OBK1419" s="333"/>
      <c r="OBL1419" s="333"/>
      <c r="OBM1419" s="333"/>
      <c r="OBN1419" s="333"/>
      <c r="OBO1419" s="333"/>
      <c r="OBP1419" s="333"/>
      <c r="OBQ1419" s="333"/>
      <c r="OBR1419" s="333"/>
      <c r="OBS1419" s="333"/>
      <c r="OBT1419" s="333"/>
      <c r="OBU1419" s="333"/>
      <c r="OBV1419" s="333"/>
      <c r="OBW1419" s="333"/>
      <c r="OBX1419" s="333"/>
      <c r="OBY1419" s="333"/>
      <c r="OBZ1419" s="333"/>
      <c r="OCA1419" s="333"/>
      <c r="OCB1419" s="333"/>
      <c r="OCC1419" s="333"/>
      <c r="OCD1419" s="333"/>
      <c r="OCE1419" s="333"/>
      <c r="OCF1419" s="333"/>
      <c r="OCG1419" s="333"/>
      <c r="OCH1419" s="333"/>
      <c r="OCI1419" s="333"/>
      <c r="OCJ1419" s="333"/>
      <c r="OCK1419" s="333"/>
      <c r="OCL1419" s="333"/>
      <c r="OCM1419" s="333"/>
      <c r="OCN1419" s="333"/>
      <c r="OCO1419" s="333"/>
      <c r="OCP1419" s="333"/>
      <c r="OCQ1419" s="333"/>
      <c r="OCR1419" s="333"/>
      <c r="OCS1419" s="333"/>
      <c r="OCT1419" s="333"/>
      <c r="OCU1419" s="333"/>
      <c r="OCV1419" s="333"/>
      <c r="OCW1419" s="333"/>
      <c r="OCX1419" s="333"/>
      <c r="OCY1419" s="333"/>
      <c r="OCZ1419" s="333"/>
      <c r="ODA1419" s="333"/>
      <c r="ODB1419" s="333"/>
      <c r="ODC1419" s="333"/>
      <c r="ODD1419" s="333"/>
      <c r="ODE1419" s="333"/>
      <c r="ODF1419" s="333"/>
      <c r="ODG1419" s="333"/>
      <c r="ODH1419" s="333"/>
      <c r="ODI1419" s="333"/>
      <c r="ODJ1419" s="333"/>
      <c r="ODK1419" s="333"/>
      <c r="ODL1419" s="333"/>
      <c r="ODM1419" s="333"/>
      <c r="ODN1419" s="333"/>
      <c r="ODO1419" s="333"/>
      <c r="ODP1419" s="333"/>
      <c r="ODQ1419" s="333"/>
      <c r="ODR1419" s="333"/>
      <c r="ODS1419" s="333"/>
      <c r="ODT1419" s="333"/>
      <c r="ODU1419" s="333"/>
      <c r="ODV1419" s="333"/>
      <c r="ODW1419" s="333"/>
      <c r="ODX1419" s="333"/>
      <c r="ODY1419" s="333"/>
      <c r="ODZ1419" s="333"/>
      <c r="OEA1419" s="333"/>
      <c r="OEB1419" s="333"/>
      <c r="OEC1419" s="333"/>
      <c r="OED1419" s="333"/>
      <c r="OEE1419" s="333"/>
      <c r="OEF1419" s="333"/>
      <c r="OEG1419" s="333"/>
      <c r="OEH1419" s="333"/>
      <c r="OEI1419" s="333"/>
      <c r="OEJ1419" s="333"/>
      <c r="OEK1419" s="333"/>
      <c r="OEL1419" s="333"/>
      <c r="OEM1419" s="333"/>
      <c r="OEN1419" s="333"/>
      <c r="OEO1419" s="333"/>
      <c r="OEP1419" s="333"/>
      <c r="OEQ1419" s="333"/>
      <c r="OER1419" s="333"/>
      <c r="OES1419" s="333"/>
      <c r="OET1419" s="333"/>
      <c r="OEU1419" s="333"/>
      <c r="OEV1419" s="333"/>
      <c r="OEW1419" s="333"/>
      <c r="OEX1419" s="333"/>
      <c r="OEY1419" s="333"/>
      <c r="OEZ1419" s="333"/>
      <c r="OFA1419" s="333"/>
      <c r="OFB1419" s="333"/>
      <c r="OFC1419" s="333"/>
      <c r="OFD1419" s="333"/>
      <c r="OFE1419" s="333"/>
      <c r="OFF1419" s="333"/>
      <c r="OFG1419" s="333"/>
      <c r="OFH1419" s="333"/>
      <c r="OFI1419" s="333"/>
      <c r="OFJ1419" s="333"/>
      <c r="OFK1419" s="333"/>
      <c r="OFL1419" s="333"/>
      <c r="OFM1419" s="333"/>
      <c r="OFN1419" s="333"/>
      <c r="OFO1419" s="333"/>
      <c r="OFP1419" s="333"/>
      <c r="OFQ1419" s="333"/>
      <c r="OFR1419" s="333"/>
      <c r="OFS1419" s="333"/>
      <c r="OFT1419" s="333"/>
      <c r="OFU1419" s="333"/>
      <c r="OFV1419" s="333"/>
      <c r="OFW1419" s="333"/>
      <c r="OFX1419" s="333"/>
      <c r="OFY1419" s="333"/>
      <c r="OFZ1419" s="333"/>
      <c r="OGA1419" s="333"/>
      <c r="OGB1419" s="333"/>
      <c r="OGC1419" s="333"/>
      <c r="OGD1419" s="333"/>
      <c r="OGE1419" s="333"/>
      <c r="OGF1419" s="333"/>
      <c r="OGG1419" s="333"/>
      <c r="OGH1419" s="333"/>
      <c r="OGI1419" s="333"/>
      <c r="OGJ1419" s="333"/>
      <c r="OGK1419" s="333"/>
      <c r="OGL1419" s="333"/>
      <c r="OGM1419" s="333"/>
      <c r="OGN1419" s="333"/>
      <c r="OGO1419" s="333"/>
      <c r="OGP1419" s="333"/>
      <c r="OGQ1419" s="333"/>
      <c r="OGR1419" s="333"/>
      <c r="OGS1419" s="333"/>
      <c r="OGT1419" s="333"/>
      <c r="OGU1419" s="333"/>
      <c r="OGV1419" s="333"/>
      <c r="OGW1419" s="333"/>
      <c r="OGX1419" s="333"/>
      <c r="OGY1419" s="333"/>
      <c r="OGZ1419" s="333"/>
      <c r="OHA1419" s="333"/>
      <c r="OHB1419" s="333"/>
      <c r="OHC1419" s="333"/>
      <c r="OHD1419" s="333"/>
      <c r="OHE1419" s="333"/>
      <c r="OHF1419" s="333"/>
      <c r="OHG1419" s="333"/>
      <c r="OHH1419" s="333"/>
      <c r="OHI1419" s="333"/>
      <c r="OHJ1419" s="333"/>
      <c r="OHK1419" s="333"/>
      <c r="OHL1419" s="333"/>
      <c r="OHM1419" s="333"/>
      <c r="OHN1419" s="333"/>
      <c r="OHO1419" s="333"/>
      <c r="OHP1419" s="333"/>
      <c r="OHQ1419" s="333"/>
      <c r="OHR1419" s="333"/>
      <c r="OHS1419" s="333"/>
      <c r="OHT1419" s="333"/>
      <c r="OHU1419" s="333"/>
      <c r="OHV1419" s="333"/>
      <c r="OHW1419" s="333"/>
      <c r="OHX1419" s="333"/>
      <c r="OHY1419" s="333"/>
      <c r="OHZ1419" s="333"/>
      <c r="OIA1419" s="333"/>
      <c r="OIB1419" s="333"/>
      <c r="OIC1419" s="333"/>
      <c r="OID1419" s="333"/>
      <c r="OIE1419" s="333"/>
      <c r="OIF1419" s="333"/>
      <c r="OIG1419" s="333"/>
      <c r="OIH1419" s="333"/>
      <c r="OII1419" s="333"/>
      <c r="OIJ1419" s="333"/>
      <c r="OIK1419" s="333"/>
      <c r="OIL1419" s="333"/>
      <c r="OIM1419" s="333"/>
      <c r="OIN1419" s="333"/>
      <c r="OIO1419" s="333"/>
      <c r="OIP1419" s="333"/>
      <c r="OIQ1419" s="333"/>
      <c r="OIR1419" s="333"/>
      <c r="OIS1419" s="333"/>
      <c r="OIT1419" s="333"/>
      <c r="OIU1419" s="333"/>
      <c r="OIV1419" s="333"/>
      <c r="OIW1419" s="333"/>
      <c r="OIX1419" s="333"/>
      <c r="OIY1419" s="333"/>
      <c r="OIZ1419" s="333"/>
      <c r="OJA1419" s="333"/>
      <c r="OJB1419" s="333"/>
      <c r="OJC1419" s="333"/>
      <c r="OJD1419" s="333"/>
      <c r="OJE1419" s="333"/>
      <c r="OJF1419" s="333"/>
      <c r="OJG1419" s="333"/>
      <c r="OJH1419" s="333"/>
      <c r="OJI1419" s="333"/>
      <c r="OJJ1419" s="333"/>
      <c r="OJK1419" s="333"/>
      <c r="OJL1419" s="333"/>
      <c r="OJM1419" s="333"/>
      <c r="OJN1419" s="333"/>
      <c r="OJO1419" s="333"/>
      <c r="OJP1419" s="333"/>
      <c r="OJQ1419" s="333"/>
      <c r="OJR1419" s="333"/>
      <c r="OJS1419" s="333"/>
      <c r="OJT1419" s="333"/>
      <c r="OJU1419" s="333"/>
      <c r="OJV1419" s="333"/>
      <c r="OJW1419" s="333"/>
      <c r="OJX1419" s="333"/>
      <c r="OJY1419" s="333"/>
      <c r="OJZ1419" s="333"/>
      <c r="OKA1419" s="333"/>
      <c r="OKB1419" s="333"/>
      <c r="OKC1419" s="333"/>
      <c r="OKD1419" s="333"/>
      <c r="OKE1419" s="333"/>
      <c r="OKF1419" s="333"/>
      <c r="OKG1419" s="333"/>
      <c r="OKH1419" s="333"/>
      <c r="OKI1419" s="333"/>
      <c r="OKJ1419" s="333"/>
      <c r="OKK1419" s="333"/>
      <c r="OKL1419" s="333"/>
      <c r="OKM1419" s="333"/>
      <c r="OKN1419" s="333"/>
      <c r="OKO1419" s="333"/>
      <c r="OKP1419" s="333"/>
      <c r="OKQ1419" s="333"/>
      <c r="OKR1419" s="333"/>
      <c r="OKS1419" s="333"/>
      <c r="OKT1419" s="333"/>
      <c r="OKU1419" s="333"/>
      <c r="OKV1419" s="333"/>
      <c r="OKW1419" s="333"/>
      <c r="OKX1419" s="333"/>
      <c r="OKY1419" s="333"/>
      <c r="OKZ1419" s="333"/>
      <c r="OLA1419" s="333"/>
      <c r="OLB1419" s="333"/>
      <c r="OLC1419" s="333"/>
      <c r="OLD1419" s="333"/>
      <c r="OLE1419" s="333"/>
      <c r="OLF1419" s="333"/>
      <c r="OLG1419" s="333"/>
      <c r="OLH1419" s="333"/>
      <c r="OLI1419" s="333"/>
      <c r="OLJ1419" s="333"/>
      <c r="OLK1419" s="333"/>
      <c r="OLL1419" s="333"/>
      <c r="OLM1419" s="333"/>
      <c r="OLN1419" s="333"/>
      <c r="OLO1419" s="333"/>
      <c r="OLP1419" s="333"/>
      <c r="OLQ1419" s="333"/>
      <c r="OLR1419" s="333"/>
      <c r="OLS1419" s="333"/>
      <c r="OLT1419" s="333"/>
      <c r="OLU1419" s="333"/>
      <c r="OLV1419" s="333"/>
      <c r="OLW1419" s="333"/>
      <c r="OLX1419" s="333"/>
      <c r="OLY1419" s="333"/>
      <c r="OLZ1419" s="333"/>
      <c r="OMA1419" s="333"/>
      <c r="OMB1419" s="333"/>
      <c r="OMC1419" s="333"/>
      <c r="OMD1419" s="333"/>
      <c r="OME1419" s="333"/>
      <c r="OMF1419" s="333"/>
      <c r="OMG1419" s="333"/>
      <c r="OMH1419" s="333"/>
      <c r="OMI1419" s="333"/>
      <c r="OMJ1419" s="333"/>
      <c r="OMK1419" s="333"/>
      <c r="OML1419" s="333"/>
      <c r="OMM1419" s="333"/>
      <c r="OMN1419" s="333"/>
      <c r="OMO1419" s="333"/>
      <c r="OMP1419" s="333"/>
      <c r="OMQ1419" s="333"/>
      <c r="OMR1419" s="333"/>
      <c r="OMS1419" s="333"/>
      <c r="OMT1419" s="333"/>
      <c r="OMU1419" s="333"/>
      <c r="OMV1419" s="333"/>
      <c r="OMW1419" s="333"/>
      <c r="OMX1419" s="333"/>
      <c r="OMY1419" s="333"/>
      <c r="OMZ1419" s="333"/>
      <c r="ONA1419" s="333"/>
      <c r="ONB1419" s="333"/>
      <c r="ONC1419" s="333"/>
      <c r="OND1419" s="333"/>
      <c r="ONE1419" s="333"/>
      <c r="ONF1419" s="333"/>
      <c r="ONG1419" s="333"/>
      <c r="ONH1419" s="333"/>
      <c r="ONI1419" s="333"/>
      <c r="ONJ1419" s="333"/>
      <c r="ONK1419" s="333"/>
      <c r="ONL1419" s="333"/>
      <c r="ONM1419" s="333"/>
      <c r="ONN1419" s="333"/>
      <c r="ONO1419" s="333"/>
      <c r="ONP1419" s="333"/>
      <c r="ONQ1419" s="333"/>
      <c r="ONR1419" s="333"/>
      <c r="ONS1419" s="333"/>
      <c r="ONT1419" s="333"/>
      <c r="ONU1419" s="333"/>
      <c r="ONV1419" s="333"/>
      <c r="ONW1419" s="333"/>
      <c r="ONX1419" s="333"/>
      <c r="ONY1419" s="333"/>
      <c r="ONZ1419" s="333"/>
      <c r="OOA1419" s="333"/>
      <c r="OOB1419" s="333"/>
      <c r="OOC1419" s="333"/>
      <c r="OOD1419" s="333"/>
      <c r="OOE1419" s="333"/>
      <c r="OOF1419" s="333"/>
      <c r="OOG1419" s="333"/>
      <c r="OOH1419" s="333"/>
      <c r="OOI1419" s="333"/>
      <c r="OOJ1419" s="333"/>
      <c r="OOK1419" s="333"/>
      <c r="OOL1419" s="333"/>
      <c r="OOM1419" s="333"/>
      <c r="OON1419" s="333"/>
      <c r="OOO1419" s="333"/>
      <c r="OOP1419" s="333"/>
      <c r="OOQ1419" s="333"/>
      <c r="OOR1419" s="333"/>
      <c r="OOS1419" s="333"/>
      <c r="OOT1419" s="333"/>
      <c r="OOU1419" s="333"/>
      <c r="OOV1419" s="333"/>
      <c r="OOW1419" s="333"/>
      <c r="OOX1419" s="333"/>
      <c r="OOY1419" s="333"/>
      <c r="OOZ1419" s="333"/>
      <c r="OPA1419" s="333"/>
      <c r="OPB1419" s="333"/>
      <c r="OPC1419" s="333"/>
      <c r="OPD1419" s="333"/>
      <c r="OPE1419" s="333"/>
      <c r="OPF1419" s="333"/>
      <c r="OPG1419" s="333"/>
      <c r="OPH1419" s="333"/>
      <c r="OPI1419" s="333"/>
      <c r="OPJ1419" s="333"/>
      <c r="OPK1419" s="333"/>
      <c r="OPL1419" s="333"/>
      <c r="OPM1419" s="333"/>
      <c r="OPN1419" s="333"/>
      <c r="OPO1419" s="333"/>
      <c r="OPP1419" s="333"/>
      <c r="OPQ1419" s="333"/>
      <c r="OPR1419" s="333"/>
      <c r="OPS1419" s="333"/>
      <c r="OPT1419" s="333"/>
      <c r="OPU1419" s="333"/>
      <c r="OPV1419" s="333"/>
      <c r="OPW1419" s="333"/>
      <c r="OPX1419" s="333"/>
      <c r="OPY1419" s="333"/>
      <c r="OPZ1419" s="333"/>
      <c r="OQA1419" s="333"/>
      <c r="OQB1419" s="333"/>
      <c r="OQC1419" s="333"/>
      <c r="OQD1419" s="333"/>
      <c r="OQE1419" s="333"/>
      <c r="OQF1419" s="333"/>
      <c r="OQG1419" s="333"/>
      <c r="OQH1419" s="333"/>
      <c r="OQI1419" s="333"/>
      <c r="OQJ1419" s="333"/>
      <c r="OQK1419" s="333"/>
      <c r="OQL1419" s="333"/>
      <c r="OQM1419" s="333"/>
      <c r="OQN1419" s="333"/>
      <c r="OQO1419" s="333"/>
      <c r="OQP1419" s="333"/>
      <c r="OQQ1419" s="333"/>
      <c r="OQR1419" s="333"/>
      <c r="OQS1419" s="333"/>
      <c r="OQT1419" s="333"/>
      <c r="OQU1419" s="333"/>
      <c r="OQV1419" s="333"/>
      <c r="OQW1419" s="333"/>
      <c r="OQX1419" s="333"/>
      <c r="OQY1419" s="333"/>
      <c r="OQZ1419" s="333"/>
      <c r="ORA1419" s="333"/>
      <c r="ORB1419" s="333"/>
      <c r="ORC1419" s="333"/>
      <c r="ORD1419" s="333"/>
      <c r="ORE1419" s="333"/>
      <c r="ORF1419" s="333"/>
      <c r="ORG1419" s="333"/>
      <c r="ORH1419" s="333"/>
      <c r="ORI1419" s="333"/>
      <c r="ORJ1419" s="333"/>
      <c r="ORK1419" s="333"/>
      <c r="ORL1419" s="333"/>
      <c r="ORM1419" s="333"/>
      <c r="ORN1419" s="333"/>
      <c r="ORO1419" s="333"/>
      <c r="ORP1419" s="333"/>
      <c r="ORQ1419" s="333"/>
      <c r="ORR1419" s="333"/>
      <c r="ORS1419" s="333"/>
      <c r="ORT1419" s="333"/>
      <c r="ORU1419" s="333"/>
      <c r="ORV1419" s="333"/>
      <c r="ORW1419" s="333"/>
      <c r="ORX1419" s="333"/>
      <c r="ORY1419" s="333"/>
      <c r="ORZ1419" s="333"/>
      <c r="OSA1419" s="333"/>
      <c r="OSB1419" s="333"/>
      <c r="OSC1419" s="333"/>
      <c r="OSD1419" s="333"/>
      <c r="OSE1419" s="333"/>
      <c r="OSF1419" s="333"/>
      <c r="OSG1419" s="333"/>
      <c r="OSH1419" s="333"/>
      <c r="OSI1419" s="333"/>
      <c r="OSJ1419" s="333"/>
      <c r="OSK1419" s="333"/>
      <c r="OSL1419" s="333"/>
      <c r="OSM1419" s="333"/>
      <c r="OSN1419" s="333"/>
      <c r="OSO1419" s="333"/>
      <c r="OSP1419" s="333"/>
      <c r="OSQ1419" s="333"/>
      <c r="OSR1419" s="333"/>
      <c r="OSS1419" s="333"/>
      <c r="OST1419" s="333"/>
      <c r="OSU1419" s="333"/>
      <c r="OSV1419" s="333"/>
      <c r="OSW1419" s="333"/>
      <c r="OSX1419" s="333"/>
      <c r="OSY1419" s="333"/>
      <c r="OSZ1419" s="333"/>
      <c r="OTA1419" s="333"/>
      <c r="OTB1419" s="333"/>
      <c r="OTC1419" s="333"/>
      <c r="OTD1419" s="333"/>
      <c r="OTE1419" s="333"/>
      <c r="OTF1419" s="333"/>
      <c r="OTG1419" s="333"/>
      <c r="OTH1419" s="333"/>
      <c r="OTI1419" s="333"/>
      <c r="OTJ1419" s="333"/>
      <c r="OTK1419" s="333"/>
      <c r="OTL1419" s="333"/>
      <c r="OTM1419" s="333"/>
      <c r="OTN1419" s="333"/>
      <c r="OTO1419" s="333"/>
      <c r="OTP1419" s="333"/>
      <c r="OTQ1419" s="333"/>
      <c r="OTR1419" s="333"/>
      <c r="OTS1419" s="333"/>
      <c r="OTT1419" s="333"/>
      <c r="OTU1419" s="333"/>
      <c r="OTV1419" s="333"/>
      <c r="OTW1419" s="333"/>
      <c r="OTX1419" s="333"/>
      <c r="OTY1419" s="333"/>
      <c r="OTZ1419" s="333"/>
      <c r="OUA1419" s="333"/>
      <c r="OUB1419" s="333"/>
      <c r="OUC1419" s="333"/>
      <c r="OUD1419" s="333"/>
      <c r="OUE1419" s="333"/>
      <c r="OUF1419" s="333"/>
      <c r="OUG1419" s="333"/>
      <c r="OUH1419" s="333"/>
      <c r="OUI1419" s="333"/>
      <c r="OUJ1419" s="333"/>
      <c r="OUK1419" s="333"/>
      <c r="OUL1419" s="333"/>
      <c r="OUM1419" s="333"/>
      <c r="OUN1419" s="333"/>
      <c r="OUO1419" s="333"/>
      <c r="OUP1419" s="333"/>
      <c r="OUQ1419" s="333"/>
      <c r="OUR1419" s="333"/>
      <c r="OUS1419" s="333"/>
      <c r="OUT1419" s="333"/>
      <c r="OUU1419" s="333"/>
      <c r="OUV1419" s="333"/>
      <c r="OUW1419" s="333"/>
      <c r="OUX1419" s="333"/>
      <c r="OUY1419" s="333"/>
      <c r="OUZ1419" s="333"/>
      <c r="OVA1419" s="333"/>
      <c r="OVB1419" s="333"/>
      <c r="OVC1419" s="333"/>
      <c r="OVD1419" s="333"/>
      <c r="OVE1419" s="333"/>
      <c r="OVF1419" s="333"/>
      <c r="OVG1419" s="333"/>
      <c r="OVH1419" s="333"/>
      <c r="OVI1419" s="333"/>
      <c r="OVJ1419" s="333"/>
      <c r="OVK1419" s="333"/>
      <c r="OVL1419" s="333"/>
      <c r="OVM1419" s="333"/>
      <c r="OVN1419" s="333"/>
      <c r="OVO1419" s="333"/>
      <c r="OVP1419" s="333"/>
      <c r="OVQ1419" s="333"/>
      <c r="OVR1419" s="333"/>
      <c r="OVS1419" s="333"/>
      <c r="OVT1419" s="333"/>
      <c r="OVU1419" s="333"/>
      <c r="OVV1419" s="333"/>
      <c r="OVW1419" s="333"/>
      <c r="OVX1419" s="333"/>
      <c r="OVY1419" s="333"/>
      <c r="OVZ1419" s="333"/>
      <c r="OWA1419" s="333"/>
      <c r="OWB1419" s="333"/>
      <c r="OWC1419" s="333"/>
      <c r="OWD1419" s="333"/>
      <c r="OWE1419" s="333"/>
      <c r="OWF1419" s="333"/>
      <c r="OWG1419" s="333"/>
      <c r="OWH1419" s="333"/>
      <c r="OWI1419" s="333"/>
      <c r="OWJ1419" s="333"/>
      <c r="OWK1419" s="333"/>
      <c r="OWL1419" s="333"/>
      <c r="OWM1419" s="333"/>
      <c r="OWN1419" s="333"/>
      <c r="OWO1419" s="333"/>
      <c r="OWP1419" s="333"/>
      <c r="OWQ1419" s="333"/>
      <c r="OWR1419" s="333"/>
      <c r="OWS1419" s="333"/>
      <c r="OWT1419" s="333"/>
      <c r="OWU1419" s="333"/>
      <c r="OWV1419" s="333"/>
      <c r="OWW1419" s="333"/>
      <c r="OWX1419" s="333"/>
      <c r="OWY1419" s="333"/>
      <c r="OWZ1419" s="333"/>
      <c r="OXA1419" s="333"/>
      <c r="OXB1419" s="333"/>
      <c r="OXC1419" s="333"/>
      <c r="OXD1419" s="333"/>
      <c r="OXE1419" s="333"/>
      <c r="OXF1419" s="333"/>
      <c r="OXG1419" s="333"/>
      <c r="OXH1419" s="333"/>
      <c r="OXI1419" s="333"/>
      <c r="OXJ1419" s="333"/>
      <c r="OXK1419" s="333"/>
      <c r="OXL1419" s="333"/>
      <c r="OXM1419" s="333"/>
      <c r="OXN1419" s="333"/>
      <c r="OXO1419" s="333"/>
      <c r="OXP1419" s="333"/>
      <c r="OXQ1419" s="333"/>
      <c r="OXR1419" s="333"/>
      <c r="OXS1419" s="333"/>
      <c r="OXT1419" s="333"/>
      <c r="OXU1419" s="333"/>
      <c r="OXV1419" s="333"/>
      <c r="OXW1419" s="333"/>
      <c r="OXX1419" s="333"/>
      <c r="OXY1419" s="333"/>
      <c r="OXZ1419" s="333"/>
      <c r="OYA1419" s="333"/>
      <c r="OYB1419" s="333"/>
      <c r="OYC1419" s="333"/>
      <c r="OYD1419" s="333"/>
      <c r="OYE1419" s="333"/>
      <c r="OYF1419" s="333"/>
      <c r="OYG1419" s="333"/>
      <c r="OYH1419" s="333"/>
      <c r="OYI1419" s="333"/>
      <c r="OYJ1419" s="333"/>
      <c r="OYK1419" s="333"/>
      <c r="OYL1419" s="333"/>
      <c r="OYM1419" s="333"/>
      <c r="OYN1419" s="333"/>
      <c r="OYO1419" s="333"/>
      <c r="OYP1419" s="333"/>
      <c r="OYQ1419" s="333"/>
      <c r="OYR1419" s="333"/>
      <c r="OYS1419" s="333"/>
      <c r="OYT1419" s="333"/>
      <c r="OYU1419" s="333"/>
      <c r="OYV1419" s="333"/>
      <c r="OYW1419" s="333"/>
      <c r="OYX1419" s="333"/>
      <c r="OYY1419" s="333"/>
      <c r="OYZ1419" s="333"/>
      <c r="OZA1419" s="333"/>
      <c r="OZB1419" s="333"/>
      <c r="OZC1419" s="333"/>
      <c r="OZD1419" s="333"/>
      <c r="OZE1419" s="333"/>
      <c r="OZF1419" s="333"/>
      <c r="OZG1419" s="333"/>
      <c r="OZH1419" s="333"/>
      <c r="OZI1419" s="333"/>
      <c r="OZJ1419" s="333"/>
      <c r="OZK1419" s="333"/>
      <c r="OZL1419" s="333"/>
      <c r="OZM1419" s="333"/>
      <c r="OZN1419" s="333"/>
      <c r="OZO1419" s="333"/>
      <c r="OZP1419" s="333"/>
      <c r="OZQ1419" s="333"/>
      <c r="OZR1419" s="333"/>
      <c r="OZS1419" s="333"/>
      <c r="OZT1419" s="333"/>
      <c r="OZU1419" s="333"/>
      <c r="OZV1419" s="333"/>
      <c r="OZW1419" s="333"/>
      <c r="OZX1419" s="333"/>
      <c r="OZY1419" s="333"/>
      <c r="OZZ1419" s="333"/>
      <c r="PAA1419" s="333"/>
      <c r="PAB1419" s="333"/>
      <c r="PAC1419" s="333"/>
      <c r="PAD1419" s="333"/>
      <c r="PAE1419" s="333"/>
      <c r="PAF1419" s="333"/>
      <c r="PAG1419" s="333"/>
      <c r="PAH1419" s="333"/>
      <c r="PAI1419" s="333"/>
      <c r="PAJ1419" s="333"/>
      <c r="PAK1419" s="333"/>
      <c r="PAL1419" s="333"/>
      <c r="PAM1419" s="333"/>
      <c r="PAN1419" s="333"/>
      <c r="PAO1419" s="333"/>
      <c r="PAP1419" s="333"/>
      <c r="PAQ1419" s="333"/>
      <c r="PAR1419" s="333"/>
      <c r="PAS1419" s="333"/>
      <c r="PAT1419" s="333"/>
      <c r="PAU1419" s="333"/>
      <c r="PAV1419" s="333"/>
      <c r="PAW1419" s="333"/>
      <c r="PAX1419" s="333"/>
      <c r="PAY1419" s="333"/>
      <c r="PAZ1419" s="333"/>
      <c r="PBA1419" s="333"/>
      <c r="PBB1419" s="333"/>
      <c r="PBC1419" s="333"/>
      <c r="PBD1419" s="333"/>
      <c r="PBE1419" s="333"/>
      <c r="PBF1419" s="333"/>
      <c r="PBG1419" s="333"/>
      <c r="PBH1419" s="333"/>
      <c r="PBI1419" s="333"/>
      <c r="PBJ1419" s="333"/>
      <c r="PBK1419" s="333"/>
      <c r="PBL1419" s="333"/>
      <c r="PBM1419" s="333"/>
      <c r="PBN1419" s="333"/>
      <c r="PBO1419" s="333"/>
      <c r="PBP1419" s="333"/>
      <c r="PBQ1419" s="333"/>
      <c r="PBR1419" s="333"/>
      <c r="PBS1419" s="333"/>
      <c r="PBT1419" s="333"/>
      <c r="PBU1419" s="333"/>
      <c r="PBV1419" s="333"/>
      <c r="PBW1419" s="333"/>
      <c r="PBX1419" s="333"/>
      <c r="PBY1419" s="333"/>
      <c r="PBZ1419" s="333"/>
      <c r="PCA1419" s="333"/>
      <c r="PCB1419" s="333"/>
      <c r="PCC1419" s="333"/>
      <c r="PCD1419" s="333"/>
      <c r="PCE1419" s="333"/>
      <c r="PCF1419" s="333"/>
      <c r="PCG1419" s="333"/>
      <c r="PCH1419" s="333"/>
      <c r="PCI1419" s="333"/>
      <c r="PCJ1419" s="333"/>
      <c r="PCK1419" s="333"/>
      <c r="PCL1419" s="333"/>
      <c r="PCM1419" s="333"/>
      <c r="PCN1419" s="333"/>
      <c r="PCO1419" s="333"/>
      <c r="PCP1419" s="333"/>
      <c r="PCQ1419" s="333"/>
      <c r="PCR1419" s="333"/>
      <c r="PCS1419" s="333"/>
      <c r="PCT1419" s="333"/>
      <c r="PCU1419" s="333"/>
      <c r="PCV1419" s="333"/>
      <c r="PCW1419" s="333"/>
      <c r="PCX1419" s="333"/>
      <c r="PCY1419" s="333"/>
      <c r="PCZ1419" s="333"/>
      <c r="PDA1419" s="333"/>
      <c r="PDB1419" s="333"/>
      <c r="PDC1419" s="333"/>
      <c r="PDD1419" s="333"/>
      <c r="PDE1419" s="333"/>
      <c r="PDF1419" s="333"/>
      <c r="PDG1419" s="333"/>
      <c r="PDH1419" s="333"/>
      <c r="PDI1419" s="333"/>
      <c r="PDJ1419" s="333"/>
      <c r="PDK1419" s="333"/>
      <c r="PDL1419" s="333"/>
      <c r="PDM1419" s="333"/>
      <c r="PDN1419" s="333"/>
      <c r="PDO1419" s="333"/>
      <c r="PDP1419" s="333"/>
      <c r="PDQ1419" s="333"/>
      <c r="PDR1419" s="333"/>
      <c r="PDS1419" s="333"/>
      <c r="PDT1419" s="333"/>
      <c r="PDU1419" s="333"/>
      <c r="PDV1419" s="333"/>
      <c r="PDW1419" s="333"/>
      <c r="PDX1419" s="333"/>
      <c r="PDY1419" s="333"/>
      <c r="PDZ1419" s="333"/>
      <c r="PEA1419" s="333"/>
      <c r="PEB1419" s="333"/>
      <c r="PEC1419" s="333"/>
      <c r="PED1419" s="333"/>
      <c r="PEE1419" s="333"/>
      <c r="PEF1419" s="333"/>
      <c r="PEG1419" s="333"/>
      <c r="PEH1419" s="333"/>
      <c r="PEI1419" s="333"/>
      <c r="PEJ1419" s="333"/>
      <c r="PEK1419" s="333"/>
      <c r="PEL1419" s="333"/>
      <c r="PEM1419" s="333"/>
      <c r="PEN1419" s="333"/>
      <c r="PEO1419" s="333"/>
      <c r="PEP1419" s="333"/>
      <c r="PEQ1419" s="333"/>
      <c r="PER1419" s="333"/>
      <c r="PES1419" s="333"/>
      <c r="PET1419" s="333"/>
      <c r="PEU1419" s="333"/>
      <c r="PEV1419" s="333"/>
      <c r="PEW1419" s="333"/>
      <c r="PEX1419" s="333"/>
      <c r="PEY1419" s="333"/>
      <c r="PEZ1419" s="333"/>
      <c r="PFA1419" s="333"/>
      <c r="PFB1419" s="333"/>
      <c r="PFC1419" s="333"/>
      <c r="PFD1419" s="333"/>
      <c r="PFE1419" s="333"/>
      <c r="PFF1419" s="333"/>
      <c r="PFG1419" s="333"/>
      <c r="PFH1419" s="333"/>
      <c r="PFI1419" s="333"/>
      <c r="PFJ1419" s="333"/>
      <c r="PFK1419" s="333"/>
      <c r="PFL1419" s="333"/>
      <c r="PFM1419" s="333"/>
      <c r="PFN1419" s="333"/>
      <c r="PFO1419" s="333"/>
      <c r="PFP1419" s="333"/>
      <c r="PFQ1419" s="333"/>
      <c r="PFR1419" s="333"/>
      <c r="PFS1419" s="333"/>
      <c r="PFT1419" s="333"/>
      <c r="PFU1419" s="333"/>
      <c r="PFV1419" s="333"/>
      <c r="PFW1419" s="333"/>
      <c r="PFX1419" s="333"/>
      <c r="PFY1419" s="333"/>
      <c r="PFZ1419" s="333"/>
      <c r="PGA1419" s="333"/>
      <c r="PGB1419" s="333"/>
      <c r="PGC1419" s="333"/>
      <c r="PGD1419" s="333"/>
      <c r="PGE1419" s="333"/>
      <c r="PGF1419" s="333"/>
      <c r="PGG1419" s="333"/>
      <c r="PGH1419" s="333"/>
      <c r="PGI1419" s="333"/>
      <c r="PGJ1419" s="333"/>
      <c r="PGK1419" s="333"/>
      <c r="PGL1419" s="333"/>
      <c r="PGM1419" s="333"/>
      <c r="PGN1419" s="333"/>
      <c r="PGO1419" s="333"/>
      <c r="PGP1419" s="333"/>
      <c r="PGQ1419" s="333"/>
      <c r="PGR1419" s="333"/>
      <c r="PGS1419" s="333"/>
      <c r="PGT1419" s="333"/>
      <c r="PGU1419" s="333"/>
      <c r="PGV1419" s="333"/>
      <c r="PGW1419" s="333"/>
      <c r="PGX1419" s="333"/>
      <c r="PGY1419" s="333"/>
      <c r="PGZ1419" s="333"/>
      <c r="PHA1419" s="333"/>
      <c r="PHB1419" s="333"/>
      <c r="PHC1419" s="333"/>
      <c r="PHD1419" s="333"/>
      <c r="PHE1419" s="333"/>
      <c r="PHF1419" s="333"/>
      <c r="PHG1419" s="333"/>
      <c r="PHH1419" s="333"/>
      <c r="PHI1419" s="333"/>
      <c r="PHJ1419" s="333"/>
      <c r="PHK1419" s="333"/>
      <c r="PHL1419" s="333"/>
      <c r="PHM1419" s="333"/>
      <c r="PHN1419" s="333"/>
      <c r="PHO1419" s="333"/>
      <c r="PHP1419" s="333"/>
      <c r="PHQ1419" s="333"/>
      <c r="PHR1419" s="333"/>
      <c r="PHS1419" s="333"/>
      <c r="PHT1419" s="333"/>
      <c r="PHU1419" s="333"/>
      <c r="PHV1419" s="333"/>
      <c r="PHW1419" s="333"/>
      <c r="PHX1419" s="333"/>
      <c r="PHY1419" s="333"/>
      <c r="PHZ1419" s="333"/>
      <c r="PIA1419" s="333"/>
      <c r="PIB1419" s="333"/>
      <c r="PIC1419" s="333"/>
      <c r="PID1419" s="333"/>
      <c r="PIE1419" s="333"/>
      <c r="PIF1419" s="333"/>
      <c r="PIG1419" s="333"/>
      <c r="PIH1419" s="333"/>
      <c r="PII1419" s="333"/>
      <c r="PIJ1419" s="333"/>
      <c r="PIK1419" s="333"/>
      <c r="PIL1419" s="333"/>
      <c r="PIM1419" s="333"/>
      <c r="PIN1419" s="333"/>
      <c r="PIO1419" s="333"/>
      <c r="PIP1419" s="333"/>
      <c r="PIQ1419" s="333"/>
      <c r="PIR1419" s="333"/>
      <c r="PIS1419" s="333"/>
      <c r="PIT1419" s="333"/>
      <c r="PIU1419" s="333"/>
      <c r="PIV1419" s="333"/>
      <c r="PIW1419" s="333"/>
      <c r="PIX1419" s="333"/>
      <c r="PIY1419" s="333"/>
      <c r="PIZ1419" s="333"/>
      <c r="PJA1419" s="333"/>
      <c r="PJB1419" s="333"/>
      <c r="PJC1419" s="333"/>
      <c r="PJD1419" s="333"/>
      <c r="PJE1419" s="333"/>
      <c r="PJF1419" s="333"/>
      <c r="PJG1419" s="333"/>
      <c r="PJH1419" s="333"/>
      <c r="PJI1419" s="333"/>
      <c r="PJJ1419" s="333"/>
      <c r="PJK1419" s="333"/>
      <c r="PJL1419" s="333"/>
      <c r="PJM1419" s="333"/>
      <c r="PJN1419" s="333"/>
      <c r="PJO1419" s="333"/>
      <c r="PJP1419" s="333"/>
      <c r="PJQ1419" s="333"/>
      <c r="PJR1419" s="333"/>
      <c r="PJS1419" s="333"/>
      <c r="PJT1419" s="333"/>
      <c r="PJU1419" s="333"/>
      <c r="PJV1419" s="333"/>
      <c r="PJW1419" s="333"/>
      <c r="PJX1419" s="333"/>
      <c r="PJY1419" s="333"/>
      <c r="PJZ1419" s="333"/>
      <c r="PKA1419" s="333"/>
      <c r="PKB1419" s="333"/>
      <c r="PKC1419" s="333"/>
      <c r="PKD1419" s="333"/>
      <c r="PKE1419" s="333"/>
      <c r="PKF1419" s="333"/>
      <c r="PKG1419" s="333"/>
      <c r="PKH1419" s="333"/>
      <c r="PKI1419" s="333"/>
      <c r="PKJ1419" s="333"/>
      <c r="PKK1419" s="333"/>
      <c r="PKL1419" s="333"/>
      <c r="PKM1419" s="333"/>
      <c r="PKN1419" s="333"/>
      <c r="PKO1419" s="333"/>
      <c r="PKP1419" s="333"/>
      <c r="PKQ1419" s="333"/>
      <c r="PKR1419" s="333"/>
      <c r="PKS1419" s="333"/>
      <c r="PKT1419" s="333"/>
      <c r="PKU1419" s="333"/>
      <c r="PKV1419" s="333"/>
      <c r="PKW1419" s="333"/>
      <c r="PKX1419" s="333"/>
      <c r="PKY1419" s="333"/>
      <c r="PKZ1419" s="333"/>
      <c r="PLA1419" s="333"/>
      <c r="PLB1419" s="333"/>
      <c r="PLC1419" s="333"/>
      <c r="PLD1419" s="333"/>
      <c r="PLE1419" s="333"/>
      <c r="PLF1419" s="333"/>
      <c r="PLG1419" s="333"/>
      <c r="PLH1419" s="333"/>
      <c r="PLI1419" s="333"/>
      <c r="PLJ1419" s="333"/>
      <c r="PLK1419" s="333"/>
      <c r="PLL1419" s="333"/>
      <c r="PLM1419" s="333"/>
      <c r="PLN1419" s="333"/>
      <c r="PLO1419" s="333"/>
      <c r="PLP1419" s="333"/>
      <c r="PLQ1419" s="333"/>
      <c r="PLR1419" s="333"/>
      <c r="PLS1419" s="333"/>
      <c r="PLT1419" s="333"/>
      <c r="PLU1419" s="333"/>
      <c r="PLV1419" s="333"/>
      <c r="PLW1419" s="333"/>
      <c r="PLX1419" s="333"/>
      <c r="PLY1419" s="333"/>
      <c r="PLZ1419" s="333"/>
      <c r="PMA1419" s="333"/>
      <c r="PMB1419" s="333"/>
      <c r="PMC1419" s="333"/>
      <c r="PMD1419" s="333"/>
      <c r="PME1419" s="333"/>
      <c r="PMF1419" s="333"/>
      <c r="PMG1419" s="333"/>
      <c r="PMH1419" s="333"/>
      <c r="PMI1419" s="333"/>
      <c r="PMJ1419" s="333"/>
      <c r="PMK1419" s="333"/>
      <c r="PML1419" s="333"/>
      <c r="PMM1419" s="333"/>
      <c r="PMN1419" s="333"/>
      <c r="PMO1419" s="333"/>
      <c r="PMP1419" s="333"/>
      <c r="PMQ1419" s="333"/>
      <c r="PMR1419" s="333"/>
      <c r="PMS1419" s="333"/>
      <c r="PMT1419" s="333"/>
      <c r="PMU1419" s="333"/>
      <c r="PMV1419" s="333"/>
      <c r="PMW1419" s="333"/>
      <c r="PMX1419" s="333"/>
      <c r="PMY1419" s="333"/>
      <c r="PMZ1419" s="333"/>
      <c r="PNA1419" s="333"/>
      <c r="PNB1419" s="333"/>
      <c r="PNC1419" s="333"/>
      <c r="PND1419" s="333"/>
      <c r="PNE1419" s="333"/>
      <c r="PNF1419" s="333"/>
      <c r="PNG1419" s="333"/>
      <c r="PNH1419" s="333"/>
      <c r="PNI1419" s="333"/>
      <c r="PNJ1419" s="333"/>
      <c r="PNK1419" s="333"/>
      <c r="PNL1419" s="333"/>
      <c r="PNM1419" s="333"/>
      <c r="PNN1419" s="333"/>
      <c r="PNO1419" s="333"/>
      <c r="PNP1419" s="333"/>
      <c r="PNQ1419" s="333"/>
      <c r="PNR1419" s="333"/>
      <c r="PNS1419" s="333"/>
      <c r="PNT1419" s="333"/>
      <c r="PNU1419" s="333"/>
      <c r="PNV1419" s="333"/>
      <c r="PNW1419" s="333"/>
      <c r="PNX1419" s="333"/>
      <c r="PNY1419" s="333"/>
      <c r="PNZ1419" s="333"/>
      <c r="POA1419" s="333"/>
      <c r="POB1419" s="333"/>
      <c r="POC1419" s="333"/>
      <c r="POD1419" s="333"/>
      <c r="POE1419" s="333"/>
      <c r="POF1419" s="333"/>
      <c r="POG1419" s="333"/>
      <c r="POH1419" s="333"/>
      <c r="POI1419" s="333"/>
      <c r="POJ1419" s="333"/>
      <c r="POK1419" s="333"/>
      <c r="POL1419" s="333"/>
      <c r="POM1419" s="333"/>
      <c r="PON1419" s="333"/>
      <c r="POO1419" s="333"/>
      <c r="POP1419" s="333"/>
      <c r="POQ1419" s="333"/>
      <c r="POR1419" s="333"/>
      <c r="POS1419" s="333"/>
      <c r="POT1419" s="333"/>
      <c r="POU1419" s="333"/>
      <c r="POV1419" s="333"/>
      <c r="POW1419" s="333"/>
      <c r="POX1419" s="333"/>
      <c r="POY1419" s="333"/>
      <c r="POZ1419" s="333"/>
      <c r="PPA1419" s="333"/>
      <c r="PPB1419" s="333"/>
      <c r="PPC1419" s="333"/>
      <c r="PPD1419" s="333"/>
      <c r="PPE1419" s="333"/>
      <c r="PPF1419" s="333"/>
      <c r="PPG1419" s="333"/>
      <c r="PPH1419" s="333"/>
      <c r="PPI1419" s="333"/>
      <c r="PPJ1419" s="333"/>
      <c r="PPK1419" s="333"/>
      <c r="PPL1419" s="333"/>
      <c r="PPM1419" s="333"/>
      <c r="PPN1419" s="333"/>
      <c r="PPO1419" s="333"/>
      <c r="PPP1419" s="333"/>
      <c r="PPQ1419" s="333"/>
      <c r="PPR1419" s="333"/>
      <c r="PPS1419" s="333"/>
      <c r="PPT1419" s="333"/>
      <c r="PPU1419" s="333"/>
      <c r="PPV1419" s="333"/>
      <c r="PPW1419" s="333"/>
      <c r="PPX1419" s="333"/>
      <c r="PPY1419" s="333"/>
      <c r="PPZ1419" s="333"/>
      <c r="PQA1419" s="333"/>
      <c r="PQB1419" s="333"/>
      <c r="PQC1419" s="333"/>
      <c r="PQD1419" s="333"/>
      <c r="PQE1419" s="333"/>
      <c r="PQF1419" s="333"/>
      <c r="PQG1419" s="333"/>
      <c r="PQH1419" s="333"/>
      <c r="PQI1419" s="333"/>
      <c r="PQJ1419" s="333"/>
      <c r="PQK1419" s="333"/>
      <c r="PQL1419" s="333"/>
      <c r="PQM1419" s="333"/>
      <c r="PQN1419" s="333"/>
      <c r="PQO1419" s="333"/>
      <c r="PQP1419" s="333"/>
      <c r="PQQ1419" s="333"/>
      <c r="PQR1419" s="333"/>
      <c r="PQS1419" s="333"/>
      <c r="PQT1419" s="333"/>
      <c r="PQU1419" s="333"/>
      <c r="PQV1419" s="333"/>
      <c r="PQW1419" s="333"/>
      <c r="PQX1419" s="333"/>
      <c r="PQY1419" s="333"/>
      <c r="PQZ1419" s="333"/>
      <c r="PRA1419" s="333"/>
      <c r="PRB1419" s="333"/>
      <c r="PRC1419" s="333"/>
      <c r="PRD1419" s="333"/>
      <c r="PRE1419" s="333"/>
      <c r="PRF1419" s="333"/>
      <c r="PRG1419" s="333"/>
      <c r="PRH1419" s="333"/>
      <c r="PRI1419" s="333"/>
      <c r="PRJ1419" s="333"/>
      <c r="PRK1419" s="333"/>
      <c r="PRL1419" s="333"/>
      <c r="PRM1419" s="333"/>
      <c r="PRN1419" s="333"/>
      <c r="PRO1419" s="333"/>
      <c r="PRP1419" s="333"/>
      <c r="PRQ1419" s="333"/>
      <c r="PRR1419" s="333"/>
      <c r="PRS1419" s="333"/>
      <c r="PRT1419" s="333"/>
      <c r="PRU1419" s="333"/>
      <c r="PRV1419" s="333"/>
      <c r="PRW1419" s="333"/>
      <c r="PRX1419" s="333"/>
      <c r="PRY1419" s="333"/>
      <c r="PRZ1419" s="333"/>
      <c r="PSA1419" s="333"/>
      <c r="PSB1419" s="333"/>
      <c r="PSC1419" s="333"/>
      <c r="PSD1419" s="333"/>
      <c r="PSE1419" s="333"/>
      <c r="PSF1419" s="333"/>
      <c r="PSG1419" s="333"/>
      <c r="PSH1419" s="333"/>
      <c r="PSI1419" s="333"/>
      <c r="PSJ1419" s="333"/>
      <c r="PSK1419" s="333"/>
      <c r="PSL1419" s="333"/>
      <c r="PSM1419" s="333"/>
      <c r="PSN1419" s="333"/>
      <c r="PSO1419" s="333"/>
      <c r="PSP1419" s="333"/>
      <c r="PSQ1419" s="333"/>
      <c r="PSR1419" s="333"/>
      <c r="PSS1419" s="333"/>
      <c r="PST1419" s="333"/>
      <c r="PSU1419" s="333"/>
      <c r="PSV1419" s="333"/>
      <c r="PSW1419" s="333"/>
      <c r="PSX1419" s="333"/>
      <c r="PSY1419" s="333"/>
      <c r="PSZ1419" s="333"/>
      <c r="PTA1419" s="333"/>
      <c r="PTB1419" s="333"/>
      <c r="PTC1419" s="333"/>
      <c r="PTD1419" s="333"/>
      <c r="PTE1419" s="333"/>
      <c r="PTF1419" s="333"/>
      <c r="PTG1419" s="333"/>
      <c r="PTH1419" s="333"/>
      <c r="PTI1419" s="333"/>
      <c r="PTJ1419" s="333"/>
      <c r="PTK1419" s="333"/>
      <c r="PTL1419" s="333"/>
      <c r="PTM1419" s="333"/>
      <c r="PTN1419" s="333"/>
      <c r="PTO1419" s="333"/>
      <c r="PTP1419" s="333"/>
      <c r="PTQ1419" s="333"/>
      <c r="PTR1419" s="333"/>
      <c r="PTS1419" s="333"/>
      <c r="PTT1419" s="333"/>
      <c r="PTU1419" s="333"/>
      <c r="PTV1419" s="333"/>
      <c r="PTW1419" s="333"/>
      <c r="PTX1419" s="333"/>
      <c r="PTY1419" s="333"/>
      <c r="PTZ1419" s="333"/>
      <c r="PUA1419" s="333"/>
      <c r="PUB1419" s="333"/>
      <c r="PUC1419" s="333"/>
      <c r="PUD1419" s="333"/>
      <c r="PUE1419" s="333"/>
      <c r="PUF1419" s="333"/>
      <c r="PUG1419" s="333"/>
      <c r="PUH1419" s="333"/>
      <c r="PUI1419" s="333"/>
      <c r="PUJ1419" s="333"/>
      <c r="PUK1419" s="333"/>
      <c r="PUL1419" s="333"/>
      <c r="PUM1419" s="333"/>
      <c r="PUN1419" s="333"/>
      <c r="PUO1419" s="333"/>
      <c r="PUP1419" s="333"/>
      <c r="PUQ1419" s="333"/>
      <c r="PUR1419" s="333"/>
      <c r="PUS1419" s="333"/>
      <c r="PUT1419" s="333"/>
      <c r="PUU1419" s="333"/>
      <c r="PUV1419" s="333"/>
      <c r="PUW1419" s="333"/>
      <c r="PUX1419" s="333"/>
      <c r="PUY1419" s="333"/>
      <c r="PUZ1419" s="333"/>
      <c r="PVA1419" s="333"/>
      <c r="PVB1419" s="333"/>
      <c r="PVC1419" s="333"/>
      <c r="PVD1419" s="333"/>
      <c r="PVE1419" s="333"/>
      <c r="PVF1419" s="333"/>
      <c r="PVG1419" s="333"/>
      <c r="PVH1419" s="333"/>
      <c r="PVI1419" s="333"/>
      <c r="PVJ1419" s="333"/>
      <c r="PVK1419" s="333"/>
      <c r="PVL1419" s="333"/>
      <c r="PVM1419" s="333"/>
      <c r="PVN1419" s="333"/>
      <c r="PVO1419" s="333"/>
      <c r="PVP1419" s="333"/>
      <c r="PVQ1419" s="333"/>
      <c r="PVR1419" s="333"/>
      <c r="PVS1419" s="333"/>
      <c r="PVT1419" s="333"/>
      <c r="PVU1419" s="333"/>
      <c r="PVV1419" s="333"/>
      <c r="PVW1419" s="333"/>
      <c r="PVX1419" s="333"/>
      <c r="PVY1419" s="333"/>
      <c r="PVZ1419" s="333"/>
      <c r="PWA1419" s="333"/>
      <c r="PWB1419" s="333"/>
      <c r="PWC1419" s="333"/>
      <c r="PWD1419" s="333"/>
      <c r="PWE1419" s="333"/>
      <c r="PWF1419" s="333"/>
      <c r="PWG1419" s="333"/>
      <c r="PWH1419" s="333"/>
      <c r="PWI1419" s="333"/>
      <c r="PWJ1419" s="333"/>
      <c r="PWK1419" s="333"/>
      <c r="PWL1419" s="333"/>
      <c r="PWM1419" s="333"/>
      <c r="PWN1419" s="333"/>
      <c r="PWO1419" s="333"/>
      <c r="PWP1419" s="333"/>
      <c r="PWQ1419" s="333"/>
      <c r="PWR1419" s="333"/>
      <c r="PWS1419" s="333"/>
      <c r="PWT1419" s="333"/>
      <c r="PWU1419" s="333"/>
      <c r="PWV1419" s="333"/>
      <c r="PWW1419" s="333"/>
      <c r="PWX1419" s="333"/>
      <c r="PWY1419" s="333"/>
      <c r="PWZ1419" s="333"/>
      <c r="PXA1419" s="333"/>
      <c r="PXB1419" s="333"/>
      <c r="PXC1419" s="333"/>
      <c r="PXD1419" s="333"/>
      <c r="PXE1419" s="333"/>
      <c r="PXF1419" s="333"/>
      <c r="PXG1419" s="333"/>
      <c r="PXH1419" s="333"/>
      <c r="PXI1419" s="333"/>
      <c r="PXJ1419" s="333"/>
      <c r="PXK1419" s="333"/>
      <c r="PXL1419" s="333"/>
      <c r="PXM1419" s="333"/>
      <c r="PXN1419" s="333"/>
      <c r="PXO1419" s="333"/>
      <c r="PXP1419" s="333"/>
      <c r="PXQ1419" s="333"/>
      <c r="PXR1419" s="333"/>
      <c r="PXS1419" s="333"/>
      <c r="PXT1419" s="333"/>
      <c r="PXU1419" s="333"/>
      <c r="PXV1419" s="333"/>
      <c r="PXW1419" s="333"/>
      <c r="PXX1419" s="333"/>
      <c r="PXY1419" s="333"/>
      <c r="PXZ1419" s="333"/>
      <c r="PYA1419" s="333"/>
      <c r="PYB1419" s="333"/>
      <c r="PYC1419" s="333"/>
      <c r="PYD1419" s="333"/>
      <c r="PYE1419" s="333"/>
      <c r="PYF1419" s="333"/>
      <c r="PYG1419" s="333"/>
      <c r="PYH1419" s="333"/>
      <c r="PYI1419" s="333"/>
      <c r="PYJ1419" s="333"/>
      <c r="PYK1419" s="333"/>
      <c r="PYL1419" s="333"/>
      <c r="PYM1419" s="333"/>
      <c r="PYN1419" s="333"/>
      <c r="PYO1419" s="333"/>
      <c r="PYP1419" s="333"/>
      <c r="PYQ1419" s="333"/>
      <c r="PYR1419" s="333"/>
      <c r="PYS1419" s="333"/>
      <c r="PYT1419" s="333"/>
      <c r="PYU1419" s="333"/>
      <c r="PYV1419" s="333"/>
      <c r="PYW1419" s="333"/>
      <c r="PYX1419" s="333"/>
      <c r="PYY1419" s="333"/>
      <c r="PYZ1419" s="333"/>
      <c r="PZA1419" s="333"/>
      <c r="PZB1419" s="333"/>
      <c r="PZC1419" s="333"/>
      <c r="PZD1419" s="333"/>
      <c r="PZE1419" s="333"/>
      <c r="PZF1419" s="333"/>
      <c r="PZG1419" s="333"/>
      <c r="PZH1419" s="333"/>
      <c r="PZI1419" s="333"/>
      <c r="PZJ1419" s="333"/>
      <c r="PZK1419" s="333"/>
      <c r="PZL1419" s="333"/>
      <c r="PZM1419" s="333"/>
      <c r="PZN1419" s="333"/>
      <c r="PZO1419" s="333"/>
      <c r="PZP1419" s="333"/>
      <c r="PZQ1419" s="333"/>
      <c r="PZR1419" s="333"/>
      <c r="PZS1419" s="333"/>
      <c r="PZT1419" s="333"/>
      <c r="PZU1419" s="333"/>
      <c r="PZV1419" s="333"/>
      <c r="PZW1419" s="333"/>
      <c r="PZX1419" s="333"/>
      <c r="PZY1419" s="333"/>
      <c r="PZZ1419" s="333"/>
      <c r="QAA1419" s="333"/>
      <c r="QAB1419" s="333"/>
      <c r="QAC1419" s="333"/>
      <c r="QAD1419" s="333"/>
      <c r="QAE1419" s="333"/>
      <c r="QAF1419" s="333"/>
      <c r="QAG1419" s="333"/>
      <c r="QAH1419" s="333"/>
      <c r="QAI1419" s="333"/>
      <c r="QAJ1419" s="333"/>
      <c r="QAK1419" s="333"/>
      <c r="QAL1419" s="333"/>
      <c r="QAM1419" s="333"/>
      <c r="QAN1419" s="333"/>
      <c r="QAO1419" s="333"/>
      <c r="QAP1419" s="333"/>
      <c r="QAQ1419" s="333"/>
      <c r="QAR1419" s="333"/>
      <c r="QAS1419" s="333"/>
      <c r="QAT1419" s="333"/>
      <c r="QAU1419" s="333"/>
      <c r="QAV1419" s="333"/>
      <c r="QAW1419" s="333"/>
      <c r="QAX1419" s="333"/>
      <c r="QAY1419" s="333"/>
      <c r="QAZ1419" s="333"/>
      <c r="QBA1419" s="333"/>
      <c r="QBB1419" s="333"/>
      <c r="QBC1419" s="333"/>
      <c r="QBD1419" s="333"/>
      <c r="QBE1419" s="333"/>
      <c r="QBF1419" s="333"/>
      <c r="QBG1419" s="333"/>
      <c r="QBH1419" s="333"/>
      <c r="QBI1419" s="333"/>
      <c r="QBJ1419" s="333"/>
      <c r="QBK1419" s="333"/>
      <c r="QBL1419" s="333"/>
      <c r="QBM1419" s="333"/>
      <c r="QBN1419" s="333"/>
      <c r="QBO1419" s="333"/>
      <c r="QBP1419" s="333"/>
      <c r="QBQ1419" s="333"/>
      <c r="QBR1419" s="333"/>
      <c r="QBS1419" s="333"/>
      <c r="QBT1419" s="333"/>
      <c r="QBU1419" s="333"/>
      <c r="QBV1419" s="333"/>
      <c r="QBW1419" s="333"/>
      <c r="QBX1419" s="333"/>
      <c r="QBY1419" s="333"/>
      <c r="QBZ1419" s="333"/>
      <c r="QCA1419" s="333"/>
      <c r="QCB1419" s="333"/>
      <c r="QCC1419" s="333"/>
      <c r="QCD1419" s="333"/>
      <c r="QCE1419" s="333"/>
      <c r="QCF1419" s="333"/>
      <c r="QCG1419" s="333"/>
      <c r="QCH1419" s="333"/>
      <c r="QCI1419" s="333"/>
      <c r="QCJ1419" s="333"/>
      <c r="QCK1419" s="333"/>
      <c r="QCL1419" s="333"/>
      <c r="QCM1419" s="333"/>
      <c r="QCN1419" s="333"/>
      <c r="QCO1419" s="333"/>
      <c r="QCP1419" s="333"/>
      <c r="QCQ1419" s="333"/>
      <c r="QCR1419" s="333"/>
      <c r="QCS1419" s="333"/>
      <c r="QCT1419" s="333"/>
      <c r="QCU1419" s="333"/>
      <c r="QCV1419" s="333"/>
      <c r="QCW1419" s="333"/>
      <c r="QCX1419" s="333"/>
      <c r="QCY1419" s="333"/>
      <c r="QCZ1419" s="333"/>
      <c r="QDA1419" s="333"/>
      <c r="QDB1419" s="333"/>
      <c r="QDC1419" s="333"/>
      <c r="QDD1419" s="333"/>
      <c r="QDE1419" s="333"/>
      <c r="QDF1419" s="333"/>
      <c r="QDG1419" s="333"/>
      <c r="QDH1419" s="333"/>
      <c r="QDI1419" s="333"/>
      <c r="QDJ1419" s="333"/>
      <c r="QDK1419" s="333"/>
      <c r="QDL1419" s="333"/>
      <c r="QDM1419" s="333"/>
      <c r="QDN1419" s="333"/>
      <c r="QDO1419" s="333"/>
      <c r="QDP1419" s="333"/>
      <c r="QDQ1419" s="333"/>
      <c r="QDR1419" s="333"/>
      <c r="QDS1419" s="333"/>
      <c r="QDT1419" s="333"/>
      <c r="QDU1419" s="333"/>
      <c r="QDV1419" s="333"/>
      <c r="QDW1419" s="333"/>
      <c r="QDX1419" s="333"/>
      <c r="QDY1419" s="333"/>
      <c r="QDZ1419" s="333"/>
      <c r="QEA1419" s="333"/>
      <c r="QEB1419" s="333"/>
      <c r="QEC1419" s="333"/>
      <c r="QED1419" s="333"/>
      <c r="QEE1419" s="333"/>
      <c r="QEF1419" s="333"/>
      <c r="QEG1419" s="333"/>
      <c r="QEH1419" s="333"/>
      <c r="QEI1419" s="333"/>
      <c r="QEJ1419" s="333"/>
      <c r="QEK1419" s="333"/>
      <c r="QEL1419" s="333"/>
      <c r="QEM1419" s="333"/>
      <c r="QEN1419" s="333"/>
      <c r="QEO1419" s="333"/>
      <c r="QEP1419" s="333"/>
      <c r="QEQ1419" s="333"/>
      <c r="QER1419" s="333"/>
      <c r="QES1419" s="333"/>
      <c r="QET1419" s="333"/>
      <c r="QEU1419" s="333"/>
      <c r="QEV1419" s="333"/>
      <c r="QEW1419" s="333"/>
      <c r="QEX1419" s="333"/>
      <c r="QEY1419" s="333"/>
      <c r="QEZ1419" s="333"/>
      <c r="QFA1419" s="333"/>
      <c r="QFB1419" s="333"/>
      <c r="QFC1419" s="333"/>
      <c r="QFD1419" s="333"/>
      <c r="QFE1419" s="333"/>
      <c r="QFF1419" s="333"/>
      <c r="QFG1419" s="333"/>
      <c r="QFH1419" s="333"/>
      <c r="QFI1419" s="333"/>
      <c r="QFJ1419" s="333"/>
      <c r="QFK1419" s="333"/>
      <c r="QFL1419" s="333"/>
      <c r="QFM1419" s="333"/>
      <c r="QFN1419" s="333"/>
      <c r="QFO1419" s="333"/>
      <c r="QFP1419" s="333"/>
      <c r="QFQ1419" s="333"/>
      <c r="QFR1419" s="333"/>
      <c r="QFS1419" s="333"/>
      <c r="QFT1419" s="333"/>
      <c r="QFU1419" s="333"/>
      <c r="QFV1419" s="333"/>
      <c r="QFW1419" s="333"/>
      <c r="QFX1419" s="333"/>
      <c r="QFY1419" s="333"/>
      <c r="QFZ1419" s="333"/>
      <c r="QGA1419" s="333"/>
      <c r="QGB1419" s="333"/>
      <c r="QGC1419" s="333"/>
      <c r="QGD1419" s="333"/>
      <c r="QGE1419" s="333"/>
      <c r="QGF1419" s="333"/>
      <c r="QGG1419" s="333"/>
      <c r="QGH1419" s="333"/>
      <c r="QGI1419" s="333"/>
      <c r="QGJ1419" s="333"/>
      <c r="QGK1419" s="333"/>
      <c r="QGL1419" s="333"/>
      <c r="QGM1419" s="333"/>
      <c r="QGN1419" s="333"/>
      <c r="QGO1419" s="333"/>
      <c r="QGP1419" s="333"/>
      <c r="QGQ1419" s="333"/>
      <c r="QGR1419" s="333"/>
      <c r="QGS1419" s="333"/>
      <c r="QGT1419" s="333"/>
      <c r="QGU1419" s="333"/>
      <c r="QGV1419" s="333"/>
      <c r="QGW1419" s="333"/>
      <c r="QGX1419" s="333"/>
      <c r="QGY1419" s="333"/>
      <c r="QGZ1419" s="333"/>
      <c r="QHA1419" s="333"/>
      <c r="QHB1419" s="333"/>
      <c r="QHC1419" s="333"/>
      <c r="QHD1419" s="333"/>
      <c r="QHE1419" s="333"/>
      <c r="QHF1419" s="333"/>
      <c r="QHG1419" s="333"/>
      <c r="QHH1419" s="333"/>
      <c r="QHI1419" s="333"/>
      <c r="QHJ1419" s="333"/>
      <c r="QHK1419" s="333"/>
      <c r="QHL1419" s="333"/>
      <c r="QHM1419" s="333"/>
      <c r="QHN1419" s="333"/>
      <c r="QHO1419" s="333"/>
      <c r="QHP1419" s="333"/>
      <c r="QHQ1419" s="333"/>
      <c r="QHR1419" s="333"/>
      <c r="QHS1419" s="333"/>
      <c r="QHT1419" s="333"/>
      <c r="QHU1419" s="333"/>
      <c r="QHV1419" s="333"/>
      <c r="QHW1419" s="333"/>
      <c r="QHX1419" s="333"/>
      <c r="QHY1419" s="333"/>
      <c r="QHZ1419" s="333"/>
      <c r="QIA1419" s="333"/>
      <c r="QIB1419" s="333"/>
      <c r="QIC1419" s="333"/>
      <c r="QID1419" s="333"/>
      <c r="QIE1419" s="333"/>
      <c r="QIF1419" s="333"/>
      <c r="QIG1419" s="333"/>
      <c r="QIH1419" s="333"/>
      <c r="QII1419" s="333"/>
      <c r="QIJ1419" s="333"/>
      <c r="QIK1419" s="333"/>
      <c r="QIL1419" s="333"/>
      <c r="QIM1419" s="333"/>
      <c r="QIN1419" s="333"/>
      <c r="QIO1419" s="333"/>
      <c r="QIP1419" s="333"/>
      <c r="QIQ1419" s="333"/>
      <c r="QIR1419" s="333"/>
      <c r="QIS1419" s="333"/>
      <c r="QIT1419" s="333"/>
      <c r="QIU1419" s="333"/>
      <c r="QIV1419" s="333"/>
      <c r="QIW1419" s="333"/>
      <c r="QIX1419" s="333"/>
      <c r="QIY1419" s="333"/>
      <c r="QIZ1419" s="333"/>
      <c r="QJA1419" s="333"/>
      <c r="QJB1419" s="333"/>
      <c r="QJC1419" s="333"/>
      <c r="QJD1419" s="333"/>
      <c r="QJE1419" s="333"/>
      <c r="QJF1419" s="333"/>
      <c r="QJG1419" s="333"/>
      <c r="QJH1419" s="333"/>
      <c r="QJI1419" s="333"/>
      <c r="QJJ1419" s="333"/>
      <c r="QJK1419" s="333"/>
      <c r="QJL1419" s="333"/>
      <c r="QJM1419" s="333"/>
      <c r="QJN1419" s="333"/>
      <c r="QJO1419" s="333"/>
      <c r="QJP1419" s="333"/>
      <c r="QJQ1419" s="333"/>
      <c r="QJR1419" s="333"/>
      <c r="QJS1419" s="333"/>
      <c r="QJT1419" s="333"/>
      <c r="QJU1419" s="333"/>
      <c r="QJV1419" s="333"/>
      <c r="QJW1419" s="333"/>
      <c r="QJX1419" s="333"/>
      <c r="QJY1419" s="333"/>
      <c r="QJZ1419" s="333"/>
      <c r="QKA1419" s="333"/>
      <c r="QKB1419" s="333"/>
      <c r="QKC1419" s="333"/>
      <c r="QKD1419" s="333"/>
      <c r="QKE1419" s="333"/>
      <c r="QKF1419" s="333"/>
      <c r="QKG1419" s="333"/>
      <c r="QKH1419" s="333"/>
      <c r="QKI1419" s="333"/>
      <c r="QKJ1419" s="333"/>
      <c r="QKK1419" s="333"/>
      <c r="QKL1419" s="333"/>
      <c r="QKM1419" s="333"/>
      <c r="QKN1419" s="333"/>
      <c r="QKO1419" s="333"/>
      <c r="QKP1419" s="333"/>
      <c r="QKQ1419" s="333"/>
      <c r="QKR1419" s="333"/>
      <c r="QKS1419" s="333"/>
      <c r="QKT1419" s="333"/>
      <c r="QKU1419" s="333"/>
      <c r="QKV1419" s="333"/>
      <c r="QKW1419" s="333"/>
      <c r="QKX1419" s="333"/>
      <c r="QKY1419" s="333"/>
      <c r="QKZ1419" s="333"/>
      <c r="QLA1419" s="333"/>
      <c r="QLB1419" s="333"/>
      <c r="QLC1419" s="333"/>
      <c r="QLD1419" s="333"/>
      <c r="QLE1419" s="333"/>
      <c r="QLF1419" s="333"/>
      <c r="QLG1419" s="333"/>
      <c r="QLH1419" s="333"/>
      <c r="QLI1419" s="333"/>
      <c r="QLJ1419" s="333"/>
      <c r="QLK1419" s="333"/>
      <c r="QLL1419" s="333"/>
      <c r="QLM1419" s="333"/>
      <c r="QLN1419" s="333"/>
      <c r="QLO1419" s="333"/>
      <c r="QLP1419" s="333"/>
      <c r="QLQ1419" s="333"/>
      <c r="QLR1419" s="333"/>
      <c r="QLS1419" s="333"/>
      <c r="QLT1419" s="333"/>
      <c r="QLU1419" s="333"/>
      <c r="QLV1419" s="333"/>
      <c r="QLW1419" s="333"/>
      <c r="QLX1419" s="333"/>
      <c r="QLY1419" s="333"/>
      <c r="QLZ1419" s="333"/>
      <c r="QMA1419" s="333"/>
      <c r="QMB1419" s="333"/>
      <c r="QMC1419" s="333"/>
      <c r="QMD1419" s="333"/>
      <c r="QME1419" s="333"/>
      <c r="QMF1419" s="333"/>
      <c r="QMG1419" s="333"/>
      <c r="QMH1419" s="333"/>
      <c r="QMI1419" s="333"/>
      <c r="QMJ1419" s="333"/>
      <c r="QMK1419" s="333"/>
      <c r="QML1419" s="333"/>
      <c r="QMM1419" s="333"/>
      <c r="QMN1419" s="333"/>
      <c r="QMO1419" s="333"/>
      <c r="QMP1419" s="333"/>
      <c r="QMQ1419" s="333"/>
      <c r="QMR1419" s="333"/>
      <c r="QMS1419" s="333"/>
      <c r="QMT1419" s="333"/>
      <c r="QMU1419" s="333"/>
      <c r="QMV1419" s="333"/>
      <c r="QMW1419" s="333"/>
      <c r="QMX1419" s="333"/>
      <c r="QMY1419" s="333"/>
      <c r="QMZ1419" s="333"/>
      <c r="QNA1419" s="333"/>
      <c r="QNB1419" s="333"/>
      <c r="QNC1419" s="333"/>
      <c r="QND1419" s="333"/>
      <c r="QNE1419" s="333"/>
      <c r="QNF1419" s="333"/>
      <c r="QNG1419" s="333"/>
      <c r="QNH1419" s="333"/>
      <c r="QNI1419" s="333"/>
      <c r="QNJ1419" s="333"/>
      <c r="QNK1419" s="333"/>
      <c r="QNL1419" s="333"/>
      <c r="QNM1419" s="333"/>
      <c r="QNN1419" s="333"/>
      <c r="QNO1419" s="333"/>
      <c r="QNP1419" s="333"/>
      <c r="QNQ1419" s="333"/>
      <c r="QNR1419" s="333"/>
      <c r="QNS1419" s="333"/>
      <c r="QNT1419" s="333"/>
      <c r="QNU1419" s="333"/>
      <c r="QNV1419" s="333"/>
      <c r="QNW1419" s="333"/>
      <c r="QNX1419" s="333"/>
      <c r="QNY1419" s="333"/>
      <c r="QNZ1419" s="333"/>
      <c r="QOA1419" s="333"/>
      <c r="QOB1419" s="333"/>
      <c r="QOC1419" s="333"/>
      <c r="QOD1419" s="333"/>
      <c r="QOE1419" s="333"/>
      <c r="QOF1419" s="333"/>
      <c r="QOG1419" s="333"/>
      <c r="QOH1419" s="333"/>
      <c r="QOI1419" s="333"/>
      <c r="QOJ1419" s="333"/>
      <c r="QOK1419" s="333"/>
      <c r="QOL1419" s="333"/>
      <c r="QOM1419" s="333"/>
      <c r="QON1419" s="333"/>
      <c r="QOO1419" s="333"/>
      <c r="QOP1419" s="333"/>
      <c r="QOQ1419" s="333"/>
      <c r="QOR1419" s="333"/>
      <c r="QOS1419" s="333"/>
      <c r="QOT1419" s="333"/>
      <c r="QOU1419" s="333"/>
      <c r="QOV1419" s="333"/>
      <c r="QOW1419" s="333"/>
      <c r="QOX1419" s="333"/>
      <c r="QOY1419" s="333"/>
      <c r="QOZ1419" s="333"/>
      <c r="QPA1419" s="333"/>
      <c r="QPB1419" s="333"/>
      <c r="QPC1419" s="333"/>
      <c r="QPD1419" s="333"/>
      <c r="QPE1419" s="333"/>
      <c r="QPF1419" s="333"/>
      <c r="QPG1419" s="333"/>
      <c r="QPH1419" s="333"/>
      <c r="QPI1419" s="333"/>
      <c r="QPJ1419" s="333"/>
      <c r="QPK1419" s="333"/>
      <c r="QPL1419" s="333"/>
      <c r="QPM1419" s="333"/>
      <c r="QPN1419" s="333"/>
      <c r="QPO1419" s="333"/>
      <c r="QPP1419" s="333"/>
      <c r="QPQ1419" s="333"/>
      <c r="QPR1419" s="333"/>
      <c r="QPS1419" s="333"/>
      <c r="QPT1419" s="333"/>
      <c r="QPU1419" s="333"/>
      <c r="QPV1419" s="333"/>
      <c r="QPW1419" s="333"/>
      <c r="QPX1419" s="333"/>
      <c r="QPY1419" s="333"/>
      <c r="QPZ1419" s="333"/>
      <c r="QQA1419" s="333"/>
      <c r="QQB1419" s="333"/>
      <c r="QQC1419" s="333"/>
      <c r="QQD1419" s="333"/>
      <c r="QQE1419" s="333"/>
      <c r="QQF1419" s="333"/>
      <c r="QQG1419" s="333"/>
      <c r="QQH1419" s="333"/>
      <c r="QQI1419" s="333"/>
      <c r="QQJ1419" s="333"/>
      <c r="QQK1419" s="333"/>
      <c r="QQL1419" s="333"/>
      <c r="QQM1419" s="333"/>
      <c r="QQN1419" s="333"/>
      <c r="QQO1419" s="333"/>
      <c r="QQP1419" s="333"/>
      <c r="QQQ1419" s="333"/>
      <c r="QQR1419" s="333"/>
      <c r="QQS1419" s="333"/>
      <c r="QQT1419" s="333"/>
      <c r="QQU1419" s="333"/>
      <c r="QQV1419" s="333"/>
      <c r="QQW1419" s="333"/>
      <c r="QQX1419" s="333"/>
      <c r="QQY1419" s="333"/>
      <c r="QQZ1419" s="333"/>
      <c r="QRA1419" s="333"/>
      <c r="QRB1419" s="333"/>
      <c r="QRC1419" s="333"/>
      <c r="QRD1419" s="333"/>
      <c r="QRE1419" s="333"/>
      <c r="QRF1419" s="333"/>
      <c r="QRG1419" s="333"/>
      <c r="QRH1419" s="333"/>
      <c r="QRI1419" s="333"/>
      <c r="QRJ1419" s="333"/>
      <c r="QRK1419" s="333"/>
      <c r="QRL1419" s="333"/>
      <c r="QRM1419" s="333"/>
      <c r="QRN1419" s="333"/>
      <c r="QRO1419" s="333"/>
      <c r="QRP1419" s="333"/>
      <c r="QRQ1419" s="333"/>
      <c r="QRR1419" s="333"/>
      <c r="QRS1419" s="333"/>
      <c r="QRT1419" s="333"/>
      <c r="QRU1419" s="333"/>
      <c r="QRV1419" s="333"/>
      <c r="QRW1419" s="333"/>
      <c r="QRX1419" s="333"/>
      <c r="QRY1419" s="333"/>
      <c r="QRZ1419" s="333"/>
      <c r="QSA1419" s="333"/>
      <c r="QSB1419" s="333"/>
      <c r="QSC1419" s="333"/>
      <c r="QSD1419" s="333"/>
      <c r="QSE1419" s="333"/>
      <c r="QSF1419" s="333"/>
      <c r="QSG1419" s="333"/>
      <c r="QSH1419" s="333"/>
      <c r="QSI1419" s="333"/>
      <c r="QSJ1419" s="333"/>
      <c r="QSK1419" s="333"/>
      <c r="QSL1419" s="333"/>
      <c r="QSM1419" s="333"/>
      <c r="QSN1419" s="333"/>
      <c r="QSO1419" s="333"/>
      <c r="QSP1419" s="333"/>
      <c r="QSQ1419" s="333"/>
      <c r="QSR1419" s="333"/>
      <c r="QSS1419" s="333"/>
      <c r="QST1419" s="333"/>
      <c r="QSU1419" s="333"/>
      <c r="QSV1419" s="333"/>
      <c r="QSW1419" s="333"/>
      <c r="QSX1419" s="333"/>
      <c r="QSY1419" s="333"/>
      <c r="QSZ1419" s="333"/>
      <c r="QTA1419" s="333"/>
      <c r="QTB1419" s="333"/>
      <c r="QTC1419" s="333"/>
      <c r="QTD1419" s="333"/>
      <c r="QTE1419" s="333"/>
      <c r="QTF1419" s="333"/>
      <c r="QTG1419" s="333"/>
      <c r="QTH1419" s="333"/>
      <c r="QTI1419" s="333"/>
      <c r="QTJ1419" s="333"/>
      <c r="QTK1419" s="333"/>
      <c r="QTL1419" s="333"/>
      <c r="QTM1419" s="333"/>
      <c r="QTN1419" s="333"/>
      <c r="QTO1419" s="333"/>
      <c r="QTP1419" s="333"/>
      <c r="QTQ1419" s="333"/>
      <c r="QTR1419" s="333"/>
      <c r="QTS1419" s="333"/>
      <c r="QTT1419" s="333"/>
      <c r="QTU1419" s="333"/>
      <c r="QTV1419" s="333"/>
      <c r="QTW1419" s="333"/>
      <c r="QTX1419" s="333"/>
      <c r="QTY1419" s="333"/>
      <c r="QTZ1419" s="333"/>
      <c r="QUA1419" s="333"/>
      <c r="QUB1419" s="333"/>
      <c r="QUC1419" s="333"/>
      <c r="QUD1419" s="333"/>
      <c r="QUE1419" s="333"/>
      <c r="QUF1419" s="333"/>
      <c r="QUG1419" s="333"/>
      <c r="QUH1419" s="333"/>
      <c r="QUI1419" s="333"/>
      <c r="QUJ1419" s="333"/>
      <c r="QUK1419" s="333"/>
      <c r="QUL1419" s="333"/>
      <c r="QUM1419" s="333"/>
      <c r="QUN1419" s="333"/>
      <c r="QUO1419" s="333"/>
      <c r="QUP1419" s="333"/>
      <c r="QUQ1419" s="333"/>
      <c r="QUR1419" s="333"/>
      <c r="QUS1419" s="333"/>
      <c r="QUT1419" s="333"/>
      <c r="QUU1419" s="333"/>
      <c r="QUV1419" s="333"/>
      <c r="QUW1419" s="333"/>
      <c r="QUX1419" s="333"/>
      <c r="QUY1419" s="333"/>
      <c r="QUZ1419" s="333"/>
      <c r="QVA1419" s="333"/>
      <c r="QVB1419" s="333"/>
      <c r="QVC1419" s="333"/>
      <c r="QVD1419" s="333"/>
      <c r="QVE1419" s="333"/>
      <c r="QVF1419" s="333"/>
      <c r="QVG1419" s="333"/>
      <c r="QVH1419" s="333"/>
      <c r="QVI1419" s="333"/>
      <c r="QVJ1419" s="333"/>
      <c r="QVK1419" s="333"/>
      <c r="QVL1419" s="333"/>
      <c r="QVM1419" s="333"/>
      <c r="QVN1419" s="333"/>
      <c r="QVO1419" s="333"/>
      <c r="QVP1419" s="333"/>
      <c r="QVQ1419" s="333"/>
      <c r="QVR1419" s="333"/>
      <c r="QVS1419" s="333"/>
      <c r="QVT1419" s="333"/>
      <c r="QVU1419" s="333"/>
      <c r="QVV1419" s="333"/>
      <c r="QVW1419" s="333"/>
      <c r="QVX1419" s="333"/>
      <c r="QVY1419" s="333"/>
      <c r="QVZ1419" s="333"/>
      <c r="QWA1419" s="333"/>
      <c r="QWB1419" s="333"/>
      <c r="QWC1419" s="333"/>
      <c r="QWD1419" s="333"/>
      <c r="QWE1419" s="333"/>
      <c r="QWF1419" s="333"/>
      <c r="QWG1419" s="333"/>
      <c r="QWH1419" s="333"/>
      <c r="QWI1419" s="333"/>
      <c r="QWJ1419" s="333"/>
      <c r="QWK1419" s="333"/>
      <c r="QWL1419" s="333"/>
      <c r="QWM1419" s="333"/>
      <c r="QWN1419" s="333"/>
      <c r="QWO1419" s="333"/>
      <c r="QWP1419" s="333"/>
      <c r="QWQ1419" s="333"/>
      <c r="QWR1419" s="333"/>
      <c r="QWS1419" s="333"/>
      <c r="QWT1419" s="333"/>
      <c r="QWU1419" s="333"/>
      <c r="QWV1419" s="333"/>
      <c r="QWW1419" s="333"/>
      <c r="QWX1419" s="333"/>
      <c r="QWY1419" s="333"/>
      <c r="QWZ1419" s="333"/>
      <c r="QXA1419" s="333"/>
      <c r="QXB1419" s="333"/>
      <c r="QXC1419" s="333"/>
      <c r="QXD1419" s="333"/>
      <c r="QXE1419" s="333"/>
      <c r="QXF1419" s="333"/>
      <c r="QXG1419" s="333"/>
      <c r="QXH1419" s="333"/>
      <c r="QXI1419" s="333"/>
      <c r="QXJ1419" s="333"/>
      <c r="QXK1419" s="333"/>
      <c r="QXL1419" s="333"/>
      <c r="QXM1419" s="333"/>
      <c r="QXN1419" s="333"/>
      <c r="QXO1419" s="333"/>
      <c r="QXP1419" s="333"/>
      <c r="QXQ1419" s="333"/>
      <c r="QXR1419" s="333"/>
      <c r="QXS1419" s="333"/>
      <c r="QXT1419" s="333"/>
      <c r="QXU1419" s="333"/>
      <c r="QXV1419" s="333"/>
      <c r="QXW1419" s="333"/>
      <c r="QXX1419" s="333"/>
      <c r="QXY1419" s="333"/>
      <c r="QXZ1419" s="333"/>
      <c r="QYA1419" s="333"/>
      <c r="QYB1419" s="333"/>
      <c r="QYC1419" s="333"/>
      <c r="QYD1419" s="333"/>
      <c r="QYE1419" s="333"/>
      <c r="QYF1419" s="333"/>
      <c r="QYG1419" s="333"/>
      <c r="QYH1419" s="333"/>
      <c r="QYI1419" s="333"/>
      <c r="QYJ1419" s="333"/>
      <c r="QYK1419" s="333"/>
      <c r="QYL1419" s="333"/>
      <c r="QYM1419" s="333"/>
      <c r="QYN1419" s="333"/>
      <c r="QYO1419" s="333"/>
      <c r="QYP1419" s="333"/>
      <c r="QYQ1419" s="333"/>
      <c r="QYR1419" s="333"/>
      <c r="QYS1419" s="333"/>
      <c r="QYT1419" s="333"/>
      <c r="QYU1419" s="333"/>
      <c r="QYV1419" s="333"/>
      <c r="QYW1419" s="333"/>
      <c r="QYX1419" s="333"/>
      <c r="QYY1419" s="333"/>
      <c r="QYZ1419" s="333"/>
      <c r="QZA1419" s="333"/>
      <c r="QZB1419" s="333"/>
      <c r="QZC1419" s="333"/>
      <c r="QZD1419" s="333"/>
      <c r="QZE1419" s="333"/>
      <c r="QZF1419" s="333"/>
      <c r="QZG1419" s="333"/>
      <c r="QZH1419" s="333"/>
      <c r="QZI1419" s="333"/>
      <c r="QZJ1419" s="333"/>
      <c r="QZK1419" s="333"/>
      <c r="QZL1419" s="333"/>
      <c r="QZM1419" s="333"/>
      <c r="QZN1419" s="333"/>
      <c r="QZO1419" s="333"/>
      <c r="QZP1419" s="333"/>
      <c r="QZQ1419" s="333"/>
      <c r="QZR1419" s="333"/>
      <c r="QZS1419" s="333"/>
      <c r="QZT1419" s="333"/>
      <c r="QZU1419" s="333"/>
      <c r="QZV1419" s="333"/>
      <c r="QZW1419" s="333"/>
      <c r="QZX1419" s="333"/>
      <c r="QZY1419" s="333"/>
      <c r="QZZ1419" s="333"/>
      <c r="RAA1419" s="333"/>
      <c r="RAB1419" s="333"/>
      <c r="RAC1419" s="333"/>
      <c r="RAD1419" s="333"/>
      <c r="RAE1419" s="333"/>
      <c r="RAF1419" s="333"/>
      <c r="RAG1419" s="333"/>
      <c r="RAH1419" s="333"/>
      <c r="RAI1419" s="333"/>
      <c r="RAJ1419" s="333"/>
      <c r="RAK1419" s="333"/>
      <c r="RAL1419" s="333"/>
      <c r="RAM1419" s="333"/>
      <c r="RAN1419" s="333"/>
      <c r="RAO1419" s="333"/>
      <c r="RAP1419" s="333"/>
      <c r="RAQ1419" s="333"/>
      <c r="RAR1419" s="333"/>
      <c r="RAS1419" s="333"/>
      <c r="RAT1419" s="333"/>
      <c r="RAU1419" s="333"/>
      <c r="RAV1419" s="333"/>
      <c r="RAW1419" s="333"/>
      <c r="RAX1419" s="333"/>
      <c r="RAY1419" s="333"/>
      <c r="RAZ1419" s="333"/>
      <c r="RBA1419" s="333"/>
      <c r="RBB1419" s="333"/>
      <c r="RBC1419" s="333"/>
      <c r="RBD1419" s="333"/>
      <c r="RBE1419" s="333"/>
      <c r="RBF1419" s="333"/>
      <c r="RBG1419" s="333"/>
      <c r="RBH1419" s="333"/>
      <c r="RBI1419" s="333"/>
      <c r="RBJ1419" s="333"/>
      <c r="RBK1419" s="333"/>
      <c r="RBL1419" s="333"/>
      <c r="RBM1419" s="333"/>
      <c r="RBN1419" s="333"/>
      <c r="RBO1419" s="333"/>
      <c r="RBP1419" s="333"/>
      <c r="RBQ1419" s="333"/>
      <c r="RBR1419" s="333"/>
      <c r="RBS1419" s="333"/>
      <c r="RBT1419" s="333"/>
      <c r="RBU1419" s="333"/>
      <c r="RBV1419" s="333"/>
      <c r="RBW1419" s="333"/>
      <c r="RBX1419" s="333"/>
      <c r="RBY1419" s="333"/>
      <c r="RBZ1419" s="333"/>
      <c r="RCA1419" s="333"/>
      <c r="RCB1419" s="333"/>
      <c r="RCC1419" s="333"/>
      <c r="RCD1419" s="333"/>
      <c r="RCE1419" s="333"/>
      <c r="RCF1419" s="333"/>
      <c r="RCG1419" s="333"/>
      <c r="RCH1419" s="333"/>
      <c r="RCI1419" s="333"/>
      <c r="RCJ1419" s="333"/>
      <c r="RCK1419" s="333"/>
      <c r="RCL1419" s="333"/>
      <c r="RCM1419" s="333"/>
      <c r="RCN1419" s="333"/>
      <c r="RCO1419" s="333"/>
      <c r="RCP1419" s="333"/>
      <c r="RCQ1419" s="333"/>
      <c r="RCR1419" s="333"/>
      <c r="RCS1419" s="333"/>
      <c r="RCT1419" s="333"/>
      <c r="RCU1419" s="333"/>
      <c r="RCV1419" s="333"/>
      <c r="RCW1419" s="333"/>
      <c r="RCX1419" s="333"/>
      <c r="RCY1419" s="333"/>
      <c r="RCZ1419" s="333"/>
      <c r="RDA1419" s="333"/>
      <c r="RDB1419" s="333"/>
      <c r="RDC1419" s="333"/>
      <c r="RDD1419" s="333"/>
      <c r="RDE1419" s="333"/>
      <c r="RDF1419" s="333"/>
      <c r="RDG1419" s="333"/>
      <c r="RDH1419" s="333"/>
      <c r="RDI1419" s="333"/>
      <c r="RDJ1419" s="333"/>
      <c r="RDK1419" s="333"/>
      <c r="RDL1419" s="333"/>
      <c r="RDM1419" s="333"/>
      <c r="RDN1419" s="333"/>
      <c r="RDO1419" s="333"/>
      <c r="RDP1419" s="333"/>
      <c r="RDQ1419" s="333"/>
      <c r="RDR1419" s="333"/>
      <c r="RDS1419" s="333"/>
      <c r="RDT1419" s="333"/>
      <c r="RDU1419" s="333"/>
      <c r="RDV1419" s="333"/>
      <c r="RDW1419" s="333"/>
      <c r="RDX1419" s="333"/>
      <c r="RDY1419" s="333"/>
      <c r="RDZ1419" s="333"/>
      <c r="REA1419" s="333"/>
      <c r="REB1419" s="333"/>
      <c r="REC1419" s="333"/>
      <c r="RED1419" s="333"/>
      <c r="REE1419" s="333"/>
      <c r="REF1419" s="333"/>
      <c r="REG1419" s="333"/>
      <c r="REH1419" s="333"/>
      <c r="REI1419" s="333"/>
      <c r="REJ1419" s="333"/>
      <c r="REK1419" s="333"/>
      <c r="REL1419" s="333"/>
      <c r="REM1419" s="333"/>
      <c r="REN1419" s="333"/>
      <c r="REO1419" s="333"/>
      <c r="REP1419" s="333"/>
      <c r="REQ1419" s="333"/>
      <c r="RER1419" s="333"/>
      <c r="RES1419" s="333"/>
      <c r="RET1419" s="333"/>
      <c r="REU1419" s="333"/>
      <c r="REV1419" s="333"/>
      <c r="REW1419" s="333"/>
      <c r="REX1419" s="333"/>
      <c r="REY1419" s="333"/>
      <c r="REZ1419" s="333"/>
      <c r="RFA1419" s="333"/>
      <c r="RFB1419" s="333"/>
      <c r="RFC1419" s="333"/>
      <c r="RFD1419" s="333"/>
      <c r="RFE1419" s="333"/>
      <c r="RFF1419" s="333"/>
      <c r="RFG1419" s="333"/>
      <c r="RFH1419" s="333"/>
      <c r="RFI1419" s="333"/>
      <c r="RFJ1419" s="333"/>
      <c r="RFK1419" s="333"/>
      <c r="RFL1419" s="333"/>
      <c r="RFM1419" s="333"/>
      <c r="RFN1419" s="333"/>
      <c r="RFO1419" s="333"/>
      <c r="RFP1419" s="333"/>
      <c r="RFQ1419" s="333"/>
      <c r="RFR1419" s="333"/>
      <c r="RFS1419" s="333"/>
      <c r="RFT1419" s="333"/>
      <c r="RFU1419" s="333"/>
      <c r="RFV1419" s="333"/>
      <c r="RFW1419" s="333"/>
      <c r="RFX1419" s="333"/>
      <c r="RFY1419" s="333"/>
      <c r="RFZ1419" s="333"/>
      <c r="RGA1419" s="333"/>
      <c r="RGB1419" s="333"/>
      <c r="RGC1419" s="333"/>
      <c r="RGD1419" s="333"/>
      <c r="RGE1419" s="333"/>
      <c r="RGF1419" s="333"/>
      <c r="RGG1419" s="333"/>
      <c r="RGH1419" s="333"/>
      <c r="RGI1419" s="333"/>
      <c r="RGJ1419" s="333"/>
      <c r="RGK1419" s="333"/>
      <c r="RGL1419" s="333"/>
      <c r="RGM1419" s="333"/>
      <c r="RGN1419" s="333"/>
      <c r="RGO1419" s="333"/>
      <c r="RGP1419" s="333"/>
      <c r="RGQ1419" s="333"/>
      <c r="RGR1419" s="333"/>
      <c r="RGS1419" s="333"/>
      <c r="RGT1419" s="333"/>
      <c r="RGU1419" s="333"/>
      <c r="RGV1419" s="333"/>
      <c r="RGW1419" s="333"/>
      <c r="RGX1419" s="333"/>
      <c r="RGY1419" s="333"/>
      <c r="RGZ1419" s="333"/>
      <c r="RHA1419" s="333"/>
      <c r="RHB1419" s="333"/>
      <c r="RHC1419" s="333"/>
      <c r="RHD1419" s="333"/>
      <c r="RHE1419" s="333"/>
      <c r="RHF1419" s="333"/>
      <c r="RHG1419" s="333"/>
      <c r="RHH1419" s="333"/>
      <c r="RHI1419" s="333"/>
      <c r="RHJ1419" s="333"/>
      <c r="RHK1419" s="333"/>
      <c r="RHL1419" s="333"/>
      <c r="RHM1419" s="333"/>
      <c r="RHN1419" s="333"/>
      <c r="RHO1419" s="333"/>
      <c r="RHP1419" s="333"/>
      <c r="RHQ1419" s="333"/>
      <c r="RHR1419" s="333"/>
      <c r="RHS1419" s="333"/>
      <c r="RHT1419" s="333"/>
      <c r="RHU1419" s="333"/>
      <c r="RHV1419" s="333"/>
      <c r="RHW1419" s="333"/>
      <c r="RHX1419" s="333"/>
      <c r="RHY1419" s="333"/>
      <c r="RHZ1419" s="333"/>
      <c r="RIA1419" s="333"/>
      <c r="RIB1419" s="333"/>
      <c r="RIC1419" s="333"/>
      <c r="RID1419" s="333"/>
      <c r="RIE1419" s="333"/>
      <c r="RIF1419" s="333"/>
      <c r="RIG1419" s="333"/>
      <c r="RIH1419" s="333"/>
      <c r="RII1419" s="333"/>
      <c r="RIJ1419" s="333"/>
      <c r="RIK1419" s="333"/>
      <c r="RIL1419" s="333"/>
      <c r="RIM1419" s="333"/>
      <c r="RIN1419" s="333"/>
      <c r="RIO1419" s="333"/>
      <c r="RIP1419" s="333"/>
      <c r="RIQ1419" s="333"/>
      <c r="RIR1419" s="333"/>
      <c r="RIS1419" s="333"/>
      <c r="RIT1419" s="333"/>
      <c r="RIU1419" s="333"/>
      <c r="RIV1419" s="333"/>
      <c r="RIW1419" s="333"/>
      <c r="RIX1419" s="333"/>
      <c r="RIY1419" s="333"/>
      <c r="RIZ1419" s="333"/>
      <c r="RJA1419" s="333"/>
      <c r="RJB1419" s="333"/>
      <c r="RJC1419" s="333"/>
      <c r="RJD1419" s="333"/>
      <c r="RJE1419" s="333"/>
      <c r="RJF1419" s="333"/>
      <c r="RJG1419" s="333"/>
      <c r="RJH1419" s="333"/>
      <c r="RJI1419" s="333"/>
      <c r="RJJ1419" s="333"/>
      <c r="RJK1419" s="333"/>
      <c r="RJL1419" s="333"/>
      <c r="RJM1419" s="333"/>
      <c r="RJN1419" s="333"/>
      <c r="RJO1419" s="333"/>
      <c r="RJP1419" s="333"/>
      <c r="RJQ1419" s="333"/>
      <c r="RJR1419" s="333"/>
      <c r="RJS1419" s="333"/>
      <c r="RJT1419" s="333"/>
      <c r="RJU1419" s="333"/>
      <c r="RJV1419" s="333"/>
      <c r="RJW1419" s="333"/>
      <c r="RJX1419" s="333"/>
      <c r="RJY1419" s="333"/>
      <c r="RJZ1419" s="333"/>
      <c r="RKA1419" s="333"/>
      <c r="RKB1419" s="333"/>
      <c r="RKC1419" s="333"/>
      <c r="RKD1419" s="333"/>
      <c r="RKE1419" s="333"/>
      <c r="RKF1419" s="333"/>
      <c r="RKG1419" s="333"/>
      <c r="RKH1419" s="333"/>
      <c r="RKI1419" s="333"/>
      <c r="RKJ1419" s="333"/>
      <c r="RKK1419" s="333"/>
      <c r="RKL1419" s="333"/>
      <c r="RKM1419" s="333"/>
      <c r="RKN1419" s="333"/>
      <c r="RKO1419" s="333"/>
      <c r="RKP1419" s="333"/>
      <c r="RKQ1419" s="333"/>
      <c r="RKR1419" s="333"/>
      <c r="RKS1419" s="333"/>
      <c r="RKT1419" s="333"/>
      <c r="RKU1419" s="333"/>
      <c r="RKV1419" s="333"/>
      <c r="RKW1419" s="333"/>
      <c r="RKX1419" s="333"/>
      <c r="RKY1419" s="333"/>
      <c r="RKZ1419" s="333"/>
      <c r="RLA1419" s="333"/>
      <c r="RLB1419" s="333"/>
      <c r="RLC1419" s="333"/>
      <c r="RLD1419" s="333"/>
      <c r="RLE1419" s="333"/>
      <c r="RLF1419" s="333"/>
      <c r="RLG1419" s="333"/>
      <c r="RLH1419" s="333"/>
      <c r="RLI1419" s="333"/>
      <c r="RLJ1419" s="333"/>
      <c r="RLK1419" s="333"/>
      <c r="RLL1419" s="333"/>
      <c r="RLM1419" s="333"/>
      <c r="RLN1419" s="333"/>
      <c r="RLO1419" s="333"/>
      <c r="RLP1419" s="333"/>
      <c r="RLQ1419" s="333"/>
      <c r="RLR1419" s="333"/>
      <c r="RLS1419" s="333"/>
      <c r="RLT1419" s="333"/>
      <c r="RLU1419" s="333"/>
      <c r="RLV1419" s="333"/>
      <c r="RLW1419" s="333"/>
      <c r="RLX1419" s="333"/>
      <c r="RLY1419" s="333"/>
      <c r="RLZ1419" s="333"/>
      <c r="RMA1419" s="333"/>
      <c r="RMB1419" s="333"/>
      <c r="RMC1419" s="333"/>
      <c r="RMD1419" s="333"/>
      <c r="RME1419" s="333"/>
      <c r="RMF1419" s="333"/>
      <c r="RMG1419" s="333"/>
      <c r="RMH1419" s="333"/>
      <c r="RMI1419" s="333"/>
      <c r="RMJ1419" s="333"/>
      <c r="RMK1419" s="333"/>
      <c r="RML1419" s="333"/>
      <c r="RMM1419" s="333"/>
      <c r="RMN1419" s="333"/>
      <c r="RMO1419" s="333"/>
      <c r="RMP1419" s="333"/>
      <c r="RMQ1419" s="333"/>
      <c r="RMR1419" s="333"/>
      <c r="RMS1419" s="333"/>
      <c r="RMT1419" s="333"/>
      <c r="RMU1419" s="333"/>
      <c r="RMV1419" s="333"/>
      <c r="RMW1419" s="333"/>
      <c r="RMX1419" s="333"/>
      <c r="RMY1419" s="333"/>
      <c r="RMZ1419" s="333"/>
      <c r="RNA1419" s="333"/>
      <c r="RNB1419" s="333"/>
      <c r="RNC1419" s="333"/>
      <c r="RND1419" s="333"/>
      <c r="RNE1419" s="333"/>
      <c r="RNF1419" s="333"/>
      <c r="RNG1419" s="333"/>
      <c r="RNH1419" s="333"/>
      <c r="RNI1419" s="333"/>
      <c r="RNJ1419" s="333"/>
      <c r="RNK1419" s="333"/>
      <c r="RNL1419" s="333"/>
      <c r="RNM1419" s="333"/>
      <c r="RNN1419" s="333"/>
      <c r="RNO1419" s="333"/>
      <c r="RNP1419" s="333"/>
      <c r="RNQ1419" s="333"/>
      <c r="RNR1419" s="333"/>
      <c r="RNS1419" s="333"/>
      <c r="RNT1419" s="333"/>
      <c r="RNU1419" s="333"/>
      <c r="RNV1419" s="333"/>
      <c r="RNW1419" s="333"/>
      <c r="RNX1419" s="333"/>
      <c r="RNY1419" s="333"/>
      <c r="RNZ1419" s="333"/>
      <c r="ROA1419" s="333"/>
      <c r="ROB1419" s="333"/>
      <c r="ROC1419" s="333"/>
      <c r="ROD1419" s="333"/>
      <c r="ROE1419" s="333"/>
      <c r="ROF1419" s="333"/>
      <c r="ROG1419" s="333"/>
      <c r="ROH1419" s="333"/>
      <c r="ROI1419" s="333"/>
      <c r="ROJ1419" s="333"/>
      <c r="ROK1419" s="333"/>
      <c r="ROL1419" s="333"/>
      <c r="ROM1419" s="333"/>
      <c r="RON1419" s="333"/>
      <c r="ROO1419" s="333"/>
      <c r="ROP1419" s="333"/>
      <c r="ROQ1419" s="333"/>
      <c r="ROR1419" s="333"/>
      <c r="ROS1419" s="333"/>
      <c r="ROT1419" s="333"/>
      <c r="ROU1419" s="333"/>
      <c r="ROV1419" s="333"/>
      <c r="ROW1419" s="333"/>
      <c r="ROX1419" s="333"/>
      <c r="ROY1419" s="333"/>
      <c r="ROZ1419" s="333"/>
      <c r="RPA1419" s="333"/>
      <c r="RPB1419" s="333"/>
      <c r="RPC1419" s="333"/>
      <c r="RPD1419" s="333"/>
      <c r="RPE1419" s="333"/>
      <c r="RPF1419" s="333"/>
      <c r="RPG1419" s="333"/>
      <c r="RPH1419" s="333"/>
      <c r="RPI1419" s="333"/>
      <c r="RPJ1419" s="333"/>
      <c r="RPK1419" s="333"/>
      <c r="RPL1419" s="333"/>
      <c r="RPM1419" s="333"/>
      <c r="RPN1419" s="333"/>
      <c r="RPO1419" s="333"/>
      <c r="RPP1419" s="333"/>
      <c r="RPQ1419" s="333"/>
      <c r="RPR1419" s="333"/>
      <c r="RPS1419" s="333"/>
      <c r="RPT1419" s="333"/>
      <c r="RPU1419" s="333"/>
      <c r="RPV1419" s="333"/>
      <c r="RPW1419" s="333"/>
      <c r="RPX1419" s="333"/>
      <c r="RPY1419" s="333"/>
      <c r="RPZ1419" s="333"/>
      <c r="RQA1419" s="333"/>
      <c r="RQB1419" s="333"/>
      <c r="RQC1419" s="333"/>
      <c r="RQD1419" s="333"/>
      <c r="RQE1419" s="333"/>
      <c r="RQF1419" s="333"/>
      <c r="RQG1419" s="333"/>
      <c r="RQH1419" s="333"/>
      <c r="RQI1419" s="333"/>
      <c r="RQJ1419" s="333"/>
      <c r="RQK1419" s="333"/>
      <c r="RQL1419" s="333"/>
      <c r="RQM1419" s="333"/>
      <c r="RQN1419" s="333"/>
      <c r="RQO1419" s="333"/>
      <c r="RQP1419" s="333"/>
      <c r="RQQ1419" s="333"/>
      <c r="RQR1419" s="333"/>
      <c r="RQS1419" s="333"/>
      <c r="RQT1419" s="333"/>
      <c r="RQU1419" s="333"/>
      <c r="RQV1419" s="333"/>
      <c r="RQW1419" s="333"/>
      <c r="RQX1419" s="333"/>
      <c r="RQY1419" s="333"/>
      <c r="RQZ1419" s="333"/>
      <c r="RRA1419" s="333"/>
      <c r="RRB1419" s="333"/>
      <c r="RRC1419" s="333"/>
      <c r="RRD1419" s="333"/>
      <c r="RRE1419" s="333"/>
      <c r="RRF1419" s="333"/>
      <c r="RRG1419" s="333"/>
      <c r="RRH1419" s="333"/>
      <c r="RRI1419" s="333"/>
      <c r="RRJ1419" s="333"/>
      <c r="RRK1419" s="333"/>
      <c r="RRL1419" s="333"/>
      <c r="RRM1419" s="333"/>
      <c r="RRN1419" s="333"/>
      <c r="RRO1419" s="333"/>
      <c r="RRP1419" s="333"/>
      <c r="RRQ1419" s="333"/>
      <c r="RRR1419" s="333"/>
      <c r="RRS1419" s="333"/>
      <c r="RRT1419" s="333"/>
      <c r="RRU1419" s="333"/>
      <c r="RRV1419" s="333"/>
      <c r="RRW1419" s="333"/>
      <c r="RRX1419" s="333"/>
      <c r="RRY1419" s="333"/>
      <c r="RRZ1419" s="333"/>
      <c r="RSA1419" s="333"/>
      <c r="RSB1419" s="333"/>
      <c r="RSC1419" s="333"/>
      <c r="RSD1419" s="333"/>
      <c r="RSE1419" s="333"/>
      <c r="RSF1419" s="333"/>
      <c r="RSG1419" s="333"/>
      <c r="RSH1419" s="333"/>
      <c r="RSI1419" s="333"/>
      <c r="RSJ1419" s="333"/>
      <c r="RSK1419" s="333"/>
      <c r="RSL1419" s="333"/>
      <c r="RSM1419" s="333"/>
      <c r="RSN1419" s="333"/>
      <c r="RSO1419" s="333"/>
      <c r="RSP1419" s="333"/>
      <c r="RSQ1419" s="333"/>
      <c r="RSR1419" s="333"/>
      <c r="RSS1419" s="333"/>
      <c r="RST1419" s="333"/>
      <c r="RSU1419" s="333"/>
      <c r="RSV1419" s="333"/>
      <c r="RSW1419" s="333"/>
      <c r="RSX1419" s="333"/>
      <c r="RSY1419" s="333"/>
      <c r="RSZ1419" s="333"/>
      <c r="RTA1419" s="333"/>
      <c r="RTB1419" s="333"/>
      <c r="RTC1419" s="333"/>
      <c r="RTD1419" s="333"/>
      <c r="RTE1419" s="333"/>
      <c r="RTF1419" s="333"/>
      <c r="RTG1419" s="333"/>
      <c r="RTH1419" s="333"/>
      <c r="RTI1419" s="333"/>
      <c r="RTJ1419" s="333"/>
      <c r="RTK1419" s="333"/>
      <c r="RTL1419" s="333"/>
      <c r="RTM1419" s="333"/>
      <c r="RTN1419" s="333"/>
      <c r="RTO1419" s="333"/>
      <c r="RTP1419" s="333"/>
      <c r="RTQ1419" s="333"/>
      <c r="RTR1419" s="333"/>
      <c r="RTS1419" s="333"/>
      <c r="RTT1419" s="333"/>
      <c r="RTU1419" s="333"/>
      <c r="RTV1419" s="333"/>
      <c r="RTW1419" s="333"/>
      <c r="RTX1419" s="333"/>
      <c r="RTY1419" s="333"/>
      <c r="RTZ1419" s="333"/>
      <c r="RUA1419" s="333"/>
      <c r="RUB1419" s="333"/>
      <c r="RUC1419" s="333"/>
      <c r="RUD1419" s="333"/>
      <c r="RUE1419" s="333"/>
      <c r="RUF1419" s="333"/>
      <c r="RUG1419" s="333"/>
      <c r="RUH1419" s="333"/>
      <c r="RUI1419" s="333"/>
      <c r="RUJ1419" s="333"/>
      <c r="RUK1419" s="333"/>
      <c r="RUL1419" s="333"/>
      <c r="RUM1419" s="333"/>
      <c r="RUN1419" s="333"/>
      <c r="RUO1419" s="333"/>
      <c r="RUP1419" s="333"/>
      <c r="RUQ1419" s="333"/>
      <c r="RUR1419" s="333"/>
      <c r="RUS1419" s="333"/>
      <c r="RUT1419" s="333"/>
      <c r="RUU1419" s="333"/>
      <c r="RUV1419" s="333"/>
      <c r="RUW1419" s="333"/>
      <c r="RUX1419" s="333"/>
      <c r="RUY1419" s="333"/>
      <c r="RUZ1419" s="333"/>
      <c r="RVA1419" s="333"/>
      <c r="RVB1419" s="333"/>
      <c r="RVC1419" s="333"/>
      <c r="RVD1419" s="333"/>
      <c r="RVE1419" s="333"/>
      <c r="RVF1419" s="333"/>
      <c r="RVG1419" s="333"/>
      <c r="RVH1419" s="333"/>
      <c r="RVI1419" s="333"/>
      <c r="RVJ1419" s="333"/>
      <c r="RVK1419" s="333"/>
      <c r="RVL1419" s="333"/>
      <c r="RVM1419" s="333"/>
      <c r="RVN1419" s="333"/>
      <c r="RVO1419" s="333"/>
      <c r="RVP1419" s="333"/>
      <c r="RVQ1419" s="333"/>
      <c r="RVR1419" s="333"/>
      <c r="RVS1419" s="333"/>
      <c r="RVT1419" s="333"/>
      <c r="RVU1419" s="333"/>
      <c r="RVV1419" s="333"/>
      <c r="RVW1419" s="333"/>
      <c r="RVX1419" s="333"/>
      <c r="RVY1419" s="333"/>
      <c r="RVZ1419" s="333"/>
      <c r="RWA1419" s="333"/>
      <c r="RWB1419" s="333"/>
      <c r="RWC1419" s="333"/>
      <c r="RWD1419" s="333"/>
      <c r="RWE1419" s="333"/>
      <c r="RWF1419" s="333"/>
      <c r="RWG1419" s="333"/>
      <c r="RWH1419" s="333"/>
      <c r="RWI1419" s="333"/>
      <c r="RWJ1419" s="333"/>
      <c r="RWK1419" s="333"/>
      <c r="RWL1419" s="333"/>
      <c r="RWM1419" s="333"/>
      <c r="RWN1419" s="333"/>
      <c r="RWO1419" s="333"/>
      <c r="RWP1419" s="333"/>
      <c r="RWQ1419" s="333"/>
      <c r="RWR1419" s="333"/>
      <c r="RWS1419" s="333"/>
      <c r="RWT1419" s="333"/>
      <c r="RWU1419" s="333"/>
      <c r="RWV1419" s="333"/>
      <c r="RWW1419" s="333"/>
      <c r="RWX1419" s="333"/>
      <c r="RWY1419" s="333"/>
      <c r="RWZ1419" s="333"/>
      <c r="RXA1419" s="333"/>
      <c r="RXB1419" s="333"/>
      <c r="RXC1419" s="333"/>
      <c r="RXD1419" s="333"/>
      <c r="RXE1419" s="333"/>
      <c r="RXF1419" s="333"/>
      <c r="RXG1419" s="333"/>
      <c r="RXH1419" s="333"/>
      <c r="RXI1419" s="333"/>
      <c r="RXJ1419" s="333"/>
      <c r="RXK1419" s="333"/>
      <c r="RXL1419" s="333"/>
      <c r="RXM1419" s="333"/>
      <c r="RXN1419" s="333"/>
      <c r="RXO1419" s="333"/>
      <c r="RXP1419" s="333"/>
      <c r="RXQ1419" s="333"/>
      <c r="RXR1419" s="333"/>
      <c r="RXS1419" s="333"/>
      <c r="RXT1419" s="333"/>
      <c r="RXU1419" s="333"/>
      <c r="RXV1419" s="333"/>
      <c r="RXW1419" s="333"/>
      <c r="RXX1419" s="333"/>
      <c r="RXY1419" s="333"/>
      <c r="RXZ1419" s="333"/>
      <c r="RYA1419" s="333"/>
      <c r="RYB1419" s="333"/>
      <c r="RYC1419" s="333"/>
      <c r="RYD1419" s="333"/>
      <c r="RYE1419" s="333"/>
      <c r="RYF1419" s="333"/>
      <c r="RYG1419" s="333"/>
      <c r="RYH1419" s="333"/>
      <c r="RYI1419" s="333"/>
      <c r="RYJ1419" s="333"/>
      <c r="RYK1419" s="333"/>
      <c r="RYL1419" s="333"/>
      <c r="RYM1419" s="333"/>
      <c r="RYN1419" s="333"/>
      <c r="RYO1419" s="333"/>
      <c r="RYP1419" s="333"/>
      <c r="RYQ1419" s="333"/>
      <c r="RYR1419" s="333"/>
      <c r="RYS1419" s="333"/>
      <c r="RYT1419" s="333"/>
      <c r="RYU1419" s="333"/>
      <c r="RYV1419" s="333"/>
      <c r="RYW1419" s="333"/>
      <c r="RYX1419" s="333"/>
      <c r="RYY1419" s="333"/>
      <c r="RYZ1419" s="333"/>
      <c r="RZA1419" s="333"/>
      <c r="RZB1419" s="333"/>
      <c r="RZC1419" s="333"/>
      <c r="RZD1419" s="333"/>
      <c r="RZE1419" s="333"/>
      <c r="RZF1419" s="333"/>
      <c r="RZG1419" s="333"/>
      <c r="RZH1419" s="333"/>
      <c r="RZI1419" s="333"/>
      <c r="RZJ1419" s="333"/>
      <c r="RZK1419" s="333"/>
      <c r="RZL1419" s="333"/>
      <c r="RZM1419" s="333"/>
      <c r="RZN1419" s="333"/>
      <c r="RZO1419" s="333"/>
      <c r="RZP1419" s="333"/>
      <c r="RZQ1419" s="333"/>
      <c r="RZR1419" s="333"/>
      <c r="RZS1419" s="333"/>
      <c r="RZT1419" s="333"/>
      <c r="RZU1419" s="333"/>
      <c r="RZV1419" s="333"/>
      <c r="RZW1419" s="333"/>
      <c r="RZX1419" s="333"/>
      <c r="RZY1419" s="333"/>
      <c r="RZZ1419" s="333"/>
      <c r="SAA1419" s="333"/>
      <c r="SAB1419" s="333"/>
      <c r="SAC1419" s="333"/>
      <c r="SAD1419" s="333"/>
      <c r="SAE1419" s="333"/>
      <c r="SAF1419" s="333"/>
      <c r="SAG1419" s="333"/>
      <c r="SAH1419" s="333"/>
      <c r="SAI1419" s="333"/>
      <c r="SAJ1419" s="333"/>
      <c r="SAK1419" s="333"/>
      <c r="SAL1419" s="333"/>
      <c r="SAM1419" s="333"/>
      <c r="SAN1419" s="333"/>
      <c r="SAO1419" s="333"/>
      <c r="SAP1419" s="333"/>
      <c r="SAQ1419" s="333"/>
      <c r="SAR1419" s="333"/>
      <c r="SAS1419" s="333"/>
      <c r="SAT1419" s="333"/>
      <c r="SAU1419" s="333"/>
      <c r="SAV1419" s="333"/>
      <c r="SAW1419" s="333"/>
      <c r="SAX1419" s="333"/>
      <c r="SAY1419" s="333"/>
      <c r="SAZ1419" s="333"/>
      <c r="SBA1419" s="333"/>
      <c r="SBB1419" s="333"/>
      <c r="SBC1419" s="333"/>
      <c r="SBD1419" s="333"/>
      <c r="SBE1419" s="333"/>
      <c r="SBF1419" s="333"/>
      <c r="SBG1419" s="333"/>
      <c r="SBH1419" s="333"/>
      <c r="SBI1419" s="333"/>
      <c r="SBJ1419" s="333"/>
      <c r="SBK1419" s="333"/>
      <c r="SBL1419" s="333"/>
      <c r="SBM1419" s="333"/>
      <c r="SBN1419" s="333"/>
      <c r="SBO1419" s="333"/>
      <c r="SBP1419" s="333"/>
      <c r="SBQ1419" s="333"/>
      <c r="SBR1419" s="333"/>
      <c r="SBS1419" s="333"/>
      <c r="SBT1419" s="333"/>
      <c r="SBU1419" s="333"/>
      <c r="SBV1419" s="333"/>
      <c r="SBW1419" s="333"/>
      <c r="SBX1419" s="333"/>
      <c r="SBY1419" s="333"/>
      <c r="SBZ1419" s="333"/>
      <c r="SCA1419" s="333"/>
      <c r="SCB1419" s="333"/>
      <c r="SCC1419" s="333"/>
      <c r="SCD1419" s="333"/>
      <c r="SCE1419" s="333"/>
      <c r="SCF1419" s="333"/>
      <c r="SCG1419" s="333"/>
      <c r="SCH1419" s="333"/>
      <c r="SCI1419" s="333"/>
      <c r="SCJ1419" s="333"/>
      <c r="SCK1419" s="333"/>
      <c r="SCL1419" s="333"/>
      <c r="SCM1419" s="333"/>
      <c r="SCN1419" s="333"/>
      <c r="SCO1419" s="333"/>
      <c r="SCP1419" s="333"/>
      <c r="SCQ1419" s="333"/>
      <c r="SCR1419" s="333"/>
      <c r="SCS1419" s="333"/>
      <c r="SCT1419" s="333"/>
      <c r="SCU1419" s="333"/>
      <c r="SCV1419" s="333"/>
      <c r="SCW1419" s="333"/>
      <c r="SCX1419" s="333"/>
      <c r="SCY1419" s="333"/>
      <c r="SCZ1419" s="333"/>
      <c r="SDA1419" s="333"/>
      <c r="SDB1419" s="333"/>
      <c r="SDC1419" s="333"/>
      <c r="SDD1419" s="333"/>
      <c r="SDE1419" s="333"/>
      <c r="SDF1419" s="333"/>
      <c r="SDG1419" s="333"/>
      <c r="SDH1419" s="333"/>
      <c r="SDI1419" s="333"/>
      <c r="SDJ1419" s="333"/>
      <c r="SDK1419" s="333"/>
      <c r="SDL1419" s="333"/>
      <c r="SDM1419" s="333"/>
      <c r="SDN1419" s="333"/>
      <c r="SDO1419" s="333"/>
      <c r="SDP1419" s="333"/>
      <c r="SDQ1419" s="333"/>
      <c r="SDR1419" s="333"/>
      <c r="SDS1419" s="333"/>
      <c r="SDT1419" s="333"/>
      <c r="SDU1419" s="333"/>
      <c r="SDV1419" s="333"/>
      <c r="SDW1419" s="333"/>
      <c r="SDX1419" s="333"/>
      <c r="SDY1419" s="333"/>
      <c r="SDZ1419" s="333"/>
      <c r="SEA1419" s="333"/>
      <c r="SEB1419" s="333"/>
      <c r="SEC1419" s="333"/>
      <c r="SED1419" s="333"/>
      <c r="SEE1419" s="333"/>
      <c r="SEF1419" s="333"/>
      <c r="SEG1419" s="333"/>
      <c r="SEH1419" s="333"/>
      <c r="SEI1419" s="333"/>
      <c r="SEJ1419" s="333"/>
      <c r="SEK1419" s="333"/>
      <c r="SEL1419" s="333"/>
      <c r="SEM1419" s="333"/>
      <c r="SEN1419" s="333"/>
      <c r="SEO1419" s="333"/>
      <c r="SEP1419" s="333"/>
      <c r="SEQ1419" s="333"/>
      <c r="SER1419" s="333"/>
      <c r="SES1419" s="333"/>
      <c r="SET1419" s="333"/>
      <c r="SEU1419" s="333"/>
      <c r="SEV1419" s="333"/>
      <c r="SEW1419" s="333"/>
      <c r="SEX1419" s="333"/>
      <c r="SEY1419" s="333"/>
      <c r="SEZ1419" s="333"/>
      <c r="SFA1419" s="333"/>
      <c r="SFB1419" s="333"/>
      <c r="SFC1419" s="333"/>
      <c r="SFD1419" s="333"/>
      <c r="SFE1419" s="333"/>
      <c r="SFF1419" s="333"/>
      <c r="SFG1419" s="333"/>
      <c r="SFH1419" s="333"/>
      <c r="SFI1419" s="333"/>
      <c r="SFJ1419" s="333"/>
      <c r="SFK1419" s="333"/>
      <c r="SFL1419" s="333"/>
      <c r="SFM1419" s="333"/>
      <c r="SFN1419" s="333"/>
      <c r="SFO1419" s="333"/>
      <c r="SFP1419" s="333"/>
      <c r="SFQ1419" s="333"/>
      <c r="SFR1419" s="333"/>
      <c r="SFS1419" s="333"/>
      <c r="SFT1419" s="333"/>
      <c r="SFU1419" s="333"/>
      <c r="SFV1419" s="333"/>
      <c r="SFW1419" s="333"/>
      <c r="SFX1419" s="333"/>
      <c r="SFY1419" s="333"/>
      <c r="SFZ1419" s="333"/>
      <c r="SGA1419" s="333"/>
      <c r="SGB1419" s="333"/>
      <c r="SGC1419" s="333"/>
      <c r="SGD1419" s="333"/>
      <c r="SGE1419" s="333"/>
      <c r="SGF1419" s="333"/>
      <c r="SGG1419" s="333"/>
      <c r="SGH1419" s="333"/>
      <c r="SGI1419" s="333"/>
      <c r="SGJ1419" s="333"/>
      <c r="SGK1419" s="333"/>
      <c r="SGL1419" s="333"/>
      <c r="SGM1419" s="333"/>
      <c r="SGN1419" s="333"/>
      <c r="SGO1419" s="333"/>
      <c r="SGP1419" s="333"/>
      <c r="SGQ1419" s="333"/>
      <c r="SGR1419" s="333"/>
      <c r="SGS1419" s="333"/>
      <c r="SGT1419" s="333"/>
      <c r="SGU1419" s="333"/>
      <c r="SGV1419" s="333"/>
      <c r="SGW1419" s="333"/>
      <c r="SGX1419" s="333"/>
      <c r="SGY1419" s="333"/>
      <c r="SGZ1419" s="333"/>
      <c r="SHA1419" s="333"/>
      <c r="SHB1419" s="333"/>
      <c r="SHC1419" s="333"/>
      <c r="SHD1419" s="333"/>
      <c r="SHE1419" s="333"/>
      <c r="SHF1419" s="333"/>
      <c r="SHG1419" s="333"/>
      <c r="SHH1419" s="333"/>
      <c r="SHI1419" s="333"/>
      <c r="SHJ1419" s="333"/>
      <c r="SHK1419" s="333"/>
      <c r="SHL1419" s="333"/>
      <c r="SHM1419" s="333"/>
      <c r="SHN1419" s="333"/>
      <c r="SHO1419" s="333"/>
      <c r="SHP1419" s="333"/>
      <c r="SHQ1419" s="333"/>
      <c r="SHR1419" s="333"/>
      <c r="SHS1419" s="333"/>
      <c r="SHT1419" s="333"/>
      <c r="SHU1419" s="333"/>
      <c r="SHV1419" s="333"/>
      <c r="SHW1419" s="333"/>
      <c r="SHX1419" s="333"/>
      <c r="SHY1419" s="333"/>
      <c r="SHZ1419" s="333"/>
      <c r="SIA1419" s="333"/>
      <c r="SIB1419" s="333"/>
      <c r="SIC1419" s="333"/>
      <c r="SID1419" s="333"/>
      <c r="SIE1419" s="333"/>
      <c r="SIF1419" s="333"/>
      <c r="SIG1419" s="333"/>
      <c r="SIH1419" s="333"/>
      <c r="SII1419" s="333"/>
      <c r="SIJ1419" s="333"/>
      <c r="SIK1419" s="333"/>
      <c r="SIL1419" s="333"/>
      <c r="SIM1419" s="333"/>
      <c r="SIN1419" s="333"/>
      <c r="SIO1419" s="333"/>
      <c r="SIP1419" s="333"/>
      <c r="SIQ1419" s="333"/>
      <c r="SIR1419" s="333"/>
      <c r="SIS1419" s="333"/>
      <c r="SIT1419" s="333"/>
      <c r="SIU1419" s="333"/>
      <c r="SIV1419" s="333"/>
      <c r="SIW1419" s="333"/>
      <c r="SIX1419" s="333"/>
      <c r="SIY1419" s="333"/>
      <c r="SIZ1419" s="333"/>
      <c r="SJA1419" s="333"/>
      <c r="SJB1419" s="333"/>
      <c r="SJC1419" s="333"/>
      <c r="SJD1419" s="333"/>
      <c r="SJE1419" s="333"/>
      <c r="SJF1419" s="333"/>
      <c r="SJG1419" s="333"/>
      <c r="SJH1419" s="333"/>
      <c r="SJI1419" s="333"/>
      <c r="SJJ1419" s="333"/>
      <c r="SJK1419" s="333"/>
      <c r="SJL1419" s="333"/>
      <c r="SJM1419" s="333"/>
      <c r="SJN1419" s="333"/>
      <c r="SJO1419" s="333"/>
      <c r="SJP1419" s="333"/>
      <c r="SJQ1419" s="333"/>
      <c r="SJR1419" s="333"/>
      <c r="SJS1419" s="333"/>
      <c r="SJT1419" s="333"/>
      <c r="SJU1419" s="333"/>
      <c r="SJV1419" s="333"/>
      <c r="SJW1419" s="333"/>
      <c r="SJX1419" s="333"/>
      <c r="SJY1419" s="333"/>
      <c r="SJZ1419" s="333"/>
      <c r="SKA1419" s="333"/>
      <c r="SKB1419" s="333"/>
      <c r="SKC1419" s="333"/>
      <c r="SKD1419" s="333"/>
      <c r="SKE1419" s="333"/>
      <c r="SKF1419" s="333"/>
      <c r="SKG1419" s="333"/>
      <c r="SKH1419" s="333"/>
      <c r="SKI1419" s="333"/>
      <c r="SKJ1419" s="333"/>
      <c r="SKK1419" s="333"/>
      <c r="SKL1419" s="333"/>
      <c r="SKM1419" s="333"/>
      <c r="SKN1419" s="333"/>
      <c r="SKO1419" s="333"/>
      <c r="SKP1419" s="333"/>
      <c r="SKQ1419" s="333"/>
      <c r="SKR1419" s="333"/>
      <c r="SKS1419" s="333"/>
      <c r="SKT1419" s="333"/>
      <c r="SKU1419" s="333"/>
      <c r="SKV1419" s="333"/>
      <c r="SKW1419" s="333"/>
      <c r="SKX1419" s="333"/>
      <c r="SKY1419" s="333"/>
      <c r="SKZ1419" s="333"/>
      <c r="SLA1419" s="333"/>
      <c r="SLB1419" s="333"/>
      <c r="SLC1419" s="333"/>
      <c r="SLD1419" s="333"/>
      <c r="SLE1419" s="333"/>
      <c r="SLF1419" s="333"/>
      <c r="SLG1419" s="333"/>
      <c r="SLH1419" s="333"/>
      <c r="SLI1419" s="333"/>
      <c r="SLJ1419" s="333"/>
      <c r="SLK1419" s="333"/>
      <c r="SLL1419" s="333"/>
      <c r="SLM1419" s="333"/>
      <c r="SLN1419" s="333"/>
      <c r="SLO1419" s="333"/>
      <c r="SLP1419" s="333"/>
      <c r="SLQ1419" s="333"/>
      <c r="SLR1419" s="333"/>
      <c r="SLS1419" s="333"/>
      <c r="SLT1419" s="333"/>
      <c r="SLU1419" s="333"/>
      <c r="SLV1419" s="333"/>
      <c r="SLW1419" s="333"/>
      <c r="SLX1419" s="333"/>
      <c r="SLY1419" s="333"/>
      <c r="SLZ1419" s="333"/>
      <c r="SMA1419" s="333"/>
      <c r="SMB1419" s="333"/>
      <c r="SMC1419" s="333"/>
      <c r="SMD1419" s="333"/>
      <c r="SME1419" s="333"/>
      <c r="SMF1419" s="333"/>
      <c r="SMG1419" s="333"/>
      <c r="SMH1419" s="333"/>
      <c r="SMI1419" s="333"/>
      <c r="SMJ1419" s="333"/>
      <c r="SMK1419" s="333"/>
      <c r="SML1419" s="333"/>
      <c r="SMM1419" s="333"/>
      <c r="SMN1419" s="333"/>
      <c r="SMO1419" s="333"/>
      <c r="SMP1419" s="333"/>
      <c r="SMQ1419" s="333"/>
      <c r="SMR1419" s="333"/>
      <c r="SMS1419" s="333"/>
      <c r="SMT1419" s="333"/>
      <c r="SMU1419" s="333"/>
      <c r="SMV1419" s="333"/>
      <c r="SMW1419" s="333"/>
      <c r="SMX1419" s="333"/>
      <c r="SMY1419" s="333"/>
      <c r="SMZ1419" s="333"/>
      <c r="SNA1419" s="333"/>
      <c r="SNB1419" s="333"/>
      <c r="SNC1419" s="333"/>
      <c r="SND1419" s="333"/>
      <c r="SNE1419" s="333"/>
      <c r="SNF1419" s="333"/>
      <c r="SNG1419" s="333"/>
      <c r="SNH1419" s="333"/>
      <c r="SNI1419" s="333"/>
      <c r="SNJ1419" s="333"/>
      <c r="SNK1419" s="333"/>
      <c r="SNL1419" s="333"/>
      <c r="SNM1419" s="333"/>
      <c r="SNN1419" s="333"/>
      <c r="SNO1419" s="333"/>
      <c r="SNP1419" s="333"/>
      <c r="SNQ1419" s="333"/>
      <c r="SNR1419" s="333"/>
      <c r="SNS1419" s="333"/>
      <c r="SNT1419" s="333"/>
      <c r="SNU1419" s="333"/>
      <c r="SNV1419" s="333"/>
      <c r="SNW1419" s="333"/>
      <c r="SNX1419" s="333"/>
      <c r="SNY1419" s="333"/>
      <c r="SNZ1419" s="333"/>
      <c r="SOA1419" s="333"/>
      <c r="SOB1419" s="333"/>
      <c r="SOC1419" s="333"/>
      <c r="SOD1419" s="333"/>
      <c r="SOE1419" s="333"/>
      <c r="SOF1419" s="333"/>
      <c r="SOG1419" s="333"/>
      <c r="SOH1419" s="333"/>
      <c r="SOI1419" s="333"/>
      <c r="SOJ1419" s="333"/>
      <c r="SOK1419" s="333"/>
      <c r="SOL1419" s="333"/>
      <c r="SOM1419" s="333"/>
      <c r="SON1419" s="333"/>
      <c r="SOO1419" s="333"/>
      <c r="SOP1419" s="333"/>
      <c r="SOQ1419" s="333"/>
      <c r="SOR1419" s="333"/>
      <c r="SOS1419" s="333"/>
      <c r="SOT1419" s="333"/>
      <c r="SOU1419" s="333"/>
      <c r="SOV1419" s="333"/>
      <c r="SOW1419" s="333"/>
      <c r="SOX1419" s="333"/>
      <c r="SOY1419" s="333"/>
      <c r="SOZ1419" s="333"/>
      <c r="SPA1419" s="333"/>
      <c r="SPB1419" s="333"/>
      <c r="SPC1419" s="333"/>
      <c r="SPD1419" s="333"/>
      <c r="SPE1419" s="333"/>
      <c r="SPF1419" s="333"/>
      <c r="SPG1419" s="333"/>
      <c r="SPH1419" s="333"/>
      <c r="SPI1419" s="333"/>
      <c r="SPJ1419" s="333"/>
      <c r="SPK1419" s="333"/>
      <c r="SPL1419" s="333"/>
      <c r="SPM1419" s="333"/>
      <c r="SPN1419" s="333"/>
      <c r="SPO1419" s="333"/>
      <c r="SPP1419" s="333"/>
      <c r="SPQ1419" s="333"/>
      <c r="SPR1419" s="333"/>
      <c r="SPS1419" s="333"/>
      <c r="SPT1419" s="333"/>
      <c r="SPU1419" s="333"/>
      <c r="SPV1419" s="333"/>
      <c r="SPW1419" s="333"/>
      <c r="SPX1419" s="333"/>
      <c r="SPY1419" s="333"/>
      <c r="SPZ1419" s="333"/>
      <c r="SQA1419" s="333"/>
      <c r="SQB1419" s="333"/>
      <c r="SQC1419" s="333"/>
      <c r="SQD1419" s="333"/>
      <c r="SQE1419" s="333"/>
      <c r="SQF1419" s="333"/>
      <c r="SQG1419" s="333"/>
      <c r="SQH1419" s="333"/>
      <c r="SQI1419" s="333"/>
      <c r="SQJ1419" s="333"/>
      <c r="SQK1419" s="333"/>
      <c r="SQL1419" s="333"/>
      <c r="SQM1419" s="333"/>
      <c r="SQN1419" s="333"/>
      <c r="SQO1419" s="333"/>
      <c r="SQP1419" s="333"/>
      <c r="SQQ1419" s="333"/>
      <c r="SQR1419" s="333"/>
      <c r="SQS1419" s="333"/>
      <c r="SQT1419" s="333"/>
      <c r="SQU1419" s="333"/>
      <c r="SQV1419" s="333"/>
      <c r="SQW1419" s="333"/>
      <c r="SQX1419" s="333"/>
      <c r="SQY1419" s="333"/>
      <c r="SQZ1419" s="333"/>
      <c r="SRA1419" s="333"/>
      <c r="SRB1419" s="333"/>
      <c r="SRC1419" s="333"/>
      <c r="SRD1419" s="333"/>
      <c r="SRE1419" s="333"/>
      <c r="SRF1419" s="333"/>
      <c r="SRG1419" s="333"/>
      <c r="SRH1419" s="333"/>
      <c r="SRI1419" s="333"/>
      <c r="SRJ1419" s="333"/>
      <c r="SRK1419" s="333"/>
      <c r="SRL1419" s="333"/>
      <c r="SRM1419" s="333"/>
      <c r="SRN1419" s="333"/>
      <c r="SRO1419" s="333"/>
      <c r="SRP1419" s="333"/>
      <c r="SRQ1419" s="333"/>
      <c r="SRR1419" s="333"/>
      <c r="SRS1419" s="333"/>
      <c r="SRT1419" s="333"/>
      <c r="SRU1419" s="333"/>
      <c r="SRV1419" s="333"/>
      <c r="SRW1419" s="333"/>
      <c r="SRX1419" s="333"/>
      <c r="SRY1419" s="333"/>
      <c r="SRZ1419" s="333"/>
      <c r="SSA1419" s="333"/>
      <c r="SSB1419" s="333"/>
      <c r="SSC1419" s="333"/>
      <c r="SSD1419" s="333"/>
      <c r="SSE1419" s="333"/>
      <c r="SSF1419" s="333"/>
      <c r="SSG1419" s="333"/>
      <c r="SSH1419" s="333"/>
      <c r="SSI1419" s="333"/>
      <c r="SSJ1419" s="333"/>
      <c r="SSK1419" s="333"/>
      <c r="SSL1419" s="333"/>
      <c r="SSM1419" s="333"/>
      <c r="SSN1419" s="333"/>
      <c r="SSO1419" s="333"/>
      <c r="SSP1419" s="333"/>
      <c r="SSQ1419" s="333"/>
      <c r="SSR1419" s="333"/>
      <c r="SSS1419" s="333"/>
      <c r="SST1419" s="333"/>
      <c r="SSU1419" s="333"/>
      <c r="SSV1419" s="333"/>
      <c r="SSW1419" s="333"/>
      <c r="SSX1419" s="333"/>
      <c r="SSY1419" s="333"/>
      <c r="SSZ1419" s="333"/>
      <c r="STA1419" s="333"/>
      <c r="STB1419" s="333"/>
      <c r="STC1419" s="333"/>
      <c r="STD1419" s="333"/>
      <c r="STE1419" s="333"/>
      <c r="STF1419" s="333"/>
      <c r="STG1419" s="333"/>
      <c r="STH1419" s="333"/>
      <c r="STI1419" s="333"/>
      <c r="STJ1419" s="333"/>
      <c r="STK1419" s="333"/>
      <c r="STL1419" s="333"/>
      <c r="STM1419" s="333"/>
      <c r="STN1419" s="333"/>
      <c r="STO1419" s="333"/>
      <c r="STP1419" s="333"/>
      <c r="STQ1419" s="333"/>
      <c r="STR1419" s="333"/>
      <c r="STS1419" s="333"/>
      <c r="STT1419" s="333"/>
      <c r="STU1419" s="333"/>
      <c r="STV1419" s="333"/>
      <c r="STW1419" s="333"/>
      <c r="STX1419" s="333"/>
      <c r="STY1419" s="333"/>
      <c r="STZ1419" s="333"/>
      <c r="SUA1419" s="333"/>
      <c r="SUB1419" s="333"/>
      <c r="SUC1419" s="333"/>
      <c r="SUD1419" s="333"/>
      <c r="SUE1419" s="333"/>
      <c r="SUF1419" s="333"/>
      <c r="SUG1419" s="333"/>
      <c r="SUH1419" s="333"/>
      <c r="SUI1419" s="333"/>
      <c r="SUJ1419" s="333"/>
      <c r="SUK1419" s="333"/>
      <c r="SUL1419" s="333"/>
      <c r="SUM1419" s="333"/>
      <c r="SUN1419" s="333"/>
      <c r="SUO1419" s="333"/>
      <c r="SUP1419" s="333"/>
      <c r="SUQ1419" s="333"/>
      <c r="SUR1419" s="333"/>
      <c r="SUS1419" s="333"/>
      <c r="SUT1419" s="333"/>
      <c r="SUU1419" s="333"/>
      <c r="SUV1419" s="333"/>
      <c r="SUW1419" s="333"/>
      <c r="SUX1419" s="333"/>
      <c r="SUY1419" s="333"/>
      <c r="SUZ1419" s="333"/>
      <c r="SVA1419" s="333"/>
      <c r="SVB1419" s="333"/>
      <c r="SVC1419" s="333"/>
      <c r="SVD1419" s="333"/>
      <c r="SVE1419" s="333"/>
      <c r="SVF1419" s="333"/>
      <c r="SVG1419" s="333"/>
      <c r="SVH1419" s="333"/>
      <c r="SVI1419" s="333"/>
      <c r="SVJ1419" s="333"/>
      <c r="SVK1419" s="333"/>
      <c r="SVL1419" s="333"/>
      <c r="SVM1419" s="333"/>
      <c r="SVN1419" s="333"/>
      <c r="SVO1419" s="333"/>
      <c r="SVP1419" s="333"/>
      <c r="SVQ1419" s="333"/>
      <c r="SVR1419" s="333"/>
      <c r="SVS1419" s="333"/>
      <c r="SVT1419" s="333"/>
      <c r="SVU1419" s="333"/>
      <c r="SVV1419" s="333"/>
      <c r="SVW1419" s="333"/>
      <c r="SVX1419" s="333"/>
      <c r="SVY1419" s="333"/>
      <c r="SVZ1419" s="333"/>
      <c r="SWA1419" s="333"/>
      <c r="SWB1419" s="333"/>
      <c r="SWC1419" s="333"/>
      <c r="SWD1419" s="333"/>
      <c r="SWE1419" s="333"/>
      <c r="SWF1419" s="333"/>
      <c r="SWG1419" s="333"/>
      <c r="SWH1419" s="333"/>
      <c r="SWI1419" s="333"/>
      <c r="SWJ1419" s="333"/>
      <c r="SWK1419" s="333"/>
      <c r="SWL1419" s="333"/>
      <c r="SWM1419" s="333"/>
      <c r="SWN1419" s="333"/>
      <c r="SWO1419" s="333"/>
      <c r="SWP1419" s="333"/>
      <c r="SWQ1419" s="333"/>
      <c r="SWR1419" s="333"/>
      <c r="SWS1419" s="333"/>
      <c r="SWT1419" s="333"/>
      <c r="SWU1419" s="333"/>
      <c r="SWV1419" s="333"/>
      <c r="SWW1419" s="333"/>
      <c r="SWX1419" s="333"/>
      <c r="SWY1419" s="333"/>
      <c r="SWZ1419" s="333"/>
      <c r="SXA1419" s="333"/>
      <c r="SXB1419" s="333"/>
      <c r="SXC1419" s="333"/>
      <c r="SXD1419" s="333"/>
      <c r="SXE1419" s="333"/>
      <c r="SXF1419" s="333"/>
      <c r="SXG1419" s="333"/>
      <c r="SXH1419" s="333"/>
      <c r="SXI1419" s="333"/>
      <c r="SXJ1419" s="333"/>
      <c r="SXK1419" s="333"/>
      <c r="SXL1419" s="333"/>
      <c r="SXM1419" s="333"/>
      <c r="SXN1419" s="333"/>
      <c r="SXO1419" s="333"/>
      <c r="SXP1419" s="333"/>
      <c r="SXQ1419" s="333"/>
      <c r="SXR1419" s="333"/>
      <c r="SXS1419" s="333"/>
      <c r="SXT1419" s="333"/>
      <c r="SXU1419" s="333"/>
      <c r="SXV1419" s="333"/>
      <c r="SXW1419" s="333"/>
      <c r="SXX1419" s="333"/>
      <c r="SXY1419" s="333"/>
      <c r="SXZ1419" s="333"/>
      <c r="SYA1419" s="333"/>
      <c r="SYB1419" s="333"/>
      <c r="SYC1419" s="333"/>
      <c r="SYD1419" s="333"/>
      <c r="SYE1419" s="333"/>
      <c r="SYF1419" s="333"/>
      <c r="SYG1419" s="333"/>
      <c r="SYH1419" s="333"/>
      <c r="SYI1419" s="333"/>
      <c r="SYJ1419" s="333"/>
      <c r="SYK1419" s="333"/>
      <c r="SYL1419" s="333"/>
      <c r="SYM1419" s="333"/>
      <c r="SYN1419" s="333"/>
      <c r="SYO1419" s="333"/>
      <c r="SYP1419" s="333"/>
      <c r="SYQ1419" s="333"/>
      <c r="SYR1419" s="333"/>
      <c r="SYS1419" s="333"/>
      <c r="SYT1419" s="333"/>
      <c r="SYU1419" s="333"/>
      <c r="SYV1419" s="333"/>
      <c r="SYW1419" s="333"/>
      <c r="SYX1419" s="333"/>
      <c r="SYY1419" s="333"/>
      <c r="SYZ1419" s="333"/>
      <c r="SZA1419" s="333"/>
      <c r="SZB1419" s="333"/>
      <c r="SZC1419" s="333"/>
      <c r="SZD1419" s="333"/>
      <c r="SZE1419" s="333"/>
      <c r="SZF1419" s="333"/>
      <c r="SZG1419" s="333"/>
      <c r="SZH1419" s="333"/>
      <c r="SZI1419" s="333"/>
      <c r="SZJ1419" s="333"/>
      <c r="SZK1419" s="333"/>
      <c r="SZL1419" s="333"/>
      <c r="SZM1419" s="333"/>
      <c r="SZN1419" s="333"/>
      <c r="SZO1419" s="333"/>
      <c r="SZP1419" s="333"/>
      <c r="SZQ1419" s="333"/>
      <c r="SZR1419" s="333"/>
      <c r="SZS1419" s="333"/>
      <c r="SZT1419" s="333"/>
      <c r="SZU1419" s="333"/>
      <c r="SZV1419" s="333"/>
      <c r="SZW1419" s="333"/>
      <c r="SZX1419" s="333"/>
      <c r="SZY1419" s="333"/>
      <c r="SZZ1419" s="333"/>
      <c r="TAA1419" s="333"/>
      <c r="TAB1419" s="333"/>
      <c r="TAC1419" s="333"/>
      <c r="TAD1419" s="333"/>
      <c r="TAE1419" s="333"/>
      <c r="TAF1419" s="333"/>
      <c r="TAG1419" s="333"/>
      <c r="TAH1419" s="333"/>
      <c r="TAI1419" s="333"/>
      <c r="TAJ1419" s="333"/>
      <c r="TAK1419" s="333"/>
      <c r="TAL1419" s="333"/>
      <c r="TAM1419" s="333"/>
      <c r="TAN1419" s="333"/>
      <c r="TAO1419" s="333"/>
      <c r="TAP1419" s="333"/>
      <c r="TAQ1419" s="333"/>
      <c r="TAR1419" s="333"/>
      <c r="TAS1419" s="333"/>
      <c r="TAT1419" s="333"/>
      <c r="TAU1419" s="333"/>
      <c r="TAV1419" s="333"/>
      <c r="TAW1419" s="333"/>
      <c r="TAX1419" s="333"/>
      <c r="TAY1419" s="333"/>
      <c r="TAZ1419" s="333"/>
      <c r="TBA1419" s="333"/>
      <c r="TBB1419" s="333"/>
      <c r="TBC1419" s="333"/>
      <c r="TBD1419" s="333"/>
      <c r="TBE1419" s="333"/>
      <c r="TBF1419" s="333"/>
      <c r="TBG1419" s="333"/>
      <c r="TBH1419" s="333"/>
      <c r="TBI1419" s="333"/>
      <c r="TBJ1419" s="333"/>
      <c r="TBK1419" s="333"/>
      <c r="TBL1419" s="333"/>
      <c r="TBM1419" s="333"/>
      <c r="TBN1419" s="333"/>
      <c r="TBO1419" s="333"/>
      <c r="TBP1419" s="333"/>
      <c r="TBQ1419" s="333"/>
      <c r="TBR1419" s="333"/>
      <c r="TBS1419" s="333"/>
      <c r="TBT1419" s="333"/>
      <c r="TBU1419" s="333"/>
      <c r="TBV1419" s="333"/>
      <c r="TBW1419" s="333"/>
      <c r="TBX1419" s="333"/>
      <c r="TBY1419" s="333"/>
      <c r="TBZ1419" s="333"/>
      <c r="TCA1419" s="333"/>
      <c r="TCB1419" s="333"/>
      <c r="TCC1419" s="333"/>
      <c r="TCD1419" s="333"/>
      <c r="TCE1419" s="333"/>
      <c r="TCF1419" s="333"/>
      <c r="TCG1419" s="333"/>
      <c r="TCH1419" s="333"/>
      <c r="TCI1419" s="333"/>
      <c r="TCJ1419" s="333"/>
      <c r="TCK1419" s="333"/>
      <c r="TCL1419" s="333"/>
      <c r="TCM1419" s="333"/>
      <c r="TCN1419" s="333"/>
      <c r="TCO1419" s="333"/>
      <c r="TCP1419" s="333"/>
      <c r="TCQ1419" s="333"/>
      <c r="TCR1419" s="333"/>
      <c r="TCS1419" s="333"/>
      <c r="TCT1419" s="333"/>
      <c r="TCU1419" s="333"/>
      <c r="TCV1419" s="333"/>
      <c r="TCW1419" s="333"/>
      <c r="TCX1419" s="333"/>
      <c r="TCY1419" s="333"/>
      <c r="TCZ1419" s="333"/>
      <c r="TDA1419" s="333"/>
      <c r="TDB1419" s="333"/>
      <c r="TDC1419" s="333"/>
      <c r="TDD1419" s="333"/>
      <c r="TDE1419" s="333"/>
      <c r="TDF1419" s="333"/>
      <c r="TDG1419" s="333"/>
      <c r="TDH1419" s="333"/>
      <c r="TDI1419" s="333"/>
      <c r="TDJ1419" s="333"/>
      <c r="TDK1419" s="333"/>
      <c r="TDL1419" s="333"/>
      <c r="TDM1419" s="333"/>
      <c r="TDN1419" s="333"/>
      <c r="TDO1419" s="333"/>
      <c r="TDP1419" s="333"/>
      <c r="TDQ1419" s="333"/>
      <c r="TDR1419" s="333"/>
      <c r="TDS1419" s="333"/>
      <c r="TDT1419" s="333"/>
      <c r="TDU1419" s="333"/>
      <c r="TDV1419" s="333"/>
      <c r="TDW1419" s="333"/>
      <c r="TDX1419" s="333"/>
      <c r="TDY1419" s="333"/>
      <c r="TDZ1419" s="333"/>
      <c r="TEA1419" s="333"/>
      <c r="TEB1419" s="333"/>
      <c r="TEC1419" s="333"/>
      <c r="TED1419" s="333"/>
      <c r="TEE1419" s="333"/>
      <c r="TEF1419" s="333"/>
      <c r="TEG1419" s="333"/>
      <c r="TEH1419" s="333"/>
      <c r="TEI1419" s="333"/>
      <c r="TEJ1419" s="333"/>
      <c r="TEK1419" s="333"/>
      <c r="TEL1419" s="333"/>
      <c r="TEM1419" s="333"/>
      <c r="TEN1419" s="333"/>
      <c r="TEO1419" s="333"/>
      <c r="TEP1419" s="333"/>
      <c r="TEQ1419" s="333"/>
      <c r="TER1419" s="333"/>
      <c r="TES1419" s="333"/>
      <c r="TET1419" s="333"/>
      <c r="TEU1419" s="333"/>
      <c r="TEV1419" s="333"/>
      <c r="TEW1419" s="333"/>
      <c r="TEX1419" s="333"/>
      <c r="TEY1419" s="333"/>
      <c r="TEZ1419" s="333"/>
      <c r="TFA1419" s="333"/>
      <c r="TFB1419" s="333"/>
      <c r="TFC1419" s="333"/>
      <c r="TFD1419" s="333"/>
      <c r="TFE1419" s="333"/>
      <c r="TFF1419" s="333"/>
      <c r="TFG1419" s="333"/>
      <c r="TFH1419" s="333"/>
      <c r="TFI1419" s="333"/>
      <c r="TFJ1419" s="333"/>
      <c r="TFK1419" s="333"/>
      <c r="TFL1419" s="333"/>
      <c r="TFM1419" s="333"/>
      <c r="TFN1419" s="333"/>
      <c r="TFO1419" s="333"/>
      <c r="TFP1419" s="333"/>
      <c r="TFQ1419" s="333"/>
      <c r="TFR1419" s="333"/>
      <c r="TFS1419" s="333"/>
      <c r="TFT1419" s="333"/>
      <c r="TFU1419" s="333"/>
      <c r="TFV1419" s="333"/>
      <c r="TFW1419" s="333"/>
      <c r="TFX1419" s="333"/>
      <c r="TFY1419" s="333"/>
      <c r="TFZ1419" s="333"/>
      <c r="TGA1419" s="333"/>
      <c r="TGB1419" s="333"/>
      <c r="TGC1419" s="333"/>
      <c r="TGD1419" s="333"/>
      <c r="TGE1419" s="333"/>
      <c r="TGF1419" s="333"/>
      <c r="TGG1419" s="333"/>
      <c r="TGH1419" s="333"/>
      <c r="TGI1419" s="333"/>
      <c r="TGJ1419" s="333"/>
      <c r="TGK1419" s="333"/>
      <c r="TGL1419" s="333"/>
      <c r="TGM1419" s="333"/>
      <c r="TGN1419" s="333"/>
      <c r="TGO1419" s="333"/>
      <c r="TGP1419" s="333"/>
      <c r="TGQ1419" s="333"/>
      <c r="TGR1419" s="333"/>
      <c r="TGS1419" s="333"/>
      <c r="TGT1419" s="333"/>
      <c r="TGU1419" s="333"/>
      <c r="TGV1419" s="333"/>
      <c r="TGW1419" s="333"/>
      <c r="TGX1419" s="333"/>
      <c r="TGY1419" s="333"/>
      <c r="TGZ1419" s="333"/>
      <c r="THA1419" s="333"/>
      <c r="THB1419" s="333"/>
      <c r="THC1419" s="333"/>
      <c r="THD1419" s="333"/>
      <c r="THE1419" s="333"/>
      <c r="THF1419" s="333"/>
      <c r="THG1419" s="333"/>
      <c r="THH1419" s="333"/>
      <c r="THI1419" s="333"/>
      <c r="THJ1419" s="333"/>
      <c r="THK1419" s="333"/>
      <c r="THL1419" s="333"/>
      <c r="THM1419" s="333"/>
      <c r="THN1419" s="333"/>
      <c r="THO1419" s="333"/>
      <c r="THP1419" s="333"/>
      <c r="THQ1419" s="333"/>
      <c r="THR1419" s="333"/>
      <c r="THS1419" s="333"/>
      <c r="THT1419" s="333"/>
      <c r="THU1419" s="333"/>
      <c r="THV1419" s="333"/>
      <c r="THW1419" s="333"/>
      <c r="THX1419" s="333"/>
      <c r="THY1419" s="333"/>
      <c r="THZ1419" s="333"/>
      <c r="TIA1419" s="333"/>
      <c r="TIB1419" s="333"/>
      <c r="TIC1419" s="333"/>
      <c r="TID1419" s="333"/>
      <c r="TIE1419" s="333"/>
      <c r="TIF1419" s="333"/>
      <c r="TIG1419" s="333"/>
      <c r="TIH1419" s="333"/>
      <c r="TII1419" s="333"/>
      <c r="TIJ1419" s="333"/>
      <c r="TIK1419" s="333"/>
      <c r="TIL1419" s="333"/>
      <c r="TIM1419" s="333"/>
      <c r="TIN1419" s="333"/>
      <c r="TIO1419" s="333"/>
      <c r="TIP1419" s="333"/>
      <c r="TIQ1419" s="333"/>
      <c r="TIR1419" s="333"/>
      <c r="TIS1419" s="333"/>
      <c r="TIT1419" s="333"/>
      <c r="TIU1419" s="333"/>
      <c r="TIV1419" s="333"/>
      <c r="TIW1419" s="333"/>
      <c r="TIX1419" s="333"/>
      <c r="TIY1419" s="333"/>
      <c r="TIZ1419" s="333"/>
      <c r="TJA1419" s="333"/>
      <c r="TJB1419" s="333"/>
      <c r="TJC1419" s="333"/>
      <c r="TJD1419" s="333"/>
      <c r="TJE1419" s="333"/>
      <c r="TJF1419" s="333"/>
      <c r="TJG1419" s="333"/>
      <c r="TJH1419" s="333"/>
      <c r="TJI1419" s="333"/>
      <c r="TJJ1419" s="333"/>
      <c r="TJK1419" s="333"/>
      <c r="TJL1419" s="333"/>
      <c r="TJM1419" s="333"/>
      <c r="TJN1419" s="333"/>
      <c r="TJO1419" s="333"/>
      <c r="TJP1419" s="333"/>
      <c r="TJQ1419" s="333"/>
      <c r="TJR1419" s="333"/>
      <c r="TJS1419" s="333"/>
      <c r="TJT1419" s="333"/>
      <c r="TJU1419" s="333"/>
      <c r="TJV1419" s="333"/>
      <c r="TJW1419" s="333"/>
      <c r="TJX1419" s="333"/>
      <c r="TJY1419" s="333"/>
      <c r="TJZ1419" s="333"/>
      <c r="TKA1419" s="333"/>
      <c r="TKB1419" s="333"/>
      <c r="TKC1419" s="333"/>
      <c r="TKD1419" s="333"/>
      <c r="TKE1419" s="333"/>
      <c r="TKF1419" s="333"/>
      <c r="TKG1419" s="333"/>
      <c r="TKH1419" s="333"/>
      <c r="TKI1419" s="333"/>
      <c r="TKJ1419" s="333"/>
      <c r="TKK1419" s="333"/>
      <c r="TKL1419" s="333"/>
      <c r="TKM1419" s="333"/>
      <c r="TKN1419" s="333"/>
      <c r="TKO1419" s="333"/>
      <c r="TKP1419" s="333"/>
      <c r="TKQ1419" s="333"/>
      <c r="TKR1419" s="333"/>
      <c r="TKS1419" s="333"/>
      <c r="TKT1419" s="333"/>
      <c r="TKU1419" s="333"/>
      <c r="TKV1419" s="333"/>
      <c r="TKW1419" s="333"/>
      <c r="TKX1419" s="333"/>
      <c r="TKY1419" s="333"/>
      <c r="TKZ1419" s="333"/>
      <c r="TLA1419" s="333"/>
      <c r="TLB1419" s="333"/>
      <c r="TLC1419" s="333"/>
      <c r="TLD1419" s="333"/>
      <c r="TLE1419" s="333"/>
      <c r="TLF1419" s="333"/>
      <c r="TLG1419" s="333"/>
      <c r="TLH1419" s="333"/>
      <c r="TLI1419" s="333"/>
      <c r="TLJ1419" s="333"/>
      <c r="TLK1419" s="333"/>
      <c r="TLL1419" s="333"/>
      <c r="TLM1419" s="333"/>
      <c r="TLN1419" s="333"/>
      <c r="TLO1419" s="333"/>
      <c r="TLP1419" s="333"/>
      <c r="TLQ1419" s="333"/>
      <c r="TLR1419" s="333"/>
      <c r="TLS1419" s="333"/>
      <c r="TLT1419" s="333"/>
      <c r="TLU1419" s="333"/>
      <c r="TLV1419" s="333"/>
      <c r="TLW1419" s="333"/>
      <c r="TLX1419" s="333"/>
      <c r="TLY1419" s="333"/>
      <c r="TLZ1419" s="333"/>
      <c r="TMA1419" s="333"/>
      <c r="TMB1419" s="333"/>
      <c r="TMC1419" s="333"/>
      <c r="TMD1419" s="333"/>
      <c r="TME1419" s="333"/>
      <c r="TMF1419" s="333"/>
      <c r="TMG1419" s="333"/>
      <c r="TMH1419" s="333"/>
      <c r="TMI1419" s="333"/>
      <c r="TMJ1419" s="333"/>
      <c r="TMK1419" s="333"/>
      <c r="TML1419" s="333"/>
      <c r="TMM1419" s="333"/>
      <c r="TMN1419" s="333"/>
      <c r="TMO1419" s="333"/>
      <c r="TMP1419" s="333"/>
      <c r="TMQ1419" s="333"/>
      <c r="TMR1419" s="333"/>
      <c r="TMS1419" s="333"/>
      <c r="TMT1419" s="333"/>
      <c r="TMU1419" s="333"/>
      <c r="TMV1419" s="333"/>
      <c r="TMW1419" s="333"/>
      <c r="TMX1419" s="333"/>
      <c r="TMY1419" s="333"/>
      <c r="TMZ1419" s="333"/>
      <c r="TNA1419" s="333"/>
      <c r="TNB1419" s="333"/>
      <c r="TNC1419" s="333"/>
      <c r="TND1419" s="333"/>
      <c r="TNE1419" s="333"/>
      <c r="TNF1419" s="333"/>
      <c r="TNG1419" s="333"/>
      <c r="TNH1419" s="333"/>
      <c r="TNI1419" s="333"/>
      <c r="TNJ1419" s="333"/>
      <c r="TNK1419" s="333"/>
      <c r="TNL1419" s="333"/>
      <c r="TNM1419" s="333"/>
      <c r="TNN1419" s="333"/>
      <c r="TNO1419" s="333"/>
      <c r="TNP1419" s="333"/>
      <c r="TNQ1419" s="333"/>
      <c r="TNR1419" s="333"/>
      <c r="TNS1419" s="333"/>
      <c r="TNT1419" s="333"/>
      <c r="TNU1419" s="333"/>
      <c r="TNV1419" s="333"/>
      <c r="TNW1419" s="333"/>
      <c r="TNX1419" s="333"/>
      <c r="TNY1419" s="333"/>
      <c r="TNZ1419" s="333"/>
      <c r="TOA1419" s="333"/>
      <c r="TOB1419" s="333"/>
      <c r="TOC1419" s="333"/>
      <c r="TOD1419" s="333"/>
      <c r="TOE1419" s="333"/>
      <c r="TOF1419" s="333"/>
      <c r="TOG1419" s="333"/>
      <c r="TOH1419" s="333"/>
      <c r="TOI1419" s="333"/>
      <c r="TOJ1419" s="333"/>
      <c r="TOK1419" s="333"/>
      <c r="TOL1419" s="333"/>
      <c r="TOM1419" s="333"/>
      <c r="TON1419" s="333"/>
      <c r="TOO1419" s="333"/>
      <c r="TOP1419" s="333"/>
      <c r="TOQ1419" s="333"/>
      <c r="TOR1419" s="333"/>
      <c r="TOS1419" s="333"/>
      <c r="TOT1419" s="333"/>
      <c r="TOU1419" s="333"/>
      <c r="TOV1419" s="333"/>
      <c r="TOW1419" s="333"/>
      <c r="TOX1419" s="333"/>
      <c r="TOY1419" s="333"/>
      <c r="TOZ1419" s="333"/>
      <c r="TPA1419" s="333"/>
      <c r="TPB1419" s="333"/>
      <c r="TPC1419" s="333"/>
      <c r="TPD1419" s="333"/>
      <c r="TPE1419" s="333"/>
      <c r="TPF1419" s="333"/>
      <c r="TPG1419" s="333"/>
      <c r="TPH1419" s="333"/>
      <c r="TPI1419" s="333"/>
      <c r="TPJ1419" s="333"/>
      <c r="TPK1419" s="333"/>
      <c r="TPL1419" s="333"/>
      <c r="TPM1419" s="333"/>
      <c r="TPN1419" s="333"/>
      <c r="TPO1419" s="333"/>
      <c r="TPP1419" s="333"/>
      <c r="TPQ1419" s="333"/>
      <c r="TPR1419" s="333"/>
      <c r="TPS1419" s="333"/>
      <c r="TPT1419" s="333"/>
      <c r="TPU1419" s="333"/>
      <c r="TPV1419" s="333"/>
      <c r="TPW1419" s="333"/>
      <c r="TPX1419" s="333"/>
      <c r="TPY1419" s="333"/>
      <c r="TPZ1419" s="333"/>
      <c r="TQA1419" s="333"/>
      <c r="TQB1419" s="333"/>
      <c r="TQC1419" s="333"/>
      <c r="TQD1419" s="333"/>
      <c r="TQE1419" s="333"/>
      <c r="TQF1419" s="333"/>
      <c r="TQG1419" s="333"/>
      <c r="TQH1419" s="333"/>
      <c r="TQI1419" s="333"/>
      <c r="TQJ1419" s="333"/>
      <c r="TQK1419" s="333"/>
      <c r="TQL1419" s="333"/>
      <c r="TQM1419" s="333"/>
      <c r="TQN1419" s="333"/>
      <c r="TQO1419" s="333"/>
      <c r="TQP1419" s="333"/>
      <c r="TQQ1419" s="333"/>
      <c r="TQR1419" s="333"/>
      <c r="TQS1419" s="333"/>
      <c r="TQT1419" s="333"/>
      <c r="TQU1419" s="333"/>
      <c r="TQV1419" s="333"/>
      <c r="TQW1419" s="333"/>
      <c r="TQX1419" s="333"/>
      <c r="TQY1419" s="333"/>
      <c r="TQZ1419" s="333"/>
      <c r="TRA1419" s="333"/>
      <c r="TRB1419" s="333"/>
      <c r="TRC1419" s="333"/>
      <c r="TRD1419" s="333"/>
      <c r="TRE1419" s="333"/>
      <c r="TRF1419" s="333"/>
      <c r="TRG1419" s="333"/>
      <c r="TRH1419" s="333"/>
      <c r="TRI1419" s="333"/>
      <c r="TRJ1419" s="333"/>
      <c r="TRK1419" s="333"/>
      <c r="TRL1419" s="333"/>
      <c r="TRM1419" s="333"/>
      <c r="TRN1419" s="333"/>
      <c r="TRO1419" s="333"/>
      <c r="TRP1419" s="333"/>
      <c r="TRQ1419" s="333"/>
      <c r="TRR1419" s="333"/>
      <c r="TRS1419" s="333"/>
      <c r="TRT1419" s="333"/>
      <c r="TRU1419" s="333"/>
      <c r="TRV1419" s="333"/>
      <c r="TRW1419" s="333"/>
      <c r="TRX1419" s="333"/>
      <c r="TRY1419" s="333"/>
      <c r="TRZ1419" s="333"/>
      <c r="TSA1419" s="333"/>
      <c r="TSB1419" s="333"/>
      <c r="TSC1419" s="333"/>
      <c r="TSD1419" s="333"/>
      <c r="TSE1419" s="333"/>
      <c r="TSF1419" s="333"/>
      <c r="TSG1419" s="333"/>
      <c r="TSH1419" s="333"/>
      <c r="TSI1419" s="333"/>
      <c r="TSJ1419" s="333"/>
      <c r="TSK1419" s="333"/>
      <c r="TSL1419" s="333"/>
      <c r="TSM1419" s="333"/>
      <c r="TSN1419" s="333"/>
      <c r="TSO1419" s="333"/>
      <c r="TSP1419" s="333"/>
      <c r="TSQ1419" s="333"/>
      <c r="TSR1419" s="333"/>
      <c r="TSS1419" s="333"/>
      <c r="TST1419" s="333"/>
      <c r="TSU1419" s="333"/>
      <c r="TSV1419" s="333"/>
      <c r="TSW1419" s="333"/>
      <c r="TSX1419" s="333"/>
      <c r="TSY1419" s="333"/>
      <c r="TSZ1419" s="333"/>
      <c r="TTA1419" s="333"/>
      <c r="TTB1419" s="333"/>
      <c r="TTC1419" s="333"/>
      <c r="TTD1419" s="333"/>
      <c r="TTE1419" s="333"/>
      <c r="TTF1419" s="333"/>
      <c r="TTG1419" s="333"/>
      <c r="TTH1419" s="333"/>
      <c r="TTI1419" s="333"/>
      <c r="TTJ1419" s="333"/>
      <c r="TTK1419" s="333"/>
      <c r="TTL1419" s="333"/>
      <c r="TTM1419" s="333"/>
      <c r="TTN1419" s="333"/>
      <c r="TTO1419" s="333"/>
      <c r="TTP1419" s="333"/>
      <c r="TTQ1419" s="333"/>
      <c r="TTR1419" s="333"/>
      <c r="TTS1419" s="333"/>
      <c r="TTT1419" s="333"/>
      <c r="TTU1419" s="333"/>
      <c r="TTV1419" s="333"/>
      <c r="TTW1419" s="333"/>
      <c r="TTX1419" s="333"/>
      <c r="TTY1419" s="333"/>
      <c r="TTZ1419" s="333"/>
      <c r="TUA1419" s="333"/>
      <c r="TUB1419" s="333"/>
      <c r="TUC1419" s="333"/>
      <c r="TUD1419" s="333"/>
      <c r="TUE1419" s="333"/>
      <c r="TUF1419" s="333"/>
      <c r="TUG1419" s="333"/>
      <c r="TUH1419" s="333"/>
      <c r="TUI1419" s="333"/>
      <c r="TUJ1419" s="333"/>
      <c r="TUK1419" s="333"/>
      <c r="TUL1419" s="333"/>
      <c r="TUM1419" s="333"/>
      <c r="TUN1419" s="333"/>
      <c r="TUO1419" s="333"/>
      <c r="TUP1419" s="333"/>
      <c r="TUQ1419" s="333"/>
      <c r="TUR1419" s="333"/>
      <c r="TUS1419" s="333"/>
      <c r="TUT1419" s="333"/>
      <c r="TUU1419" s="333"/>
      <c r="TUV1419" s="333"/>
      <c r="TUW1419" s="333"/>
      <c r="TUX1419" s="333"/>
      <c r="TUY1419" s="333"/>
      <c r="TUZ1419" s="333"/>
      <c r="TVA1419" s="333"/>
      <c r="TVB1419" s="333"/>
      <c r="TVC1419" s="333"/>
      <c r="TVD1419" s="333"/>
      <c r="TVE1419" s="333"/>
      <c r="TVF1419" s="333"/>
      <c r="TVG1419" s="333"/>
      <c r="TVH1419" s="333"/>
      <c r="TVI1419" s="333"/>
      <c r="TVJ1419" s="333"/>
      <c r="TVK1419" s="333"/>
      <c r="TVL1419" s="333"/>
      <c r="TVM1419" s="333"/>
      <c r="TVN1419" s="333"/>
      <c r="TVO1419" s="333"/>
      <c r="TVP1419" s="333"/>
      <c r="TVQ1419" s="333"/>
      <c r="TVR1419" s="333"/>
      <c r="TVS1419" s="333"/>
      <c r="TVT1419" s="333"/>
      <c r="TVU1419" s="333"/>
      <c r="TVV1419" s="333"/>
      <c r="TVW1419" s="333"/>
      <c r="TVX1419" s="333"/>
      <c r="TVY1419" s="333"/>
      <c r="TVZ1419" s="333"/>
      <c r="TWA1419" s="333"/>
      <c r="TWB1419" s="333"/>
      <c r="TWC1419" s="333"/>
      <c r="TWD1419" s="333"/>
      <c r="TWE1419" s="333"/>
      <c r="TWF1419" s="333"/>
      <c r="TWG1419" s="333"/>
      <c r="TWH1419" s="333"/>
      <c r="TWI1419" s="333"/>
      <c r="TWJ1419" s="333"/>
      <c r="TWK1419" s="333"/>
      <c r="TWL1419" s="333"/>
      <c r="TWM1419" s="333"/>
      <c r="TWN1419" s="333"/>
      <c r="TWO1419" s="333"/>
      <c r="TWP1419" s="333"/>
      <c r="TWQ1419" s="333"/>
      <c r="TWR1419" s="333"/>
      <c r="TWS1419" s="333"/>
      <c r="TWT1419" s="333"/>
      <c r="TWU1419" s="333"/>
      <c r="TWV1419" s="333"/>
      <c r="TWW1419" s="333"/>
      <c r="TWX1419" s="333"/>
      <c r="TWY1419" s="333"/>
      <c r="TWZ1419" s="333"/>
      <c r="TXA1419" s="333"/>
      <c r="TXB1419" s="333"/>
      <c r="TXC1419" s="333"/>
      <c r="TXD1419" s="333"/>
      <c r="TXE1419" s="333"/>
      <c r="TXF1419" s="333"/>
      <c r="TXG1419" s="333"/>
      <c r="TXH1419" s="333"/>
      <c r="TXI1419" s="333"/>
      <c r="TXJ1419" s="333"/>
      <c r="TXK1419" s="333"/>
      <c r="TXL1419" s="333"/>
      <c r="TXM1419" s="333"/>
      <c r="TXN1419" s="333"/>
      <c r="TXO1419" s="333"/>
      <c r="TXP1419" s="333"/>
      <c r="TXQ1419" s="333"/>
      <c r="TXR1419" s="333"/>
      <c r="TXS1419" s="333"/>
      <c r="TXT1419" s="333"/>
      <c r="TXU1419" s="333"/>
      <c r="TXV1419" s="333"/>
      <c r="TXW1419" s="333"/>
      <c r="TXX1419" s="333"/>
      <c r="TXY1419" s="333"/>
      <c r="TXZ1419" s="333"/>
      <c r="TYA1419" s="333"/>
      <c r="TYB1419" s="333"/>
      <c r="TYC1419" s="333"/>
      <c r="TYD1419" s="333"/>
      <c r="TYE1419" s="333"/>
      <c r="TYF1419" s="333"/>
      <c r="TYG1419" s="333"/>
      <c r="TYH1419" s="333"/>
      <c r="TYI1419" s="333"/>
      <c r="TYJ1419" s="333"/>
      <c r="TYK1419" s="333"/>
      <c r="TYL1419" s="333"/>
      <c r="TYM1419" s="333"/>
      <c r="TYN1419" s="333"/>
      <c r="TYO1419" s="333"/>
      <c r="TYP1419" s="333"/>
      <c r="TYQ1419" s="333"/>
      <c r="TYR1419" s="333"/>
      <c r="TYS1419" s="333"/>
      <c r="TYT1419" s="333"/>
      <c r="TYU1419" s="333"/>
      <c r="TYV1419" s="333"/>
      <c r="TYW1419" s="333"/>
      <c r="TYX1419" s="333"/>
      <c r="TYY1419" s="333"/>
      <c r="TYZ1419" s="333"/>
      <c r="TZA1419" s="333"/>
      <c r="TZB1419" s="333"/>
      <c r="TZC1419" s="333"/>
      <c r="TZD1419" s="333"/>
      <c r="TZE1419" s="333"/>
      <c r="TZF1419" s="333"/>
      <c r="TZG1419" s="333"/>
      <c r="TZH1419" s="333"/>
      <c r="TZI1419" s="333"/>
      <c r="TZJ1419" s="333"/>
      <c r="TZK1419" s="333"/>
      <c r="TZL1419" s="333"/>
      <c r="TZM1419" s="333"/>
      <c r="TZN1419" s="333"/>
      <c r="TZO1419" s="333"/>
      <c r="TZP1419" s="333"/>
      <c r="TZQ1419" s="333"/>
      <c r="TZR1419" s="333"/>
      <c r="TZS1419" s="333"/>
      <c r="TZT1419" s="333"/>
      <c r="TZU1419" s="333"/>
      <c r="TZV1419" s="333"/>
      <c r="TZW1419" s="333"/>
      <c r="TZX1419" s="333"/>
      <c r="TZY1419" s="333"/>
      <c r="TZZ1419" s="333"/>
      <c r="UAA1419" s="333"/>
      <c r="UAB1419" s="333"/>
      <c r="UAC1419" s="333"/>
      <c r="UAD1419" s="333"/>
      <c r="UAE1419" s="333"/>
      <c r="UAF1419" s="333"/>
      <c r="UAG1419" s="333"/>
      <c r="UAH1419" s="333"/>
      <c r="UAI1419" s="333"/>
      <c r="UAJ1419" s="333"/>
      <c r="UAK1419" s="333"/>
      <c r="UAL1419" s="333"/>
      <c r="UAM1419" s="333"/>
      <c r="UAN1419" s="333"/>
      <c r="UAO1419" s="333"/>
      <c r="UAP1419" s="333"/>
      <c r="UAQ1419" s="333"/>
      <c r="UAR1419" s="333"/>
      <c r="UAS1419" s="333"/>
      <c r="UAT1419" s="333"/>
      <c r="UAU1419" s="333"/>
      <c r="UAV1419" s="333"/>
      <c r="UAW1419" s="333"/>
      <c r="UAX1419" s="333"/>
      <c r="UAY1419" s="333"/>
      <c r="UAZ1419" s="333"/>
      <c r="UBA1419" s="333"/>
      <c r="UBB1419" s="333"/>
      <c r="UBC1419" s="333"/>
      <c r="UBD1419" s="333"/>
      <c r="UBE1419" s="333"/>
      <c r="UBF1419" s="333"/>
      <c r="UBG1419" s="333"/>
      <c r="UBH1419" s="333"/>
      <c r="UBI1419" s="333"/>
      <c r="UBJ1419" s="333"/>
      <c r="UBK1419" s="333"/>
      <c r="UBL1419" s="333"/>
      <c r="UBM1419" s="333"/>
      <c r="UBN1419" s="333"/>
      <c r="UBO1419" s="333"/>
      <c r="UBP1419" s="333"/>
      <c r="UBQ1419" s="333"/>
      <c r="UBR1419" s="333"/>
      <c r="UBS1419" s="333"/>
      <c r="UBT1419" s="333"/>
      <c r="UBU1419" s="333"/>
      <c r="UBV1419" s="333"/>
      <c r="UBW1419" s="333"/>
      <c r="UBX1419" s="333"/>
      <c r="UBY1419" s="333"/>
      <c r="UBZ1419" s="333"/>
      <c r="UCA1419" s="333"/>
      <c r="UCB1419" s="333"/>
      <c r="UCC1419" s="333"/>
      <c r="UCD1419" s="333"/>
      <c r="UCE1419" s="333"/>
      <c r="UCF1419" s="333"/>
      <c r="UCG1419" s="333"/>
      <c r="UCH1419" s="333"/>
      <c r="UCI1419" s="333"/>
      <c r="UCJ1419" s="333"/>
      <c r="UCK1419" s="333"/>
      <c r="UCL1419" s="333"/>
      <c r="UCM1419" s="333"/>
      <c r="UCN1419" s="333"/>
      <c r="UCO1419" s="333"/>
      <c r="UCP1419" s="333"/>
      <c r="UCQ1419" s="333"/>
      <c r="UCR1419" s="333"/>
      <c r="UCS1419" s="333"/>
      <c r="UCT1419" s="333"/>
      <c r="UCU1419" s="333"/>
      <c r="UCV1419" s="333"/>
      <c r="UCW1419" s="333"/>
      <c r="UCX1419" s="333"/>
      <c r="UCY1419" s="333"/>
      <c r="UCZ1419" s="333"/>
      <c r="UDA1419" s="333"/>
      <c r="UDB1419" s="333"/>
      <c r="UDC1419" s="333"/>
      <c r="UDD1419" s="333"/>
      <c r="UDE1419" s="333"/>
      <c r="UDF1419" s="333"/>
      <c r="UDG1419" s="333"/>
      <c r="UDH1419" s="333"/>
      <c r="UDI1419" s="333"/>
      <c r="UDJ1419" s="333"/>
      <c r="UDK1419" s="333"/>
      <c r="UDL1419" s="333"/>
      <c r="UDM1419" s="333"/>
      <c r="UDN1419" s="333"/>
      <c r="UDO1419" s="333"/>
      <c r="UDP1419" s="333"/>
      <c r="UDQ1419" s="333"/>
      <c r="UDR1419" s="333"/>
      <c r="UDS1419" s="333"/>
      <c r="UDT1419" s="333"/>
      <c r="UDU1419" s="333"/>
      <c r="UDV1419" s="333"/>
      <c r="UDW1419" s="333"/>
      <c r="UDX1419" s="333"/>
      <c r="UDY1419" s="333"/>
      <c r="UDZ1419" s="333"/>
      <c r="UEA1419" s="333"/>
      <c r="UEB1419" s="333"/>
      <c r="UEC1419" s="333"/>
      <c r="UED1419" s="333"/>
      <c r="UEE1419" s="333"/>
      <c r="UEF1419" s="333"/>
      <c r="UEG1419" s="333"/>
      <c r="UEH1419" s="333"/>
      <c r="UEI1419" s="333"/>
      <c r="UEJ1419" s="333"/>
      <c r="UEK1419" s="333"/>
      <c r="UEL1419" s="333"/>
      <c r="UEM1419" s="333"/>
      <c r="UEN1419" s="333"/>
      <c r="UEO1419" s="333"/>
      <c r="UEP1419" s="333"/>
      <c r="UEQ1419" s="333"/>
      <c r="UER1419" s="333"/>
      <c r="UES1419" s="333"/>
      <c r="UET1419" s="333"/>
      <c r="UEU1419" s="333"/>
      <c r="UEV1419" s="333"/>
      <c r="UEW1419" s="333"/>
      <c r="UEX1419" s="333"/>
      <c r="UEY1419" s="333"/>
      <c r="UEZ1419" s="333"/>
      <c r="UFA1419" s="333"/>
      <c r="UFB1419" s="333"/>
      <c r="UFC1419" s="333"/>
      <c r="UFD1419" s="333"/>
      <c r="UFE1419" s="333"/>
      <c r="UFF1419" s="333"/>
      <c r="UFG1419" s="333"/>
      <c r="UFH1419" s="333"/>
      <c r="UFI1419" s="333"/>
      <c r="UFJ1419" s="333"/>
      <c r="UFK1419" s="333"/>
      <c r="UFL1419" s="333"/>
      <c r="UFM1419" s="333"/>
      <c r="UFN1419" s="333"/>
      <c r="UFO1419" s="333"/>
      <c r="UFP1419" s="333"/>
      <c r="UFQ1419" s="333"/>
      <c r="UFR1419" s="333"/>
      <c r="UFS1419" s="333"/>
      <c r="UFT1419" s="333"/>
      <c r="UFU1419" s="333"/>
      <c r="UFV1419" s="333"/>
      <c r="UFW1419" s="333"/>
      <c r="UFX1419" s="333"/>
      <c r="UFY1419" s="333"/>
      <c r="UFZ1419" s="333"/>
      <c r="UGA1419" s="333"/>
      <c r="UGB1419" s="333"/>
      <c r="UGC1419" s="333"/>
      <c r="UGD1419" s="333"/>
      <c r="UGE1419" s="333"/>
      <c r="UGF1419" s="333"/>
      <c r="UGG1419" s="333"/>
      <c r="UGH1419" s="333"/>
      <c r="UGI1419" s="333"/>
      <c r="UGJ1419" s="333"/>
      <c r="UGK1419" s="333"/>
      <c r="UGL1419" s="333"/>
      <c r="UGM1419" s="333"/>
      <c r="UGN1419" s="333"/>
      <c r="UGO1419" s="333"/>
      <c r="UGP1419" s="333"/>
      <c r="UGQ1419" s="333"/>
      <c r="UGR1419" s="333"/>
      <c r="UGS1419" s="333"/>
      <c r="UGT1419" s="333"/>
      <c r="UGU1419" s="333"/>
      <c r="UGV1419" s="333"/>
      <c r="UGW1419" s="333"/>
      <c r="UGX1419" s="333"/>
      <c r="UGY1419" s="333"/>
      <c r="UGZ1419" s="333"/>
      <c r="UHA1419" s="333"/>
      <c r="UHB1419" s="333"/>
      <c r="UHC1419" s="333"/>
      <c r="UHD1419" s="333"/>
      <c r="UHE1419" s="333"/>
      <c r="UHF1419" s="333"/>
      <c r="UHG1419" s="333"/>
      <c r="UHH1419" s="333"/>
      <c r="UHI1419" s="333"/>
      <c r="UHJ1419" s="333"/>
      <c r="UHK1419" s="333"/>
      <c r="UHL1419" s="333"/>
      <c r="UHM1419" s="333"/>
      <c r="UHN1419" s="333"/>
      <c r="UHO1419" s="333"/>
      <c r="UHP1419" s="333"/>
      <c r="UHQ1419" s="333"/>
      <c r="UHR1419" s="333"/>
      <c r="UHS1419" s="333"/>
      <c r="UHT1419" s="333"/>
      <c r="UHU1419" s="333"/>
      <c r="UHV1419" s="333"/>
      <c r="UHW1419" s="333"/>
      <c r="UHX1419" s="333"/>
      <c r="UHY1419" s="333"/>
      <c r="UHZ1419" s="333"/>
      <c r="UIA1419" s="333"/>
      <c r="UIB1419" s="333"/>
      <c r="UIC1419" s="333"/>
      <c r="UID1419" s="333"/>
      <c r="UIE1419" s="333"/>
      <c r="UIF1419" s="333"/>
      <c r="UIG1419" s="333"/>
      <c r="UIH1419" s="333"/>
      <c r="UII1419" s="333"/>
      <c r="UIJ1419" s="333"/>
      <c r="UIK1419" s="333"/>
      <c r="UIL1419" s="333"/>
      <c r="UIM1419" s="333"/>
      <c r="UIN1419" s="333"/>
      <c r="UIO1419" s="333"/>
      <c r="UIP1419" s="333"/>
      <c r="UIQ1419" s="333"/>
      <c r="UIR1419" s="333"/>
      <c r="UIS1419" s="333"/>
      <c r="UIT1419" s="333"/>
      <c r="UIU1419" s="333"/>
      <c r="UIV1419" s="333"/>
      <c r="UIW1419" s="333"/>
      <c r="UIX1419" s="333"/>
      <c r="UIY1419" s="333"/>
      <c r="UIZ1419" s="333"/>
      <c r="UJA1419" s="333"/>
      <c r="UJB1419" s="333"/>
      <c r="UJC1419" s="333"/>
      <c r="UJD1419" s="333"/>
      <c r="UJE1419" s="333"/>
      <c r="UJF1419" s="333"/>
      <c r="UJG1419" s="333"/>
      <c r="UJH1419" s="333"/>
      <c r="UJI1419" s="333"/>
      <c r="UJJ1419" s="333"/>
      <c r="UJK1419" s="333"/>
      <c r="UJL1419" s="333"/>
      <c r="UJM1419" s="333"/>
      <c r="UJN1419" s="333"/>
      <c r="UJO1419" s="333"/>
      <c r="UJP1419" s="333"/>
      <c r="UJQ1419" s="333"/>
      <c r="UJR1419" s="333"/>
      <c r="UJS1419" s="333"/>
      <c r="UJT1419" s="333"/>
      <c r="UJU1419" s="333"/>
      <c r="UJV1419" s="333"/>
      <c r="UJW1419" s="333"/>
      <c r="UJX1419" s="333"/>
      <c r="UJY1419" s="333"/>
      <c r="UJZ1419" s="333"/>
      <c r="UKA1419" s="333"/>
      <c r="UKB1419" s="333"/>
      <c r="UKC1419" s="333"/>
      <c r="UKD1419" s="333"/>
      <c r="UKE1419" s="333"/>
      <c r="UKF1419" s="333"/>
      <c r="UKG1419" s="333"/>
      <c r="UKH1419" s="333"/>
      <c r="UKI1419" s="333"/>
      <c r="UKJ1419" s="333"/>
      <c r="UKK1419" s="333"/>
      <c r="UKL1419" s="333"/>
      <c r="UKM1419" s="333"/>
      <c r="UKN1419" s="333"/>
      <c r="UKO1419" s="333"/>
      <c r="UKP1419" s="333"/>
      <c r="UKQ1419" s="333"/>
      <c r="UKR1419" s="333"/>
      <c r="UKS1419" s="333"/>
      <c r="UKT1419" s="333"/>
      <c r="UKU1419" s="333"/>
      <c r="UKV1419" s="333"/>
      <c r="UKW1419" s="333"/>
      <c r="UKX1419" s="333"/>
      <c r="UKY1419" s="333"/>
      <c r="UKZ1419" s="333"/>
      <c r="ULA1419" s="333"/>
      <c r="ULB1419" s="333"/>
      <c r="ULC1419" s="333"/>
      <c r="ULD1419" s="333"/>
      <c r="ULE1419" s="333"/>
      <c r="ULF1419" s="333"/>
      <c r="ULG1419" s="333"/>
      <c r="ULH1419" s="333"/>
      <c r="ULI1419" s="333"/>
      <c r="ULJ1419" s="333"/>
      <c r="ULK1419" s="333"/>
      <c r="ULL1419" s="333"/>
      <c r="ULM1419" s="333"/>
      <c r="ULN1419" s="333"/>
      <c r="ULO1419" s="333"/>
      <c r="ULP1419" s="333"/>
      <c r="ULQ1419" s="333"/>
      <c r="ULR1419" s="333"/>
      <c r="ULS1419" s="333"/>
      <c r="ULT1419" s="333"/>
      <c r="ULU1419" s="333"/>
      <c r="ULV1419" s="333"/>
      <c r="ULW1419" s="333"/>
      <c r="ULX1419" s="333"/>
      <c r="ULY1419" s="333"/>
      <c r="ULZ1419" s="333"/>
      <c r="UMA1419" s="333"/>
      <c r="UMB1419" s="333"/>
      <c r="UMC1419" s="333"/>
      <c r="UMD1419" s="333"/>
      <c r="UME1419" s="333"/>
      <c r="UMF1419" s="333"/>
      <c r="UMG1419" s="333"/>
      <c r="UMH1419" s="333"/>
      <c r="UMI1419" s="333"/>
      <c r="UMJ1419" s="333"/>
      <c r="UMK1419" s="333"/>
      <c r="UML1419" s="333"/>
      <c r="UMM1419" s="333"/>
      <c r="UMN1419" s="333"/>
      <c r="UMO1419" s="333"/>
      <c r="UMP1419" s="333"/>
      <c r="UMQ1419" s="333"/>
      <c r="UMR1419" s="333"/>
      <c r="UMS1419" s="333"/>
      <c r="UMT1419" s="333"/>
      <c r="UMU1419" s="333"/>
      <c r="UMV1419" s="333"/>
      <c r="UMW1419" s="333"/>
      <c r="UMX1419" s="333"/>
      <c r="UMY1419" s="333"/>
      <c r="UMZ1419" s="333"/>
      <c r="UNA1419" s="333"/>
      <c r="UNB1419" s="333"/>
      <c r="UNC1419" s="333"/>
      <c r="UND1419" s="333"/>
      <c r="UNE1419" s="333"/>
      <c r="UNF1419" s="333"/>
      <c r="UNG1419" s="333"/>
      <c r="UNH1419" s="333"/>
      <c r="UNI1419" s="333"/>
      <c r="UNJ1419" s="333"/>
      <c r="UNK1419" s="333"/>
      <c r="UNL1419" s="333"/>
      <c r="UNM1419" s="333"/>
      <c r="UNN1419" s="333"/>
      <c r="UNO1419" s="333"/>
      <c r="UNP1419" s="333"/>
      <c r="UNQ1419" s="333"/>
      <c r="UNR1419" s="333"/>
      <c r="UNS1419" s="333"/>
      <c r="UNT1419" s="333"/>
      <c r="UNU1419" s="333"/>
      <c r="UNV1419" s="333"/>
      <c r="UNW1419" s="333"/>
      <c r="UNX1419" s="333"/>
      <c r="UNY1419" s="333"/>
      <c r="UNZ1419" s="333"/>
      <c r="UOA1419" s="333"/>
      <c r="UOB1419" s="333"/>
      <c r="UOC1419" s="333"/>
      <c r="UOD1419" s="333"/>
      <c r="UOE1419" s="333"/>
      <c r="UOF1419" s="333"/>
      <c r="UOG1419" s="333"/>
      <c r="UOH1419" s="333"/>
      <c r="UOI1419" s="333"/>
      <c r="UOJ1419" s="333"/>
      <c r="UOK1419" s="333"/>
      <c r="UOL1419" s="333"/>
      <c r="UOM1419" s="333"/>
      <c r="UON1419" s="333"/>
      <c r="UOO1419" s="333"/>
      <c r="UOP1419" s="333"/>
      <c r="UOQ1419" s="333"/>
      <c r="UOR1419" s="333"/>
      <c r="UOS1419" s="333"/>
      <c r="UOT1419" s="333"/>
      <c r="UOU1419" s="333"/>
      <c r="UOV1419" s="333"/>
      <c r="UOW1419" s="333"/>
      <c r="UOX1419" s="333"/>
      <c r="UOY1419" s="333"/>
      <c r="UOZ1419" s="333"/>
      <c r="UPA1419" s="333"/>
      <c r="UPB1419" s="333"/>
      <c r="UPC1419" s="333"/>
      <c r="UPD1419" s="333"/>
      <c r="UPE1419" s="333"/>
      <c r="UPF1419" s="333"/>
      <c r="UPG1419" s="333"/>
      <c r="UPH1419" s="333"/>
      <c r="UPI1419" s="333"/>
      <c r="UPJ1419" s="333"/>
      <c r="UPK1419" s="333"/>
      <c r="UPL1419" s="333"/>
      <c r="UPM1419" s="333"/>
      <c r="UPN1419" s="333"/>
      <c r="UPO1419" s="333"/>
      <c r="UPP1419" s="333"/>
      <c r="UPQ1419" s="333"/>
      <c r="UPR1419" s="333"/>
      <c r="UPS1419" s="333"/>
      <c r="UPT1419" s="333"/>
      <c r="UPU1419" s="333"/>
      <c r="UPV1419" s="333"/>
      <c r="UPW1419" s="333"/>
      <c r="UPX1419" s="333"/>
      <c r="UPY1419" s="333"/>
      <c r="UPZ1419" s="333"/>
      <c r="UQA1419" s="333"/>
      <c r="UQB1419" s="333"/>
      <c r="UQC1419" s="333"/>
      <c r="UQD1419" s="333"/>
      <c r="UQE1419" s="333"/>
      <c r="UQF1419" s="333"/>
      <c r="UQG1419" s="333"/>
      <c r="UQH1419" s="333"/>
      <c r="UQI1419" s="333"/>
      <c r="UQJ1419" s="333"/>
      <c r="UQK1419" s="333"/>
      <c r="UQL1419" s="333"/>
      <c r="UQM1419" s="333"/>
      <c r="UQN1419" s="333"/>
      <c r="UQO1419" s="333"/>
      <c r="UQP1419" s="333"/>
      <c r="UQQ1419" s="333"/>
      <c r="UQR1419" s="333"/>
      <c r="UQS1419" s="333"/>
      <c r="UQT1419" s="333"/>
      <c r="UQU1419" s="333"/>
      <c r="UQV1419" s="333"/>
      <c r="UQW1419" s="333"/>
      <c r="UQX1419" s="333"/>
      <c r="UQY1419" s="333"/>
      <c r="UQZ1419" s="333"/>
      <c r="URA1419" s="333"/>
      <c r="URB1419" s="333"/>
      <c r="URC1419" s="333"/>
      <c r="URD1419" s="333"/>
      <c r="URE1419" s="333"/>
      <c r="URF1419" s="333"/>
      <c r="URG1419" s="333"/>
      <c r="URH1419" s="333"/>
      <c r="URI1419" s="333"/>
      <c r="URJ1419" s="333"/>
      <c r="URK1419" s="333"/>
      <c r="URL1419" s="333"/>
      <c r="URM1419" s="333"/>
      <c r="URN1419" s="333"/>
      <c r="URO1419" s="333"/>
      <c r="URP1419" s="333"/>
      <c r="URQ1419" s="333"/>
      <c r="URR1419" s="333"/>
      <c r="URS1419" s="333"/>
      <c r="URT1419" s="333"/>
      <c r="URU1419" s="333"/>
      <c r="URV1419" s="333"/>
      <c r="URW1419" s="333"/>
      <c r="URX1419" s="333"/>
      <c r="URY1419" s="333"/>
      <c r="URZ1419" s="333"/>
      <c r="USA1419" s="333"/>
      <c r="USB1419" s="333"/>
      <c r="USC1419" s="333"/>
      <c r="USD1419" s="333"/>
      <c r="USE1419" s="333"/>
      <c r="USF1419" s="333"/>
      <c r="USG1419" s="333"/>
      <c r="USH1419" s="333"/>
      <c r="USI1419" s="333"/>
      <c r="USJ1419" s="333"/>
      <c r="USK1419" s="333"/>
      <c r="USL1419" s="333"/>
      <c r="USM1419" s="333"/>
      <c r="USN1419" s="333"/>
      <c r="USO1419" s="333"/>
      <c r="USP1419" s="333"/>
      <c r="USQ1419" s="333"/>
      <c r="USR1419" s="333"/>
      <c r="USS1419" s="333"/>
      <c r="UST1419" s="333"/>
      <c r="USU1419" s="333"/>
      <c r="USV1419" s="333"/>
      <c r="USW1419" s="333"/>
      <c r="USX1419" s="333"/>
      <c r="USY1419" s="333"/>
      <c r="USZ1419" s="333"/>
      <c r="UTA1419" s="333"/>
      <c r="UTB1419" s="333"/>
      <c r="UTC1419" s="333"/>
      <c r="UTD1419" s="333"/>
      <c r="UTE1419" s="333"/>
      <c r="UTF1419" s="333"/>
      <c r="UTG1419" s="333"/>
      <c r="UTH1419" s="333"/>
      <c r="UTI1419" s="333"/>
      <c r="UTJ1419" s="333"/>
      <c r="UTK1419" s="333"/>
      <c r="UTL1419" s="333"/>
      <c r="UTM1419" s="333"/>
      <c r="UTN1419" s="333"/>
      <c r="UTO1419" s="333"/>
      <c r="UTP1419" s="333"/>
      <c r="UTQ1419" s="333"/>
      <c r="UTR1419" s="333"/>
      <c r="UTS1419" s="333"/>
      <c r="UTT1419" s="333"/>
      <c r="UTU1419" s="333"/>
      <c r="UTV1419" s="333"/>
      <c r="UTW1419" s="333"/>
      <c r="UTX1419" s="333"/>
      <c r="UTY1419" s="333"/>
      <c r="UTZ1419" s="333"/>
      <c r="UUA1419" s="333"/>
      <c r="UUB1419" s="333"/>
      <c r="UUC1419" s="333"/>
      <c r="UUD1419" s="333"/>
      <c r="UUE1419" s="333"/>
      <c r="UUF1419" s="333"/>
      <c r="UUG1419" s="333"/>
      <c r="UUH1419" s="333"/>
      <c r="UUI1419" s="333"/>
      <c r="UUJ1419" s="333"/>
      <c r="UUK1419" s="333"/>
      <c r="UUL1419" s="333"/>
      <c r="UUM1419" s="333"/>
      <c r="UUN1419" s="333"/>
      <c r="UUO1419" s="333"/>
      <c r="UUP1419" s="333"/>
      <c r="UUQ1419" s="333"/>
      <c r="UUR1419" s="333"/>
      <c r="UUS1419" s="333"/>
      <c r="UUT1419" s="333"/>
      <c r="UUU1419" s="333"/>
      <c r="UUV1419" s="333"/>
      <c r="UUW1419" s="333"/>
      <c r="UUX1419" s="333"/>
      <c r="UUY1419" s="333"/>
      <c r="UUZ1419" s="333"/>
      <c r="UVA1419" s="333"/>
      <c r="UVB1419" s="333"/>
      <c r="UVC1419" s="333"/>
      <c r="UVD1419" s="333"/>
      <c r="UVE1419" s="333"/>
      <c r="UVF1419" s="333"/>
      <c r="UVG1419" s="333"/>
      <c r="UVH1419" s="333"/>
      <c r="UVI1419" s="333"/>
      <c r="UVJ1419" s="333"/>
      <c r="UVK1419" s="333"/>
      <c r="UVL1419" s="333"/>
      <c r="UVM1419" s="333"/>
      <c r="UVN1419" s="333"/>
      <c r="UVO1419" s="333"/>
      <c r="UVP1419" s="333"/>
      <c r="UVQ1419" s="333"/>
      <c r="UVR1419" s="333"/>
      <c r="UVS1419" s="333"/>
      <c r="UVT1419" s="333"/>
      <c r="UVU1419" s="333"/>
      <c r="UVV1419" s="333"/>
      <c r="UVW1419" s="333"/>
      <c r="UVX1419" s="333"/>
      <c r="UVY1419" s="333"/>
      <c r="UVZ1419" s="333"/>
      <c r="UWA1419" s="333"/>
      <c r="UWB1419" s="333"/>
      <c r="UWC1419" s="333"/>
      <c r="UWD1419" s="333"/>
      <c r="UWE1419" s="333"/>
      <c r="UWF1419" s="333"/>
      <c r="UWG1419" s="333"/>
      <c r="UWH1419" s="333"/>
      <c r="UWI1419" s="333"/>
      <c r="UWJ1419" s="333"/>
      <c r="UWK1419" s="333"/>
      <c r="UWL1419" s="333"/>
      <c r="UWM1419" s="333"/>
      <c r="UWN1419" s="333"/>
      <c r="UWO1419" s="333"/>
      <c r="UWP1419" s="333"/>
      <c r="UWQ1419" s="333"/>
      <c r="UWR1419" s="333"/>
      <c r="UWS1419" s="333"/>
      <c r="UWT1419" s="333"/>
      <c r="UWU1419" s="333"/>
      <c r="UWV1419" s="333"/>
      <c r="UWW1419" s="333"/>
      <c r="UWX1419" s="333"/>
      <c r="UWY1419" s="333"/>
      <c r="UWZ1419" s="333"/>
      <c r="UXA1419" s="333"/>
      <c r="UXB1419" s="333"/>
      <c r="UXC1419" s="333"/>
      <c r="UXD1419" s="333"/>
      <c r="UXE1419" s="333"/>
      <c r="UXF1419" s="333"/>
      <c r="UXG1419" s="333"/>
      <c r="UXH1419" s="333"/>
      <c r="UXI1419" s="333"/>
      <c r="UXJ1419" s="333"/>
      <c r="UXK1419" s="333"/>
      <c r="UXL1419" s="333"/>
      <c r="UXM1419" s="333"/>
      <c r="UXN1419" s="333"/>
      <c r="UXO1419" s="333"/>
      <c r="UXP1419" s="333"/>
      <c r="UXQ1419" s="333"/>
      <c r="UXR1419" s="333"/>
      <c r="UXS1419" s="333"/>
      <c r="UXT1419" s="333"/>
      <c r="UXU1419" s="333"/>
      <c r="UXV1419" s="333"/>
      <c r="UXW1419" s="333"/>
      <c r="UXX1419" s="333"/>
      <c r="UXY1419" s="333"/>
      <c r="UXZ1419" s="333"/>
      <c r="UYA1419" s="333"/>
      <c r="UYB1419" s="333"/>
      <c r="UYC1419" s="333"/>
      <c r="UYD1419" s="333"/>
      <c r="UYE1419" s="333"/>
      <c r="UYF1419" s="333"/>
      <c r="UYG1419" s="333"/>
      <c r="UYH1419" s="333"/>
      <c r="UYI1419" s="333"/>
      <c r="UYJ1419" s="333"/>
      <c r="UYK1419" s="333"/>
      <c r="UYL1419" s="333"/>
      <c r="UYM1419" s="333"/>
      <c r="UYN1419" s="333"/>
      <c r="UYO1419" s="333"/>
      <c r="UYP1419" s="333"/>
      <c r="UYQ1419" s="333"/>
      <c r="UYR1419" s="333"/>
      <c r="UYS1419" s="333"/>
      <c r="UYT1419" s="333"/>
      <c r="UYU1419" s="333"/>
      <c r="UYV1419" s="333"/>
      <c r="UYW1419" s="333"/>
      <c r="UYX1419" s="333"/>
      <c r="UYY1419" s="333"/>
      <c r="UYZ1419" s="333"/>
      <c r="UZA1419" s="333"/>
      <c r="UZB1419" s="333"/>
      <c r="UZC1419" s="333"/>
      <c r="UZD1419" s="333"/>
      <c r="UZE1419" s="333"/>
      <c r="UZF1419" s="333"/>
      <c r="UZG1419" s="333"/>
      <c r="UZH1419" s="333"/>
      <c r="UZI1419" s="333"/>
      <c r="UZJ1419" s="333"/>
      <c r="UZK1419" s="333"/>
      <c r="UZL1419" s="333"/>
      <c r="UZM1419" s="333"/>
      <c r="UZN1419" s="333"/>
      <c r="UZO1419" s="333"/>
      <c r="UZP1419" s="333"/>
      <c r="UZQ1419" s="333"/>
      <c r="UZR1419" s="333"/>
      <c r="UZS1419" s="333"/>
      <c r="UZT1419" s="333"/>
      <c r="UZU1419" s="333"/>
      <c r="UZV1419" s="333"/>
      <c r="UZW1419" s="333"/>
      <c r="UZX1419" s="333"/>
      <c r="UZY1419" s="333"/>
      <c r="UZZ1419" s="333"/>
      <c r="VAA1419" s="333"/>
      <c r="VAB1419" s="333"/>
      <c r="VAC1419" s="333"/>
      <c r="VAD1419" s="333"/>
      <c r="VAE1419" s="333"/>
      <c r="VAF1419" s="333"/>
      <c r="VAG1419" s="333"/>
      <c r="VAH1419" s="333"/>
      <c r="VAI1419" s="333"/>
      <c r="VAJ1419" s="333"/>
      <c r="VAK1419" s="333"/>
      <c r="VAL1419" s="333"/>
      <c r="VAM1419" s="333"/>
      <c r="VAN1419" s="333"/>
      <c r="VAO1419" s="333"/>
      <c r="VAP1419" s="333"/>
      <c r="VAQ1419" s="333"/>
      <c r="VAR1419" s="333"/>
      <c r="VAS1419" s="333"/>
      <c r="VAT1419" s="333"/>
      <c r="VAU1419" s="333"/>
      <c r="VAV1419" s="333"/>
      <c r="VAW1419" s="333"/>
      <c r="VAX1419" s="333"/>
      <c r="VAY1419" s="333"/>
      <c r="VAZ1419" s="333"/>
      <c r="VBA1419" s="333"/>
      <c r="VBB1419" s="333"/>
      <c r="VBC1419" s="333"/>
      <c r="VBD1419" s="333"/>
      <c r="VBE1419" s="333"/>
      <c r="VBF1419" s="333"/>
      <c r="VBG1419" s="333"/>
      <c r="VBH1419" s="333"/>
      <c r="VBI1419" s="333"/>
      <c r="VBJ1419" s="333"/>
      <c r="VBK1419" s="333"/>
      <c r="VBL1419" s="333"/>
      <c r="VBM1419" s="333"/>
      <c r="VBN1419" s="333"/>
      <c r="VBO1419" s="333"/>
      <c r="VBP1419" s="333"/>
      <c r="VBQ1419" s="333"/>
      <c r="VBR1419" s="333"/>
      <c r="VBS1419" s="333"/>
      <c r="VBT1419" s="333"/>
      <c r="VBU1419" s="333"/>
      <c r="VBV1419" s="333"/>
      <c r="VBW1419" s="333"/>
      <c r="VBX1419" s="333"/>
      <c r="VBY1419" s="333"/>
      <c r="VBZ1419" s="333"/>
      <c r="VCA1419" s="333"/>
      <c r="VCB1419" s="333"/>
      <c r="VCC1419" s="333"/>
      <c r="VCD1419" s="333"/>
      <c r="VCE1419" s="333"/>
      <c r="VCF1419" s="333"/>
      <c r="VCG1419" s="333"/>
      <c r="VCH1419" s="333"/>
      <c r="VCI1419" s="333"/>
      <c r="VCJ1419" s="333"/>
      <c r="VCK1419" s="333"/>
      <c r="VCL1419" s="333"/>
      <c r="VCM1419" s="333"/>
      <c r="VCN1419" s="333"/>
      <c r="VCO1419" s="333"/>
      <c r="VCP1419" s="333"/>
      <c r="VCQ1419" s="333"/>
      <c r="VCR1419" s="333"/>
      <c r="VCS1419" s="333"/>
      <c r="VCT1419" s="333"/>
      <c r="VCU1419" s="333"/>
      <c r="VCV1419" s="333"/>
      <c r="VCW1419" s="333"/>
      <c r="VCX1419" s="333"/>
      <c r="VCY1419" s="333"/>
      <c r="VCZ1419" s="333"/>
      <c r="VDA1419" s="333"/>
      <c r="VDB1419" s="333"/>
      <c r="VDC1419" s="333"/>
      <c r="VDD1419" s="333"/>
      <c r="VDE1419" s="333"/>
      <c r="VDF1419" s="333"/>
      <c r="VDG1419" s="333"/>
      <c r="VDH1419" s="333"/>
      <c r="VDI1419" s="333"/>
      <c r="VDJ1419" s="333"/>
      <c r="VDK1419" s="333"/>
      <c r="VDL1419" s="333"/>
      <c r="VDM1419" s="333"/>
      <c r="VDN1419" s="333"/>
      <c r="VDO1419" s="333"/>
      <c r="VDP1419" s="333"/>
      <c r="VDQ1419" s="333"/>
      <c r="VDR1419" s="333"/>
      <c r="VDS1419" s="333"/>
      <c r="VDT1419" s="333"/>
      <c r="VDU1419" s="333"/>
      <c r="VDV1419" s="333"/>
      <c r="VDW1419" s="333"/>
      <c r="VDX1419" s="333"/>
      <c r="VDY1419" s="333"/>
      <c r="VDZ1419" s="333"/>
      <c r="VEA1419" s="333"/>
      <c r="VEB1419" s="333"/>
      <c r="VEC1419" s="333"/>
      <c r="VED1419" s="333"/>
      <c r="VEE1419" s="333"/>
      <c r="VEF1419" s="333"/>
      <c r="VEG1419" s="333"/>
      <c r="VEH1419" s="333"/>
      <c r="VEI1419" s="333"/>
      <c r="VEJ1419" s="333"/>
      <c r="VEK1419" s="333"/>
      <c r="VEL1419" s="333"/>
      <c r="VEM1419" s="333"/>
      <c r="VEN1419" s="333"/>
      <c r="VEO1419" s="333"/>
      <c r="VEP1419" s="333"/>
      <c r="VEQ1419" s="333"/>
      <c r="VER1419" s="333"/>
      <c r="VES1419" s="333"/>
      <c r="VET1419" s="333"/>
      <c r="VEU1419" s="333"/>
      <c r="VEV1419" s="333"/>
      <c r="VEW1419" s="333"/>
      <c r="VEX1419" s="333"/>
      <c r="VEY1419" s="333"/>
      <c r="VEZ1419" s="333"/>
      <c r="VFA1419" s="333"/>
      <c r="VFB1419" s="333"/>
      <c r="VFC1419" s="333"/>
      <c r="VFD1419" s="333"/>
      <c r="VFE1419" s="333"/>
      <c r="VFF1419" s="333"/>
      <c r="VFG1419" s="333"/>
      <c r="VFH1419" s="333"/>
      <c r="VFI1419" s="333"/>
      <c r="VFJ1419" s="333"/>
      <c r="VFK1419" s="333"/>
      <c r="VFL1419" s="333"/>
      <c r="VFM1419" s="333"/>
      <c r="VFN1419" s="333"/>
      <c r="VFO1419" s="333"/>
      <c r="VFP1419" s="333"/>
      <c r="VFQ1419" s="333"/>
      <c r="VFR1419" s="333"/>
      <c r="VFS1419" s="333"/>
      <c r="VFT1419" s="333"/>
      <c r="VFU1419" s="333"/>
      <c r="VFV1419" s="333"/>
      <c r="VFW1419" s="333"/>
      <c r="VFX1419" s="333"/>
      <c r="VFY1419" s="333"/>
      <c r="VFZ1419" s="333"/>
      <c r="VGA1419" s="333"/>
      <c r="VGB1419" s="333"/>
      <c r="VGC1419" s="333"/>
      <c r="VGD1419" s="333"/>
      <c r="VGE1419" s="333"/>
      <c r="VGF1419" s="333"/>
      <c r="VGG1419" s="333"/>
      <c r="VGH1419" s="333"/>
      <c r="VGI1419" s="333"/>
      <c r="VGJ1419" s="333"/>
      <c r="VGK1419" s="333"/>
      <c r="VGL1419" s="333"/>
      <c r="VGM1419" s="333"/>
      <c r="VGN1419" s="333"/>
      <c r="VGO1419" s="333"/>
      <c r="VGP1419" s="333"/>
      <c r="VGQ1419" s="333"/>
      <c r="VGR1419" s="333"/>
      <c r="VGS1419" s="333"/>
      <c r="VGT1419" s="333"/>
      <c r="VGU1419" s="333"/>
      <c r="VGV1419" s="333"/>
      <c r="VGW1419" s="333"/>
      <c r="VGX1419" s="333"/>
      <c r="VGY1419" s="333"/>
      <c r="VGZ1419" s="333"/>
      <c r="VHA1419" s="333"/>
      <c r="VHB1419" s="333"/>
      <c r="VHC1419" s="333"/>
      <c r="VHD1419" s="333"/>
      <c r="VHE1419" s="333"/>
      <c r="VHF1419" s="333"/>
      <c r="VHG1419" s="333"/>
      <c r="VHH1419" s="333"/>
      <c r="VHI1419" s="333"/>
      <c r="VHJ1419" s="333"/>
      <c r="VHK1419" s="333"/>
      <c r="VHL1419" s="333"/>
      <c r="VHM1419" s="333"/>
      <c r="VHN1419" s="333"/>
      <c r="VHO1419" s="333"/>
      <c r="VHP1419" s="333"/>
      <c r="VHQ1419" s="333"/>
      <c r="VHR1419" s="333"/>
      <c r="VHS1419" s="333"/>
      <c r="VHT1419" s="333"/>
      <c r="VHU1419" s="333"/>
      <c r="VHV1419" s="333"/>
      <c r="VHW1419" s="333"/>
      <c r="VHX1419" s="333"/>
      <c r="VHY1419" s="333"/>
      <c r="VHZ1419" s="333"/>
      <c r="VIA1419" s="333"/>
      <c r="VIB1419" s="333"/>
      <c r="VIC1419" s="333"/>
      <c r="VID1419" s="333"/>
      <c r="VIE1419" s="333"/>
      <c r="VIF1419" s="333"/>
      <c r="VIG1419" s="333"/>
      <c r="VIH1419" s="333"/>
      <c r="VII1419" s="333"/>
      <c r="VIJ1419" s="333"/>
      <c r="VIK1419" s="333"/>
      <c r="VIL1419" s="333"/>
      <c r="VIM1419" s="333"/>
      <c r="VIN1419" s="333"/>
      <c r="VIO1419" s="333"/>
      <c r="VIP1419" s="333"/>
      <c r="VIQ1419" s="333"/>
      <c r="VIR1419" s="333"/>
      <c r="VIS1419" s="333"/>
      <c r="VIT1419" s="333"/>
      <c r="VIU1419" s="333"/>
      <c r="VIV1419" s="333"/>
      <c r="VIW1419" s="333"/>
      <c r="VIX1419" s="333"/>
      <c r="VIY1419" s="333"/>
      <c r="VIZ1419" s="333"/>
      <c r="VJA1419" s="333"/>
      <c r="VJB1419" s="333"/>
      <c r="VJC1419" s="333"/>
      <c r="VJD1419" s="333"/>
      <c r="VJE1419" s="333"/>
      <c r="VJF1419" s="333"/>
      <c r="VJG1419" s="333"/>
      <c r="VJH1419" s="333"/>
      <c r="VJI1419" s="333"/>
      <c r="VJJ1419" s="333"/>
      <c r="VJK1419" s="333"/>
      <c r="VJL1419" s="333"/>
      <c r="VJM1419" s="333"/>
      <c r="VJN1419" s="333"/>
      <c r="VJO1419" s="333"/>
      <c r="VJP1419" s="333"/>
      <c r="VJQ1419" s="333"/>
      <c r="VJR1419" s="333"/>
      <c r="VJS1419" s="333"/>
      <c r="VJT1419" s="333"/>
      <c r="VJU1419" s="333"/>
      <c r="VJV1419" s="333"/>
      <c r="VJW1419" s="333"/>
      <c r="VJX1419" s="333"/>
      <c r="VJY1419" s="333"/>
      <c r="VJZ1419" s="333"/>
      <c r="VKA1419" s="333"/>
      <c r="VKB1419" s="333"/>
      <c r="VKC1419" s="333"/>
      <c r="VKD1419" s="333"/>
      <c r="VKE1419" s="333"/>
      <c r="VKF1419" s="333"/>
      <c r="VKG1419" s="333"/>
      <c r="VKH1419" s="333"/>
      <c r="VKI1419" s="333"/>
      <c r="VKJ1419" s="333"/>
      <c r="VKK1419" s="333"/>
      <c r="VKL1419" s="333"/>
      <c r="VKM1419" s="333"/>
      <c r="VKN1419" s="333"/>
      <c r="VKO1419" s="333"/>
      <c r="VKP1419" s="333"/>
      <c r="VKQ1419" s="333"/>
      <c r="VKR1419" s="333"/>
      <c r="VKS1419" s="333"/>
      <c r="VKT1419" s="333"/>
      <c r="VKU1419" s="333"/>
      <c r="VKV1419" s="333"/>
      <c r="VKW1419" s="333"/>
      <c r="VKX1419" s="333"/>
      <c r="VKY1419" s="333"/>
      <c r="VKZ1419" s="333"/>
      <c r="VLA1419" s="333"/>
      <c r="VLB1419" s="333"/>
      <c r="VLC1419" s="333"/>
      <c r="VLD1419" s="333"/>
      <c r="VLE1419" s="333"/>
      <c r="VLF1419" s="333"/>
      <c r="VLG1419" s="333"/>
      <c r="VLH1419" s="333"/>
      <c r="VLI1419" s="333"/>
      <c r="VLJ1419" s="333"/>
      <c r="VLK1419" s="333"/>
      <c r="VLL1419" s="333"/>
      <c r="VLM1419" s="333"/>
      <c r="VLN1419" s="333"/>
      <c r="VLO1419" s="333"/>
      <c r="VLP1419" s="333"/>
      <c r="VLQ1419" s="333"/>
      <c r="VLR1419" s="333"/>
      <c r="VLS1419" s="333"/>
      <c r="VLT1419" s="333"/>
      <c r="VLU1419" s="333"/>
      <c r="VLV1419" s="333"/>
      <c r="VLW1419" s="333"/>
      <c r="VLX1419" s="333"/>
      <c r="VLY1419" s="333"/>
      <c r="VLZ1419" s="333"/>
      <c r="VMA1419" s="333"/>
      <c r="VMB1419" s="333"/>
      <c r="VMC1419" s="333"/>
      <c r="VMD1419" s="333"/>
      <c r="VME1419" s="333"/>
      <c r="VMF1419" s="333"/>
      <c r="VMG1419" s="333"/>
      <c r="VMH1419" s="333"/>
      <c r="VMI1419" s="333"/>
      <c r="VMJ1419" s="333"/>
      <c r="VMK1419" s="333"/>
      <c r="VML1419" s="333"/>
      <c r="VMM1419" s="333"/>
      <c r="VMN1419" s="333"/>
      <c r="VMO1419" s="333"/>
      <c r="VMP1419" s="333"/>
      <c r="VMQ1419" s="333"/>
      <c r="VMR1419" s="333"/>
      <c r="VMS1419" s="333"/>
      <c r="VMT1419" s="333"/>
      <c r="VMU1419" s="333"/>
      <c r="VMV1419" s="333"/>
      <c r="VMW1419" s="333"/>
      <c r="VMX1419" s="333"/>
      <c r="VMY1419" s="333"/>
      <c r="VMZ1419" s="333"/>
      <c r="VNA1419" s="333"/>
      <c r="VNB1419" s="333"/>
      <c r="VNC1419" s="333"/>
      <c r="VND1419" s="333"/>
      <c r="VNE1419" s="333"/>
      <c r="VNF1419" s="333"/>
      <c r="VNG1419" s="333"/>
      <c r="VNH1419" s="333"/>
      <c r="VNI1419" s="333"/>
      <c r="VNJ1419" s="333"/>
      <c r="VNK1419" s="333"/>
      <c r="VNL1419" s="333"/>
      <c r="VNM1419" s="333"/>
      <c r="VNN1419" s="333"/>
      <c r="VNO1419" s="333"/>
      <c r="VNP1419" s="333"/>
      <c r="VNQ1419" s="333"/>
      <c r="VNR1419" s="333"/>
      <c r="VNS1419" s="333"/>
      <c r="VNT1419" s="333"/>
      <c r="VNU1419" s="333"/>
      <c r="VNV1419" s="333"/>
      <c r="VNW1419" s="333"/>
      <c r="VNX1419" s="333"/>
      <c r="VNY1419" s="333"/>
      <c r="VNZ1419" s="333"/>
      <c r="VOA1419" s="333"/>
      <c r="VOB1419" s="333"/>
      <c r="VOC1419" s="333"/>
      <c r="VOD1419" s="333"/>
      <c r="VOE1419" s="333"/>
      <c r="VOF1419" s="333"/>
      <c r="VOG1419" s="333"/>
      <c r="VOH1419" s="333"/>
      <c r="VOI1419" s="333"/>
      <c r="VOJ1419" s="333"/>
      <c r="VOK1419" s="333"/>
      <c r="VOL1419" s="333"/>
      <c r="VOM1419" s="333"/>
      <c r="VON1419" s="333"/>
      <c r="VOO1419" s="333"/>
      <c r="VOP1419" s="333"/>
      <c r="VOQ1419" s="333"/>
      <c r="VOR1419" s="333"/>
      <c r="VOS1419" s="333"/>
      <c r="VOT1419" s="333"/>
      <c r="VOU1419" s="333"/>
      <c r="VOV1419" s="333"/>
      <c r="VOW1419" s="333"/>
      <c r="VOX1419" s="333"/>
      <c r="VOY1419" s="333"/>
      <c r="VOZ1419" s="333"/>
      <c r="VPA1419" s="333"/>
      <c r="VPB1419" s="333"/>
      <c r="VPC1419" s="333"/>
      <c r="VPD1419" s="333"/>
      <c r="VPE1419" s="333"/>
      <c r="VPF1419" s="333"/>
      <c r="VPG1419" s="333"/>
      <c r="VPH1419" s="333"/>
      <c r="VPI1419" s="333"/>
      <c r="VPJ1419" s="333"/>
      <c r="VPK1419" s="333"/>
      <c r="VPL1419" s="333"/>
      <c r="VPM1419" s="333"/>
      <c r="VPN1419" s="333"/>
      <c r="VPO1419" s="333"/>
      <c r="VPP1419" s="333"/>
      <c r="VPQ1419" s="333"/>
      <c r="VPR1419" s="333"/>
      <c r="VPS1419" s="333"/>
      <c r="VPT1419" s="333"/>
      <c r="VPU1419" s="333"/>
      <c r="VPV1419" s="333"/>
      <c r="VPW1419" s="333"/>
      <c r="VPX1419" s="333"/>
      <c r="VPY1419" s="333"/>
      <c r="VPZ1419" s="333"/>
      <c r="VQA1419" s="333"/>
      <c r="VQB1419" s="333"/>
      <c r="VQC1419" s="333"/>
      <c r="VQD1419" s="333"/>
      <c r="VQE1419" s="333"/>
      <c r="VQF1419" s="333"/>
      <c r="VQG1419" s="333"/>
      <c r="VQH1419" s="333"/>
      <c r="VQI1419" s="333"/>
      <c r="VQJ1419" s="333"/>
      <c r="VQK1419" s="333"/>
      <c r="VQL1419" s="333"/>
      <c r="VQM1419" s="333"/>
      <c r="VQN1419" s="333"/>
      <c r="VQO1419" s="333"/>
      <c r="VQP1419" s="333"/>
      <c r="VQQ1419" s="333"/>
      <c r="VQR1419" s="333"/>
      <c r="VQS1419" s="333"/>
      <c r="VQT1419" s="333"/>
      <c r="VQU1419" s="333"/>
      <c r="VQV1419" s="333"/>
      <c r="VQW1419" s="333"/>
      <c r="VQX1419" s="333"/>
      <c r="VQY1419" s="333"/>
      <c r="VQZ1419" s="333"/>
      <c r="VRA1419" s="333"/>
      <c r="VRB1419" s="333"/>
      <c r="VRC1419" s="333"/>
      <c r="VRD1419" s="333"/>
      <c r="VRE1419" s="333"/>
      <c r="VRF1419" s="333"/>
      <c r="VRG1419" s="333"/>
      <c r="VRH1419" s="333"/>
      <c r="VRI1419" s="333"/>
      <c r="VRJ1419" s="333"/>
      <c r="VRK1419" s="333"/>
      <c r="VRL1419" s="333"/>
      <c r="VRM1419" s="333"/>
      <c r="VRN1419" s="333"/>
      <c r="VRO1419" s="333"/>
      <c r="VRP1419" s="333"/>
      <c r="VRQ1419" s="333"/>
      <c r="VRR1419" s="333"/>
      <c r="VRS1419" s="333"/>
      <c r="VRT1419" s="333"/>
      <c r="VRU1419" s="333"/>
      <c r="VRV1419" s="333"/>
      <c r="VRW1419" s="333"/>
      <c r="VRX1419" s="333"/>
      <c r="VRY1419" s="333"/>
      <c r="VRZ1419" s="333"/>
      <c r="VSA1419" s="333"/>
      <c r="VSB1419" s="333"/>
      <c r="VSC1419" s="333"/>
      <c r="VSD1419" s="333"/>
      <c r="VSE1419" s="333"/>
      <c r="VSF1419" s="333"/>
      <c r="VSG1419" s="333"/>
      <c r="VSH1419" s="333"/>
      <c r="VSI1419" s="333"/>
      <c r="VSJ1419" s="333"/>
      <c r="VSK1419" s="333"/>
      <c r="VSL1419" s="333"/>
      <c r="VSM1419" s="333"/>
      <c r="VSN1419" s="333"/>
      <c r="VSO1419" s="333"/>
      <c r="VSP1419" s="333"/>
      <c r="VSQ1419" s="333"/>
      <c r="VSR1419" s="333"/>
      <c r="VSS1419" s="333"/>
      <c r="VST1419" s="333"/>
      <c r="VSU1419" s="333"/>
      <c r="VSV1419" s="333"/>
      <c r="VSW1419" s="333"/>
      <c r="VSX1419" s="333"/>
      <c r="VSY1419" s="333"/>
      <c r="VSZ1419" s="333"/>
      <c r="VTA1419" s="333"/>
      <c r="VTB1419" s="333"/>
      <c r="VTC1419" s="333"/>
      <c r="VTD1419" s="333"/>
      <c r="VTE1419" s="333"/>
      <c r="VTF1419" s="333"/>
      <c r="VTG1419" s="333"/>
      <c r="VTH1419" s="333"/>
      <c r="VTI1419" s="333"/>
      <c r="VTJ1419" s="333"/>
      <c r="VTK1419" s="333"/>
      <c r="VTL1419" s="333"/>
      <c r="VTM1419" s="333"/>
      <c r="VTN1419" s="333"/>
      <c r="VTO1419" s="333"/>
      <c r="VTP1419" s="333"/>
      <c r="VTQ1419" s="333"/>
      <c r="VTR1419" s="333"/>
      <c r="VTS1419" s="333"/>
      <c r="VTT1419" s="333"/>
      <c r="VTU1419" s="333"/>
      <c r="VTV1419" s="333"/>
      <c r="VTW1419" s="333"/>
      <c r="VTX1419" s="333"/>
      <c r="VTY1419" s="333"/>
      <c r="VTZ1419" s="333"/>
      <c r="VUA1419" s="333"/>
      <c r="VUB1419" s="333"/>
      <c r="VUC1419" s="333"/>
      <c r="VUD1419" s="333"/>
      <c r="VUE1419" s="333"/>
      <c r="VUF1419" s="333"/>
      <c r="VUG1419" s="333"/>
      <c r="VUH1419" s="333"/>
      <c r="VUI1419" s="333"/>
      <c r="VUJ1419" s="333"/>
      <c r="VUK1419" s="333"/>
      <c r="VUL1419" s="333"/>
      <c r="VUM1419" s="333"/>
      <c r="VUN1419" s="333"/>
      <c r="VUO1419" s="333"/>
      <c r="VUP1419" s="333"/>
      <c r="VUQ1419" s="333"/>
      <c r="VUR1419" s="333"/>
      <c r="VUS1419" s="333"/>
      <c r="VUT1419" s="333"/>
      <c r="VUU1419" s="333"/>
      <c r="VUV1419" s="333"/>
      <c r="VUW1419" s="333"/>
      <c r="VUX1419" s="333"/>
      <c r="VUY1419" s="333"/>
      <c r="VUZ1419" s="333"/>
      <c r="VVA1419" s="333"/>
      <c r="VVB1419" s="333"/>
      <c r="VVC1419" s="333"/>
      <c r="VVD1419" s="333"/>
      <c r="VVE1419" s="333"/>
      <c r="VVF1419" s="333"/>
      <c r="VVG1419" s="333"/>
      <c r="VVH1419" s="333"/>
      <c r="VVI1419" s="333"/>
      <c r="VVJ1419" s="333"/>
      <c r="VVK1419" s="333"/>
      <c r="VVL1419" s="333"/>
      <c r="VVM1419" s="333"/>
      <c r="VVN1419" s="333"/>
      <c r="VVO1419" s="333"/>
      <c r="VVP1419" s="333"/>
      <c r="VVQ1419" s="333"/>
      <c r="VVR1419" s="333"/>
      <c r="VVS1419" s="333"/>
      <c r="VVT1419" s="333"/>
      <c r="VVU1419" s="333"/>
      <c r="VVV1419" s="333"/>
      <c r="VVW1419" s="333"/>
      <c r="VVX1419" s="333"/>
      <c r="VVY1419" s="333"/>
      <c r="VVZ1419" s="333"/>
      <c r="VWA1419" s="333"/>
      <c r="VWB1419" s="333"/>
      <c r="VWC1419" s="333"/>
      <c r="VWD1419" s="333"/>
      <c r="VWE1419" s="333"/>
      <c r="VWF1419" s="333"/>
      <c r="VWG1419" s="333"/>
      <c r="VWH1419" s="333"/>
      <c r="VWI1419" s="333"/>
      <c r="VWJ1419" s="333"/>
      <c r="VWK1419" s="333"/>
      <c r="VWL1419" s="333"/>
      <c r="VWM1419" s="333"/>
      <c r="VWN1419" s="333"/>
      <c r="VWO1419" s="333"/>
      <c r="VWP1419" s="333"/>
      <c r="VWQ1419" s="333"/>
      <c r="VWR1419" s="333"/>
      <c r="VWS1419" s="333"/>
      <c r="VWT1419" s="333"/>
      <c r="VWU1419" s="333"/>
      <c r="VWV1419" s="333"/>
      <c r="VWW1419" s="333"/>
      <c r="VWX1419" s="333"/>
      <c r="VWY1419" s="333"/>
      <c r="VWZ1419" s="333"/>
      <c r="VXA1419" s="333"/>
      <c r="VXB1419" s="333"/>
      <c r="VXC1419" s="333"/>
      <c r="VXD1419" s="333"/>
      <c r="VXE1419" s="333"/>
      <c r="VXF1419" s="333"/>
      <c r="VXG1419" s="333"/>
      <c r="VXH1419" s="333"/>
      <c r="VXI1419" s="333"/>
      <c r="VXJ1419" s="333"/>
      <c r="VXK1419" s="333"/>
      <c r="VXL1419" s="333"/>
      <c r="VXM1419" s="333"/>
      <c r="VXN1419" s="333"/>
      <c r="VXO1419" s="333"/>
      <c r="VXP1419" s="333"/>
      <c r="VXQ1419" s="333"/>
      <c r="VXR1419" s="333"/>
      <c r="VXS1419" s="333"/>
      <c r="VXT1419" s="333"/>
      <c r="VXU1419" s="333"/>
      <c r="VXV1419" s="333"/>
      <c r="VXW1419" s="333"/>
      <c r="VXX1419" s="333"/>
      <c r="VXY1419" s="333"/>
      <c r="VXZ1419" s="333"/>
      <c r="VYA1419" s="333"/>
      <c r="VYB1419" s="333"/>
      <c r="VYC1419" s="333"/>
      <c r="VYD1419" s="333"/>
      <c r="VYE1419" s="333"/>
      <c r="VYF1419" s="333"/>
      <c r="VYG1419" s="333"/>
      <c r="VYH1419" s="333"/>
      <c r="VYI1419" s="333"/>
      <c r="VYJ1419" s="333"/>
      <c r="VYK1419" s="333"/>
      <c r="VYL1419" s="333"/>
      <c r="VYM1419" s="333"/>
      <c r="VYN1419" s="333"/>
      <c r="VYO1419" s="333"/>
      <c r="VYP1419" s="333"/>
      <c r="VYQ1419" s="333"/>
      <c r="VYR1419" s="333"/>
      <c r="VYS1419" s="333"/>
      <c r="VYT1419" s="333"/>
      <c r="VYU1419" s="333"/>
      <c r="VYV1419" s="333"/>
      <c r="VYW1419" s="333"/>
      <c r="VYX1419" s="333"/>
      <c r="VYY1419" s="333"/>
      <c r="VYZ1419" s="333"/>
      <c r="VZA1419" s="333"/>
      <c r="VZB1419" s="333"/>
      <c r="VZC1419" s="333"/>
      <c r="VZD1419" s="333"/>
      <c r="VZE1419" s="333"/>
      <c r="VZF1419" s="333"/>
      <c r="VZG1419" s="333"/>
      <c r="VZH1419" s="333"/>
      <c r="VZI1419" s="333"/>
      <c r="VZJ1419" s="333"/>
      <c r="VZK1419" s="333"/>
      <c r="VZL1419" s="333"/>
      <c r="VZM1419" s="333"/>
      <c r="VZN1419" s="333"/>
      <c r="VZO1419" s="333"/>
      <c r="VZP1419" s="333"/>
      <c r="VZQ1419" s="333"/>
      <c r="VZR1419" s="333"/>
      <c r="VZS1419" s="333"/>
      <c r="VZT1419" s="333"/>
      <c r="VZU1419" s="333"/>
      <c r="VZV1419" s="333"/>
      <c r="VZW1419" s="333"/>
      <c r="VZX1419" s="333"/>
      <c r="VZY1419" s="333"/>
      <c r="VZZ1419" s="333"/>
      <c r="WAA1419" s="333"/>
      <c r="WAB1419" s="333"/>
      <c r="WAC1419" s="333"/>
      <c r="WAD1419" s="333"/>
      <c r="WAE1419" s="333"/>
      <c r="WAF1419" s="333"/>
      <c r="WAG1419" s="333"/>
      <c r="WAH1419" s="333"/>
      <c r="WAI1419" s="333"/>
      <c r="WAJ1419" s="333"/>
      <c r="WAK1419" s="333"/>
      <c r="WAL1419" s="333"/>
      <c r="WAM1419" s="333"/>
      <c r="WAN1419" s="333"/>
      <c r="WAO1419" s="333"/>
      <c r="WAP1419" s="333"/>
      <c r="WAQ1419" s="333"/>
      <c r="WAR1419" s="333"/>
      <c r="WAS1419" s="333"/>
      <c r="WAT1419" s="333"/>
      <c r="WAU1419" s="333"/>
      <c r="WAV1419" s="333"/>
      <c r="WAW1419" s="333"/>
      <c r="WAX1419" s="333"/>
      <c r="WAY1419" s="333"/>
      <c r="WAZ1419" s="333"/>
      <c r="WBA1419" s="333"/>
      <c r="WBB1419" s="333"/>
      <c r="WBC1419" s="333"/>
      <c r="WBD1419" s="333"/>
      <c r="WBE1419" s="333"/>
      <c r="WBF1419" s="333"/>
      <c r="WBG1419" s="333"/>
      <c r="WBH1419" s="333"/>
      <c r="WBI1419" s="333"/>
      <c r="WBJ1419" s="333"/>
      <c r="WBK1419" s="333"/>
      <c r="WBL1419" s="333"/>
      <c r="WBM1419" s="333"/>
      <c r="WBN1419" s="333"/>
      <c r="WBO1419" s="333"/>
      <c r="WBP1419" s="333"/>
      <c r="WBQ1419" s="333"/>
      <c r="WBR1419" s="333"/>
      <c r="WBS1419" s="333"/>
      <c r="WBT1419" s="333"/>
      <c r="WBU1419" s="333"/>
      <c r="WBV1419" s="333"/>
      <c r="WBW1419" s="333"/>
      <c r="WBX1419" s="333"/>
      <c r="WBY1419" s="333"/>
      <c r="WBZ1419" s="333"/>
      <c r="WCA1419" s="333"/>
      <c r="WCB1419" s="333"/>
      <c r="WCC1419" s="333"/>
      <c r="WCD1419" s="333"/>
      <c r="WCE1419" s="333"/>
      <c r="WCF1419" s="333"/>
      <c r="WCG1419" s="333"/>
      <c r="WCH1419" s="333"/>
      <c r="WCI1419" s="333"/>
      <c r="WCJ1419" s="333"/>
      <c r="WCK1419" s="333"/>
      <c r="WCL1419" s="333"/>
      <c r="WCM1419" s="333"/>
      <c r="WCN1419" s="333"/>
      <c r="WCO1419" s="333"/>
      <c r="WCP1419" s="333"/>
      <c r="WCQ1419" s="333"/>
      <c r="WCR1419" s="333"/>
      <c r="WCS1419" s="333"/>
      <c r="WCT1419" s="333"/>
      <c r="WCU1419" s="333"/>
      <c r="WCV1419" s="333"/>
      <c r="WCW1419" s="333"/>
      <c r="WCX1419" s="333"/>
      <c r="WCY1419" s="333"/>
      <c r="WCZ1419" s="333"/>
      <c r="WDA1419" s="333"/>
      <c r="WDB1419" s="333"/>
      <c r="WDC1419" s="333"/>
      <c r="WDD1419" s="333"/>
      <c r="WDE1419" s="333"/>
      <c r="WDF1419" s="333"/>
      <c r="WDG1419" s="333"/>
      <c r="WDH1419" s="333"/>
      <c r="WDI1419" s="333"/>
      <c r="WDJ1419" s="333"/>
      <c r="WDK1419" s="333"/>
      <c r="WDL1419" s="333"/>
      <c r="WDM1419" s="333"/>
      <c r="WDN1419" s="333"/>
      <c r="WDO1419" s="333"/>
      <c r="WDP1419" s="333"/>
      <c r="WDQ1419" s="333"/>
      <c r="WDR1419" s="333"/>
      <c r="WDS1419" s="333"/>
      <c r="WDT1419" s="333"/>
      <c r="WDU1419" s="333"/>
      <c r="WDV1419" s="333"/>
      <c r="WDW1419" s="333"/>
      <c r="WDX1419" s="333"/>
      <c r="WDY1419" s="333"/>
      <c r="WDZ1419" s="333"/>
      <c r="WEA1419" s="333"/>
      <c r="WEB1419" s="333"/>
      <c r="WEC1419" s="333"/>
      <c r="WED1419" s="333"/>
      <c r="WEE1419" s="333"/>
      <c r="WEF1419" s="333"/>
      <c r="WEG1419" s="333"/>
      <c r="WEH1419" s="333"/>
      <c r="WEI1419" s="333"/>
      <c r="WEJ1419" s="333"/>
      <c r="WEK1419" s="333"/>
      <c r="WEL1419" s="333"/>
      <c r="WEM1419" s="333"/>
      <c r="WEN1419" s="333"/>
      <c r="WEO1419" s="333"/>
      <c r="WEP1419" s="333"/>
      <c r="WEQ1419" s="333"/>
      <c r="WER1419" s="333"/>
      <c r="WES1419" s="333"/>
      <c r="WET1419" s="333"/>
      <c r="WEU1419" s="333"/>
      <c r="WEV1419" s="333"/>
      <c r="WEW1419" s="333"/>
      <c r="WEX1419" s="333"/>
      <c r="WEY1419" s="333"/>
      <c r="WEZ1419" s="333"/>
      <c r="WFA1419" s="333"/>
      <c r="WFB1419" s="333"/>
      <c r="WFC1419" s="333"/>
      <c r="WFD1419" s="333"/>
      <c r="WFE1419" s="333"/>
      <c r="WFF1419" s="333"/>
      <c r="WFG1419" s="333"/>
      <c r="WFH1419" s="333"/>
      <c r="WFI1419" s="333"/>
      <c r="WFJ1419" s="333"/>
      <c r="WFK1419" s="333"/>
      <c r="WFL1419" s="333"/>
      <c r="WFM1419" s="333"/>
      <c r="WFN1419" s="333"/>
      <c r="WFO1419" s="333"/>
      <c r="WFP1419" s="333"/>
      <c r="WFQ1419" s="333"/>
      <c r="WFR1419" s="333"/>
      <c r="WFS1419" s="333"/>
      <c r="WFT1419" s="333"/>
      <c r="WFU1419" s="333"/>
      <c r="WFV1419" s="333"/>
      <c r="WFW1419" s="333"/>
      <c r="WFX1419" s="333"/>
      <c r="WFY1419" s="333"/>
      <c r="WFZ1419" s="333"/>
      <c r="WGA1419" s="333"/>
      <c r="WGB1419" s="333"/>
      <c r="WGC1419" s="333"/>
      <c r="WGD1419" s="333"/>
      <c r="WGE1419" s="333"/>
      <c r="WGF1419" s="333"/>
      <c r="WGG1419" s="333"/>
      <c r="WGH1419" s="333"/>
      <c r="WGI1419" s="333"/>
      <c r="WGJ1419" s="333"/>
      <c r="WGK1419" s="333"/>
      <c r="WGL1419" s="333"/>
      <c r="WGM1419" s="333"/>
      <c r="WGN1419" s="333"/>
      <c r="WGO1419" s="333"/>
      <c r="WGP1419" s="333"/>
      <c r="WGQ1419" s="333"/>
      <c r="WGR1419" s="333"/>
      <c r="WGS1419" s="333"/>
      <c r="WGT1419" s="333"/>
      <c r="WGU1419" s="333"/>
      <c r="WGV1419" s="333"/>
      <c r="WGW1419" s="333"/>
      <c r="WGX1419" s="333"/>
      <c r="WGY1419" s="333"/>
      <c r="WGZ1419" s="333"/>
      <c r="WHA1419" s="333"/>
      <c r="WHB1419" s="333"/>
      <c r="WHC1419" s="333"/>
      <c r="WHD1419" s="333"/>
      <c r="WHE1419" s="333"/>
      <c r="WHF1419" s="333"/>
      <c r="WHG1419" s="333"/>
      <c r="WHH1419" s="333"/>
      <c r="WHI1419" s="333"/>
      <c r="WHJ1419" s="333"/>
      <c r="WHK1419" s="333"/>
      <c r="WHL1419" s="333"/>
      <c r="WHM1419" s="333"/>
      <c r="WHN1419" s="333"/>
      <c r="WHO1419" s="333"/>
      <c r="WHP1419" s="333"/>
      <c r="WHQ1419" s="333"/>
      <c r="WHR1419" s="333"/>
      <c r="WHS1419" s="333"/>
      <c r="WHT1419" s="333"/>
      <c r="WHU1419" s="333"/>
      <c r="WHV1419" s="333"/>
      <c r="WHW1419" s="333"/>
      <c r="WHX1419" s="333"/>
      <c r="WHY1419" s="333"/>
      <c r="WHZ1419" s="333"/>
      <c r="WIA1419" s="333"/>
      <c r="WIB1419" s="333"/>
      <c r="WIC1419" s="333"/>
      <c r="WID1419" s="333"/>
      <c r="WIE1419" s="333"/>
      <c r="WIF1419" s="333"/>
      <c r="WIG1419" s="333"/>
      <c r="WIH1419" s="333"/>
      <c r="WII1419" s="333"/>
      <c r="WIJ1419" s="333"/>
      <c r="WIK1419" s="333"/>
      <c r="WIL1419" s="333"/>
      <c r="WIM1419" s="333"/>
      <c r="WIN1419" s="333"/>
      <c r="WIO1419" s="333"/>
      <c r="WIP1419" s="333"/>
      <c r="WIQ1419" s="333"/>
      <c r="WIR1419" s="333"/>
      <c r="WIS1419" s="333"/>
      <c r="WIT1419" s="333"/>
      <c r="WIU1419" s="333"/>
      <c r="WIV1419" s="333"/>
      <c r="WIW1419" s="333"/>
      <c r="WIX1419" s="333"/>
      <c r="WIY1419" s="333"/>
      <c r="WIZ1419" s="333"/>
      <c r="WJA1419" s="333"/>
      <c r="WJB1419" s="333"/>
      <c r="WJC1419" s="333"/>
      <c r="WJD1419" s="333"/>
      <c r="WJE1419" s="333"/>
      <c r="WJF1419" s="333"/>
      <c r="WJG1419" s="333"/>
      <c r="WJH1419" s="333"/>
      <c r="WJI1419" s="333"/>
      <c r="WJJ1419" s="333"/>
      <c r="WJK1419" s="333"/>
      <c r="WJL1419" s="333"/>
      <c r="WJM1419" s="333"/>
      <c r="WJN1419" s="333"/>
      <c r="WJO1419" s="333"/>
      <c r="WJP1419" s="333"/>
      <c r="WJQ1419" s="333"/>
      <c r="WJR1419" s="333"/>
      <c r="WJS1419" s="333"/>
      <c r="WJT1419" s="333"/>
      <c r="WJU1419" s="333"/>
      <c r="WJV1419" s="333"/>
      <c r="WJW1419" s="333"/>
      <c r="WJX1419" s="333"/>
      <c r="WJY1419" s="333"/>
      <c r="WJZ1419" s="333"/>
      <c r="WKA1419" s="333"/>
      <c r="WKB1419" s="333"/>
      <c r="WKC1419" s="333"/>
      <c r="WKD1419" s="333"/>
      <c r="WKE1419" s="333"/>
      <c r="WKF1419" s="333"/>
      <c r="WKG1419" s="333"/>
      <c r="WKH1419" s="333"/>
      <c r="WKI1419" s="333"/>
      <c r="WKJ1419" s="333"/>
      <c r="WKK1419" s="333"/>
      <c r="WKL1419" s="333"/>
      <c r="WKM1419" s="333"/>
      <c r="WKN1419" s="333"/>
      <c r="WKO1419" s="333"/>
      <c r="WKP1419" s="333"/>
      <c r="WKQ1419" s="333"/>
      <c r="WKR1419" s="333"/>
      <c r="WKS1419" s="333"/>
      <c r="WKT1419" s="333"/>
      <c r="WKU1419" s="333"/>
      <c r="WKV1419" s="333"/>
      <c r="WKW1419" s="333"/>
      <c r="WKX1419" s="333"/>
      <c r="WKY1419" s="333"/>
      <c r="WKZ1419" s="333"/>
      <c r="WLA1419" s="333"/>
      <c r="WLB1419" s="333"/>
      <c r="WLC1419" s="333"/>
      <c r="WLD1419" s="333"/>
      <c r="WLE1419" s="333"/>
      <c r="WLF1419" s="333"/>
      <c r="WLG1419" s="333"/>
      <c r="WLH1419" s="333"/>
      <c r="WLI1419" s="333"/>
      <c r="WLJ1419" s="333"/>
      <c r="WLK1419" s="333"/>
      <c r="WLL1419" s="333"/>
      <c r="WLM1419" s="333"/>
      <c r="WLN1419" s="333"/>
      <c r="WLO1419" s="333"/>
      <c r="WLP1419" s="333"/>
      <c r="WLQ1419" s="333"/>
      <c r="WLR1419" s="333"/>
      <c r="WLS1419" s="333"/>
      <c r="WLT1419" s="333"/>
      <c r="WLU1419" s="333"/>
      <c r="WLV1419" s="333"/>
      <c r="WLW1419" s="333"/>
      <c r="WLX1419" s="333"/>
      <c r="WLY1419" s="333"/>
      <c r="WLZ1419" s="333"/>
      <c r="WMA1419" s="333"/>
      <c r="WMB1419" s="333"/>
      <c r="WMC1419" s="333"/>
      <c r="WMD1419" s="333"/>
      <c r="WME1419" s="333"/>
      <c r="WMF1419" s="333"/>
      <c r="WMG1419" s="333"/>
      <c r="WMH1419" s="333"/>
      <c r="WMI1419" s="333"/>
      <c r="WMJ1419" s="333"/>
      <c r="WMK1419" s="333"/>
      <c r="WML1419" s="333"/>
      <c r="WMM1419" s="333"/>
      <c r="WMN1419" s="333"/>
      <c r="WMO1419" s="333"/>
      <c r="WMP1419" s="333"/>
      <c r="WMQ1419" s="333"/>
      <c r="WMR1419" s="333"/>
      <c r="WMS1419" s="333"/>
      <c r="WMT1419" s="333"/>
      <c r="WMU1419" s="333"/>
      <c r="WMV1419" s="333"/>
      <c r="WMW1419" s="333"/>
      <c r="WMX1419" s="333"/>
      <c r="WMY1419" s="333"/>
      <c r="WMZ1419" s="333"/>
      <c r="WNA1419" s="333"/>
      <c r="WNB1419" s="333"/>
      <c r="WNC1419" s="333"/>
      <c r="WND1419" s="333"/>
      <c r="WNE1419" s="333"/>
      <c r="WNF1419" s="333"/>
      <c r="WNG1419" s="333"/>
      <c r="WNH1419" s="333"/>
      <c r="WNI1419" s="333"/>
      <c r="WNJ1419" s="333"/>
      <c r="WNK1419" s="333"/>
      <c r="WNL1419" s="333"/>
      <c r="WNM1419" s="333"/>
      <c r="WNN1419" s="333"/>
      <c r="WNO1419" s="333"/>
      <c r="WNP1419" s="333"/>
      <c r="WNQ1419" s="333"/>
      <c r="WNR1419" s="333"/>
      <c r="WNS1419" s="333"/>
      <c r="WNT1419" s="333"/>
      <c r="WNU1419" s="333"/>
      <c r="WNV1419" s="333"/>
      <c r="WNW1419" s="333"/>
      <c r="WNX1419" s="333"/>
      <c r="WNY1419" s="333"/>
      <c r="WNZ1419" s="333"/>
      <c r="WOA1419" s="333"/>
      <c r="WOB1419" s="333"/>
      <c r="WOC1419" s="333"/>
      <c r="WOD1419" s="333"/>
      <c r="WOE1419" s="333"/>
      <c r="WOF1419" s="333"/>
      <c r="WOG1419" s="333"/>
      <c r="WOH1419" s="333"/>
      <c r="WOI1419" s="333"/>
      <c r="WOJ1419" s="333"/>
      <c r="WOK1419" s="333"/>
      <c r="WOL1419" s="333"/>
      <c r="WOM1419" s="333"/>
      <c r="WON1419" s="333"/>
      <c r="WOO1419" s="333"/>
      <c r="WOP1419" s="333"/>
      <c r="WOQ1419" s="333"/>
      <c r="WOR1419" s="333"/>
      <c r="WOS1419" s="333"/>
      <c r="WOT1419" s="333"/>
      <c r="WOU1419" s="333"/>
      <c r="WOV1419" s="333"/>
      <c r="WOW1419" s="333"/>
      <c r="WOX1419" s="333"/>
      <c r="WOY1419" s="333"/>
      <c r="WOZ1419" s="333"/>
      <c r="WPA1419" s="333"/>
      <c r="WPB1419" s="333"/>
      <c r="WPC1419" s="333"/>
      <c r="WPD1419" s="333"/>
      <c r="WPE1419" s="333"/>
      <c r="WPF1419" s="333"/>
      <c r="WPG1419" s="333"/>
      <c r="WPH1419" s="333"/>
      <c r="WPI1419" s="333"/>
      <c r="WPJ1419" s="333"/>
      <c r="WPK1419" s="333"/>
      <c r="WPL1419" s="333"/>
      <c r="WPM1419" s="333"/>
      <c r="WPN1419" s="333"/>
      <c r="WPO1419" s="333"/>
      <c r="WPP1419" s="333"/>
      <c r="WPQ1419" s="333"/>
      <c r="WPR1419" s="333"/>
      <c r="WPS1419" s="333"/>
      <c r="WPT1419" s="333"/>
      <c r="WPU1419" s="333"/>
      <c r="WPV1419" s="333"/>
      <c r="WPW1419" s="333"/>
      <c r="WPX1419" s="333"/>
      <c r="WPY1419" s="333"/>
      <c r="WPZ1419" s="333"/>
      <c r="WQA1419" s="333"/>
      <c r="WQB1419" s="333"/>
      <c r="WQC1419" s="333"/>
      <c r="WQD1419" s="333"/>
      <c r="WQE1419" s="333"/>
      <c r="WQF1419" s="333"/>
      <c r="WQG1419" s="333"/>
      <c r="WQH1419" s="333"/>
      <c r="WQI1419" s="333"/>
      <c r="WQJ1419" s="333"/>
      <c r="WQK1419" s="333"/>
      <c r="WQL1419" s="333"/>
      <c r="WQM1419" s="333"/>
      <c r="WQN1419" s="333"/>
      <c r="WQO1419" s="333"/>
      <c r="WQP1419" s="333"/>
      <c r="WQQ1419" s="333"/>
      <c r="WQR1419" s="333"/>
      <c r="WQS1419" s="333"/>
      <c r="WQT1419" s="333"/>
      <c r="WQU1419" s="333"/>
      <c r="WQV1419" s="333"/>
      <c r="WQW1419" s="333"/>
      <c r="WQX1419" s="333"/>
      <c r="WQY1419" s="333"/>
      <c r="WQZ1419" s="333"/>
      <c r="WRA1419" s="333"/>
      <c r="WRB1419" s="333"/>
      <c r="WRC1419" s="333"/>
      <c r="WRD1419" s="333"/>
      <c r="WRE1419" s="333"/>
      <c r="WRF1419" s="333"/>
      <c r="WRG1419" s="333"/>
      <c r="WRH1419" s="333"/>
      <c r="WRI1419" s="333"/>
      <c r="WRJ1419" s="333"/>
      <c r="WRK1419" s="333"/>
      <c r="WRL1419" s="333"/>
      <c r="WRM1419" s="333"/>
      <c r="WRN1419" s="333"/>
      <c r="WRO1419" s="333"/>
      <c r="WRP1419" s="333"/>
      <c r="WRQ1419" s="333"/>
      <c r="WRR1419" s="333"/>
      <c r="WRS1419" s="333"/>
      <c r="WRT1419" s="333"/>
      <c r="WRU1419" s="333"/>
      <c r="WRV1419" s="333"/>
      <c r="WRW1419" s="333"/>
      <c r="WRX1419" s="333"/>
      <c r="WRY1419" s="333"/>
      <c r="WRZ1419" s="333"/>
      <c r="WSA1419" s="333"/>
      <c r="WSB1419" s="333"/>
      <c r="WSC1419" s="333"/>
      <c r="WSD1419" s="333"/>
      <c r="WSE1419" s="333"/>
      <c r="WSF1419" s="333"/>
      <c r="WSG1419" s="333"/>
      <c r="WSH1419" s="333"/>
      <c r="WSI1419" s="333"/>
      <c r="WSJ1419" s="333"/>
      <c r="WSK1419" s="333"/>
      <c r="WSL1419" s="333"/>
      <c r="WSM1419" s="333"/>
      <c r="WSN1419" s="333"/>
      <c r="WSO1419" s="333"/>
      <c r="WSP1419" s="333"/>
      <c r="WSQ1419" s="333"/>
      <c r="WSR1419" s="333"/>
      <c r="WSS1419" s="333"/>
      <c r="WST1419" s="333"/>
      <c r="WSU1419" s="333"/>
      <c r="WSV1419" s="333"/>
      <c r="WSW1419" s="333"/>
      <c r="WSX1419" s="333"/>
      <c r="WSY1419" s="333"/>
      <c r="WSZ1419" s="333"/>
      <c r="WTA1419" s="333"/>
      <c r="WTB1419" s="333"/>
      <c r="WTC1419" s="333"/>
      <c r="WTD1419" s="333"/>
      <c r="WTE1419" s="333"/>
      <c r="WTF1419" s="333"/>
      <c r="WTG1419" s="333"/>
      <c r="WTH1419" s="333"/>
      <c r="WTI1419" s="333"/>
      <c r="WTJ1419" s="333"/>
      <c r="WTK1419" s="333"/>
      <c r="WTL1419" s="333"/>
      <c r="WTM1419" s="333"/>
      <c r="WTN1419" s="333"/>
      <c r="WTO1419" s="333"/>
      <c r="WTP1419" s="333"/>
      <c r="WTQ1419" s="333"/>
      <c r="WTR1419" s="333"/>
      <c r="WTS1419" s="333"/>
      <c r="WTT1419" s="333"/>
      <c r="WTU1419" s="333"/>
      <c r="WTV1419" s="333"/>
      <c r="WTW1419" s="333"/>
      <c r="WTX1419" s="333"/>
      <c r="WTY1419" s="333"/>
      <c r="WTZ1419" s="333"/>
      <c r="WUA1419" s="333"/>
      <c r="WUB1419" s="333"/>
      <c r="WUC1419" s="333"/>
      <c r="WUD1419" s="333"/>
      <c r="WUE1419" s="333"/>
      <c r="WUF1419" s="333"/>
      <c r="WUG1419" s="333"/>
      <c r="WUH1419" s="333"/>
      <c r="WUI1419" s="333"/>
      <c r="WUJ1419" s="333"/>
      <c r="WUK1419" s="333"/>
      <c r="WUL1419" s="333"/>
      <c r="WUM1419" s="333"/>
      <c r="WUN1419" s="333"/>
      <c r="WUO1419" s="333"/>
      <c r="WUP1419" s="333"/>
      <c r="WUQ1419" s="333"/>
      <c r="WUR1419" s="333"/>
      <c r="WUS1419" s="333"/>
      <c r="WUT1419" s="333"/>
      <c r="WUU1419" s="333"/>
      <c r="WUV1419" s="333"/>
      <c r="WUW1419" s="333"/>
      <c r="WUX1419" s="333"/>
      <c r="WUY1419" s="333"/>
      <c r="WUZ1419" s="333"/>
      <c r="WVA1419" s="333"/>
      <c r="WVB1419" s="333"/>
      <c r="WVC1419" s="333"/>
      <c r="WVD1419" s="333"/>
      <c r="WVE1419" s="333"/>
      <c r="WVF1419" s="333"/>
      <c r="WVG1419" s="333"/>
      <c r="WVH1419" s="333"/>
      <c r="WVI1419" s="333"/>
      <c r="WVJ1419" s="333"/>
      <c r="WVK1419" s="333"/>
      <c r="WVL1419" s="333"/>
      <c r="WVM1419" s="333"/>
      <c r="WVN1419" s="333"/>
      <c r="WVO1419" s="333"/>
      <c r="WVP1419" s="333"/>
      <c r="WVQ1419" s="333"/>
      <c r="WVR1419" s="333"/>
      <c r="WVS1419" s="333"/>
      <c r="WVT1419" s="333"/>
      <c r="WVU1419" s="333"/>
      <c r="WVV1419" s="333"/>
      <c r="WVW1419" s="333"/>
      <c r="WVX1419" s="333"/>
      <c r="WVY1419" s="333"/>
      <c r="WVZ1419" s="333"/>
      <c r="WWA1419" s="333"/>
      <c r="WWB1419" s="333"/>
      <c r="WWC1419" s="333"/>
      <c r="WWD1419" s="333"/>
      <c r="WWE1419" s="333"/>
      <c r="WWF1419" s="333"/>
      <c r="WWG1419" s="333"/>
      <c r="WWH1419" s="333"/>
      <c r="WWI1419" s="333"/>
      <c r="WWJ1419" s="333"/>
      <c r="WWK1419" s="333"/>
      <c r="WWL1419" s="333"/>
      <c r="WWM1419" s="333"/>
      <c r="WWN1419" s="333"/>
      <c r="WWO1419" s="333"/>
      <c r="WWP1419" s="333"/>
      <c r="WWQ1419" s="333"/>
      <c r="WWR1419" s="333"/>
      <c r="WWS1419" s="333"/>
      <c r="WWT1419" s="333"/>
      <c r="WWU1419" s="333"/>
      <c r="WWV1419" s="333"/>
      <c r="WWW1419" s="333"/>
      <c r="WWX1419" s="333"/>
      <c r="WWY1419" s="333"/>
      <c r="WWZ1419" s="333"/>
      <c r="WXA1419" s="333"/>
      <c r="WXB1419" s="333"/>
      <c r="WXC1419" s="333"/>
      <c r="WXD1419" s="333"/>
      <c r="WXE1419" s="333"/>
      <c r="WXF1419" s="333"/>
      <c r="WXG1419" s="333"/>
      <c r="WXH1419" s="333"/>
      <c r="WXI1419" s="333"/>
      <c r="WXJ1419" s="333"/>
      <c r="WXK1419" s="333"/>
      <c r="WXL1419" s="333"/>
      <c r="WXM1419" s="333"/>
      <c r="WXN1419" s="333"/>
      <c r="WXO1419" s="333"/>
      <c r="WXP1419" s="333"/>
      <c r="WXQ1419" s="333"/>
      <c r="WXR1419" s="333"/>
      <c r="WXS1419" s="333"/>
      <c r="WXT1419" s="333"/>
      <c r="WXU1419" s="333"/>
      <c r="WXV1419" s="333"/>
      <c r="WXW1419" s="333"/>
      <c r="WXX1419" s="333"/>
      <c r="WXY1419" s="333"/>
      <c r="WXZ1419" s="333"/>
      <c r="WYA1419" s="333"/>
      <c r="WYB1419" s="333"/>
      <c r="WYC1419" s="333"/>
      <c r="WYD1419" s="333"/>
      <c r="WYE1419" s="333"/>
      <c r="WYF1419" s="333"/>
      <c r="WYG1419" s="333"/>
      <c r="WYH1419" s="333"/>
      <c r="WYI1419" s="333"/>
      <c r="WYJ1419" s="333"/>
      <c r="WYK1419" s="333"/>
      <c r="WYL1419" s="333"/>
      <c r="WYM1419" s="333"/>
      <c r="WYN1419" s="333"/>
      <c r="WYO1419" s="333"/>
      <c r="WYP1419" s="333"/>
      <c r="WYQ1419" s="333"/>
      <c r="WYR1419" s="333"/>
      <c r="WYS1419" s="333"/>
      <c r="WYT1419" s="333"/>
      <c r="WYU1419" s="333"/>
      <c r="WYV1419" s="333"/>
      <c r="WYW1419" s="333"/>
      <c r="WYX1419" s="333"/>
      <c r="WYY1419" s="333"/>
      <c r="WYZ1419" s="333"/>
      <c r="WZA1419" s="333"/>
      <c r="WZB1419" s="333"/>
      <c r="WZC1419" s="333"/>
      <c r="WZD1419" s="333"/>
      <c r="WZE1419" s="333"/>
      <c r="WZF1419" s="333"/>
      <c r="WZG1419" s="333"/>
      <c r="WZH1419" s="333"/>
      <c r="WZI1419" s="333"/>
      <c r="WZJ1419" s="333"/>
      <c r="WZK1419" s="333"/>
      <c r="WZL1419" s="333"/>
      <c r="WZM1419" s="333"/>
      <c r="WZN1419" s="333"/>
      <c r="WZO1419" s="333"/>
      <c r="WZP1419" s="333"/>
      <c r="WZQ1419" s="333"/>
      <c r="WZR1419" s="333"/>
      <c r="WZS1419" s="333"/>
      <c r="WZT1419" s="333"/>
      <c r="WZU1419" s="333"/>
      <c r="WZV1419" s="333"/>
      <c r="WZW1419" s="333"/>
      <c r="WZX1419" s="333"/>
      <c r="WZY1419" s="333"/>
      <c r="WZZ1419" s="333"/>
      <c r="XAA1419" s="333"/>
      <c r="XAB1419" s="333"/>
      <c r="XAC1419" s="333"/>
      <c r="XAD1419" s="333"/>
      <c r="XAE1419" s="333"/>
      <c r="XAF1419" s="333"/>
      <c r="XAG1419" s="333"/>
      <c r="XAH1419" s="333"/>
      <c r="XAI1419" s="333"/>
      <c r="XAJ1419" s="333"/>
      <c r="XAK1419" s="333"/>
      <c r="XAL1419" s="333"/>
      <c r="XAM1419" s="333"/>
      <c r="XAN1419" s="333"/>
      <c r="XAO1419" s="333"/>
      <c r="XAP1419" s="333"/>
      <c r="XAQ1419" s="333"/>
      <c r="XAR1419" s="333"/>
      <c r="XAS1419" s="333"/>
      <c r="XAT1419" s="333"/>
      <c r="XAU1419" s="333"/>
      <c r="XAV1419" s="333"/>
      <c r="XAW1419" s="333"/>
      <c r="XAX1419" s="333"/>
      <c r="XAY1419" s="333"/>
      <c r="XAZ1419" s="333"/>
      <c r="XBA1419" s="333"/>
      <c r="XBB1419" s="333"/>
      <c r="XBC1419" s="333"/>
      <c r="XBD1419" s="333"/>
      <c r="XBE1419" s="333"/>
      <c r="XBF1419" s="333"/>
      <c r="XBG1419" s="333"/>
      <c r="XBH1419" s="333"/>
      <c r="XBI1419" s="333"/>
      <c r="XBJ1419" s="333"/>
      <c r="XBK1419" s="333"/>
      <c r="XBL1419" s="333"/>
      <c r="XBM1419" s="333"/>
      <c r="XBN1419" s="333"/>
      <c r="XBO1419" s="333"/>
      <c r="XBP1419" s="333"/>
      <c r="XBQ1419" s="333"/>
      <c r="XBR1419" s="333"/>
      <c r="XBS1419" s="333"/>
      <c r="XBT1419" s="333"/>
      <c r="XBU1419" s="333"/>
      <c r="XBV1419" s="333"/>
      <c r="XBW1419" s="333"/>
      <c r="XBX1419" s="333"/>
      <c r="XBY1419" s="333"/>
      <c r="XBZ1419" s="333"/>
      <c r="XCA1419" s="333"/>
      <c r="XCB1419" s="333"/>
      <c r="XCC1419" s="333"/>
      <c r="XCD1419" s="333"/>
      <c r="XCE1419" s="333"/>
      <c r="XCF1419" s="333"/>
      <c r="XCG1419" s="333"/>
      <c r="XCH1419" s="333"/>
      <c r="XCI1419" s="333"/>
      <c r="XCJ1419" s="333"/>
      <c r="XCK1419" s="333"/>
      <c r="XCL1419" s="333"/>
      <c r="XCM1419" s="333"/>
      <c r="XCN1419" s="333"/>
      <c r="XCO1419" s="333"/>
      <c r="XCP1419" s="333"/>
      <c r="XCQ1419" s="333"/>
      <c r="XCR1419" s="333"/>
      <c r="XCS1419" s="333"/>
      <c r="XCT1419" s="333"/>
      <c r="XCU1419" s="333"/>
      <c r="XCV1419" s="333"/>
      <c r="XCW1419" s="333"/>
      <c r="XCX1419" s="333"/>
      <c r="XCY1419" s="333"/>
      <c r="XCZ1419" s="333"/>
      <c r="XDA1419" s="333"/>
      <c r="XDB1419" s="333"/>
      <c r="XDC1419" s="333"/>
      <c r="XDD1419" s="333"/>
      <c r="XDE1419" s="333"/>
      <c r="XDF1419" s="333"/>
      <c r="XDG1419" s="333"/>
      <c r="XDH1419" s="333"/>
      <c r="XDI1419" s="333"/>
      <c r="XDJ1419" s="333"/>
      <c r="XDK1419" s="333"/>
      <c r="XDL1419" s="333"/>
      <c r="XDM1419" s="333"/>
      <c r="XDN1419" s="333"/>
      <c r="XDO1419" s="333"/>
      <c r="XDP1419" s="333"/>
      <c r="XDQ1419" s="333"/>
      <c r="XDR1419" s="333"/>
      <c r="XDS1419" s="333"/>
      <c r="XDT1419" s="333"/>
      <c r="XDU1419" s="333"/>
      <c r="XDV1419" s="333"/>
      <c r="XDW1419" s="333"/>
      <c r="XDX1419" s="333"/>
      <c r="XDY1419" s="333"/>
      <c r="XDZ1419" s="333"/>
      <c r="XEA1419" s="333"/>
      <c r="XEB1419" s="333"/>
      <c r="XEC1419" s="333"/>
      <c r="XED1419" s="333"/>
      <c r="XEE1419" s="333"/>
      <c r="XEF1419" s="333"/>
      <c r="XEG1419" s="333"/>
      <c r="XEH1419" s="333"/>
      <c r="XEI1419" s="333"/>
      <c r="XEJ1419" s="333"/>
      <c r="XEK1419" s="333"/>
      <c r="XEL1419" s="333"/>
      <c r="XEM1419" s="333"/>
      <c r="XEN1419" s="333"/>
      <c r="XEO1419" s="333"/>
    </row>
    <row r="1420" spans="1:16369" s="356" customFormat="1" hidden="1">
      <c r="A1420" s="342" t="s">
        <v>1733</v>
      </c>
      <c r="B1420" s="63">
        <v>1</v>
      </c>
      <c r="C1420" s="320">
        <v>42491</v>
      </c>
      <c r="D1420" s="320" t="s">
        <v>947</v>
      </c>
      <c r="E1420" s="320">
        <v>42491</v>
      </c>
      <c r="F1420" s="321" t="s">
        <v>687</v>
      </c>
      <c r="G1420" s="321"/>
      <c r="H1420" s="322" t="s">
        <v>438</v>
      </c>
      <c r="I1420" s="446">
        <v>7780</v>
      </c>
      <c r="J1420" s="449">
        <v>16000</v>
      </c>
      <c r="K1420" s="437"/>
      <c r="L1420" s="446"/>
      <c r="M1420" s="98">
        <f t="shared" si="223"/>
        <v>124480000</v>
      </c>
      <c r="N1420" s="323" t="s">
        <v>275</v>
      </c>
      <c r="O1420" s="323" t="s">
        <v>8</v>
      </c>
      <c r="P1420" s="333"/>
      <c r="Q1420" s="333"/>
      <c r="R1420" s="333"/>
      <c r="S1420" s="333"/>
      <c r="T1420" s="333"/>
      <c r="U1420" s="333"/>
      <c r="V1420" s="333"/>
      <c r="W1420" s="333"/>
      <c r="X1420" s="333"/>
      <c r="Y1420" s="333"/>
      <c r="Z1420" s="333"/>
      <c r="AA1420" s="333"/>
      <c r="AB1420" s="333"/>
      <c r="AC1420" s="333"/>
      <c r="AD1420" s="333"/>
      <c r="AE1420" s="333"/>
      <c r="AF1420" s="333"/>
      <c r="AG1420" s="333"/>
      <c r="AH1420" s="333"/>
      <c r="AI1420" s="333"/>
      <c r="AJ1420" s="333"/>
      <c r="AK1420" s="333"/>
      <c r="AL1420" s="333"/>
      <c r="AM1420" s="333"/>
      <c r="AN1420" s="333"/>
      <c r="AO1420" s="333"/>
      <c r="AP1420" s="333"/>
      <c r="AQ1420" s="333"/>
      <c r="AR1420" s="333"/>
      <c r="AS1420" s="333"/>
      <c r="AT1420" s="333"/>
      <c r="AU1420" s="333"/>
      <c r="AV1420" s="333"/>
      <c r="AW1420" s="333"/>
      <c r="AX1420" s="333"/>
      <c r="AY1420" s="333"/>
      <c r="AZ1420" s="333"/>
      <c r="BA1420" s="333"/>
      <c r="BB1420" s="333"/>
      <c r="BC1420" s="333"/>
      <c r="BD1420" s="333"/>
      <c r="BE1420" s="333"/>
      <c r="BF1420" s="333"/>
      <c r="BG1420" s="333"/>
      <c r="BH1420" s="333"/>
      <c r="BI1420" s="333"/>
      <c r="BJ1420" s="333"/>
      <c r="BK1420" s="333"/>
      <c r="BL1420" s="333"/>
      <c r="BM1420" s="333"/>
      <c r="BN1420" s="333"/>
      <c r="BO1420" s="333"/>
      <c r="BP1420" s="333"/>
      <c r="BQ1420" s="333"/>
      <c r="BR1420" s="333"/>
      <c r="BS1420" s="333"/>
      <c r="BT1420" s="333"/>
      <c r="BU1420" s="333"/>
      <c r="BV1420" s="333"/>
      <c r="BW1420" s="333"/>
      <c r="BX1420" s="333"/>
      <c r="BY1420" s="333"/>
      <c r="BZ1420" s="333"/>
      <c r="CA1420" s="333"/>
      <c r="CB1420" s="333"/>
      <c r="CC1420" s="333"/>
      <c r="CD1420" s="333"/>
      <c r="CE1420" s="333"/>
      <c r="CF1420" s="333"/>
      <c r="CG1420" s="333"/>
      <c r="CH1420" s="333"/>
      <c r="CI1420" s="333"/>
      <c r="CJ1420" s="333"/>
      <c r="CK1420" s="333"/>
      <c r="CL1420" s="333"/>
      <c r="CM1420" s="333"/>
      <c r="CN1420" s="333"/>
      <c r="CO1420" s="333"/>
      <c r="CP1420" s="333"/>
      <c r="CQ1420" s="333"/>
      <c r="CR1420" s="333"/>
      <c r="CS1420" s="333"/>
      <c r="CT1420" s="333"/>
      <c r="CU1420" s="333"/>
      <c r="CV1420" s="333"/>
      <c r="CW1420" s="333"/>
      <c r="CX1420" s="333"/>
      <c r="CY1420" s="333"/>
      <c r="CZ1420" s="333"/>
      <c r="DA1420" s="333"/>
      <c r="DB1420" s="333"/>
      <c r="DC1420" s="333"/>
      <c r="DD1420" s="333"/>
      <c r="DE1420" s="333"/>
      <c r="DF1420" s="333"/>
      <c r="DG1420" s="333"/>
      <c r="DH1420" s="333"/>
      <c r="DI1420" s="333"/>
      <c r="DJ1420" s="333"/>
      <c r="DK1420" s="333"/>
      <c r="DL1420" s="333"/>
      <c r="DM1420" s="333"/>
      <c r="DN1420" s="333"/>
      <c r="DO1420" s="333"/>
      <c r="DP1420" s="333"/>
      <c r="DQ1420" s="333"/>
      <c r="DR1420" s="333"/>
      <c r="DS1420" s="333"/>
      <c r="DT1420" s="333"/>
      <c r="DU1420" s="333"/>
      <c r="DV1420" s="333"/>
      <c r="DW1420" s="333"/>
      <c r="DX1420" s="333"/>
      <c r="DY1420" s="333"/>
      <c r="DZ1420" s="333"/>
      <c r="EA1420" s="333"/>
      <c r="EB1420" s="333"/>
      <c r="EC1420" s="333"/>
      <c r="ED1420" s="333"/>
      <c r="EE1420" s="333"/>
      <c r="EF1420" s="333"/>
      <c r="EG1420" s="333"/>
      <c r="EH1420" s="333"/>
      <c r="EI1420" s="333"/>
      <c r="EJ1420" s="333"/>
      <c r="EK1420" s="333"/>
      <c r="EL1420" s="333"/>
      <c r="EM1420" s="333"/>
      <c r="EN1420" s="333"/>
      <c r="EO1420" s="333"/>
      <c r="EP1420" s="333"/>
      <c r="EQ1420" s="333"/>
      <c r="ER1420" s="333"/>
      <c r="ES1420" s="333"/>
      <c r="ET1420" s="333"/>
      <c r="EU1420" s="333"/>
      <c r="EV1420" s="333"/>
      <c r="EW1420" s="333"/>
      <c r="EX1420" s="333"/>
      <c r="EY1420" s="333"/>
      <c r="EZ1420" s="333"/>
      <c r="FA1420" s="333"/>
      <c r="FB1420" s="333"/>
      <c r="FC1420" s="333"/>
      <c r="FD1420" s="333"/>
      <c r="FE1420" s="333"/>
      <c r="FF1420" s="333"/>
      <c r="FG1420" s="333"/>
      <c r="FH1420" s="333"/>
      <c r="FI1420" s="333"/>
      <c r="FJ1420" s="333"/>
      <c r="FK1420" s="333"/>
      <c r="FL1420" s="333"/>
      <c r="FM1420" s="333"/>
      <c r="FN1420" s="333"/>
      <c r="FO1420" s="333"/>
      <c r="FP1420" s="333"/>
      <c r="FQ1420" s="333"/>
      <c r="FR1420" s="333"/>
      <c r="FS1420" s="333"/>
      <c r="FT1420" s="333"/>
      <c r="FU1420" s="333"/>
      <c r="FV1420" s="333"/>
      <c r="FW1420" s="333"/>
      <c r="FX1420" s="333"/>
      <c r="FY1420" s="333"/>
      <c r="FZ1420" s="333"/>
      <c r="GA1420" s="333"/>
      <c r="GB1420" s="333"/>
      <c r="GC1420" s="333"/>
      <c r="GD1420" s="333"/>
      <c r="GE1420" s="333"/>
      <c r="GF1420" s="333"/>
      <c r="GG1420" s="333"/>
      <c r="GH1420" s="333"/>
      <c r="GI1420" s="333"/>
      <c r="GJ1420" s="333"/>
      <c r="GK1420" s="333"/>
      <c r="GL1420" s="333"/>
      <c r="GM1420" s="333"/>
      <c r="GN1420" s="333"/>
      <c r="GO1420" s="333"/>
      <c r="GP1420" s="333"/>
      <c r="GQ1420" s="333"/>
      <c r="GR1420" s="333"/>
      <c r="GS1420" s="333"/>
      <c r="GT1420" s="333"/>
      <c r="GU1420" s="333"/>
      <c r="GV1420" s="333"/>
      <c r="GW1420" s="333"/>
      <c r="GX1420" s="333"/>
      <c r="GY1420" s="333"/>
      <c r="GZ1420" s="333"/>
      <c r="HA1420" s="333"/>
      <c r="HB1420" s="333"/>
      <c r="HC1420" s="333"/>
      <c r="HD1420" s="333"/>
      <c r="HE1420" s="333"/>
      <c r="HF1420" s="333"/>
      <c r="HG1420" s="333"/>
      <c r="HH1420" s="333"/>
      <c r="HI1420" s="333"/>
      <c r="HJ1420" s="333"/>
      <c r="HK1420" s="333"/>
      <c r="HL1420" s="333"/>
      <c r="HM1420" s="333"/>
      <c r="HN1420" s="333"/>
      <c r="HO1420" s="333"/>
      <c r="HP1420" s="333"/>
      <c r="HQ1420" s="333"/>
      <c r="HR1420" s="333"/>
      <c r="HS1420" s="333"/>
      <c r="HT1420" s="333"/>
      <c r="HU1420" s="333"/>
      <c r="HV1420" s="333"/>
      <c r="HW1420" s="333"/>
      <c r="HX1420" s="333"/>
      <c r="HY1420" s="333"/>
      <c r="HZ1420" s="333"/>
      <c r="IA1420" s="333"/>
      <c r="IB1420" s="333"/>
      <c r="IC1420" s="333"/>
      <c r="ID1420" s="333"/>
      <c r="IE1420" s="333"/>
      <c r="IF1420" s="333"/>
      <c r="IG1420" s="333"/>
      <c r="IH1420" s="333"/>
      <c r="II1420" s="333"/>
      <c r="IJ1420" s="333"/>
      <c r="IK1420" s="333"/>
      <c r="IL1420" s="333"/>
      <c r="IM1420" s="333"/>
      <c r="IN1420" s="333"/>
      <c r="IO1420" s="333"/>
      <c r="IP1420" s="333"/>
      <c r="IQ1420" s="333"/>
      <c r="IR1420" s="333"/>
      <c r="IS1420" s="333"/>
      <c r="IT1420" s="333"/>
      <c r="IU1420" s="333"/>
      <c r="IV1420" s="333"/>
      <c r="IW1420" s="333"/>
      <c r="IX1420" s="333"/>
      <c r="IY1420" s="333"/>
      <c r="IZ1420" s="333"/>
      <c r="JA1420" s="333"/>
      <c r="JB1420" s="333"/>
      <c r="JC1420" s="333"/>
      <c r="JD1420" s="333"/>
      <c r="JE1420" s="333"/>
      <c r="JF1420" s="333"/>
      <c r="JG1420" s="333"/>
      <c r="JH1420" s="333"/>
      <c r="JI1420" s="333"/>
      <c r="JJ1420" s="333"/>
      <c r="JK1420" s="333"/>
      <c r="JL1420" s="333"/>
      <c r="JM1420" s="333"/>
      <c r="JN1420" s="333"/>
      <c r="JO1420" s="333"/>
      <c r="JP1420" s="333"/>
      <c r="JQ1420" s="333"/>
      <c r="JR1420" s="333"/>
      <c r="JS1420" s="333"/>
      <c r="JT1420" s="333"/>
      <c r="JU1420" s="333"/>
      <c r="JV1420" s="333"/>
      <c r="JW1420" s="333"/>
      <c r="JX1420" s="333"/>
      <c r="JY1420" s="333"/>
      <c r="JZ1420" s="333"/>
      <c r="KA1420" s="333"/>
      <c r="KB1420" s="333"/>
      <c r="KC1420" s="333"/>
      <c r="KD1420" s="333"/>
      <c r="KE1420" s="333"/>
      <c r="KF1420" s="333"/>
      <c r="KG1420" s="333"/>
      <c r="KH1420" s="333"/>
      <c r="KI1420" s="333"/>
      <c r="KJ1420" s="333"/>
      <c r="KK1420" s="333"/>
      <c r="KL1420" s="333"/>
      <c r="KM1420" s="333"/>
      <c r="KN1420" s="333"/>
      <c r="KO1420" s="333"/>
      <c r="KP1420" s="333"/>
      <c r="KQ1420" s="333"/>
      <c r="KR1420" s="333"/>
      <c r="KS1420" s="333"/>
      <c r="KT1420" s="333"/>
      <c r="KU1420" s="333"/>
      <c r="KV1420" s="333"/>
      <c r="KW1420" s="333"/>
      <c r="KX1420" s="333"/>
      <c r="KY1420" s="333"/>
      <c r="KZ1420" s="333"/>
      <c r="LA1420" s="333"/>
      <c r="LB1420" s="333"/>
      <c r="LC1420" s="333"/>
      <c r="LD1420" s="333"/>
      <c r="LE1420" s="333"/>
      <c r="LF1420" s="333"/>
      <c r="LG1420" s="333"/>
      <c r="LH1420" s="333"/>
      <c r="LI1420" s="333"/>
      <c r="LJ1420" s="333"/>
      <c r="LK1420" s="333"/>
      <c r="LL1420" s="333"/>
      <c r="LM1420" s="333"/>
      <c r="LN1420" s="333"/>
      <c r="LO1420" s="333"/>
      <c r="LP1420" s="333"/>
      <c r="LQ1420" s="333"/>
      <c r="LR1420" s="333"/>
      <c r="LS1420" s="333"/>
      <c r="LT1420" s="333"/>
      <c r="LU1420" s="333"/>
      <c r="LV1420" s="333"/>
      <c r="LW1420" s="333"/>
      <c r="LX1420" s="333"/>
      <c r="LY1420" s="333"/>
      <c r="LZ1420" s="333"/>
      <c r="MA1420" s="333"/>
      <c r="MB1420" s="333"/>
      <c r="MC1420" s="333"/>
      <c r="MD1420" s="333"/>
      <c r="ME1420" s="333"/>
      <c r="MF1420" s="333"/>
      <c r="MG1420" s="333"/>
      <c r="MH1420" s="333"/>
      <c r="MI1420" s="333"/>
      <c r="MJ1420" s="333"/>
      <c r="MK1420" s="333"/>
      <c r="ML1420" s="333"/>
      <c r="MM1420" s="333"/>
      <c r="MN1420" s="333"/>
      <c r="MO1420" s="333"/>
      <c r="MP1420" s="333"/>
      <c r="MQ1420" s="333"/>
      <c r="MR1420" s="333"/>
      <c r="MS1420" s="333"/>
      <c r="MT1420" s="333"/>
      <c r="MU1420" s="333"/>
      <c r="MV1420" s="333"/>
      <c r="MW1420" s="333"/>
      <c r="MX1420" s="333"/>
      <c r="MY1420" s="333"/>
      <c r="MZ1420" s="333"/>
      <c r="NA1420" s="333"/>
      <c r="NB1420" s="333"/>
      <c r="NC1420" s="333"/>
      <c r="ND1420" s="333"/>
      <c r="NE1420" s="333"/>
      <c r="NF1420" s="333"/>
      <c r="NG1420" s="333"/>
      <c r="NH1420" s="333"/>
      <c r="NI1420" s="333"/>
      <c r="NJ1420" s="333"/>
      <c r="NK1420" s="333"/>
      <c r="NL1420" s="333"/>
      <c r="NM1420" s="333"/>
      <c r="NN1420" s="333"/>
      <c r="NO1420" s="333"/>
      <c r="NP1420" s="333"/>
      <c r="NQ1420" s="333"/>
      <c r="NR1420" s="333"/>
      <c r="NS1420" s="333"/>
      <c r="NT1420" s="333"/>
      <c r="NU1420" s="333"/>
      <c r="NV1420" s="333"/>
      <c r="NW1420" s="333"/>
      <c r="NX1420" s="333"/>
      <c r="NY1420" s="333"/>
      <c r="NZ1420" s="333"/>
      <c r="OA1420" s="333"/>
      <c r="OB1420" s="333"/>
      <c r="OC1420" s="333"/>
      <c r="OD1420" s="333"/>
      <c r="OE1420" s="333"/>
      <c r="OF1420" s="333"/>
      <c r="OG1420" s="333"/>
      <c r="OH1420" s="333"/>
      <c r="OI1420" s="333"/>
      <c r="OJ1420" s="333"/>
      <c r="OK1420" s="333"/>
      <c r="OL1420" s="333"/>
      <c r="OM1420" s="333"/>
      <c r="ON1420" s="333"/>
      <c r="OO1420" s="333"/>
      <c r="OP1420" s="333"/>
      <c r="OQ1420" s="333"/>
      <c r="OR1420" s="333"/>
      <c r="OS1420" s="333"/>
      <c r="OT1420" s="333"/>
      <c r="OU1420" s="333"/>
      <c r="OV1420" s="333"/>
      <c r="OW1420" s="333"/>
      <c r="OX1420" s="333"/>
      <c r="OY1420" s="333"/>
      <c r="OZ1420" s="333"/>
      <c r="PA1420" s="333"/>
      <c r="PB1420" s="333"/>
      <c r="PC1420" s="333"/>
      <c r="PD1420" s="333"/>
      <c r="PE1420" s="333"/>
      <c r="PF1420" s="333"/>
      <c r="PG1420" s="333"/>
      <c r="PH1420" s="333"/>
      <c r="PI1420" s="333"/>
      <c r="PJ1420" s="333"/>
      <c r="PK1420" s="333"/>
      <c r="PL1420" s="333"/>
      <c r="PM1420" s="333"/>
      <c r="PN1420" s="333"/>
      <c r="PO1420" s="333"/>
      <c r="PP1420" s="333"/>
      <c r="PQ1420" s="333"/>
      <c r="PR1420" s="333"/>
      <c r="PS1420" s="333"/>
      <c r="PT1420" s="333"/>
      <c r="PU1420" s="333"/>
      <c r="PV1420" s="333"/>
      <c r="PW1420" s="333"/>
      <c r="PX1420" s="333"/>
      <c r="PY1420" s="333"/>
      <c r="PZ1420" s="333"/>
      <c r="QA1420" s="333"/>
      <c r="QB1420" s="333"/>
      <c r="QC1420" s="333"/>
      <c r="QD1420" s="333"/>
      <c r="QE1420" s="333"/>
      <c r="QF1420" s="333"/>
      <c r="QG1420" s="333"/>
      <c r="QH1420" s="333"/>
      <c r="QI1420" s="333"/>
      <c r="QJ1420" s="333"/>
      <c r="QK1420" s="333"/>
      <c r="QL1420" s="333"/>
      <c r="QM1420" s="333"/>
      <c r="QN1420" s="333"/>
      <c r="QO1420" s="333"/>
      <c r="QP1420" s="333"/>
      <c r="QQ1420" s="333"/>
      <c r="QR1420" s="333"/>
      <c r="QS1420" s="333"/>
      <c r="QT1420" s="333"/>
      <c r="QU1420" s="333"/>
      <c r="QV1420" s="333"/>
      <c r="QW1420" s="333"/>
      <c r="QX1420" s="333"/>
      <c r="QY1420" s="333"/>
      <c r="QZ1420" s="333"/>
      <c r="RA1420" s="333"/>
      <c r="RB1420" s="333"/>
      <c r="RC1420" s="333"/>
      <c r="RD1420" s="333"/>
      <c r="RE1420" s="333"/>
      <c r="RF1420" s="333"/>
      <c r="RG1420" s="333"/>
      <c r="RH1420" s="333"/>
      <c r="RI1420" s="333"/>
      <c r="RJ1420" s="333"/>
      <c r="RK1420" s="333"/>
      <c r="RL1420" s="333"/>
      <c r="RM1420" s="333"/>
      <c r="RN1420" s="333"/>
      <c r="RO1420" s="333"/>
      <c r="RP1420" s="333"/>
      <c r="RQ1420" s="333"/>
      <c r="RR1420" s="333"/>
      <c r="RS1420" s="333"/>
      <c r="RT1420" s="333"/>
      <c r="RU1420" s="333"/>
      <c r="RV1420" s="333"/>
      <c r="RW1420" s="333"/>
      <c r="RX1420" s="333"/>
      <c r="RY1420" s="333"/>
      <c r="RZ1420" s="333"/>
      <c r="SA1420" s="333"/>
      <c r="SB1420" s="333"/>
      <c r="SC1420" s="333"/>
      <c r="SD1420" s="333"/>
      <c r="SE1420" s="333"/>
      <c r="SF1420" s="333"/>
      <c r="SG1420" s="333"/>
      <c r="SH1420" s="333"/>
      <c r="SI1420" s="333"/>
      <c r="SJ1420" s="333"/>
      <c r="SK1420" s="333"/>
      <c r="SL1420" s="333"/>
      <c r="SM1420" s="333"/>
      <c r="SN1420" s="333"/>
      <c r="SO1420" s="333"/>
      <c r="SP1420" s="333"/>
      <c r="SQ1420" s="333"/>
      <c r="SR1420" s="333"/>
      <c r="SS1420" s="333"/>
      <c r="ST1420" s="333"/>
      <c r="SU1420" s="333"/>
      <c r="SV1420" s="333"/>
      <c r="SW1420" s="333"/>
      <c r="SX1420" s="333"/>
      <c r="SY1420" s="333"/>
      <c r="SZ1420" s="333"/>
      <c r="TA1420" s="333"/>
      <c r="TB1420" s="333"/>
      <c r="TC1420" s="333"/>
      <c r="TD1420" s="333"/>
      <c r="TE1420" s="333"/>
      <c r="TF1420" s="333"/>
      <c r="TG1420" s="333"/>
      <c r="TH1420" s="333"/>
      <c r="TI1420" s="333"/>
      <c r="TJ1420" s="333"/>
      <c r="TK1420" s="333"/>
      <c r="TL1420" s="333"/>
      <c r="TM1420" s="333"/>
      <c r="TN1420" s="333"/>
      <c r="TO1420" s="333"/>
      <c r="TP1420" s="333"/>
      <c r="TQ1420" s="333"/>
      <c r="TR1420" s="333"/>
      <c r="TS1420" s="333"/>
      <c r="TT1420" s="333"/>
      <c r="TU1420" s="333"/>
      <c r="TV1420" s="333"/>
      <c r="TW1420" s="333"/>
      <c r="TX1420" s="333"/>
      <c r="TY1420" s="333"/>
      <c r="TZ1420" s="333"/>
      <c r="UA1420" s="333"/>
      <c r="UB1420" s="333"/>
      <c r="UC1420" s="333"/>
      <c r="UD1420" s="333"/>
      <c r="UE1420" s="333"/>
      <c r="UF1420" s="333"/>
      <c r="UG1420" s="333"/>
      <c r="UH1420" s="333"/>
      <c r="UI1420" s="333"/>
      <c r="UJ1420" s="333"/>
      <c r="UK1420" s="333"/>
      <c r="UL1420" s="333"/>
      <c r="UM1420" s="333"/>
      <c r="UN1420" s="333"/>
      <c r="UO1420" s="333"/>
      <c r="UP1420" s="333"/>
      <c r="UQ1420" s="333"/>
      <c r="UR1420" s="333"/>
      <c r="US1420" s="333"/>
      <c r="UT1420" s="333"/>
      <c r="UU1420" s="333"/>
      <c r="UV1420" s="333"/>
      <c r="UW1420" s="333"/>
      <c r="UX1420" s="333"/>
      <c r="UY1420" s="333"/>
      <c r="UZ1420" s="333"/>
      <c r="VA1420" s="333"/>
      <c r="VB1420" s="333"/>
      <c r="VC1420" s="333"/>
      <c r="VD1420" s="333"/>
      <c r="VE1420" s="333"/>
      <c r="VF1420" s="333"/>
      <c r="VG1420" s="333"/>
      <c r="VH1420" s="333"/>
      <c r="VI1420" s="333"/>
      <c r="VJ1420" s="333"/>
      <c r="VK1420" s="333"/>
      <c r="VL1420" s="333"/>
      <c r="VM1420" s="333"/>
      <c r="VN1420" s="333"/>
      <c r="VO1420" s="333"/>
      <c r="VP1420" s="333"/>
      <c r="VQ1420" s="333"/>
      <c r="VR1420" s="333"/>
      <c r="VS1420" s="333"/>
      <c r="VT1420" s="333"/>
      <c r="VU1420" s="333"/>
      <c r="VV1420" s="333"/>
      <c r="VW1420" s="333"/>
      <c r="VX1420" s="333"/>
      <c r="VY1420" s="333"/>
      <c r="VZ1420" s="333"/>
      <c r="WA1420" s="333"/>
      <c r="WB1420" s="333"/>
      <c r="WC1420" s="333"/>
      <c r="WD1420" s="333"/>
      <c r="WE1420" s="333"/>
      <c r="WF1420" s="333"/>
      <c r="WG1420" s="333"/>
      <c r="WH1420" s="333"/>
      <c r="WI1420" s="333"/>
      <c r="WJ1420" s="333"/>
      <c r="WK1420" s="333"/>
      <c r="WL1420" s="333"/>
      <c r="WM1420" s="333"/>
      <c r="WN1420" s="333"/>
      <c r="WO1420" s="333"/>
      <c r="WP1420" s="333"/>
      <c r="WQ1420" s="333"/>
      <c r="WR1420" s="333"/>
      <c r="WS1420" s="333"/>
      <c r="WT1420" s="333"/>
      <c r="WU1420" s="333"/>
      <c r="WV1420" s="333"/>
      <c r="WW1420" s="333"/>
      <c r="WX1420" s="333"/>
      <c r="WY1420" s="333"/>
      <c r="WZ1420" s="333"/>
      <c r="XA1420" s="333"/>
      <c r="XB1420" s="333"/>
      <c r="XC1420" s="333"/>
      <c r="XD1420" s="333"/>
      <c r="XE1420" s="333"/>
      <c r="XF1420" s="333"/>
      <c r="XG1420" s="333"/>
      <c r="XH1420" s="333"/>
      <c r="XI1420" s="333"/>
      <c r="XJ1420" s="333"/>
      <c r="XK1420" s="333"/>
      <c r="XL1420" s="333"/>
      <c r="XM1420" s="333"/>
      <c r="XN1420" s="333"/>
      <c r="XO1420" s="333"/>
      <c r="XP1420" s="333"/>
      <c r="XQ1420" s="333"/>
      <c r="XR1420" s="333"/>
      <c r="XS1420" s="333"/>
      <c r="XT1420" s="333"/>
      <c r="XU1420" s="333"/>
      <c r="XV1420" s="333"/>
      <c r="XW1420" s="333"/>
      <c r="XX1420" s="333"/>
      <c r="XY1420" s="333"/>
      <c r="XZ1420" s="333"/>
      <c r="YA1420" s="333"/>
      <c r="YB1420" s="333"/>
      <c r="YC1420" s="333"/>
      <c r="YD1420" s="333"/>
      <c r="YE1420" s="333"/>
      <c r="YF1420" s="333"/>
      <c r="YG1420" s="333"/>
      <c r="YH1420" s="333"/>
      <c r="YI1420" s="333"/>
      <c r="YJ1420" s="333"/>
      <c r="YK1420" s="333"/>
      <c r="YL1420" s="333"/>
      <c r="YM1420" s="333"/>
      <c r="YN1420" s="333"/>
      <c r="YO1420" s="333"/>
      <c r="YP1420" s="333"/>
      <c r="YQ1420" s="333"/>
      <c r="YR1420" s="333"/>
      <c r="YS1420" s="333"/>
      <c r="YT1420" s="333"/>
      <c r="YU1420" s="333"/>
      <c r="YV1420" s="333"/>
      <c r="YW1420" s="333"/>
      <c r="YX1420" s="333"/>
      <c r="YY1420" s="333"/>
      <c r="YZ1420" s="333"/>
      <c r="ZA1420" s="333"/>
      <c r="ZB1420" s="333"/>
      <c r="ZC1420" s="333"/>
      <c r="ZD1420" s="333"/>
      <c r="ZE1420" s="333"/>
      <c r="ZF1420" s="333"/>
      <c r="ZG1420" s="333"/>
      <c r="ZH1420" s="333"/>
      <c r="ZI1420" s="333"/>
      <c r="ZJ1420" s="333"/>
      <c r="ZK1420" s="333"/>
      <c r="ZL1420" s="333"/>
      <c r="ZM1420" s="333"/>
      <c r="ZN1420" s="333"/>
      <c r="ZO1420" s="333"/>
      <c r="ZP1420" s="333"/>
      <c r="ZQ1420" s="333"/>
      <c r="ZR1420" s="333"/>
      <c r="ZS1420" s="333"/>
      <c r="ZT1420" s="333"/>
      <c r="ZU1420" s="333"/>
      <c r="ZV1420" s="333"/>
      <c r="ZW1420" s="333"/>
      <c r="ZX1420" s="333"/>
      <c r="ZY1420" s="333"/>
      <c r="ZZ1420" s="333"/>
      <c r="AAA1420" s="333"/>
      <c r="AAB1420" s="333"/>
      <c r="AAC1420" s="333"/>
      <c r="AAD1420" s="333"/>
      <c r="AAE1420" s="333"/>
      <c r="AAF1420" s="333"/>
      <c r="AAG1420" s="333"/>
      <c r="AAH1420" s="333"/>
      <c r="AAI1420" s="333"/>
      <c r="AAJ1420" s="333"/>
      <c r="AAK1420" s="333"/>
      <c r="AAL1420" s="333"/>
      <c r="AAM1420" s="333"/>
      <c r="AAN1420" s="333"/>
      <c r="AAO1420" s="333"/>
      <c r="AAP1420" s="333"/>
      <c r="AAQ1420" s="333"/>
      <c r="AAR1420" s="333"/>
      <c r="AAS1420" s="333"/>
      <c r="AAT1420" s="333"/>
      <c r="AAU1420" s="333"/>
      <c r="AAV1420" s="333"/>
      <c r="AAW1420" s="333"/>
      <c r="AAX1420" s="333"/>
      <c r="AAY1420" s="333"/>
      <c r="AAZ1420" s="333"/>
      <c r="ABA1420" s="333"/>
      <c r="ABB1420" s="333"/>
      <c r="ABC1420" s="333"/>
      <c r="ABD1420" s="333"/>
      <c r="ABE1420" s="333"/>
      <c r="ABF1420" s="333"/>
      <c r="ABG1420" s="333"/>
      <c r="ABH1420" s="333"/>
      <c r="ABI1420" s="333"/>
      <c r="ABJ1420" s="333"/>
      <c r="ABK1420" s="333"/>
      <c r="ABL1420" s="333"/>
      <c r="ABM1420" s="333"/>
      <c r="ABN1420" s="333"/>
      <c r="ABO1420" s="333"/>
      <c r="ABP1420" s="333"/>
      <c r="ABQ1420" s="333"/>
      <c r="ABR1420" s="333"/>
      <c r="ABS1420" s="333"/>
      <c r="ABT1420" s="333"/>
      <c r="ABU1420" s="333"/>
      <c r="ABV1420" s="333"/>
      <c r="ABW1420" s="333"/>
      <c r="ABX1420" s="333"/>
      <c r="ABY1420" s="333"/>
      <c r="ABZ1420" s="333"/>
      <c r="ACA1420" s="333"/>
      <c r="ACB1420" s="333"/>
      <c r="ACC1420" s="333"/>
      <c r="ACD1420" s="333"/>
      <c r="ACE1420" s="333"/>
      <c r="ACF1420" s="333"/>
      <c r="ACG1420" s="333"/>
      <c r="ACH1420" s="333"/>
      <c r="ACI1420" s="333"/>
      <c r="ACJ1420" s="333"/>
      <c r="ACK1420" s="333"/>
      <c r="ACL1420" s="333"/>
      <c r="ACM1420" s="333"/>
      <c r="ACN1420" s="333"/>
      <c r="ACO1420" s="333"/>
      <c r="ACP1420" s="333"/>
      <c r="ACQ1420" s="333"/>
      <c r="ACR1420" s="333"/>
      <c r="ACS1420" s="333"/>
      <c r="ACT1420" s="333"/>
      <c r="ACU1420" s="333"/>
      <c r="ACV1420" s="333"/>
      <c r="ACW1420" s="333"/>
      <c r="ACX1420" s="333"/>
      <c r="ACY1420" s="333"/>
      <c r="ACZ1420" s="333"/>
      <c r="ADA1420" s="333"/>
      <c r="ADB1420" s="333"/>
      <c r="ADC1420" s="333"/>
      <c r="ADD1420" s="333"/>
      <c r="ADE1420" s="333"/>
      <c r="ADF1420" s="333"/>
      <c r="ADG1420" s="333"/>
      <c r="ADH1420" s="333"/>
      <c r="ADI1420" s="333"/>
      <c r="ADJ1420" s="333"/>
      <c r="ADK1420" s="333"/>
      <c r="ADL1420" s="333"/>
      <c r="ADM1420" s="333"/>
      <c r="ADN1420" s="333"/>
      <c r="ADO1420" s="333"/>
      <c r="ADP1420" s="333"/>
      <c r="ADQ1420" s="333"/>
      <c r="ADR1420" s="333"/>
      <c r="ADS1420" s="333"/>
      <c r="ADT1420" s="333"/>
      <c r="ADU1420" s="333"/>
      <c r="ADV1420" s="333"/>
      <c r="ADW1420" s="333"/>
      <c r="ADX1420" s="333"/>
      <c r="ADY1420" s="333"/>
      <c r="ADZ1420" s="333"/>
      <c r="AEA1420" s="333"/>
      <c r="AEB1420" s="333"/>
      <c r="AEC1420" s="333"/>
      <c r="AED1420" s="333"/>
      <c r="AEE1420" s="333"/>
      <c r="AEF1420" s="333"/>
      <c r="AEG1420" s="333"/>
      <c r="AEH1420" s="333"/>
      <c r="AEI1420" s="333"/>
      <c r="AEJ1420" s="333"/>
      <c r="AEK1420" s="333"/>
      <c r="AEL1420" s="333"/>
      <c r="AEM1420" s="333"/>
      <c r="AEN1420" s="333"/>
      <c r="AEO1420" s="333"/>
      <c r="AEP1420" s="333"/>
      <c r="AEQ1420" s="333"/>
      <c r="AER1420" s="333"/>
      <c r="AES1420" s="333"/>
      <c r="AET1420" s="333"/>
      <c r="AEU1420" s="333"/>
      <c r="AEV1420" s="333"/>
      <c r="AEW1420" s="333"/>
      <c r="AEX1420" s="333"/>
      <c r="AEY1420" s="333"/>
      <c r="AEZ1420" s="333"/>
      <c r="AFA1420" s="333"/>
      <c r="AFB1420" s="333"/>
      <c r="AFC1420" s="333"/>
      <c r="AFD1420" s="333"/>
      <c r="AFE1420" s="333"/>
      <c r="AFF1420" s="333"/>
      <c r="AFG1420" s="333"/>
      <c r="AFH1420" s="333"/>
      <c r="AFI1420" s="333"/>
      <c r="AFJ1420" s="333"/>
      <c r="AFK1420" s="333"/>
      <c r="AFL1420" s="333"/>
      <c r="AFM1420" s="333"/>
      <c r="AFN1420" s="333"/>
      <c r="AFO1420" s="333"/>
      <c r="AFP1420" s="333"/>
      <c r="AFQ1420" s="333"/>
      <c r="AFR1420" s="333"/>
      <c r="AFS1420" s="333"/>
      <c r="AFT1420" s="333"/>
      <c r="AFU1420" s="333"/>
      <c r="AFV1420" s="333"/>
      <c r="AFW1420" s="333"/>
      <c r="AFX1420" s="333"/>
      <c r="AFY1420" s="333"/>
      <c r="AFZ1420" s="333"/>
      <c r="AGA1420" s="333"/>
      <c r="AGB1420" s="333"/>
      <c r="AGC1420" s="333"/>
      <c r="AGD1420" s="333"/>
      <c r="AGE1420" s="333"/>
      <c r="AGF1420" s="333"/>
      <c r="AGG1420" s="333"/>
      <c r="AGH1420" s="333"/>
      <c r="AGI1420" s="333"/>
      <c r="AGJ1420" s="333"/>
      <c r="AGK1420" s="333"/>
      <c r="AGL1420" s="333"/>
      <c r="AGM1420" s="333"/>
      <c r="AGN1420" s="333"/>
      <c r="AGO1420" s="333"/>
      <c r="AGP1420" s="333"/>
      <c r="AGQ1420" s="333"/>
      <c r="AGR1420" s="333"/>
      <c r="AGS1420" s="333"/>
      <c r="AGT1420" s="333"/>
      <c r="AGU1420" s="333"/>
      <c r="AGV1420" s="333"/>
      <c r="AGW1420" s="333"/>
      <c r="AGX1420" s="333"/>
      <c r="AGY1420" s="333"/>
      <c r="AGZ1420" s="333"/>
      <c r="AHA1420" s="333"/>
      <c r="AHB1420" s="333"/>
      <c r="AHC1420" s="333"/>
      <c r="AHD1420" s="333"/>
      <c r="AHE1420" s="333"/>
      <c r="AHF1420" s="333"/>
      <c r="AHG1420" s="333"/>
      <c r="AHH1420" s="333"/>
      <c r="AHI1420" s="333"/>
      <c r="AHJ1420" s="333"/>
      <c r="AHK1420" s="333"/>
      <c r="AHL1420" s="333"/>
      <c r="AHM1420" s="333"/>
      <c r="AHN1420" s="333"/>
      <c r="AHO1420" s="333"/>
      <c r="AHP1420" s="333"/>
      <c r="AHQ1420" s="333"/>
      <c r="AHR1420" s="333"/>
      <c r="AHS1420" s="333"/>
      <c r="AHT1420" s="333"/>
      <c r="AHU1420" s="333"/>
      <c r="AHV1420" s="333"/>
      <c r="AHW1420" s="333"/>
      <c r="AHX1420" s="333"/>
      <c r="AHY1420" s="333"/>
      <c r="AHZ1420" s="333"/>
      <c r="AIA1420" s="333"/>
      <c r="AIB1420" s="333"/>
      <c r="AIC1420" s="333"/>
      <c r="AID1420" s="333"/>
      <c r="AIE1420" s="333"/>
      <c r="AIF1420" s="333"/>
      <c r="AIG1420" s="333"/>
      <c r="AIH1420" s="333"/>
      <c r="AII1420" s="333"/>
      <c r="AIJ1420" s="333"/>
      <c r="AIK1420" s="333"/>
      <c r="AIL1420" s="333"/>
      <c r="AIM1420" s="333"/>
      <c r="AIN1420" s="333"/>
      <c r="AIO1420" s="333"/>
      <c r="AIP1420" s="333"/>
      <c r="AIQ1420" s="333"/>
      <c r="AIR1420" s="333"/>
      <c r="AIS1420" s="333"/>
      <c r="AIT1420" s="333"/>
      <c r="AIU1420" s="333"/>
      <c r="AIV1420" s="333"/>
      <c r="AIW1420" s="333"/>
      <c r="AIX1420" s="333"/>
      <c r="AIY1420" s="333"/>
      <c r="AIZ1420" s="333"/>
      <c r="AJA1420" s="333"/>
      <c r="AJB1420" s="333"/>
      <c r="AJC1420" s="333"/>
      <c r="AJD1420" s="333"/>
      <c r="AJE1420" s="333"/>
      <c r="AJF1420" s="333"/>
      <c r="AJG1420" s="333"/>
      <c r="AJH1420" s="333"/>
      <c r="AJI1420" s="333"/>
      <c r="AJJ1420" s="333"/>
      <c r="AJK1420" s="333"/>
      <c r="AJL1420" s="333"/>
      <c r="AJM1420" s="333"/>
      <c r="AJN1420" s="333"/>
      <c r="AJO1420" s="333"/>
      <c r="AJP1420" s="333"/>
      <c r="AJQ1420" s="333"/>
      <c r="AJR1420" s="333"/>
      <c r="AJS1420" s="333"/>
      <c r="AJT1420" s="333"/>
      <c r="AJU1420" s="333"/>
      <c r="AJV1420" s="333"/>
      <c r="AJW1420" s="333"/>
      <c r="AJX1420" s="333"/>
      <c r="AJY1420" s="333"/>
      <c r="AJZ1420" s="333"/>
      <c r="AKA1420" s="333"/>
      <c r="AKB1420" s="333"/>
      <c r="AKC1420" s="333"/>
      <c r="AKD1420" s="333"/>
      <c r="AKE1420" s="333"/>
      <c r="AKF1420" s="333"/>
      <c r="AKG1420" s="333"/>
      <c r="AKH1420" s="333"/>
      <c r="AKI1420" s="333"/>
      <c r="AKJ1420" s="333"/>
      <c r="AKK1420" s="333"/>
      <c r="AKL1420" s="333"/>
      <c r="AKM1420" s="333"/>
      <c r="AKN1420" s="333"/>
      <c r="AKO1420" s="333"/>
      <c r="AKP1420" s="333"/>
      <c r="AKQ1420" s="333"/>
      <c r="AKR1420" s="333"/>
      <c r="AKS1420" s="333"/>
      <c r="AKT1420" s="333"/>
      <c r="AKU1420" s="333"/>
      <c r="AKV1420" s="333"/>
      <c r="AKW1420" s="333"/>
      <c r="AKX1420" s="333"/>
      <c r="AKY1420" s="333"/>
      <c r="AKZ1420" s="333"/>
      <c r="ALA1420" s="333"/>
      <c r="ALB1420" s="333"/>
      <c r="ALC1420" s="333"/>
      <c r="ALD1420" s="333"/>
      <c r="ALE1420" s="333"/>
      <c r="ALF1420" s="333"/>
      <c r="ALG1420" s="333"/>
      <c r="ALH1420" s="333"/>
      <c r="ALI1420" s="333"/>
      <c r="ALJ1420" s="333"/>
      <c r="ALK1420" s="333"/>
      <c r="ALL1420" s="333"/>
      <c r="ALM1420" s="333"/>
      <c r="ALN1420" s="333"/>
      <c r="ALO1420" s="333"/>
      <c r="ALP1420" s="333"/>
      <c r="ALQ1420" s="333"/>
      <c r="ALR1420" s="333"/>
      <c r="ALS1420" s="333"/>
      <c r="ALT1420" s="333"/>
      <c r="ALU1420" s="333"/>
      <c r="ALV1420" s="333"/>
      <c r="ALW1420" s="333"/>
      <c r="ALX1420" s="333"/>
      <c r="ALY1420" s="333"/>
      <c r="ALZ1420" s="333"/>
      <c r="AMA1420" s="333"/>
      <c r="AMB1420" s="333"/>
      <c r="AMC1420" s="333"/>
      <c r="AMD1420" s="333"/>
      <c r="AME1420" s="333"/>
      <c r="AMF1420" s="333"/>
      <c r="AMG1420" s="333"/>
      <c r="AMH1420" s="333"/>
      <c r="AMI1420" s="333"/>
      <c r="AMJ1420" s="333"/>
      <c r="AMK1420" s="333"/>
      <c r="AML1420" s="333"/>
      <c r="AMM1420" s="333"/>
      <c r="AMN1420" s="333"/>
      <c r="AMO1420" s="333"/>
      <c r="AMP1420" s="333"/>
      <c r="AMQ1420" s="333"/>
      <c r="AMR1420" s="333"/>
      <c r="AMS1420" s="333"/>
      <c r="AMT1420" s="333"/>
      <c r="AMU1420" s="333"/>
      <c r="AMV1420" s="333"/>
      <c r="AMW1420" s="333"/>
      <c r="AMX1420" s="333"/>
      <c r="AMY1420" s="333"/>
      <c r="AMZ1420" s="333"/>
      <c r="ANA1420" s="333"/>
      <c r="ANB1420" s="333"/>
      <c r="ANC1420" s="333"/>
      <c r="AND1420" s="333"/>
      <c r="ANE1420" s="333"/>
      <c r="ANF1420" s="333"/>
      <c r="ANG1420" s="333"/>
      <c r="ANH1420" s="333"/>
      <c r="ANI1420" s="333"/>
      <c r="ANJ1420" s="333"/>
      <c r="ANK1420" s="333"/>
      <c r="ANL1420" s="333"/>
      <c r="ANM1420" s="333"/>
      <c r="ANN1420" s="333"/>
      <c r="ANO1420" s="333"/>
      <c r="ANP1420" s="333"/>
      <c r="ANQ1420" s="333"/>
      <c r="ANR1420" s="333"/>
      <c r="ANS1420" s="333"/>
      <c r="ANT1420" s="333"/>
      <c r="ANU1420" s="333"/>
      <c r="ANV1420" s="333"/>
      <c r="ANW1420" s="333"/>
      <c r="ANX1420" s="333"/>
      <c r="ANY1420" s="333"/>
      <c r="ANZ1420" s="333"/>
      <c r="AOA1420" s="333"/>
      <c r="AOB1420" s="333"/>
      <c r="AOC1420" s="333"/>
      <c r="AOD1420" s="333"/>
      <c r="AOE1420" s="333"/>
      <c r="AOF1420" s="333"/>
      <c r="AOG1420" s="333"/>
      <c r="AOH1420" s="333"/>
      <c r="AOI1420" s="333"/>
      <c r="AOJ1420" s="333"/>
      <c r="AOK1420" s="333"/>
      <c r="AOL1420" s="333"/>
      <c r="AOM1420" s="333"/>
      <c r="AON1420" s="333"/>
      <c r="AOO1420" s="333"/>
      <c r="AOP1420" s="333"/>
      <c r="AOQ1420" s="333"/>
      <c r="AOR1420" s="333"/>
      <c r="AOS1420" s="333"/>
      <c r="AOT1420" s="333"/>
      <c r="AOU1420" s="333"/>
      <c r="AOV1420" s="333"/>
      <c r="AOW1420" s="333"/>
      <c r="AOX1420" s="333"/>
      <c r="AOY1420" s="333"/>
      <c r="AOZ1420" s="333"/>
      <c r="APA1420" s="333"/>
      <c r="APB1420" s="333"/>
      <c r="APC1420" s="333"/>
      <c r="APD1420" s="333"/>
      <c r="APE1420" s="333"/>
      <c r="APF1420" s="333"/>
      <c r="APG1420" s="333"/>
      <c r="APH1420" s="333"/>
      <c r="API1420" s="333"/>
      <c r="APJ1420" s="333"/>
      <c r="APK1420" s="333"/>
      <c r="APL1420" s="333"/>
      <c r="APM1420" s="333"/>
      <c r="APN1420" s="333"/>
      <c r="APO1420" s="333"/>
      <c r="APP1420" s="333"/>
      <c r="APQ1420" s="333"/>
      <c r="APR1420" s="333"/>
      <c r="APS1420" s="333"/>
      <c r="APT1420" s="333"/>
      <c r="APU1420" s="333"/>
      <c r="APV1420" s="333"/>
      <c r="APW1420" s="333"/>
      <c r="APX1420" s="333"/>
      <c r="APY1420" s="333"/>
      <c r="APZ1420" s="333"/>
      <c r="AQA1420" s="333"/>
      <c r="AQB1420" s="333"/>
      <c r="AQC1420" s="333"/>
      <c r="AQD1420" s="333"/>
      <c r="AQE1420" s="333"/>
      <c r="AQF1420" s="333"/>
      <c r="AQG1420" s="333"/>
      <c r="AQH1420" s="333"/>
      <c r="AQI1420" s="333"/>
      <c r="AQJ1420" s="333"/>
      <c r="AQK1420" s="333"/>
      <c r="AQL1420" s="333"/>
      <c r="AQM1420" s="333"/>
      <c r="AQN1420" s="333"/>
      <c r="AQO1420" s="333"/>
      <c r="AQP1420" s="333"/>
      <c r="AQQ1420" s="333"/>
      <c r="AQR1420" s="333"/>
      <c r="AQS1420" s="333"/>
      <c r="AQT1420" s="333"/>
      <c r="AQU1420" s="333"/>
      <c r="AQV1420" s="333"/>
      <c r="AQW1420" s="333"/>
      <c r="AQX1420" s="333"/>
      <c r="AQY1420" s="333"/>
      <c r="AQZ1420" s="333"/>
      <c r="ARA1420" s="333"/>
      <c r="ARB1420" s="333"/>
      <c r="ARC1420" s="333"/>
      <c r="ARD1420" s="333"/>
      <c r="ARE1420" s="333"/>
      <c r="ARF1420" s="333"/>
      <c r="ARG1420" s="333"/>
      <c r="ARH1420" s="333"/>
      <c r="ARI1420" s="333"/>
      <c r="ARJ1420" s="333"/>
      <c r="ARK1420" s="333"/>
      <c r="ARL1420" s="333"/>
      <c r="ARM1420" s="333"/>
      <c r="ARN1420" s="333"/>
      <c r="ARO1420" s="333"/>
      <c r="ARP1420" s="333"/>
      <c r="ARQ1420" s="333"/>
      <c r="ARR1420" s="333"/>
      <c r="ARS1420" s="333"/>
      <c r="ART1420" s="333"/>
      <c r="ARU1420" s="333"/>
      <c r="ARV1420" s="333"/>
      <c r="ARW1420" s="333"/>
      <c r="ARX1420" s="333"/>
      <c r="ARY1420" s="333"/>
      <c r="ARZ1420" s="333"/>
      <c r="ASA1420" s="333"/>
      <c r="ASB1420" s="333"/>
      <c r="ASC1420" s="333"/>
      <c r="ASD1420" s="333"/>
      <c r="ASE1420" s="333"/>
      <c r="ASF1420" s="333"/>
      <c r="ASG1420" s="333"/>
      <c r="ASH1420" s="333"/>
      <c r="ASI1420" s="333"/>
      <c r="ASJ1420" s="333"/>
      <c r="ASK1420" s="333"/>
      <c r="ASL1420" s="333"/>
      <c r="ASM1420" s="333"/>
      <c r="ASN1420" s="333"/>
      <c r="ASO1420" s="333"/>
      <c r="ASP1420" s="333"/>
      <c r="ASQ1420" s="333"/>
      <c r="ASR1420" s="333"/>
      <c r="ASS1420" s="333"/>
      <c r="AST1420" s="333"/>
      <c r="ASU1420" s="333"/>
      <c r="ASV1420" s="333"/>
      <c r="ASW1420" s="333"/>
      <c r="ASX1420" s="333"/>
      <c r="ASY1420" s="333"/>
      <c r="ASZ1420" s="333"/>
      <c r="ATA1420" s="333"/>
      <c r="ATB1420" s="333"/>
      <c r="ATC1420" s="333"/>
      <c r="ATD1420" s="333"/>
      <c r="ATE1420" s="333"/>
      <c r="ATF1420" s="333"/>
      <c r="ATG1420" s="333"/>
      <c r="ATH1420" s="333"/>
      <c r="ATI1420" s="333"/>
      <c r="ATJ1420" s="333"/>
      <c r="ATK1420" s="333"/>
      <c r="ATL1420" s="333"/>
      <c r="ATM1420" s="333"/>
      <c r="ATN1420" s="333"/>
      <c r="ATO1420" s="333"/>
      <c r="ATP1420" s="333"/>
      <c r="ATQ1420" s="333"/>
      <c r="ATR1420" s="333"/>
      <c r="ATS1420" s="333"/>
      <c r="ATT1420" s="333"/>
      <c r="ATU1420" s="333"/>
      <c r="ATV1420" s="333"/>
      <c r="ATW1420" s="333"/>
      <c r="ATX1420" s="333"/>
      <c r="ATY1420" s="333"/>
      <c r="ATZ1420" s="333"/>
      <c r="AUA1420" s="333"/>
      <c r="AUB1420" s="333"/>
      <c r="AUC1420" s="333"/>
      <c r="AUD1420" s="333"/>
      <c r="AUE1420" s="333"/>
      <c r="AUF1420" s="333"/>
      <c r="AUG1420" s="333"/>
      <c r="AUH1420" s="333"/>
      <c r="AUI1420" s="333"/>
      <c r="AUJ1420" s="333"/>
      <c r="AUK1420" s="333"/>
      <c r="AUL1420" s="333"/>
      <c r="AUM1420" s="333"/>
      <c r="AUN1420" s="333"/>
      <c r="AUO1420" s="333"/>
      <c r="AUP1420" s="333"/>
      <c r="AUQ1420" s="333"/>
      <c r="AUR1420" s="333"/>
      <c r="AUS1420" s="333"/>
      <c r="AUT1420" s="333"/>
      <c r="AUU1420" s="333"/>
      <c r="AUV1420" s="333"/>
      <c r="AUW1420" s="333"/>
      <c r="AUX1420" s="333"/>
      <c r="AUY1420" s="333"/>
      <c r="AUZ1420" s="333"/>
      <c r="AVA1420" s="333"/>
      <c r="AVB1420" s="333"/>
      <c r="AVC1420" s="333"/>
      <c r="AVD1420" s="333"/>
      <c r="AVE1420" s="333"/>
      <c r="AVF1420" s="333"/>
      <c r="AVG1420" s="333"/>
      <c r="AVH1420" s="333"/>
      <c r="AVI1420" s="333"/>
      <c r="AVJ1420" s="333"/>
      <c r="AVK1420" s="333"/>
      <c r="AVL1420" s="333"/>
      <c r="AVM1420" s="333"/>
      <c r="AVN1420" s="333"/>
      <c r="AVO1420" s="333"/>
      <c r="AVP1420" s="333"/>
      <c r="AVQ1420" s="333"/>
      <c r="AVR1420" s="333"/>
      <c r="AVS1420" s="333"/>
      <c r="AVT1420" s="333"/>
      <c r="AVU1420" s="333"/>
      <c r="AVV1420" s="333"/>
      <c r="AVW1420" s="333"/>
      <c r="AVX1420" s="333"/>
      <c r="AVY1420" s="333"/>
      <c r="AVZ1420" s="333"/>
      <c r="AWA1420" s="333"/>
      <c r="AWB1420" s="333"/>
      <c r="AWC1420" s="333"/>
      <c r="AWD1420" s="333"/>
      <c r="AWE1420" s="333"/>
      <c r="AWF1420" s="333"/>
      <c r="AWG1420" s="333"/>
      <c r="AWH1420" s="333"/>
      <c r="AWI1420" s="333"/>
      <c r="AWJ1420" s="333"/>
      <c r="AWK1420" s="333"/>
      <c r="AWL1420" s="333"/>
      <c r="AWM1420" s="333"/>
      <c r="AWN1420" s="333"/>
      <c r="AWO1420" s="333"/>
      <c r="AWP1420" s="333"/>
      <c r="AWQ1420" s="333"/>
      <c r="AWR1420" s="333"/>
      <c r="AWS1420" s="333"/>
      <c r="AWT1420" s="333"/>
      <c r="AWU1420" s="333"/>
      <c r="AWV1420" s="333"/>
      <c r="AWW1420" s="333"/>
      <c r="AWX1420" s="333"/>
      <c r="AWY1420" s="333"/>
      <c r="AWZ1420" s="333"/>
      <c r="AXA1420" s="333"/>
      <c r="AXB1420" s="333"/>
      <c r="AXC1420" s="333"/>
      <c r="AXD1420" s="333"/>
      <c r="AXE1420" s="333"/>
      <c r="AXF1420" s="333"/>
      <c r="AXG1420" s="333"/>
      <c r="AXH1420" s="333"/>
      <c r="AXI1420" s="333"/>
      <c r="AXJ1420" s="333"/>
      <c r="AXK1420" s="333"/>
      <c r="AXL1420" s="333"/>
      <c r="AXM1420" s="333"/>
      <c r="AXN1420" s="333"/>
      <c r="AXO1420" s="333"/>
      <c r="AXP1420" s="333"/>
      <c r="AXQ1420" s="333"/>
      <c r="AXR1420" s="333"/>
      <c r="AXS1420" s="333"/>
      <c r="AXT1420" s="333"/>
      <c r="AXU1420" s="333"/>
      <c r="AXV1420" s="333"/>
      <c r="AXW1420" s="333"/>
      <c r="AXX1420" s="333"/>
      <c r="AXY1420" s="333"/>
      <c r="AXZ1420" s="333"/>
      <c r="AYA1420" s="333"/>
      <c r="AYB1420" s="333"/>
      <c r="AYC1420" s="333"/>
      <c r="AYD1420" s="333"/>
      <c r="AYE1420" s="333"/>
      <c r="AYF1420" s="333"/>
      <c r="AYG1420" s="333"/>
      <c r="AYH1420" s="333"/>
      <c r="AYI1420" s="333"/>
      <c r="AYJ1420" s="333"/>
      <c r="AYK1420" s="333"/>
      <c r="AYL1420" s="333"/>
      <c r="AYM1420" s="333"/>
      <c r="AYN1420" s="333"/>
      <c r="AYO1420" s="333"/>
      <c r="AYP1420" s="333"/>
      <c r="AYQ1420" s="333"/>
      <c r="AYR1420" s="333"/>
      <c r="AYS1420" s="333"/>
      <c r="AYT1420" s="333"/>
      <c r="AYU1420" s="333"/>
      <c r="AYV1420" s="333"/>
      <c r="AYW1420" s="333"/>
      <c r="AYX1420" s="333"/>
      <c r="AYY1420" s="333"/>
      <c r="AYZ1420" s="333"/>
      <c r="AZA1420" s="333"/>
      <c r="AZB1420" s="333"/>
      <c r="AZC1420" s="333"/>
      <c r="AZD1420" s="333"/>
      <c r="AZE1420" s="333"/>
      <c r="AZF1420" s="333"/>
      <c r="AZG1420" s="333"/>
      <c r="AZH1420" s="333"/>
      <c r="AZI1420" s="333"/>
      <c r="AZJ1420" s="333"/>
      <c r="AZK1420" s="333"/>
      <c r="AZL1420" s="333"/>
      <c r="AZM1420" s="333"/>
      <c r="AZN1420" s="333"/>
      <c r="AZO1420" s="333"/>
      <c r="AZP1420" s="333"/>
      <c r="AZQ1420" s="333"/>
      <c r="AZR1420" s="333"/>
      <c r="AZS1420" s="333"/>
      <c r="AZT1420" s="333"/>
      <c r="AZU1420" s="333"/>
      <c r="AZV1420" s="333"/>
      <c r="AZW1420" s="333"/>
      <c r="AZX1420" s="333"/>
      <c r="AZY1420" s="333"/>
      <c r="AZZ1420" s="333"/>
      <c r="BAA1420" s="333"/>
      <c r="BAB1420" s="333"/>
      <c r="BAC1420" s="333"/>
      <c r="BAD1420" s="333"/>
      <c r="BAE1420" s="333"/>
      <c r="BAF1420" s="333"/>
      <c r="BAG1420" s="333"/>
      <c r="BAH1420" s="333"/>
      <c r="BAI1420" s="333"/>
      <c r="BAJ1420" s="333"/>
      <c r="BAK1420" s="333"/>
      <c r="BAL1420" s="333"/>
      <c r="BAM1420" s="333"/>
      <c r="BAN1420" s="333"/>
      <c r="BAO1420" s="333"/>
      <c r="BAP1420" s="333"/>
      <c r="BAQ1420" s="333"/>
      <c r="BAR1420" s="333"/>
      <c r="BAS1420" s="333"/>
      <c r="BAT1420" s="333"/>
      <c r="BAU1420" s="333"/>
      <c r="BAV1420" s="333"/>
      <c r="BAW1420" s="333"/>
      <c r="BAX1420" s="333"/>
      <c r="BAY1420" s="333"/>
      <c r="BAZ1420" s="333"/>
      <c r="BBA1420" s="333"/>
      <c r="BBB1420" s="333"/>
      <c r="BBC1420" s="333"/>
      <c r="BBD1420" s="333"/>
      <c r="BBE1420" s="333"/>
      <c r="BBF1420" s="333"/>
      <c r="BBG1420" s="333"/>
      <c r="BBH1420" s="333"/>
      <c r="BBI1420" s="333"/>
      <c r="BBJ1420" s="333"/>
      <c r="BBK1420" s="333"/>
      <c r="BBL1420" s="333"/>
      <c r="BBM1420" s="333"/>
      <c r="BBN1420" s="333"/>
      <c r="BBO1420" s="333"/>
      <c r="BBP1420" s="333"/>
      <c r="BBQ1420" s="333"/>
      <c r="BBR1420" s="333"/>
      <c r="BBS1420" s="333"/>
      <c r="BBT1420" s="333"/>
      <c r="BBU1420" s="333"/>
      <c r="BBV1420" s="333"/>
      <c r="BBW1420" s="333"/>
      <c r="BBX1420" s="333"/>
      <c r="BBY1420" s="333"/>
      <c r="BBZ1420" s="333"/>
      <c r="BCA1420" s="333"/>
      <c r="BCB1420" s="333"/>
      <c r="BCC1420" s="333"/>
      <c r="BCD1420" s="333"/>
      <c r="BCE1420" s="333"/>
      <c r="BCF1420" s="333"/>
      <c r="BCG1420" s="333"/>
      <c r="BCH1420" s="333"/>
      <c r="BCI1420" s="333"/>
      <c r="BCJ1420" s="333"/>
      <c r="BCK1420" s="333"/>
      <c r="BCL1420" s="333"/>
      <c r="BCM1420" s="333"/>
      <c r="BCN1420" s="333"/>
      <c r="BCO1420" s="333"/>
      <c r="BCP1420" s="333"/>
      <c r="BCQ1420" s="333"/>
      <c r="BCR1420" s="333"/>
      <c r="BCS1420" s="333"/>
      <c r="BCT1420" s="333"/>
      <c r="BCU1420" s="333"/>
      <c r="BCV1420" s="333"/>
      <c r="BCW1420" s="333"/>
      <c r="BCX1420" s="333"/>
      <c r="BCY1420" s="333"/>
      <c r="BCZ1420" s="333"/>
      <c r="BDA1420" s="333"/>
      <c r="BDB1420" s="333"/>
      <c r="BDC1420" s="333"/>
      <c r="BDD1420" s="333"/>
      <c r="BDE1420" s="333"/>
      <c r="BDF1420" s="333"/>
      <c r="BDG1420" s="333"/>
      <c r="BDH1420" s="333"/>
      <c r="BDI1420" s="333"/>
      <c r="BDJ1420" s="333"/>
      <c r="BDK1420" s="333"/>
      <c r="BDL1420" s="333"/>
      <c r="BDM1420" s="333"/>
      <c r="BDN1420" s="333"/>
      <c r="BDO1420" s="333"/>
      <c r="BDP1420" s="333"/>
      <c r="BDQ1420" s="333"/>
      <c r="BDR1420" s="333"/>
      <c r="BDS1420" s="333"/>
      <c r="BDT1420" s="333"/>
      <c r="BDU1420" s="333"/>
      <c r="BDV1420" s="333"/>
      <c r="BDW1420" s="333"/>
      <c r="BDX1420" s="333"/>
      <c r="BDY1420" s="333"/>
      <c r="BDZ1420" s="333"/>
      <c r="BEA1420" s="333"/>
      <c r="BEB1420" s="333"/>
      <c r="BEC1420" s="333"/>
      <c r="BED1420" s="333"/>
      <c r="BEE1420" s="333"/>
      <c r="BEF1420" s="333"/>
      <c r="BEG1420" s="333"/>
      <c r="BEH1420" s="333"/>
      <c r="BEI1420" s="333"/>
      <c r="BEJ1420" s="333"/>
      <c r="BEK1420" s="333"/>
      <c r="BEL1420" s="333"/>
      <c r="BEM1420" s="333"/>
      <c r="BEN1420" s="333"/>
      <c r="BEO1420" s="333"/>
      <c r="BEP1420" s="333"/>
      <c r="BEQ1420" s="333"/>
      <c r="BER1420" s="333"/>
      <c r="BES1420" s="333"/>
      <c r="BET1420" s="333"/>
      <c r="BEU1420" s="333"/>
      <c r="BEV1420" s="333"/>
      <c r="BEW1420" s="333"/>
      <c r="BEX1420" s="333"/>
      <c r="BEY1420" s="333"/>
      <c r="BEZ1420" s="333"/>
      <c r="BFA1420" s="333"/>
      <c r="BFB1420" s="333"/>
      <c r="BFC1420" s="333"/>
      <c r="BFD1420" s="333"/>
      <c r="BFE1420" s="333"/>
      <c r="BFF1420" s="333"/>
      <c r="BFG1420" s="333"/>
      <c r="BFH1420" s="333"/>
      <c r="BFI1420" s="333"/>
      <c r="BFJ1420" s="333"/>
      <c r="BFK1420" s="333"/>
      <c r="BFL1420" s="333"/>
      <c r="BFM1420" s="333"/>
      <c r="BFN1420" s="333"/>
      <c r="BFO1420" s="333"/>
      <c r="BFP1420" s="333"/>
      <c r="BFQ1420" s="333"/>
      <c r="BFR1420" s="333"/>
      <c r="BFS1420" s="333"/>
      <c r="BFT1420" s="333"/>
      <c r="BFU1420" s="333"/>
      <c r="BFV1420" s="333"/>
      <c r="BFW1420" s="333"/>
      <c r="BFX1420" s="333"/>
      <c r="BFY1420" s="333"/>
      <c r="BFZ1420" s="333"/>
      <c r="BGA1420" s="333"/>
      <c r="BGB1420" s="333"/>
      <c r="BGC1420" s="333"/>
      <c r="BGD1420" s="333"/>
      <c r="BGE1420" s="333"/>
      <c r="BGF1420" s="333"/>
      <c r="BGG1420" s="333"/>
      <c r="BGH1420" s="333"/>
      <c r="BGI1420" s="333"/>
      <c r="BGJ1420" s="333"/>
      <c r="BGK1420" s="333"/>
      <c r="BGL1420" s="333"/>
      <c r="BGM1420" s="333"/>
      <c r="BGN1420" s="333"/>
      <c r="BGO1420" s="333"/>
      <c r="BGP1420" s="333"/>
      <c r="BGQ1420" s="333"/>
      <c r="BGR1420" s="333"/>
      <c r="BGS1420" s="333"/>
      <c r="BGT1420" s="333"/>
      <c r="BGU1420" s="333"/>
      <c r="BGV1420" s="333"/>
      <c r="BGW1420" s="333"/>
      <c r="BGX1420" s="333"/>
      <c r="BGY1420" s="333"/>
      <c r="BGZ1420" s="333"/>
      <c r="BHA1420" s="333"/>
      <c r="BHB1420" s="333"/>
      <c r="BHC1420" s="333"/>
      <c r="BHD1420" s="333"/>
      <c r="BHE1420" s="333"/>
      <c r="BHF1420" s="333"/>
      <c r="BHG1420" s="333"/>
      <c r="BHH1420" s="333"/>
      <c r="BHI1420" s="333"/>
      <c r="BHJ1420" s="333"/>
      <c r="BHK1420" s="333"/>
      <c r="BHL1420" s="333"/>
      <c r="BHM1420" s="333"/>
      <c r="BHN1420" s="333"/>
      <c r="BHO1420" s="333"/>
      <c r="BHP1420" s="333"/>
      <c r="BHQ1420" s="333"/>
      <c r="BHR1420" s="333"/>
      <c r="BHS1420" s="333"/>
      <c r="BHT1420" s="333"/>
      <c r="BHU1420" s="333"/>
      <c r="BHV1420" s="333"/>
      <c r="BHW1420" s="333"/>
      <c r="BHX1420" s="333"/>
      <c r="BHY1420" s="333"/>
      <c r="BHZ1420" s="333"/>
      <c r="BIA1420" s="333"/>
      <c r="BIB1420" s="333"/>
      <c r="BIC1420" s="333"/>
      <c r="BID1420" s="333"/>
      <c r="BIE1420" s="333"/>
      <c r="BIF1420" s="333"/>
      <c r="BIG1420" s="333"/>
      <c r="BIH1420" s="333"/>
      <c r="BII1420" s="333"/>
      <c r="BIJ1420" s="333"/>
      <c r="BIK1420" s="333"/>
      <c r="BIL1420" s="333"/>
      <c r="BIM1420" s="333"/>
      <c r="BIN1420" s="333"/>
      <c r="BIO1420" s="333"/>
      <c r="BIP1420" s="333"/>
      <c r="BIQ1420" s="333"/>
      <c r="BIR1420" s="333"/>
      <c r="BIS1420" s="333"/>
      <c r="BIT1420" s="333"/>
      <c r="BIU1420" s="333"/>
      <c r="BIV1420" s="333"/>
      <c r="BIW1420" s="333"/>
      <c r="BIX1420" s="333"/>
      <c r="BIY1420" s="333"/>
      <c r="BIZ1420" s="333"/>
      <c r="BJA1420" s="333"/>
      <c r="BJB1420" s="333"/>
      <c r="BJC1420" s="333"/>
      <c r="BJD1420" s="333"/>
      <c r="BJE1420" s="333"/>
      <c r="BJF1420" s="333"/>
      <c r="BJG1420" s="333"/>
      <c r="BJH1420" s="333"/>
      <c r="BJI1420" s="333"/>
      <c r="BJJ1420" s="333"/>
      <c r="BJK1420" s="333"/>
      <c r="BJL1420" s="333"/>
      <c r="BJM1420" s="333"/>
      <c r="BJN1420" s="333"/>
      <c r="BJO1420" s="333"/>
      <c r="BJP1420" s="333"/>
      <c r="BJQ1420" s="333"/>
      <c r="BJR1420" s="333"/>
      <c r="BJS1420" s="333"/>
      <c r="BJT1420" s="333"/>
      <c r="BJU1420" s="333"/>
      <c r="BJV1420" s="333"/>
      <c r="BJW1420" s="333"/>
      <c r="BJX1420" s="333"/>
      <c r="BJY1420" s="333"/>
      <c r="BJZ1420" s="333"/>
      <c r="BKA1420" s="333"/>
      <c r="BKB1420" s="333"/>
      <c r="BKC1420" s="333"/>
      <c r="BKD1420" s="333"/>
      <c r="BKE1420" s="333"/>
      <c r="BKF1420" s="333"/>
      <c r="BKG1420" s="333"/>
      <c r="BKH1420" s="333"/>
      <c r="BKI1420" s="333"/>
      <c r="BKJ1420" s="333"/>
      <c r="BKK1420" s="333"/>
      <c r="BKL1420" s="333"/>
      <c r="BKM1420" s="333"/>
      <c r="BKN1420" s="333"/>
      <c r="BKO1420" s="333"/>
      <c r="BKP1420" s="333"/>
      <c r="BKQ1420" s="333"/>
      <c r="BKR1420" s="333"/>
      <c r="BKS1420" s="333"/>
      <c r="BKT1420" s="333"/>
      <c r="BKU1420" s="333"/>
      <c r="BKV1420" s="333"/>
      <c r="BKW1420" s="333"/>
      <c r="BKX1420" s="333"/>
      <c r="BKY1420" s="333"/>
      <c r="BKZ1420" s="333"/>
      <c r="BLA1420" s="333"/>
      <c r="BLB1420" s="333"/>
      <c r="BLC1420" s="333"/>
      <c r="BLD1420" s="333"/>
      <c r="BLE1420" s="333"/>
      <c r="BLF1420" s="333"/>
      <c r="BLG1420" s="333"/>
      <c r="BLH1420" s="333"/>
      <c r="BLI1420" s="333"/>
      <c r="BLJ1420" s="333"/>
      <c r="BLK1420" s="333"/>
      <c r="BLL1420" s="333"/>
      <c r="BLM1420" s="333"/>
      <c r="BLN1420" s="333"/>
      <c r="BLO1420" s="333"/>
      <c r="BLP1420" s="333"/>
      <c r="BLQ1420" s="333"/>
      <c r="BLR1420" s="333"/>
      <c r="BLS1420" s="333"/>
      <c r="BLT1420" s="333"/>
      <c r="BLU1420" s="333"/>
      <c r="BLV1420" s="333"/>
      <c r="BLW1420" s="333"/>
      <c r="BLX1420" s="333"/>
      <c r="BLY1420" s="333"/>
      <c r="BLZ1420" s="333"/>
      <c r="BMA1420" s="333"/>
      <c r="BMB1420" s="333"/>
      <c r="BMC1420" s="333"/>
      <c r="BMD1420" s="333"/>
      <c r="BME1420" s="333"/>
      <c r="BMF1420" s="333"/>
      <c r="BMG1420" s="333"/>
      <c r="BMH1420" s="333"/>
      <c r="BMI1420" s="333"/>
      <c r="BMJ1420" s="333"/>
      <c r="BMK1420" s="333"/>
      <c r="BML1420" s="333"/>
      <c r="BMM1420" s="333"/>
      <c r="BMN1420" s="333"/>
      <c r="BMO1420" s="333"/>
      <c r="BMP1420" s="333"/>
      <c r="BMQ1420" s="333"/>
      <c r="BMR1420" s="333"/>
      <c r="BMS1420" s="333"/>
      <c r="BMT1420" s="333"/>
      <c r="BMU1420" s="333"/>
      <c r="BMV1420" s="333"/>
      <c r="BMW1420" s="333"/>
      <c r="BMX1420" s="333"/>
      <c r="BMY1420" s="333"/>
      <c r="BMZ1420" s="333"/>
      <c r="BNA1420" s="333"/>
      <c r="BNB1420" s="333"/>
      <c r="BNC1420" s="333"/>
      <c r="BND1420" s="333"/>
      <c r="BNE1420" s="333"/>
      <c r="BNF1420" s="333"/>
      <c r="BNG1420" s="333"/>
      <c r="BNH1420" s="333"/>
      <c r="BNI1420" s="333"/>
      <c r="BNJ1420" s="333"/>
      <c r="BNK1420" s="333"/>
      <c r="BNL1420" s="333"/>
      <c r="BNM1420" s="333"/>
      <c r="BNN1420" s="333"/>
      <c r="BNO1420" s="333"/>
      <c r="BNP1420" s="333"/>
      <c r="BNQ1420" s="333"/>
      <c r="BNR1420" s="333"/>
      <c r="BNS1420" s="333"/>
      <c r="BNT1420" s="333"/>
      <c r="BNU1420" s="333"/>
      <c r="BNV1420" s="333"/>
      <c r="BNW1420" s="333"/>
      <c r="BNX1420" s="333"/>
      <c r="BNY1420" s="333"/>
      <c r="BNZ1420" s="333"/>
      <c r="BOA1420" s="333"/>
      <c r="BOB1420" s="333"/>
      <c r="BOC1420" s="333"/>
      <c r="BOD1420" s="333"/>
      <c r="BOE1420" s="333"/>
      <c r="BOF1420" s="333"/>
      <c r="BOG1420" s="333"/>
      <c r="BOH1420" s="333"/>
      <c r="BOI1420" s="333"/>
      <c r="BOJ1420" s="333"/>
      <c r="BOK1420" s="333"/>
      <c r="BOL1420" s="333"/>
      <c r="BOM1420" s="333"/>
      <c r="BON1420" s="333"/>
      <c r="BOO1420" s="333"/>
      <c r="BOP1420" s="333"/>
      <c r="BOQ1420" s="333"/>
      <c r="BOR1420" s="333"/>
      <c r="BOS1420" s="333"/>
      <c r="BOT1420" s="333"/>
      <c r="BOU1420" s="333"/>
      <c r="BOV1420" s="333"/>
      <c r="BOW1420" s="333"/>
      <c r="BOX1420" s="333"/>
      <c r="BOY1420" s="333"/>
      <c r="BOZ1420" s="333"/>
      <c r="BPA1420" s="333"/>
      <c r="BPB1420" s="333"/>
      <c r="BPC1420" s="333"/>
      <c r="BPD1420" s="333"/>
      <c r="BPE1420" s="333"/>
      <c r="BPF1420" s="333"/>
      <c r="BPG1420" s="333"/>
      <c r="BPH1420" s="333"/>
      <c r="BPI1420" s="333"/>
      <c r="BPJ1420" s="333"/>
      <c r="BPK1420" s="333"/>
      <c r="BPL1420" s="333"/>
      <c r="BPM1420" s="333"/>
      <c r="BPN1420" s="333"/>
      <c r="BPO1420" s="333"/>
      <c r="BPP1420" s="333"/>
      <c r="BPQ1420" s="333"/>
      <c r="BPR1420" s="333"/>
      <c r="BPS1420" s="333"/>
      <c r="BPT1420" s="333"/>
      <c r="BPU1420" s="333"/>
      <c r="BPV1420" s="333"/>
      <c r="BPW1420" s="333"/>
      <c r="BPX1420" s="333"/>
      <c r="BPY1420" s="333"/>
      <c r="BPZ1420" s="333"/>
      <c r="BQA1420" s="333"/>
      <c r="BQB1420" s="333"/>
      <c r="BQC1420" s="333"/>
      <c r="BQD1420" s="333"/>
      <c r="BQE1420" s="333"/>
      <c r="BQF1420" s="333"/>
      <c r="BQG1420" s="333"/>
      <c r="BQH1420" s="333"/>
      <c r="BQI1420" s="333"/>
      <c r="BQJ1420" s="333"/>
      <c r="BQK1420" s="333"/>
      <c r="BQL1420" s="333"/>
      <c r="BQM1420" s="333"/>
      <c r="BQN1420" s="333"/>
      <c r="BQO1420" s="333"/>
      <c r="BQP1420" s="333"/>
      <c r="BQQ1420" s="333"/>
      <c r="BQR1420" s="333"/>
      <c r="BQS1420" s="333"/>
      <c r="BQT1420" s="333"/>
      <c r="BQU1420" s="333"/>
      <c r="BQV1420" s="333"/>
      <c r="BQW1420" s="333"/>
      <c r="BQX1420" s="333"/>
      <c r="BQY1420" s="333"/>
      <c r="BQZ1420" s="333"/>
      <c r="BRA1420" s="333"/>
      <c r="BRB1420" s="333"/>
      <c r="BRC1420" s="333"/>
      <c r="BRD1420" s="333"/>
      <c r="BRE1420" s="333"/>
      <c r="BRF1420" s="333"/>
      <c r="BRG1420" s="333"/>
      <c r="BRH1420" s="333"/>
      <c r="BRI1420" s="333"/>
      <c r="BRJ1420" s="333"/>
      <c r="BRK1420" s="333"/>
      <c r="BRL1420" s="333"/>
      <c r="BRM1420" s="333"/>
      <c r="BRN1420" s="333"/>
      <c r="BRO1420" s="333"/>
      <c r="BRP1420" s="333"/>
      <c r="BRQ1420" s="333"/>
      <c r="BRR1420" s="333"/>
      <c r="BRS1420" s="333"/>
      <c r="BRT1420" s="333"/>
      <c r="BRU1420" s="333"/>
      <c r="BRV1420" s="333"/>
      <c r="BRW1420" s="333"/>
      <c r="BRX1420" s="333"/>
      <c r="BRY1420" s="333"/>
      <c r="BRZ1420" s="333"/>
      <c r="BSA1420" s="333"/>
      <c r="BSB1420" s="333"/>
      <c r="BSC1420" s="333"/>
      <c r="BSD1420" s="333"/>
      <c r="BSE1420" s="333"/>
      <c r="BSF1420" s="333"/>
      <c r="BSG1420" s="333"/>
      <c r="BSH1420" s="333"/>
      <c r="BSI1420" s="333"/>
      <c r="BSJ1420" s="333"/>
      <c r="BSK1420" s="333"/>
      <c r="BSL1420" s="333"/>
      <c r="BSM1420" s="333"/>
      <c r="BSN1420" s="333"/>
      <c r="BSO1420" s="333"/>
      <c r="BSP1420" s="333"/>
      <c r="BSQ1420" s="333"/>
      <c r="BSR1420" s="333"/>
      <c r="BSS1420" s="333"/>
      <c r="BST1420" s="333"/>
      <c r="BSU1420" s="333"/>
      <c r="BSV1420" s="333"/>
      <c r="BSW1420" s="333"/>
      <c r="BSX1420" s="333"/>
      <c r="BSY1420" s="333"/>
      <c r="BSZ1420" s="333"/>
      <c r="BTA1420" s="333"/>
      <c r="BTB1420" s="333"/>
      <c r="BTC1420" s="333"/>
      <c r="BTD1420" s="333"/>
      <c r="BTE1420" s="333"/>
      <c r="BTF1420" s="333"/>
      <c r="BTG1420" s="333"/>
      <c r="BTH1420" s="333"/>
      <c r="BTI1420" s="333"/>
      <c r="BTJ1420" s="333"/>
      <c r="BTK1420" s="333"/>
      <c r="BTL1420" s="333"/>
      <c r="BTM1420" s="333"/>
      <c r="BTN1420" s="333"/>
      <c r="BTO1420" s="333"/>
      <c r="BTP1420" s="333"/>
      <c r="BTQ1420" s="333"/>
      <c r="BTR1420" s="333"/>
      <c r="BTS1420" s="333"/>
      <c r="BTT1420" s="333"/>
      <c r="BTU1420" s="333"/>
      <c r="BTV1420" s="333"/>
      <c r="BTW1420" s="333"/>
      <c r="BTX1420" s="333"/>
      <c r="BTY1420" s="333"/>
      <c r="BTZ1420" s="333"/>
      <c r="BUA1420" s="333"/>
      <c r="BUB1420" s="333"/>
      <c r="BUC1420" s="333"/>
      <c r="BUD1420" s="333"/>
      <c r="BUE1420" s="333"/>
      <c r="BUF1420" s="333"/>
      <c r="BUG1420" s="333"/>
      <c r="BUH1420" s="333"/>
      <c r="BUI1420" s="333"/>
      <c r="BUJ1420" s="333"/>
      <c r="BUK1420" s="333"/>
      <c r="BUL1420" s="333"/>
      <c r="BUM1420" s="333"/>
      <c r="BUN1420" s="333"/>
      <c r="BUO1420" s="333"/>
      <c r="BUP1420" s="333"/>
      <c r="BUQ1420" s="333"/>
      <c r="BUR1420" s="333"/>
      <c r="BUS1420" s="333"/>
      <c r="BUT1420" s="333"/>
      <c r="BUU1420" s="333"/>
      <c r="BUV1420" s="333"/>
      <c r="BUW1420" s="333"/>
      <c r="BUX1420" s="333"/>
      <c r="BUY1420" s="333"/>
      <c r="BUZ1420" s="333"/>
      <c r="BVA1420" s="333"/>
      <c r="BVB1420" s="333"/>
      <c r="BVC1420" s="333"/>
      <c r="BVD1420" s="333"/>
      <c r="BVE1420" s="333"/>
      <c r="BVF1420" s="333"/>
      <c r="BVG1420" s="333"/>
      <c r="BVH1420" s="333"/>
      <c r="BVI1420" s="333"/>
      <c r="BVJ1420" s="333"/>
      <c r="BVK1420" s="333"/>
      <c r="BVL1420" s="333"/>
      <c r="BVM1420" s="333"/>
      <c r="BVN1420" s="333"/>
      <c r="BVO1420" s="333"/>
      <c r="BVP1420" s="333"/>
      <c r="BVQ1420" s="333"/>
      <c r="BVR1420" s="333"/>
      <c r="BVS1420" s="333"/>
      <c r="BVT1420" s="333"/>
      <c r="BVU1420" s="333"/>
      <c r="BVV1420" s="333"/>
      <c r="BVW1420" s="333"/>
      <c r="BVX1420" s="333"/>
      <c r="BVY1420" s="333"/>
      <c r="BVZ1420" s="333"/>
      <c r="BWA1420" s="333"/>
      <c r="BWB1420" s="333"/>
      <c r="BWC1420" s="333"/>
      <c r="BWD1420" s="333"/>
      <c r="BWE1420" s="333"/>
      <c r="BWF1420" s="333"/>
      <c r="BWG1420" s="333"/>
      <c r="BWH1420" s="333"/>
      <c r="BWI1420" s="333"/>
      <c r="BWJ1420" s="333"/>
      <c r="BWK1420" s="333"/>
      <c r="BWL1420" s="333"/>
      <c r="BWM1420" s="333"/>
      <c r="BWN1420" s="333"/>
      <c r="BWO1420" s="333"/>
      <c r="BWP1420" s="333"/>
      <c r="BWQ1420" s="333"/>
      <c r="BWR1420" s="333"/>
      <c r="BWS1420" s="333"/>
      <c r="BWT1420" s="333"/>
      <c r="BWU1420" s="333"/>
      <c r="BWV1420" s="333"/>
      <c r="BWW1420" s="333"/>
      <c r="BWX1420" s="333"/>
      <c r="BWY1420" s="333"/>
      <c r="BWZ1420" s="333"/>
      <c r="BXA1420" s="333"/>
      <c r="BXB1420" s="333"/>
      <c r="BXC1420" s="333"/>
      <c r="BXD1420" s="333"/>
      <c r="BXE1420" s="333"/>
      <c r="BXF1420" s="333"/>
      <c r="BXG1420" s="333"/>
      <c r="BXH1420" s="333"/>
      <c r="BXI1420" s="333"/>
      <c r="BXJ1420" s="333"/>
      <c r="BXK1420" s="333"/>
      <c r="BXL1420" s="333"/>
      <c r="BXM1420" s="333"/>
      <c r="BXN1420" s="333"/>
      <c r="BXO1420" s="333"/>
      <c r="BXP1420" s="333"/>
      <c r="BXQ1420" s="333"/>
      <c r="BXR1420" s="333"/>
      <c r="BXS1420" s="333"/>
      <c r="BXT1420" s="333"/>
      <c r="BXU1420" s="333"/>
      <c r="BXV1420" s="333"/>
      <c r="BXW1420" s="333"/>
      <c r="BXX1420" s="333"/>
      <c r="BXY1420" s="333"/>
      <c r="BXZ1420" s="333"/>
      <c r="BYA1420" s="333"/>
      <c r="BYB1420" s="333"/>
      <c r="BYC1420" s="333"/>
      <c r="BYD1420" s="333"/>
      <c r="BYE1420" s="333"/>
      <c r="BYF1420" s="333"/>
      <c r="BYG1420" s="333"/>
      <c r="BYH1420" s="333"/>
      <c r="BYI1420" s="333"/>
      <c r="BYJ1420" s="333"/>
      <c r="BYK1420" s="333"/>
      <c r="BYL1420" s="333"/>
      <c r="BYM1420" s="333"/>
      <c r="BYN1420" s="333"/>
      <c r="BYO1420" s="333"/>
      <c r="BYP1420" s="333"/>
      <c r="BYQ1420" s="333"/>
      <c r="BYR1420" s="333"/>
      <c r="BYS1420" s="333"/>
      <c r="BYT1420" s="333"/>
      <c r="BYU1420" s="333"/>
      <c r="BYV1420" s="333"/>
      <c r="BYW1420" s="333"/>
      <c r="BYX1420" s="333"/>
      <c r="BYY1420" s="333"/>
      <c r="BYZ1420" s="333"/>
      <c r="BZA1420" s="333"/>
      <c r="BZB1420" s="333"/>
      <c r="BZC1420" s="333"/>
      <c r="BZD1420" s="333"/>
      <c r="BZE1420" s="333"/>
      <c r="BZF1420" s="333"/>
      <c r="BZG1420" s="333"/>
      <c r="BZH1420" s="333"/>
      <c r="BZI1420" s="333"/>
      <c r="BZJ1420" s="333"/>
      <c r="BZK1420" s="333"/>
      <c r="BZL1420" s="333"/>
      <c r="BZM1420" s="333"/>
      <c r="BZN1420" s="333"/>
      <c r="BZO1420" s="333"/>
      <c r="BZP1420" s="333"/>
      <c r="BZQ1420" s="333"/>
      <c r="BZR1420" s="333"/>
      <c r="BZS1420" s="333"/>
      <c r="BZT1420" s="333"/>
      <c r="BZU1420" s="333"/>
      <c r="BZV1420" s="333"/>
      <c r="BZW1420" s="333"/>
      <c r="BZX1420" s="333"/>
      <c r="BZY1420" s="333"/>
      <c r="BZZ1420" s="333"/>
      <c r="CAA1420" s="333"/>
      <c r="CAB1420" s="333"/>
      <c r="CAC1420" s="333"/>
      <c r="CAD1420" s="333"/>
      <c r="CAE1420" s="333"/>
      <c r="CAF1420" s="333"/>
      <c r="CAG1420" s="333"/>
      <c r="CAH1420" s="333"/>
      <c r="CAI1420" s="333"/>
      <c r="CAJ1420" s="333"/>
      <c r="CAK1420" s="333"/>
      <c r="CAL1420" s="333"/>
      <c r="CAM1420" s="333"/>
      <c r="CAN1420" s="333"/>
      <c r="CAO1420" s="333"/>
      <c r="CAP1420" s="333"/>
      <c r="CAQ1420" s="333"/>
      <c r="CAR1420" s="333"/>
      <c r="CAS1420" s="333"/>
      <c r="CAT1420" s="333"/>
      <c r="CAU1420" s="333"/>
      <c r="CAV1420" s="333"/>
      <c r="CAW1420" s="333"/>
      <c r="CAX1420" s="333"/>
      <c r="CAY1420" s="333"/>
      <c r="CAZ1420" s="333"/>
      <c r="CBA1420" s="333"/>
      <c r="CBB1420" s="333"/>
      <c r="CBC1420" s="333"/>
      <c r="CBD1420" s="333"/>
      <c r="CBE1420" s="333"/>
      <c r="CBF1420" s="333"/>
      <c r="CBG1420" s="333"/>
      <c r="CBH1420" s="333"/>
      <c r="CBI1420" s="333"/>
      <c r="CBJ1420" s="333"/>
      <c r="CBK1420" s="333"/>
      <c r="CBL1420" s="333"/>
      <c r="CBM1420" s="333"/>
      <c r="CBN1420" s="333"/>
      <c r="CBO1420" s="333"/>
      <c r="CBP1420" s="333"/>
      <c r="CBQ1420" s="333"/>
      <c r="CBR1420" s="333"/>
      <c r="CBS1420" s="333"/>
      <c r="CBT1420" s="333"/>
      <c r="CBU1420" s="333"/>
      <c r="CBV1420" s="333"/>
      <c r="CBW1420" s="333"/>
      <c r="CBX1420" s="333"/>
      <c r="CBY1420" s="333"/>
      <c r="CBZ1420" s="333"/>
      <c r="CCA1420" s="333"/>
      <c r="CCB1420" s="333"/>
      <c r="CCC1420" s="333"/>
      <c r="CCD1420" s="333"/>
      <c r="CCE1420" s="333"/>
      <c r="CCF1420" s="333"/>
      <c r="CCG1420" s="333"/>
      <c r="CCH1420" s="333"/>
      <c r="CCI1420" s="333"/>
      <c r="CCJ1420" s="333"/>
      <c r="CCK1420" s="333"/>
      <c r="CCL1420" s="333"/>
      <c r="CCM1420" s="333"/>
      <c r="CCN1420" s="333"/>
      <c r="CCO1420" s="333"/>
      <c r="CCP1420" s="333"/>
      <c r="CCQ1420" s="333"/>
      <c r="CCR1420" s="333"/>
      <c r="CCS1420" s="333"/>
      <c r="CCT1420" s="333"/>
      <c r="CCU1420" s="333"/>
      <c r="CCV1420" s="333"/>
      <c r="CCW1420" s="333"/>
      <c r="CCX1420" s="333"/>
      <c r="CCY1420" s="333"/>
      <c r="CCZ1420" s="333"/>
      <c r="CDA1420" s="333"/>
      <c r="CDB1420" s="333"/>
      <c r="CDC1420" s="333"/>
      <c r="CDD1420" s="333"/>
      <c r="CDE1420" s="333"/>
      <c r="CDF1420" s="333"/>
      <c r="CDG1420" s="333"/>
      <c r="CDH1420" s="333"/>
      <c r="CDI1420" s="333"/>
      <c r="CDJ1420" s="333"/>
      <c r="CDK1420" s="333"/>
      <c r="CDL1420" s="333"/>
      <c r="CDM1420" s="333"/>
      <c r="CDN1420" s="333"/>
      <c r="CDO1420" s="333"/>
      <c r="CDP1420" s="333"/>
      <c r="CDQ1420" s="333"/>
      <c r="CDR1420" s="333"/>
      <c r="CDS1420" s="333"/>
      <c r="CDT1420" s="333"/>
      <c r="CDU1420" s="333"/>
      <c r="CDV1420" s="333"/>
      <c r="CDW1420" s="333"/>
      <c r="CDX1420" s="333"/>
      <c r="CDY1420" s="333"/>
      <c r="CDZ1420" s="333"/>
      <c r="CEA1420" s="333"/>
      <c r="CEB1420" s="333"/>
      <c r="CEC1420" s="333"/>
      <c r="CED1420" s="333"/>
      <c r="CEE1420" s="333"/>
      <c r="CEF1420" s="333"/>
      <c r="CEG1420" s="333"/>
      <c r="CEH1420" s="333"/>
      <c r="CEI1420" s="333"/>
      <c r="CEJ1420" s="333"/>
      <c r="CEK1420" s="333"/>
      <c r="CEL1420" s="333"/>
      <c r="CEM1420" s="333"/>
      <c r="CEN1420" s="333"/>
      <c r="CEO1420" s="333"/>
      <c r="CEP1420" s="333"/>
      <c r="CEQ1420" s="333"/>
      <c r="CER1420" s="333"/>
      <c r="CES1420" s="333"/>
      <c r="CET1420" s="333"/>
      <c r="CEU1420" s="333"/>
      <c r="CEV1420" s="333"/>
      <c r="CEW1420" s="333"/>
      <c r="CEX1420" s="333"/>
      <c r="CEY1420" s="333"/>
      <c r="CEZ1420" s="333"/>
      <c r="CFA1420" s="333"/>
      <c r="CFB1420" s="333"/>
      <c r="CFC1420" s="333"/>
      <c r="CFD1420" s="333"/>
      <c r="CFE1420" s="333"/>
      <c r="CFF1420" s="333"/>
      <c r="CFG1420" s="333"/>
      <c r="CFH1420" s="333"/>
      <c r="CFI1420" s="333"/>
      <c r="CFJ1420" s="333"/>
      <c r="CFK1420" s="333"/>
      <c r="CFL1420" s="333"/>
      <c r="CFM1420" s="333"/>
      <c r="CFN1420" s="333"/>
      <c r="CFO1420" s="333"/>
      <c r="CFP1420" s="333"/>
      <c r="CFQ1420" s="333"/>
      <c r="CFR1420" s="333"/>
      <c r="CFS1420" s="333"/>
      <c r="CFT1420" s="333"/>
      <c r="CFU1420" s="333"/>
      <c r="CFV1420" s="333"/>
      <c r="CFW1420" s="333"/>
      <c r="CFX1420" s="333"/>
      <c r="CFY1420" s="333"/>
      <c r="CFZ1420" s="333"/>
      <c r="CGA1420" s="333"/>
      <c r="CGB1420" s="333"/>
      <c r="CGC1420" s="333"/>
      <c r="CGD1420" s="333"/>
      <c r="CGE1420" s="333"/>
      <c r="CGF1420" s="333"/>
      <c r="CGG1420" s="333"/>
      <c r="CGH1420" s="333"/>
      <c r="CGI1420" s="333"/>
      <c r="CGJ1420" s="333"/>
      <c r="CGK1420" s="333"/>
      <c r="CGL1420" s="333"/>
      <c r="CGM1420" s="333"/>
      <c r="CGN1420" s="333"/>
      <c r="CGO1420" s="333"/>
      <c r="CGP1420" s="333"/>
      <c r="CGQ1420" s="333"/>
      <c r="CGR1420" s="333"/>
      <c r="CGS1420" s="333"/>
      <c r="CGT1420" s="333"/>
      <c r="CGU1420" s="333"/>
      <c r="CGV1420" s="333"/>
      <c r="CGW1420" s="333"/>
      <c r="CGX1420" s="333"/>
      <c r="CGY1420" s="333"/>
      <c r="CGZ1420" s="333"/>
      <c r="CHA1420" s="333"/>
      <c r="CHB1420" s="333"/>
      <c r="CHC1420" s="333"/>
      <c r="CHD1420" s="333"/>
      <c r="CHE1420" s="333"/>
      <c r="CHF1420" s="333"/>
      <c r="CHG1420" s="333"/>
      <c r="CHH1420" s="333"/>
      <c r="CHI1420" s="333"/>
      <c r="CHJ1420" s="333"/>
      <c r="CHK1420" s="333"/>
      <c r="CHL1420" s="333"/>
      <c r="CHM1420" s="333"/>
      <c r="CHN1420" s="333"/>
      <c r="CHO1420" s="333"/>
      <c r="CHP1420" s="333"/>
      <c r="CHQ1420" s="333"/>
      <c r="CHR1420" s="333"/>
      <c r="CHS1420" s="333"/>
      <c r="CHT1420" s="333"/>
      <c r="CHU1420" s="333"/>
      <c r="CHV1420" s="333"/>
      <c r="CHW1420" s="333"/>
      <c r="CHX1420" s="333"/>
      <c r="CHY1420" s="333"/>
      <c r="CHZ1420" s="333"/>
      <c r="CIA1420" s="333"/>
      <c r="CIB1420" s="333"/>
      <c r="CIC1420" s="333"/>
      <c r="CID1420" s="333"/>
      <c r="CIE1420" s="333"/>
      <c r="CIF1420" s="333"/>
      <c r="CIG1420" s="333"/>
      <c r="CIH1420" s="333"/>
      <c r="CII1420" s="333"/>
      <c r="CIJ1420" s="333"/>
      <c r="CIK1420" s="333"/>
      <c r="CIL1420" s="333"/>
      <c r="CIM1420" s="333"/>
      <c r="CIN1420" s="333"/>
      <c r="CIO1420" s="333"/>
      <c r="CIP1420" s="333"/>
      <c r="CIQ1420" s="333"/>
      <c r="CIR1420" s="333"/>
      <c r="CIS1420" s="333"/>
      <c r="CIT1420" s="333"/>
      <c r="CIU1420" s="333"/>
      <c r="CIV1420" s="333"/>
      <c r="CIW1420" s="333"/>
      <c r="CIX1420" s="333"/>
      <c r="CIY1420" s="333"/>
      <c r="CIZ1420" s="333"/>
      <c r="CJA1420" s="333"/>
      <c r="CJB1420" s="333"/>
      <c r="CJC1420" s="333"/>
      <c r="CJD1420" s="333"/>
      <c r="CJE1420" s="333"/>
      <c r="CJF1420" s="333"/>
      <c r="CJG1420" s="333"/>
      <c r="CJH1420" s="333"/>
      <c r="CJI1420" s="333"/>
      <c r="CJJ1420" s="333"/>
      <c r="CJK1420" s="333"/>
      <c r="CJL1420" s="333"/>
      <c r="CJM1420" s="333"/>
      <c r="CJN1420" s="333"/>
      <c r="CJO1420" s="333"/>
      <c r="CJP1420" s="333"/>
      <c r="CJQ1420" s="333"/>
      <c r="CJR1420" s="333"/>
      <c r="CJS1420" s="333"/>
      <c r="CJT1420" s="333"/>
      <c r="CJU1420" s="333"/>
      <c r="CJV1420" s="333"/>
      <c r="CJW1420" s="333"/>
      <c r="CJX1420" s="333"/>
      <c r="CJY1420" s="333"/>
      <c r="CJZ1420" s="333"/>
      <c r="CKA1420" s="333"/>
      <c r="CKB1420" s="333"/>
      <c r="CKC1420" s="333"/>
      <c r="CKD1420" s="333"/>
      <c r="CKE1420" s="333"/>
      <c r="CKF1420" s="333"/>
      <c r="CKG1420" s="333"/>
      <c r="CKH1420" s="333"/>
      <c r="CKI1420" s="333"/>
      <c r="CKJ1420" s="333"/>
      <c r="CKK1420" s="333"/>
      <c r="CKL1420" s="333"/>
      <c r="CKM1420" s="333"/>
      <c r="CKN1420" s="333"/>
      <c r="CKO1420" s="333"/>
      <c r="CKP1420" s="333"/>
      <c r="CKQ1420" s="333"/>
      <c r="CKR1420" s="333"/>
      <c r="CKS1420" s="333"/>
      <c r="CKT1420" s="333"/>
      <c r="CKU1420" s="333"/>
      <c r="CKV1420" s="333"/>
      <c r="CKW1420" s="333"/>
      <c r="CKX1420" s="333"/>
      <c r="CKY1420" s="333"/>
      <c r="CKZ1420" s="333"/>
      <c r="CLA1420" s="333"/>
      <c r="CLB1420" s="333"/>
      <c r="CLC1420" s="333"/>
      <c r="CLD1420" s="333"/>
      <c r="CLE1420" s="333"/>
      <c r="CLF1420" s="333"/>
      <c r="CLG1420" s="333"/>
      <c r="CLH1420" s="333"/>
      <c r="CLI1420" s="333"/>
      <c r="CLJ1420" s="333"/>
      <c r="CLK1420" s="333"/>
      <c r="CLL1420" s="333"/>
      <c r="CLM1420" s="333"/>
      <c r="CLN1420" s="333"/>
      <c r="CLO1420" s="333"/>
      <c r="CLP1420" s="333"/>
      <c r="CLQ1420" s="333"/>
      <c r="CLR1420" s="333"/>
      <c r="CLS1420" s="333"/>
      <c r="CLT1420" s="333"/>
      <c r="CLU1420" s="333"/>
      <c r="CLV1420" s="333"/>
      <c r="CLW1420" s="333"/>
      <c r="CLX1420" s="333"/>
      <c r="CLY1420" s="333"/>
      <c r="CLZ1420" s="333"/>
      <c r="CMA1420" s="333"/>
      <c r="CMB1420" s="333"/>
      <c r="CMC1420" s="333"/>
      <c r="CMD1420" s="333"/>
      <c r="CME1420" s="333"/>
      <c r="CMF1420" s="333"/>
      <c r="CMG1420" s="333"/>
      <c r="CMH1420" s="333"/>
      <c r="CMI1420" s="333"/>
      <c r="CMJ1420" s="333"/>
      <c r="CMK1420" s="333"/>
      <c r="CML1420" s="333"/>
      <c r="CMM1420" s="333"/>
      <c r="CMN1420" s="333"/>
      <c r="CMO1420" s="333"/>
      <c r="CMP1420" s="333"/>
      <c r="CMQ1420" s="333"/>
      <c r="CMR1420" s="333"/>
      <c r="CMS1420" s="333"/>
      <c r="CMT1420" s="333"/>
      <c r="CMU1420" s="333"/>
      <c r="CMV1420" s="333"/>
      <c r="CMW1420" s="333"/>
      <c r="CMX1420" s="333"/>
      <c r="CMY1420" s="333"/>
      <c r="CMZ1420" s="333"/>
      <c r="CNA1420" s="333"/>
      <c r="CNB1420" s="333"/>
      <c r="CNC1420" s="333"/>
      <c r="CND1420" s="333"/>
      <c r="CNE1420" s="333"/>
      <c r="CNF1420" s="333"/>
      <c r="CNG1420" s="333"/>
      <c r="CNH1420" s="333"/>
      <c r="CNI1420" s="333"/>
      <c r="CNJ1420" s="333"/>
      <c r="CNK1420" s="333"/>
      <c r="CNL1420" s="333"/>
      <c r="CNM1420" s="333"/>
      <c r="CNN1420" s="333"/>
      <c r="CNO1420" s="333"/>
      <c r="CNP1420" s="333"/>
      <c r="CNQ1420" s="333"/>
      <c r="CNR1420" s="333"/>
      <c r="CNS1420" s="333"/>
      <c r="CNT1420" s="333"/>
      <c r="CNU1420" s="333"/>
      <c r="CNV1420" s="333"/>
      <c r="CNW1420" s="333"/>
      <c r="CNX1420" s="333"/>
      <c r="CNY1420" s="333"/>
      <c r="CNZ1420" s="333"/>
      <c r="COA1420" s="333"/>
      <c r="COB1420" s="333"/>
      <c r="COC1420" s="333"/>
      <c r="COD1420" s="333"/>
      <c r="COE1420" s="333"/>
      <c r="COF1420" s="333"/>
      <c r="COG1420" s="333"/>
      <c r="COH1420" s="333"/>
      <c r="COI1420" s="333"/>
      <c r="COJ1420" s="333"/>
      <c r="COK1420" s="333"/>
      <c r="COL1420" s="333"/>
      <c r="COM1420" s="333"/>
      <c r="CON1420" s="333"/>
      <c r="COO1420" s="333"/>
      <c r="COP1420" s="333"/>
      <c r="COQ1420" s="333"/>
      <c r="COR1420" s="333"/>
      <c r="COS1420" s="333"/>
      <c r="COT1420" s="333"/>
      <c r="COU1420" s="333"/>
      <c r="COV1420" s="333"/>
      <c r="COW1420" s="333"/>
      <c r="COX1420" s="333"/>
      <c r="COY1420" s="333"/>
      <c r="COZ1420" s="333"/>
      <c r="CPA1420" s="333"/>
      <c r="CPB1420" s="333"/>
      <c r="CPC1420" s="333"/>
      <c r="CPD1420" s="333"/>
      <c r="CPE1420" s="333"/>
      <c r="CPF1420" s="333"/>
      <c r="CPG1420" s="333"/>
      <c r="CPH1420" s="333"/>
      <c r="CPI1420" s="333"/>
      <c r="CPJ1420" s="333"/>
      <c r="CPK1420" s="333"/>
      <c r="CPL1420" s="333"/>
      <c r="CPM1420" s="333"/>
      <c r="CPN1420" s="333"/>
      <c r="CPO1420" s="333"/>
      <c r="CPP1420" s="333"/>
      <c r="CPQ1420" s="333"/>
      <c r="CPR1420" s="333"/>
      <c r="CPS1420" s="333"/>
      <c r="CPT1420" s="333"/>
      <c r="CPU1420" s="333"/>
      <c r="CPV1420" s="333"/>
      <c r="CPW1420" s="333"/>
      <c r="CPX1420" s="333"/>
      <c r="CPY1420" s="333"/>
      <c r="CPZ1420" s="333"/>
      <c r="CQA1420" s="333"/>
      <c r="CQB1420" s="333"/>
      <c r="CQC1420" s="333"/>
      <c r="CQD1420" s="333"/>
      <c r="CQE1420" s="333"/>
      <c r="CQF1420" s="333"/>
      <c r="CQG1420" s="333"/>
      <c r="CQH1420" s="333"/>
      <c r="CQI1420" s="333"/>
      <c r="CQJ1420" s="333"/>
      <c r="CQK1420" s="333"/>
      <c r="CQL1420" s="333"/>
      <c r="CQM1420" s="333"/>
      <c r="CQN1420" s="333"/>
      <c r="CQO1420" s="333"/>
      <c r="CQP1420" s="333"/>
      <c r="CQQ1420" s="333"/>
      <c r="CQR1420" s="333"/>
      <c r="CQS1420" s="333"/>
      <c r="CQT1420" s="333"/>
      <c r="CQU1420" s="333"/>
      <c r="CQV1420" s="333"/>
      <c r="CQW1420" s="333"/>
      <c r="CQX1420" s="333"/>
      <c r="CQY1420" s="333"/>
      <c r="CQZ1420" s="333"/>
      <c r="CRA1420" s="333"/>
      <c r="CRB1420" s="333"/>
      <c r="CRC1420" s="333"/>
      <c r="CRD1420" s="333"/>
      <c r="CRE1420" s="333"/>
      <c r="CRF1420" s="333"/>
      <c r="CRG1420" s="333"/>
      <c r="CRH1420" s="333"/>
      <c r="CRI1420" s="333"/>
      <c r="CRJ1420" s="333"/>
      <c r="CRK1420" s="333"/>
      <c r="CRL1420" s="333"/>
      <c r="CRM1420" s="333"/>
      <c r="CRN1420" s="333"/>
      <c r="CRO1420" s="333"/>
      <c r="CRP1420" s="333"/>
      <c r="CRQ1420" s="333"/>
      <c r="CRR1420" s="333"/>
      <c r="CRS1420" s="333"/>
      <c r="CRT1420" s="333"/>
      <c r="CRU1420" s="333"/>
      <c r="CRV1420" s="333"/>
      <c r="CRW1420" s="333"/>
      <c r="CRX1420" s="333"/>
      <c r="CRY1420" s="333"/>
      <c r="CRZ1420" s="333"/>
      <c r="CSA1420" s="333"/>
      <c r="CSB1420" s="333"/>
      <c r="CSC1420" s="333"/>
      <c r="CSD1420" s="333"/>
      <c r="CSE1420" s="333"/>
      <c r="CSF1420" s="333"/>
      <c r="CSG1420" s="333"/>
      <c r="CSH1420" s="333"/>
      <c r="CSI1420" s="333"/>
      <c r="CSJ1420" s="333"/>
      <c r="CSK1420" s="333"/>
      <c r="CSL1420" s="333"/>
      <c r="CSM1420" s="333"/>
      <c r="CSN1420" s="333"/>
      <c r="CSO1420" s="333"/>
      <c r="CSP1420" s="333"/>
      <c r="CSQ1420" s="333"/>
      <c r="CSR1420" s="333"/>
      <c r="CSS1420" s="333"/>
      <c r="CST1420" s="333"/>
      <c r="CSU1420" s="333"/>
      <c r="CSV1420" s="333"/>
      <c r="CSW1420" s="333"/>
      <c r="CSX1420" s="333"/>
      <c r="CSY1420" s="333"/>
      <c r="CSZ1420" s="333"/>
      <c r="CTA1420" s="333"/>
      <c r="CTB1420" s="333"/>
      <c r="CTC1420" s="333"/>
      <c r="CTD1420" s="333"/>
      <c r="CTE1420" s="333"/>
      <c r="CTF1420" s="333"/>
      <c r="CTG1420" s="333"/>
      <c r="CTH1420" s="333"/>
      <c r="CTI1420" s="333"/>
      <c r="CTJ1420" s="333"/>
      <c r="CTK1420" s="333"/>
      <c r="CTL1420" s="333"/>
      <c r="CTM1420" s="333"/>
      <c r="CTN1420" s="333"/>
      <c r="CTO1420" s="333"/>
      <c r="CTP1420" s="333"/>
      <c r="CTQ1420" s="333"/>
      <c r="CTR1420" s="333"/>
      <c r="CTS1420" s="333"/>
      <c r="CTT1420" s="333"/>
      <c r="CTU1420" s="333"/>
      <c r="CTV1420" s="333"/>
      <c r="CTW1420" s="333"/>
      <c r="CTX1420" s="333"/>
      <c r="CTY1420" s="333"/>
      <c r="CTZ1420" s="333"/>
      <c r="CUA1420" s="333"/>
      <c r="CUB1420" s="333"/>
      <c r="CUC1420" s="333"/>
      <c r="CUD1420" s="333"/>
      <c r="CUE1420" s="333"/>
      <c r="CUF1420" s="333"/>
      <c r="CUG1420" s="333"/>
      <c r="CUH1420" s="333"/>
      <c r="CUI1420" s="333"/>
      <c r="CUJ1420" s="333"/>
      <c r="CUK1420" s="333"/>
      <c r="CUL1420" s="333"/>
      <c r="CUM1420" s="333"/>
      <c r="CUN1420" s="333"/>
      <c r="CUO1420" s="333"/>
      <c r="CUP1420" s="333"/>
      <c r="CUQ1420" s="333"/>
      <c r="CUR1420" s="333"/>
      <c r="CUS1420" s="333"/>
      <c r="CUT1420" s="333"/>
      <c r="CUU1420" s="333"/>
      <c r="CUV1420" s="333"/>
      <c r="CUW1420" s="333"/>
      <c r="CUX1420" s="333"/>
      <c r="CUY1420" s="333"/>
      <c r="CUZ1420" s="333"/>
      <c r="CVA1420" s="333"/>
      <c r="CVB1420" s="333"/>
      <c r="CVC1420" s="333"/>
      <c r="CVD1420" s="333"/>
      <c r="CVE1420" s="333"/>
      <c r="CVF1420" s="333"/>
      <c r="CVG1420" s="333"/>
      <c r="CVH1420" s="333"/>
      <c r="CVI1420" s="333"/>
      <c r="CVJ1420" s="333"/>
      <c r="CVK1420" s="333"/>
      <c r="CVL1420" s="333"/>
      <c r="CVM1420" s="333"/>
      <c r="CVN1420" s="333"/>
      <c r="CVO1420" s="333"/>
      <c r="CVP1420" s="333"/>
      <c r="CVQ1420" s="333"/>
      <c r="CVR1420" s="333"/>
      <c r="CVS1420" s="333"/>
      <c r="CVT1420" s="333"/>
      <c r="CVU1420" s="333"/>
      <c r="CVV1420" s="333"/>
      <c r="CVW1420" s="333"/>
      <c r="CVX1420" s="333"/>
      <c r="CVY1420" s="333"/>
      <c r="CVZ1420" s="333"/>
      <c r="CWA1420" s="333"/>
      <c r="CWB1420" s="333"/>
      <c r="CWC1420" s="333"/>
      <c r="CWD1420" s="333"/>
      <c r="CWE1420" s="333"/>
      <c r="CWF1420" s="333"/>
      <c r="CWG1420" s="333"/>
      <c r="CWH1420" s="333"/>
      <c r="CWI1420" s="333"/>
      <c r="CWJ1420" s="333"/>
      <c r="CWK1420" s="333"/>
      <c r="CWL1420" s="333"/>
      <c r="CWM1420" s="333"/>
      <c r="CWN1420" s="333"/>
      <c r="CWO1420" s="333"/>
      <c r="CWP1420" s="333"/>
      <c r="CWQ1420" s="333"/>
      <c r="CWR1420" s="333"/>
      <c r="CWS1420" s="333"/>
      <c r="CWT1420" s="333"/>
      <c r="CWU1420" s="333"/>
      <c r="CWV1420" s="333"/>
      <c r="CWW1420" s="333"/>
      <c r="CWX1420" s="333"/>
      <c r="CWY1420" s="333"/>
      <c r="CWZ1420" s="333"/>
      <c r="CXA1420" s="333"/>
      <c r="CXB1420" s="333"/>
      <c r="CXC1420" s="333"/>
      <c r="CXD1420" s="333"/>
      <c r="CXE1420" s="333"/>
      <c r="CXF1420" s="333"/>
      <c r="CXG1420" s="333"/>
      <c r="CXH1420" s="333"/>
      <c r="CXI1420" s="333"/>
      <c r="CXJ1420" s="333"/>
      <c r="CXK1420" s="333"/>
      <c r="CXL1420" s="333"/>
      <c r="CXM1420" s="333"/>
      <c r="CXN1420" s="333"/>
      <c r="CXO1420" s="333"/>
      <c r="CXP1420" s="333"/>
      <c r="CXQ1420" s="333"/>
      <c r="CXR1420" s="333"/>
      <c r="CXS1420" s="333"/>
      <c r="CXT1420" s="333"/>
      <c r="CXU1420" s="333"/>
      <c r="CXV1420" s="333"/>
      <c r="CXW1420" s="333"/>
      <c r="CXX1420" s="333"/>
      <c r="CXY1420" s="333"/>
      <c r="CXZ1420" s="333"/>
      <c r="CYA1420" s="333"/>
      <c r="CYB1420" s="333"/>
      <c r="CYC1420" s="333"/>
      <c r="CYD1420" s="333"/>
      <c r="CYE1420" s="333"/>
      <c r="CYF1420" s="333"/>
      <c r="CYG1420" s="333"/>
      <c r="CYH1420" s="333"/>
      <c r="CYI1420" s="333"/>
      <c r="CYJ1420" s="333"/>
      <c r="CYK1420" s="333"/>
      <c r="CYL1420" s="333"/>
      <c r="CYM1420" s="333"/>
      <c r="CYN1420" s="333"/>
      <c r="CYO1420" s="333"/>
      <c r="CYP1420" s="333"/>
      <c r="CYQ1420" s="333"/>
      <c r="CYR1420" s="333"/>
      <c r="CYS1420" s="333"/>
      <c r="CYT1420" s="333"/>
      <c r="CYU1420" s="333"/>
      <c r="CYV1420" s="333"/>
      <c r="CYW1420" s="333"/>
      <c r="CYX1420" s="333"/>
      <c r="CYY1420" s="333"/>
      <c r="CYZ1420" s="333"/>
      <c r="CZA1420" s="333"/>
      <c r="CZB1420" s="333"/>
      <c r="CZC1420" s="333"/>
      <c r="CZD1420" s="333"/>
      <c r="CZE1420" s="333"/>
      <c r="CZF1420" s="333"/>
      <c r="CZG1420" s="333"/>
      <c r="CZH1420" s="333"/>
      <c r="CZI1420" s="333"/>
      <c r="CZJ1420" s="333"/>
      <c r="CZK1420" s="333"/>
      <c r="CZL1420" s="333"/>
      <c r="CZM1420" s="333"/>
      <c r="CZN1420" s="333"/>
      <c r="CZO1420" s="333"/>
      <c r="CZP1420" s="333"/>
      <c r="CZQ1420" s="333"/>
      <c r="CZR1420" s="333"/>
      <c r="CZS1420" s="333"/>
      <c r="CZT1420" s="333"/>
      <c r="CZU1420" s="333"/>
      <c r="CZV1420" s="333"/>
      <c r="CZW1420" s="333"/>
      <c r="CZX1420" s="333"/>
      <c r="CZY1420" s="333"/>
      <c r="CZZ1420" s="333"/>
      <c r="DAA1420" s="333"/>
      <c r="DAB1420" s="333"/>
      <c r="DAC1420" s="333"/>
      <c r="DAD1420" s="333"/>
      <c r="DAE1420" s="333"/>
      <c r="DAF1420" s="333"/>
      <c r="DAG1420" s="333"/>
      <c r="DAH1420" s="333"/>
      <c r="DAI1420" s="333"/>
      <c r="DAJ1420" s="333"/>
      <c r="DAK1420" s="333"/>
      <c r="DAL1420" s="333"/>
      <c r="DAM1420" s="333"/>
      <c r="DAN1420" s="333"/>
      <c r="DAO1420" s="333"/>
      <c r="DAP1420" s="333"/>
      <c r="DAQ1420" s="333"/>
      <c r="DAR1420" s="333"/>
      <c r="DAS1420" s="333"/>
      <c r="DAT1420" s="333"/>
      <c r="DAU1420" s="333"/>
      <c r="DAV1420" s="333"/>
      <c r="DAW1420" s="333"/>
      <c r="DAX1420" s="333"/>
      <c r="DAY1420" s="333"/>
      <c r="DAZ1420" s="333"/>
      <c r="DBA1420" s="333"/>
      <c r="DBB1420" s="333"/>
      <c r="DBC1420" s="333"/>
      <c r="DBD1420" s="333"/>
      <c r="DBE1420" s="333"/>
      <c r="DBF1420" s="333"/>
      <c r="DBG1420" s="333"/>
      <c r="DBH1420" s="333"/>
      <c r="DBI1420" s="333"/>
      <c r="DBJ1420" s="333"/>
      <c r="DBK1420" s="333"/>
      <c r="DBL1420" s="333"/>
      <c r="DBM1420" s="333"/>
      <c r="DBN1420" s="333"/>
      <c r="DBO1420" s="333"/>
      <c r="DBP1420" s="333"/>
      <c r="DBQ1420" s="333"/>
      <c r="DBR1420" s="333"/>
      <c r="DBS1420" s="333"/>
      <c r="DBT1420" s="333"/>
      <c r="DBU1420" s="333"/>
      <c r="DBV1420" s="333"/>
      <c r="DBW1420" s="333"/>
      <c r="DBX1420" s="333"/>
      <c r="DBY1420" s="333"/>
      <c r="DBZ1420" s="333"/>
      <c r="DCA1420" s="333"/>
      <c r="DCB1420" s="333"/>
      <c r="DCC1420" s="333"/>
      <c r="DCD1420" s="333"/>
      <c r="DCE1420" s="333"/>
      <c r="DCF1420" s="333"/>
      <c r="DCG1420" s="333"/>
      <c r="DCH1420" s="333"/>
      <c r="DCI1420" s="333"/>
      <c r="DCJ1420" s="333"/>
      <c r="DCK1420" s="333"/>
      <c r="DCL1420" s="333"/>
      <c r="DCM1420" s="333"/>
      <c r="DCN1420" s="333"/>
      <c r="DCO1420" s="333"/>
      <c r="DCP1420" s="333"/>
      <c r="DCQ1420" s="333"/>
      <c r="DCR1420" s="333"/>
      <c r="DCS1420" s="333"/>
      <c r="DCT1420" s="333"/>
      <c r="DCU1420" s="333"/>
      <c r="DCV1420" s="333"/>
      <c r="DCW1420" s="333"/>
      <c r="DCX1420" s="333"/>
      <c r="DCY1420" s="333"/>
      <c r="DCZ1420" s="333"/>
      <c r="DDA1420" s="333"/>
      <c r="DDB1420" s="333"/>
      <c r="DDC1420" s="333"/>
      <c r="DDD1420" s="333"/>
      <c r="DDE1420" s="333"/>
      <c r="DDF1420" s="333"/>
      <c r="DDG1420" s="333"/>
      <c r="DDH1420" s="333"/>
      <c r="DDI1420" s="333"/>
      <c r="DDJ1420" s="333"/>
      <c r="DDK1420" s="333"/>
      <c r="DDL1420" s="333"/>
      <c r="DDM1420" s="333"/>
      <c r="DDN1420" s="333"/>
      <c r="DDO1420" s="333"/>
      <c r="DDP1420" s="333"/>
      <c r="DDQ1420" s="333"/>
      <c r="DDR1420" s="333"/>
      <c r="DDS1420" s="333"/>
      <c r="DDT1420" s="333"/>
      <c r="DDU1420" s="333"/>
      <c r="DDV1420" s="333"/>
      <c r="DDW1420" s="333"/>
      <c r="DDX1420" s="333"/>
      <c r="DDY1420" s="333"/>
      <c r="DDZ1420" s="333"/>
      <c r="DEA1420" s="333"/>
      <c r="DEB1420" s="333"/>
      <c r="DEC1420" s="333"/>
      <c r="DED1420" s="333"/>
      <c r="DEE1420" s="333"/>
      <c r="DEF1420" s="333"/>
      <c r="DEG1420" s="333"/>
      <c r="DEH1420" s="333"/>
      <c r="DEI1420" s="333"/>
      <c r="DEJ1420" s="333"/>
      <c r="DEK1420" s="333"/>
      <c r="DEL1420" s="333"/>
      <c r="DEM1420" s="333"/>
      <c r="DEN1420" s="333"/>
      <c r="DEO1420" s="333"/>
      <c r="DEP1420" s="333"/>
      <c r="DEQ1420" s="333"/>
      <c r="DER1420" s="333"/>
      <c r="DES1420" s="333"/>
      <c r="DET1420" s="333"/>
      <c r="DEU1420" s="333"/>
      <c r="DEV1420" s="333"/>
      <c r="DEW1420" s="333"/>
      <c r="DEX1420" s="333"/>
      <c r="DEY1420" s="333"/>
      <c r="DEZ1420" s="333"/>
      <c r="DFA1420" s="333"/>
      <c r="DFB1420" s="333"/>
      <c r="DFC1420" s="333"/>
      <c r="DFD1420" s="333"/>
      <c r="DFE1420" s="333"/>
      <c r="DFF1420" s="333"/>
      <c r="DFG1420" s="333"/>
      <c r="DFH1420" s="333"/>
      <c r="DFI1420" s="333"/>
      <c r="DFJ1420" s="333"/>
      <c r="DFK1420" s="333"/>
      <c r="DFL1420" s="333"/>
      <c r="DFM1420" s="333"/>
      <c r="DFN1420" s="333"/>
      <c r="DFO1420" s="333"/>
      <c r="DFP1420" s="333"/>
      <c r="DFQ1420" s="333"/>
      <c r="DFR1420" s="333"/>
      <c r="DFS1420" s="333"/>
      <c r="DFT1420" s="333"/>
      <c r="DFU1420" s="333"/>
      <c r="DFV1420" s="333"/>
      <c r="DFW1420" s="333"/>
      <c r="DFX1420" s="333"/>
      <c r="DFY1420" s="333"/>
      <c r="DFZ1420" s="333"/>
      <c r="DGA1420" s="333"/>
      <c r="DGB1420" s="333"/>
      <c r="DGC1420" s="333"/>
      <c r="DGD1420" s="333"/>
      <c r="DGE1420" s="333"/>
      <c r="DGF1420" s="333"/>
      <c r="DGG1420" s="333"/>
      <c r="DGH1420" s="333"/>
      <c r="DGI1420" s="333"/>
      <c r="DGJ1420" s="333"/>
      <c r="DGK1420" s="333"/>
      <c r="DGL1420" s="333"/>
      <c r="DGM1420" s="333"/>
      <c r="DGN1420" s="333"/>
      <c r="DGO1420" s="333"/>
      <c r="DGP1420" s="333"/>
      <c r="DGQ1420" s="333"/>
      <c r="DGR1420" s="333"/>
      <c r="DGS1420" s="333"/>
      <c r="DGT1420" s="333"/>
      <c r="DGU1420" s="333"/>
      <c r="DGV1420" s="333"/>
      <c r="DGW1420" s="333"/>
      <c r="DGX1420" s="333"/>
      <c r="DGY1420" s="333"/>
      <c r="DGZ1420" s="333"/>
      <c r="DHA1420" s="333"/>
      <c r="DHB1420" s="333"/>
      <c r="DHC1420" s="333"/>
      <c r="DHD1420" s="333"/>
      <c r="DHE1420" s="333"/>
      <c r="DHF1420" s="333"/>
      <c r="DHG1420" s="333"/>
      <c r="DHH1420" s="333"/>
      <c r="DHI1420" s="333"/>
      <c r="DHJ1420" s="333"/>
      <c r="DHK1420" s="333"/>
      <c r="DHL1420" s="333"/>
      <c r="DHM1420" s="333"/>
      <c r="DHN1420" s="333"/>
      <c r="DHO1420" s="333"/>
      <c r="DHP1420" s="333"/>
      <c r="DHQ1420" s="333"/>
      <c r="DHR1420" s="333"/>
      <c r="DHS1420" s="333"/>
      <c r="DHT1420" s="333"/>
      <c r="DHU1420" s="333"/>
      <c r="DHV1420" s="333"/>
      <c r="DHW1420" s="333"/>
      <c r="DHX1420" s="333"/>
      <c r="DHY1420" s="333"/>
      <c r="DHZ1420" s="333"/>
      <c r="DIA1420" s="333"/>
      <c r="DIB1420" s="333"/>
      <c r="DIC1420" s="333"/>
      <c r="DID1420" s="333"/>
      <c r="DIE1420" s="333"/>
      <c r="DIF1420" s="333"/>
      <c r="DIG1420" s="333"/>
      <c r="DIH1420" s="333"/>
      <c r="DII1420" s="333"/>
      <c r="DIJ1420" s="333"/>
      <c r="DIK1420" s="333"/>
      <c r="DIL1420" s="333"/>
      <c r="DIM1420" s="333"/>
      <c r="DIN1420" s="333"/>
      <c r="DIO1420" s="333"/>
      <c r="DIP1420" s="333"/>
      <c r="DIQ1420" s="333"/>
      <c r="DIR1420" s="333"/>
      <c r="DIS1420" s="333"/>
      <c r="DIT1420" s="333"/>
      <c r="DIU1420" s="333"/>
      <c r="DIV1420" s="333"/>
      <c r="DIW1420" s="333"/>
      <c r="DIX1420" s="333"/>
      <c r="DIY1420" s="333"/>
      <c r="DIZ1420" s="333"/>
      <c r="DJA1420" s="333"/>
      <c r="DJB1420" s="333"/>
      <c r="DJC1420" s="333"/>
      <c r="DJD1420" s="333"/>
      <c r="DJE1420" s="333"/>
      <c r="DJF1420" s="333"/>
      <c r="DJG1420" s="333"/>
      <c r="DJH1420" s="333"/>
      <c r="DJI1420" s="333"/>
      <c r="DJJ1420" s="333"/>
      <c r="DJK1420" s="333"/>
      <c r="DJL1420" s="333"/>
      <c r="DJM1420" s="333"/>
      <c r="DJN1420" s="333"/>
      <c r="DJO1420" s="333"/>
      <c r="DJP1420" s="333"/>
      <c r="DJQ1420" s="333"/>
      <c r="DJR1420" s="333"/>
      <c r="DJS1420" s="333"/>
      <c r="DJT1420" s="333"/>
      <c r="DJU1420" s="333"/>
      <c r="DJV1420" s="333"/>
      <c r="DJW1420" s="333"/>
      <c r="DJX1420" s="333"/>
      <c r="DJY1420" s="333"/>
      <c r="DJZ1420" s="333"/>
      <c r="DKA1420" s="333"/>
      <c r="DKB1420" s="333"/>
      <c r="DKC1420" s="333"/>
      <c r="DKD1420" s="333"/>
      <c r="DKE1420" s="333"/>
      <c r="DKF1420" s="333"/>
      <c r="DKG1420" s="333"/>
      <c r="DKH1420" s="333"/>
      <c r="DKI1420" s="333"/>
      <c r="DKJ1420" s="333"/>
      <c r="DKK1420" s="333"/>
      <c r="DKL1420" s="333"/>
      <c r="DKM1420" s="333"/>
      <c r="DKN1420" s="333"/>
      <c r="DKO1420" s="333"/>
      <c r="DKP1420" s="333"/>
      <c r="DKQ1420" s="333"/>
      <c r="DKR1420" s="333"/>
      <c r="DKS1420" s="333"/>
      <c r="DKT1420" s="333"/>
      <c r="DKU1420" s="333"/>
      <c r="DKV1420" s="333"/>
      <c r="DKW1420" s="333"/>
      <c r="DKX1420" s="333"/>
      <c r="DKY1420" s="333"/>
      <c r="DKZ1420" s="333"/>
      <c r="DLA1420" s="333"/>
      <c r="DLB1420" s="333"/>
      <c r="DLC1420" s="333"/>
      <c r="DLD1420" s="333"/>
      <c r="DLE1420" s="333"/>
      <c r="DLF1420" s="333"/>
      <c r="DLG1420" s="333"/>
      <c r="DLH1420" s="333"/>
      <c r="DLI1420" s="333"/>
      <c r="DLJ1420" s="333"/>
      <c r="DLK1420" s="333"/>
      <c r="DLL1420" s="333"/>
      <c r="DLM1420" s="333"/>
      <c r="DLN1420" s="333"/>
      <c r="DLO1420" s="333"/>
      <c r="DLP1420" s="333"/>
      <c r="DLQ1420" s="333"/>
      <c r="DLR1420" s="333"/>
      <c r="DLS1420" s="333"/>
      <c r="DLT1420" s="333"/>
      <c r="DLU1420" s="333"/>
      <c r="DLV1420" s="333"/>
      <c r="DLW1420" s="333"/>
      <c r="DLX1420" s="333"/>
      <c r="DLY1420" s="333"/>
      <c r="DLZ1420" s="333"/>
      <c r="DMA1420" s="333"/>
      <c r="DMB1420" s="333"/>
      <c r="DMC1420" s="333"/>
      <c r="DMD1420" s="333"/>
      <c r="DME1420" s="333"/>
      <c r="DMF1420" s="333"/>
      <c r="DMG1420" s="333"/>
      <c r="DMH1420" s="333"/>
      <c r="DMI1420" s="333"/>
      <c r="DMJ1420" s="333"/>
      <c r="DMK1420" s="333"/>
      <c r="DML1420" s="333"/>
      <c r="DMM1420" s="333"/>
      <c r="DMN1420" s="333"/>
      <c r="DMO1420" s="333"/>
      <c r="DMP1420" s="333"/>
      <c r="DMQ1420" s="333"/>
      <c r="DMR1420" s="333"/>
      <c r="DMS1420" s="333"/>
      <c r="DMT1420" s="333"/>
      <c r="DMU1420" s="333"/>
      <c r="DMV1420" s="333"/>
      <c r="DMW1420" s="333"/>
      <c r="DMX1420" s="333"/>
      <c r="DMY1420" s="333"/>
      <c r="DMZ1420" s="333"/>
      <c r="DNA1420" s="333"/>
      <c r="DNB1420" s="333"/>
      <c r="DNC1420" s="333"/>
      <c r="DND1420" s="333"/>
      <c r="DNE1420" s="333"/>
      <c r="DNF1420" s="333"/>
      <c r="DNG1420" s="333"/>
      <c r="DNH1420" s="333"/>
      <c r="DNI1420" s="333"/>
      <c r="DNJ1420" s="333"/>
      <c r="DNK1420" s="333"/>
      <c r="DNL1420" s="333"/>
      <c r="DNM1420" s="333"/>
      <c r="DNN1420" s="333"/>
      <c r="DNO1420" s="333"/>
      <c r="DNP1420" s="333"/>
      <c r="DNQ1420" s="333"/>
      <c r="DNR1420" s="333"/>
      <c r="DNS1420" s="333"/>
      <c r="DNT1420" s="333"/>
      <c r="DNU1420" s="333"/>
      <c r="DNV1420" s="333"/>
      <c r="DNW1420" s="333"/>
      <c r="DNX1420" s="333"/>
      <c r="DNY1420" s="333"/>
      <c r="DNZ1420" s="333"/>
      <c r="DOA1420" s="333"/>
      <c r="DOB1420" s="333"/>
      <c r="DOC1420" s="333"/>
      <c r="DOD1420" s="333"/>
      <c r="DOE1420" s="333"/>
      <c r="DOF1420" s="333"/>
      <c r="DOG1420" s="333"/>
      <c r="DOH1420" s="333"/>
      <c r="DOI1420" s="333"/>
      <c r="DOJ1420" s="333"/>
      <c r="DOK1420" s="333"/>
      <c r="DOL1420" s="333"/>
      <c r="DOM1420" s="333"/>
      <c r="DON1420" s="333"/>
      <c r="DOO1420" s="333"/>
      <c r="DOP1420" s="333"/>
      <c r="DOQ1420" s="333"/>
      <c r="DOR1420" s="333"/>
      <c r="DOS1420" s="333"/>
      <c r="DOT1420" s="333"/>
      <c r="DOU1420" s="333"/>
      <c r="DOV1420" s="333"/>
      <c r="DOW1420" s="333"/>
      <c r="DOX1420" s="333"/>
      <c r="DOY1420" s="333"/>
      <c r="DOZ1420" s="333"/>
      <c r="DPA1420" s="333"/>
      <c r="DPB1420" s="333"/>
      <c r="DPC1420" s="333"/>
      <c r="DPD1420" s="333"/>
      <c r="DPE1420" s="333"/>
      <c r="DPF1420" s="333"/>
      <c r="DPG1420" s="333"/>
      <c r="DPH1420" s="333"/>
      <c r="DPI1420" s="333"/>
      <c r="DPJ1420" s="333"/>
      <c r="DPK1420" s="333"/>
      <c r="DPL1420" s="333"/>
      <c r="DPM1420" s="333"/>
      <c r="DPN1420" s="333"/>
      <c r="DPO1420" s="333"/>
      <c r="DPP1420" s="333"/>
      <c r="DPQ1420" s="333"/>
      <c r="DPR1420" s="333"/>
      <c r="DPS1420" s="333"/>
      <c r="DPT1420" s="333"/>
      <c r="DPU1420" s="333"/>
      <c r="DPV1420" s="333"/>
      <c r="DPW1420" s="333"/>
      <c r="DPX1420" s="333"/>
      <c r="DPY1420" s="333"/>
      <c r="DPZ1420" s="333"/>
      <c r="DQA1420" s="333"/>
      <c r="DQB1420" s="333"/>
      <c r="DQC1420" s="333"/>
      <c r="DQD1420" s="333"/>
      <c r="DQE1420" s="333"/>
      <c r="DQF1420" s="333"/>
      <c r="DQG1420" s="333"/>
      <c r="DQH1420" s="333"/>
      <c r="DQI1420" s="333"/>
      <c r="DQJ1420" s="333"/>
      <c r="DQK1420" s="333"/>
      <c r="DQL1420" s="333"/>
      <c r="DQM1420" s="333"/>
      <c r="DQN1420" s="333"/>
      <c r="DQO1420" s="333"/>
      <c r="DQP1420" s="333"/>
      <c r="DQQ1420" s="333"/>
      <c r="DQR1420" s="333"/>
      <c r="DQS1420" s="333"/>
      <c r="DQT1420" s="333"/>
      <c r="DQU1420" s="333"/>
      <c r="DQV1420" s="333"/>
      <c r="DQW1420" s="333"/>
      <c r="DQX1420" s="333"/>
      <c r="DQY1420" s="333"/>
      <c r="DQZ1420" s="333"/>
      <c r="DRA1420" s="333"/>
      <c r="DRB1420" s="333"/>
      <c r="DRC1420" s="333"/>
      <c r="DRD1420" s="333"/>
      <c r="DRE1420" s="333"/>
      <c r="DRF1420" s="333"/>
      <c r="DRG1420" s="333"/>
      <c r="DRH1420" s="333"/>
      <c r="DRI1420" s="333"/>
      <c r="DRJ1420" s="333"/>
      <c r="DRK1420" s="333"/>
      <c r="DRL1420" s="333"/>
      <c r="DRM1420" s="333"/>
      <c r="DRN1420" s="333"/>
      <c r="DRO1420" s="333"/>
      <c r="DRP1420" s="333"/>
      <c r="DRQ1420" s="333"/>
      <c r="DRR1420" s="333"/>
      <c r="DRS1420" s="333"/>
      <c r="DRT1420" s="333"/>
      <c r="DRU1420" s="333"/>
      <c r="DRV1420" s="333"/>
      <c r="DRW1420" s="333"/>
      <c r="DRX1420" s="333"/>
      <c r="DRY1420" s="333"/>
      <c r="DRZ1420" s="333"/>
      <c r="DSA1420" s="333"/>
      <c r="DSB1420" s="333"/>
      <c r="DSC1420" s="333"/>
      <c r="DSD1420" s="333"/>
      <c r="DSE1420" s="333"/>
      <c r="DSF1420" s="333"/>
      <c r="DSG1420" s="333"/>
      <c r="DSH1420" s="333"/>
      <c r="DSI1420" s="333"/>
      <c r="DSJ1420" s="333"/>
      <c r="DSK1420" s="333"/>
      <c r="DSL1420" s="333"/>
      <c r="DSM1420" s="333"/>
      <c r="DSN1420" s="333"/>
      <c r="DSO1420" s="333"/>
      <c r="DSP1420" s="333"/>
      <c r="DSQ1420" s="333"/>
      <c r="DSR1420" s="333"/>
      <c r="DSS1420" s="333"/>
      <c r="DST1420" s="333"/>
      <c r="DSU1420" s="333"/>
      <c r="DSV1420" s="333"/>
      <c r="DSW1420" s="333"/>
      <c r="DSX1420" s="333"/>
      <c r="DSY1420" s="333"/>
      <c r="DSZ1420" s="333"/>
      <c r="DTA1420" s="333"/>
      <c r="DTB1420" s="333"/>
      <c r="DTC1420" s="333"/>
      <c r="DTD1420" s="333"/>
      <c r="DTE1420" s="333"/>
      <c r="DTF1420" s="333"/>
      <c r="DTG1420" s="333"/>
      <c r="DTH1420" s="333"/>
      <c r="DTI1420" s="333"/>
      <c r="DTJ1420" s="333"/>
      <c r="DTK1420" s="333"/>
      <c r="DTL1420" s="333"/>
      <c r="DTM1420" s="333"/>
      <c r="DTN1420" s="333"/>
      <c r="DTO1420" s="333"/>
      <c r="DTP1420" s="333"/>
      <c r="DTQ1420" s="333"/>
      <c r="DTR1420" s="333"/>
      <c r="DTS1420" s="333"/>
      <c r="DTT1420" s="333"/>
      <c r="DTU1420" s="333"/>
      <c r="DTV1420" s="333"/>
      <c r="DTW1420" s="333"/>
      <c r="DTX1420" s="333"/>
      <c r="DTY1420" s="333"/>
      <c r="DTZ1420" s="333"/>
      <c r="DUA1420" s="333"/>
      <c r="DUB1420" s="333"/>
      <c r="DUC1420" s="333"/>
      <c r="DUD1420" s="333"/>
      <c r="DUE1420" s="333"/>
      <c r="DUF1420" s="333"/>
      <c r="DUG1420" s="333"/>
      <c r="DUH1420" s="333"/>
      <c r="DUI1420" s="333"/>
      <c r="DUJ1420" s="333"/>
      <c r="DUK1420" s="333"/>
      <c r="DUL1420" s="333"/>
      <c r="DUM1420" s="333"/>
      <c r="DUN1420" s="333"/>
      <c r="DUO1420" s="333"/>
      <c r="DUP1420" s="333"/>
      <c r="DUQ1420" s="333"/>
      <c r="DUR1420" s="333"/>
      <c r="DUS1420" s="333"/>
      <c r="DUT1420" s="333"/>
      <c r="DUU1420" s="333"/>
      <c r="DUV1420" s="333"/>
      <c r="DUW1420" s="333"/>
      <c r="DUX1420" s="333"/>
      <c r="DUY1420" s="333"/>
      <c r="DUZ1420" s="333"/>
      <c r="DVA1420" s="333"/>
      <c r="DVB1420" s="333"/>
      <c r="DVC1420" s="333"/>
      <c r="DVD1420" s="333"/>
      <c r="DVE1420" s="333"/>
      <c r="DVF1420" s="333"/>
      <c r="DVG1420" s="333"/>
      <c r="DVH1420" s="333"/>
      <c r="DVI1420" s="333"/>
      <c r="DVJ1420" s="333"/>
      <c r="DVK1420" s="333"/>
      <c r="DVL1420" s="333"/>
      <c r="DVM1420" s="333"/>
      <c r="DVN1420" s="333"/>
      <c r="DVO1420" s="333"/>
      <c r="DVP1420" s="333"/>
      <c r="DVQ1420" s="333"/>
      <c r="DVR1420" s="333"/>
      <c r="DVS1420" s="333"/>
      <c r="DVT1420" s="333"/>
      <c r="DVU1420" s="333"/>
      <c r="DVV1420" s="333"/>
      <c r="DVW1420" s="333"/>
      <c r="DVX1420" s="333"/>
      <c r="DVY1420" s="333"/>
      <c r="DVZ1420" s="333"/>
      <c r="DWA1420" s="333"/>
      <c r="DWB1420" s="333"/>
      <c r="DWC1420" s="333"/>
      <c r="DWD1420" s="333"/>
      <c r="DWE1420" s="333"/>
      <c r="DWF1420" s="333"/>
      <c r="DWG1420" s="333"/>
      <c r="DWH1420" s="333"/>
      <c r="DWI1420" s="333"/>
      <c r="DWJ1420" s="333"/>
      <c r="DWK1420" s="333"/>
      <c r="DWL1420" s="333"/>
      <c r="DWM1420" s="333"/>
      <c r="DWN1420" s="333"/>
      <c r="DWO1420" s="333"/>
      <c r="DWP1420" s="333"/>
      <c r="DWQ1420" s="333"/>
      <c r="DWR1420" s="333"/>
      <c r="DWS1420" s="333"/>
      <c r="DWT1420" s="333"/>
      <c r="DWU1420" s="333"/>
      <c r="DWV1420" s="333"/>
      <c r="DWW1420" s="333"/>
      <c r="DWX1420" s="333"/>
      <c r="DWY1420" s="333"/>
      <c r="DWZ1420" s="333"/>
      <c r="DXA1420" s="333"/>
      <c r="DXB1420" s="333"/>
      <c r="DXC1420" s="333"/>
      <c r="DXD1420" s="333"/>
      <c r="DXE1420" s="333"/>
      <c r="DXF1420" s="333"/>
      <c r="DXG1420" s="333"/>
      <c r="DXH1420" s="333"/>
      <c r="DXI1420" s="333"/>
      <c r="DXJ1420" s="333"/>
      <c r="DXK1420" s="333"/>
      <c r="DXL1420" s="333"/>
      <c r="DXM1420" s="333"/>
      <c r="DXN1420" s="333"/>
      <c r="DXO1420" s="333"/>
      <c r="DXP1420" s="333"/>
      <c r="DXQ1420" s="333"/>
      <c r="DXR1420" s="333"/>
      <c r="DXS1420" s="333"/>
      <c r="DXT1420" s="333"/>
      <c r="DXU1420" s="333"/>
      <c r="DXV1420" s="333"/>
      <c r="DXW1420" s="333"/>
      <c r="DXX1420" s="333"/>
      <c r="DXY1420" s="333"/>
      <c r="DXZ1420" s="333"/>
      <c r="DYA1420" s="333"/>
      <c r="DYB1420" s="333"/>
      <c r="DYC1420" s="333"/>
      <c r="DYD1420" s="333"/>
      <c r="DYE1420" s="333"/>
      <c r="DYF1420" s="333"/>
      <c r="DYG1420" s="333"/>
      <c r="DYH1420" s="333"/>
      <c r="DYI1420" s="333"/>
      <c r="DYJ1420" s="333"/>
      <c r="DYK1420" s="333"/>
      <c r="DYL1420" s="333"/>
      <c r="DYM1420" s="333"/>
      <c r="DYN1420" s="333"/>
      <c r="DYO1420" s="333"/>
      <c r="DYP1420" s="333"/>
      <c r="DYQ1420" s="333"/>
      <c r="DYR1420" s="333"/>
      <c r="DYS1420" s="333"/>
      <c r="DYT1420" s="333"/>
      <c r="DYU1420" s="333"/>
      <c r="DYV1420" s="333"/>
      <c r="DYW1420" s="333"/>
      <c r="DYX1420" s="333"/>
      <c r="DYY1420" s="333"/>
      <c r="DYZ1420" s="333"/>
      <c r="DZA1420" s="333"/>
      <c r="DZB1420" s="333"/>
      <c r="DZC1420" s="333"/>
      <c r="DZD1420" s="333"/>
      <c r="DZE1420" s="333"/>
      <c r="DZF1420" s="333"/>
      <c r="DZG1420" s="333"/>
      <c r="DZH1420" s="333"/>
      <c r="DZI1420" s="333"/>
      <c r="DZJ1420" s="333"/>
      <c r="DZK1420" s="333"/>
      <c r="DZL1420" s="333"/>
      <c r="DZM1420" s="333"/>
      <c r="DZN1420" s="333"/>
      <c r="DZO1420" s="333"/>
      <c r="DZP1420" s="333"/>
      <c r="DZQ1420" s="333"/>
      <c r="DZR1420" s="333"/>
      <c r="DZS1420" s="333"/>
      <c r="DZT1420" s="333"/>
      <c r="DZU1420" s="333"/>
      <c r="DZV1420" s="333"/>
      <c r="DZW1420" s="333"/>
      <c r="DZX1420" s="333"/>
      <c r="DZY1420" s="333"/>
      <c r="DZZ1420" s="333"/>
      <c r="EAA1420" s="333"/>
      <c r="EAB1420" s="333"/>
      <c r="EAC1420" s="333"/>
      <c r="EAD1420" s="333"/>
      <c r="EAE1420" s="333"/>
      <c r="EAF1420" s="333"/>
      <c r="EAG1420" s="333"/>
      <c r="EAH1420" s="333"/>
      <c r="EAI1420" s="333"/>
      <c r="EAJ1420" s="333"/>
      <c r="EAK1420" s="333"/>
      <c r="EAL1420" s="333"/>
      <c r="EAM1420" s="333"/>
      <c r="EAN1420" s="333"/>
      <c r="EAO1420" s="333"/>
      <c r="EAP1420" s="333"/>
      <c r="EAQ1420" s="333"/>
      <c r="EAR1420" s="333"/>
      <c r="EAS1420" s="333"/>
      <c r="EAT1420" s="333"/>
      <c r="EAU1420" s="333"/>
      <c r="EAV1420" s="333"/>
      <c r="EAW1420" s="333"/>
      <c r="EAX1420" s="333"/>
      <c r="EAY1420" s="333"/>
      <c r="EAZ1420" s="333"/>
      <c r="EBA1420" s="333"/>
      <c r="EBB1420" s="333"/>
      <c r="EBC1420" s="333"/>
      <c r="EBD1420" s="333"/>
      <c r="EBE1420" s="333"/>
      <c r="EBF1420" s="333"/>
      <c r="EBG1420" s="333"/>
      <c r="EBH1420" s="333"/>
      <c r="EBI1420" s="333"/>
      <c r="EBJ1420" s="333"/>
      <c r="EBK1420" s="333"/>
      <c r="EBL1420" s="333"/>
      <c r="EBM1420" s="333"/>
      <c r="EBN1420" s="333"/>
      <c r="EBO1420" s="333"/>
      <c r="EBP1420" s="333"/>
      <c r="EBQ1420" s="333"/>
      <c r="EBR1420" s="333"/>
      <c r="EBS1420" s="333"/>
      <c r="EBT1420" s="333"/>
      <c r="EBU1420" s="333"/>
      <c r="EBV1420" s="333"/>
      <c r="EBW1420" s="333"/>
      <c r="EBX1420" s="333"/>
      <c r="EBY1420" s="333"/>
      <c r="EBZ1420" s="333"/>
      <c r="ECA1420" s="333"/>
      <c r="ECB1420" s="333"/>
      <c r="ECC1420" s="333"/>
      <c r="ECD1420" s="333"/>
      <c r="ECE1420" s="333"/>
      <c r="ECF1420" s="333"/>
      <c r="ECG1420" s="333"/>
      <c r="ECH1420" s="333"/>
      <c r="ECI1420" s="333"/>
      <c r="ECJ1420" s="333"/>
      <c r="ECK1420" s="333"/>
      <c r="ECL1420" s="333"/>
      <c r="ECM1420" s="333"/>
      <c r="ECN1420" s="333"/>
      <c r="ECO1420" s="333"/>
      <c r="ECP1420" s="333"/>
      <c r="ECQ1420" s="333"/>
      <c r="ECR1420" s="333"/>
      <c r="ECS1420" s="333"/>
      <c r="ECT1420" s="333"/>
      <c r="ECU1420" s="333"/>
      <c r="ECV1420" s="333"/>
      <c r="ECW1420" s="333"/>
      <c r="ECX1420" s="333"/>
      <c r="ECY1420" s="333"/>
      <c r="ECZ1420" s="333"/>
      <c r="EDA1420" s="333"/>
      <c r="EDB1420" s="333"/>
      <c r="EDC1420" s="333"/>
      <c r="EDD1420" s="333"/>
      <c r="EDE1420" s="333"/>
      <c r="EDF1420" s="333"/>
      <c r="EDG1420" s="333"/>
      <c r="EDH1420" s="333"/>
      <c r="EDI1420" s="333"/>
      <c r="EDJ1420" s="333"/>
      <c r="EDK1420" s="333"/>
      <c r="EDL1420" s="333"/>
      <c r="EDM1420" s="333"/>
      <c r="EDN1420" s="333"/>
      <c r="EDO1420" s="333"/>
      <c r="EDP1420" s="333"/>
      <c r="EDQ1420" s="333"/>
      <c r="EDR1420" s="333"/>
      <c r="EDS1420" s="333"/>
      <c r="EDT1420" s="333"/>
      <c r="EDU1420" s="333"/>
      <c r="EDV1420" s="333"/>
      <c r="EDW1420" s="333"/>
      <c r="EDX1420" s="333"/>
      <c r="EDY1420" s="333"/>
      <c r="EDZ1420" s="333"/>
      <c r="EEA1420" s="333"/>
      <c r="EEB1420" s="333"/>
      <c r="EEC1420" s="333"/>
      <c r="EED1420" s="333"/>
      <c r="EEE1420" s="333"/>
      <c r="EEF1420" s="333"/>
      <c r="EEG1420" s="333"/>
      <c r="EEH1420" s="333"/>
      <c r="EEI1420" s="333"/>
      <c r="EEJ1420" s="333"/>
      <c r="EEK1420" s="333"/>
      <c r="EEL1420" s="333"/>
      <c r="EEM1420" s="333"/>
      <c r="EEN1420" s="333"/>
      <c r="EEO1420" s="333"/>
      <c r="EEP1420" s="333"/>
      <c r="EEQ1420" s="333"/>
      <c r="EER1420" s="333"/>
      <c r="EES1420" s="333"/>
      <c r="EET1420" s="333"/>
      <c r="EEU1420" s="333"/>
      <c r="EEV1420" s="333"/>
      <c r="EEW1420" s="333"/>
      <c r="EEX1420" s="333"/>
      <c r="EEY1420" s="333"/>
      <c r="EEZ1420" s="333"/>
      <c r="EFA1420" s="333"/>
      <c r="EFB1420" s="333"/>
      <c r="EFC1420" s="333"/>
      <c r="EFD1420" s="333"/>
      <c r="EFE1420" s="333"/>
      <c r="EFF1420" s="333"/>
      <c r="EFG1420" s="333"/>
      <c r="EFH1420" s="333"/>
      <c r="EFI1420" s="333"/>
      <c r="EFJ1420" s="333"/>
      <c r="EFK1420" s="333"/>
      <c r="EFL1420" s="333"/>
      <c r="EFM1420" s="333"/>
      <c r="EFN1420" s="333"/>
      <c r="EFO1420" s="333"/>
      <c r="EFP1420" s="333"/>
      <c r="EFQ1420" s="333"/>
      <c r="EFR1420" s="333"/>
      <c r="EFS1420" s="333"/>
      <c r="EFT1420" s="333"/>
      <c r="EFU1420" s="333"/>
      <c r="EFV1420" s="333"/>
      <c r="EFW1420" s="333"/>
      <c r="EFX1420" s="333"/>
      <c r="EFY1420" s="333"/>
      <c r="EFZ1420" s="333"/>
      <c r="EGA1420" s="333"/>
      <c r="EGB1420" s="333"/>
      <c r="EGC1420" s="333"/>
      <c r="EGD1420" s="333"/>
      <c r="EGE1420" s="333"/>
      <c r="EGF1420" s="333"/>
      <c r="EGG1420" s="333"/>
      <c r="EGH1420" s="333"/>
      <c r="EGI1420" s="333"/>
      <c r="EGJ1420" s="333"/>
      <c r="EGK1420" s="333"/>
      <c r="EGL1420" s="333"/>
      <c r="EGM1420" s="333"/>
      <c r="EGN1420" s="333"/>
      <c r="EGO1420" s="333"/>
      <c r="EGP1420" s="333"/>
      <c r="EGQ1420" s="333"/>
      <c r="EGR1420" s="333"/>
      <c r="EGS1420" s="333"/>
      <c r="EGT1420" s="333"/>
      <c r="EGU1420" s="333"/>
      <c r="EGV1420" s="333"/>
      <c r="EGW1420" s="333"/>
      <c r="EGX1420" s="333"/>
      <c r="EGY1420" s="333"/>
      <c r="EGZ1420" s="333"/>
      <c r="EHA1420" s="333"/>
      <c r="EHB1420" s="333"/>
      <c r="EHC1420" s="333"/>
      <c r="EHD1420" s="333"/>
      <c r="EHE1420" s="333"/>
      <c r="EHF1420" s="333"/>
      <c r="EHG1420" s="333"/>
      <c r="EHH1420" s="333"/>
      <c r="EHI1420" s="333"/>
      <c r="EHJ1420" s="333"/>
      <c r="EHK1420" s="333"/>
      <c r="EHL1420" s="333"/>
      <c r="EHM1420" s="333"/>
      <c r="EHN1420" s="333"/>
      <c r="EHO1420" s="333"/>
      <c r="EHP1420" s="333"/>
      <c r="EHQ1420" s="333"/>
      <c r="EHR1420" s="333"/>
      <c r="EHS1420" s="333"/>
      <c r="EHT1420" s="333"/>
      <c r="EHU1420" s="333"/>
      <c r="EHV1420" s="333"/>
      <c r="EHW1420" s="333"/>
      <c r="EHX1420" s="333"/>
      <c r="EHY1420" s="333"/>
      <c r="EHZ1420" s="333"/>
      <c r="EIA1420" s="333"/>
      <c r="EIB1420" s="333"/>
      <c r="EIC1420" s="333"/>
      <c r="EID1420" s="333"/>
      <c r="EIE1420" s="333"/>
      <c r="EIF1420" s="333"/>
      <c r="EIG1420" s="333"/>
      <c r="EIH1420" s="333"/>
      <c r="EII1420" s="333"/>
      <c r="EIJ1420" s="333"/>
      <c r="EIK1420" s="333"/>
      <c r="EIL1420" s="333"/>
      <c r="EIM1420" s="333"/>
      <c r="EIN1420" s="333"/>
      <c r="EIO1420" s="333"/>
      <c r="EIP1420" s="333"/>
      <c r="EIQ1420" s="333"/>
      <c r="EIR1420" s="333"/>
      <c r="EIS1420" s="333"/>
      <c r="EIT1420" s="333"/>
      <c r="EIU1420" s="333"/>
      <c r="EIV1420" s="333"/>
      <c r="EIW1420" s="333"/>
      <c r="EIX1420" s="333"/>
      <c r="EIY1420" s="333"/>
      <c r="EIZ1420" s="333"/>
      <c r="EJA1420" s="333"/>
      <c r="EJB1420" s="333"/>
      <c r="EJC1420" s="333"/>
      <c r="EJD1420" s="333"/>
      <c r="EJE1420" s="333"/>
      <c r="EJF1420" s="333"/>
      <c r="EJG1420" s="333"/>
      <c r="EJH1420" s="333"/>
      <c r="EJI1420" s="333"/>
      <c r="EJJ1420" s="333"/>
      <c r="EJK1420" s="333"/>
      <c r="EJL1420" s="333"/>
      <c r="EJM1420" s="333"/>
      <c r="EJN1420" s="333"/>
      <c r="EJO1420" s="333"/>
      <c r="EJP1420" s="333"/>
      <c r="EJQ1420" s="333"/>
      <c r="EJR1420" s="333"/>
      <c r="EJS1420" s="333"/>
      <c r="EJT1420" s="333"/>
      <c r="EJU1420" s="333"/>
      <c r="EJV1420" s="333"/>
      <c r="EJW1420" s="333"/>
      <c r="EJX1420" s="333"/>
      <c r="EJY1420" s="333"/>
      <c r="EJZ1420" s="333"/>
      <c r="EKA1420" s="333"/>
      <c r="EKB1420" s="333"/>
      <c r="EKC1420" s="333"/>
      <c r="EKD1420" s="333"/>
      <c r="EKE1420" s="333"/>
      <c r="EKF1420" s="333"/>
      <c r="EKG1420" s="333"/>
      <c r="EKH1420" s="333"/>
      <c r="EKI1420" s="333"/>
      <c r="EKJ1420" s="333"/>
      <c r="EKK1420" s="333"/>
      <c r="EKL1420" s="333"/>
      <c r="EKM1420" s="333"/>
      <c r="EKN1420" s="333"/>
      <c r="EKO1420" s="333"/>
      <c r="EKP1420" s="333"/>
      <c r="EKQ1420" s="333"/>
      <c r="EKR1420" s="333"/>
      <c r="EKS1420" s="333"/>
      <c r="EKT1420" s="333"/>
      <c r="EKU1420" s="333"/>
      <c r="EKV1420" s="333"/>
      <c r="EKW1420" s="333"/>
      <c r="EKX1420" s="333"/>
      <c r="EKY1420" s="333"/>
      <c r="EKZ1420" s="333"/>
      <c r="ELA1420" s="333"/>
      <c r="ELB1420" s="333"/>
      <c r="ELC1420" s="333"/>
      <c r="ELD1420" s="333"/>
      <c r="ELE1420" s="333"/>
      <c r="ELF1420" s="333"/>
      <c r="ELG1420" s="333"/>
      <c r="ELH1420" s="333"/>
      <c r="ELI1420" s="333"/>
      <c r="ELJ1420" s="333"/>
      <c r="ELK1420" s="333"/>
      <c r="ELL1420" s="333"/>
      <c r="ELM1420" s="333"/>
      <c r="ELN1420" s="333"/>
      <c r="ELO1420" s="333"/>
      <c r="ELP1420" s="333"/>
      <c r="ELQ1420" s="333"/>
      <c r="ELR1420" s="333"/>
      <c r="ELS1420" s="333"/>
      <c r="ELT1420" s="333"/>
      <c r="ELU1420" s="333"/>
      <c r="ELV1420" s="333"/>
      <c r="ELW1420" s="333"/>
      <c r="ELX1420" s="333"/>
      <c r="ELY1420" s="333"/>
      <c r="ELZ1420" s="333"/>
      <c r="EMA1420" s="333"/>
      <c r="EMB1420" s="333"/>
      <c r="EMC1420" s="333"/>
      <c r="EMD1420" s="333"/>
      <c r="EME1420" s="333"/>
      <c r="EMF1420" s="333"/>
      <c r="EMG1420" s="333"/>
      <c r="EMH1420" s="333"/>
      <c r="EMI1420" s="333"/>
      <c r="EMJ1420" s="333"/>
      <c r="EMK1420" s="333"/>
      <c r="EML1420" s="333"/>
      <c r="EMM1420" s="333"/>
      <c r="EMN1420" s="333"/>
      <c r="EMO1420" s="333"/>
      <c r="EMP1420" s="333"/>
      <c r="EMQ1420" s="333"/>
      <c r="EMR1420" s="333"/>
      <c r="EMS1420" s="333"/>
      <c r="EMT1420" s="333"/>
      <c r="EMU1420" s="333"/>
      <c r="EMV1420" s="333"/>
      <c r="EMW1420" s="333"/>
      <c r="EMX1420" s="333"/>
      <c r="EMY1420" s="333"/>
      <c r="EMZ1420" s="333"/>
      <c r="ENA1420" s="333"/>
      <c r="ENB1420" s="333"/>
      <c r="ENC1420" s="333"/>
      <c r="END1420" s="333"/>
      <c r="ENE1420" s="333"/>
      <c r="ENF1420" s="333"/>
      <c r="ENG1420" s="333"/>
      <c r="ENH1420" s="333"/>
      <c r="ENI1420" s="333"/>
      <c r="ENJ1420" s="333"/>
      <c r="ENK1420" s="333"/>
      <c r="ENL1420" s="333"/>
      <c r="ENM1420" s="333"/>
      <c r="ENN1420" s="333"/>
      <c r="ENO1420" s="333"/>
      <c r="ENP1420" s="333"/>
      <c r="ENQ1420" s="333"/>
      <c r="ENR1420" s="333"/>
      <c r="ENS1420" s="333"/>
      <c r="ENT1420" s="333"/>
      <c r="ENU1420" s="333"/>
      <c r="ENV1420" s="333"/>
      <c r="ENW1420" s="333"/>
      <c r="ENX1420" s="333"/>
      <c r="ENY1420" s="333"/>
      <c r="ENZ1420" s="333"/>
      <c r="EOA1420" s="333"/>
      <c r="EOB1420" s="333"/>
      <c r="EOC1420" s="333"/>
      <c r="EOD1420" s="333"/>
      <c r="EOE1420" s="333"/>
      <c r="EOF1420" s="333"/>
      <c r="EOG1420" s="333"/>
      <c r="EOH1420" s="333"/>
      <c r="EOI1420" s="333"/>
      <c r="EOJ1420" s="333"/>
      <c r="EOK1420" s="333"/>
      <c r="EOL1420" s="333"/>
      <c r="EOM1420" s="333"/>
      <c r="EON1420" s="333"/>
      <c r="EOO1420" s="333"/>
      <c r="EOP1420" s="333"/>
      <c r="EOQ1420" s="333"/>
      <c r="EOR1420" s="333"/>
      <c r="EOS1420" s="333"/>
      <c r="EOT1420" s="333"/>
      <c r="EOU1420" s="333"/>
      <c r="EOV1420" s="333"/>
      <c r="EOW1420" s="333"/>
      <c r="EOX1420" s="333"/>
      <c r="EOY1420" s="333"/>
      <c r="EOZ1420" s="333"/>
      <c r="EPA1420" s="333"/>
      <c r="EPB1420" s="333"/>
      <c r="EPC1420" s="333"/>
      <c r="EPD1420" s="333"/>
      <c r="EPE1420" s="333"/>
      <c r="EPF1420" s="333"/>
      <c r="EPG1420" s="333"/>
      <c r="EPH1420" s="333"/>
      <c r="EPI1420" s="333"/>
      <c r="EPJ1420" s="333"/>
      <c r="EPK1420" s="333"/>
      <c r="EPL1420" s="333"/>
      <c r="EPM1420" s="333"/>
      <c r="EPN1420" s="333"/>
      <c r="EPO1420" s="333"/>
      <c r="EPP1420" s="333"/>
      <c r="EPQ1420" s="333"/>
      <c r="EPR1420" s="333"/>
      <c r="EPS1420" s="333"/>
      <c r="EPT1420" s="333"/>
      <c r="EPU1420" s="333"/>
      <c r="EPV1420" s="333"/>
      <c r="EPW1420" s="333"/>
      <c r="EPX1420" s="333"/>
      <c r="EPY1420" s="333"/>
      <c r="EPZ1420" s="333"/>
      <c r="EQA1420" s="333"/>
      <c r="EQB1420" s="333"/>
      <c r="EQC1420" s="333"/>
      <c r="EQD1420" s="333"/>
      <c r="EQE1420" s="333"/>
      <c r="EQF1420" s="333"/>
      <c r="EQG1420" s="333"/>
      <c r="EQH1420" s="333"/>
      <c r="EQI1420" s="333"/>
      <c r="EQJ1420" s="333"/>
      <c r="EQK1420" s="333"/>
      <c r="EQL1420" s="333"/>
      <c r="EQM1420" s="333"/>
      <c r="EQN1420" s="333"/>
      <c r="EQO1420" s="333"/>
      <c r="EQP1420" s="333"/>
      <c r="EQQ1420" s="333"/>
      <c r="EQR1420" s="333"/>
      <c r="EQS1420" s="333"/>
      <c r="EQT1420" s="333"/>
      <c r="EQU1420" s="333"/>
      <c r="EQV1420" s="333"/>
      <c r="EQW1420" s="333"/>
      <c r="EQX1420" s="333"/>
      <c r="EQY1420" s="333"/>
      <c r="EQZ1420" s="333"/>
      <c r="ERA1420" s="333"/>
      <c r="ERB1420" s="333"/>
      <c r="ERC1420" s="333"/>
      <c r="ERD1420" s="333"/>
      <c r="ERE1420" s="333"/>
      <c r="ERF1420" s="333"/>
      <c r="ERG1420" s="333"/>
      <c r="ERH1420" s="333"/>
      <c r="ERI1420" s="333"/>
      <c r="ERJ1420" s="333"/>
      <c r="ERK1420" s="333"/>
      <c r="ERL1420" s="333"/>
      <c r="ERM1420" s="333"/>
      <c r="ERN1420" s="333"/>
      <c r="ERO1420" s="333"/>
      <c r="ERP1420" s="333"/>
      <c r="ERQ1420" s="333"/>
      <c r="ERR1420" s="333"/>
      <c r="ERS1420" s="333"/>
      <c r="ERT1420" s="333"/>
      <c r="ERU1420" s="333"/>
      <c r="ERV1420" s="333"/>
      <c r="ERW1420" s="333"/>
      <c r="ERX1420" s="333"/>
      <c r="ERY1420" s="333"/>
      <c r="ERZ1420" s="333"/>
      <c r="ESA1420" s="333"/>
      <c r="ESB1420" s="333"/>
      <c r="ESC1420" s="333"/>
      <c r="ESD1420" s="333"/>
      <c r="ESE1420" s="333"/>
      <c r="ESF1420" s="333"/>
      <c r="ESG1420" s="333"/>
      <c r="ESH1420" s="333"/>
      <c r="ESI1420" s="333"/>
      <c r="ESJ1420" s="333"/>
      <c r="ESK1420" s="333"/>
      <c r="ESL1420" s="333"/>
      <c r="ESM1420" s="333"/>
      <c r="ESN1420" s="333"/>
      <c r="ESO1420" s="333"/>
      <c r="ESP1420" s="333"/>
      <c r="ESQ1420" s="333"/>
      <c r="ESR1420" s="333"/>
      <c r="ESS1420" s="333"/>
      <c r="EST1420" s="333"/>
      <c r="ESU1420" s="333"/>
      <c r="ESV1420" s="333"/>
      <c r="ESW1420" s="333"/>
      <c r="ESX1420" s="333"/>
      <c r="ESY1420" s="333"/>
      <c r="ESZ1420" s="333"/>
      <c r="ETA1420" s="333"/>
      <c r="ETB1420" s="333"/>
      <c r="ETC1420" s="333"/>
      <c r="ETD1420" s="333"/>
      <c r="ETE1420" s="333"/>
      <c r="ETF1420" s="333"/>
      <c r="ETG1420" s="333"/>
      <c r="ETH1420" s="333"/>
      <c r="ETI1420" s="333"/>
      <c r="ETJ1420" s="333"/>
      <c r="ETK1420" s="333"/>
      <c r="ETL1420" s="333"/>
      <c r="ETM1420" s="333"/>
      <c r="ETN1420" s="333"/>
      <c r="ETO1420" s="333"/>
      <c r="ETP1420" s="333"/>
      <c r="ETQ1420" s="333"/>
      <c r="ETR1420" s="333"/>
      <c r="ETS1420" s="333"/>
      <c r="ETT1420" s="333"/>
      <c r="ETU1420" s="333"/>
      <c r="ETV1420" s="333"/>
      <c r="ETW1420" s="333"/>
      <c r="ETX1420" s="333"/>
      <c r="ETY1420" s="333"/>
      <c r="ETZ1420" s="333"/>
      <c r="EUA1420" s="333"/>
      <c r="EUB1420" s="333"/>
      <c r="EUC1420" s="333"/>
      <c r="EUD1420" s="333"/>
      <c r="EUE1420" s="333"/>
      <c r="EUF1420" s="333"/>
      <c r="EUG1420" s="333"/>
      <c r="EUH1420" s="333"/>
      <c r="EUI1420" s="333"/>
      <c r="EUJ1420" s="333"/>
      <c r="EUK1420" s="333"/>
      <c r="EUL1420" s="333"/>
      <c r="EUM1420" s="333"/>
      <c r="EUN1420" s="333"/>
      <c r="EUO1420" s="333"/>
      <c r="EUP1420" s="333"/>
      <c r="EUQ1420" s="333"/>
      <c r="EUR1420" s="333"/>
      <c r="EUS1420" s="333"/>
      <c r="EUT1420" s="333"/>
      <c r="EUU1420" s="333"/>
      <c r="EUV1420" s="333"/>
      <c r="EUW1420" s="333"/>
      <c r="EUX1420" s="333"/>
      <c r="EUY1420" s="333"/>
      <c r="EUZ1420" s="333"/>
      <c r="EVA1420" s="333"/>
      <c r="EVB1420" s="333"/>
      <c r="EVC1420" s="333"/>
      <c r="EVD1420" s="333"/>
      <c r="EVE1420" s="333"/>
      <c r="EVF1420" s="333"/>
      <c r="EVG1420" s="333"/>
      <c r="EVH1420" s="333"/>
      <c r="EVI1420" s="333"/>
      <c r="EVJ1420" s="333"/>
      <c r="EVK1420" s="333"/>
      <c r="EVL1420" s="333"/>
      <c r="EVM1420" s="333"/>
      <c r="EVN1420" s="333"/>
      <c r="EVO1420" s="333"/>
      <c r="EVP1420" s="333"/>
      <c r="EVQ1420" s="333"/>
      <c r="EVR1420" s="333"/>
      <c r="EVS1420" s="333"/>
      <c r="EVT1420" s="333"/>
      <c r="EVU1420" s="333"/>
      <c r="EVV1420" s="333"/>
      <c r="EVW1420" s="333"/>
      <c r="EVX1420" s="333"/>
      <c r="EVY1420" s="333"/>
      <c r="EVZ1420" s="333"/>
      <c r="EWA1420" s="333"/>
      <c r="EWB1420" s="333"/>
      <c r="EWC1420" s="333"/>
      <c r="EWD1420" s="333"/>
      <c r="EWE1420" s="333"/>
      <c r="EWF1420" s="333"/>
      <c r="EWG1420" s="333"/>
      <c r="EWH1420" s="333"/>
      <c r="EWI1420" s="333"/>
      <c r="EWJ1420" s="333"/>
      <c r="EWK1420" s="333"/>
      <c r="EWL1420" s="333"/>
      <c r="EWM1420" s="333"/>
      <c r="EWN1420" s="333"/>
      <c r="EWO1420" s="333"/>
      <c r="EWP1420" s="333"/>
      <c r="EWQ1420" s="333"/>
      <c r="EWR1420" s="333"/>
      <c r="EWS1420" s="333"/>
      <c r="EWT1420" s="333"/>
      <c r="EWU1420" s="333"/>
      <c r="EWV1420" s="333"/>
      <c r="EWW1420" s="333"/>
      <c r="EWX1420" s="333"/>
      <c r="EWY1420" s="333"/>
      <c r="EWZ1420" s="333"/>
      <c r="EXA1420" s="333"/>
      <c r="EXB1420" s="333"/>
      <c r="EXC1420" s="333"/>
      <c r="EXD1420" s="333"/>
      <c r="EXE1420" s="333"/>
      <c r="EXF1420" s="333"/>
      <c r="EXG1420" s="333"/>
      <c r="EXH1420" s="333"/>
      <c r="EXI1420" s="333"/>
      <c r="EXJ1420" s="333"/>
      <c r="EXK1420" s="333"/>
      <c r="EXL1420" s="333"/>
      <c r="EXM1420" s="333"/>
      <c r="EXN1420" s="333"/>
      <c r="EXO1420" s="333"/>
      <c r="EXP1420" s="333"/>
      <c r="EXQ1420" s="333"/>
      <c r="EXR1420" s="333"/>
      <c r="EXS1420" s="333"/>
      <c r="EXT1420" s="333"/>
      <c r="EXU1420" s="333"/>
      <c r="EXV1420" s="333"/>
      <c r="EXW1420" s="333"/>
      <c r="EXX1420" s="333"/>
      <c r="EXY1420" s="333"/>
      <c r="EXZ1420" s="333"/>
      <c r="EYA1420" s="333"/>
      <c r="EYB1420" s="333"/>
      <c r="EYC1420" s="333"/>
      <c r="EYD1420" s="333"/>
      <c r="EYE1420" s="333"/>
      <c r="EYF1420" s="333"/>
      <c r="EYG1420" s="333"/>
      <c r="EYH1420" s="333"/>
      <c r="EYI1420" s="333"/>
      <c r="EYJ1420" s="333"/>
      <c r="EYK1420" s="333"/>
      <c r="EYL1420" s="333"/>
      <c r="EYM1420" s="333"/>
      <c r="EYN1420" s="333"/>
      <c r="EYO1420" s="333"/>
      <c r="EYP1420" s="333"/>
      <c r="EYQ1420" s="333"/>
      <c r="EYR1420" s="333"/>
      <c r="EYS1420" s="333"/>
      <c r="EYT1420" s="333"/>
      <c r="EYU1420" s="333"/>
      <c r="EYV1420" s="333"/>
      <c r="EYW1420" s="333"/>
      <c r="EYX1420" s="333"/>
      <c r="EYY1420" s="333"/>
      <c r="EYZ1420" s="333"/>
      <c r="EZA1420" s="333"/>
      <c r="EZB1420" s="333"/>
      <c r="EZC1420" s="333"/>
      <c r="EZD1420" s="333"/>
      <c r="EZE1420" s="333"/>
      <c r="EZF1420" s="333"/>
      <c r="EZG1420" s="333"/>
      <c r="EZH1420" s="333"/>
      <c r="EZI1420" s="333"/>
      <c r="EZJ1420" s="333"/>
      <c r="EZK1420" s="333"/>
      <c r="EZL1420" s="333"/>
      <c r="EZM1420" s="333"/>
      <c r="EZN1420" s="333"/>
      <c r="EZO1420" s="333"/>
      <c r="EZP1420" s="333"/>
      <c r="EZQ1420" s="333"/>
      <c r="EZR1420" s="333"/>
      <c r="EZS1420" s="333"/>
      <c r="EZT1420" s="333"/>
      <c r="EZU1420" s="333"/>
      <c r="EZV1420" s="333"/>
      <c r="EZW1420" s="333"/>
      <c r="EZX1420" s="333"/>
      <c r="EZY1420" s="333"/>
      <c r="EZZ1420" s="333"/>
      <c r="FAA1420" s="333"/>
      <c r="FAB1420" s="333"/>
      <c r="FAC1420" s="333"/>
      <c r="FAD1420" s="333"/>
      <c r="FAE1420" s="333"/>
      <c r="FAF1420" s="333"/>
      <c r="FAG1420" s="333"/>
      <c r="FAH1420" s="333"/>
      <c r="FAI1420" s="333"/>
      <c r="FAJ1420" s="333"/>
      <c r="FAK1420" s="333"/>
      <c r="FAL1420" s="333"/>
      <c r="FAM1420" s="333"/>
      <c r="FAN1420" s="333"/>
      <c r="FAO1420" s="333"/>
      <c r="FAP1420" s="333"/>
      <c r="FAQ1420" s="333"/>
      <c r="FAR1420" s="333"/>
      <c r="FAS1420" s="333"/>
      <c r="FAT1420" s="333"/>
      <c r="FAU1420" s="333"/>
      <c r="FAV1420" s="333"/>
      <c r="FAW1420" s="333"/>
      <c r="FAX1420" s="333"/>
      <c r="FAY1420" s="333"/>
      <c r="FAZ1420" s="333"/>
      <c r="FBA1420" s="333"/>
      <c r="FBB1420" s="333"/>
      <c r="FBC1420" s="333"/>
      <c r="FBD1420" s="333"/>
      <c r="FBE1420" s="333"/>
      <c r="FBF1420" s="333"/>
      <c r="FBG1420" s="333"/>
      <c r="FBH1420" s="333"/>
      <c r="FBI1420" s="333"/>
      <c r="FBJ1420" s="333"/>
      <c r="FBK1420" s="333"/>
      <c r="FBL1420" s="333"/>
      <c r="FBM1420" s="333"/>
      <c r="FBN1420" s="333"/>
      <c r="FBO1420" s="333"/>
      <c r="FBP1420" s="333"/>
      <c r="FBQ1420" s="333"/>
      <c r="FBR1420" s="333"/>
      <c r="FBS1420" s="333"/>
      <c r="FBT1420" s="333"/>
      <c r="FBU1420" s="333"/>
      <c r="FBV1420" s="333"/>
      <c r="FBW1420" s="333"/>
      <c r="FBX1420" s="333"/>
      <c r="FBY1420" s="333"/>
      <c r="FBZ1420" s="333"/>
      <c r="FCA1420" s="333"/>
      <c r="FCB1420" s="333"/>
      <c r="FCC1420" s="333"/>
      <c r="FCD1420" s="333"/>
      <c r="FCE1420" s="333"/>
      <c r="FCF1420" s="333"/>
      <c r="FCG1420" s="333"/>
      <c r="FCH1420" s="333"/>
      <c r="FCI1420" s="333"/>
      <c r="FCJ1420" s="333"/>
      <c r="FCK1420" s="333"/>
      <c r="FCL1420" s="333"/>
      <c r="FCM1420" s="333"/>
      <c r="FCN1420" s="333"/>
      <c r="FCO1420" s="333"/>
      <c r="FCP1420" s="333"/>
      <c r="FCQ1420" s="333"/>
      <c r="FCR1420" s="333"/>
      <c r="FCS1420" s="333"/>
      <c r="FCT1420" s="333"/>
      <c r="FCU1420" s="333"/>
      <c r="FCV1420" s="333"/>
      <c r="FCW1420" s="333"/>
      <c r="FCX1420" s="333"/>
      <c r="FCY1420" s="333"/>
      <c r="FCZ1420" s="333"/>
      <c r="FDA1420" s="333"/>
      <c r="FDB1420" s="333"/>
      <c r="FDC1420" s="333"/>
      <c r="FDD1420" s="333"/>
      <c r="FDE1420" s="333"/>
      <c r="FDF1420" s="333"/>
      <c r="FDG1420" s="333"/>
      <c r="FDH1420" s="333"/>
      <c r="FDI1420" s="333"/>
      <c r="FDJ1420" s="333"/>
      <c r="FDK1420" s="333"/>
      <c r="FDL1420" s="333"/>
      <c r="FDM1420" s="333"/>
      <c r="FDN1420" s="333"/>
      <c r="FDO1420" s="333"/>
      <c r="FDP1420" s="333"/>
      <c r="FDQ1420" s="333"/>
      <c r="FDR1420" s="333"/>
      <c r="FDS1420" s="333"/>
      <c r="FDT1420" s="333"/>
      <c r="FDU1420" s="333"/>
      <c r="FDV1420" s="333"/>
      <c r="FDW1420" s="333"/>
      <c r="FDX1420" s="333"/>
      <c r="FDY1420" s="333"/>
      <c r="FDZ1420" s="333"/>
      <c r="FEA1420" s="333"/>
      <c r="FEB1420" s="333"/>
      <c r="FEC1420" s="333"/>
      <c r="FED1420" s="333"/>
      <c r="FEE1420" s="333"/>
      <c r="FEF1420" s="333"/>
      <c r="FEG1420" s="333"/>
      <c r="FEH1420" s="333"/>
      <c r="FEI1420" s="333"/>
      <c r="FEJ1420" s="333"/>
      <c r="FEK1420" s="333"/>
      <c r="FEL1420" s="333"/>
      <c r="FEM1420" s="333"/>
      <c r="FEN1420" s="333"/>
      <c r="FEO1420" s="333"/>
      <c r="FEP1420" s="333"/>
      <c r="FEQ1420" s="333"/>
      <c r="FER1420" s="333"/>
      <c r="FES1420" s="333"/>
      <c r="FET1420" s="333"/>
      <c r="FEU1420" s="333"/>
      <c r="FEV1420" s="333"/>
      <c r="FEW1420" s="333"/>
      <c r="FEX1420" s="333"/>
      <c r="FEY1420" s="333"/>
      <c r="FEZ1420" s="333"/>
      <c r="FFA1420" s="333"/>
      <c r="FFB1420" s="333"/>
      <c r="FFC1420" s="333"/>
      <c r="FFD1420" s="333"/>
      <c r="FFE1420" s="333"/>
      <c r="FFF1420" s="333"/>
      <c r="FFG1420" s="333"/>
      <c r="FFH1420" s="333"/>
      <c r="FFI1420" s="333"/>
      <c r="FFJ1420" s="333"/>
      <c r="FFK1420" s="333"/>
      <c r="FFL1420" s="333"/>
      <c r="FFM1420" s="333"/>
      <c r="FFN1420" s="333"/>
      <c r="FFO1420" s="333"/>
      <c r="FFP1420" s="333"/>
      <c r="FFQ1420" s="333"/>
      <c r="FFR1420" s="333"/>
      <c r="FFS1420" s="333"/>
      <c r="FFT1420" s="333"/>
      <c r="FFU1420" s="333"/>
      <c r="FFV1420" s="333"/>
      <c r="FFW1420" s="333"/>
      <c r="FFX1420" s="333"/>
      <c r="FFY1420" s="333"/>
      <c r="FFZ1420" s="333"/>
      <c r="FGA1420" s="333"/>
      <c r="FGB1420" s="333"/>
      <c r="FGC1420" s="333"/>
      <c r="FGD1420" s="333"/>
      <c r="FGE1420" s="333"/>
      <c r="FGF1420" s="333"/>
      <c r="FGG1420" s="333"/>
      <c r="FGH1420" s="333"/>
      <c r="FGI1420" s="333"/>
      <c r="FGJ1420" s="333"/>
      <c r="FGK1420" s="333"/>
      <c r="FGL1420" s="333"/>
      <c r="FGM1420" s="333"/>
      <c r="FGN1420" s="333"/>
      <c r="FGO1420" s="333"/>
      <c r="FGP1420" s="333"/>
      <c r="FGQ1420" s="333"/>
      <c r="FGR1420" s="333"/>
      <c r="FGS1420" s="333"/>
      <c r="FGT1420" s="333"/>
      <c r="FGU1420" s="333"/>
      <c r="FGV1420" s="333"/>
      <c r="FGW1420" s="333"/>
      <c r="FGX1420" s="333"/>
      <c r="FGY1420" s="333"/>
      <c r="FGZ1420" s="333"/>
      <c r="FHA1420" s="333"/>
      <c r="FHB1420" s="333"/>
      <c r="FHC1420" s="333"/>
      <c r="FHD1420" s="333"/>
      <c r="FHE1420" s="333"/>
      <c r="FHF1420" s="333"/>
      <c r="FHG1420" s="333"/>
      <c r="FHH1420" s="333"/>
      <c r="FHI1420" s="333"/>
      <c r="FHJ1420" s="333"/>
      <c r="FHK1420" s="333"/>
      <c r="FHL1420" s="333"/>
      <c r="FHM1420" s="333"/>
      <c r="FHN1420" s="333"/>
      <c r="FHO1420" s="333"/>
      <c r="FHP1420" s="333"/>
      <c r="FHQ1420" s="333"/>
      <c r="FHR1420" s="333"/>
      <c r="FHS1420" s="333"/>
      <c r="FHT1420" s="333"/>
      <c r="FHU1420" s="333"/>
      <c r="FHV1420" s="333"/>
      <c r="FHW1420" s="333"/>
      <c r="FHX1420" s="333"/>
      <c r="FHY1420" s="333"/>
      <c r="FHZ1420" s="333"/>
      <c r="FIA1420" s="333"/>
      <c r="FIB1420" s="333"/>
      <c r="FIC1420" s="333"/>
      <c r="FID1420" s="333"/>
      <c r="FIE1420" s="333"/>
      <c r="FIF1420" s="333"/>
      <c r="FIG1420" s="333"/>
      <c r="FIH1420" s="333"/>
      <c r="FII1420" s="333"/>
      <c r="FIJ1420" s="333"/>
      <c r="FIK1420" s="333"/>
      <c r="FIL1420" s="333"/>
      <c r="FIM1420" s="333"/>
      <c r="FIN1420" s="333"/>
      <c r="FIO1420" s="333"/>
      <c r="FIP1420" s="333"/>
      <c r="FIQ1420" s="333"/>
      <c r="FIR1420" s="333"/>
      <c r="FIS1420" s="333"/>
      <c r="FIT1420" s="333"/>
      <c r="FIU1420" s="333"/>
      <c r="FIV1420" s="333"/>
      <c r="FIW1420" s="333"/>
      <c r="FIX1420" s="333"/>
      <c r="FIY1420" s="333"/>
      <c r="FIZ1420" s="333"/>
      <c r="FJA1420" s="333"/>
      <c r="FJB1420" s="333"/>
      <c r="FJC1420" s="333"/>
      <c r="FJD1420" s="333"/>
      <c r="FJE1420" s="333"/>
      <c r="FJF1420" s="333"/>
      <c r="FJG1420" s="333"/>
      <c r="FJH1420" s="333"/>
      <c r="FJI1420" s="333"/>
      <c r="FJJ1420" s="333"/>
      <c r="FJK1420" s="333"/>
      <c r="FJL1420" s="333"/>
      <c r="FJM1420" s="333"/>
      <c r="FJN1420" s="333"/>
      <c r="FJO1420" s="333"/>
      <c r="FJP1420" s="333"/>
      <c r="FJQ1420" s="333"/>
      <c r="FJR1420" s="333"/>
      <c r="FJS1420" s="333"/>
      <c r="FJT1420" s="333"/>
      <c r="FJU1420" s="333"/>
      <c r="FJV1420" s="333"/>
      <c r="FJW1420" s="333"/>
      <c r="FJX1420" s="333"/>
      <c r="FJY1420" s="333"/>
      <c r="FJZ1420" s="333"/>
      <c r="FKA1420" s="333"/>
      <c r="FKB1420" s="333"/>
      <c r="FKC1420" s="333"/>
      <c r="FKD1420" s="333"/>
      <c r="FKE1420" s="333"/>
      <c r="FKF1420" s="333"/>
      <c r="FKG1420" s="333"/>
      <c r="FKH1420" s="333"/>
      <c r="FKI1420" s="333"/>
      <c r="FKJ1420" s="333"/>
      <c r="FKK1420" s="333"/>
      <c r="FKL1420" s="333"/>
      <c r="FKM1420" s="333"/>
      <c r="FKN1420" s="333"/>
      <c r="FKO1420" s="333"/>
      <c r="FKP1420" s="333"/>
      <c r="FKQ1420" s="333"/>
      <c r="FKR1420" s="333"/>
      <c r="FKS1420" s="333"/>
      <c r="FKT1420" s="333"/>
      <c r="FKU1420" s="333"/>
      <c r="FKV1420" s="333"/>
      <c r="FKW1420" s="333"/>
      <c r="FKX1420" s="333"/>
      <c r="FKY1420" s="333"/>
      <c r="FKZ1420" s="333"/>
      <c r="FLA1420" s="333"/>
      <c r="FLB1420" s="333"/>
      <c r="FLC1420" s="333"/>
      <c r="FLD1420" s="333"/>
      <c r="FLE1420" s="333"/>
      <c r="FLF1420" s="333"/>
      <c r="FLG1420" s="333"/>
      <c r="FLH1420" s="333"/>
      <c r="FLI1420" s="333"/>
      <c r="FLJ1420" s="333"/>
      <c r="FLK1420" s="333"/>
      <c r="FLL1420" s="333"/>
      <c r="FLM1420" s="333"/>
      <c r="FLN1420" s="333"/>
      <c r="FLO1420" s="333"/>
      <c r="FLP1420" s="333"/>
      <c r="FLQ1420" s="333"/>
      <c r="FLR1420" s="333"/>
      <c r="FLS1420" s="333"/>
      <c r="FLT1420" s="333"/>
      <c r="FLU1420" s="333"/>
      <c r="FLV1420" s="333"/>
      <c r="FLW1420" s="333"/>
      <c r="FLX1420" s="333"/>
      <c r="FLY1420" s="333"/>
      <c r="FLZ1420" s="333"/>
      <c r="FMA1420" s="333"/>
      <c r="FMB1420" s="333"/>
      <c r="FMC1420" s="333"/>
      <c r="FMD1420" s="333"/>
      <c r="FME1420" s="333"/>
      <c r="FMF1420" s="333"/>
      <c r="FMG1420" s="333"/>
      <c r="FMH1420" s="333"/>
      <c r="FMI1420" s="333"/>
      <c r="FMJ1420" s="333"/>
      <c r="FMK1420" s="333"/>
      <c r="FML1420" s="333"/>
      <c r="FMM1420" s="333"/>
      <c r="FMN1420" s="333"/>
      <c r="FMO1420" s="333"/>
      <c r="FMP1420" s="333"/>
      <c r="FMQ1420" s="333"/>
      <c r="FMR1420" s="333"/>
      <c r="FMS1420" s="333"/>
      <c r="FMT1420" s="333"/>
      <c r="FMU1420" s="333"/>
      <c r="FMV1420" s="333"/>
      <c r="FMW1420" s="333"/>
      <c r="FMX1420" s="333"/>
      <c r="FMY1420" s="333"/>
      <c r="FMZ1420" s="333"/>
      <c r="FNA1420" s="333"/>
      <c r="FNB1420" s="333"/>
      <c r="FNC1420" s="333"/>
      <c r="FND1420" s="333"/>
      <c r="FNE1420" s="333"/>
      <c r="FNF1420" s="333"/>
      <c r="FNG1420" s="333"/>
      <c r="FNH1420" s="333"/>
      <c r="FNI1420" s="333"/>
      <c r="FNJ1420" s="333"/>
      <c r="FNK1420" s="333"/>
      <c r="FNL1420" s="333"/>
      <c r="FNM1420" s="333"/>
      <c r="FNN1420" s="333"/>
      <c r="FNO1420" s="333"/>
      <c r="FNP1420" s="333"/>
      <c r="FNQ1420" s="333"/>
      <c r="FNR1420" s="333"/>
      <c r="FNS1420" s="333"/>
      <c r="FNT1420" s="333"/>
      <c r="FNU1420" s="333"/>
      <c r="FNV1420" s="333"/>
      <c r="FNW1420" s="333"/>
      <c r="FNX1420" s="333"/>
      <c r="FNY1420" s="333"/>
      <c r="FNZ1420" s="333"/>
      <c r="FOA1420" s="333"/>
      <c r="FOB1420" s="333"/>
      <c r="FOC1420" s="333"/>
      <c r="FOD1420" s="333"/>
      <c r="FOE1420" s="333"/>
      <c r="FOF1420" s="333"/>
      <c r="FOG1420" s="333"/>
      <c r="FOH1420" s="333"/>
      <c r="FOI1420" s="333"/>
      <c r="FOJ1420" s="333"/>
      <c r="FOK1420" s="333"/>
      <c r="FOL1420" s="333"/>
      <c r="FOM1420" s="333"/>
      <c r="FON1420" s="333"/>
      <c r="FOO1420" s="333"/>
      <c r="FOP1420" s="333"/>
      <c r="FOQ1420" s="333"/>
      <c r="FOR1420" s="333"/>
      <c r="FOS1420" s="333"/>
      <c r="FOT1420" s="333"/>
      <c r="FOU1420" s="333"/>
      <c r="FOV1420" s="333"/>
      <c r="FOW1420" s="333"/>
      <c r="FOX1420" s="333"/>
      <c r="FOY1420" s="333"/>
      <c r="FOZ1420" s="333"/>
      <c r="FPA1420" s="333"/>
      <c r="FPB1420" s="333"/>
      <c r="FPC1420" s="333"/>
      <c r="FPD1420" s="333"/>
      <c r="FPE1420" s="333"/>
      <c r="FPF1420" s="333"/>
      <c r="FPG1420" s="333"/>
      <c r="FPH1420" s="333"/>
      <c r="FPI1420" s="333"/>
      <c r="FPJ1420" s="333"/>
      <c r="FPK1420" s="333"/>
      <c r="FPL1420" s="333"/>
      <c r="FPM1420" s="333"/>
      <c r="FPN1420" s="333"/>
      <c r="FPO1420" s="333"/>
      <c r="FPP1420" s="333"/>
      <c r="FPQ1420" s="333"/>
      <c r="FPR1420" s="333"/>
      <c r="FPS1420" s="333"/>
      <c r="FPT1420" s="333"/>
      <c r="FPU1420" s="333"/>
      <c r="FPV1420" s="333"/>
      <c r="FPW1420" s="333"/>
      <c r="FPX1420" s="333"/>
      <c r="FPY1420" s="333"/>
      <c r="FPZ1420" s="333"/>
      <c r="FQA1420" s="333"/>
      <c r="FQB1420" s="333"/>
      <c r="FQC1420" s="333"/>
      <c r="FQD1420" s="333"/>
      <c r="FQE1420" s="333"/>
      <c r="FQF1420" s="333"/>
      <c r="FQG1420" s="333"/>
      <c r="FQH1420" s="333"/>
      <c r="FQI1420" s="333"/>
      <c r="FQJ1420" s="333"/>
      <c r="FQK1420" s="333"/>
      <c r="FQL1420" s="333"/>
      <c r="FQM1420" s="333"/>
      <c r="FQN1420" s="333"/>
      <c r="FQO1420" s="333"/>
      <c r="FQP1420" s="333"/>
      <c r="FQQ1420" s="333"/>
      <c r="FQR1420" s="333"/>
      <c r="FQS1420" s="333"/>
      <c r="FQT1420" s="333"/>
      <c r="FQU1420" s="333"/>
      <c r="FQV1420" s="333"/>
      <c r="FQW1420" s="333"/>
      <c r="FQX1420" s="333"/>
      <c r="FQY1420" s="333"/>
      <c r="FQZ1420" s="333"/>
      <c r="FRA1420" s="333"/>
      <c r="FRB1420" s="333"/>
      <c r="FRC1420" s="333"/>
      <c r="FRD1420" s="333"/>
      <c r="FRE1420" s="333"/>
      <c r="FRF1420" s="333"/>
      <c r="FRG1420" s="333"/>
      <c r="FRH1420" s="333"/>
      <c r="FRI1420" s="333"/>
      <c r="FRJ1420" s="333"/>
      <c r="FRK1420" s="333"/>
      <c r="FRL1420" s="333"/>
      <c r="FRM1420" s="333"/>
      <c r="FRN1420" s="333"/>
      <c r="FRO1420" s="333"/>
      <c r="FRP1420" s="333"/>
      <c r="FRQ1420" s="333"/>
      <c r="FRR1420" s="333"/>
      <c r="FRS1420" s="333"/>
      <c r="FRT1420" s="333"/>
      <c r="FRU1420" s="333"/>
      <c r="FRV1420" s="333"/>
      <c r="FRW1420" s="333"/>
      <c r="FRX1420" s="333"/>
      <c r="FRY1420" s="333"/>
      <c r="FRZ1420" s="333"/>
      <c r="FSA1420" s="333"/>
      <c r="FSB1420" s="333"/>
      <c r="FSC1420" s="333"/>
      <c r="FSD1420" s="333"/>
      <c r="FSE1420" s="333"/>
      <c r="FSF1420" s="333"/>
      <c r="FSG1420" s="333"/>
      <c r="FSH1420" s="333"/>
      <c r="FSI1420" s="333"/>
      <c r="FSJ1420" s="333"/>
      <c r="FSK1420" s="333"/>
      <c r="FSL1420" s="333"/>
      <c r="FSM1420" s="333"/>
      <c r="FSN1420" s="333"/>
      <c r="FSO1420" s="333"/>
      <c r="FSP1420" s="333"/>
      <c r="FSQ1420" s="333"/>
      <c r="FSR1420" s="333"/>
      <c r="FSS1420" s="333"/>
      <c r="FST1420" s="333"/>
      <c r="FSU1420" s="333"/>
      <c r="FSV1420" s="333"/>
      <c r="FSW1420" s="333"/>
      <c r="FSX1420" s="333"/>
      <c r="FSY1420" s="333"/>
      <c r="FSZ1420" s="333"/>
      <c r="FTA1420" s="333"/>
      <c r="FTB1420" s="333"/>
      <c r="FTC1420" s="333"/>
      <c r="FTD1420" s="333"/>
      <c r="FTE1420" s="333"/>
      <c r="FTF1420" s="333"/>
      <c r="FTG1420" s="333"/>
      <c r="FTH1420" s="333"/>
      <c r="FTI1420" s="333"/>
      <c r="FTJ1420" s="333"/>
      <c r="FTK1420" s="333"/>
      <c r="FTL1420" s="333"/>
      <c r="FTM1420" s="333"/>
      <c r="FTN1420" s="333"/>
      <c r="FTO1420" s="333"/>
      <c r="FTP1420" s="333"/>
      <c r="FTQ1420" s="333"/>
      <c r="FTR1420" s="333"/>
      <c r="FTS1420" s="333"/>
      <c r="FTT1420" s="333"/>
      <c r="FTU1420" s="333"/>
      <c r="FTV1420" s="333"/>
      <c r="FTW1420" s="333"/>
      <c r="FTX1420" s="333"/>
      <c r="FTY1420" s="333"/>
      <c r="FTZ1420" s="333"/>
      <c r="FUA1420" s="333"/>
      <c r="FUB1420" s="333"/>
      <c r="FUC1420" s="333"/>
      <c r="FUD1420" s="333"/>
      <c r="FUE1420" s="333"/>
      <c r="FUF1420" s="333"/>
      <c r="FUG1420" s="333"/>
      <c r="FUH1420" s="333"/>
      <c r="FUI1420" s="333"/>
      <c r="FUJ1420" s="333"/>
      <c r="FUK1420" s="333"/>
      <c r="FUL1420" s="333"/>
      <c r="FUM1420" s="333"/>
      <c r="FUN1420" s="333"/>
      <c r="FUO1420" s="333"/>
      <c r="FUP1420" s="333"/>
      <c r="FUQ1420" s="333"/>
      <c r="FUR1420" s="333"/>
      <c r="FUS1420" s="333"/>
      <c r="FUT1420" s="333"/>
      <c r="FUU1420" s="333"/>
      <c r="FUV1420" s="333"/>
      <c r="FUW1420" s="333"/>
      <c r="FUX1420" s="333"/>
      <c r="FUY1420" s="333"/>
      <c r="FUZ1420" s="333"/>
      <c r="FVA1420" s="333"/>
      <c r="FVB1420" s="333"/>
      <c r="FVC1420" s="333"/>
      <c r="FVD1420" s="333"/>
      <c r="FVE1420" s="333"/>
      <c r="FVF1420" s="333"/>
      <c r="FVG1420" s="333"/>
      <c r="FVH1420" s="333"/>
      <c r="FVI1420" s="333"/>
      <c r="FVJ1420" s="333"/>
      <c r="FVK1420" s="333"/>
      <c r="FVL1420" s="333"/>
      <c r="FVM1420" s="333"/>
      <c r="FVN1420" s="333"/>
      <c r="FVO1420" s="333"/>
      <c r="FVP1420" s="333"/>
      <c r="FVQ1420" s="333"/>
      <c r="FVR1420" s="333"/>
      <c r="FVS1420" s="333"/>
      <c r="FVT1420" s="333"/>
      <c r="FVU1420" s="333"/>
      <c r="FVV1420" s="333"/>
      <c r="FVW1420" s="333"/>
      <c r="FVX1420" s="333"/>
      <c r="FVY1420" s="333"/>
      <c r="FVZ1420" s="333"/>
      <c r="FWA1420" s="333"/>
      <c r="FWB1420" s="333"/>
      <c r="FWC1420" s="333"/>
      <c r="FWD1420" s="333"/>
      <c r="FWE1420" s="333"/>
      <c r="FWF1420" s="333"/>
      <c r="FWG1420" s="333"/>
      <c r="FWH1420" s="333"/>
      <c r="FWI1420" s="333"/>
      <c r="FWJ1420" s="333"/>
      <c r="FWK1420" s="333"/>
      <c r="FWL1420" s="333"/>
      <c r="FWM1420" s="333"/>
      <c r="FWN1420" s="333"/>
      <c r="FWO1420" s="333"/>
      <c r="FWP1420" s="333"/>
      <c r="FWQ1420" s="333"/>
      <c r="FWR1420" s="333"/>
      <c r="FWS1420" s="333"/>
      <c r="FWT1420" s="333"/>
      <c r="FWU1420" s="333"/>
      <c r="FWV1420" s="333"/>
      <c r="FWW1420" s="333"/>
      <c r="FWX1420" s="333"/>
      <c r="FWY1420" s="333"/>
      <c r="FWZ1420" s="333"/>
      <c r="FXA1420" s="333"/>
      <c r="FXB1420" s="333"/>
      <c r="FXC1420" s="333"/>
      <c r="FXD1420" s="333"/>
      <c r="FXE1420" s="333"/>
      <c r="FXF1420" s="333"/>
      <c r="FXG1420" s="333"/>
      <c r="FXH1420" s="333"/>
      <c r="FXI1420" s="333"/>
      <c r="FXJ1420" s="333"/>
      <c r="FXK1420" s="333"/>
      <c r="FXL1420" s="333"/>
      <c r="FXM1420" s="333"/>
      <c r="FXN1420" s="333"/>
      <c r="FXO1420" s="333"/>
      <c r="FXP1420" s="333"/>
      <c r="FXQ1420" s="333"/>
      <c r="FXR1420" s="333"/>
      <c r="FXS1420" s="333"/>
      <c r="FXT1420" s="333"/>
      <c r="FXU1420" s="333"/>
      <c r="FXV1420" s="333"/>
      <c r="FXW1420" s="333"/>
      <c r="FXX1420" s="333"/>
      <c r="FXY1420" s="333"/>
      <c r="FXZ1420" s="333"/>
      <c r="FYA1420" s="333"/>
      <c r="FYB1420" s="333"/>
      <c r="FYC1420" s="333"/>
      <c r="FYD1420" s="333"/>
      <c r="FYE1420" s="333"/>
      <c r="FYF1420" s="333"/>
      <c r="FYG1420" s="333"/>
      <c r="FYH1420" s="333"/>
      <c r="FYI1420" s="333"/>
      <c r="FYJ1420" s="333"/>
      <c r="FYK1420" s="333"/>
      <c r="FYL1420" s="333"/>
      <c r="FYM1420" s="333"/>
      <c r="FYN1420" s="333"/>
      <c r="FYO1420" s="333"/>
      <c r="FYP1420" s="333"/>
      <c r="FYQ1420" s="333"/>
      <c r="FYR1420" s="333"/>
      <c r="FYS1420" s="333"/>
      <c r="FYT1420" s="333"/>
      <c r="FYU1420" s="333"/>
      <c r="FYV1420" s="333"/>
      <c r="FYW1420" s="333"/>
      <c r="FYX1420" s="333"/>
      <c r="FYY1420" s="333"/>
      <c r="FYZ1420" s="333"/>
      <c r="FZA1420" s="333"/>
      <c r="FZB1420" s="333"/>
      <c r="FZC1420" s="333"/>
      <c r="FZD1420" s="333"/>
      <c r="FZE1420" s="333"/>
      <c r="FZF1420" s="333"/>
      <c r="FZG1420" s="333"/>
      <c r="FZH1420" s="333"/>
      <c r="FZI1420" s="333"/>
      <c r="FZJ1420" s="333"/>
      <c r="FZK1420" s="333"/>
      <c r="FZL1420" s="333"/>
      <c r="FZM1420" s="333"/>
      <c r="FZN1420" s="333"/>
      <c r="FZO1420" s="333"/>
      <c r="FZP1420" s="333"/>
      <c r="FZQ1420" s="333"/>
      <c r="FZR1420" s="333"/>
      <c r="FZS1420" s="333"/>
      <c r="FZT1420" s="333"/>
      <c r="FZU1420" s="333"/>
      <c r="FZV1420" s="333"/>
      <c r="FZW1420" s="333"/>
      <c r="FZX1420" s="333"/>
      <c r="FZY1420" s="333"/>
      <c r="FZZ1420" s="333"/>
      <c r="GAA1420" s="333"/>
      <c r="GAB1420" s="333"/>
      <c r="GAC1420" s="333"/>
      <c r="GAD1420" s="333"/>
      <c r="GAE1420" s="333"/>
      <c r="GAF1420" s="333"/>
      <c r="GAG1420" s="333"/>
      <c r="GAH1420" s="333"/>
      <c r="GAI1420" s="333"/>
      <c r="GAJ1420" s="333"/>
      <c r="GAK1420" s="333"/>
      <c r="GAL1420" s="333"/>
      <c r="GAM1420" s="333"/>
      <c r="GAN1420" s="333"/>
      <c r="GAO1420" s="333"/>
      <c r="GAP1420" s="333"/>
      <c r="GAQ1420" s="333"/>
      <c r="GAR1420" s="333"/>
      <c r="GAS1420" s="333"/>
      <c r="GAT1420" s="333"/>
      <c r="GAU1420" s="333"/>
      <c r="GAV1420" s="333"/>
      <c r="GAW1420" s="333"/>
      <c r="GAX1420" s="333"/>
      <c r="GAY1420" s="333"/>
      <c r="GAZ1420" s="333"/>
      <c r="GBA1420" s="333"/>
      <c r="GBB1420" s="333"/>
      <c r="GBC1420" s="333"/>
      <c r="GBD1420" s="333"/>
      <c r="GBE1420" s="333"/>
      <c r="GBF1420" s="333"/>
      <c r="GBG1420" s="333"/>
      <c r="GBH1420" s="333"/>
      <c r="GBI1420" s="333"/>
      <c r="GBJ1420" s="333"/>
      <c r="GBK1420" s="333"/>
      <c r="GBL1420" s="333"/>
      <c r="GBM1420" s="333"/>
      <c r="GBN1420" s="333"/>
      <c r="GBO1420" s="333"/>
      <c r="GBP1420" s="333"/>
      <c r="GBQ1420" s="333"/>
      <c r="GBR1420" s="333"/>
      <c r="GBS1420" s="333"/>
      <c r="GBT1420" s="333"/>
      <c r="GBU1420" s="333"/>
      <c r="GBV1420" s="333"/>
      <c r="GBW1420" s="333"/>
      <c r="GBX1420" s="333"/>
      <c r="GBY1420" s="333"/>
      <c r="GBZ1420" s="333"/>
      <c r="GCA1420" s="333"/>
      <c r="GCB1420" s="333"/>
      <c r="GCC1420" s="333"/>
      <c r="GCD1420" s="333"/>
      <c r="GCE1420" s="333"/>
      <c r="GCF1420" s="333"/>
      <c r="GCG1420" s="333"/>
      <c r="GCH1420" s="333"/>
      <c r="GCI1420" s="333"/>
      <c r="GCJ1420" s="333"/>
      <c r="GCK1420" s="333"/>
      <c r="GCL1420" s="333"/>
      <c r="GCM1420" s="333"/>
      <c r="GCN1420" s="333"/>
      <c r="GCO1420" s="333"/>
      <c r="GCP1420" s="333"/>
      <c r="GCQ1420" s="333"/>
      <c r="GCR1420" s="333"/>
      <c r="GCS1420" s="333"/>
      <c r="GCT1420" s="333"/>
      <c r="GCU1420" s="333"/>
      <c r="GCV1420" s="333"/>
      <c r="GCW1420" s="333"/>
      <c r="GCX1420" s="333"/>
      <c r="GCY1420" s="333"/>
      <c r="GCZ1420" s="333"/>
      <c r="GDA1420" s="333"/>
      <c r="GDB1420" s="333"/>
      <c r="GDC1420" s="333"/>
      <c r="GDD1420" s="333"/>
      <c r="GDE1420" s="333"/>
      <c r="GDF1420" s="333"/>
      <c r="GDG1420" s="333"/>
      <c r="GDH1420" s="333"/>
      <c r="GDI1420" s="333"/>
      <c r="GDJ1420" s="333"/>
      <c r="GDK1420" s="333"/>
      <c r="GDL1420" s="333"/>
      <c r="GDM1420" s="333"/>
      <c r="GDN1420" s="333"/>
      <c r="GDO1420" s="333"/>
      <c r="GDP1420" s="333"/>
      <c r="GDQ1420" s="333"/>
      <c r="GDR1420" s="333"/>
      <c r="GDS1420" s="333"/>
      <c r="GDT1420" s="333"/>
      <c r="GDU1420" s="333"/>
      <c r="GDV1420" s="333"/>
      <c r="GDW1420" s="333"/>
      <c r="GDX1420" s="333"/>
      <c r="GDY1420" s="333"/>
      <c r="GDZ1420" s="333"/>
      <c r="GEA1420" s="333"/>
      <c r="GEB1420" s="333"/>
      <c r="GEC1420" s="333"/>
      <c r="GED1420" s="333"/>
      <c r="GEE1420" s="333"/>
      <c r="GEF1420" s="333"/>
      <c r="GEG1420" s="333"/>
      <c r="GEH1420" s="333"/>
      <c r="GEI1420" s="333"/>
      <c r="GEJ1420" s="333"/>
      <c r="GEK1420" s="333"/>
      <c r="GEL1420" s="333"/>
      <c r="GEM1420" s="333"/>
      <c r="GEN1420" s="333"/>
      <c r="GEO1420" s="333"/>
      <c r="GEP1420" s="333"/>
      <c r="GEQ1420" s="333"/>
      <c r="GER1420" s="333"/>
      <c r="GES1420" s="333"/>
      <c r="GET1420" s="333"/>
      <c r="GEU1420" s="333"/>
      <c r="GEV1420" s="333"/>
      <c r="GEW1420" s="333"/>
      <c r="GEX1420" s="333"/>
      <c r="GEY1420" s="333"/>
      <c r="GEZ1420" s="333"/>
      <c r="GFA1420" s="333"/>
      <c r="GFB1420" s="333"/>
      <c r="GFC1420" s="333"/>
      <c r="GFD1420" s="333"/>
      <c r="GFE1420" s="333"/>
      <c r="GFF1420" s="333"/>
      <c r="GFG1420" s="333"/>
      <c r="GFH1420" s="333"/>
      <c r="GFI1420" s="333"/>
      <c r="GFJ1420" s="333"/>
      <c r="GFK1420" s="333"/>
      <c r="GFL1420" s="333"/>
      <c r="GFM1420" s="333"/>
      <c r="GFN1420" s="333"/>
      <c r="GFO1420" s="333"/>
      <c r="GFP1420" s="333"/>
      <c r="GFQ1420" s="333"/>
      <c r="GFR1420" s="333"/>
      <c r="GFS1420" s="333"/>
      <c r="GFT1420" s="333"/>
      <c r="GFU1420" s="333"/>
      <c r="GFV1420" s="333"/>
      <c r="GFW1420" s="333"/>
      <c r="GFX1420" s="333"/>
      <c r="GFY1420" s="333"/>
      <c r="GFZ1420" s="333"/>
      <c r="GGA1420" s="333"/>
      <c r="GGB1420" s="333"/>
      <c r="GGC1420" s="333"/>
      <c r="GGD1420" s="333"/>
      <c r="GGE1420" s="333"/>
      <c r="GGF1420" s="333"/>
      <c r="GGG1420" s="333"/>
      <c r="GGH1420" s="333"/>
      <c r="GGI1420" s="333"/>
      <c r="GGJ1420" s="333"/>
      <c r="GGK1420" s="333"/>
      <c r="GGL1420" s="333"/>
      <c r="GGM1420" s="333"/>
      <c r="GGN1420" s="333"/>
      <c r="GGO1420" s="333"/>
      <c r="GGP1420" s="333"/>
      <c r="GGQ1420" s="333"/>
      <c r="GGR1420" s="333"/>
      <c r="GGS1420" s="333"/>
      <c r="GGT1420" s="333"/>
      <c r="GGU1420" s="333"/>
      <c r="GGV1420" s="333"/>
      <c r="GGW1420" s="333"/>
      <c r="GGX1420" s="333"/>
      <c r="GGY1420" s="333"/>
      <c r="GGZ1420" s="333"/>
      <c r="GHA1420" s="333"/>
      <c r="GHB1420" s="333"/>
      <c r="GHC1420" s="333"/>
      <c r="GHD1420" s="333"/>
      <c r="GHE1420" s="333"/>
      <c r="GHF1420" s="333"/>
      <c r="GHG1420" s="333"/>
      <c r="GHH1420" s="333"/>
      <c r="GHI1420" s="333"/>
      <c r="GHJ1420" s="333"/>
      <c r="GHK1420" s="333"/>
      <c r="GHL1420" s="333"/>
      <c r="GHM1420" s="333"/>
      <c r="GHN1420" s="333"/>
      <c r="GHO1420" s="333"/>
      <c r="GHP1420" s="333"/>
      <c r="GHQ1420" s="333"/>
      <c r="GHR1420" s="333"/>
      <c r="GHS1420" s="333"/>
      <c r="GHT1420" s="333"/>
      <c r="GHU1420" s="333"/>
      <c r="GHV1420" s="333"/>
      <c r="GHW1420" s="333"/>
      <c r="GHX1420" s="333"/>
      <c r="GHY1420" s="333"/>
      <c r="GHZ1420" s="333"/>
      <c r="GIA1420" s="333"/>
      <c r="GIB1420" s="333"/>
      <c r="GIC1420" s="333"/>
      <c r="GID1420" s="333"/>
      <c r="GIE1420" s="333"/>
      <c r="GIF1420" s="333"/>
      <c r="GIG1420" s="333"/>
      <c r="GIH1420" s="333"/>
      <c r="GII1420" s="333"/>
      <c r="GIJ1420" s="333"/>
      <c r="GIK1420" s="333"/>
      <c r="GIL1420" s="333"/>
      <c r="GIM1420" s="333"/>
      <c r="GIN1420" s="333"/>
      <c r="GIO1420" s="333"/>
      <c r="GIP1420" s="333"/>
      <c r="GIQ1420" s="333"/>
      <c r="GIR1420" s="333"/>
      <c r="GIS1420" s="333"/>
      <c r="GIT1420" s="333"/>
      <c r="GIU1420" s="333"/>
      <c r="GIV1420" s="333"/>
      <c r="GIW1420" s="333"/>
      <c r="GIX1420" s="333"/>
      <c r="GIY1420" s="333"/>
      <c r="GIZ1420" s="333"/>
      <c r="GJA1420" s="333"/>
      <c r="GJB1420" s="333"/>
      <c r="GJC1420" s="333"/>
      <c r="GJD1420" s="333"/>
      <c r="GJE1420" s="333"/>
      <c r="GJF1420" s="333"/>
      <c r="GJG1420" s="333"/>
      <c r="GJH1420" s="333"/>
      <c r="GJI1420" s="333"/>
      <c r="GJJ1420" s="333"/>
      <c r="GJK1420" s="333"/>
      <c r="GJL1420" s="333"/>
      <c r="GJM1420" s="333"/>
      <c r="GJN1420" s="333"/>
      <c r="GJO1420" s="333"/>
      <c r="GJP1420" s="333"/>
      <c r="GJQ1420" s="333"/>
      <c r="GJR1420" s="333"/>
      <c r="GJS1420" s="333"/>
      <c r="GJT1420" s="333"/>
      <c r="GJU1420" s="333"/>
      <c r="GJV1420" s="333"/>
      <c r="GJW1420" s="333"/>
      <c r="GJX1420" s="333"/>
      <c r="GJY1420" s="333"/>
      <c r="GJZ1420" s="333"/>
      <c r="GKA1420" s="333"/>
      <c r="GKB1420" s="333"/>
      <c r="GKC1420" s="333"/>
      <c r="GKD1420" s="333"/>
      <c r="GKE1420" s="333"/>
      <c r="GKF1420" s="333"/>
      <c r="GKG1420" s="333"/>
      <c r="GKH1420" s="333"/>
      <c r="GKI1420" s="333"/>
      <c r="GKJ1420" s="333"/>
      <c r="GKK1420" s="333"/>
      <c r="GKL1420" s="333"/>
      <c r="GKM1420" s="333"/>
      <c r="GKN1420" s="333"/>
      <c r="GKO1420" s="333"/>
      <c r="GKP1420" s="333"/>
      <c r="GKQ1420" s="333"/>
      <c r="GKR1420" s="333"/>
      <c r="GKS1420" s="333"/>
      <c r="GKT1420" s="333"/>
      <c r="GKU1420" s="333"/>
      <c r="GKV1420" s="333"/>
      <c r="GKW1420" s="333"/>
      <c r="GKX1420" s="333"/>
      <c r="GKY1420" s="333"/>
      <c r="GKZ1420" s="333"/>
      <c r="GLA1420" s="333"/>
      <c r="GLB1420" s="333"/>
      <c r="GLC1420" s="333"/>
      <c r="GLD1420" s="333"/>
      <c r="GLE1420" s="333"/>
      <c r="GLF1420" s="333"/>
      <c r="GLG1420" s="333"/>
      <c r="GLH1420" s="333"/>
      <c r="GLI1420" s="333"/>
      <c r="GLJ1420" s="333"/>
      <c r="GLK1420" s="333"/>
      <c r="GLL1420" s="333"/>
      <c r="GLM1420" s="333"/>
      <c r="GLN1420" s="333"/>
      <c r="GLO1420" s="333"/>
      <c r="GLP1420" s="333"/>
      <c r="GLQ1420" s="333"/>
      <c r="GLR1420" s="333"/>
      <c r="GLS1420" s="333"/>
      <c r="GLT1420" s="333"/>
      <c r="GLU1420" s="333"/>
      <c r="GLV1420" s="333"/>
      <c r="GLW1420" s="333"/>
      <c r="GLX1420" s="333"/>
      <c r="GLY1420" s="333"/>
      <c r="GLZ1420" s="333"/>
      <c r="GMA1420" s="333"/>
      <c r="GMB1420" s="333"/>
      <c r="GMC1420" s="333"/>
      <c r="GMD1420" s="333"/>
      <c r="GME1420" s="333"/>
      <c r="GMF1420" s="333"/>
      <c r="GMG1420" s="333"/>
      <c r="GMH1420" s="333"/>
      <c r="GMI1420" s="333"/>
      <c r="GMJ1420" s="333"/>
      <c r="GMK1420" s="333"/>
      <c r="GML1420" s="333"/>
      <c r="GMM1420" s="333"/>
      <c r="GMN1420" s="333"/>
      <c r="GMO1420" s="333"/>
      <c r="GMP1420" s="333"/>
      <c r="GMQ1420" s="333"/>
      <c r="GMR1420" s="333"/>
      <c r="GMS1420" s="333"/>
      <c r="GMT1420" s="333"/>
      <c r="GMU1420" s="333"/>
      <c r="GMV1420" s="333"/>
      <c r="GMW1420" s="333"/>
      <c r="GMX1420" s="333"/>
      <c r="GMY1420" s="333"/>
      <c r="GMZ1420" s="333"/>
      <c r="GNA1420" s="333"/>
      <c r="GNB1420" s="333"/>
      <c r="GNC1420" s="333"/>
      <c r="GND1420" s="333"/>
      <c r="GNE1420" s="333"/>
      <c r="GNF1420" s="333"/>
      <c r="GNG1420" s="333"/>
      <c r="GNH1420" s="333"/>
      <c r="GNI1420" s="333"/>
      <c r="GNJ1420" s="333"/>
      <c r="GNK1420" s="333"/>
      <c r="GNL1420" s="333"/>
      <c r="GNM1420" s="333"/>
      <c r="GNN1420" s="333"/>
      <c r="GNO1420" s="333"/>
      <c r="GNP1420" s="333"/>
      <c r="GNQ1420" s="333"/>
      <c r="GNR1420" s="333"/>
      <c r="GNS1420" s="333"/>
      <c r="GNT1420" s="333"/>
      <c r="GNU1420" s="333"/>
      <c r="GNV1420" s="333"/>
      <c r="GNW1420" s="333"/>
      <c r="GNX1420" s="333"/>
      <c r="GNY1420" s="333"/>
      <c r="GNZ1420" s="333"/>
      <c r="GOA1420" s="333"/>
      <c r="GOB1420" s="333"/>
      <c r="GOC1420" s="333"/>
      <c r="GOD1420" s="333"/>
      <c r="GOE1420" s="333"/>
      <c r="GOF1420" s="333"/>
      <c r="GOG1420" s="333"/>
      <c r="GOH1420" s="333"/>
      <c r="GOI1420" s="333"/>
      <c r="GOJ1420" s="333"/>
      <c r="GOK1420" s="333"/>
      <c r="GOL1420" s="333"/>
      <c r="GOM1420" s="333"/>
      <c r="GON1420" s="333"/>
      <c r="GOO1420" s="333"/>
      <c r="GOP1420" s="333"/>
      <c r="GOQ1420" s="333"/>
      <c r="GOR1420" s="333"/>
      <c r="GOS1420" s="333"/>
      <c r="GOT1420" s="333"/>
      <c r="GOU1420" s="333"/>
      <c r="GOV1420" s="333"/>
      <c r="GOW1420" s="333"/>
      <c r="GOX1420" s="333"/>
      <c r="GOY1420" s="333"/>
      <c r="GOZ1420" s="333"/>
      <c r="GPA1420" s="333"/>
      <c r="GPB1420" s="333"/>
      <c r="GPC1420" s="333"/>
      <c r="GPD1420" s="333"/>
      <c r="GPE1420" s="333"/>
      <c r="GPF1420" s="333"/>
      <c r="GPG1420" s="333"/>
      <c r="GPH1420" s="333"/>
      <c r="GPI1420" s="333"/>
      <c r="GPJ1420" s="333"/>
      <c r="GPK1420" s="333"/>
      <c r="GPL1420" s="333"/>
      <c r="GPM1420" s="333"/>
      <c r="GPN1420" s="333"/>
      <c r="GPO1420" s="333"/>
      <c r="GPP1420" s="333"/>
      <c r="GPQ1420" s="333"/>
      <c r="GPR1420" s="333"/>
      <c r="GPS1420" s="333"/>
      <c r="GPT1420" s="333"/>
      <c r="GPU1420" s="333"/>
      <c r="GPV1420" s="333"/>
      <c r="GPW1420" s="333"/>
      <c r="GPX1420" s="333"/>
      <c r="GPY1420" s="333"/>
      <c r="GPZ1420" s="333"/>
      <c r="GQA1420" s="333"/>
      <c r="GQB1420" s="333"/>
      <c r="GQC1420" s="333"/>
      <c r="GQD1420" s="333"/>
      <c r="GQE1420" s="333"/>
      <c r="GQF1420" s="333"/>
      <c r="GQG1420" s="333"/>
      <c r="GQH1420" s="333"/>
      <c r="GQI1420" s="333"/>
      <c r="GQJ1420" s="333"/>
      <c r="GQK1420" s="333"/>
      <c r="GQL1420" s="333"/>
      <c r="GQM1420" s="333"/>
      <c r="GQN1420" s="333"/>
      <c r="GQO1420" s="333"/>
      <c r="GQP1420" s="333"/>
      <c r="GQQ1420" s="333"/>
      <c r="GQR1420" s="333"/>
      <c r="GQS1420" s="333"/>
      <c r="GQT1420" s="333"/>
      <c r="GQU1420" s="333"/>
      <c r="GQV1420" s="333"/>
      <c r="GQW1420" s="333"/>
      <c r="GQX1420" s="333"/>
      <c r="GQY1420" s="333"/>
      <c r="GQZ1420" s="333"/>
      <c r="GRA1420" s="333"/>
      <c r="GRB1420" s="333"/>
      <c r="GRC1420" s="333"/>
      <c r="GRD1420" s="333"/>
      <c r="GRE1420" s="333"/>
      <c r="GRF1420" s="333"/>
      <c r="GRG1420" s="333"/>
      <c r="GRH1420" s="333"/>
      <c r="GRI1420" s="333"/>
      <c r="GRJ1420" s="333"/>
      <c r="GRK1420" s="333"/>
      <c r="GRL1420" s="333"/>
      <c r="GRM1420" s="333"/>
      <c r="GRN1420" s="333"/>
      <c r="GRO1420" s="333"/>
      <c r="GRP1420" s="333"/>
      <c r="GRQ1420" s="333"/>
      <c r="GRR1420" s="333"/>
      <c r="GRS1420" s="333"/>
      <c r="GRT1420" s="333"/>
      <c r="GRU1420" s="333"/>
      <c r="GRV1420" s="333"/>
      <c r="GRW1420" s="333"/>
      <c r="GRX1420" s="333"/>
      <c r="GRY1420" s="333"/>
      <c r="GRZ1420" s="333"/>
      <c r="GSA1420" s="333"/>
      <c r="GSB1420" s="333"/>
      <c r="GSC1420" s="333"/>
      <c r="GSD1420" s="333"/>
      <c r="GSE1420" s="333"/>
      <c r="GSF1420" s="333"/>
      <c r="GSG1420" s="333"/>
      <c r="GSH1420" s="333"/>
      <c r="GSI1420" s="333"/>
      <c r="GSJ1420" s="333"/>
      <c r="GSK1420" s="333"/>
      <c r="GSL1420" s="333"/>
      <c r="GSM1420" s="333"/>
      <c r="GSN1420" s="333"/>
      <c r="GSO1420" s="333"/>
      <c r="GSP1420" s="333"/>
      <c r="GSQ1420" s="333"/>
      <c r="GSR1420" s="333"/>
      <c r="GSS1420" s="333"/>
      <c r="GST1420" s="333"/>
      <c r="GSU1420" s="333"/>
      <c r="GSV1420" s="333"/>
      <c r="GSW1420" s="333"/>
      <c r="GSX1420" s="333"/>
      <c r="GSY1420" s="333"/>
      <c r="GSZ1420" s="333"/>
      <c r="GTA1420" s="333"/>
      <c r="GTB1420" s="333"/>
      <c r="GTC1420" s="333"/>
      <c r="GTD1420" s="333"/>
      <c r="GTE1420" s="333"/>
      <c r="GTF1420" s="333"/>
      <c r="GTG1420" s="333"/>
      <c r="GTH1420" s="333"/>
      <c r="GTI1420" s="333"/>
      <c r="GTJ1420" s="333"/>
      <c r="GTK1420" s="333"/>
      <c r="GTL1420" s="333"/>
      <c r="GTM1420" s="333"/>
      <c r="GTN1420" s="333"/>
      <c r="GTO1420" s="333"/>
      <c r="GTP1420" s="333"/>
      <c r="GTQ1420" s="333"/>
      <c r="GTR1420" s="333"/>
      <c r="GTS1420" s="333"/>
      <c r="GTT1420" s="333"/>
      <c r="GTU1420" s="333"/>
      <c r="GTV1420" s="333"/>
      <c r="GTW1420" s="333"/>
      <c r="GTX1420" s="333"/>
      <c r="GTY1420" s="333"/>
      <c r="GTZ1420" s="333"/>
      <c r="GUA1420" s="333"/>
      <c r="GUB1420" s="333"/>
      <c r="GUC1420" s="333"/>
      <c r="GUD1420" s="333"/>
      <c r="GUE1420" s="333"/>
      <c r="GUF1420" s="333"/>
      <c r="GUG1420" s="333"/>
      <c r="GUH1420" s="333"/>
      <c r="GUI1420" s="333"/>
      <c r="GUJ1420" s="333"/>
      <c r="GUK1420" s="333"/>
      <c r="GUL1420" s="333"/>
      <c r="GUM1420" s="333"/>
      <c r="GUN1420" s="333"/>
      <c r="GUO1420" s="333"/>
      <c r="GUP1420" s="333"/>
      <c r="GUQ1420" s="333"/>
      <c r="GUR1420" s="333"/>
      <c r="GUS1420" s="333"/>
      <c r="GUT1420" s="333"/>
      <c r="GUU1420" s="333"/>
      <c r="GUV1420" s="333"/>
      <c r="GUW1420" s="333"/>
      <c r="GUX1420" s="333"/>
      <c r="GUY1420" s="333"/>
      <c r="GUZ1420" s="333"/>
      <c r="GVA1420" s="333"/>
      <c r="GVB1420" s="333"/>
      <c r="GVC1420" s="333"/>
      <c r="GVD1420" s="333"/>
      <c r="GVE1420" s="333"/>
      <c r="GVF1420" s="333"/>
      <c r="GVG1420" s="333"/>
      <c r="GVH1420" s="333"/>
      <c r="GVI1420" s="333"/>
      <c r="GVJ1420" s="333"/>
      <c r="GVK1420" s="333"/>
      <c r="GVL1420" s="333"/>
      <c r="GVM1420" s="333"/>
      <c r="GVN1420" s="333"/>
      <c r="GVO1420" s="333"/>
      <c r="GVP1420" s="333"/>
      <c r="GVQ1420" s="333"/>
      <c r="GVR1420" s="333"/>
      <c r="GVS1420" s="333"/>
      <c r="GVT1420" s="333"/>
      <c r="GVU1420" s="333"/>
      <c r="GVV1420" s="333"/>
      <c r="GVW1420" s="333"/>
      <c r="GVX1420" s="333"/>
      <c r="GVY1420" s="333"/>
      <c r="GVZ1420" s="333"/>
      <c r="GWA1420" s="333"/>
      <c r="GWB1420" s="333"/>
      <c r="GWC1420" s="333"/>
      <c r="GWD1420" s="333"/>
      <c r="GWE1420" s="333"/>
      <c r="GWF1420" s="333"/>
      <c r="GWG1420" s="333"/>
      <c r="GWH1420" s="333"/>
      <c r="GWI1420" s="333"/>
      <c r="GWJ1420" s="333"/>
      <c r="GWK1420" s="333"/>
      <c r="GWL1420" s="333"/>
      <c r="GWM1420" s="333"/>
      <c r="GWN1420" s="333"/>
      <c r="GWO1420" s="333"/>
      <c r="GWP1420" s="333"/>
      <c r="GWQ1420" s="333"/>
      <c r="GWR1420" s="333"/>
      <c r="GWS1420" s="333"/>
      <c r="GWT1420" s="333"/>
      <c r="GWU1420" s="333"/>
      <c r="GWV1420" s="333"/>
      <c r="GWW1420" s="333"/>
      <c r="GWX1420" s="333"/>
      <c r="GWY1420" s="333"/>
      <c r="GWZ1420" s="333"/>
      <c r="GXA1420" s="333"/>
      <c r="GXB1420" s="333"/>
      <c r="GXC1420" s="333"/>
      <c r="GXD1420" s="333"/>
      <c r="GXE1420" s="333"/>
      <c r="GXF1420" s="333"/>
      <c r="GXG1420" s="333"/>
      <c r="GXH1420" s="333"/>
      <c r="GXI1420" s="333"/>
      <c r="GXJ1420" s="333"/>
      <c r="GXK1420" s="333"/>
      <c r="GXL1420" s="333"/>
      <c r="GXM1420" s="333"/>
      <c r="GXN1420" s="333"/>
      <c r="GXO1420" s="333"/>
      <c r="GXP1420" s="333"/>
      <c r="GXQ1420" s="333"/>
      <c r="GXR1420" s="333"/>
      <c r="GXS1420" s="333"/>
      <c r="GXT1420" s="333"/>
      <c r="GXU1420" s="333"/>
      <c r="GXV1420" s="333"/>
      <c r="GXW1420" s="333"/>
      <c r="GXX1420" s="333"/>
      <c r="GXY1420" s="333"/>
      <c r="GXZ1420" s="333"/>
      <c r="GYA1420" s="333"/>
      <c r="GYB1420" s="333"/>
      <c r="GYC1420" s="333"/>
      <c r="GYD1420" s="333"/>
      <c r="GYE1420" s="333"/>
      <c r="GYF1420" s="333"/>
      <c r="GYG1420" s="333"/>
      <c r="GYH1420" s="333"/>
      <c r="GYI1420" s="333"/>
      <c r="GYJ1420" s="333"/>
      <c r="GYK1420" s="333"/>
      <c r="GYL1420" s="333"/>
      <c r="GYM1420" s="333"/>
      <c r="GYN1420" s="333"/>
      <c r="GYO1420" s="333"/>
      <c r="GYP1420" s="333"/>
      <c r="GYQ1420" s="333"/>
      <c r="GYR1420" s="333"/>
      <c r="GYS1420" s="333"/>
      <c r="GYT1420" s="333"/>
      <c r="GYU1420" s="333"/>
      <c r="GYV1420" s="333"/>
      <c r="GYW1420" s="333"/>
      <c r="GYX1420" s="333"/>
      <c r="GYY1420" s="333"/>
      <c r="GYZ1420" s="333"/>
      <c r="GZA1420" s="333"/>
      <c r="GZB1420" s="333"/>
      <c r="GZC1420" s="333"/>
      <c r="GZD1420" s="333"/>
      <c r="GZE1420" s="333"/>
      <c r="GZF1420" s="333"/>
      <c r="GZG1420" s="333"/>
      <c r="GZH1420" s="333"/>
      <c r="GZI1420" s="333"/>
      <c r="GZJ1420" s="333"/>
      <c r="GZK1420" s="333"/>
      <c r="GZL1420" s="333"/>
      <c r="GZM1420" s="333"/>
      <c r="GZN1420" s="333"/>
      <c r="GZO1420" s="333"/>
      <c r="GZP1420" s="333"/>
      <c r="GZQ1420" s="333"/>
      <c r="GZR1420" s="333"/>
      <c r="GZS1420" s="333"/>
      <c r="GZT1420" s="333"/>
      <c r="GZU1420" s="333"/>
      <c r="GZV1420" s="333"/>
      <c r="GZW1420" s="333"/>
      <c r="GZX1420" s="333"/>
      <c r="GZY1420" s="333"/>
      <c r="GZZ1420" s="333"/>
      <c r="HAA1420" s="333"/>
      <c r="HAB1420" s="333"/>
      <c r="HAC1420" s="333"/>
      <c r="HAD1420" s="333"/>
      <c r="HAE1420" s="333"/>
      <c r="HAF1420" s="333"/>
      <c r="HAG1420" s="333"/>
      <c r="HAH1420" s="333"/>
      <c r="HAI1420" s="333"/>
      <c r="HAJ1420" s="333"/>
      <c r="HAK1420" s="333"/>
      <c r="HAL1420" s="333"/>
      <c r="HAM1420" s="333"/>
      <c r="HAN1420" s="333"/>
      <c r="HAO1420" s="333"/>
      <c r="HAP1420" s="333"/>
      <c r="HAQ1420" s="333"/>
      <c r="HAR1420" s="333"/>
      <c r="HAS1420" s="333"/>
      <c r="HAT1420" s="333"/>
      <c r="HAU1420" s="333"/>
      <c r="HAV1420" s="333"/>
      <c r="HAW1420" s="333"/>
      <c r="HAX1420" s="333"/>
      <c r="HAY1420" s="333"/>
      <c r="HAZ1420" s="333"/>
      <c r="HBA1420" s="333"/>
      <c r="HBB1420" s="333"/>
      <c r="HBC1420" s="333"/>
      <c r="HBD1420" s="333"/>
      <c r="HBE1420" s="333"/>
      <c r="HBF1420" s="333"/>
      <c r="HBG1420" s="333"/>
      <c r="HBH1420" s="333"/>
      <c r="HBI1420" s="333"/>
      <c r="HBJ1420" s="333"/>
      <c r="HBK1420" s="333"/>
      <c r="HBL1420" s="333"/>
      <c r="HBM1420" s="333"/>
      <c r="HBN1420" s="333"/>
      <c r="HBO1420" s="333"/>
      <c r="HBP1420" s="333"/>
      <c r="HBQ1420" s="333"/>
      <c r="HBR1420" s="333"/>
      <c r="HBS1420" s="333"/>
      <c r="HBT1420" s="333"/>
      <c r="HBU1420" s="333"/>
      <c r="HBV1420" s="333"/>
      <c r="HBW1420" s="333"/>
      <c r="HBX1420" s="333"/>
      <c r="HBY1420" s="333"/>
      <c r="HBZ1420" s="333"/>
      <c r="HCA1420" s="333"/>
      <c r="HCB1420" s="333"/>
      <c r="HCC1420" s="333"/>
      <c r="HCD1420" s="333"/>
      <c r="HCE1420" s="333"/>
      <c r="HCF1420" s="333"/>
      <c r="HCG1420" s="333"/>
      <c r="HCH1420" s="333"/>
      <c r="HCI1420" s="333"/>
      <c r="HCJ1420" s="333"/>
      <c r="HCK1420" s="333"/>
      <c r="HCL1420" s="333"/>
      <c r="HCM1420" s="333"/>
      <c r="HCN1420" s="333"/>
      <c r="HCO1420" s="333"/>
      <c r="HCP1420" s="333"/>
      <c r="HCQ1420" s="333"/>
      <c r="HCR1420" s="333"/>
      <c r="HCS1420" s="333"/>
      <c r="HCT1420" s="333"/>
      <c r="HCU1420" s="333"/>
      <c r="HCV1420" s="333"/>
      <c r="HCW1420" s="333"/>
      <c r="HCX1420" s="333"/>
      <c r="HCY1420" s="333"/>
      <c r="HCZ1420" s="333"/>
      <c r="HDA1420" s="333"/>
      <c r="HDB1420" s="333"/>
      <c r="HDC1420" s="333"/>
      <c r="HDD1420" s="333"/>
      <c r="HDE1420" s="333"/>
      <c r="HDF1420" s="333"/>
      <c r="HDG1420" s="333"/>
      <c r="HDH1420" s="333"/>
      <c r="HDI1420" s="333"/>
      <c r="HDJ1420" s="333"/>
      <c r="HDK1420" s="333"/>
      <c r="HDL1420" s="333"/>
      <c r="HDM1420" s="333"/>
      <c r="HDN1420" s="333"/>
      <c r="HDO1420" s="333"/>
      <c r="HDP1420" s="333"/>
      <c r="HDQ1420" s="333"/>
      <c r="HDR1420" s="333"/>
      <c r="HDS1420" s="333"/>
      <c r="HDT1420" s="333"/>
      <c r="HDU1420" s="333"/>
      <c r="HDV1420" s="333"/>
      <c r="HDW1420" s="333"/>
      <c r="HDX1420" s="333"/>
      <c r="HDY1420" s="333"/>
      <c r="HDZ1420" s="333"/>
      <c r="HEA1420" s="333"/>
      <c r="HEB1420" s="333"/>
      <c r="HEC1420" s="333"/>
      <c r="HED1420" s="333"/>
      <c r="HEE1420" s="333"/>
      <c r="HEF1420" s="333"/>
      <c r="HEG1420" s="333"/>
      <c r="HEH1420" s="333"/>
      <c r="HEI1420" s="333"/>
      <c r="HEJ1420" s="333"/>
      <c r="HEK1420" s="333"/>
      <c r="HEL1420" s="333"/>
      <c r="HEM1420" s="333"/>
      <c r="HEN1420" s="333"/>
      <c r="HEO1420" s="333"/>
      <c r="HEP1420" s="333"/>
      <c r="HEQ1420" s="333"/>
      <c r="HER1420" s="333"/>
      <c r="HES1420" s="333"/>
      <c r="HET1420" s="333"/>
      <c r="HEU1420" s="333"/>
      <c r="HEV1420" s="333"/>
      <c r="HEW1420" s="333"/>
      <c r="HEX1420" s="333"/>
      <c r="HEY1420" s="333"/>
      <c r="HEZ1420" s="333"/>
      <c r="HFA1420" s="333"/>
      <c r="HFB1420" s="333"/>
      <c r="HFC1420" s="333"/>
      <c r="HFD1420" s="333"/>
      <c r="HFE1420" s="333"/>
      <c r="HFF1420" s="333"/>
      <c r="HFG1420" s="333"/>
      <c r="HFH1420" s="333"/>
      <c r="HFI1420" s="333"/>
      <c r="HFJ1420" s="333"/>
      <c r="HFK1420" s="333"/>
      <c r="HFL1420" s="333"/>
      <c r="HFM1420" s="333"/>
      <c r="HFN1420" s="333"/>
      <c r="HFO1420" s="333"/>
      <c r="HFP1420" s="333"/>
      <c r="HFQ1420" s="333"/>
      <c r="HFR1420" s="333"/>
      <c r="HFS1420" s="333"/>
      <c r="HFT1420" s="333"/>
      <c r="HFU1420" s="333"/>
      <c r="HFV1420" s="333"/>
      <c r="HFW1420" s="333"/>
      <c r="HFX1420" s="333"/>
      <c r="HFY1420" s="333"/>
      <c r="HFZ1420" s="333"/>
      <c r="HGA1420" s="333"/>
      <c r="HGB1420" s="333"/>
      <c r="HGC1420" s="333"/>
      <c r="HGD1420" s="333"/>
      <c r="HGE1420" s="333"/>
      <c r="HGF1420" s="333"/>
      <c r="HGG1420" s="333"/>
      <c r="HGH1420" s="333"/>
      <c r="HGI1420" s="333"/>
      <c r="HGJ1420" s="333"/>
      <c r="HGK1420" s="333"/>
      <c r="HGL1420" s="333"/>
      <c r="HGM1420" s="333"/>
      <c r="HGN1420" s="333"/>
      <c r="HGO1420" s="333"/>
      <c r="HGP1420" s="333"/>
      <c r="HGQ1420" s="333"/>
      <c r="HGR1420" s="333"/>
      <c r="HGS1420" s="333"/>
      <c r="HGT1420" s="333"/>
      <c r="HGU1420" s="333"/>
      <c r="HGV1420" s="333"/>
      <c r="HGW1420" s="333"/>
      <c r="HGX1420" s="333"/>
      <c r="HGY1420" s="333"/>
      <c r="HGZ1420" s="333"/>
      <c r="HHA1420" s="333"/>
      <c r="HHB1420" s="333"/>
      <c r="HHC1420" s="333"/>
      <c r="HHD1420" s="333"/>
      <c r="HHE1420" s="333"/>
      <c r="HHF1420" s="333"/>
      <c r="HHG1420" s="333"/>
      <c r="HHH1420" s="333"/>
      <c r="HHI1420" s="333"/>
      <c r="HHJ1420" s="333"/>
      <c r="HHK1420" s="333"/>
      <c r="HHL1420" s="333"/>
      <c r="HHM1420" s="333"/>
      <c r="HHN1420" s="333"/>
      <c r="HHO1420" s="333"/>
      <c r="HHP1420" s="333"/>
      <c r="HHQ1420" s="333"/>
      <c r="HHR1420" s="333"/>
      <c r="HHS1420" s="333"/>
      <c r="HHT1420" s="333"/>
      <c r="HHU1420" s="333"/>
      <c r="HHV1420" s="333"/>
      <c r="HHW1420" s="333"/>
      <c r="HHX1420" s="333"/>
      <c r="HHY1420" s="333"/>
      <c r="HHZ1420" s="333"/>
      <c r="HIA1420" s="333"/>
      <c r="HIB1420" s="333"/>
      <c r="HIC1420" s="333"/>
      <c r="HID1420" s="333"/>
      <c r="HIE1420" s="333"/>
      <c r="HIF1420" s="333"/>
      <c r="HIG1420" s="333"/>
      <c r="HIH1420" s="333"/>
      <c r="HII1420" s="333"/>
      <c r="HIJ1420" s="333"/>
      <c r="HIK1420" s="333"/>
      <c r="HIL1420" s="333"/>
      <c r="HIM1420" s="333"/>
      <c r="HIN1420" s="333"/>
      <c r="HIO1420" s="333"/>
      <c r="HIP1420" s="333"/>
      <c r="HIQ1420" s="333"/>
      <c r="HIR1420" s="333"/>
      <c r="HIS1420" s="333"/>
      <c r="HIT1420" s="333"/>
      <c r="HIU1420" s="333"/>
      <c r="HIV1420" s="333"/>
      <c r="HIW1420" s="333"/>
      <c r="HIX1420" s="333"/>
      <c r="HIY1420" s="333"/>
      <c r="HIZ1420" s="333"/>
      <c r="HJA1420" s="333"/>
      <c r="HJB1420" s="333"/>
      <c r="HJC1420" s="333"/>
      <c r="HJD1420" s="333"/>
      <c r="HJE1420" s="333"/>
      <c r="HJF1420" s="333"/>
      <c r="HJG1420" s="333"/>
      <c r="HJH1420" s="333"/>
      <c r="HJI1420" s="333"/>
      <c r="HJJ1420" s="333"/>
      <c r="HJK1420" s="333"/>
      <c r="HJL1420" s="333"/>
      <c r="HJM1420" s="333"/>
      <c r="HJN1420" s="333"/>
      <c r="HJO1420" s="333"/>
      <c r="HJP1420" s="333"/>
      <c r="HJQ1420" s="333"/>
      <c r="HJR1420" s="333"/>
      <c r="HJS1420" s="333"/>
      <c r="HJT1420" s="333"/>
      <c r="HJU1420" s="333"/>
      <c r="HJV1420" s="333"/>
      <c r="HJW1420" s="333"/>
      <c r="HJX1420" s="333"/>
      <c r="HJY1420" s="333"/>
      <c r="HJZ1420" s="333"/>
      <c r="HKA1420" s="333"/>
      <c r="HKB1420" s="333"/>
      <c r="HKC1420" s="333"/>
      <c r="HKD1420" s="333"/>
      <c r="HKE1420" s="333"/>
      <c r="HKF1420" s="333"/>
      <c r="HKG1420" s="333"/>
      <c r="HKH1420" s="333"/>
      <c r="HKI1420" s="333"/>
      <c r="HKJ1420" s="333"/>
      <c r="HKK1420" s="333"/>
      <c r="HKL1420" s="333"/>
      <c r="HKM1420" s="333"/>
      <c r="HKN1420" s="333"/>
      <c r="HKO1420" s="333"/>
      <c r="HKP1420" s="333"/>
      <c r="HKQ1420" s="333"/>
      <c r="HKR1420" s="333"/>
      <c r="HKS1420" s="333"/>
      <c r="HKT1420" s="333"/>
      <c r="HKU1420" s="333"/>
      <c r="HKV1420" s="333"/>
      <c r="HKW1420" s="333"/>
      <c r="HKX1420" s="333"/>
      <c r="HKY1420" s="333"/>
      <c r="HKZ1420" s="333"/>
      <c r="HLA1420" s="333"/>
      <c r="HLB1420" s="333"/>
      <c r="HLC1420" s="333"/>
      <c r="HLD1420" s="333"/>
      <c r="HLE1420" s="333"/>
      <c r="HLF1420" s="333"/>
      <c r="HLG1420" s="333"/>
      <c r="HLH1420" s="333"/>
      <c r="HLI1420" s="333"/>
      <c r="HLJ1420" s="333"/>
      <c r="HLK1420" s="333"/>
      <c r="HLL1420" s="333"/>
      <c r="HLM1420" s="333"/>
      <c r="HLN1420" s="333"/>
      <c r="HLO1420" s="333"/>
      <c r="HLP1420" s="333"/>
      <c r="HLQ1420" s="333"/>
      <c r="HLR1420" s="333"/>
      <c r="HLS1420" s="333"/>
      <c r="HLT1420" s="333"/>
      <c r="HLU1420" s="333"/>
      <c r="HLV1420" s="333"/>
      <c r="HLW1420" s="333"/>
      <c r="HLX1420" s="333"/>
      <c r="HLY1420" s="333"/>
      <c r="HLZ1420" s="333"/>
      <c r="HMA1420" s="333"/>
      <c r="HMB1420" s="333"/>
      <c r="HMC1420" s="333"/>
      <c r="HMD1420" s="333"/>
      <c r="HME1420" s="333"/>
      <c r="HMF1420" s="333"/>
      <c r="HMG1420" s="333"/>
      <c r="HMH1420" s="333"/>
      <c r="HMI1420" s="333"/>
      <c r="HMJ1420" s="333"/>
      <c r="HMK1420" s="333"/>
      <c r="HML1420" s="333"/>
      <c r="HMM1420" s="333"/>
      <c r="HMN1420" s="333"/>
      <c r="HMO1420" s="333"/>
      <c r="HMP1420" s="333"/>
      <c r="HMQ1420" s="333"/>
      <c r="HMR1420" s="333"/>
      <c r="HMS1420" s="333"/>
      <c r="HMT1420" s="333"/>
      <c r="HMU1420" s="333"/>
      <c r="HMV1420" s="333"/>
      <c r="HMW1420" s="333"/>
      <c r="HMX1420" s="333"/>
      <c r="HMY1420" s="333"/>
      <c r="HMZ1420" s="333"/>
      <c r="HNA1420" s="333"/>
      <c r="HNB1420" s="333"/>
      <c r="HNC1420" s="333"/>
      <c r="HND1420" s="333"/>
      <c r="HNE1420" s="333"/>
      <c r="HNF1420" s="333"/>
      <c r="HNG1420" s="333"/>
      <c r="HNH1420" s="333"/>
      <c r="HNI1420" s="333"/>
      <c r="HNJ1420" s="333"/>
      <c r="HNK1420" s="333"/>
      <c r="HNL1420" s="333"/>
      <c r="HNM1420" s="333"/>
      <c r="HNN1420" s="333"/>
      <c r="HNO1420" s="333"/>
      <c r="HNP1420" s="333"/>
      <c r="HNQ1420" s="333"/>
      <c r="HNR1420" s="333"/>
      <c r="HNS1420" s="333"/>
      <c r="HNT1420" s="333"/>
      <c r="HNU1420" s="333"/>
      <c r="HNV1420" s="333"/>
      <c r="HNW1420" s="333"/>
      <c r="HNX1420" s="333"/>
      <c r="HNY1420" s="333"/>
      <c r="HNZ1420" s="333"/>
      <c r="HOA1420" s="333"/>
      <c r="HOB1420" s="333"/>
      <c r="HOC1420" s="333"/>
      <c r="HOD1420" s="333"/>
      <c r="HOE1420" s="333"/>
      <c r="HOF1420" s="333"/>
      <c r="HOG1420" s="333"/>
      <c r="HOH1420" s="333"/>
      <c r="HOI1420" s="333"/>
      <c r="HOJ1420" s="333"/>
      <c r="HOK1420" s="333"/>
      <c r="HOL1420" s="333"/>
      <c r="HOM1420" s="333"/>
      <c r="HON1420" s="333"/>
      <c r="HOO1420" s="333"/>
      <c r="HOP1420" s="333"/>
      <c r="HOQ1420" s="333"/>
      <c r="HOR1420" s="333"/>
      <c r="HOS1420" s="333"/>
      <c r="HOT1420" s="333"/>
      <c r="HOU1420" s="333"/>
      <c r="HOV1420" s="333"/>
      <c r="HOW1420" s="333"/>
      <c r="HOX1420" s="333"/>
      <c r="HOY1420" s="333"/>
      <c r="HOZ1420" s="333"/>
      <c r="HPA1420" s="333"/>
      <c r="HPB1420" s="333"/>
      <c r="HPC1420" s="333"/>
      <c r="HPD1420" s="333"/>
      <c r="HPE1420" s="333"/>
      <c r="HPF1420" s="333"/>
      <c r="HPG1420" s="333"/>
      <c r="HPH1420" s="333"/>
      <c r="HPI1420" s="333"/>
      <c r="HPJ1420" s="333"/>
      <c r="HPK1420" s="333"/>
      <c r="HPL1420" s="333"/>
      <c r="HPM1420" s="333"/>
      <c r="HPN1420" s="333"/>
      <c r="HPO1420" s="333"/>
      <c r="HPP1420" s="333"/>
      <c r="HPQ1420" s="333"/>
      <c r="HPR1420" s="333"/>
      <c r="HPS1420" s="333"/>
      <c r="HPT1420" s="333"/>
      <c r="HPU1420" s="333"/>
      <c r="HPV1420" s="333"/>
      <c r="HPW1420" s="333"/>
      <c r="HPX1420" s="333"/>
      <c r="HPY1420" s="333"/>
      <c r="HPZ1420" s="333"/>
      <c r="HQA1420" s="333"/>
      <c r="HQB1420" s="333"/>
      <c r="HQC1420" s="333"/>
      <c r="HQD1420" s="333"/>
      <c r="HQE1420" s="333"/>
      <c r="HQF1420" s="333"/>
      <c r="HQG1420" s="333"/>
      <c r="HQH1420" s="333"/>
      <c r="HQI1420" s="333"/>
      <c r="HQJ1420" s="333"/>
      <c r="HQK1420" s="333"/>
      <c r="HQL1420" s="333"/>
      <c r="HQM1420" s="333"/>
      <c r="HQN1420" s="333"/>
      <c r="HQO1420" s="333"/>
      <c r="HQP1420" s="333"/>
      <c r="HQQ1420" s="333"/>
      <c r="HQR1420" s="333"/>
      <c r="HQS1420" s="333"/>
      <c r="HQT1420" s="333"/>
      <c r="HQU1420" s="333"/>
      <c r="HQV1420" s="333"/>
      <c r="HQW1420" s="333"/>
      <c r="HQX1420" s="333"/>
      <c r="HQY1420" s="333"/>
      <c r="HQZ1420" s="333"/>
      <c r="HRA1420" s="333"/>
      <c r="HRB1420" s="333"/>
      <c r="HRC1420" s="333"/>
      <c r="HRD1420" s="333"/>
      <c r="HRE1420" s="333"/>
      <c r="HRF1420" s="333"/>
      <c r="HRG1420" s="333"/>
      <c r="HRH1420" s="333"/>
      <c r="HRI1420" s="333"/>
      <c r="HRJ1420" s="333"/>
      <c r="HRK1420" s="333"/>
      <c r="HRL1420" s="333"/>
      <c r="HRM1420" s="333"/>
      <c r="HRN1420" s="333"/>
      <c r="HRO1420" s="333"/>
      <c r="HRP1420" s="333"/>
      <c r="HRQ1420" s="333"/>
      <c r="HRR1420" s="333"/>
      <c r="HRS1420" s="333"/>
      <c r="HRT1420" s="333"/>
      <c r="HRU1420" s="333"/>
      <c r="HRV1420" s="333"/>
      <c r="HRW1420" s="333"/>
      <c r="HRX1420" s="333"/>
      <c r="HRY1420" s="333"/>
      <c r="HRZ1420" s="333"/>
      <c r="HSA1420" s="333"/>
      <c r="HSB1420" s="333"/>
      <c r="HSC1420" s="333"/>
      <c r="HSD1420" s="333"/>
      <c r="HSE1420" s="333"/>
      <c r="HSF1420" s="333"/>
      <c r="HSG1420" s="333"/>
      <c r="HSH1420" s="333"/>
      <c r="HSI1420" s="333"/>
      <c r="HSJ1420" s="333"/>
      <c r="HSK1420" s="333"/>
      <c r="HSL1420" s="333"/>
      <c r="HSM1420" s="333"/>
      <c r="HSN1420" s="333"/>
      <c r="HSO1420" s="333"/>
      <c r="HSP1420" s="333"/>
      <c r="HSQ1420" s="333"/>
      <c r="HSR1420" s="333"/>
      <c r="HSS1420" s="333"/>
      <c r="HST1420" s="333"/>
      <c r="HSU1420" s="333"/>
      <c r="HSV1420" s="333"/>
      <c r="HSW1420" s="333"/>
      <c r="HSX1420" s="333"/>
      <c r="HSY1420" s="333"/>
      <c r="HSZ1420" s="333"/>
      <c r="HTA1420" s="333"/>
      <c r="HTB1420" s="333"/>
      <c r="HTC1420" s="333"/>
      <c r="HTD1420" s="333"/>
      <c r="HTE1420" s="333"/>
      <c r="HTF1420" s="333"/>
      <c r="HTG1420" s="333"/>
      <c r="HTH1420" s="333"/>
      <c r="HTI1420" s="333"/>
      <c r="HTJ1420" s="333"/>
      <c r="HTK1420" s="333"/>
      <c r="HTL1420" s="333"/>
      <c r="HTM1420" s="333"/>
      <c r="HTN1420" s="333"/>
      <c r="HTO1420" s="333"/>
      <c r="HTP1420" s="333"/>
      <c r="HTQ1420" s="333"/>
      <c r="HTR1420" s="333"/>
      <c r="HTS1420" s="333"/>
      <c r="HTT1420" s="333"/>
      <c r="HTU1420" s="333"/>
      <c r="HTV1420" s="333"/>
      <c r="HTW1420" s="333"/>
      <c r="HTX1420" s="333"/>
      <c r="HTY1420" s="333"/>
      <c r="HTZ1420" s="333"/>
      <c r="HUA1420" s="333"/>
      <c r="HUB1420" s="333"/>
      <c r="HUC1420" s="333"/>
      <c r="HUD1420" s="333"/>
      <c r="HUE1420" s="333"/>
      <c r="HUF1420" s="333"/>
      <c r="HUG1420" s="333"/>
      <c r="HUH1420" s="333"/>
      <c r="HUI1420" s="333"/>
      <c r="HUJ1420" s="333"/>
      <c r="HUK1420" s="333"/>
      <c r="HUL1420" s="333"/>
      <c r="HUM1420" s="333"/>
      <c r="HUN1420" s="333"/>
      <c r="HUO1420" s="333"/>
      <c r="HUP1420" s="333"/>
      <c r="HUQ1420" s="333"/>
      <c r="HUR1420" s="333"/>
      <c r="HUS1420" s="333"/>
      <c r="HUT1420" s="333"/>
      <c r="HUU1420" s="333"/>
      <c r="HUV1420" s="333"/>
      <c r="HUW1420" s="333"/>
      <c r="HUX1420" s="333"/>
      <c r="HUY1420" s="333"/>
      <c r="HUZ1420" s="333"/>
      <c r="HVA1420" s="333"/>
      <c r="HVB1420" s="333"/>
      <c r="HVC1420" s="333"/>
      <c r="HVD1420" s="333"/>
      <c r="HVE1420" s="333"/>
      <c r="HVF1420" s="333"/>
      <c r="HVG1420" s="333"/>
      <c r="HVH1420" s="333"/>
      <c r="HVI1420" s="333"/>
      <c r="HVJ1420" s="333"/>
      <c r="HVK1420" s="333"/>
      <c r="HVL1420" s="333"/>
      <c r="HVM1420" s="333"/>
      <c r="HVN1420" s="333"/>
      <c r="HVO1420" s="333"/>
      <c r="HVP1420" s="333"/>
      <c r="HVQ1420" s="333"/>
      <c r="HVR1420" s="333"/>
      <c r="HVS1420" s="333"/>
      <c r="HVT1420" s="333"/>
      <c r="HVU1420" s="333"/>
      <c r="HVV1420" s="333"/>
      <c r="HVW1420" s="333"/>
      <c r="HVX1420" s="333"/>
      <c r="HVY1420" s="333"/>
      <c r="HVZ1420" s="333"/>
      <c r="HWA1420" s="333"/>
      <c r="HWB1420" s="333"/>
      <c r="HWC1420" s="333"/>
      <c r="HWD1420" s="333"/>
      <c r="HWE1420" s="333"/>
      <c r="HWF1420" s="333"/>
      <c r="HWG1420" s="333"/>
      <c r="HWH1420" s="333"/>
      <c r="HWI1420" s="333"/>
      <c r="HWJ1420" s="333"/>
      <c r="HWK1420" s="333"/>
      <c r="HWL1420" s="333"/>
      <c r="HWM1420" s="333"/>
      <c r="HWN1420" s="333"/>
      <c r="HWO1420" s="333"/>
      <c r="HWP1420" s="333"/>
      <c r="HWQ1420" s="333"/>
      <c r="HWR1420" s="333"/>
      <c r="HWS1420" s="333"/>
      <c r="HWT1420" s="333"/>
      <c r="HWU1420" s="333"/>
      <c r="HWV1420" s="333"/>
      <c r="HWW1420" s="333"/>
      <c r="HWX1420" s="333"/>
      <c r="HWY1420" s="333"/>
      <c r="HWZ1420" s="333"/>
      <c r="HXA1420" s="333"/>
      <c r="HXB1420" s="333"/>
      <c r="HXC1420" s="333"/>
      <c r="HXD1420" s="333"/>
      <c r="HXE1420" s="333"/>
      <c r="HXF1420" s="333"/>
      <c r="HXG1420" s="333"/>
      <c r="HXH1420" s="333"/>
      <c r="HXI1420" s="333"/>
      <c r="HXJ1420" s="333"/>
      <c r="HXK1420" s="333"/>
      <c r="HXL1420" s="333"/>
      <c r="HXM1420" s="333"/>
      <c r="HXN1420" s="333"/>
      <c r="HXO1420" s="333"/>
      <c r="HXP1420" s="333"/>
      <c r="HXQ1420" s="333"/>
      <c r="HXR1420" s="333"/>
      <c r="HXS1420" s="333"/>
      <c r="HXT1420" s="333"/>
      <c r="HXU1420" s="333"/>
      <c r="HXV1420" s="333"/>
      <c r="HXW1420" s="333"/>
      <c r="HXX1420" s="333"/>
      <c r="HXY1420" s="333"/>
      <c r="HXZ1420" s="333"/>
      <c r="HYA1420" s="333"/>
      <c r="HYB1420" s="333"/>
      <c r="HYC1420" s="333"/>
      <c r="HYD1420" s="333"/>
      <c r="HYE1420" s="333"/>
      <c r="HYF1420" s="333"/>
      <c r="HYG1420" s="333"/>
      <c r="HYH1420" s="333"/>
      <c r="HYI1420" s="333"/>
      <c r="HYJ1420" s="333"/>
      <c r="HYK1420" s="333"/>
      <c r="HYL1420" s="333"/>
      <c r="HYM1420" s="333"/>
      <c r="HYN1420" s="333"/>
      <c r="HYO1420" s="333"/>
      <c r="HYP1420" s="333"/>
      <c r="HYQ1420" s="333"/>
      <c r="HYR1420" s="333"/>
      <c r="HYS1420" s="333"/>
      <c r="HYT1420" s="333"/>
      <c r="HYU1420" s="333"/>
      <c r="HYV1420" s="333"/>
      <c r="HYW1420" s="333"/>
      <c r="HYX1420" s="333"/>
      <c r="HYY1420" s="333"/>
      <c r="HYZ1420" s="333"/>
      <c r="HZA1420" s="333"/>
      <c r="HZB1420" s="333"/>
      <c r="HZC1420" s="333"/>
      <c r="HZD1420" s="333"/>
      <c r="HZE1420" s="333"/>
      <c r="HZF1420" s="333"/>
      <c r="HZG1420" s="333"/>
      <c r="HZH1420" s="333"/>
      <c r="HZI1420" s="333"/>
      <c r="HZJ1420" s="333"/>
      <c r="HZK1420" s="333"/>
      <c r="HZL1420" s="333"/>
      <c r="HZM1420" s="333"/>
      <c r="HZN1420" s="333"/>
      <c r="HZO1420" s="333"/>
      <c r="HZP1420" s="333"/>
      <c r="HZQ1420" s="333"/>
      <c r="HZR1420" s="333"/>
      <c r="HZS1420" s="333"/>
      <c r="HZT1420" s="333"/>
      <c r="HZU1420" s="333"/>
      <c r="HZV1420" s="333"/>
      <c r="HZW1420" s="333"/>
      <c r="HZX1420" s="333"/>
      <c r="HZY1420" s="333"/>
      <c r="HZZ1420" s="333"/>
      <c r="IAA1420" s="333"/>
      <c r="IAB1420" s="333"/>
      <c r="IAC1420" s="333"/>
      <c r="IAD1420" s="333"/>
      <c r="IAE1420" s="333"/>
      <c r="IAF1420" s="333"/>
      <c r="IAG1420" s="333"/>
      <c r="IAH1420" s="333"/>
      <c r="IAI1420" s="333"/>
      <c r="IAJ1420" s="333"/>
      <c r="IAK1420" s="333"/>
      <c r="IAL1420" s="333"/>
      <c r="IAM1420" s="333"/>
      <c r="IAN1420" s="333"/>
      <c r="IAO1420" s="333"/>
      <c r="IAP1420" s="333"/>
      <c r="IAQ1420" s="333"/>
      <c r="IAR1420" s="333"/>
      <c r="IAS1420" s="333"/>
      <c r="IAT1420" s="333"/>
      <c r="IAU1420" s="333"/>
      <c r="IAV1420" s="333"/>
      <c r="IAW1420" s="333"/>
      <c r="IAX1420" s="333"/>
      <c r="IAY1420" s="333"/>
      <c r="IAZ1420" s="333"/>
      <c r="IBA1420" s="333"/>
      <c r="IBB1420" s="333"/>
      <c r="IBC1420" s="333"/>
      <c r="IBD1420" s="333"/>
      <c r="IBE1420" s="333"/>
      <c r="IBF1420" s="333"/>
      <c r="IBG1420" s="333"/>
      <c r="IBH1420" s="333"/>
      <c r="IBI1420" s="333"/>
      <c r="IBJ1420" s="333"/>
      <c r="IBK1420" s="333"/>
      <c r="IBL1420" s="333"/>
      <c r="IBM1420" s="333"/>
      <c r="IBN1420" s="333"/>
      <c r="IBO1420" s="333"/>
      <c r="IBP1420" s="333"/>
      <c r="IBQ1420" s="333"/>
      <c r="IBR1420" s="333"/>
      <c r="IBS1420" s="333"/>
      <c r="IBT1420" s="333"/>
      <c r="IBU1420" s="333"/>
      <c r="IBV1420" s="333"/>
      <c r="IBW1420" s="333"/>
      <c r="IBX1420" s="333"/>
      <c r="IBY1420" s="333"/>
      <c r="IBZ1420" s="333"/>
      <c r="ICA1420" s="333"/>
      <c r="ICB1420" s="333"/>
      <c r="ICC1420" s="333"/>
      <c r="ICD1420" s="333"/>
      <c r="ICE1420" s="333"/>
      <c r="ICF1420" s="333"/>
      <c r="ICG1420" s="333"/>
      <c r="ICH1420" s="333"/>
      <c r="ICI1420" s="333"/>
      <c r="ICJ1420" s="333"/>
      <c r="ICK1420" s="333"/>
      <c r="ICL1420" s="333"/>
      <c r="ICM1420" s="333"/>
      <c r="ICN1420" s="333"/>
      <c r="ICO1420" s="333"/>
      <c r="ICP1420" s="333"/>
      <c r="ICQ1420" s="333"/>
      <c r="ICR1420" s="333"/>
      <c r="ICS1420" s="333"/>
      <c r="ICT1420" s="333"/>
      <c r="ICU1420" s="333"/>
      <c r="ICV1420" s="333"/>
      <c r="ICW1420" s="333"/>
      <c r="ICX1420" s="333"/>
      <c r="ICY1420" s="333"/>
      <c r="ICZ1420" s="333"/>
      <c r="IDA1420" s="333"/>
      <c r="IDB1420" s="333"/>
      <c r="IDC1420" s="333"/>
      <c r="IDD1420" s="333"/>
      <c r="IDE1420" s="333"/>
      <c r="IDF1420" s="333"/>
      <c r="IDG1420" s="333"/>
      <c r="IDH1420" s="333"/>
      <c r="IDI1420" s="333"/>
      <c r="IDJ1420" s="333"/>
      <c r="IDK1420" s="333"/>
      <c r="IDL1420" s="333"/>
      <c r="IDM1420" s="333"/>
      <c r="IDN1420" s="333"/>
      <c r="IDO1420" s="333"/>
      <c r="IDP1420" s="333"/>
      <c r="IDQ1420" s="333"/>
      <c r="IDR1420" s="333"/>
      <c r="IDS1420" s="333"/>
      <c r="IDT1420" s="333"/>
      <c r="IDU1420" s="333"/>
      <c r="IDV1420" s="333"/>
      <c r="IDW1420" s="333"/>
      <c r="IDX1420" s="333"/>
      <c r="IDY1420" s="333"/>
      <c r="IDZ1420" s="333"/>
      <c r="IEA1420" s="333"/>
      <c r="IEB1420" s="333"/>
      <c r="IEC1420" s="333"/>
      <c r="IED1420" s="333"/>
      <c r="IEE1420" s="333"/>
      <c r="IEF1420" s="333"/>
      <c r="IEG1420" s="333"/>
      <c r="IEH1420" s="333"/>
      <c r="IEI1420" s="333"/>
      <c r="IEJ1420" s="333"/>
      <c r="IEK1420" s="333"/>
      <c r="IEL1420" s="333"/>
      <c r="IEM1420" s="333"/>
      <c r="IEN1420" s="333"/>
      <c r="IEO1420" s="333"/>
      <c r="IEP1420" s="333"/>
      <c r="IEQ1420" s="333"/>
      <c r="IER1420" s="333"/>
      <c r="IES1420" s="333"/>
      <c r="IET1420" s="333"/>
      <c r="IEU1420" s="333"/>
      <c r="IEV1420" s="333"/>
      <c r="IEW1420" s="333"/>
      <c r="IEX1420" s="333"/>
      <c r="IEY1420" s="333"/>
      <c r="IEZ1420" s="333"/>
      <c r="IFA1420" s="333"/>
      <c r="IFB1420" s="333"/>
      <c r="IFC1420" s="333"/>
      <c r="IFD1420" s="333"/>
      <c r="IFE1420" s="333"/>
      <c r="IFF1420" s="333"/>
      <c r="IFG1420" s="333"/>
      <c r="IFH1420" s="333"/>
      <c r="IFI1420" s="333"/>
      <c r="IFJ1420" s="333"/>
      <c r="IFK1420" s="333"/>
      <c r="IFL1420" s="333"/>
      <c r="IFM1420" s="333"/>
      <c r="IFN1420" s="333"/>
      <c r="IFO1420" s="333"/>
      <c r="IFP1420" s="333"/>
      <c r="IFQ1420" s="333"/>
      <c r="IFR1420" s="333"/>
      <c r="IFS1420" s="333"/>
      <c r="IFT1420" s="333"/>
      <c r="IFU1420" s="333"/>
      <c r="IFV1420" s="333"/>
      <c r="IFW1420" s="333"/>
      <c r="IFX1420" s="333"/>
      <c r="IFY1420" s="333"/>
      <c r="IFZ1420" s="333"/>
      <c r="IGA1420" s="333"/>
      <c r="IGB1420" s="333"/>
      <c r="IGC1420" s="333"/>
      <c r="IGD1420" s="333"/>
      <c r="IGE1420" s="333"/>
      <c r="IGF1420" s="333"/>
      <c r="IGG1420" s="333"/>
      <c r="IGH1420" s="333"/>
      <c r="IGI1420" s="333"/>
      <c r="IGJ1420" s="333"/>
      <c r="IGK1420" s="333"/>
      <c r="IGL1420" s="333"/>
      <c r="IGM1420" s="333"/>
      <c r="IGN1420" s="333"/>
      <c r="IGO1420" s="333"/>
      <c r="IGP1420" s="333"/>
      <c r="IGQ1420" s="333"/>
      <c r="IGR1420" s="333"/>
      <c r="IGS1420" s="333"/>
      <c r="IGT1420" s="333"/>
      <c r="IGU1420" s="333"/>
      <c r="IGV1420" s="333"/>
      <c r="IGW1420" s="333"/>
      <c r="IGX1420" s="333"/>
      <c r="IGY1420" s="333"/>
      <c r="IGZ1420" s="333"/>
      <c r="IHA1420" s="333"/>
      <c r="IHB1420" s="333"/>
      <c r="IHC1420" s="333"/>
      <c r="IHD1420" s="333"/>
      <c r="IHE1420" s="333"/>
      <c r="IHF1420" s="333"/>
      <c r="IHG1420" s="333"/>
      <c r="IHH1420" s="333"/>
      <c r="IHI1420" s="333"/>
      <c r="IHJ1420" s="333"/>
      <c r="IHK1420" s="333"/>
      <c r="IHL1420" s="333"/>
      <c r="IHM1420" s="333"/>
      <c r="IHN1420" s="333"/>
      <c r="IHO1420" s="333"/>
      <c r="IHP1420" s="333"/>
      <c r="IHQ1420" s="333"/>
      <c r="IHR1420" s="333"/>
      <c r="IHS1420" s="333"/>
      <c r="IHT1420" s="333"/>
      <c r="IHU1420" s="333"/>
      <c r="IHV1420" s="333"/>
      <c r="IHW1420" s="333"/>
      <c r="IHX1420" s="333"/>
      <c r="IHY1420" s="333"/>
      <c r="IHZ1420" s="333"/>
      <c r="IIA1420" s="333"/>
      <c r="IIB1420" s="333"/>
      <c r="IIC1420" s="333"/>
      <c r="IID1420" s="333"/>
      <c r="IIE1420" s="333"/>
      <c r="IIF1420" s="333"/>
      <c r="IIG1420" s="333"/>
      <c r="IIH1420" s="333"/>
      <c r="III1420" s="333"/>
      <c r="IIJ1420" s="333"/>
      <c r="IIK1420" s="333"/>
      <c r="IIL1420" s="333"/>
      <c r="IIM1420" s="333"/>
      <c r="IIN1420" s="333"/>
      <c r="IIO1420" s="333"/>
      <c r="IIP1420" s="333"/>
      <c r="IIQ1420" s="333"/>
      <c r="IIR1420" s="333"/>
      <c r="IIS1420" s="333"/>
      <c r="IIT1420" s="333"/>
      <c r="IIU1420" s="333"/>
      <c r="IIV1420" s="333"/>
      <c r="IIW1420" s="333"/>
      <c r="IIX1420" s="333"/>
      <c r="IIY1420" s="333"/>
      <c r="IIZ1420" s="333"/>
      <c r="IJA1420" s="333"/>
      <c r="IJB1420" s="333"/>
      <c r="IJC1420" s="333"/>
      <c r="IJD1420" s="333"/>
      <c r="IJE1420" s="333"/>
      <c r="IJF1420" s="333"/>
      <c r="IJG1420" s="333"/>
      <c r="IJH1420" s="333"/>
      <c r="IJI1420" s="333"/>
      <c r="IJJ1420" s="333"/>
      <c r="IJK1420" s="333"/>
      <c r="IJL1420" s="333"/>
      <c r="IJM1420" s="333"/>
      <c r="IJN1420" s="333"/>
      <c r="IJO1420" s="333"/>
      <c r="IJP1420" s="333"/>
      <c r="IJQ1420" s="333"/>
      <c r="IJR1420" s="333"/>
      <c r="IJS1420" s="333"/>
      <c r="IJT1420" s="333"/>
      <c r="IJU1420" s="333"/>
      <c r="IJV1420" s="333"/>
      <c r="IJW1420" s="333"/>
      <c r="IJX1420" s="333"/>
      <c r="IJY1420" s="333"/>
      <c r="IJZ1420" s="333"/>
      <c r="IKA1420" s="333"/>
      <c r="IKB1420" s="333"/>
      <c r="IKC1420" s="333"/>
      <c r="IKD1420" s="333"/>
      <c r="IKE1420" s="333"/>
      <c r="IKF1420" s="333"/>
      <c r="IKG1420" s="333"/>
      <c r="IKH1420" s="333"/>
      <c r="IKI1420" s="333"/>
      <c r="IKJ1420" s="333"/>
      <c r="IKK1420" s="333"/>
      <c r="IKL1420" s="333"/>
      <c r="IKM1420" s="333"/>
      <c r="IKN1420" s="333"/>
      <c r="IKO1420" s="333"/>
      <c r="IKP1420" s="333"/>
      <c r="IKQ1420" s="333"/>
      <c r="IKR1420" s="333"/>
      <c r="IKS1420" s="333"/>
      <c r="IKT1420" s="333"/>
      <c r="IKU1420" s="333"/>
      <c r="IKV1420" s="333"/>
      <c r="IKW1420" s="333"/>
      <c r="IKX1420" s="333"/>
      <c r="IKY1420" s="333"/>
      <c r="IKZ1420" s="333"/>
      <c r="ILA1420" s="333"/>
      <c r="ILB1420" s="333"/>
      <c r="ILC1420" s="333"/>
      <c r="ILD1420" s="333"/>
      <c r="ILE1420" s="333"/>
      <c r="ILF1420" s="333"/>
      <c r="ILG1420" s="333"/>
      <c r="ILH1420" s="333"/>
      <c r="ILI1420" s="333"/>
      <c r="ILJ1420" s="333"/>
      <c r="ILK1420" s="333"/>
      <c r="ILL1420" s="333"/>
      <c r="ILM1420" s="333"/>
      <c r="ILN1420" s="333"/>
      <c r="ILO1420" s="333"/>
      <c r="ILP1420" s="333"/>
      <c r="ILQ1420" s="333"/>
      <c r="ILR1420" s="333"/>
      <c r="ILS1420" s="333"/>
      <c r="ILT1420" s="333"/>
      <c r="ILU1420" s="333"/>
      <c r="ILV1420" s="333"/>
      <c r="ILW1420" s="333"/>
      <c r="ILX1420" s="333"/>
      <c r="ILY1420" s="333"/>
      <c r="ILZ1420" s="333"/>
      <c r="IMA1420" s="333"/>
      <c r="IMB1420" s="333"/>
      <c r="IMC1420" s="333"/>
      <c r="IMD1420" s="333"/>
      <c r="IME1420" s="333"/>
      <c r="IMF1420" s="333"/>
      <c r="IMG1420" s="333"/>
      <c r="IMH1420" s="333"/>
      <c r="IMI1420" s="333"/>
      <c r="IMJ1420" s="333"/>
      <c r="IMK1420" s="333"/>
      <c r="IML1420" s="333"/>
      <c r="IMM1420" s="333"/>
      <c r="IMN1420" s="333"/>
      <c r="IMO1420" s="333"/>
      <c r="IMP1420" s="333"/>
      <c r="IMQ1420" s="333"/>
      <c r="IMR1420" s="333"/>
      <c r="IMS1420" s="333"/>
      <c r="IMT1420" s="333"/>
      <c r="IMU1420" s="333"/>
      <c r="IMV1420" s="333"/>
      <c r="IMW1420" s="333"/>
      <c r="IMX1420" s="333"/>
      <c r="IMY1420" s="333"/>
      <c r="IMZ1420" s="333"/>
      <c r="INA1420" s="333"/>
      <c r="INB1420" s="333"/>
      <c r="INC1420" s="333"/>
      <c r="IND1420" s="333"/>
      <c r="INE1420" s="333"/>
      <c r="INF1420" s="333"/>
      <c r="ING1420" s="333"/>
      <c r="INH1420" s="333"/>
      <c r="INI1420" s="333"/>
      <c r="INJ1420" s="333"/>
      <c r="INK1420" s="333"/>
      <c r="INL1420" s="333"/>
      <c r="INM1420" s="333"/>
      <c r="INN1420" s="333"/>
      <c r="INO1420" s="333"/>
      <c r="INP1420" s="333"/>
      <c r="INQ1420" s="333"/>
      <c r="INR1420" s="333"/>
      <c r="INS1420" s="333"/>
      <c r="INT1420" s="333"/>
      <c r="INU1420" s="333"/>
      <c r="INV1420" s="333"/>
      <c r="INW1420" s="333"/>
      <c r="INX1420" s="333"/>
      <c r="INY1420" s="333"/>
      <c r="INZ1420" s="333"/>
      <c r="IOA1420" s="333"/>
      <c r="IOB1420" s="333"/>
      <c r="IOC1420" s="333"/>
      <c r="IOD1420" s="333"/>
      <c r="IOE1420" s="333"/>
      <c r="IOF1420" s="333"/>
      <c r="IOG1420" s="333"/>
      <c r="IOH1420" s="333"/>
      <c r="IOI1420" s="333"/>
      <c r="IOJ1420" s="333"/>
      <c r="IOK1420" s="333"/>
      <c r="IOL1420" s="333"/>
      <c r="IOM1420" s="333"/>
      <c r="ION1420" s="333"/>
      <c r="IOO1420" s="333"/>
      <c r="IOP1420" s="333"/>
      <c r="IOQ1420" s="333"/>
      <c r="IOR1420" s="333"/>
      <c r="IOS1420" s="333"/>
      <c r="IOT1420" s="333"/>
      <c r="IOU1420" s="333"/>
      <c r="IOV1420" s="333"/>
      <c r="IOW1420" s="333"/>
      <c r="IOX1420" s="333"/>
      <c r="IOY1420" s="333"/>
      <c r="IOZ1420" s="333"/>
      <c r="IPA1420" s="333"/>
      <c r="IPB1420" s="333"/>
      <c r="IPC1420" s="333"/>
      <c r="IPD1420" s="333"/>
      <c r="IPE1420" s="333"/>
      <c r="IPF1420" s="333"/>
      <c r="IPG1420" s="333"/>
      <c r="IPH1420" s="333"/>
      <c r="IPI1420" s="333"/>
      <c r="IPJ1420" s="333"/>
      <c r="IPK1420" s="333"/>
      <c r="IPL1420" s="333"/>
      <c r="IPM1420" s="333"/>
      <c r="IPN1420" s="333"/>
      <c r="IPO1420" s="333"/>
      <c r="IPP1420" s="333"/>
      <c r="IPQ1420" s="333"/>
      <c r="IPR1420" s="333"/>
      <c r="IPS1420" s="333"/>
      <c r="IPT1420" s="333"/>
      <c r="IPU1420" s="333"/>
      <c r="IPV1420" s="333"/>
      <c r="IPW1420" s="333"/>
      <c r="IPX1420" s="333"/>
      <c r="IPY1420" s="333"/>
      <c r="IPZ1420" s="333"/>
      <c r="IQA1420" s="333"/>
      <c r="IQB1420" s="333"/>
      <c r="IQC1420" s="333"/>
      <c r="IQD1420" s="333"/>
      <c r="IQE1420" s="333"/>
      <c r="IQF1420" s="333"/>
      <c r="IQG1420" s="333"/>
      <c r="IQH1420" s="333"/>
      <c r="IQI1420" s="333"/>
      <c r="IQJ1420" s="333"/>
      <c r="IQK1420" s="333"/>
      <c r="IQL1420" s="333"/>
      <c r="IQM1420" s="333"/>
      <c r="IQN1420" s="333"/>
      <c r="IQO1420" s="333"/>
      <c r="IQP1420" s="333"/>
      <c r="IQQ1420" s="333"/>
      <c r="IQR1420" s="333"/>
      <c r="IQS1420" s="333"/>
      <c r="IQT1420" s="333"/>
      <c r="IQU1420" s="333"/>
      <c r="IQV1420" s="333"/>
      <c r="IQW1420" s="333"/>
      <c r="IQX1420" s="333"/>
      <c r="IQY1420" s="333"/>
      <c r="IQZ1420" s="333"/>
      <c r="IRA1420" s="333"/>
      <c r="IRB1420" s="333"/>
      <c r="IRC1420" s="333"/>
      <c r="IRD1420" s="333"/>
      <c r="IRE1420" s="333"/>
      <c r="IRF1420" s="333"/>
      <c r="IRG1420" s="333"/>
      <c r="IRH1420" s="333"/>
      <c r="IRI1420" s="333"/>
      <c r="IRJ1420" s="333"/>
      <c r="IRK1420" s="333"/>
      <c r="IRL1420" s="333"/>
      <c r="IRM1420" s="333"/>
      <c r="IRN1420" s="333"/>
      <c r="IRO1420" s="333"/>
      <c r="IRP1420" s="333"/>
      <c r="IRQ1420" s="333"/>
      <c r="IRR1420" s="333"/>
      <c r="IRS1420" s="333"/>
      <c r="IRT1420" s="333"/>
      <c r="IRU1420" s="333"/>
      <c r="IRV1420" s="333"/>
      <c r="IRW1420" s="333"/>
      <c r="IRX1420" s="333"/>
      <c r="IRY1420" s="333"/>
      <c r="IRZ1420" s="333"/>
      <c r="ISA1420" s="333"/>
      <c r="ISB1420" s="333"/>
      <c r="ISC1420" s="333"/>
      <c r="ISD1420" s="333"/>
      <c r="ISE1420" s="333"/>
      <c r="ISF1420" s="333"/>
      <c r="ISG1420" s="333"/>
      <c r="ISH1420" s="333"/>
      <c r="ISI1420" s="333"/>
      <c r="ISJ1420" s="333"/>
      <c r="ISK1420" s="333"/>
      <c r="ISL1420" s="333"/>
      <c r="ISM1420" s="333"/>
      <c r="ISN1420" s="333"/>
      <c r="ISO1420" s="333"/>
      <c r="ISP1420" s="333"/>
      <c r="ISQ1420" s="333"/>
      <c r="ISR1420" s="333"/>
      <c r="ISS1420" s="333"/>
      <c r="IST1420" s="333"/>
      <c r="ISU1420" s="333"/>
      <c r="ISV1420" s="333"/>
      <c r="ISW1420" s="333"/>
      <c r="ISX1420" s="333"/>
      <c r="ISY1420" s="333"/>
      <c r="ISZ1420" s="333"/>
      <c r="ITA1420" s="333"/>
      <c r="ITB1420" s="333"/>
      <c r="ITC1420" s="333"/>
      <c r="ITD1420" s="333"/>
      <c r="ITE1420" s="333"/>
      <c r="ITF1420" s="333"/>
      <c r="ITG1420" s="333"/>
      <c r="ITH1420" s="333"/>
      <c r="ITI1420" s="333"/>
      <c r="ITJ1420" s="333"/>
      <c r="ITK1420" s="333"/>
      <c r="ITL1420" s="333"/>
      <c r="ITM1420" s="333"/>
      <c r="ITN1420" s="333"/>
      <c r="ITO1420" s="333"/>
      <c r="ITP1420" s="333"/>
      <c r="ITQ1420" s="333"/>
      <c r="ITR1420" s="333"/>
      <c r="ITS1420" s="333"/>
      <c r="ITT1420" s="333"/>
      <c r="ITU1420" s="333"/>
      <c r="ITV1420" s="333"/>
      <c r="ITW1420" s="333"/>
      <c r="ITX1420" s="333"/>
      <c r="ITY1420" s="333"/>
      <c r="ITZ1420" s="333"/>
      <c r="IUA1420" s="333"/>
      <c r="IUB1420" s="333"/>
      <c r="IUC1420" s="333"/>
      <c r="IUD1420" s="333"/>
      <c r="IUE1420" s="333"/>
      <c r="IUF1420" s="333"/>
      <c r="IUG1420" s="333"/>
      <c r="IUH1420" s="333"/>
      <c r="IUI1420" s="333"/>
      <c r="IUJ1420" s="333"/>
      <c r="IUK1420" s="333"/>
      <c r="IUL1420" s="333"/>
      <c r="IUM1420" s="333"/>
      <c r="IUN1420" s="333"/>
      <c r="IUO1420" s="333"/>
      <c r="IUP1420" s="333"/>
      <c r="IUQ1420" s="333"/>
      <c r="IUR1420" s="333"/>
      <c r="IUS1420" s="333"/>
      <c r="IUT1420" s="333"/>
      <c r="IUU1420" s="333"/>
      <c r="IUV1420" s="333"/>
      <c r="IUW1420" s="333"/>
      <c r="IUX1420" s="333"/>
      <c r="IUY1420" s="333"/>
      <c r="IUZ1420" s="333"/>
      <c r="IVA1420" s="333"/>
      <c r="IVB1420" s="333"/>
      <c r="IVC1420" s="333"/>
      <c r="IVD1420" s="333"/>
      <c r="IVE1420" s="333"/>
      <c r="IVF1420" s="333"/>
      <c r="IVG1420" s="333"/>
      <c r="IVH1420" s="333"/>
      <c r="IVI1420" s="333"/>
      <c r="IVJ1420" s="333"/>
      <c r="IVK1420" s="333"/>
      <c r="IVL1420" s="333"/>
      <c r="IVM1420" s="333"/>
      <c r="IVN1420" s="333"/>
      <c r="IVO1420" s="333"/>
      <c r="IVP1420" s="333"/>
      <c r="IVQ1420" s="333"/>
      <c r="IVR1420" s="333"/>
      <c r="IVS1420" s="333"/>
      <c r="IVT1420" s="333"/>
      <c r="IVU1420" s="333"/>
      <c r="IVV1420" s="333"/>
      <c r="IVW1420" s="333"/>
      <c r="IVX1420" s="333"/>
      <c r="IVY1420" s="333"/>
      <c r="IVZ1420" s="333"/>
      <c r="IWA1420" s="333"/>
      <c r="IWB1420" s="333"/>
      <c r="IWC1420" s="333"/>
      <c r="IWD1420" s="333"/>
      <c r="IWE1420" s="333"/>
      <c r="IWF1420" s="333"/>
      <c r="IWG1420" s="333"/>
      <c r="IWH1420" s="333"/>
      <c r="IWI1420" s="333"/>
      <c r="IWJ1420" s="333"/>
      <c r="IWK1420" s="333"/>
      <c r="IWL1420" s="333"/>
      <c r="IWM1420" s="333"/>
      <c r="IWN1420" s="333"/>
      <c r="IWO1420" s="333"/>
      <c r="IWP1420" s="333"/>
      <c r="IWQ1420" s="333"/>
      <c r="IWR1420" s="333"/>
      <c r="IWS1420" s="333"/>
      <c r="IWT1420" s="333"/>
      <c r="IWU1420" s="333"/>
      <c r="IWV1420" s="333"/>
      <c r="IWW1420" s="333"/>
      <c r="IWX1420" s="333"/>
      <c r="IWY1420" s="333"/>
      <c r="IWZ1420" s="333"/>
      <c r="IXA1420" s="333"/>
      <c r="IXB1420" s="333"/>
      <c r="IXC1420" s="333"/>
      <c r="IXD1420" s="333"/>
      <c r="IXE1420" s="333"/>
      <c r="IXF1420" s="333"/>
      <c r="IXG1420" s="333"/>
      <c r="IXH1420" s="333"/>
      <c r="IXI1420" s="333"/>
      <c r="IXJ1420" s="333"/>
      <c r="IXK1420" s="333"/>
      <c r="IXL1420" s="333"/>
      <c r="IXM1420" s="333"/>
      <c r="IXN1420" s="333"/>
      <c r="IXO1420" s="333"/>
      <c r="IXP1420" s="333"/>
      <c r="IXQ1420" s="333"/>
      <c r="IXR1420" s="333"/>
      <c r="IXS1420" s="333"/>
      <c r="IXT1420" s="333"/>
      <c r="IXU1420" s="333"/>
      <c r="IXV1420" s="333"/>
      <c r="IXW1420" s="333"/>
      <c r="IXX1420" s="333"/>
      <c r="IXY1420" s="333"/>
      <c r="IXZ1420" s="333"/>
      <c r="IYA1420" s="333"/>
      <c r="IYB1420" s="333"/>
      <c r="IYC1420" s="333"/>
      <c r="IYD1420" s="333"/>
      <c r="IYE1420" s="333"/>
      <c r="IYF1420" s="333"/>
      <c r="IYG1420" s="333"/>
      <c r="IYH1420" s="333"/>
      <c r="IYI1420" s="333"/>
      <c r="IYJ1420" s="333"/>
      <c r="IYK1420" s="333"/>
      <c r="IYL1420" s="333"/>
      <c r="IYM1420" s="333"/>
      <c r="IYN1420" s="333"/>
      <c r="IYO1420" s="333"/>
      <c r="IYP1420" s="333"/>
      <c r="IYQ1420" s="333"/>
      <c r="IYR1420" s="333"/>
      <c r="IYS1420" s="333"/>
      <c r="IYT1420" s="333"/>
      <c r="IYU1420" s="333"/>
      <c r="IYV1420" s="333"/>
      <c r="IYW1420" s="333"/>
      <c r="IYX1420" s="333"/>
      <c r="IYY1420" s="333"/>
      <c r="IYZ1420" s="333"/>
      <c r="IZA1420" s="333"/>
      <c r="IZB1420" s="333"/>
      <c r="IZC1420" s="333"/>
      <c r="IZD1420" s="333"/>
      <c r="IZE1420" s="333"/>
      <c r="IZF1420" s="333"/>
      <c r="IZG1420" s="333"/>
      <c r="IZH1420" s="333"/>
      <c r="IZI1420" s="333"/>
      <c r="IZJ1420" s="333"/>
      <c r="IZK1420" s="333"/>
      <c r="IZL1420" s="333"/>
      <c r="IZM1420" s="333"/>
      <c r="IZN1420" s="333"/>
      <c r="IZO1420" s="333"/>
      <c r="IZP1420" s="333"/>
      <c r="IZQ1420" s="333"/>
      <c r="IZR1420" s="333"/>
      <c r="IZS1420" s="333"/>
      <c r="IZT1420" s="333"/>
      <c r="IZU1420" s="333"/>
      <c r="IZV1420" s="333"/>
      <c r="IZW1420" s="333"/>
      <c r="IZX1420" s="333"/>
      <c r="IZY1420" s="333"/>
      <c r="IZZ1420" s="333"/>
      <c r="JAA1420" s="333"/>
      <c r="JAB1420" s="333"/>
      <c r="JAC1420" s="333"/>
      <c r="JAD1420" s="333"/>
      <c r="JAE1420" s="333"/>
      <c r="JAF1420" s="333"/>
      <c r="JAG1420" s="333"/>
      <c r="JAH1420" s="333"/>
      <c r="JAI1420" s="333"/>
      <c r="JAJ1420" s="333"/>
      <c r="JAK1420" s="333"/>
      <c r="JAL1420" s="333"/>
      <c r="JAM1420" s="333"/>
      <c r="JAN1420" s="333"/>
      <c r="JAO1420" s="333"/>
      <c r="JAP1420" s="333"/>
      <c r="JAQ1420" s="333"/>
      <c r="JAR1420" s="333"/>
      <c r="JAS1420" s="333"/>
      <c r="JAT1420" s="333"/>
      <c r="JAU1420" s="333"/>
      <c r="JAV1420" s="333"/>
      <c r="JAW1420" s="333"/>
      <c r="JAX1420" s="333"/>
      <c r="JAY1420" s="333"/>
      <c r="JAZ1420" s="333"/>
      <c r="JBA1420" s="333"/>
      <c r="JBB1420" s="333"/>
      <c r="JBC1420" s="333"/>
      <c r="JBD1420" s="333"/>
      <c r="JBE1420" s="333"/>
      <c r="JBF1420" s="333"/>
      <c r="JBG1420" s="333"/>
      <c r="JBH1420" s="333"/>
      <c r="JBI1420" s="333"/>
      <c r="JBJ1420" s="333"/>
      <c r="JBK1420" s="333"/>
      <c r="JBL1420" s="333"/>
      <c r="JBM1420" s="333"/>
      <c r="JBN1420" s="333"/>
      <c r="JBO1420" s="333"/>
      <c r="JBP1420" s="333"/>
      <c r="JBQ1420" s="333"/>
      <c r="JBR1420" s="333"/>
      <c r="JBS1420" s="333"/>
      <c r="JBT1420" s="333"/>
      <c r="JBU1420" s="333"/>
      <c r="JBV1420" s="333"/>
      <c r="JBW1420" s="333"/>
      <c r="JBX1420" s="333"/>
      <c r="JBY1420" s="333"/>
      <c r="JBZ1420" s="333"/>
      <c r="JCA1420" s="333"/>
      <c r="JCB1420" s="333"/>
      <c r="JCC1420" s="333"/>
      <c r="JCD1420" s="333"/>
      <c r="JCE1420" s="333"/>
      <c r="JCF1420" s="333"/>
      <c r="JCG1420" s="333"/>
      <c r="JCH1420" s="333"/>
      <c r="JCI1420" s="333"/>
      <c r="JCJ1420" s="333"/>
      <c r="JCK1420" s="333"/>
      <c r="JCL1420" s="333"/>
      <c r="JCM1420" s="333"/>
      <c r="JCN1420" s="333"/>
      <c r="JCO1420" s="333"/>
      <c r="JCP1420" s="333"/>
      <c r="JCQ1420" s="333"/>
      <c r="JCR1420" s="333"/>
      <c r="JCS1420" s="333"/>
      <c r="JCT1420" s="333"/>
      <c r="JCU1420" s="333"/>
      <c r="JCV1420" s="333"/>
      <c r="JCW1420" s="333"/>
      <c r="JCX1420" s="333"/>
      <c r="JCY1420" s="333"/>
      <c r="JCZ1420" s="333"/>
      <c r="JDA1420" s="333"/>
      <c r="JDB1420" s="333"/>
      <c r="JDC1420" s="333"/>
      <c r="JDD1420" s="333"/>
      <c r="JDE1420" s="333"/>
      <c r="JDF1420" s="333"/>
      <c r="JDG1420" s="333"/>
      <c r="JDH1420" s="333"/>
      <c r="JDI1420" s="333"/>
      <c r="JDJ1420" s="333"/>
      <c r="JDK1420" s="333"/>
      <c r="JDL1420" s="333"/>
      <c r="JDM1420" s="333"/>
      <c r="JDN1420" s="333"/>
      <c r="JDO1420" s="333"/>
      <c r="JDP1420" s="333"/>
      <c r="JDQ1420" s="333"/>
      <c r="JDR1420" s="333"/>
      <c r="JDS1420" s="333"/>
      <c r="JDT1420" s="333"/>
      <c r="JDU1420" s="333"/>
      <c r="JDV1420" s="333"/>
      <c r="JDW1420" s="333"/>
      <c r="JDX1420" s="333"/>
      <c r="JDY1420" s="333"/>
      <c r="JDZ1420" s="333"/>
      <c r="JEA1420" s="333"/>
      <c r="JEB1420" s="333"/>
      <c r="JEC1420" s="333"/>
      <c r="JED1420" s="333"/>
      <c r="JEE1420" s="333"/>
      <c r="JEF1420" s="333"/>
      <c r="JEG1420" s="333"/>
      <c r="JEH1420" s="333"/>
      <c r="JEI1420" s="333"/>
      <c r="JEJ1420" s="333"/>
      <c r="JEK1420" s="333"/>
      <c r="JEL1420" s="333"/>
      <c r="JEM1420" s="333"/>
      <c r="JEN1420" s="333"/>
      <c r="JEO1420" s="333"/>
      <c r="JEP1420" s="333"/>
      <c r="JEQ1420" s="333"/>
      <c r="JER1420" s="333"/>
      <c r="JES1420" s="333"/>
      <c r="JET1420" s="333"/>
      <c r="JEU1420" s="333"/>
      <c r="JEV1420" s="333"/>
      <c r="JEW1420" s="333"/>
      <c r="JEX1420" s="333"/>
      <c r="JEY1420" s="333"/>
      <c r="JEZ1420" s="333"/>
      <c r="JFA1420" s="333"/>
      <c r="JFB1420" s="333"/>
      <c r="JFC1420" s="333"/>
      <c r="JFD1420" s="333"/>
      <c r="JFE1420" s="333"/>
      <c r="JFF1420" s="333"/>
      <c r="JFG1420" s="333"/>
      <c r="JFH1420" s="333"/>
      <c r="JFI1420" s="333"/>
      <c r="JFJ1420" s="333"/>
      <c r="JFK1420" s="333"/>
      <c r="JFL1420" s="333"/>
      <c r="JFM1420" s="333"/>
      <c r="JFN1420" s="333"/>
      <c r="JFO1420" s="333"/>
      <c r="JFP1420" s="333"/>
      <c r="JFQ1420" s="333"/>
      <c r="JFR1420" s="333"/>
      <c r="JFS1420" s="333"/>
      <c r="JFT1420" s="333"/>
      <c r="JFU1420" s="333"/>
      <c r="JFV1420" s="333"/>
      <c r="JFW1420" s="333"/>
      <c r="JFX1420" s="333"/>
      <c r="JFY1420" s="333"/>
      <c r="JFZ1420" s="333"/>
      <c r="JGA1420" s="333"/>
      <c r="JGB1420" s="333"/>
      <c r="JGC1420" s="333"/>
      <c r="JGD1420" s="333"/>
      <c r="JGE1420" s="333"/>
      <c r="JGF1420" s="333"/>
      <c r="JGG1420" s="333"/>
      <c r="JGH1420" s="333"/>
      <c r="JGI1420" s="333"/>
      <c r="JGJ1420" s="333"/>
      <c r="JGK1420" s="333"/>
      <c r="JGL1420" s="333"/>
      <c r="JGM1420" s="333"/>
      <c r="JGN1420" s="333"/>
      <c r="JGO1420" s="333"/>
      <c r="JGP1420" s="333"/>
      <c r="JGQ1420" s="333"/>
      <c r="JGR1420" s="333"/>
      <c r="JGS1420" s="333"/>
      <c r="JGT1420" s="333"/>
      <c r="JGU1420" s="333"/>
      <c r="JGV1420" s="333"/>
      <c r="JGW1420" s="333"/>
      <c r="JGX1420" s="333"/>
      <c r="JGY1420" s="333"/>
      <c r="JGZ1420" s="333"/>
      <c r="JHA1420" s="333"/>
      <c r="JHB1420" s="333"/>
      <c r="JHC1420" s="333"/>
      <c r="JHD1420" s="333"/>
      <c r="JHE1420" s="333"/>
      <c r="JHF1420" s="333"/>
      <c r="JHG1420" s="333"/>
      <c r="JHH1420" s="333"/>
      <c r="JHI1420" s="333"/>
      <c r="JHJ1420" s="333"/>
      <c r="JHK1420" s="333"/>
      <c r="JHL1420" s="333"/>
      <c r="JHM1420" s="333"/>
      <c r="JHN1420" s="333"/>
      <c r="JHO1420" s="333"/>
      <c r="JHP1420" s="333"/>
      <c r="JHQ1420" s="333"/>
      <c r="JHR1420" s="333"/>
      <c r="JHS1420" s="333"/>
      <c r="JHT1420" s="333"/>
      <c r="JHU1420" s="333"/>
      <c r="JHV1420" s="333"/>
      <c r="JHW1420" s="333"/>
      <c r="JHX1420" s="333"/>
      <c r="JHY1420" s="333"/>
      <c r="JHZ1420" s="333"/>
      <c r="JIA1420" s="333"/>
      <c r="JIB1420" s="333"/>
      <c r="JIC1420" s="333"/>
      <c r="JID1420" s="333"/>
      <c r="JIE1420" s="333"/>
      <c r="JIF1420" s="333"/>
      <c r="JIG1420" s="333"/>
      <c r="JIH1420" s="333"/>
      <c r="JII1420" s="333"/>
      <c r="JIJ1420" s="333"/>
      <c r="JIK1420" s="333"/>
      <c r="JIL1420" s="333"/>
      <c r="JIM1420" s="333"/>
      <c r="JIN1420" s="333"/>
      <c r="JIO1420" s="333"/>
      <c r="JIP1420" s="333"/>
      <c r="JIQ1420" s="333"/>
      <c r="JIR1420" s="333"/>
      <c r="JIS1420" s="333"/>
      <c r="JIT1420" s="333"/>
      <c r="JIU1420" s="333"/>
      <c r="JIV1420" s="333"/>
      <c r="JIW1420" s="333"/>
      <c r="JIX1420" s="333"/>
      <c r="JIY1420" s="333"/>
      <c r="JIZ1420" s="333"/>
      <c r="JJA1420" s="333"/>
      <c r="JJB1420" s="333"/>
      <c r="JJC1420" s="333"/>
      <c r="JJD1420" s="333"/>
      <c r="JJE1420" s="333"/>
      <c r="JJF1420" s="333"/>
      <c r="JJG1420" s="333"/>
      <c r="JJH1420" s="333"/>
      <c r="JJI1420" s="333"/>
      <c r="JJJ1420" s="333"/>
      <c r="JJK1420" s="333"/>
      <c r="JJL1420" s="333"/>
      <c r="JJM1420" s="333"/>
      <c r="JJN1420" s="333"/>
      <c r="JJO1420" s="333"/>
      <c r="JJP1420" s="333"/>
      <c r="JJQ1420" s="333"/>
      <c r="JJR1420" s="333"/>
      <c r="JJS1420" s="333"/>
      <c r="JJT1420" s="333"/>
      <c r="JJU1420" s="333"/>
      <c r="JJV1420" s="333"/>
      <c r="JJW1420" s="333"/>
      <c r="JJX1420" s="333"/>
      <c r="JJY1420" s="333"/>
      <c r="JJZ1420" s="333"/>
      <c r="JKA1420" s="333"/>
      <c r="JKB1420" s="333"/>
      <c r="JKC1420" s="333"/>
      <c r="JKD1420" s="333"/>
      <c r="JKE1420" s="333"/>
      <c r="JKF1420" s="333"/>
      <c r="JKG1420" s="333"/>
      <c r="JKH1420" s="333"/>
      <c r="JKI1420" s="333"/>
      <c r="JKJ1420" s="333"/>
      <c r="JKK1420" s="333"/>
      <c r="JKL1420" s="333"/>
      <c r="JKM1420" s="333"/>
      <c r="JKN1420" s="333"/>
      <c r="JKO1420" s="333"/>
      <c r="JKP1420" s="333"/>
      <c r="JKQ1420" s="333"/>
      <c r="JKR1420" s="333"/>
      <c r="JKS1420" s="333"/>
      <c r="JKT1420" s="333"/>
      <c r="JKU1420" s="333"/>
      <c r="JKV1420" s="333"/>
      <c r="JKW1420" s="333"/>
      <c r="JKX1420" s="333"/>
      <c r="JKY1420" s="333"/>
      <c r="JKZ1420" s="333"/>
      <c r="JLA1420" s="333"/>
      <c r="JLB1420" s="333"/>
      <c r="JLC1420" s="333"/>
      <c r="JLD1420" s="333"/>
      <c r="JLE1420" s="333"/>
      <c r="JLF1420" s="333"/>
      <c r="JLG1420" s="333"/>
      <c r="JLH1420" s="333"/>
      <c r="JLI1420" s="333"/>
      <c r="JLJ1420" s="333"/>
      <c r="JLK1420" s="333"/>
      <c r="JLL1420" s="333"/>
      <c r="JLM1420" s="333"/>
      <c r="JLN1420" s="333"/>
      <c r="JLO1420" s="333"/>
      <c r="JLP1420" s="333"/>
      <c r="JLQ1420" s="333"/>
      <c r="JLR1420" s="333"/>
      <c r="JLS1420" s="333"/>
      <c r="JLT1420" s="333"/>
      <c r="JLU1420" s="333"/>
      <c r="JLV1420" s="333"/>
      <c r="JLW1420" s="333"/>
      <c r="JLX1420" s="333"/>
      <c r="JLY1420" s="333"/>
      <c r="JLZ1420" s="333"/>
      <c r="JMA1420" s="333"/>
      <c r="JMB1420" s="333"/>
      <c r="JMC1420" s="333"/>
      <c r="JMD1420" s="333"/>
      <c r="JME1420" s="333"/>
      <c r="JMF1420" s="333"/>
      <c r="JMG1420" s="333"/>
      <c r="JMH1420" s="333"/>
      <c r="JMI1420" s="333"/>
      <c r="JMJ1420" s="333"/>
      <c r="JMK1420" s="333"/>
      <c r="JML1420" s="333"/>
      <c r="JMM1420" s="333"/>
      <c r="JMN1420" s="333"/>
      <c r="JMO1420" s="333"/>
      <c r="JMP1420" s="333"/>
      <c r="JMQ1420" s="333"/>
      <c r="JMR1420" s="333"/>
      <c r="JMS1420" s="333"/>
      <c r="JMT1420" s="333"/>
      <c r="JMU1420" s="333"/>
      <c r="JMV1420" s="333"/>
      <c r="JMW1420" s="333"/>
      <c r="JMX1420" s="333"/>
      <c r="JMY1420" s="333"/>
      <c r="JMZ1420" s="333"/>
      <c r="JNA1420" s="333"/>
      <c r="JNB1420" s="333"/>
      <c r="JNC1420" s="333"/>
      <c r="JND1420" s="333"/>
      <c r="JNE1420" s="333"/>
      <c r="JNF1420" s="333"/>
      <c r="JNG1420" s="333"/>
      <c r="JNH1420" s="333"/>
      <c r="JNI1420" s="333"/>
      <c r="JNJ1420" s="333"/>
      <c r="JNK1420" s="333"/>
      <c r="JNL1420" s="333"/>
      <c r="JNM1420" s="333"/>
      <c r="JNN1420" s="333"/>
      <c r="JNO1420" s="333"/>
      <c r="JNP1420" s="333"/>
      <c r="JNQ1420" s="333"/>
      <c r="JNR1420" s="333"/>
      <c r="JNS1420" s="333"/>
      <c r="JNT1420" s="333"/>
      <c r="JNU1420" s="333"/>
      <c r="JNV1420" s="333"/>
      <c r="JNW1420" s="333"/>
      <c r="JNX1420" s="333"/>
      <c r="JNY1420" s="333"/>
      <c r="JNZ1420" s="333"/>
      <c r="JOA1420" s="333"/>
      <c r="JOB1420" s="333"/>
      <c r="JOC1420" s="333"/>
      <c r="JOD1420" s="333"/>
      <c r="JOE1420" s="333"/>
      <c r="JOF1420" s="333"/>
      <c r="JOG1420" s="333"/>
      <c r="JOH1420" s="333"/>
      <c r="JOI1420" s="333"/>
      <c r="JOJ1420" s="333"/>
      <c r="JOK1420" s="333"/>
      <c r="JOL1420" s="333"/>
      <c r="JOM1420" s="333"/>
      <c r="JON1420" s="333"/>
      <c r="JOO1420" s="333"/>
      <c r="JOP1420" s="333"/>
      <c r="JOQ1420" s="333"/>
      <c r="JOR1420" s="333"/>
      <c r="JOS1420" s="333"/>
      <c r="JOT1420" s="333"/>
      <c r="JOU1420" s="333"/>
      <c r="JOV1420" s="333"/>
      <c r="JOW1420" s="333"/>
      <c r="JOX1420" s="333"/>
      <c r="JOY1420" s="333"/>
      <c r="JOZ1420" s="333"/>
      <c r="JPA1420" s="333"/>
      <c r="JPB1420" s="333"/>
      <c r="JPC1420" s="333"/>
      <c r="JPD1420" s="333"/>
      <c r="JPE1420" s="333"/>
      <c r="JPF1420" s="333"/>
      <c r="JPG1420" s="333"/>
      <c r="JPH1420" s="333"/>
      <c r="JPI1420" s="333"/>
      <c r="JPJ1420" s="333"/>
      <c r="JPK1420" s="333"/>
      <c r="JPL1420" s="333"/>
      <c r="JPM1420" s="333"/>
      <c r="JPN1420" s="333"/>
      <c r="JPO1420" s="333"/>
      <c r="JPP1420" s="333"/>
      <c r="JPQ1420" s="333"/>
      <c r="JPR1420" s="333"/>
      <c r="JPS1420" s="333"/>
      <c r="JPT1420" s="333"/>
      <c r="JPU1420" s="333"/>
      <c r="JPV1420" s="333"/>
      <c r="JPW1420" s="333"/>
      <c r="JPX1420" s="333"/>
      <c r="JPY1420" s="333"/>
      <c r="JPZ1420" s="333"/>
      <c r="JQA1420" s="333"/>
      <c r="JQB1420" s="333"/>
      <c r="JQC1420" s="333"/>
      <c r="JQD1420" s="333"/>
      <c r="JQE1420" s="333"/>
      <c r="JQF1420" s="333"/>
      <c r="JQG1420" s="333"/>
      <c r="JQH1420" s="333"/>
      <c r="JQI1420" s="333"/>
      <c r="JQJ1420" s="333"/>
      <c r="JQK1420" s="333"/>
      <c r="JQL1420" s="333"/>
      <c r="JQM1420" s="333"/>
      <c r="JQN1420" s="333"/>
      <c r="JQO1420" s="333"/>
      <c r="JQP1420" s="333"/>
      <c r="JQQ1420" s="333"/>
      <c r="JQR1420" s="333"/>
      <c r="JQS1420" s="333"/>
      <c r="JQT1420" s="333"/>
      <c r="JQU1420" s="333"/>
      <c r="JQV1420" s="333"/>
      <c r="JQW1420" s="333"/>
      <c r="JQX1420" s="333"/>
      <c r="JQY1420" s="333"/>
      <c r="JQZ1420" s="333"/>
      <c r="JRA1420" s="333"/>
      <c r="JRB1420" s="333"/>
      <c r="JRC1420" s="333"/>
      <c r="JRD1420" s="333"/>
      <c r="JRE1420" s="333"/>
      <c r="JRF1420" s="333"/>
      <c r="JRG1420" s="333"/>
      <c r="JRH1420" s="333"/>
      <c r="JRI1420" s="333"/>
      <c r="JRJ1420" s="333"/>
      <c r="JRK1420" s="333"/>
      <c r="JRL1420" s="333"/>
      <c r="JRM1420" s="333"/>
      <c r="JRN1420" s="333"/>
      <c r="JRO1420" s="333"/>
      <c r="JRP1420" s="333"/>
      <c r="JRQ1420" s="333"/>
      <c r="JRR1420" s="333"/>
      <c r="JRS1420" s="333"/>
      <c r="JRT1420" s="333"/>
      <c r="JRU1420" s="333"/>
      <c r="JRV1420" s="333"/>
      <c r="JRW1420" s="333"/>
      <c r="JRX1420" s="333"/>
      <c r="JRY1420" s="333"/>
      <c r="JRZ1420" s="333"/>
      <c r="JSA1420" s="333"/>
      <c r="JSB1420" s="333"/>
      <c r="JSC1420" s="333"/>
      <c r="JSD1420" s="333"/>
      <c r="JSE1420" s="333"/>
      <c r="JSF1420" s="333"/>
      <c r="JSG1420" s="333"/>
      <c r="JSH1420" s="333"/>
      <c r="JSI1420" s="333"/>
      <c r="JSJ1420" s="333"/>
      <c r="JSK1420" s="333"/>
      <c r="JSL1420" s="333"/>
      <c r="JSM1420" s="333"/>
      <c r="JSN1420" s="333"/>
      <c r="JSO1420" s="333"/>
      <c r="JSP1420" s="333"/>
      <c r="JSQ1420" s="333"/>
      <c r="JSR1420" s="333"/>
      <c r="JSS1420" s="333"/>
      <c r="JST1420" s="333"/>
      <c r="JSU1420" s="333"/>
      <c r="JSV1420" s="333"/>
      <c r="JSW1420" s="333"/>
      <c r="JSX1420" s="333"/>
      <c r="JSY1420" s="333"/>
      <c r="JSZ1420" s="333"/>
      <c r="JTA1420" s="333"/>
      <c r="JTB1420" s="333"/>
      <c r="JTC1420" s="333"/>
      <c r="JTD1420" s="333"/>
      <c r="JTE1420" s="333"/>
      <c r="JTF1420" s="333"/>
      <c r="JTG1420" s="333"/>
      <c r="JTH1420" s="333"/>
      <c r="JTI1420" s="333"/>
      <c r="JTJ1420" s="333"/>
      <c r="JTK1420" s="333"/>
      <c r="JTL1420" s="333"/>
      <c r="JTM1420" s="333"/>
      <c r="JTN1420" s="333"/>
      <c r="JTO1420" s="333"/>
      <c r="JTP1420" s="333"/>
      <c r="JTQ1420" s="333"/>
      <c r="JTR1420" s="333"/>
      <c r="JTS1420" s="333"/>
      <c r="JTT1420" s="333"/>
      <c r="JTU1420" s="333"/>
      <c r="JTV1420" s="333"/>
      <c r="JTW1420" s="333"/>
      <c r="JTX1420" s="333"/>
      <c r="JTY1420" s="333"/>
      <c r="JTZ1420" s="333"/>
      <c r="JUA1420" s="333"/>
      <c r="JUB1420" s="333"/>
      <c r="JUC1420" s="333"/>
      <c r="JUD1420" s="333"/>
      <c r="JUE1420" s="333"/>
      <c r="JUF1420" s="333"/>
      <c r="JUG1420" s="333"/>
      <c r="JUH1420" s="333"/>
      <c r="JUI1420" s="333"/>
      <c r="JUJ1420" s="333"/>
      <c r="JUK1420" s="333"/>
      <c r="JUL1420" s="333"/>
      <c r="JUM1420" s="333"/>
      <c r="JUN1420" s="333"/>
      <c r="JUO1420" s="333"/>
      <c r="JUP1420" s="333"/>
      <c r="JUQ1420" s="333"/>
      <c r="JUR1420" s="333"/>
      <c r="JUS1420" s="333"/>
      <c r="JUT1420" s="333"/>
      <c r="JUU1420" s="333"/>
      <c r="JUV1420" s="333"/>
      <c r="JUW1420" s="333"/>
      <c r="JUX1420" s="333"/>
      <c r="JUY1420" s="333"/>
      <c r="JUZ1420" s="333"/>
      <c r="JVA1420" s="333"/>
      <c r="JVB1420" s="333"/>
      <c r="JVC1420" s="333"/>
      <c r="JVD1420" s="333"/>
      <c r="JVE1420" s="333"/>
      <c r="JVF1420" s="333"/>
      <c r="JVG1420" s="333"/>
      <c r="JVH1420" s="333"/>
      <c r="JVI1420" s="333"/>
      <c r="JVJ1420" s="333"/>
      <c r="JVK1420" s="333"/>
      <c r="JVL1420" s="333"/>
      <c r="JVM1420" s="333"/>
      <c r="JVN1420" s="333"/>
      <c r="JVO1420" s="333"/>
      <c r="JVP1420" s="333"/>
      <c r="JVQ1420" s="333"/>
      <c r="JVR1420" s="333"/>
      <c r="JVS1420" s="333"/>
      <c r="JVT1420" s="333"/>
      <c r="JVU1420" s="333"/>
      <c r="JVV1420" s="333"/>
      <c r="JVW1420" s="333"/>
      <c r="JVX1420" s="333"/>
      <c r="JVY1420" s="333"/>
      <c r="JVZ1420" s="333"/>
      <c r="JWA1420" s="333"/>
      <c r="JWB1420" s="333"/>
      <c r="JWC1420" s="333"/>
      <c r="JWD1420" s="333"/>
      <c r="JWE1420" s="333"/>
      <c r="JWF1420" s="333"/>
      <c r="JWG1420" s="333"/>
      <c r="JWH1420" s="333"/>
      <c r="JWI1420" s="333"/>
      <c r="JWJ1420" s="333"/>
      <c r="JWK1420" s="333"/>
      <c r="JWL1420" s="333"/>
      <c r="JWM1420" s="333"/>
      <c r="JWN1420" s="333"/>
      <c r="JWO1420" s="333"/>
      <c r="JWP1420" s="333"/>
      <c r="JWQ1420" s="333"/>
      <c r="JWR1420" s="333"/>
      <c r="JWS1420" s="333"/>
      <c r="JWT1420" s="333"/>
      <c r="JWU1420" s="333"/>
      <c r="JWV1420" s="333"/>
      <c r="JWW1420" s="333"/>
      <c r="JWX1420" s="333"/>
      <c r="JWY1420" s="333"/>
      <c r="JWZ1420" s="333"/>
      <c r="JXA1420" s="333"/>
      <c r="JXB1420" s="333"/>
      <c r="JXC1420" s="333"/>
      <c r="JXD1420" s="333"/>
      <c r="JXE1420" s="333"/>
      <c r="JXF1420" s="333"/>
      <c r="JXG1420" s="333"/>
      <c r="JXH1420" s="333"/>
      <c r="JXI1420" s="333"/>
      <c r="JXJ1420" s="333"/>
      <c r="JXK1420" s="333"/>
      <c r="JXL1420" s="333"/>
      <c r="JXM1420" s="333"/>
      <c r="JXN1420" s="333"/>
      <c r="JXO1420" s="333"/>
      <c r="JXP1420" s="333"/>
      <c r="JXQ1420" s="333"/>
      <c r="JXR1420" s="333"/>
      <c r="JXS1420" s="333"/>
      <c r="JXT1420" s="333"/>
      <c r="JXU1420" s="333"/>
      <c r="JXV1420" s="333"/>
      <c r="JXW1420" s="333"/>
      <c r="JXX1420" s="333"/>
      <c r="JXY1420" s="333"/>
      <c r="JXZ1420" s="333"/>
      <c r="JYA1420" s="333"/>
      <c r="JYB1420" s="333"/>
      <c r="JYC1420" s="333"/>
      <c r="JYD1420" s="333"/>
      <c r="JYE1420" s="333"/>
      <c r="JYF1420" s="333"/>
      <c r="JYG1420" s="333"/>
      <c r="JYH1420" s="333"/>
      <c r="JYI1420" s="333"/>
      <c r="JYJ1420" s="333"/>
      <c r="JYK1420" s="333"/>
      <c r="JYL1420" s="333"/>
      <c r="JYM1420" s="333"/>
      <c r="JYN1420" s="333"/>
      <c r="JYO1420" s="333"/>
      <c r="JYP1420" s="333"/>
      <c r="JYQ1420" s="333"/>
      <c r="JYR1420" s="333"/>
      <c r="JYS1420" s="333"/>
      <c r="JYT1420" s="333"/>
      <c r="JYU1420" s="333"/>
      <c r="JYV1420" s="333"/>
      <c r="JYW1420" s="333"/>
      <c r="JYX1420" s="333"/>
      <c r="JYY1420" s="333"/>
      <c r="JYZ1420" s="333"/>
      <c r="JZA1420" s="333"/>
      <c r="JZB1420" s="333"/>
      <c r="JZC1420" s="333"/>
      <c r="JZD1420" s="333"/>
      <c r="JZE1420" s="333"/>
      <c r="JZF1420" s="333"/>
      <c r="JZG1420" s="333"/>
      <c r="JZH1420" s="333"/>
      <c r="JZI1420" s="333"/>
      <c r="JZJ1420" s="333"/>
      <c r="JZK1420" s="333"/>
      <c r="JZL1420" s="333"/>
      <c r="JZM1420" s="333"/>
      <c r="JZN1420" s="333"/>
      <c r="JZO1420" s="333"/>
      <c r="JZP1420" s="333"/>
      <c r="JZQ1420" s="333"/>
      <c r="JZR1420" s="333"/>
      <c r="JZS1420" s="333"/>
      <c r="JZT1420" s="333"/>
      <c r="JZU1420" s="333"/>
      <c r="JZV1420" s="333"/>
      <c r="JZW1420" s="333"/>
      <c r="JZX1420" s="333"/>
      <c r="JZY1420" s="333"/>
      <c r="JZZ1420" s="333"/>
      <c r="KAA1420" s="333"/>
      <c r="KAB1420" s="333"/>
      <c r="KAC1420" s="333"/>
      <c r="KAD1420" s="333"/>
      <c r="KAE1420" s="333"/>
      <c r="KAF1420" s="333"/>
      <c r="KAG1420" s="333"/>
      <c r="KAH1420" s="333"/>
      <c r="KAI1420" s="333"/>
      <c r="KAJ1420" s="333"/>
      <c r="KAK1420" s="333"/>
      <c r="KAL1420" s="333"/>
      <c r="KAM1420" s="333"/>
      <c r="KAN1420" s="333"/>
      <c r="KAO1420" s="333"/>
      <c r="KAP1420" s="333"/>
      <c r="KAQ1420" s="333"/>
      <c r="KAR1420" s="333"/>
      <c r="KAS1420" s="333"/>
      <c r="KAT1420" s="333"/>
      <c r="KAU1420" s="333"/>
      <c r="KAV1420" s="333"/>
      <c r="KAW1420" s="333"/>
      <c r="KAX1420" s="333"/>
      <c r="KAY1420" s="333"/>
      <c r="KAZ1420" s="333"/>
      <c r="KBA1420" s="333"/>
      <c r="KBB1420" s="333"/>
      <c r="KBC1420" s="333"/>
      <c r="KBD1420" s="333"/>
      <c r="KBE1420" s="333"/>
      <c r="KBF1420" s="333"/>
      <c r="KBG1420" s="333"/>
      <c r="KBH1420" s="333"/>
      <c r="KBI1420" s="333"/>
      <c r="KBJ1420" s="333"/>
      <c r="KBK1420" s="333"/>
      <c r="KBL1420" s="333"/>
      <c r="KBM1420" s="333"/>
      <c r="KBN1420" s="333"/>
      <c r="KBO1420" s="333"/>
      <c r="KBP1420" s="333"/>
      <c r="KBQ1420" s="333"/>
      <c r="KBR1420" s="333"/>
      <c r="KBS1420" s="333"/>
      <c r="KBT1420" s="333"/>
      <c r="KBU1420" s="333"/>
      <c r="KBV1420" s="333"/>
      <c r="KBW1420" s="333"/>
      <c r="KBX1420" s="333"/>
      <c r="KBY1420" s="333"/>
      <c r="KBZ1420" s="333"/>
      <c r="KCA1420" s="333"/>
      <c r="KCB1420" s="333"/>
      <c r="KCC1420" s="333"/>
      <c r="KCD1420" s="333"/>
      <c r="KCE1420" s="333"/>
      <c r="KCF1420" s="333"/>
      <c r="KCG1420" s="333"/>
      <c r="KCH1420" s="333"/>
      <c r="KCI1420" s="333"/>
      <c r="KCJ1420" s="333"/>
      <c r="KCK1420" s="333"/>
      <c r="KCL1420" s="333"/>
      <c r="KCM1420" s="333"/>
      <c r="KCN1420" s="333"/>
      <c r="KCO1420" s="333"/>
      <c r="KCP1420" s="333"/>
      <c r="KCQ1420" s="333"/>
      <c r="KCR1420" s="333"/>
      <c r="KCS1420" s="333"/>
      <c r="KCT1420" s="333"/>
      <c r="KCU1420" s="333"/>
      <c r="KCV1420" s="333"/>
      <c r="KCW1420" s="333"/>
      <c r="KCX1420" s="333"/>
      <c r="KCY1420" s="333"/>
      <c r="KCZ1420" s="333"/>
      <c r="KDA1420" s="333"/>
      <c r="KDB1420" s="333"/>
      <c r="KDC1420" s="333"/>
      <c r="KDD1420" s="333"/>
      <c r="KDE1420" s="333"/>
      <c r="KDF1420" s="333"/>
      <c r="KDG1420" s="333"/>
      <c r="KDH1420" s="333"/>
      <c r="KDI1420" s="333"/>
      <c r="KDJ1420" s="333"/>
      <c r="KDK1420" s="333"/>
      <c r="KDL1420" s="333"/>
      <c r="KDM1420" s="333"/>
      <c r="KDN1420" s="333"/>
      <c r="KDO1420" s="333"/>
      <c r="KDP1420" s="333"/>
      <c r="KDQ1420" s="333"/>
      <c r="KDR1420" s="333"/>
      <c r="KDS1420" s="333"/>
      <c r="KDT1420" s="333"/>
      <c r="KDU1420" s="333"/>
      <c r="KDV1420" s="333"/>
      <c r="KDW1420" s="333"/>
      <c r="KDX1420" s="333"/>
      <c r="KDY1420" s="333"/>
      <c r="KDZ1420" s="333"/>
      <c r="KEA1420" s="333"/>
      <c r="KEB1420" s="333"/>
      <c r="KEC1420" s="333"/>
      <c r="KED1420" s="333"/>
      <c r="KEE1420" s="333"/>
      <c r="KEF1420" s="333"/>
      <c r="KEG1420" s="333"/>
      <c r="KEH1420" s="333"/>
      <c r="KEI1420" s="333"/>
      <c r="KEJ1420" s="333"/>
      <c r="KEK1420" s="333"/>
      <c r="KEL1420" s="333"/>
      <c r="KEM1420" s="333"/>
      <c r="KEN1420" s="333"/>
      <c r="KEO1420" s="333"/>
      <c r="KEP1420" s="333"/>
      <c r="KEQ1420" s="333"/>
      <c r="KER1420" s="333"/>
      <c r="KES1420" s="333"/>
      <c r="KET1420" s="333"/>
      <c r="KEU1420" s="333"/>
      <c r="KEV1420" s="333"/>
      <c r="KEW1420" s="333"/>
      <c r="KEX1420" s="333"/>
      <c r="KEY1420" s="333"/>
      <c r="KEZ1420" s="333"/>
      <c r="KFA1420" s="333"/>
      <c r="KFB1420" s="333"/>
      <c r="KFC1420" s="333"/>
      <c r="KFD1420" s="333"/>
      <c r="KFE1420" s="333"/>
      <c r="KFF1420" s="333"/>
      <c r="KFG1420" s="333"/>
      <c r="KFH1420" s="333"/>
      <c r="KFI1420" s="333"/>
      <c r="KFJ1420" s="333"/>
      <c r="KFK1420" s="333"/>
      <c r="KFL1420" s="333"/>
      <c r="KFM1420" s="333"/>
      <c r="KFN1420" s="333"/>
      <c r="KFO1420" s="333"/>
      <c r="KFP1420" s="333"/>
      <c r="KFQ1420" s="333"/>
      <c r="KFR1420" s="333"/>
      <c r="KFS1420" s="333"/>
      <c r="KFT1420" s="333"/>
      <c r="KFU1420" s="333"/>
      <c r="KFV1420" s="333"/>
      <c r="KFW1420" s="333"/>
      <c r="KFX1420" s="333"/>
      <c r="KFY1420" s="333"/>
      <c r="KFZ1420" s="333"/>
      <c r="KGA1420" s="333"/>
      <c r="KGB1420" s="333"/>
      <c r="KGC1420" s="333"/>
      <c r="KGD1420" s="333"/>
      <c r="KGE1420" s="333"/>
      <c r="KGF1420" s="333"/>
      <c r="KGG1420" s="333"/>
      <c r="KGH1420" s="333"/>
      <c r="KGI1420" s="333"/>
      <c r="KGJ1420" s="333"/>
      <c r="KGK1420" s="333"/>
      <c r="KGL1420" s="333"/>
      <c r="KGM1420" s="333"/>
      <c r="KGN1420" s="333"/>
      <c r="KGO1420" s="333"/>
      <c r="KGP1420" s="333"/>
      <c r="KGQ1420" s="333"/>
      <c r="KGR1420" s="333"/>
      <c r="KGS1420" s="333"/>
      <c r="KGT1420" s="333"/>
      <c r="KGU1420" s="333"/>
      <c r="KGV1420" s="333"/>
      <c r="KGW1420" s="333"/>
      <c r="KGX1420" s="333"/>
      <c r="KGY1420" s="333"/>
      <c r="KGZ1420" s="333"/>
      <c r="KHA1420" s="333"/>
      <c r="KHB1420" s="333"/>
      <c r="KHC1420" s="333"/>
      <c r="KHD1420" s="333"/>
      <c r="KHE1420" s="333"/>
      <c r="KHF1420" s="333"/>
      <c r="KHG1420" s="333"/>
      <c r="KHH1420" s="333"/>
      <c r="KHI1420" s="333"/>
      <c r="KHJ1420" s="333"/>
      <c r="KHK1420" s="333"/>
      <c r="KHL1420" s="333"/>
      <c r="KHM1420" s="333"/>
      <c r="KHN1420" s="333"/>
      <c r="KHO1420" s="333"/>
      <c r="KHP1420" s="333"/>
      <c r="KHQ1420" s="333"/>
      <c r="KHR1420" s="333"/>
      <c r="KHS1420" s="333"/>
      <c r="KHT1420" s="333"/>
      <c r="KHU1420" s="333"/>
      <c r="KHV1420" s="333"/>
      <c r="KHW1420" s="333"/>
      <c r="KHX1420" s="333"/>
      <c r="KHY1420" s="333"/>
      <c r="KHZ1420" s="333"/>
      <c r="KIA1420" s="333"/>
      <c r="KIB1420" s="333"/>
      <c r="KIC1420" s="333"/>
      <c r="KID1420" s="333"/>
      <c r="KIE1420" s="333"/>
      <c r="KIF1420" s="333"/>
      <c r="KIG1420" s="333"/>
      <c r="KIH1420" s="333"/>
      <c r="KII1420" s="333"/>
      <c r="KIJ1420" s="333"/>
      <c r="KIK1420" s="333"/>
      <c r="KIL1420" s="333"/>
      <c r="KIM1420" s="333"/>
      <c r="KIN1420" s="333"/>
      <c r="KIO1420" s="333"/>
      <c r="KIP1420" s="333"/>
      <c r="KIQ1420" s="333"/>
      <c r="KIR1420" s="333"/>
      <c r="KIS1420" s="333"/>
      <c r="KIT1420" s="333"/>
      <c r="KIU1420" s="333"/>
      <c r="KIV1420" s="333"/>
      <c r="KIW1420" s="333"/>
      <c r="KIX1420" s="333"/>
      <c r="KIY1420" s="333"/>
      <c r="KIZ1420" s="333"/>
      <c r="KJA1420" s="333"/>
      <c r="KJB1420" s="333"/>
      <c r="KJC1420" s="333"/>
      <c r="KJD1420" s="333"/>
      <c r="KJE1420" s="333"/>
      <c r="KJF1420" s="333"/>
      <c r="KJG1420" s="333"/>
      <c r="KJH1420" s="333"/>
      <c r="KJI1420" s="333"/>
      <c r="KJJ1420" s="333"/>
      <c r="KJK1420" s="333"/>
      <c r="KJL1420" s="333"/>
      <c r="KJM1420" s="333"/>
      <c r="KJN1420" s="333"/>
      <c r="KJO1420" s="333"/>
      <c r="KJP1420" s="333"/>
      <c r="KJQ1420" s="333"/>
      <c r="KJR1420" s="333"/>
      <c r="KJS1420" s="333"/>
      <c r="KJT1420" s="333"/>
      <c r="KJU1420" s="333"/>
      <c r="KJV1420" s="333"/>
      <c r="KJW1420" s="333"/>
      <c r="KJX1420" s="333"/>
      <c r="KJY1420" s="333"/>
      <c r="KJZ1420" s="333"/>
      <c r="KKA1420" s="333"/>
      <c r="KKB1420" s="333"/>
      <c r="KKC1420" s="333"/>
      <c r="KKD1420" s="333"/>
      <c r="KKE1420" s="333"/>
      <c r="KKF1420" s="333"/>
      <c r="KKG1420" s="333"/>
      <c r="KKH1420" s="333"/>
      <c r="KKI1420" s="333"/>
      <c r="KKJ1420" s="333"/>
      <c r="KKK1420" s="333"/>
      <c r="KKL1420" s="333"/>
      <c r="KKM1420" s="333"/>
      <c r="KKN1420" s="333"/>
      <c r="KKO1420" s="333"/>
      <c r="KKP1420" s="333"/>
      <c r="KKQ1420" s="333"/>
      <c r="KKR1420" s="333"/>
      <c r="KKS1420" s="333"/>
      <c r="KKT1420" s="333"/>
      <c r="KKU1420" s="333"/>
      <c r="KKV1420" s="333"/>
      <c r="KKW1420" s="333"/>
      <c r="KKX1420" s="333"/>
      <c r="KKY1420" s="333"/>
      <c r="KKZ1420" s="333"/>
      <c r="KLA1420" s="333"/>
      <c r="KLB1420" s="333"/>
      <c r="KLC1420" s="333"/>
      <c r="KLD1420" s="333"/>
      <c r="KLE1420" s="333"/>
      <c r="KLF1420" s="333"/>
      <c r="KLG1420" s="333"/>
      <c r="KLH1420" s="333"/>
      <c r="KLI1420" s="333"/>
      <c r="KLJ1420" s="333"/>
      <c r="KLK1420" s="333"/>
      <c r="KLL1420" s="333"/>
      <c r="KLM1420" s="333"/>
      <c r="KLN1420" s="333"/>
      <c r="KLO1420" s="333"/>
      <c r="KLP1420" s="333"/>
      <c r="KLQ1420" s="333"/>
      <c r="KLR1420" s="333"/>
      <c r="KLS1420" s="333"/>
      <c r="KLT1420" s="333"/>
      <c r="KLU1420" s="333"/>
      <c r="KLV1420" s="333"/>
      <c r="KLW1420" s="333"/>
      <c r="KLX1420" s="333"/>
      <c r="KLY1420" s="333"/>
      <c r="KLZ1420" s="333"/>
      <c r="KMA1420" s="333"/>
      <c r="KMB1420" s="333"/>
      <c r="KMC1420" s="333"/>
      <c r="KMD1420" s="333"/>
      <c r="KME1420" s="333"/>
      <c r="KMF1420" s="333"/>
      <c r="KMG1420" s="333"/>
      <c r="KMH1420" s="333"/>
      <c r="KMI1420" s="333"/>
      <c r="KMJ1420" s="333"/>
      <c r="KMK1420" s="333"/>
      <c r="KML1420" s="333"/>
      <c r="KMM1420" s="333"/>
      <c r="KMN1420" s="333"/>
      <c r="KMO1420" s="333"/>
      <c r="KMP1420" s="333"/>
      <c r="KMQ1420" s="333"/>
      <c r="KMR1420" s="333"/>
      <c r="KMS1420" s="333"/>
      <c r="KMT1420" s="333"/>
      <c r="KMU1420" s="333"/>
      <c r="KMV1420" s="333"/>
      <c r="KMW1420" s="333"/>
      <c r="KMX1420" s="333"/>
      <c r="KMY1420" s="333"/>
      <c r="KMZ1420" s="333"/>
      <c r="KNA1420" s="333"/>
      <c r="KNB1420" s="333"/>
      <c r="KNC1420" s="333"/>
      <c r="KND1420" s="333"/>
      <c r="KNE1420" s="333"/>
      <c r="KNF1420" s="333"/>
      <c r="KNG1420" s="333"/>
      <c r="KNH1420" s="333"/>
      <c r="KNI1420" s="333"/>
      <c r="KNJ1420" s="333"/>
      <c r="KNK1420" s="333"/>
      <c r="KNL1420" s="333"/>
      <c r="KNM1420" s="333"/>
      <c r="KNN1420" s="333"/>
      <c r="KNO1420" s="333"/>
      <c r="KNP1420" s="333"/>
      <c r="KNQ1420" s="333"/>
      <c r="KNR1420" s="333"/>
      <c r="KNS1420" s="333"/>
      <c r="KNT1420" s="333"/>
      <c r="KNU1420" s="333"/>
      <c r="KNV1420" s="333"/>
      <c r="KNW1420" s="333"/>
      <c r="KNX1420" s="333"/>
      <c r="KNY1420" s="333"/>
      <c r="KNZ1420" s="333"/>
      <c r="KOA1420" s="333"/>
      <c r="KOB1420" s="333"/>
      <c r="KOC1420" s="333"/>
      <c r="KOD1420" s="333"/>
      <c r="KOE1420" s="333"/>
      <c r="KOF1420" s="333"/>
      <c r="KOG1420" s="333"/>
      <c r="KOH1420" s="333"/>
      <c r="KOI1420" s="333"/>
      <c r="KOJ1420" s="333"/>
      <c r="KOK1420" s="333"/>
      <c r="KOL1420" s="333"/>
      <c r="KOM1420" s="333"/>
      <c r="KON1420" s="333"/>
      <c r="KOO1420" s="333"/>
      <c r="KOP1420" s="333"/>
      <c r="KOQ1420" s="333"/>
      <c r="KOR1420" s="333"/>
      <c r="KOS1420" s="333"/>
      <c r="KOT1420" s="333"/>
      <c r="KOU1420" s="333"/>
      <c r="KOV1420" s="333"/>
      <c r="KOW1420" s="333"/>
      <c r="KOX1420" s="333"/>
      <c r="KOY1420" s="333"/>
      <c r="KOZ1420" s="333"/>
      <c r="KPA1420" s="333"/>
      <c r="KPB1420" s="333"/>
      <c r="KPC1420" s="333"/>
      <c r="KPD1420" s="333"/>
      <c r="KPE1420" s="333"/>
      <c r="KPF1420" s="333"/>
      <c r="KPG1420" s="333"/>
      <c r="KPH1420" s="333"/>
      <c r="KPI1420" s="333"/>
      <c r="KPJ1420" s="333"/>
      <c r="KPK1420" s="333"/>
      <c r="KPL1420" s="333"/>
      <c r="KPM1420" s="333"/>
      <c r="KPN1420" s="333"/>
      <c r="KPO1420" s="333"/>
      <c r="KPP1420" s="333"/>
      <c r="KPQ1420" s="333"/>
      <c r="KPR1420" s="333"/>
      <c r="KPS1420" s="333"/>
      <c r="KPT1420" s="333"/>
      <c r="KPU1420" s="333"/>
      <c r="KPV1420" s="333"/>
      <c r="KPW1420" s="333"/>
      <c r="KPX1420" s="333"/>
      <c r="KPY1420" s="333"/>
      <c r="KPZ1420" s="333"/>
      <c r="KQA1420" s="333"/>
      <c r="KQB1420" s="333"/>
      <c r="KQC1420" s="333"/>
      <c r="KQD1420" s="333"/>
      <c r="KQE1420" s="333"/>
      <c r="KQF1420" s="333"/>
      <c r="KQG1420" s="333"/>
      <c r="KQH1420" s="333"/>
      <c r="KQI1420" s="333"/>
      <c r="KQJ1420" s="333"/>
      <c r="KQK1420" s="333"/>
      <c r="KQL1420" s="333"/>
      <c r="KQM1420" s="333"/>
      <c r="KQN1420" s="333"/>
      <c r="KQO1420" s="333"/>
      <c r="KQP1420" s="333"/>
      <c r="KQQ1420" s="333"/>
      <c r="KQR1420" s="333"/>
      <c r="KQS1420" s="333"/>
      <c r="KQT1420" s="333"/>
      <c r="KQU1420" s="333"/>
      <c r="KQV1420" s="333"/>
      <c r="KQW1420" s="333"/>
      <c r="KQX1420" s="333"/>
      <c r="KQY1420" s="333"/>
      <c r="KQZ1420" s="333"/>
      <c r="KRA1420" s="333"/>
      <c r="KRB1420" s="333"/>
      <c r="KRC1420" s="333"/>
      <c r="KRD1420" s="333"/>
      <c r="KRE1420" s="333"/>
      <c r="KRF1420" s="333"/>
      <c r="KRG1420" s="333"/>
      <c r="KRH1420" s="333"/>
      <c r="KRI1420" s="333"/>
      <c r="KRJ1420" s="333"/>
      <c r="KRK1420" s="333"/>
      <c r="KRL1420" s="333"/>
      <c r="KRM1420" s="333"/>
      <c r="KRN1420" s="333"/>
      <c r="KRO1420" s="333"/>
      <c r="KRP1420" s="333"/>
      <c r="KRQ1420" s="333"/>
      <c r="KRR1420" s="333"/>
      <c r="KRS1420" s="333"/>
      <c r="KRT1420" s="333"/>
      <c r="KRU1420" s="333"/>
      <c r="KRV1420" s="333"/>
      <c r="KRW1420" s="333"/>
      <c r="KRX1420" s="333"/>
      <c r="KRY1420" s="333"/>
      <c r="KRZ1420" s="333"/>
      <c r="KSA1420" s="333"/>
      <c r="KSB1420" s="333"/>
      <c r="KSC1420" s="333"/>
      <c r="KSD1420" s="333"/>
      <c r="KSE1420" s="333"/>
      <c r="KSF1420" s="333"/>
      <c r="KSG1420" s="333"/>
      <c r="KSH1420" s="333"/>
      <c r="KSI1420" s="333"/>
      <c r="KSJ1420" s="333"/>
      <c r="KSK1420" s="333"/>
      <c r="KSL1420" s="333"/>
      <c r="KSM1420" s="333"/>
      <c r="KSN1420" s="333"/>
      <c r="KSO1420" s="333"/>
      <c r="KSP1420" s="333"/>
      <c r="KSQ1420" s="333"/>
      <c r="KSR1420" s="333"/>
      <c r="KSS1420" s="333"/>
      <c r="KST1420" s="333"/>
      <c r="KSU1420" s="333"/>
      <c r="KSV1420" s="333"/>
      <c r="KSW1420" s="333"/>
      <c r="KSX1420" s="333"/>
      <c r="KSY1420" s="333"/>
      <c r="KSZ1420" s="333"/>
      <c r="KTA1420" s="333"/>
      <c r="KTB1420" s="333"/>
      <c r="KTC1420" s="333"/>
      <c r="KTD1420" s="333"/>
      <c r="KTE1420" s="333"/>
      <c r="KTF1420" s="333"/>
      <c r="KTG1420" s="333"/>
      <c r="KTH1420" s="333"/>
      <c r="KTI1420" s="333"/>
      <c r="KTJ1420" s="333"/>
      <c r="KTK1420" s="333"/>
      <c r="KTL1420" s="333"/>
      <c r="KTM1420" s="333"/>
      <c r="KTN1420" s="333"/>
      <c r="KTO1420" s="333"/>
      <c r="KTP1420" s="333"/>
      <c r="KTQ1420" s="333"/>
      <c r="KTR1420" s="333"/>
      <c r="KTS1420" s="333"/>
      <c r="KTT1420" s="333"/>
      <c r="KTU1420" s="333"/>
      <c r="KTV1420" s="333"/>
      <c r="KTW1420" s="333"/>
      <c r="KTX1420" s="333"/>
      <c r="KTY1420" s="333"/>
      <c r="KTZ1420" s="333"/>
      <c r="KUA1420" s="333"/>
      <c r="KUB1420" s="333"/>
      <c r="KUC1420" s="333"/>
      <c r="KUD1420" s="333"/>
      <c r="KUE1420" s="333"/>
      <c r="KUF1420" s="333"/>
      <c r="KUG1420" s="333"/>
      <c r="KUH1420" s="333"/>
      <c r="KUI1420" s="333"/>
      <c r="KUJ1420" s="333"/>
      <c r="KUK1420" s="333"/>
      <c r="KUL1420" s="333"/>
      <c r="KUM1420" s="333"/>
      <c r="KUN1420" s="333"/>
      <c r="KUO1420" s="333"/>
      <c r="KUP1420" s="333"/>
      <c r="KUQ1420" s="333"/>
      <c r="KUR1420" s="333"/>
      <c r="KUS1420" s="333"/>
      <c r="KUT1420" s="333"/>
      <c r="KUU1420" s="333"/>
      <c r="KUV1420" s="333"/>
      <c r="KUW1420" s="333"/>
      <c r="KUX1420" s="333"/>
      <c r="KUY1420" s="333"/>
      <c r="KUZ1420" s="333"/>
      <c r="KVA1420" s="333"/>
      <c r="KVB1420" s="333"/>
      <c r="KVC1420" s="333"/>
      <c r="KVD1420" s="333"/>
      <c r="KVE1420" s="333"/>
      <c r="KVF1420" s="333"/>
      <c r="KVG1420" s="333"/>
      <c r="KVH1420" s="333"/>
      <c r="KVI1420" s="333"/>
      <c r="KVJ1420" s="333"/>
      <c r="KVK1420" s="333"/>
      <c r="KVL1420" s="333"/>
      <c r="KVM1420" s="333"/>
      <c r="KVN1420" s="333"/>
      <c r="KVO1420" s="333"/>
      <c r="KVP1420" s="333"/>
      <c r="KVQ1420" s="333"/>
      <c r="KVR1420" s="333"/>
      <c r="KVS1420" s="333"/>
      <c r="KVT1420" s="333"/>
      <c r="KVU1420" s="333"/>
      <c r="KVV1420" s="333"/>
      <c r="KVW1420" s="333"/>
      <c r="KVX1420" s="333"/>
      <c r="KVY1420" s="333"/>
      <c r="KVZ1420" s="333"/>
      <c r="KWA1420" s="333"/>
      <c r="KWB1420" s="333"/>
      <c r="KWC1420" s="333"/>
      <c r="KWD1420" s="333"/>
      <c r="KWE1420" s="333"/>
      <c r="KWF1420" s="333"/>
      <c r="KWG1420" s="333"/>
      <c r="KWH1420" s="333"/>
      <c r="KWI1420" s="333"/>
      <c r="KWJ1420" s="333"/>
      <c r="KWK1420" s="333"/>
      <c r="KWL1420" s="333"/>
      <c r="KWM1420" s="333"/>
      <c r="KWN1420" s="333"/>
      <c r="KWO1420" s="333"/>
      <c r="KWP1420" s="333"/>
      <c r="KWQ1420" s="333"/>
      <c r="KWR1420" s="333"/>
      <c r="KWS1420" s="333"/>
      <c r="KWT1420" s="333"/>
      <c r="KWU1420" s="333"/>
      <c r="KWV1420" s="333"/>
      <c r="KWW1420" s="333"/>
      <c r="KWX1420" s="333"/>
      <c r="KWY1420" s="333"/>
      <c r="KWZ1420" s="333"/>
      <c r="KXA1420" s="333"/>
      <c r="KXB1420" s="333"/>
      <c r="KXC1420" s="333"/>
      <c r="KXD1420" s="333"/>
      <c r="KXE1420" s="333"/>
      <c r="KXF1420" s="333"/>
      <c r="KXG1420" s="333"/>
      <c r="KXH1420" s="333"/>
      <c r="KXI1420" s="333"/>
      <c r="KXJ1420" s="333"/>
      <c r="KXK1420" s="333"/>
      <c r="KXL1420" s="333"/>
      <c r="KXM1420" s="333"/>
      <c r="KXN1420" s="333"/>
      <c r="KXO1420" s="333"/>
      <c r="KXP1420" s="333"/>
      <c r="KXQ1420" s="333"/>
      <c r="KXR1420" s="333"/>
      <c r="KXS1420" s="333"/>
      <c r="KXT1420" s="333"/>
      <c r="KXU1420" s="333"/>
      <c r="KXV1420" s="333"/>
      <c r="KXW1420" s="333"/>
      <c r="KXX1420" s="333"/>
      <c r="KXY1420" s="333"/>
      <c r="KXZ1420" s="333"/>
      <c r="KYA1420" s="333"/>
      <c r="KYB1420" s="333"/>
      <c r="KYC1420" s="333"/>
      <c r="KYD1420" s="333"/>
      <c r="KYE1420" s="333"/>
      <c r="KYF1420" s="333"/>
      <c r="KYG1420" s="333"/>
      <c r="KYH1420" s="333"/>
      <c r="KYI1420" s="333"/>
      <c r="KYJ1420" s="333"/>
      <c r="KYK1420" s="333"/>
      <c r="KYL1420" s="333"/>
      <c r="KYM1420" s="333"/>
      <c r="KYN1420" s="333"/>
      <c r="KYO1420" s="333"/>
      <c r="KYP1420" s="333"/>
      <c r="KYQ1420" s="333"/>
      <c r="KYR1420" s="333"/>
      <c r="KYS1420" s="333"/>
      <c r="KYT1420" s="333"/>
      <c r="KYU1420" s="333"/>
      <c r="KYV1420" s="333"/>
      <c r="KYW1420" s="333"/>
      <c r="KYX1420" s="333"/>
      <c r="KYY1420" s="333"/>
      <c r="KYZ1420" s="333"/>
      <c r="KZA1420" s="333"/>
      <c r="KZB1420" s="333"/>
      <c r="KZC1420" s="333"/>
      <c r="KZD1420" s="333"/>
      <c r="KZE1420" s="333"/>
      <c r="KZF1420" s="333"/>
      <c r="KZG1420" s="333"/>
      <c r="KZH1420" s="333"/>
      <c r="KZI1420" s="333"/>
      <c r="KZJ1420" s="333"/>
      <c r="KZK1420" s="333"/>
      <c r="KZL1420" s="333"/>
      <c r="KZM1420" s="333"/>
      <c r="KZN1420" s="333"/>
      <c r="KZO1420" s="333"/>
      <c r="KZP1420" s="333"/>
      <c r="KZQ1420" s="333"/>
      <c r="KZR1420" s="333"/>
      <c r="KZS1420" s="333"/>
      <c r="KZT1420" s="333"/>
      <c r="KZU1420" s="333"/>
      <c r="KZV1420" s="333"/>
      <c r="KZW1420" s="333"/>
      <c r="KZX1420" s="333"/>
      <c r="KZY1420" s="333"/>
      <c r="KZZ1420" s="333"/>
      <c r="LAA1420" s="333"/>
      <c r="LAB1420" s="333"/>
      <c r="LAC1420" s="333"/>
      <c r="LAD1420" s="333"/>
      <c r="LAE1420" s="333"/>
      <c r="LAF1420" s="333"/>
      <c r="LAG1420" s="333"/>
      <c r="LAH1420" s="333"/>
      <c r="LAI1420" s="333"/>
      <c r="LAJ1420" s="333"/>
      <c r="LAK1420" s="333"/>
      <c r="LAL1420" s="333"/>
      <c r="LAM1420" s="333"/>
      <c r="LAN1420" s="333"/>
      <c r="LAO1420" s="333"/>
      <c r="LAP1420" s="333"/>
      <c r="LAQ1420" s="333"/>
      <c r="LAR1420" s="333"/>
      <c r="LAS1420" s="333"/>
      <c r="LAT1420" s="333"/>
      <c r="LAU1420" s="333"/>
      <c r="LAV1420" s="333"/>
      <c r="LAW1420" s="333"/>
      <c r="LAX1420" s="333"/>
      <c r="LAY1420" s="333"/>
      <c r="LAZ1420" s="333"/>
      <c r="LBA1420" s="333"/>
      <c r="LBB1420" s="333"/>
      <c r="LBC1420" s="333"/>
      <c r="LBD1420" s="333"/>
      <c r="LBE1420" s="333"/>
      <c r="LBF1420" s="333"/>
      <c r="LBG1420" s="333"/>
      <c r="LBH1420" s="333"/>
      <c r="LBI1420" s="333"/>
      <c r="LBJ1420" s="333"/>
      <c r="LBK1420" s="333"/>
      <c r="LBL1420" s="333"/>
      <c r="LBM1420" s="333"/>
      <c r="LBN1420" s="333"/>
      <c r="LBO1420" s="333"/>
      <c r="LBP1420" s="333"/>
      <c r="LBQ1420" s="333"/>
      <c r="LBR1420" s="333"/>
      <c r="LBS1420" s="333"/>
      <c r="LBT1420" s="333"/>
      <c r="LBU1420" s="333"/>
      <c r="LBV1420" s="333"/>
      <c r="LBW1420" s="333"/>
      <c r="LBX1420" s="333"/>
      <c r="LBY1420" s="333"/>
      <c r="LBZ1420" s="333"/>
      <c r="LCA1420" s="333"/>
      <c r="LCB1420" s="333"/>
      <c r="LCC1420" s="333"/>
      <c r="LCD1420" s="333"/>
      <c r="LCE1420" s="333"/>
      <c r="LCF1420" s="333"/>
      <c r="LCG1420" s="333"/>
      <c r="LCH1420" s="333"/>
      <c r="LCI1420" s="333"/>
      <c r="LCJ1420" s="333"/>
      <c r="LCK1420" s="333"/>
      <c r="LCL1420" s="333"/>
      <c r="LCM1420" s="333"/>
      <c r="LCN1420" s="333"/>
      <c r="LCO1420" s="333"/>
      <c r="LCP1420" s="333"/>
      <c r="LCQ1420" s="333"/>
      <c r="LCR1420" s="333"/>
      <c r="LCS1420" s="333"/>
      <c r="LCT1420" s="333"/>
      <c r="LCU1420" s="333"/>
      <c r="LCV1420" s="333"/>
      <c r="LCW1420" s="333"/>
      <c r="LCX1420" s="333"/>
      <c r="LCY1420" s="333"/>
      <c r="LCZ1420" s="333"/>
      <c r="LDA1420" s="333"/>
      <c r="LDB1420" s="333"/>
      <c r="LDC1420" s="333"/>
      <c r="LDD1420" s="333"/>
      <c r="LDE1420" s="333"/>
      <c r="LDF1420" s="333"/>
      <c r="LDG1420" s="333"/>
      <c r="LDH1420" s="333"/>
      <c r="LDI1420" s="333"/>
      <c r="LDJ1420" s="333"/>
      <c r="LDK1420" s="333"/>
      <c r="LDL1420" s="333"/>
      <c r="LDM1420" s="333"/>
      <c r="LDN1420" s="333"/>
      <c r="LDO1420" s="333"/>
      <c r="LDP1420" s="333"/>
      <c r="LDQ1420" s="333"/>
      <c r="LDR1420" s="333"/>
      <c r="LDS1420" s="333"/>
      <c r="LDT1420" s="333"/>
      <c r="LDU1420" s="333"/>
      <c r="LDV1420" s="333"/>
      <c r="LDW1420" s="333"/>
      <c r="LDX1420" s="333"/>
      <c r="LDY1420" s="333"/>
      <c r="LDZ1420" s="333"/>
      <c r="LEA1420" s="333"/>
      <c r="LEB1420" s="333"/>
      <c r="LEC1420" s="333"/>
      <c r="LED1420" s="333"/>
      <c r="LEE1420" s="333"/>
      <c r="LEF1420" s="333"/>
      <c r="LEG1420" s="333"/>
      <c r="LEH1420" s="333"/>
      <c r="LEI1420" s="333"/>
      <c r="LEJ1420" s="333"/>
      <c r="LEK1420" s="333"/>
      <c r="LEL1420" s="333"/>
      <c r="LEM1420" s="333"/>
      <c r="LEN1420" s="333"/>
      <c r="LEO1420" s="333"/>
      <c r="LEP1420" s="333"/>
      <c r="LEQ1420" s="333"/>
      <c r="LER1420" s="333"/>
      <c r="LES1420" s="333"/>
      <c r="LET1420" s="333"/>
      <c r="LEU1420" s="333"/>
      <c r="LEV1420" s="333"/>
      <c r="LEW1420" s="333"/>
      <c r="LEX1420" s="333"/>
      <c r="LEY1420" s="333"/>
      <c r="LEZ1420" s="333"/>
      <c r="LFA1420" s="333"/>
      <c r="LFB1420" s="333"/>
      <c r="LFC1420" s="333"/>
      <c r="LFD1420" s="333"/>
      <c r="LFE1420" s="333"/>
      <c r="LFF1420" s="333"/>
      <c r="LFG1420" s="333"/>
      <c r="LFH1420" s="333"/>
      <c r="LFI1420" s="333"/>
      <c r="LFJ1420" s="333"/>
      <c r="LFK1420" s="333"/>
      <c r="LFL1420" s="333"/>
      <c r="LFM1420" s="333"/>
      <c r="LFN1420" s="333"/>
      <c r="LFO1420" s="333"/>
      <c r="LFP1420" s="333"/>
      <c r="LFQ1420" s="333"/>
      <c r="LFR1420" s="333"/>
      <c r="LFS1420" s="333"/>
      <c r="LFT1420" s="333"/>
      <c r="LFU1420" s="333"/>
      <c r="LFV1420" s="333"/>
      <c r="LFW1420" s="333"/>
      <c r="LFX1420" s="333"/>
      <c r="LFY1420" s="333"/>
      <c r="LFZ1420" s="333"/>
      <c r="LGA1420" s="333"/>
      <c r="LGB1420" s="333"/>
      <c r="LGC1420" s="333"/>
      <c r="LGD1420" s="333"/>
      <c r="LGE1420" s="333"/>
      <c r="LGF1420" s="333"/>
      <c r="LGG1420" s="333"/>
      <c r="LGH1420" s="333"/>
      <c r="LGI1420" s="333"/>
      <c r="LGJ1420" s="333"/>
      <c r="LGK1420" s="333"/>
      <c r="LGL1420" s="333"/>
      <c r="LGM1420" s="333"/>
      <c r="LGN1420" s="333"/>
      <c r="LGO1420" s="333"/>
      <c r="LGP1420" s="333"/>
      <c r="LGQ1420" s="333"/>
      <c r="LGR1420" s="333"/>
      <c r="LGS1420" s="333"/>
      <c r="LGT1420" s="333"/>
      <c r="LGU1420" s="333"/>
      <c r="LGV1420" s="333"/>
      <c r="LGW1420" s="333"/>
      <c r="LGX1420" s="333"/>
      <c r="LGY1420" s="333"/>
      <c r="LGZ1420" s="333"/>
      <c r="LHA1420" s="333"/>
      <c r="LHB1420" s="333"/>
      <c r="LHC1420" s="333"/>
      <c r="LHD1420" s="333"/>
      <c r="LHE1420" s="333"/>
      <c r="LHF1420" s="333"/>
      <c r="LHG1420" s="333"/>
      <c r="LHH1420" s="333"/>
      <c r="LHI1420" s="333"/>
      <c r="LHJ1420" s="333"/>
      <c r="LHK1420" s="333"/>
      <c r="LHL1420" s="333"/>
      <c r="LHM1420" s="333"/>
      <c r="LHN1420" s="333"/>
      <c r="LHO1420" s="333"/>
      <c r="LHP1420" s="333"/>
      <c r="LHQ1420" s="333"/>
      <c r="LHR1420" s="333"/>
      <c r="LHS1420" s="333"/>
      <c r="LHT1420" s="333"/>
      <c r="LHU1420" s="333"/>
      <c r="LHV1420" s="333"/>
      <c r="LHW1420" s="333"/>
      <c r="LHX1420" s="333"/>
      <c r="LHY1420" s="333"/>
      <c r="LHZ1420" s="333"/>
      <c r="LIA1420" s="333"/>
      <c r="LIB1420" s="333"/>
      <c r="LIC1420" s="333"/>
      <c r="LID1420" s="333"/>
      <c r="LIE1420" s="333"/>
      <c r="LIF1420" s="333"/>
      <c r="LIG1420" s="333"/>
      <c r="LIH1420" s="333"/>
      <c r="LII1420" s="333"/>
      <c r="LIJ1420" s="333"/>
      <c r="LIK1420" s="333"/>
      <c r="LIL1420" s="333"/>
      <c r="LIM1420" s="333"/>
      <c r="LIN1420" s="333"/>
      <c r="LIO1420" s="333"/>
      <c r="LIP1420" s="333"/>
      <c r="LIQ1420" s="333"/>
      <c r="LIR1420" s="333"/>
      <c r="LIS1420" s="333"/>
      <c r="LIT1420" s="333"/>
      <c r="LIU1420" s="333"/>
      <c r="LIV1420" s="333"/>
      <c r="LIW1420" s="333"/>
      <c r="LIX1420" s="333"/>
      <c r="LIY1420" s="333"/>
      <c r="LIZ1420" s="333"/>
      <c r="LJA1420" s="333"/>
      <c r="LJB1420" s="333"/>
      <c r="LJC1420" s="333"/>
      <c r="LJD1420" s="333"/>
      <c r="LJE1420" s="333"/>
      <c r="LJF1420" s="333"/>
      <c r="LJG1420" s="333"/>
      <c r="LJH1420" s="333"/>
      <c r="LJI1420" s="333"/>
      <c r="LJJ1420" s="333"/>
      <c r="LJK1420" s="333"/>
      <c r="LJL1420" s="333"/>
      <c r="LJM1420" s="333"/>
      <c r="LJN1420" s="333"/>
      <c r="LJO1420" s="333"/>
      <c r="LJP1420" s="333"/>
      <c r="LJQ1420" s="333"/>
      <c r="LJR1420" s="333"/>
      <c r="LJS1420" s="333"/>
      <c r="LJT1420" s="333"/>
      <c r="LJU1420" s="333"/>
      <c r="LJV1420" s="333"/>
      <c r="LJW1420" s="333"/>
      <c r="LJX1420" s="333"/>
      <c r="LJY1420" s="333"/>
      <c r="LJZ1420" s="333"/>
      <c r="LKA1420" s="333"/>
      <c r="LKB1420" s="333"/>
      <c r="LKC1420" s="333"/>
      <c r="LKD1420" s="333"/>
      <c r="LKE1420" s="333"/>
      <c r="LKF1420" s="333"/>
      <c r="LKG1420" s="333"/>
      <c r="LKH1420" s="333"/>
      <c r="LKI1420" s="333"/>
      <c r="LKJ1420" s="333"/>
      <c r="LKK1420" s="333"/>
      <c r="LKL1420" s="333"/>
      <c r="LKM1420" s="333"/>
      <c r="LKN1420" s="333"/>
      <c r="LKO1420" s="333"/>
      <c r="LKP1420" s="333"/>
      <c r="LKQ1420" s="333"/>
      <c r="LKR1420" s="333"/>
      <c r="LKS1420" s="333"/>
      <c r="LKT1420" s="333"/>
      <c r="LKU1420" s="333"/>
      <c r="LKV1420" s="333"/>
      <c r="LKW1420" s="333"/>
      <c r="LKX1420" s="333"/>
      <c r="LKY1420" s="333"/>
      <c r="LKZ1420" s="333"/>
      <c r="LLA1420" s="333"/>
      <c r="LLB1420" s="333"/>
      <c r="LLC1420" s="333"/>
      <c r="LLD1420" s="333"/>
      <c r="LLE1420" s="333"/>
      <c r="LLF1420" s="333"/>
      <c r="LLG1420" s="333"/>
      <c r="LLH1420" s="333"/>
      <c r="LLI1420" s="333"/>
      <c r="LLJ1420" s="333"/>
      <c r="LLK1420" s="333"/>
      <c r="LLL1420" s="333"/>
      <c r="LLM1420" s="333"/>
      <c r="LLN1420" s="333"/>
      <c r="LLO1420" s="333"/>
      <c r="LLP1420" s="333"/>
      <c r="LLQ1420" s="333"/>
      <c r="LLR1420" s="333"/>
      <c r="LLS1420" s="333"/>
      <c r="LLT1420" s="333"/>
      <c r="LLU1420" s="333"/>
      <c r="LLV1420" s="333"/>
      <c r="LLW1420" s="333"/>
      <c r="LLX1420" s="333"/>
      <c r="LLY1420" s="333"/>
      <c r="LLZ1420" s="333"/>
      <c r="LMA1420" s="333"/>
      <c r="LMB1420" s="333"/>
      <c r="LMC1420" s="333"/>
      <c r="LMD1420" s="333"/>
      <c r="LME1420" s="333"/>
      <c r="LMF1420" s="333"/>
      <c r="LMG1420" s="333"/>
      <c r="LMH1420" s="333"/>
      <c r="LMI1420" s="333"/>
      <c r="LMJ1420" s="333"/>
      <c r="LMK1420" s="333"/>
      <c r="LML1420" s="333"/>
      <c r="LMM1420" s="333"/>
      <c r="LMN1420" s="333"/>
      <c r="LMO1420" s="333"/>
      <c r="LMP1420" s="333"/>
      <c r="LMQ1420" s="333"/>
      <c r="LMR1420" s="333"/>
      <c r="LMS1420" s="333"/>
      <c r="LMT1420" s="333"/>
      <c r="LMU1420" s="333"/>
      <c r="LMV1420" s="333"/>
      <c r="LMW1420" s="333"/>
      <c r="LMX1420" s="333"/>
      <c r="LMY1420" s="333"/>
      <c r="LMZ1420" s="333"/>
      <c r="LNA1420" s="333"/>
      <c r="LNB1420" s="333"/>
      <c r="LNC1420" s="333"/>
      <c r="LND1420" s="333"/>
      <c r="LNE1420" s="333"/>
      <c r="LNF1420" s="333"/>
      <c r="LNG1420" s="333"/>
      <c r="LNH1420" s="333"/>
      <c r="LNI1420" s="333"/>
      <c r="LNJ1420" s="333"/>
      <c r="LNK1420" s="333"/>
      <c r="LNL1420" s="333"/>
      <c r="LNM1420" s="333"/>
      <c r="LNN1420" s="333"/>
      <c r="LNO1420" s="333"/>
      <c r="LNP1420" s="333"/>
      <c r="LNQ1420" s="333"/>
      <c r="LNR1420" s="333"/>
      <c r="LNS1420" s="333"/>
      <c r="LNT1420" s="333"/>
      <c r="LNU1420" s="333"/>
      <c r="LNV1420" s="333"/>
      <c r="LNW1420" s="333"/>
      <c r="LNX1420" s="333"/>
      <c r="LNY1420" s="333"/>
      <c r="LNZ1420" s="333"/>
      <c r="LOA1420" s="333"/>
      <c r="LOB1420" s="333"/>
      <c r="LOC1420" s="333"/>
      <c r="LOD1420" s="333"/>
      <c r="LOE1420" s="333"/>
      <c r="LOF1420" s="333"/>
      <c r="LOG1420" s="333"/>
      <c r="LOH1420" s="333"/>
      <c r="LOI1420" s="333"/>
      <c r="LOJ1420" s="333"/>
      <c r="LOK1420" s="333"/>
      <c r="LOL1420" s="333"/>
      <c r="LOM1420" s="333"/>
      <c r="LON1420" s="333"/>
      <c r="LOO1420" s="333"/>
      <c r="LOP1420" s="333"/>
      <c r="LOQ1420" s="333"/>
      <c r="LOR1420" s="333"/>
      <c r="LOS1420" s="333"/>
      <c r="LOT1420" s="333"/>
      <c r="LOU1420" s="333"/>
      <c r="LOV1420" s="333"/>
      <c r="LOW1420" s="333"/>
      <c r="LOX1420" s="333"/>
      <c r="LOY1420" s="333"/>
      <c r="LOZ1420" s="333"/>
      <c r="LPA1420" s="333"/>
      <c r="LPB1420" s="333"/>
      <c r="LPC1420" s="333"/>
      <c r="LPD1420" s="333"/>
      <c r="LPE1420" s="333"/>
      <c r="LPF1420" s="333"/>
      <c r="LPG1420" s="333"/>
      <c r="LPH1420" s="333"/>
      <c r="LPI1420" s="333"/>
      <c r="LPJ1420" s="333"/>
      <c r="LPK1420" s="333"/>
      <c r="LPL1420" s="333"/>
      <c r="LPM1420" s="333"/>
      <c r="LPN1420" s="333"/>
      <c r="LPO1420" s="333"/>
      <c r="LPP1420" s="333"/>
      <c r="LPQ1420" s="333"/>
      <c r="LPR1420" s="333"/>
      <c r="LPS1420" s="333"/>
      <c r="LPT1420" s="333"/>
      <c r="LPU1420" s="333"/>
      <c r="LPV1420" s="333"/>
      <c r="LPW1420" s="333"/>
      <c r="LPX1420" s="333"/>
      <c r="LPY1420" s="333"/>
      <c r="LPZ1420" s="333"/>
      <c r="LQA1420" s="333"/>
      <c r="LQB1420" s="333"/>
      <c r="LQC1420" s="333"/>
      <c r="LQD1420" s="333"/>
      <c r="LQE1420" s="333"/>
      <c r="LQF1420" s="333"/>
      <c r="LQG1420" s="333"/>
      <c r="LQH1420" s="333"/>
      <c r="LQI1420" s="333"/>
      <c r="LQJ1420" s="333"/>
      <c r="LQK1420" s="333"/>
      <c r="LQL1420" s="333"/>
      <c r="LQM1420" s="333"/>
      <c r="LQN1420" s="333"/>
      <c r="LQO1420" s="333"/>
      <c r="LQP1420" s="333"/>
      <c r="LQQ1420" s="333"/>
      <c r="LQR1420" s="333"/>
      <c r="LQS1420" s="333"/>
      <c r="LQT1420" s="333"/>
      <c r="LQU1420" s="333"/>
      <c r="LQV1420" s="333"/>
      <c r="LQW1420" s="333"/>
      <c r="LQX1420" s="333"/>
      <c r="LQY1420" s="333"/>
      <c r="LQZ1420" s="333"/>
      <c r="LRA1420" s="333"/>
      <c r="LRB1420" s="333"/>
      <c r="LRC1420" s="333"/>
      <c r="LRD1420" s="333"/>
      <c r="LRE1420" s="333"/>
      <c r="LRF1420" s="333"/>
      <c r="LRG1420" s="333"/>
      <c r="LRH1420" s="333"/>
      <c r="LRI1420" s="333"/>
      <c r="LRJ1420" s="333"/>
      <c r="LRK1420" s="333"/>
      <c r="LRL1420" s="333"/>
      <c r="LRM1420" s="333"/>
      <c r="LRN1420" s="333"/>
      <c r="LRO1420" s="333"/>
      <c r="LRP1420" s="333"/>
      <c r="LRQ1420" s="333"/>
      <c r="LRR1420" s="333"/>
      <c r="LRS1420" s="333"/>
      <c r="LRT1420" s="333"/>
      <c r="LRU1420" s="333"/>
      <c r="LRV1420" s="333"/>
      <c r="LRW1420" s="333"/>
      <c r="LRX1420" s="333"/>
      <c r="LRY1420" s="333"/>
      <c r="LRZ1420" s="333"/>
      <c r="LSA1420" s="333"/>
      <c r="LSB1420" s="333"/>
      <c r="LSC1420" s="333"/>
      <c r="LSD1420" s="333"/>
      <c r="LSE1420" s="333"/>
      <c r="LSF1420" s="333"/>
      <c r="LSG1420" s="333"/>
      <c r="LSH1420" s="333"/>
      <c r="LSI1420" s="333"/>
      <c r="LSJ1420" s="333"/>
      <c r="LSK1420" s="333"/>
      <c r="LSL1420" s="333"/>
      <c r="LSM1420" s="333"/>
      <c r="LSN1420" s="333"/>
      <c r="LSO1420" s="333"/>
      <c r="LSP1420" s="333"/>
      <c r="LSQ1420" s="333"/>
      <c r="LSR1420" s="333"/>
      <c r="LSS1420" s="333"/>
      <c r="LST1420" s="333"/>
      <c r="LSU1420" s="333"/>
      <c r="LSV1420" s="333"/>
      <c r="LSW1420" s="333"/>
      <c r="LSX1420" s="333"/>
      <c r="LSY1420" s="333"/>
      <c r="LSZ1420" s="333"/>
      <c r="LTA1420" s="333"/>
      <c r="LTB1420" s="333"/>
      <c r="LTC1420" s="333"/>
      <c r="LTD1420" s="333"/>
      <c r="LTE1420" s="333"/>
      <c r="LTF1420" s="333"/>
      <c r="LTG1420" s="333"/>
      <c r="LTH1420" s="333"/>
      <c r="LTI1420" s="333"/>
      <c r="LTJ1420" s="333"/>
      <c r="LTK1420" s="333"/>
      <c r="LTL1420" s="333"/>
      <c r="LTM1420" s="333"/>
      <c r="LTN1420" s="333"/>
      <c r="LTO1420" s="333"/>
      <c r="LTP1420" s="333"/>
      <c r="LTQ1420" s="333"/>
      <c r="LTR1420" s="333"/>
      <c r="LTS1420" s="333"/>
      <c r="LTT1420" s="333"/>
      <c r="LTU1420" s="333"/>
      <c r="LTV1420" s="333"/>
      <c r="LTW1420" s="333"/>
      <c r="LTX1420" s="333"/>
      <c r="LTY1420" s="333"/>
      <c r="LTZ1420" s="333"/>
      <c r="LUA1420" s="333"/>
      <c r="LUB1420" s="333"/>
      <c r="LUC1420" s="333"/>
      <c r="LUD1420" s="333"/>
      <c r="LUE1420" s="333"/>
      <c r="LUF1420" s="333"/>
      <c r="LUG1420" s="333"/>
      <c r="LUH1420" s="333"/>
      <c r="LUI1420" s="333"/>
      <c r="LUJ1420" s="333"/>
      <c r="LUK1420" s="333"/>
      <c r="LUL1420" s="333"/>
      <c r="LUM1420" s="333"/>
      <c r="LUN1420" s="333"/>
      <c r="LUO1420" s="333"/>
      <c r="LUP1420" s="333"/>
      <c r="LUQ1420" s="333"/>
      <c r="LUR1420" s="333"/>
      <c r="LUS1420" s="333"/>
      <c r="LUT1420" s="333"/>
      <c r="LUU1420" s="333"/>
      <c r="LUV1420" s="333"/>
      <c r="LUW1420" s="333"/>
      <c r="LUX1420" s="333"/>
      <c r="LUY1420" s="333"/>
      <c r="LUZ1420" s="333"/>
      <c r="LVA1420" s="333"/>
      <c r="LVB1420" s="333"/>
      <c r="LVC1420" s="333"/>
      <c r="LVD1420" s="333"/>
      <c r="LVE1420" s="333"/>
      <c r="LVF1420" s="333"/>
      <c r="LVG1420" s="333"/>
      <c r="LVH1420" s="333"/>
      <c r="LVI1420" s="333"/>
      <c r="LVJ1420" s="333"/>
      <c r="LVK1420" s="333"/>
      <c r="LVL1420" s="333"/>
      <c r="LVM1420" s="333"/>
      <c r="LVN1420" s="333"/>
      <c r="LVO1420" s="333"/>
      <c r="LVP1420" s="333"/>
      <c r="LVQ1420" s="333"/>
      <c r="LVR1420" s="333"/>
      <c r="LVS1420" s="333"/>
      <c r="LVT1420" s="333"/>
      <c r="LVU1420" s="333"/>
      <c r="LVV1420" s="333"/>
      <c r="LVW1420" s="333"/>
      <c r="LVX1420" s="333"/>
      <c r="LVY1420" s="333"/>
      <c r="LVZ1420" s="333"/>
      <c r="LWA1420" s="333"/>
      <c r="LWB1420" s="333"/>
      <c r="LWC1420" s="333"/>
      <c r="LWD1420" s="333"/>
      <c r="LWE1420" s="333"/>
      <c r="LWF1420" s="333"/>
      <c r="LWG1420" s="333"/>
      <c r="LWH1420" s="333"/>
      <c r="LWI1420" s="333"/>
      <c r="LWJ1420" s="333"/>
      <c r="LWK1420" s="333"/>
      <c r="LWL1420" s="333"/>
      <c r="LWM1420" s="333"/>
      <c r="LWN1420" s="333"/>
      <c r="LWO1420" s="333"/>
      <c r="LWP1420" s="333"/>
      <c r="LWQ1420" s="333"/>
      <c r="LWR1420" s="333"/>
      <c r="LWS1420" s="333"/>
      <c r="LWT1420" s="333"/>
      <c r="LWU1420" s="333"/>
      <c r="LWV1420" s="333"/>
      <c r="LWW1420" s="333"/>
      <c r="LWX1420" s="333"/>
      <c r="LWY1420" s="333"/>
      <c r="LWZ1420" s="333"/>
      <c r="LXA1420" s="333"/>
      <c r="LXB1420" s="333"/>
      <c r="LXC1420" s="333"/>
      <c r="LXD1420" s="333"/>
      <c r="LXE1420" s="333"/>
      <c r="LXF1420" s="333"/>
      <c r="LXG1420" s="333"/>
      <c r="LXH1420" s="333"/>
      <c r="LXI1420" s="333"/>
      <c r="LXJ1420" s="333"/>
      <c r="LXK1420" s="333"/>
      <c r="LXL1420" s="333"/>
      <c r="LXM1420" s="333"/>
      <c r="LXN1420" s="333"/>
      <c r="LXO1420" s="333"/>
      <c r="LXP1420" s="333"/>
      <c r="LXQ1420" s="333"/>
      <c r="LXR1420" s="333"/>
      <c r="LXS1420" s="333"/>
      <c r="LXT1420" s="333"/>
      <c r="LXU1420" s="333"/>
      <c r="LXV1420" s="333"/>
      <c r="LXW1420" s="333"/>
      <c r="LXX1420" s="333"/>
      <c r="LXY1420" s="333"/>
      <c r="LXZ1420" s="333"/>
      <c r="LYA1420" s="333"/>
      <c r="LYB1420" s="333"/>
      <c r="LYC1420" s="333"/>
      <c r="LYD1420" s="333"/>
      <c r="LYE1420" s="333"/>
      <c r="LYF1420" s="333"/>
      <c r="LYG1420" s="333"/>
      <c r="LYH1420" s="333"/>
      <c r="LYI1420" s="333"/>
      <c r="LYJ1420" s="333"/>
      <c r="LYK1420" s="333"/>
      <c r="LYL1420" s="333"/>
      <c r="LYM1420" s="333"/>
      <c r="LYN1420" s="333"/>
      <c r="LYO1420" s="333"/>
      <c r="LYP1420" s="333"/>
      <c r="LYQ1420" s="333"/>
      <c r="LYR1420" s="333"/>
      <c r="LYS1420" s="333"/>
      <c r="LYT1420" s="333"/>
      <c r="LYU1420" s="333"/>
      <c r="LYV1420" s="333"/>
      <c r="LYW1420" s="333"/>
      <c r="LYX1420" s="333"/>
      <c r="LYY1420" s="333"/>
      <c r="LYZ1420" s="333"/>
      <c r="LZA1420" s="333"/>
      <c r="LZB1420" s="333"/>
      <c r="LZC1420" s="333"/>
      <c r="LZD1420" s="333"/>
      <c r="LZE1420" s="333"/>
      <c r="LZF1420" s="333"/>
      <c r="LZG1420" s="333"/>
      <c r="LZH1420" s="333"/>
      <c r="LZI1420" s="333"/>
      <c r="LZJ1420" s="333"/>
      <c r="LZK1420" s="333"/>
      <c r="LZL1420" s="333"/>
      <c r="LZM1420" s="333"/>
      <c r="LZN1420" s="333"/>
      <c r="LZO1420" s="333"/>
      <c r="LZP1420" s="333"/>
      <c r="LZQ1420" s="333"/>
      <c r="LZR1420" s="333"/>
      <c r="LZS1420" s="333"/>
      <c r="LZT1420" s="333"/>
      <c r="LZU1420" s="333"/>
      <c r="LZV1420" s="333"/>
      <c r="LZW1420" s="333"/>
      <c r="LZX1420" s="333"/>
      <c r="LZY1420" s="333"/>
      <c r="LZZ1420" s="333"/>
      <c r="MAA1420" s="333"/>
      <c r="MAB1420" s="333"/>
      <c r="MAC1420" s="333"/>
      <c r="MAD1420" s="333"/>
      <c r="MAE1420" s="333"/>
      <c r="MAF1420" s="333"/>
      <c r="MAG1420" s="333"/>
      <c r="MAH1420" s="333"/>
      <c r="MAI1420" s="333"/>
      <c r="MAJ1420" s="333"/>
      <c r="MAK1420" s="333"/>
      <c r="MAL1420" s="333"/>
      <c r="MAM1420" s="333"/>
      <c r="MAN1420" s="333"/>
      <c r="MAO1420" s="333"/>
      <c r="MAP1420" s="333"/>
      <c r="MAQ1420" s="333"/>
      <c r="MAR1420" s="333"/>
      <c r="MAS1420" s="333"/>
      <c r="MAT1420" s="333"/>
      <c r="MAU1420" s="333"/>
      <c r="MAV1420" s="333"/>
      <c r="MAW1420" s="333"/>
      <c r="MAX1420" s="333"/>
      <c r="MAY1420" s="333"/>
      <c r="MAZ1420" s="333"/>
      <c r="MBA1420" s="333"/>
      <c r="MBB1420" s="333"/>
      <c r="MBC1420" s="333"/>
      <c r="MBD1420" s="333"/>
      <c r="MBE1420" s="333"/>
      <c r="MBF1420" s="333"/>
      <c r="MBG1420" s="333"/>
      <c r="MBH1420" s="333"/>
      <c r="MBI1420" s="333"/>
      <c r="MBJ1420" s="333"/>
      <c r="MBK1420" s="333"/>
      <c r="MBL1420" s="333"/>
      <c r="MBM1420" s="333"/>
      <c r="MBN1420" s="333"/>
      <c r="MBO1420" s="333"/>
      <c r="MBP1420" s="333"/>
      <c r="MBQ1420" s="333"/>
      <c r="MBR1420" s="333"/>
      <c r="MBS1420" s="333"/>
      <c r="MBT1420" s="333"/>
      <c r="MBU1420" s="333"/>
      <c r="MBV1420" s="333"/>
      <c r="MBW1420" s="333"/>
      <c r="MBX1420" s="333"/>
      <c r="MBY1420" s="333"/>
      <c r="MBZ1420" s="333"/>
      <c r="MCA1420" s="333"/>
      <c r="MCB1420" s="333"/>
      <c r="MCC1420" s="333"/>
      <c r="MCD1420" s="333"/>
      <c r="MCE1420" s="333"/>
      <c r="MCF1420" s="333"/>
      <c r="MCG1420" s="333"/>
      <c r="MCH1420" s="333"/>
      <c r="MCI1420" s="333"/>
      <c r="MCJ1420" s="333"/>
      <c r="MCK1420" s="333"/>
      <c r="MCL1420" s="333"/>
      <c r="MCM1420" s="333"/>
      <c r="MCN1420" s="333"/>
      <c r="MCO1420" s="333"/>
      <c r="MCP1420" s="333"/>
      <c r="MCQ1420" s="333"/>
      <c r="MCR1420" s="333"/>
      <c r="MCS1420" s="333"/>
      <c r="MCT1420" s="333"/>
      <c r="MCU1420" s="333"/>
      <c r="MCV1420" s="333"/>
      <c r="MCW1420" s="333"/>
      <c r="MCX1420" s="333"/>
      <c r="MCY1420" s="333"/>
      <c r="MCZ1420" s="333"/>
      <c r="MDA1420" s="333"/>
      <c r="MDB1420" s="333"/>
      <c r="MDC1420" s="333"/>
      <c r="MDD1420" s="333"/>
      <c r="MDE1420" s="333"/>
      <c r="MDF1420" s="333"/>
      <c r="MDG1420" s="333"/>
      <c r="MDH1420" s="333"/>
      <c r="MDI1420" s="333"/>
      <c r="MDJ1420" s="333"/>
      <c r="MDK1420" s="333"/>
      <c r="MDL1420" s="333"/>
      <c r="MDM1420" s="333"/>
      <c r="MDN1420" s="333"/>
      <c r="MDO1420" s="333"/>
      <c r="MDP1420" s="333"/>
      <c r="MDQ1420" s="333"/>
      <c r="MDR1420" s="333"/>
      <c r="MDS1420" s="333"/>
      <c r="MDT1420" s="333"/>
      <c r="MDU1420" s="333"/>
      <c r="MDV1420" s="333"/>
      <c r="MDW1420" s="333"/>
      <c r="MDX1420" s="333"/>
      <c r="MDY1420" s="333"/>
      <c r="MDZ1420" s="333"/>
      <c r="MEA1420" s="333"/>
      <c r="MEB1420" s="333"/>
      <c r="MEC1420" s="333"/>
      <c r="MED1420" s="333"/>
      <c r="MEE1420" s="333"/>
      <c r="MEF1420" s="333"/>
      <c r="MEG1420" s="333"/>
      <c r="MEH1420" s="333"/>
      <c r="MEI1420" s="333"/>
      <c r="MEJ1420" s="333"/>
      <c r="MEK1420" s="333"/>
      <c r="MEL1420" s="333"/>
      <c r="MEM1420" s="333"/>
      <c r="MEN1420" s="333"/>
      <c r="MEO1420" s="333"/>
      <c r="MEP1420" s="333"/>
      <c r="MEQ1420" s="333"/>
      <c r="MER1420" s="333"/>
      <c r="MES1420" s="333"/>
      <c r="MET1420" s="333"/>
      <c r="MEU1420" s="333"/>
      <c r="MEV1420" s="333"/>
      <c r="MEW1420" s="333"/>
      <c r="MEX1420" s="333"/>
      <c r="MEY1420" s="333"/>
      <c r="MEZ1420" s="333"/>
      <c r="MFA1420" s="333"/>
      <c r="MFB1420" s="333"/>
      <c r="MFC1420" s="333"/>
      <c r="MFD1420" s="333"/>
      <c r="MFE1420" s="333"/>
      <c r="MFF1420" s="333"/>
      <c r="MFG1420" s="333"/>
      <c r="MFH1420" s="333"/>
      <c r="MFI1420" s="333"/>
      <c r="MFJ1420" s="333"/>
      <c r="MFK1420" s="333"/>
      <c r="MFL1420" s="333"/>
      <c r="MFM1420" s="333"/>
      <c r="MFN1420" s="333"/>
      <c r="MFO1420" s="333"/>
      <c r="MFP1420" s="333"/>
      <c r="MFQ1420" s="333"/>
      <c r="MFR1420" s="333"/>
      <c r="MFS1420" s="333"/>
      <c r="MFT1420" s="333"/>
      <c r="MFU1420" s="333"/>
      <c r="MFV1420" s="333"/>
      <c r="MFW1420" s="333"/>
      <c r="MFX1420" s="333"/>
      <c r="MFY1420" s="333"/>
      <c r="MFZ1420" s="333"/>
      <c r="MGA1420" s="333"/>
      <c r="MGB1420" s="333"/>
      <c r="MGC1420" s="333"/>
      <c r="MGD1420" s="333"/>
      <c r="MGE1420" s="333"/>
      <c r="MGF1420" s="333"/>
      <c r="MGG1420" s="333"/>
      <c r="MGH1420" s="333"/>
      <c r="MGI1420" s="333"/>
      <c r="MGJ1420" s="333"/>
      <c r="MGK1420" s="333"/>
      <c r="MGL1420" s="333"/>
      <c r="MGM1420" s="333"/>
      <c r="MGN1420" s="333"/>
      <c r="MGO1420" s="333"/>
      <c r="MGP1420" s="333"/>
      <c r="MGQ1420" s="333"/>
      <c r="MGR1420" s="333"/>
      <c r="MGS1420" s="333"/>
      <c r="MGT1420" s="333"/>
      <c r="MGU1420" s="333"/>
      <c r="MGV1420" s="333"/>
      <c r="MGW1420" s="333"/>
      <c r="MGX1420" s="333"/>
      <c r="MGY1420" s="333"/>
      <c r="MGZ1420" s="333"/>
      <c r="MHA1420" s="333"/>
      <c r="MHB1420" s="333"/>
      <c r="MHC1420" s="333"/>
      <c r="MHD1420" s="333"/>
      <c r="MHE1420" s="333"/>
      <c r="MHF1420" s="333"/>
      <c r="MHG1420" s="333"/>
      <c r="MHH1420" s="333"/>
      <c r="MHI1420" s="333"/>
      <c r="MHJ1420" s="333"/>
      <c r="MHK1420" s="333"/>
      <c r="MHL1420" s="333"/>
      <c r="MHM1420" s="333"/>
      <c r="MHN1420" s="333"/>
      <c r="MHO1420" s="333"/>
      <c r="MHP1420" s="333"/>
      <c r="MHQ1420" s="333"/>
      <c r="MHR1420" s="333"/>
      <c r="MHS1420" s="333"/>
      <c r="MHT1420" s="333"/>
      <c r="MHU1420" s="333"/>
      <c r="MHV1420" s="333"/>
      <c r="MHW1420" s="333"/>
      <c r="MHX1420" s="333"/>
      <c r="MHY1420" s="333"/>
      <c r="MHZ1420" s="333"/>
      <c r="MIA1420" s="333"/>
      <c r="MIB1420" s="333"/>
      <c r="MIC1420" s="333"/>
      <c r="MID1420" s="333"/>
      <c r="MIE1420" s="333"/>
      <c r="MIF1420" s="333"/>
      <c r="MIG1420" s="333"/>
      <c r="MIH1420" s="333"/>
      <c r="MII1420" s="333"/>
      <c r="MIJ1420" s="333"/>
      <c r="MIK1420" s="333"/>
      <c r="MIL1420" s="333"/>
      <c r="MIM1420" s="333"/>
      <c r="MIN1420" s="333"/>
      <c r="MIO1420" s="333"/>
      <c r="MIP1420" s="333"/>
      <c r="MIQ1420" s="333"/>
      <c r="MIR1420" s="333"/>
      <c r="MIS1420" s="333"/>
      <c r="MIT1420" s="333"/>
      <c r="MIU1420" s="333"/>
      <c r="MIV1420" s="333"/>
      <c r="MIW1420" s="333"/>
      <c r="MIX1420" s="333"/>
      <c r="MIY1420" s="333"/>
      <c r="MIZ1420" s="333"/>
      <c r="MJA1420" s="333"/>
      <c r="MJB1420" s="333"/>
      <c r="MJC1420" s="333"/>
      <c r="MJD1420" s="333"/>
      <c r="MJE1420" s="333"/>
      <c r="MJF1420" s="333"/>
      <c r="MJG1420" s="333"/>
      <c r="MJH1420" s="333"/>
      <c r="MJI1420" s="333"/>
      <c r="MJJ1420" s="333"/>
      <c r="MJK1420" s="333"/>
      <c r="MJL1420" s="333"/>
      <c r="MJM1420" s="333"/>
      <c r="MJN1420" s="333"/>
      <c r="MJO1420" s="333"/>
      <c r="MJP1420" s="333"/>
      <c r="MJQ1420" s="333"/>
      <c r="MJR1420" s="333"/>
      <c r="MJS1420" s="333"/>
      <c r="MJT1420" s="333"/>
      <c r="MJU1420" s="333"/>
      <c r="MJV1420" s="333"/>
      <c r="MJW1420" s="333"/>
      <c r="MJX1420" s="333"/>
      <c r="MJY1420" s="333"/>
      <c r="MJZ1420" s="333"/>
      <c r="MKA1420" s="333"/>
      <c r="MKB1420" s="333"/>
      <c r="MKC1420" s="333"/>
      <c r="MKD1420" s="333"/>
      <c r="MKE1420" s="333"/>
      <c r="MKF1420" s="333"/>
      <c r="MKG1420" s="333"/>
      <c r="MKH1420" s="333"/>
      <c r="MKI1420" s="333"/>
      <c r="MKJ1420" s="333"/>
      <c r="MKK1420" s="333"/>
      <c r="MKL1420" s="333"/>
      <c r="MKM1420" s="333"/>
      <c r="MKN1420" s="333"/>
      <c r="MKO1420" s="333"/>
      <c r="MKP1420" s="333"/>
      <c r="MKQ1420" s="333"/>
      <c r="MKR1420" s="333"/>
      <c r="MKS1420" s="333"/>
      <c r="MKT1420" s="333"/>
      <c r="MKU1420" s="333"/>
      <c r="MKV1420" s="333"/>
      <c r="MKW1420" s="333"/>
      <c r="MKX1420" s="333"/>
      <c r="MKY1420" s="333"/>
      <c r="MKZ1420" s="333"/>
      <c r="MLA1420" s="333"/>
      <c r="MLB1420" s="333"/>
      <c r="MLC1420" s="333"/>
      <c r="MLD1420" s="333"/>
      <c r="MLE1420" s="333"/>
      <c r="MLF1420" s="333"/>
      <c r="MLG1420" s="333"/>
      <c r="MLH1420" s="333"/>
      <c r="MLI1420" s="333"/>
      <c r="MLJ1420" s="333"/>
      <c r="MLK1420" s="333"/>
      <c r="MLL1420" s="333"/>
      <c r="MLM1420" s="333"/>
      <c r="MLN1420" s="333"/>
      <c r="MLO1420" s="333"/>
      <c r="MLP1420" s="333"/>
      <c r="MLQ1420" s="333"/>
      <c r="MLR1420" s="333"/>
      <c r="MLS1420" s="333"/>
      <c r="MLT1420" s="333"/>
      <c r="MLU1420" s="333"/>
      <c r="MLV1420" s="333"/>
      <c r="MLW1420" s="333"/>
      <c r="MLX1420" s="333"/>
      <c r="MLY1420" s="333"/>
      <c r="MLZ1420" s="333"/>
      <c r="MMA1420" s="333"/>
      <c r="MMB1420" s="333"/>
      <c r="MMC1420" s="333"/>
      <c r="MMD1420" s="333"/>
      <c r="MME1420" s="333"/>
      <c r="MMF1420" s="333"/>
      <c r="MMG1420" s="333"/>
      <c r="MMH1420" s="333"/>
      <c r="MMI1420" s="333"/>
      <c r="MMJ1420" s="333"/>
      <c r="MMK1420" s="333"/>
      <c r="MML1420" s="333"/>
      <c r="MMM1420" s="333"/>
      <c r="MMN1420" s="333"/>
      <c r="MMO1420" s="333"/>
      <c r="MMP1420" s="333"/>
      <c r="MMQ1420" s="333"/>
      <c r="MMR1420" s="333"/>
      <c r="MMS1420" s="333"/>
      <c r="MMT1420" s="333"/>
      <c r="MMU1420" s="333"/>
      <c r="MMV1420" s="333"/>
      <c r="MMW1420" s="333"/>
      <c r="MMX1420" s="333"/>
      <c r="MMY1420" s="333"/>
      <c r="MMZ1420" s="333"/>
      <c r="MNA1420" s="333"/>
      <c r="MNB1420" s="333"/>
      <c r="MNC1420" s="333"/>
      <c r="MND1420" s="333"/>
      <c r="MNE1420" s="333"/>
      <c r="MNF1420" s="333"/>
      <c r="MNG1420" s="333"/>
      <c r="MNH1420" s="333"/>
      <c r="MNI1420" s="333"/>
      <c r="MNJ1420" s="333"/>
      <c r="MNK1420" s="333"/>
      <c r="MNL1420" s="333"/>
      <c r="MNM1420" s="333"/>
      <c r="MNN1420" s="333"/>
      <c r="MNO1420" s="333"/>
      <c r="MNP1420" s="333"/>
      <c r="MNQ1420" s="333"/>
      <c r="MNR1420" s="333"/>
      <c r="MNS1420" s="333"/>
      <c r="MNT1420" s="333"/>
      <c r="MNU1420" s="333"/>
      <c r="MNV1420" s="333"/>
      <c r="MNW1420" s="333"/>
      <c r="MNX1420" s="333"/>
      <c r="MNY1420" s="333"/>
      <c r="MNZ1420" s="333"/>
      <c r="MOA1420" s="333"/>
      <c r="MOB1420" s="333"/>
      <c r="MOC1420" s="333"/>
      <c r="MOD1420" s="333"/>
      <c r="MOE1420" s="333"/>
      <c r="MOF1420" s="333"/>
      <c r="MOG1420" s="333"/>
      <c r="MOH1420" s="333"/>
      <c r="MOI1420" s="333"/>
      <c r="MOJ1420" s="333"/>
      <c r="MOK1420" s="333"/>
      <c r="MOL1420" s="333"/>
      <c r="MOM1420" s="333"/>
      <c r="MON1420" s="333"/>
      <c r="MOO1420" s="333"/>
      <c r="MOP1420" s="333"/>
      <c r="MOQ1420" s="333"/>
      <c r="MOR1420" s="333"/>
      <c r="MOS1420" s="333"/>
      <c r="MOT1420" s="333"/>
      <c r="MOU1420" s="333"/>
      <c r="MOV1420" s="333"/>
      <c r="MOW1420" s="333"/>
      <c r="MOX1420" s="333"/>
      <c r="MOY1420" s="333"/>
      <c r="MOZ1420" s="333"/>
      <c r="MPA1420" s="333"/>
      <c r="MPB1420" s="333"/>
      <c r="MPC1420" s="333"/>
      <c r="MPD1420" s="333"/>
      <c r="MPE1420" s="333"/>
      <c r="MPF1420" s="333"/>
      <c r="MPG1420" s="333"/>
      <c r="MPH1420" s="333"/>
      <c r="MPI1420" s="333"/>
      <c r="MPJ1420" s="333"/>
      <c r="MPK1420" s="333"/>
      <c r="MPL1420" s="333"/>
      <c r="MPM1420" s="333"/>
      <c r="MPN1420" s="333"/>
      <c r="MPO1420" s="333"/>
      <c r="MPP1420" s="333"/>
      <c r="MPQ1420" s="333"/>
      <c r="MPR1420" s="333"/>
      <c r="MPS1420" s="333"/>
      <c r="MPT1420" s="333"/>
      <c r="MPU1420" s="333"/>
      <c r="MPV1420" s="333"/>
      <c r="MPW1420" s="333"/>
      <c r="MPX1420" s="333"/>
      <c r="MPY1420" s="333"/>
      <c r="MPZ1420" s="333"/>
      <c r="MQA1420" s="333"/>
      <c r="MQB1420" s="333"/>
      <c r="MQC1420" s="333"/>
      <c r="MQD1420" s="333"/>
      <c r="MQE1420" s="333"/>
      <c r="MQF1420" s="333"/>
      <c r="MQG1420" s="333"/>
      <c r="MQH1420" s="333"/>
      <c r="MQI1420" s="333"/>
      <c r="MQJ1420" s="333"/>
      <c r="MQK1420" s="333"/>
      <c r="MQL1420" s="333"/>
      <c r="MQM1420" s="333"/>
      <c r="MQN1420" s="333"/>
      <c r="MQO1420" s="333"/>
      <c r="MQP1420" s="333"/>
      <c r="MQQ1420" s="333"/>
      <c r="MQR1420" s="333"/>
      <c r="MQS1420" s="333"/>
      <c r="MQT1420" s="333"/>
      <c r="MQU1420" s="333"/>
      <c r="MQV1420" s="333"/>
      <c r="MQW1420" s="333"/>
      <c r="MQX1420" s="333"/>
      <c r="MQY1420" s="333"/>
      <c r="MQZ1420" s="333"/>
      <c r="MRA1420" s="333"/>
      <c r="MRB1420" s="333"/>
      <c r="MRC1420" s="333"/>
      <c r="MRD1420" s="333"/>
      <c r="MRE1420" s="333"/>
      <c r="MRF1420" s="333"/>
      <c r="MRG1420" s="333"/>
      <c r="MRH1420" s="333"/>
      <c r="MRI1420" s="333"/>
      <c r="MRJ1420" s="333"/>
      <c r="MRK1420" s="333"/>
      <c r="MRL1420" s="333"/>
      <c r="MRM1420" s="333"/>
      <c r="MRN1420" s="333"/>
      <c r="MRO1420" s="333"/>
      <c r="MRP1420" s="333"/>
      <c r="MRQ1420" s="333"/>
      <c r="MRR1420" s="333"/>
      <c r="MRS1420" s="333"/>
      <c r="MRT1420" s="333"/>
      <c r="MRU1420" s="333"/>
      <c r="MRV1420" s="333"/>
      <c r="MRW1420" s="333"/>
      <c r="MRX1420" s="333"/>
      <c r="MRY1420" s="333"/>
      <c r="MRZ1420" s="333"/>
      <c r="MSA1420" s="333"/>
      <c r="MSB1420" s="333"/>
      <c r="MSC1420" s="333"/>
      <c r="MSD1420" s="333"/>
      <c r="MSE1420" s="333"/>
      <c r="MSF1420" s="333"/>
      <c r="MSG1420" s="333"/>
      <c r="MSH1420" s="333"/>
      <c r="MSI1420" s="333"/>
      <c r="MSJ1420" s="333"/>
      <c r="MSK1420" s="333"/>
      <c r="MSL1420" s="333"/>
      <c r="MSM1420" s="333"/>
      <c r="MSN1420" s="333"/>
      <c r="MSO1420" s="333"/>
      <c r="MSP1420" s="333"/>
      <c r="MSQ1420" s="333"/>
      <c r="MSR1420" s="333"/>
      <c r="MSS1420" s="333"/>
      <c r="MST1420" s="333"/>
      <c r="MSU1420" s="333"/>
      <c r="MSV1420" s="333"/>
      <c r="MSW1420" s="333"/>
      <c r="MSX1420" s="333"/>
      <c r="MSY1420" s="333"/>
      <c r="MSZ1420" s="333"/>
      <c r="MTA1420" s="333"/>
      <c r="MTB1420" s="333"/>
      <c r="MTC1420" s="333"/>
      <c r="MTD1420" s="333"/>
      <c r="MTE1420" s="333"/>
      <c r="MTF1420" s="333"/>
      <c r="MTG1420" s="333"/>
      <c r="MTH1420" s="333"/>
      <c r="MTI1420" s="333"/>
      <c r="MTJ1420" s="333"/>
      <c r="MTK1420" s="333"/>
      <c r="MTL1420" s="333"/>
      <c r="MTM1420" s="333"/>
      <c r="MTN1420" s="333"/>
      <c r="MTO1420" s="333"/>
      <c r="MTP1420" s="333"/>
      <c r="MTQ1420" s="333"/>
      <c r="MTR1420" s="333"/>
      <c r="MTS1420" s="333"/>
      <c r="MTT1420" s="333"/>
      <c r="MTU1420" s="333"/>
      <c r="MTV1420" s="333"/>
      <c r="MTW1420" s="333"/>
      <c r="MTX1420" s="333"/>
      <c r="MTY1420" s="333"/>
      <c r="MTZ1420" s="333"/>
      <c r="MUA1420" s="333"/>
      <c r="MUB1420" s="333"/>
      <c r="MUC1420" s="333"/>
      <c r="MUD1420" s="333"/>
      <c r="MUE1420" s="333"/>
      <c r="MUF1420" s="333"/>
      <c r="MUG1420" s="333"/>
      <c r="MUH1420" s="333"/>
      <c r="MUI1420" s="333"/>
      <c r="MUJ1420" s="333"/>
      <c r="MUK1420" s="333"/>
      <c r="MUL1420" s="333"/>
      <c r="MUM1420" s="333"/>
      <c r="MUN1420" s="333"/>
      <c r="MUO1420" s="333"/>
      <c r="MUP1420" s="333"/>
      <c r="MUQ1420" s="333"/>
      <c r="MUR1420" s="333"/>
      <c r="MUS1420" s="333"/>
      <c r="MUT1420" s="333"/>
      <c r="MUU1420" s="333"/>
      <c r="MUV1420" s="333"/>
      <c r="MUW1420" s="333"/>
      <c r="MUX1420" s="333"/>
      <c r="MUY1420" s="333"/>
      <c r="MUZ1420" s="333"/>
      <c r="MVA1420" s="333"/>
      <c r="MVB1420" s="333"/>
      <c r="MVC1420" s="333"/>
      <c r="MVD1420" s="333"/>
      <c r="MVE1420" s="333"/>
      <c r="MVF1420" s="333"/>
      <c r="MVG1420" s="333"/>
      <c r="MVH1420" s="333"/>
      <c r="MVI1420" s="333"/>
      <c r="MVJ1420" s="333"/>
      <c r="MVK1420" s="333"/>
      <c r="MVL1420" s="333"/>
      <c r="MVM1420" s="333"/>
      <c r="MVN1420" s="333"/>
      <c r="MVO1420" s="333"/>
      <c r="MVP1420" s="333"/>
      <c r="MVQ1420" s="333"/>
      <c r="MVR1420" s="333"/>
      <c r="MVS1420" s="333"/>
      <c r="MVT1420" s="333"/>
      <c r="MVU1420" s="333"/>
      <c r="MVV1420" s="333"/>
      <c r="MVW1420" s="333"/>
      <c r="MVX1420" s="333"/>
      <c r="MVY1420" s="333"/>
      <c r="MVZ1420" s="333"/>
      <c r="MWA1420" s="333"/>
      <c r="MWB1420" s="333"/>
      <c r="MWC1420" s="333"/>
      <c r="MWD1420" s="333"/>
      <c r="MWE1420" s="333"/>
      <c r="MWF1420" s="333"/>
      <c r="MWG1420" s="333"/>
      <c r="MWH1420" s="333"/>
      <c r="MWI1420" s="333"/>
      <c r="MWJ1420" s="333"/>
      <c r="MWK1420" s="333"/>
      <c r="MWL1420" s="333"/>
      <c r="MWM1420" s="333"/>
      <c r="MWN1420" s="333"/>
      <c r="MWO1420" s="333"/>
      <c r="MWP1420" s="333"/>
      <c r="MWQ1420" s="333"/>
      <c r="MWR1420" s="333"/>
      <c r="MWS1420" s="333"/>
      <c r="MWT1420" s="333"/>
      <c r="MWU1420" s="333"/>
      <c r="MWV1420" s="333"/>
      <c r="MWW1420" s="333"/>
      <c r="MWX1420" s="333"/>
      <c r="MWY1420" s="333"/>
      <c r="MWZ1420" s="333"/>
      <c r="MXA1420" s="333"/>
      <c r="MXB1420" s="333"/>
      <c r="MXC1420" s="333"/>
      <c r="MXD1420" s="333"/>
      <c r="MXE1420" s="333"/>
      <c r="MXF1420" s="333"/>
      <c r="MXG1420" s="333"/>
      <c r="MXH1420" s="333"/>
      <c r="MXI1420" s="333"/>
      <c r="MXJ1420" s="333"/>
      <c r="MXK1420" s="333"/>
      <c r="MXL1420" s="333"/>
      <c r="MXM1420" s="333"/>
      <c r="MXN1420" s="333"/>
      <c r="MXO1420" s="333"/>
      <c r="MXP1420" s="333"/>
      <c r="MXQ1420" s="333"/>
      <c r="MXR1420" s="333"/>
      <c r="MXS1420" s="333"/>
      <c r="MXT1420" s="333"/>
      <c r="MXU1420" s="333"/>
      <c r="MXV1420" s="333"/>
      <c r="MXW1420" s="333"/>
      <c r="MXX1420" s="333"/>
      <c r="MXY1420" s="333"/>
      <c r="MXZ1420" s="333"/>
      <c r="MYA1420" s="333"/>
      <c r="MYB1420" s="333"/>
      <c r="MYC1420" s="333"/>
      <c r="MYD1420" s="333"/>
      <c r="MYE1420" s="333"/>
      <c r="MYF1420" s="333"/>
      <c r="MYG1420" s="333"/>
      <c r="MYH1420" s="333"/>
      <c r="MYI1420" s="333"/>
      <c r="MYJ1420" s="333"/>
      <c r="MYK1420" s="333"/>
      <c r="MYL1420" s="333"/>
      <c r="MYM1420" s="333"/>
      <c r="MYN1420" s="333"/>
      <c r="MYO1420" s="333"/>
      <c r="MYP1420" s="333"/>
      <c r="MYQ1420" s="333"/>
      <c r="MYR1420" s="333"/>
      <c r="MYS1420" s="333"/>
      <c r="MYT1420" s="333"/>
      <c r="MYU1420" s="333"/>
      <c r="MYV1420" s="333"/>
      <c r="MYW1420" s="333"/>
      <c r="MYX1420" s="333"/>
      <c r="MYY1420" s="333"/>
      <c r="MYZ1420" s="333"/>
      <c r="MZA1420" s="333"/>
      <c r="MZB1420" s="333"/>
      <c r="MZC1420" s="333"/>
      <c r="MZD1420" s="333"/>
      <c r="MZE1420" s="333"/>
      <c r="MZF1420" s="333"/>
      <c r="MZG1420" s="333"/>
      <c r="MZH1420" s="333"/>
      <c r="MZI1420" s="333"/>
      <c r="MZJ1420" s="333"/>
      <c r="MZK1420" s="333"/>
      <c r="MZL1420" s="333"/>
      <c r="MZM1420" s="333"/>
      <c r="MZN1420" s="333"/>
      <c r="MZO1420" s="333"/>
      <c r="MZP1420" s="333"/>
      <c r="MZQ1420" s="333"/>
      <c r="MZR1420" s="333"/>
      <c r="MZS1420" s="333"/>
      <c r="MZT1420" s="333"/>
      <c r="MZU1420" s="333"/>
      <c r="MZV1420" s="333"/>
      <c r="MZW1420" s="333"/>
      <c r="MZX1420" s="333"/>
      <c r="MZY1420" s="333"/>
      <c r="MZZ1420" s="333"/>
      <c r="NAA1420" s="333"/>
      <c r="NAB1420" s="333"/>
      <c r="NAC1420" s="333"/>
      <c r="NAD1420" s="333"/>
      <c r="NAE1420" s="333"/>
      <c r="NAF1420" s="333"/>
      <c r="NAG1420" s="333"/>
      <c r="NAH1420" s="333"/>
      <c r="NAI1420" s="333"/>
      <c r="NAJ1420" s="333"/>
      <c r="NAK1420" s="333"/>
      <c r="NAL1420" s="333"/>
      <c r="NAM1420" s="333"/>
      <c r="NAN1420" s="333"/>
      <c r="NAO1420" s="333"/>
      <c r="NAP1420" s="333"/>
      <c r="NAQ1420" s="333"/>
      <c r="NAR1420" s="333"/>
      <c r="NAS1420" s="333"/>
      <c r="NAT1420" s="333"/>
      <c r="NAU1420" s="333"/>
      <c r="NAV1420" s="333"/>
      <c r="NAW1420" s="333"/>
      <c r="NAX1420" s="333"/>
      <c r="NAY1420" s="333"/>
      <c r="NAZ1420" s="333"/>
      <c r="NBA1420" s="333"/>
      <c r="NBB1420" s="333"/>
      <c r="NBC1420" s="333"/>
      <c r="NBD1420" s="333"/>
      <c r="NBE1420" s="333"/>
      <c r="NBF1420" s="333"/>
      <c r="NBG1420" s="333"/>
      <c r="NBH1420" s="333"/>
      <c r="NBI1420" s="333"/>
      <c r="NBJ1420" s="333"/>
      <c r="NBK1420" s="333"/>
      <c r="NBL1420" s="333"/>
      <c r="NBM1420" s="333"/>
      <c r="NBN1420" s="333"/>
      <c r="NBO1420" s="333"/>
      <c r="NBP1420" s="333"/>
      <c r="NBQ1420" s="333"/>
      <c r="NBR1420" s="333"/>
      <c r="NBS1420" s="333"/>
      <c r="NBT1420" s="333"/>
      <c r="NBU1420" s="333"/>
      <c r="NBV1420" s="333"/>
      <c r="NBW1420" s="333"/>
      <c r="NBX1420" s="333"/>
      <c r="NBY1420" s="333"/>
      <c r="NBZ1420" s="333"/>
      <c r="NCA1420" s="333"/>
      <c r="NCB1420" s="333"/>
      <c r="NCC1420" s="333"/>
      <c r="NCD1420" s="333"/>
      <c r="NCE1420" s="333"/>
      <c r="NCF1420" s="333"/>
      <c r="NCG1420" s="333"/>
      <c r="NCH1420" s="333"/>
      <c r="NCI1420" s="333"/>
      <c r="NCJ1420" s="333"/>
      <c r="NCK1420" s="333"/>
      <c r="NCL1420" s="333"/>
      <c r="NCM1420" s="333"/>
      <c r="NCN1420" s="333"/>
      <c r="NCO1420" s="333"/>
      <c r="NCP1420" s="333"/>
      <c r="NCQ1420" s="333"/>
      <c r="NCR1420" s="333"/>
      <c r="NCS1420" s="333"/>
      <c r="NCT1420" s="333"/>
      <c r="NCU1420" s="333"/>
      <c r="NCV1420" s="333"/>
      <c r="NCW1420" s="333"/>
      <c r="NCX1420" s="333"/>
      <c r="NCY1420" s="333"/>
      <c r="NCZ1420" s="333"/>
      <c r="NDA1420" s="333"/>
      <c r="NDB1420" s="333"/>
      <c r="NDC1420" s="333"/>
      <c r="NDD1420" s="333"/>
      <c r="NDE1420" s="333"/>
      <c r="NDF1420" s="333"/>
      <c r="NDG1420" s="333"/>
      <c r="NDH1420" s="333"/>
      <c r="NDI1420" s="333"/>
      <c r="NDJ1420" s="333"/>
      <c r="NDK1420" s="333"/>
      <c r="NDL1420" s="333"/>
      <c r="NDM1420" s="333"/>
      <c r="NDN1420" s="333"/>
      <c r="NDO1420" s="333"/>
      <c r="NDP1420" s="333"/>
      <c r="NDQ1420" s="333"/>
      <c r="NDR1420" s="333"/>
      <c r="NDS1420" s="333"/>
      <c r="NDT1420" s="333"/>
      <c r="NDU1420" s="333"/>
      <c r="NDV1420" s="333"/>
      <c r="NDW1420" s="333"/>
      <c r="NDX1420" s="333"/>
      <c r="NDY1420" s="333"/>
      <c r="NDZ1420" s="333"/>
      <c r="NEA1420" s="333"/>
      <c r="NEB1420" s="333"/>
      <c r="NEC1420" s="333"/>
      <c r="NED1420" s="333"/>
      <c r="NEE1420" s="333"/>
      <c r="NEF1420" s="333"/>
      <c r="NEG1420" s="333"/>
      <c r="NEH1420" s="333"/>
      <c r="NEI1420" s="333"/>
      <c r="NEJ1420" s="333"/>
      <c r="NEK1420" s="333"/>
      <c r="NEL1420" s="333"/>
      <c r="NEM1420" s="333"/>
      <c r="NEN1420" s="333"/>
      <c r="NEO1420" s="333"/>
      <c r="NEP1420" s="333"/>
      <c r="NEQ1420" s="333"/>
      <c r="NER1420" s="333"/>
      <c r="NES1420" s="333"/>
      <c r="NET1420" s="333"/>
      <c r="NEU1420" s="333"/>
      <c r="NEV1420" s="333"/>
      <c r="NEW1420" s="333"/>
      <c r="NEX1420" s="333"/>
      <c r="NEY1420" s="333"/>
      <c r="NEZ1420" s="333"/>
      <c r="NFA1420" s="333"/>
      <c r="NFB1420" s="333"/>
      <c r="NFC1420" s="333"/>
      <c r="NFD1420" s="333"/>
      <c r="NFE1420" s="333"/>
      <c r="NFF1420" s="333"/>
      <c r="NFG1420" s="333"/>
      <c r="NFH1420" s="333"/>
      <c r="NFI1420" s="333"/>
      <c r="NFJ1420" s="333"/>
      <c r="NFK1420" s="333"/>
      <c r="NFL1420" s="333"/>
      <c r="NFM1420" s="333"/>
      <c r="NFN1420" s="333"/>
      <c r="NFO1420" s="333"/>
      <c r="NFP1420" s="333"/>
      <c r="NFQ1420" s="333"/>
      <c r="NFR1420" s="333"/>
      <c r="NFS1420" s="333"/>
      <c r="NFT1420" s="333"/>
      <c r="NFU1420" s="333"/>
      <c r="NFV1420" s="333"/>
      <c r="NFW1420" s="333"/>
      <c r="NFX1420" s="333"/>
      <c r="NFY1420" s="333"/>
      <c r="NFZ1420" s="333"/>
      <c r="NGA1420" s="333"/>
      <c r="NGB1420" s="333"/>
      <c r="NGC1420" s="333"/>
      <c r="NGD1420" s="333"/>
      <c r="NGE1420" s="333"/>
      <c r="NGF1420" s="333"/>
      <c r="NGG1420" s="333"/>
      <c r="NGH1420" s="333"/>
      <c r="NGI1420" s="333"/>
      <c r="NGJ1420" s="333"/>
      <c r="NGK1420" s="333"/>
      <c r="NGL1420" s="333"/>
      <c r="NGM1420" s="333"/>
      <c r="NGN1420" s="333"/>
      <c r="NGO1420" s="333"/>
      <c r="NGP1420" s="333"/>
      <c r="NGQ1420" s="333"/>
      <c r="NGR1420" s="333"/>
      <c r="NGS1420" s="333"/>
      <c r="NGT1420" s="333"/>
      <c r="NGU1420" s="333"/>
      <c r="NGV1420" s="333"/>
      <c r="NGW1420" s="333"/>
      <c r="NGX1420" s="333"/>
      <c r="NGY1420" s="333"/>
      <c r="NGZ1420" s="333"/>
      <c r="NHA1420" s="333"/>
      <c r="NHB1420" s="333"/>
      <c r="NHC1420" s="333"/>
      <c r="NHD1420" s="333"/>
      <c r="NHE1420" s="333"/>
      <c r="NHF1420" s="333"/>
      <c r="NHG1420" s="333"/>
      <c r="NHH1420" s="333"/>
      <c r="NHI1420" s="333"/>
      <c r="NHJ1420" s="333"/>
      <c r="NHK1420" s="333"/>
      <c r="NHL1420" s="333"/>
      <c r="NHM1420" s="333"/>
      <c r="NHN1420" s="333"/>
      <c r="NHO1420" s="333"/>
      <c r="NHP1420" s="333"/>
      <c r="NHQ1420" s="333"/>
      <c r="NHR1420" s="333"/>
      <c r="NHS1420" s="333"/>
      <c r="NHT1420" s="333"/>
      <c r="NHU1420" s="333"/>
      <c r="NHV1420" s="333"/>
      <c r="NHW1420" s="333"/>
      <c r="NHX1420" s="333"/>
      <c r="NHY1420" s="333"/>
      <c r="NHZ1420" s="333"/>
      <c r="NIA1420" s="333"/>
      <c r="NIB1420" s="333"/>
      <c r="NIC1420" s="333"/>
      <c r="NID1420" s="333"/>
      <c r="NIE1420" s="333"/>
      <c r="NIF1420" s="333"/>
      <c r="NIG1420" s="333"/>
      <c r="NIH1420" s="333"/>
      <c r="NII1420" s="333"/>
      <c r="NIJ1420" s="333"/>
      <c r="NIK1420" s="333"/>
      <c r="NIL1420" s="333"/>
      <c r="NIM1420" s="333"/>
      <c r="NIN1420" s="333"/>
      <c r="NIO1420" s="333"/>
      <c r="NIP1420" s="333"/>
      <c r="NIQ1420" s="333"/>
      <c r="NIR1420" s="333"/>
      <c r="NIS1420" s="333"/>
      <c r="NIT1420" s="333"/>
      <c r="NIU1420" s="333"/>
      <c r="NIV1420" s="333"/>
      <c r="NIW1420" s="333"/>
      <c r="NIX1420" s="333"/>
      <c r="NIY1420" s="333"/>
      <c r="NIZ1420" s="333"/>
      <c r="NJA1420" s="333"/>
      <c r="NJB1420" s="333"/>
      <c r="NJC1420" s="333"/>
      <c r="NJD1420" s="333"/>
      <c r="NJE1420" s="333"/>
      <c r="NJF1420" s="333"/>
      <c r="NJG1420" s="333"/>
      <c r="NJH1420" s="333"/>
      <c r="NJI1420" s="333"/>
      <c r="NJJ1420" s="333"/>
      <c r="NJK1420" s="333"/>
      <c r="NJL1420" s="333"/>
      <c r="NJM1420" s="333"/>
      <c r="NJN1420" s="333"/>
      <c r="NJO1420" s="333"/>
      <c r="NJP1420" s="333"/>
      <c r="NJQ1420" s="333"/>
      <c r="NJR1420" s="333"/>
      <c r="NJS1420" s="333"/>
      <c r="NJT1420" s="333"/>
      <c r="NJU1420" s="333"/>
      <c r="NJV1420" s="333"/>
      <c r="NJW1420" s="333"/>
      <c r="NJX1420" s="333"/>
      <c r="NJY1420" s="333"/>
      <c r="NJZ1420" s="333"/>
      <c r="NKA1420" s="333"/>
      <c r="NKB1420" s="333"/>
      <c r="NKC1420" s="333"/>
      <c r="NKD1420" s="333"/>
      <c r="NKE1420" s="333"/>
      <c r="NKF1420" s="333"/>
      <c r="NKG1420" s="333"/>
      <c r="NKH1420" s="333"/>
      <c r="NKI1420" s="333"/>
      <c r="NKJ1420" s="333"/>
      <c r="NKK1420" s="333"/>
      <c r="NKL1420" s="333"/>
      <c r="NKM1420" s="333"/>
      <c r="NKN1420" s="333"/>
      <c r="NKO1420" s="333"/>
      <c r="NKP1420" s="333"/>
      <c r="NKQ1420" s="333"/>
      <c r="NKR1420" s="333"/>
      <c r="NKS1420" s="333"/>
      <c r="NKT1420" s="333"/>
      <c r="NKU1420" s="333"/>
      <c r="NKV1420" s="333"/>
      <c r="NKW1420" s="333"/>
      <c r="NKX1420" s="333"/>
      <c r="NKY1420" s="333"/>
      <c r="NKZ1420" s="333"/>
      <c r="NLA1420" s="333"/>
      <c r="NLB1420" s="333"/>
      <c r="NLC1420" s="333"/>
      <c r="NLD1420" s="333"/>
      <c r="NLE1420" s="333"/>
      <c r="NLF1420" s="333"/>
      <c r="NLG1420" s="333"/>
      <c r="NLH1420" s="333"/>
      <c r="NLI1420" s="333"/>
      <c r="NLJ1420" s="333"/>
      <c r="NLK1420" s="333"/>
      <c r="NLL1420" s="333"/>
      <c r="NLM1420" s="333"/>
      <c r="NLN1420" s="333"/>
      <c r="NLO1420" s="333"/>
      <c r="NLP1420" s="333"/>
      <c r="NLQ1420" s="333"/>
      <c r="NLR1420" s="333"/>
      <c r="NLS1420" s="333"/>
      <c r="NLT1420" s="333"/>
      <c r="NLU1420" s="333"/>
      <c r="NLV1420" s="333"/>
      <c r="NLW1420" s="333"/>
      <c r="NLX1420" s="333"/>
      <c r="NLY1420" s="333"/>
      <c r="NLZ1420" s="333"/>
      <c r="NMA1420" s="333"/>
      <c r="NMB1420" s="333"/>
      <c r="NMC1420" s="333"/>
      <c r="NMD1420" s="333"/>
      <c r="NME1420" s="333"/>
      <c r="NMF1420" s="333"/>
      <c r="NMG1420" s="333"/>
      <c r="NMH1420" s="333"/>
      <c r="NMI1420" s="333"/>
      <c r="NMJ1420" s="333"/>
      <c r="NMK1420" s="333"/>
      <c r="NML1420" s="333"/>
      <c r="NMM1420" s="333"/>
      <c r="NMN1420" s="333"/>
      <c r="NMO1420" s="333"/>
      <c r="NMP1420" s="333"/>
      <c r="NMQ1420" s="333"/>
      <c r="NMR1420" s="333"/>
      <c r="NMS1420" s="333"/>
      <c r="NMT1420" s="333"/>
      <c r="NMU1420" s="333"/>
      <c r="NMV1420" s="333"/>
      <c r="NMW1420" s="333"/>
      <c r="NMX1420" s="333"/>
      <c r="NMY1420" s="333"/>
      <c r="NMZ1420" s="333"/>
      <c r="NNA1420" s="333"/>
      <c r="NNB1420" s="333"/>
      <c r="NNC1420" s="333"/>
      <c r="NND1420" s="333"/>
      <c r="NNE1420" s="333"/>
      <c r="NNF1420" s="333"/>
      <c r="NNG1420" s="333"/>
      <c r="NNH1420" s="333"/>
      <c r="NNI1420" s="333"/>
      <c r="NNJ1420" s="333"/>
      <c r="NNK1420" s="333"/>
      <c r="NNL1420" s="333"/>
      <c r="NNM1420" s="333"/>
      <c r="NNN1420" s="333"/>
      <c r="NNO1420" s="333"/>
      <c r="NNP1420" s="333"/>
      <c r="NNQ1420" s="333"/>
      <c r="NNR1420" s="333"/>
      <c r="NNS1420" s="333"/>
      <c r="NNT1420" s="333"/>
      <c r="NNU1420" s="333"/>
      <c r="NNV1420" s="333"/>
      <c r="NNW1420" s="333"/>
      <c r="NNX1420" s="333"/>
      <c r="NNY1420" s="333"/>
      <c r="NNZ1420" s="333"/>
      <c r="NOA1420" s="333"/>
      <c r="NOB1420" s="333"/>
      <c r="NOC1420" s="333"/>
      <c r="NOD1420" s="333"/>
      <c r="NOE1420" s="333"/>
      <c r="NOF1420" s="333"/>
      <c r="NOG1420" s="333"/>
      <c r="NOH1420" s="333"/>
      <c r="NOI1420" s="333"/>
      <c r="NOJ1420" s="333"/>
      <c r="NOK1420" s="333"/>
      <c r="NOL1420" s="333"/>
      <c r="NOM1420" s="333"/>
      <c r="NON1420" s="333"/>
      <c r="NOO1420" s="333"/>
      <c r="NOP1420" s="333"/>
      <c r="NOQ1420" s="333"/>
      <c r="NOR1420" s="333"/>
      <c r="NOS1420" s="333"/>
      <c r="NOT1420" s="333"/>
      <c r="NOU1420" s="333"/>
      <c r="NOV1420" s="333"/>
      <c r="NOW1420" s="333"/>
      <c r="NOX1420" s="333"/>
      <c r="NOY1420" s="333"/>
      <c r="NOZ1420" s="333"/>
      <c r="NPA1420" s="333"/>
      <c r="NPB1420" s="333"/>
      <c r="NPC1420" s="333"/>
      <c r="NPD1420" s="333"/>
      <c r="NPE1420" s="333"/>
      <c r="NPF1420" s="333"/>
      <c r="NPG1420" s="333"/>
      <c r="NPH1420" s="333"/>
      <c r="NPI1420" s="333"/>
      <c r="NPJ1420" s="333"/>
      <c r="NPK1420" s="333"/>
      <c r="NPL1420" s="333"/>
      <c r="NPM1420" s="333"/>
      <c r="NPN1420" s="333"/>
      <c r="NPO1420" s="333"/>
      <c r="NPP1420" s="333"/>
      <c r="NPQ1420" s="333"/>
      <c r="NPR1420" s="333"/>
      <c r="NPS1420" s="333"/>
      <c r="NPT1420" s="333"/>
      <c r="NPU1420" s="333"/>
      <c r="NPV1420" s="333"/>
      <c r="NPW1420" s="333"/>
      <c r="NPX1420" s="333"/>
      <c r="NPY1420" s="333"/>
      <c r="NPZ1420" s="333"/>
      <c r="NQA1420" s="333"/>
      <c r="NQB1420" s="333"/>
      <c r="NQC1420" s="333"/>
      <c r="NQD1420" s="333"/>
      <c r="NQE1420" s="333"/>
      <c r="NQF1420" s="333"/>
      <c r="NQG1420" s="333"/>
      <c r="NQH1420" s="333"/>
      <c r="NQI1420" s="333"/>
      <c r="NQJ1420" s="333"/>
      <c r="NQK1420" s="333"/>
      <c r="NQL1420" s="333"/>
      <c r="NQM1420" s="333"/>
      <c r="NQN1420" s="333"/>
      <c r="NQO1420" s="333"/>
      <c r="NQP1420" s="333"/>
      <c r="NQQ1420" s="333"/>
      <c r="NQR1420" s="333"/>
      <c r="NQS1420" s="333"/>
      <c r="NQT1420" s="333"/>
      <c r="NQU1420" s="333"/>
      <c r="NQV1420" s="333"/>
      <c r="NQW1420" s="333"/>
      <c r="NQX1420" s="333"/>
      <c r="NQY1420" s="333"/>
      <c r="NQZ1420" s="333"/>
      <c r="NRA1420" s="333"/>
      <c r="NRB1420" s="333"/>
      <c r="NRC1420" s="333"/>
      <c r="NRD1420" s="333"/>
      <c r="NRE1420" s="333"/>
      <c r="NRF1420" s="333"/>
      <c r="NRG1420" s="333"/>
      <c r="NRH1420" s="333"/>
      <c r="NRI1420" s="333"/>
      <c r="NRJ1420" s="333"/>
      <c r="NRK1420" s="333"/>
      <c r="NRL1420" s="333"/>
      <c r="NRM1420" s="333"/>
      <c r="NRN1420" s="333"/>
      <c r="NRO1420" s="333"/>
      <c r="NRP1420" s="333"/>
      <c r="NRQ1420" s="333"/>
      <c r="NRR1420" s="333"/>
      <c r="NRS1420" s="333"/>
      <c r="NRT1420" s="333"/>
      <c r="NRU1420" s="333"/>
      <c r="NRV1420" s="333"/>
      <c r="NRW1420" s="333"/>
      <c r="NRX1420" s="333"/>
      <c r="NRY1420" s="333"/>
      <c r="NRZ1420" s="333"/>
      <c r="NSA1420" s="333"/>
      <c r="NSB1420" s="333"/>
      <c r="NSC1420" s="333"/>
      <c r="NSD1420" s="333"/>
      <c r="NSE1420" s="333"/>
      <c r="NSF1420" s="333"/>
      <c r="NSG1420" s="333"/>
      <c r="NSH1420" s="333"/>
      <c r="NSI1420" s="333"/>
      <c r="NSJ1420" s="333"/>
      <c r="NSK1420" s="333"/>
      <c r="NSL1420" s="333"/>
      <c r="NSM1420" s="333"/>
      <c r="NSN1420" s="333"/>
      <c r="NSO1420" s="333"/>
      <c r="NSP1420" s="333"/>
      <c r="NSQ1420" s="333"/>
      <c r="NSR1420" s="333"/>
      <c r="NSS1420" s="333"/>
      <c r="NST1420" s="333"/>
      <c r="NSU1420" s="333"/>
      <c r="NSV1420" s="333"/>
      <c r="NSW1420" s="333"/>
      <c r="NSX1420" s="333"/>
      <c r="NSY1420" s="333"/>
      <c r="NSZ1420" s="333"/>
      <c r="NTA1420" s="333"/>
      <c r="NTB1420" s="333"/>
      <c r="NTC1420" s="333"/>
      <c r="NTD1420" s="333"/>
      <c r="NTE1420" s="333"/>
      <c r="NTF1420" s="333"/>
      <c r="NTG1420" s="333"/>
      <c r="NTH1420" s="333"/>
      <c r="NTI1420" s="333"/>
      <c r="NTJ1420" s="333"/>
      <c r="NTK1420" s="333"/>
      <c r="NTL1420" s="333"/>
      <c r="NTM1420" s="333"/>
      <c r="NTN1420" s="333"/>
      <c r="NTO1420" s="333"/>
      <c r="NTP1420" s="333"/>
      <c r="NTQ1420" s="333"/>
      <c r="NTR1420" s="333"/>
      <c r="NTS1420" s="333"/>
      <c r="NTT1420" s="333"/>
      <c r="NTU1420" s="333"/>
      <c r="NTV1420" s="333"/>
      <c r="NTW1420" s="333"/>
      <c r="NTX1420" s="333"/>
      <c r="NTY1420" s="333"/>
      <c r="NTZ1420" s="333"/>
      <c r="NUA1420" s="333"/>
      <c r="NUB1420" s="333"/>
      <c r="NUC1420" s="333"/>
      <c r="NUD1420" s="333"/>
      <c r="NUE1420" s="333"/>
      <c r="NUF1420" s="333"/>
      <c r="NUG1420" s="333"/>
      <c r="NUH1420" s="333"/>
      <c r="NUI1420" s="333"/>
      <c r="NUJ1420" s="333"/>
      <c r="NUK1420" s="333"/>
      <c r="NUL1420" s="333"/>
      <c r="NUM1420" s="333"/>
      <c r="NUN1420" s="333"/>
      <c r="NUO1420" s="333"/>
      <c r="NUP1420" s="333"/>
      <c r="NUQ1420" s="333"/>
      <c r="NUR1420" s="333"/>
      <c r="NUS1420" s="333"/>
      <c r="NUT1420" s="333"/>
      <c r="NUU1420" s="333"/>
      <c r="NUV1420" s="333"/>
      <c r="NUW1420" s="333"/>
      <c r="NUX1420" s="333"/>
      <c r="NUY1420" s="333"/>
      <c r="NUZ1420" s="333"/>
      <c r="NVA1420" s="333"/>
      <c r="NVB1420" s="333"/>
      <c r="NVC1420" s="333"/>
      <c r="NVD1420" s="333"/>
      <c r="NVE1420" s="333"/>
      <c r="NVF1420" s="333"/>
      <c r="NVG1420" s="333"/>
      <c r="NVH1420" s="333"/>
      <c r="NVI1420" s="333"/>
      <c r="NVJ1420" s="333"/>
      <c r="NVK1420" s="333"/>
      <c r="NVL1420" s="333"/>
      <c r="NVM1420" s="333"/>
      <c r="NVN1420" s="333"/>
      <c r="NVO1420" s="333"/>
      <c r="NVP1420" s="333"/>
      <c r="NVQ1420" s="333"/>
      <c r="NVR1420" s="333"/>
      <c r="NVS1420" s="333"/>
      <c r="NVT1420" s="333"/>
      <c r="NVU1420" s="333"/>
      <c r="NVV1420" s="333"/>
      <c r="NVW1420" s="333"/>
      <c r="NVX1420" s="333"/>
      <c r="NVY1420" s="333"/>
      <c r="NVZ1420" s="333"/>
      <c r="NWA1420" s="333"/>
      <c r="NWB1420" s="333"/>
      <c r="NWC1420" s="333"/>
      <c r="NWD1420" s="333"/>
      <c r="NWE1420" s="333"/>
      <c r="NWF1420" s="333"/>
      <c r="NWG1420" s="333"/>
      <c r="NWH1420" s="333"/>
      <c r="NWI1420" s="333"/>
      <c r="NWJ1420" s="333"/>
      <c r="NWK1420" s="333"/>
      <c r="NWL1420" s="333"/>
      <c r="NWM1420" s="333"/>
      <c r="NWN1420" s="333"/>
      <c r="NWO1420" s="333"/>
      <c r="NWP1420" s="333"/>
      <c r="NWQ1420" s="333"/>
      <c r="NWR1420" s="333"/>
      <c r="NWS1420" s="333"/>
      <c r="NWT1420" s="333"/>
      <c r="NWU1420" s="333"/>
      <c r="NWV1420" s="333"/>
      <c r="NWW1420" s="333"/>
      <c r="NWX1420" s="333"/>
      <c r="NWY1420" s="333"/>
      <c r="NWZ1420" s="333"/>
      <c r="NXA1420" s="333"/>
      <c r="NXB1420" s="333"/>
      <c r="NXC1420" s="333"/>
      <c r="NXD1420" s="333"/>
      <c r="NXE1420" s="333"/>
      <c r="NXF1420" s="333"/>
      <c r="NXG1420" s="333"/>
      <c r="NXH1420" s="333"/>
      <c r="NXI1420" s="333"/>
      <c r="NXJ1420" s="333"/>
      <c r="NXK1420" s="333"/>
      <c r="NXL1420" s="333"/>
      <c r="NXM1420" s="333"/>
      <c r="NXN1420" s="333"/>
      <c r="NXO1420" s="333"/>
      <c r="NXP1420" s="333"/>
      <c r="NXQ1420" s="333"/>
      <c r="NXR1420" s="333"/>
      <c r="NXS1420" s="333"/>
      <c r="NXT1420" s="333"/>
      <c r="NXU1420" s="333"/>
      <c r="NXV1420" s="333"/>
      <c r="NXW1420" s="333"/>
      <c r="NXX1420" s="333"/>
      <c r="NXY1420" s="333"/>
      <c r="NXZ1420" s="333"/>
      <c r="NYA1420" s="333"/>
      <c r="NYB1420" s="333"/>
      <c r="NYC1420" s="333"/>
      <c r="NYD1420" s="333"/>
      <c r="NYE1420" s="333"/>
      <c r="NYF1420" s="333"/>
      <c r="NYG1420" s="333"/>
      <c r="NYH1420" s="333"/>
      <c r="NYI1420" s="333"/>
      <c r="NYJ1420" s="333"/>
      <c r="NYK1420" s="333"/>
      <c r="NYL1420" s="333"/>
      <c r="NYM1420" s="333"/>
      <c r="NYN1420" s="333"/>
      <c r="NYO1420" s="333"/>
      <c r="NYP1420" s="333"/>
      <c r="NYQ1420" s="333"/>
      <c r="NYR1420" s="333"/>
      <c r="NYS1420" s="333"/>
      <c r="NYT1420" s="333"/>
      <c r="NYU1420" s="333"/>
      <c r="NYV1420" s="333"/>
      <c r="NYW1420" s="333"/>
      <c r="NYX1420" s="333"/>
      <c r="NYY1420" s="333"/>
      <c r="NYZ1420" s="333"/>
      <c r="NZA1420" s="333"/>
      <c r="NZB1420" s="333"/>
      <c r="NZC1420" s="333"/>
      <c r="NZD1420" s="333"/>
      <c r="NZE1420" s="333"/>
      <c r="NZF1420" s="333"/>
      <c r="NZG1420" s="333"/>
      <c r="NZH1420" s="333"/>
      <c r="NZI1420" s="333"/>
      <c r="NZJ1420" s="333"/>
      <c r="NZK1420" s="333"/>
      <c r="NZL1420" s="333"/>
      <c r="NZM1420" s="333"/>
      <c r="NZN1420" s="333"/>
      <c r="NZO1420" s="333"/>
      <c r="NZP1420" s="333"/>
      <c r="NZQ1420" s="333"/>
      <c r="NZR1420" s="333"/>
      <c r="NZS1420" s="333"/>
      <c r="NZT1420" s="333"/>
      <c r="NZU1420" s="333"/>
      <c r="NZV1420" s="333"/>
      <c r="NZW1420" s="333"/>
      <c r="NZX1420" s="333"/>
      <c r="NZY1420" s="333"/>
      <c r="NZZ1420" s="333"/>
      <c r="OAA1420" s="333"/>
      <c r="OAB1420" s="333"/>
      <c r="OAC1420" s="333"/>
      <c r="OAD1420" s="333"/>
      <c r="OAE1420" s="333"/>
      <c r="OAF1420" s="333"/>
      <c r="OAG1420" s="333"/>
      <c r="OAH1420" s="333"/>
      <c r="OAI1420" s="333"/>
      <c r="OAJ1420" s="333"/>
      <c r="OAK1420" s="333"/>
      <c r="OAL1420" s="333"/>
      <c r="OAM1420" s="333"/>
      <c r="OAN1420" s="333"/>
      <c r="OAO1420" s="333"/>
      <c r="OAP1420" s="333"/>
      <c r="OAQ1420" s="333"/>
      <c r="OAR1420" s="333"/>
      <c r="OAS1420" s="333"/>
      <c r="OAT1420" s="333"/>
      <c r="OAU1420" s="333"/>
      <c r="OAV1420" s="333"/>
      <c r="OAW1420" s="333"/>
      <c r="OAX1420" s="333"/>
      <c r="OAY1420" s="333"/>
      <c r="OAZ1420" s="333"/>
      <c r="OBA1420" s="333"/>
      <c r="OBB1420" s="333"/>
      <c r="OBC1420" s="333"/>
      <c r="OBD1420" s="333"/>
      <c r="OBE1420" s="333"/>
      <c r="OBF1420" s="333"/>
      <c r="OBG1420" s="333"/>
      <c r="OBH1420" s="333"/>
      <c r="OBI1420" s="333"/>
      <c r="OBJ1420" s="333"/>
      <c r="OBK1420" s="333"/>
      <c r="OBL1420" s="333"/>
      <c r="OBM1420" s="333"/>
      <c r="OBN1420" s="333"/>
      <c r="OBO1420" s="333"/>
      <c r="OBP1420" s="333"/>
      <c r="OBQ1420" s="333"/>
      <c r="OBR1420" s="333"/>
      <c r="OBS1420" s="333"/>
      <c r="OBT1420" s="333"/>
      <c r="OBU1420" s="333"/>
      <c r="OBV1420" s="333"/>
      <c r="OBW1420" s="333"/>
      <c r="OBX1420" s="333"/>
      <c r="OBY1420" s="333"/>
      <c r="OBZ1420" s="333"/>
      <c r="OCA1420" s="333"/>
      <c r="OCB1420" s="333"/>
      <c r="OCC1420" s="333"/>
      <c r="OCD1420" s="333"/>
      <c r="OCE1420" s="333"/>
      <c r="OCF1420" s="333"/>
      <c r="OCG1420" s="333"/>
      <c r="OCH1420" s="333"/>
      <c r="OCI1420" s="333"/>
      <c r="OCJ1420" s="333"/>
      <c r="OCK1420" s="333"/>
      <c r="OCL1420" s="333"/>
      <c r="OCM1420" s="333"/>
      <c r="OCN1420" s="333"/>
      <c r="OCO1420" s="333"/>
      <c r="OCP1420" s="333"/>
      <c r="OCQ1420" s="333"/>
      <c r="OCR1420" s="333"/>
      <c r="OCS1420" s="333"/>
      <c r="OCT1420" s="333"/>
      <c r="OCU1420" s="333"/>
      <c r="OCV1420" s="333"/>
      <c r="OCW1420" s="333"/>
      <c r="OCX1420" s="333"/>
      <c r="OCY1420" s="333"/>
      <c r="OCZ1420" s="333"/>
      <c r="ODA1420" s="333"/>
      <c r="ODB1420" s="333"/>
      <c r="ODC1420" s="333"/>
      <c r="ODD1420" s="333"/>
      <c r="ODE1420" s="333"/>
      <c r="ODF1420" s="333"/>
      <c r="ODG1420" s="333"/>
      <c r="ODH1420" s="333"/>
      <c r="ODI1420" s="333"/>
      <c r="ODJ1420" s="333"/>
      <c r="ODK1420" s="333"/>
      <c r="ODL1420" s="333"/>
      <c r="ODM1420" s="333"/>
      <c r="ODN1420" s="333"/>
      <c r="ODO1420" s="333"/>
      <c r="ODP1420" s="333"/>
      <c r="ODQ1420" s="333"/>
      <c r="ODR1420" s="333"/>
      <c r="ODS1420" s="333"/>
      <c r="ODT1420" s="333"/>
      <c r="ODU1420" s="333"/>
      <c r="ODV1420" s="333"/>
      <c r="ODW1420" s="333"/>
      <c r="ODX1420" s="333"/>
      <c r="ODY1420" s="333"/>
      <c r="ODZ1420" s="333"/>
      <c r="OEA1420" s="333"/>
      <c r="OEB1420" s="333"/>
      <c r="OEC1420" s="333"/>
      <c r="OED1420" s="333"/>
      <c r="OEE1420" s="333"/>
      <c r="OEF1420" s="333"/>
      <c r="OEG1420" s="333"/>
      <c r="OEH1420" s="333"/>
      <c r="OEI1420" s="333"/>
      <c r="OEJ1420" s="333"/>
      <c r="OEK1420" s="333"/>
      <c r="OEL1420" s="333"/>
      <c r="OEM1420" s="333"/>
      <c r="OEN1420" s="333"/>
      <c r="OEO1420" s="333"/>
      <c r="OEP1420" s="333"/>
      <c r="OEQ1420" s="333"/>
      <c r="OER1420" s="333"/>
      <c r="OES1420" s="333"/>
      <c r="OET1420" s="333"/>
      <c r="OEU1420" s="333"/>
      <c r="OEV1420" s="333"/>
      <c r="OEW1420" s="333"/>
      <c r="OEX1420" s="333"/>
      <c r="OEY1420" s="333"/>
      <c r="OEZ1420" s="333"/>
      <c r="OFA1420" s="333"/>
      <c r="OFB1420" s="333"/>
      <c r="OFC1420" s="333"/>
      <c r="OFD1420" s="333"/>
      <c r="OFE1420" s="333"/>
      <c r="OFF1420" s="333"/>
      <c r="OFG1420" s="333"/>
      <c r="OFH1420" s="333"/>
      <c r="OFI1420" s="333"/>
      <c r="OFJ1420" s="333"/>
      <c r="OFK1420" s="333"/>
      <c r="OFL1420" s="333"/>
      <c r="OFM1420" s="333"/>
      <c r="OFN1420" s="333"/>
      <c r="OFO1420" s="333"/>
      <c r="OFP1420" s="333"/>
      <c r="OFQ1420" s="333"/>
      <c r="OFR1420" s="333"/>
      <c r="OFS1420" s="333"/>
      <c r="OFT1420" s="333"/>
      <c r="OFU1420" s="333"/>
      <c r="OFV1420" s="333"/>
      <c r="OFW1420" s="333"/>
      <c r="OFX1420" s="333"/>
      <c r="OFY1420" s="333"/>
      <c r="OFZ1420" s="333"/>
      <c r="OGA1420" s="333"/>
      <c r="OGB1420" s="333"/>
      <c r="OGC1420" s="333"/>
      <c r="OGD1420" s="333"/>
      <c r="OGE1420" s="333"/>
      <c r="OGF1420" s="333"/>
      <c r="OGG1420" s="333"/>
      <c r="OGH1420" s="333"/>
      <c r="OGI1420" s="333"/>
      <c r="OGJ1420" s="333"/>
      <c r="OGK1420" s="333"/>
      <c r="OGL1420" s="333"/>
      <c r="OGM1420" s="333"/>
      <c r="OGN1420" s="333"/>
      <c r="OGO1420" s="333"/>
      <c r="OGP1420" s="333"/>
      <c r="OGQ1420" s="333"/>
      <c r="OGR1420" s="333"/>
      <c r="OGS1420" s="333"/>
      <c r="OGT1420" s="333"/>
      <c r="OGU1420" s="333"/>
      <c r="OGV1420" s="333"/>
      <c r="OGW1420" s="333"/>
      <c r="OGX1420" s="333"/>
      <c r="OGY1420" s="333"/>
      <c r="OGZ1420" s="333"/>
      <c r="OHA1420" s="333"/>
      <c r="OHB1420" s="333"/>
      <c r="OHC1420" s="333"/>
      <c r="OHD1420" s="333"/>
      <c r="OHE1420" s="333"/>
      <c r="OHF1420" s="333"/>
      <c r="OHG1420" s="333"/>
      <c r="OHH1420" s="333"/>
      <c r="OHI1420" s="333"/>
      <c r="OHJ1420" s="333"/>
      <c r="OHK1420" s="333"/>
      <c r="OHL1420" s="333"/>
      <c r="OHM1420" s="333"/>
      <c r="OHN1420" s="333"/>
      <c r="OHO1420" s="333"/>
      <c r="OHP1420" s="333"/>
      <c r="OHQ1420" s="333"/>
      <c r="OHR1420" s="333"/>
      <c r="OHS1420" s="333"/>
      <c r="OHT1420" s="333"/>
      <c r="OHU1420" s="333"/>
      <c r="OHV1420" s="333"/>
      <c r="OHW1420" s="333"/>
      <c r="OHX1420" s="333"/>
      <c r="OHY1420" s="333"/>
      <c r="OHZ1420" s="333"/>
      <c r="OIA1420" s="333"/>
      <c r="OIB1420" s="333"/>
      <c r="OIC1420" s="333"/>
      <c r="OID1420" s="333"/>
      <c r="OIE1420" s="333"/>
      <c r="OIF1420" s="333"/>
      <c r="OIG1420" s="333"/>
      <c r="OIH1420" s="333"/>
      <c r="OII1420" s="333"/>
      <c r="OIJ1420" s="333"/>
      <c r="OIK1420" s="333"/>
      <c r="OIL1420" s="333"/>
      <c r="OIM1420" s="333"/>
      <c r="OIN1420" s="333"/>
      <c r="OIO1420" s="333"/>
      <c r="OIP1420" s="333"/>
      <c r="OIQ1420" s="333"/>
      <c r="OIR1420" s="333"/>
      <c r="OIS1420" s="333"/>
      <c r="OIT1420" s="333"/>
      <c r="OIU1420" s="333"/>
      <c r="OIV1420" s="333"/>
      <c r="OIW1420" s="333"/>
      <c r="OIX1420" s="333"/>
      <c r="OIY1420" s="333"/>
      <c r="OIZ1420" s="333"/>
      <c r="OJA1420" s="333"/>
      <c r="OJB1420" s="333"/>
      <c r="OJC1420" s="333"/>
      <c r="OJD1420" s="333"/>
      <c r="OJE1420" s="333"/>
      <c r="OJF1420" s="333"/>
      <c r="OJG1420" s="333"/>
      <c r="OJH1420" s="333"/>
      <c r="OJI1420" s="333"/>
      <c r="OJJ1420" s="333"/>
      <c r="OJK1420" s="333"/>
      <c r="OJL1420" s="333"/>
      <c r="OJM1420" s="333"/>
      <c r="OJN1420" s="333"/>
      <c r="OJO1420" s="333"/>
      <c r="OJP1420" s="333"/>
      <c r="OJQ1420" s="333"/>
      <c r="OJR1420" s="333"/>
      <c r="OJS1420" s="333"/>
      <c r="OJT1420" s="333"/>
      <c r="OJU1420" s="333"/>
      <c r="OJV1420" s="333"/>
      <c r="OJW1420" s="333"/>
      <c r="OJX1420" s="333"/>
      <c r="OJY1420" s="333"/>
      <c r="OJZ1420" s="333"/>
      <c r="OKA1420" s="333"/>
      <c r="OKB1420" s="333"/>
      <c r="OKC1420" s="333"/>
      <c r="OKD1420" s="333"/>
      <c r="OKE1420" s="333"/>
      <c r="OKF1420" s="333"/>
      <c r="OKG1420" s="333"/>
      <c r="OKH1420" s="333"/>
      <c r="OKI1420" s="333"/>
      <c r="OKJ1420" s="333"/>
      <c r="OKK1420" s="333"/>
      <c r="OKL1420" s="333"/>
      <c r="OKM1420" s="333"/>
      <c r="OKN1420" s="333"/>
      <c r="OKO1420" s="333"/>
      <c r="OKP1420" s="333"/>
      <c r="OKQ1420" s="333"/>
      <c r="OKR1420" s="333"/>
      <c r="OKS1420" s="333"/>
      <c r="OKT1420" s="333"/>
      <c r="OKU1420" s="333"/>
      <c r="OKV1420" s="333"/>
      <c r="OKW1420" s="333"/>
      <c r="OKX1420" s="333"/>
      <c r="OKY1420" s="333"/>
      <c r="OKZ1420" s="333"/>
      <c r="OLA1420" s="333"/>
      <c r="OLB1420" s="333"/>
      <c r="OLC1420" s="333"/>
      <c r="OLD1420" s="333"/>
      <c r="OLE1420" s="333"/>
      <c r="OLF1420" s="333"/>
      <c r="OLG1420" s="333"/>
      <c r="OLH1420" s="333"/>
      <c r="OLI1420" s="333"/>
      <c r="OLJ1420" s="333"/>
      <c r="OLK1420" s="333"/>
      <c r="OLL1420" s="333"/>
      <c r="OLM1420" s="333"/>
      <c r="OLN1420" s="333"/>
      <c r="OLO1420" s="333"/>
      <c r="OLP1420" s="333"/>
      <c r="OLQ1420" s="333"/>
      <c r="OLR1420" s="333"/>
      <c r="OLS1420" s="333"/>
      <c r="OLT1420" s="333"/>
      <c r="OLU1420" s="333"/>
      <c r="OLV1420" s="333"/>
      <c r="OLW1420" s="333"/>
      <c r="OLX1420" s="333"/>
      <c r="OLY1420" s="333"/>
      <c r="OLZ1420" s="333"/>
      <c r="OMA1420" s="333"/>
      <c r="OMB1420" s="333"/>
      <c r="OMC1420" s="333"/>
      <c r="OMD1420" s="333"/>
      <c r="OME1420" s="333"/>
      <c r="OMF1420" s="333"/>
      <c r="OMG1420" s="333"/>
      <c r="OMH1420" s="333"/>
      <c r="OMI1420" s="333"/>
      <c r="OMJ1420" s="333"/>
      <c r="OMK1420" s="333"/>
      <c r="OML1420" s="333"/>
      <c r="OMM1420" s="333"/>
      <c r="OMN1420" s="333"/>
      <c r="OMO1420" s="333"/>
      <c r="OMP1420" s="333"/>
      <c r="OMQ1420" s="333"/>
      <c r="OMR1420" s="333"/>
      <c r="OMS1420" s="333"/>
      <c r="OMT1420" s="333"/>
      <c r="OMU1420" s="333"/>
      <c r="OMV1420" s="333"/>
      <c r="OMW1420" s="333"/>
      <c r="OMX1420" s="333"/>
      <c r="OMY1420" s="333"/>
      <c r="OMZ1420" s="333"/>
      <c r="ONA1420" s="333"/>
      <c r="ONB1420" s="333"/>
      <c r="ONC1420" s="333"/>
      <c r="OND1420" s="333"/>
      <c r="ONE1420" s="333"/>
      <c r="ONF1420" s="333"/>
      <c r="ONG1420" s="333"/>
      <c r="ONH1420" s="333"/>
      <c r="ONI1420" s="333"/>
      <c r="ONJ1420" s="333"/>
      <c r="ONK1420" s="333"/>
      <c r="ONL1420" s="333"/>
      <c r="ONM1420" s="333"/>
      <c r="ONN1420" s="333"/>
      <c r="ONO1420" s="333"/>
      <c r="ONP1420" s="333"/>
      <c r="ONQ1420" s="333"/>
      <c r="ONR1420" s="333"/>
      <c r="ONS1420" s="333"/>
      <c r="ONT1420" s="333"/>
      <c r="ONU1420" s="333"/>
      <c r="ONV1420" s="333"/>
      <c r="ONW1420" s="333"/>
      <c r="ONX1420" s="333"/>
      <c r="ONY1420" s="333"/>
      <c r="ONZ1420" s="333"/>
      <c r="OOA1420" s="333"/>
      <c r="OOB1420" s="333"/>
      <c r="OOC1420" s="333"/>
      <c r="OOD1420" s="333"/>
      <c r="OOE1420" s="333"/>
      <c r="OOF1420" s="333"/>
      <c r="OOG1420" s="333"/>
      <c r="OOH1420" s="333"/>
      <c r="OOI1420" s="333"/>
      <c r="OOJ1420" s="333"/>
      <c r="OOK1420" s="333"/>
      <c r="OOL1420" s="333"/>
      <c r="OOM1420" s="333"/>
      <c r="OON1420" s="333"/>
      <c r="OOO1420" s="333"/>
      <c r="OOP1420" s="333"/>
      <c r="OOQ1420" s="333"/>
      <c r="OOR1420" s="333"/>
      <c r="OOS1420" s="333"/>
      <c r="OOT1420" s="333"/>
      <c r="OOU1420" s="333"/>
      <c r="OOV1420" s="333"/>
      <c r="OOW1420" s="333"/>
      <c r="OOX1420" s="333"/>
      <c r="OOY1420" s="333"/>
      <c r="OOZ1420" s="333"/>
      <c r="OPA1420" s="333"/>
      <c r="OPB1420" s="333"/>
      <c r="OPC1420" s="333"/>
      <c r="OPD1420" s="333"/>
      <c r="OPE1420" s="333"/>
      <c r="OPF1420" s="333"/>
      <c r="OPG1420" s="333"/>
      <c r="OPH1420" s="333"/>
      <c r="OPI1420" s="333"/>
      <c r="OPJ1420" s="333"/>
      <c r="OPK1420" s="333"/>
      <c r="OPL1420" s="333"/>
      <c r="OPM1420" s="333"/>
      <c r="OPN1420" s="333"/>
      <c r="OPO1420" s="333"/>
      <c r="OPP1420" s="333"/>
      <c r="OPQ1420" s="333"/>
      <c r="OPR1420" s="333"/>
      <c r="OPS1420" s="333"/>
      <c r="OPT1420" s="333"/>
      <c r="OPU1420" s="333"/>
      <c r="OPV1420" s="333"/>
      <c r="OPW1420" s="333"/>
      <c r="OPX1420" s="333"/>
      <c r="OPY1420" s="333"/>
      <c r="OPZ1420" s="333"/>
      <c r="OQA1420" s="333"/>
      <c r="OQB1420" s="333"/>
      <c r="OQC1420" s="333"/>
      <c r="OQD1420" s="333"/>
      <c r="OQE1420" s="333"/>
      <c r="OQF1420" s="333"/>
      <c r="OQG1420" s="333"/>
      <c r="OQH1420" s="333"/>
      <c r="OQI1420" s="333"/>
      <c r="OQJ1420" s="333"/>
      <c r="OQK1420" s="333"/>
      <c r="OQL1420" s="333"/>
      <c r="OQM1420" s="333"/>
      <c r="OQN1420" s="333"/>
      <c r="OQO1420" s="333"/>
      <c r="OQP1420" s="333"/>
      <c r="OQQ1420" s="333"/>
      <c r="OQR1420" s="333"/>
      <c r="OQS1420" s="333"/>
      <c r="OQT1420" s="333"/>
      <c r="OQU1420" s="333"/>
      <c r="OQV1420" s="333"/>
      <c r="OQW1420" s="333"/>
      <c r="OQX1420" s="333"/>
      <c r="OQY1420" s="333"/>
      <c r="OQZ1420" s="333"/>
      <c r="ORA1420" s="333"/>
      <c r="ORB1420" s="333"/>
      <c r="ORC1420" s="333"/>
      <c r="ORD1420" s="333"/>
      <c r="ORE1420" s="333"/>
      <c r="ORF1420" s="333"/>
      <c r="ORG1420" s="333"/>
      <c r="ORH1420" s="333"/>
      <c r="ORI1420" s="333"/>
      <c r="ORJ1420" s="333"/>
      <c r="ORK1420" s="333"/>
      <c r="ORL1420" s="333"/>
      <c r="ORM1420" s="333"/>
      <c r="ORN1420" s="333"/>
      <c r="ORO1420" s="333"/>
      <c r="ORP1420" s="333"/>
      <c r="ORQ1420" s="333"/>
      <c r="ORR1420" s="333"/>
      <c r="ORS1420" s="333"/>
      <c r="ORT1420" s="333"/>
      <c r="ORU1420" s="333"/>
      <c r="ORV1420" s="333"/>
      <c r="ORW1420" s="333"/>
      <c r="ORX1420" s="333"/>
      <c r="ORY1420" s="333"/>
      <c r="ORZ1420" s="333"/>
      <c r="OSA1420" s="333"/>
      <c r="OSB1420" s="333"/>
      <c r="OSC1420" s="333"/>
      <c r="OSD1420" s="333"/>
      <c r="OSE1420" s="333"/>
      <c r="OSF1420" s="333"/>
      <c r="OSG1420" s="333"/>
      <c r="OSH1420" s="333"/>
      <c r="OSI1420" s="333"/>
      <c r="OSJ1420" s="333"/>
      <c r="OSK1420" s="333"/>
      <c r="OSL1420" s="333"/>
      <c r="OSM1420" s="333"/>
      <c r="OSN1420" s="333"/>
      <c r="OSO1420" s="333"/>
      <c r="OSP1420" s="333"/>
      <c r="OSQ1420" s="333"/>
      <c r="OSR1420" s="333"/>
      <c r="OSS1420" s="333"/>
      <c r="OST1420" s="333"/>
      <c r="OSU1420" s="333"/>
      <c r="OSV1420" s="333"/>
      <c r="OSW1420" s="333"/>
      <c r="OSX1420" s="333"/>
      <c r="OSY1420" s="333"/>
      <c r="OSZ1420" s="333"/>
      <c r="OTA1420" s="333"/>
      <c r="OTB1420" s="333"/>
      <c r="OTC1420" s="333"/>
      <c r="OTD1420" s="333"/>
      <c r="OTE1420" s="333"/>
      <c r="OTF1420" s="333"/>
      <c r="OTG1420" s="333"/>
      <c r="OTH1420" s="333"/>
      <c r="OTI1420" s="333"/>
      <c r="OTJ1420" s="333"/>
      <c r="OTK1420" s="333"/>
      <c r="OTL1420" s="333"/>
      <c r="OTM1420" s="333"/>
      <c r="OTN1420" s="333"/>
      <c r="OTO1420" s="333"/>
      <c r="OTP1420" s="333"/>
      <c r="OTQ1420" s="333"/>
      <c r="OTR1420" s="333"/>
      <c r="OTS1420" s="333"/>
      <c r="OTT1420" s="333"/>
      <c r="OTU1420" s="333"/>
      <c r="OTV1420" s="333"/>
      <c r="OTW1420" s="333"/>
      <c r="OTX1420" s="333"/>
      <c r="OTY1420" s="333"/>
      <c r="OTZ1420" s="333"/>
      <c r="OUA1420" s="333"/>
      <c r="OUB1420" s="333"/>
      <c r="OUC1420" s="333"/>
      <c r="OUD1420" s="333"/>
      <c r="OUE1420" s="333"/>
      <c r="OUF1420" s="333"/>
      <c r="OUG1420" s="333"/>
      <c r="OUH1420" s="333"/>
      <c r="OUI1420" s="333"/>
      <c r="OUJ1420" s="333"/>
      <c r="OUK1420" s="333"/>
      <c r="OUL1420" s="333"/>
      <c r="OUM1420" s="333"/>
      <c r="OUN1420" s="333"/>
      <c r="OUO1420" s="333"/>
      <c r="OUP1420" s="333"/>
      <c r="OUQ1420" s="333"/>
      <c r="OUR1420" s="333"/>
      <c r="OUS1420" s="333"/>
      <c r="OUT1420" s="333"/>
      <c r="OUU1420" s="333"/>
      <c r="OUV1420" s="333"/>
      <c r="OUW1420" s="333"/>
      <c r="OUX1420" s="333"/>
      <c r="OUY1420" s="333"/>
      <c r="OUZ1420" s="333"/>
      <c r="OVA1420" s="333"/>
      <c r="OVB1420" s="333"/>
      <c r="OVC1420" s="333"/>
      <c r="OVD1420" s="333"/>
      <c r="OVE1420" s="333"/>
      <c r="OVF1420" s="333"/>
      <c r="OVG1420" s="333"/>
      <c r="OVH1420" s="333"/>
      <c r="OVI1420" s="333"/>
      <c r="OVJ1420" s="333"/>
      <c r="OVK1420" s="333"/>
      <c r="OVL1420" s="333"/>
      <c r="OVM1420" s="333"/>
      <c r="OVN1420" s="333"/>
      <c r="OVO1420" s="333"/>
      <c r="OVP1420" s="333"/>
      <c r="OVQ1420" s="333"/>
      <c r="OVR1420" s="333"/>
      <c r="OVS1420" s="333"/>
      <c r="OVT1420" s="333"/>
      <c r="OVU1420" s="333"/>
      <c r="OVV1420" s="333"/>
      <c r="OVW1420" s="333"/>
      <c r="OVX1420" s="333"/>
      <c r="OVY1420" s="333"/>
      <c r="OVZ1420" s="333"/>
      <c r="OWA1420" s="333"/>
      <c r="OWB1420" s="333"/>
      <c r="OWC1420" s="333"/>
      <c r="OWD1420" s="333"/>
      <c r="OWE1420" s="333"/>
      <c r="OWF1420" s="333"/>
      <c r="OWG1420" s="333"/>
      <c r="OWH1420" s="333"/>
      <c r="OWI1420" s="333"/>
      <c r="OWJ1420" s="333"/>
      <c r="OWK1420" s="333"/>
      <c r="OWL1420" s="333"/>
      <c r="OWM1420" s="333"/>
      <c r="OWN1420" s="333"/>
      <c r="OWO1420" s="333"/>
      <c r="OWP1420" s="333"/>
      <c r="OWQ1420" s="333"/>
      <c r="OWR1420" s="333"/>
      <c r="OWS1420" s="333"/>
      <c r="OWT1420" s="333"/>
      <c r="OWU1420" s="333"/>
      <c r="OWV1420" s="333"/>
      <c r="OWW1420" s="333"/>
      <c r="OWX1420" s="333"/>
      <c r="OWY1420" s="333"/>
      <c r="OWZ1420" s="333"/>
      <c r="OXA1420" s="333"/>
      <c r="OXB1420" s="333"/>
      <c r="OXC1420" s="333"/>
      <c r="OXD1420" s="333"/>
      <c r="OXE1420" s="333"/>
      <c r="OXF1420" s="333"/>
      <c r="OXG1420" s="333"/>
      <c r="OXH1420" s="333"/>
      <c r="OXI1420" s="333"/>
      <c r="OXJ1420" s="333"/>
      <c r="OXK1420" s="333"/>
      <c r="OXL1420" s="333"/>
      <c r="OXM1420" s="333"/>
      <c r="OXN1420" s="333"/>
      <c r="OXO1420" s="333"/>
      <c r="OXP1420" s="333"/>
      <c r="OXQ1420" s="333"/>
      <c r="OXR1420" s="333"/>
      <c r="OXS1420" s="333"/>
      <c r="OXT1420" s="333"/>
      <c r="OXU1420" s="333"/>
      <c r="OXV1420" s="333"/>
      <c r="OXW1420" s="333"/>
      <c r="OXX1420" s="333"/>
      <c r="OXY1420" s="333"/>
      <c r="OXZ1420" s="333"/>
      <c r="OYA1420" s="333"/>
      <c r="OYB1420" s="333"/>
      <c r="OYC1420" s="333"/>
      <c r="OYD1420" s="333"/>
      <c r="OYE1420" s="333"/>
      <c r="OYF1420" s="333"/>
      <c r="OYG1420" s="333"/>
      <c r="OYH1420" s="333"/>
      <c r="OYI1420" s="333"/>
      <c r="OYJ1420" s="333"/>
      <c r="OYK1420" s="333"/>
      <c r="OYL1420" s="333"/>
      <c r="OYM1420" s="333"/>
      <c r="OYN1420" s="333"/>
      <c r="OYO1420" s="333"/>
      <c r="OYP1420" s="333"/>
      <c r="OYQ1420" s="333"/>
      <c r="OYR1420" s="333"/>
      <c r="OYS1420" s="333"/>
      <c r="OYT1420" s="333"/>
      <c r="OYU1420" s="333"/>
      <c r="OYV1420" s="333"/>
      <c r="OYW1420" s="333"/>
      <c r="OYX1420" s="333"/>
      <c r="OYY1420" s="333"/>
      <c r="OYZ1420" s="333"/>
      <c r="OZA1420" s="333"/>
      <c r="OZB1420" s="333"/>
      <c r="OZC1420" s="333"/>
      <c r="OZD1420" s="333"/>
      <c r="OZE1420" s="333"/>
      <c r="OZF1420" s="333"/>
      <c r="OZG1420" s="333"/>
      <c r="OZH1420" s="333"/>
      <c r="OZI1420" s="333"/>
      <c r="OZJ1420" s="333"/>
      <c r="OZK1420" s="333"/>
      <c r="OZL1420" s="333"/>
      <c r="OZM1420" s="333"/>
      <c r="OZN1420" s="333"/>
      <c r="OZO1420" s="333"/>
      <c r="OZP1420" s="333"/>
      <c r="OZQ1420" s="333"/>
      <c r="OZR1420" s="333"/>
      <c r="OZS1420" s="333"/>
      <c r="OZT1420" s="333"/>
      <c r="OZU1420" s="333"/>
      <c r="OZV1420" s="333"/>
      <c r="OZW1420" s="333"/>
      <c r="OZX1420" s="333"/>
      <c r="OZY1420" s="333"/>
      <c r="OZZ1420" s="333"/>
      <c r="PAA1420" s="333"/>
      <c r="PAB1420" s="333"/>
      <c r="PAC1420" s="333"/>
      <c r="PAD1420" s="333"/>
      <c r="PAE1420" s="333"/>
      <c r="PAF1420" s="333"/>
      <c r="PAG1420" s="333"/>
      <c r="PAH1420" s="333"/>
      <c r="PAI1420" s="333"/>
      <c r="PAJ1420" s="333"/>
      <c r="PAK1420" s="333"/>
      <c r="PAL1420" s="333"/>
      <c r="PAM1420" s="333"/>
      <c r="PAN1420" s="333"/>
      <c r="PAO1420" s="333"/>
      <c r="PAP1420" s="333"/>
      <c r="PAQ1420" s="333"/>
      <c r="PAR1420" s="333"/>
      <c r="PAS1420" s="333"/>
      <c r="PAT1420" s="333"/>
      <c r="PAU1420" s="333"/>
      <c r="PAV1420" s="333"/>
      <c r="PAW1420" s="333"/>
      <c r="PAX1420" s="333"/>
      <c r="PAY1420" s="333"/>
      <c r="PAZ1420" s="333"/>
      <c r="PBA1420" s="333"/>
      <c r="PBB1420" s="333"/>
      <c r="PBC1420" s="333"/>
      <c r="PBD1420" s="333"/>
      <c r="PBE1420" s="333"/>
      <c r="PBF1420" s="333"/>
      <c r="PBG1420" s="333"/>
      <c r="PBH1420" s="333"/>
      <c r="PBI1420" s="333"/>
      <c r="PBJ1420" s="333"/>
      <c r="PBK1420" s="333"/>
      <c r="PBL1420" s="333"/>
      <c r="PBM1420" s="333"/>
      <c r="PBN1420" s="333"/>
      <c r="PBO1420" s="333"/>
      <c r="PBP1420" s="333"/>
      <c r="PBQ1420" s="333"/>
      <c r="PBR1420" s="333"/>
      <c r="PBS1420" s="333"/>
      <c r="PBT1420" s="333"/>
      <c r="PBU1420" s="333"/>
      <c r="PBV1420" s="333"/>
      <c r="PBW1420" s="333"/>
      <c r="PBX1420" s="333"/>
      <c r="PBY1420" s="333"/>
      <c r="PBZ1420" s="333"/>
      <c r="PCA1420" s="333"/>
      <c r="PCB1420" s="333"/>
      <c r="PCC1420" s="333"/>
      <c r="PCD1420" s="333"/>
      <c r="PCE1420" s="333"/>
      <c r="PCF1420" s="333"/>
      <c r="PCG1420" s="333"/>
      <c r="PCH1420" s="333"/>
      <c r="PCI1420" s="333"/>
      <c r="PCJ1420" s="333"/>
      <c r="PCK1420" s="333"/>
      <c r="PCL1420" s="333"/>
      <c r="PCM1420" s="333"/>
      <c r="PCN1420" s="333"/>
      <c r="PCO1420" s="333"/>
      <c r="PCP1420" s="333"/>
      <c r="PCQ1420" s="333"/>
      <c r="PCR1420" s="333"/>
      <c r="PCS1420" s="333"/>
      <c r="PCT1420" s="333"/>
      <c r="PCU1420" s="333"/>
      <c r="PCV1420" s="333"/>
      <c r="PCW1420" s="333"/>
      <c r="PCX1420" s="333"/>
      <c r="PCY1420" s="333"/>
      <c r="PCZ1420" s="333"/>
      <c r="PDA1420" s="333"/>
      <c r="PDB1420" s="333"/>
      <c r="PDC1420" s="333"/>
      <c r="PDD1420" s="333"/>
      <c r="PDE1420" s="333"/>
      <c r="PDF1420" s="333"/>
      <c r="PDG1420" s="333"/>
      <c r="PDH1420" s="333"/>
      <c r="PDI1420" s="333"/>
      <c r="PDJ1420" s="333"/>
      <c r="PDK1420" s="333"/>
      <c r="PDL1420" s="333"/>
      <c r="PDM1420" s="333"/>
      <c r="PDN1420" s="333"/>
      <c r="PDO1420" s="333"/>
      <c r="PDP1420" s="333"/>
      <c r="PDQ1420" s="333"/>
      <c r="PDR1420" s="333"/>
      <c r="PDS1420" s="333"/>
      <c r="PDT1420" s="333"/>
      <c r="PDU1420" s="333"/>
      <c r="PDV1420" s="333"/>
      <c r="PDW1420" s="333"/>
      <c r="PDX1420" s="333"/>
      <c r="PDY1420" s="333"/>
      <c r="PDZ1420" s="333"/>
      <c r="PEA1420" s="333"/>
      <c r="PEB1420" s="333"/>
      <c r="PEC1420" s="333"/>
      <c r="PED1420" s="333"/>
      <c r="PEE1420" s="333"/>
      <c r="PEF1420" s="333"/>
      <c r="PEG1420" s="333"/>
      <c r="PEH1420" s="333"/>
      <c r="PEI1420" s="333"/>
      <c r="PEJ1420" s="333"/>
      <c r="PEK1420" s="333"/>
      <c r="PEL1420" s="333"/>
      <c r="PEM1420" s="333"/>
      <c r="PEN1420" s="333"/>
      <c r="PEO1420" s="333"/>
      <c r="PEP1420" s="333"/>
      <c r="PEQ1420" s="333"/>
      <c r="PER1420" s="333"/>
      <c r="PES1420" s="333"/>
      <c r="PET1420" s="333"/>
      <c r="PEU1420" s="333"/>
      <c r="PEV1420" s="333"/>
      <c r="PEW1420" s="333"/>
      <c r="PEX1420" s="333"/>
      <c r="PEY1420" s="333"/>
      <c r="PEZ1420" s="333"/>
      <c r="PFA1420" s="333"/>
      <c r="PFB1420" s="333"/>
      <c r="PFC1420" s="333"/>
      <c r="PFD1420" s="333"/>
      <c r="PFE1420" s="333"/>
      <c r="PFF1420" s="333"/>
      <c r="PFG1420" s="333"/>
      <c r="PFH1420" s="333"/>
      <c r="PFI1420" s="333"/>
      <c r="PFJ1420" s="333"/>
      <c r="PFK1420" s="333"/>
      <c r="PFL1420" s="333"/>
      <c r="PFM1420" s="333"/>
      <c r="PFN1420" s="333"/>
      <c r="PFO1420" s="333"/>
      <c r="PFP1420" s="333"/>
      <c r="PFQ1420" s="333"/>
      <c r="PFR1420" s="333"/>
      <c r="PFS1420" s="333"/>
      <c r="PFT1420" s="333"/>
      <c r="PFU1420" s="333"/>
      <c r="PFV1420" s="333"/>
      <c r="PFW1420" s="333"/>
      <c r="PFX1420" s="333"/>
      <c r="PFY1420" s="333"/>
      <c r="PFZ1420" s="333"/>
      <c r="PGA1420" s="333"/>
      <c r="PGB1420" s="333"/>
      <c r="PGC1420" s="333"/>
      <c r="PGD1420" s="333"/>
      <c r="PGE1420" s="333"/>
      <c r="PGF1420" s="333"/>
      <c r="PGG1420" s="333"/>
      <c r="PGH1420" s="333"/>
      <c r="PGI1420" s="333"/>
      <c r="PGJ1420" s="333"/>
      <c r="PGK1420" s="333"/>
      <c r="PGL1420" s="333"/>
      <c r="PGM1420" s="333"/>
      <c r="PGN1420" s="333"/>
      <c r="PGO1420" s="333"/>
      <c r="PGP1420" s="333"/>
      <c r="PGQ1420" s="333"/>
      <c r="PGR1420" s="333"/>
      <c r="PGS1420" s="333"/>
      <c r="PGT1420" s="333"/>
      <c r="PGU1420" s="333"/>
      <c r="PGV1420" s="333"/>
      <c r="PGW1420" s="333"/>
      <c r="PGX1420" s="333"/>
      <c r="PGY1420" s="333"/>
      <c r="PGZ1420" s="333"/>
      <c r="PHA1420" s="333"/>
      <c r="PHB1420" s="333"/>
      <c r="PHC1420" s="333"/>
      <c r="PHD1420" s="333"/>
      <c r="PHE1420" s="333"/>
      <c r="PHF1420" s="333"/>
      <c r="PHG1420" s="333"/>
      <c r="PHH1420" s="333"/>
      <c r="PHI1420" s="333"/>
      <c r="PHJ1420" s="333"/>
      <c r="PHK1420" s="333"/>
      <c r="PHL1420" s="333"/>
      <c r="PHM1420" s="333"/>
      <c r="PHN1420" s="333"/>
      <c r="PHO1420" s="333"/>
      <c r="PHP1420" s="333"/>
      <c r="PHQ1420" s="333"/>
      <c r="PHR1420" s="333"/>
      <c r="PHS1420" s="333"/>
      <c r="PHT1420" s="333"/>
      <c r="PHU1420" s="333"/>
      <c r="PHV1420" s="333"/>
      <c r="PHW1420" s="333"/>
      <c r="PHX1420" s="333"/>
      <c r="PHY1420" s="333"/>
      <c r="PHZ1420" s="333"/>
      <c r="PIA1420" s="333"/>
      <c r="PIB1420" s="333"/>
      <c r="PIC1420" s="333"/>
      <c r="PID1420" s="333"/>
      <c r="PIE1420" s="333"/>
      <c r="PIF1420" s="333"/>
      <c r="PIG1420" s="333"/>
      <c r="PIH1420" s="333"/>
      <c r="PII1420" s="333"/>
      <c r="PIJ1420" s="333"/>
      <c r="PIK1420" s="333"/>
      <c r="PIL1420" s="333"/>
      <c r="PIM1420" s="333"/>
      <c r="PIN1420" s="333"/>
      <c r="PIO1420" s="333"/>
      <c r="PIP1420" s="333"/>
      <c r="PIQ1420" s="333"/>
      <c r="PIR1420" s="333"/>
      <c r="PIS1420" s="333"/>
      <c r="PIT1420" s="333"/>
      <c r="PIU1420" s="333"/>
      <c r="PIV1420" s="333"/>
      <c r="PIW1420" s="333"/>
      <c r="PIX1420" s="333"/>
      <c r="PIY1420" s="333"/>
      <c r="PIZ1420" s="333"/>
      <c r="PJA1420" s="333"/>
      <c r="PJB1420" s="333"/>
      <c r="PJC1420" s="333"/>
      <c r="PJD1420" s="333"/>
      <c r="PJE1420" s="333"/>
      <c r="PJF1420" s="333"/>
      <c r="PJG1420" s="333"/>
      <c r="PJH1420" s="333"/>
      <c r="PJI1420" s="333"/>
      <c r="PJJ1420" s="333"/>
      <c r="PJK1420" s="333"/>
      <c r="PJL1420" s="333"/>
      <c r="PJM1420" s="333"/>
      <c r="PJN1420" s="333"/>
      <c r="PJO1420" s="333"/>
      <c r="PJP1420" s="333"/>
      <c r="PJQ1420" s="333"/>
      <c r="PJR1420" s="333"/>
      <c r="PJS1420" s="333"/>
      <c r="PJT1420" s="333"/>
      <c r="PJU1420" s="333"/>
      <c r="PJV1420" s="333"/>
      <c r="PJW1420" s="333"/>
      <c r="PJX1420" s="333"/>
      <c r="PJY1420" s="333"/>
      <c r="PJZ1420" s="333"/>
      <c r="PKA1420" s="333"/>
      <c r="PKB1420" s="333"/>
      <c r="PKC1420" s="333"/>
      <c r="PKD1420" s="333"/>
      <c r="PKE1420" s="333"/>
      <c r="PKF1420" s="333"/>
      <c r="PKG1420" s="333"/>
      <c r="PKH1420" s="333"/>
      <c r="PKI1420" s="333"/>
      <c r="PKJ1420" s="333"/>
      <c r="PKK1420" s="333"/>
      <c r="PKL1420" s="333"/>
      <c r="PKM1420" s="333"/>
      <c r="PKN1420" s="333"/>
      <c r="PKO1420" s="333"/>
      <c r="PKP1420" s="333"/>
      <c r="PKQ1420" s="333"/>
      <c r="PKR1420" s="333"/>
      <c r="PKS1420" s="333"/>
      <c r="PKT1420" s="333"/>
      <c r="PKU1420" s="333"/>
      <c r="PKV1420" s="333"/>
      <c r="PKW1420" s="333"/>
      <c r="PKX1420" s="333"/>
      <c r="PKY1420" s="333"/>
      <c r="PKZ1420" s="333"/>
      <c r="PLA1420" s="333"/>
      <c r="PLB1420" s="333"/>
      <c r="PLC1420" s="333"/>
      <c r="PLD1420" s="333"/>
      <c r="PLE1420" s="333"/>
      <c r="PLF1420" s="333"/>
      <c r="PLG1420" s="333"/>
      <c r="PLH1420" s="333"/>
      <c r="PLI1420" s="333"/>
      <c r="PLJ1420" s="333"/>
      <c r="PLK1420" s="333"/>
      <c r="PLL1420" s="333"/>
      <c r="PLM1420" s="333"/>
      <c r="PLN1420" s="333"/>
      <c r="PLO1420" s="333"/>
      <c r="PLP1420" s="333"/>
      <c r="PLQ1420" s="333"/>
      <c r="PLR1420" s="333"/>
      <c r="PLS1420" s="333"/>
      <c r="PLT1420" s="333"/>
      <c r="PLU1420" s="333"/>
      <c r="PLV1420" s="333"/>
      <c r="PLW1420" s="333"/>
      <c r="PLX1420" s="333"/>
      <c r="PLY1420" s="333"/>
      <c r="PLZ1420" s="333"/>
      <c r="PMA1420" s="333"/>
      <c r="PMB1420" s="333"/>
      <c r="PMC1420" s="333"/>
      <c r="PMD1420" s="333"/>
      <c r="PME1420" s="333"/>
      <c r="PMF1420" s="333"/>
      <c r="PMG1420" s="333"/>
      <c r="PMH1420" s="333"/>
      <c r="PMI1420" s="333"/>
      <c r="PMJ1420" s="333"/>
      <c r="PMK1420" s="333"/>
      <c r="PML1420" s="333"/>
      <c r="PMM1420" s="333"/>
      <c r="PMN1420" s="333"/>
      <c r="PMO1420" s="333"/>
      <c r="PMP1420" s="333"/>
      <c r="PMQ1420" s="333"/>
      <c r="PMR1420" s="333"/>
      <c r="PMS1420" s="333"/>
      <c r="PMT1420" s="333"/>
      <c r="PMU1420" s="333"/>
      <c r="PMV1420" s="333"/>
      <c r="PMW1420" s="333"/>
      <c r="PMX1420" s="333"/>
      <c r="PMY1420" s="333"/>
      <c r="PMZ1420" s="333"/>
      <c r="PNA1420" s="333"/>
      <c r="PNB1420" s="333"/>
      <c r="PNC1420" s="333"/>
      <c r="PND1420" s="333"/>
      <c r="PNE1420" s="333"/>
      <c r="PNF1420" s="333"/>
      <c r="PNG1420" s="333"/>
      <c r="PNH1420" s="333"/>
      <c r="PNI1420" s="333"/>
      <c r="PNJ1420" s="333"/>
      <c r="PNK1420" s="333"/>
      <c r="PNL1420" s="333"/>
      <c r="PNM1420" s="333"/>
      <c r="PNN1420" s="333"/>
      <c r="PNO1420" s="333"/>
      <c r="PNP1420" s="333"/>
      <c r="PNQ1420" s="333"/>
      <c r="PNR1420" s="333"/>
      <c r="PNS1420" s="333"/>
      <c r="PNT1420" s="333"/>
      <c r="PNU1420" s="333"/>
      <c r="PNV1420" s="333"/>
      <c r="PNW1420" s="333"/>
      <c r="PNX1420" s="333"/>
      <c r="PNY1420" s="333"/>
      <c r="PNZ1420" s="333"/>
      <c r="POA1420" s="333"/>
      <c r="POB1420" s="333"/>
      <c r="POC1420" s="333"/>
      <c r="POD1420" s="333"/>
      <c r="POE1420" s="333"/>
      <c r="POF1420" s="333"/>
      <c r="POG1420" s="333"/>
      <c r="POH1420" s="333"/>
      <c r="POI1420" s="333"/>
      <c r="POJ1420" s="333"/>
      <c r="POK1420" s="333"/>
      <c r="POL1420" s="333"/>
      <c r="POM1420" s="333"/>
      <c r="PON1420" s="333"/>
      <c r="POO1420" s="333"/>
      <c r="POP1420" s="333"/>
      <c r="POQ1420" s="333"/>
      <c r="POR1420" s="333"/>
      <c r="POS1420" s="333"/>
      <c r="POT1420" s="333"/>
      <c r="POU1420" s="333"/>
      <c r="POV1420" s="333"/>
      <c r="POW1420" s="333"/>
      <c r="POX1420" s="333"/>
      <c r="POY1420" s="333"/>
      <c r="POZ1420" s="333"/>
      <c r="PPA1420" s="333"/>
      <c r="PPB1420" s="333"/>
      <c r="PPC1420" s="333"/>
      <c r="PPD1420" s="333"/>
      <c r="PPE1420" s="333"/>
      <c r="PPF1420" s="333"/>
      <c r="PPG1420" s="333"/>
      <c r="PPH1420" s="333"/>
      <c r="PPI1420" s="333"/>
      <c r="PPJ1420" s="333"/>
      <c r="PPK1420" s="333"/>
      <c r="PPL1420" s="333"/>
      <c r="PPM1420" s="333"/>
      <c r="PPN1420" s="333"/>
      <c r="PPO1420" s="333"/>
      <c r="PPP1420" s="333"/>
      <c r="PPQ1420" s="333"/>
      <c r="PPR1420" s="333"/>
      <c r="PPS1420" s="333"/>
      <c r="PPT1420" s="333"/>
      <c r="PPU1420" s="333"/>
      <c r="PPV1420" s="333"/>
      <c r="PPW1420" s="333"/>
      <c r="PPX1420" s="333"/>
      <c r="PPY1420" s="333"/>
      <c r="PPZ1420" s="333"/>
      <c r="PQA1420" s="333"/>
      <c r="PQB1420" s="333"/>
      <c r="PQC1420" s="333"/>
      <c r="PQD1420" s="333"/>
      <c r="PQE1420" s="333"/>
      <c r="PQF1420" s="333"/>
      <c r="PQG1420" s="333"/>
      <c r="PQH1420" s="333"/>
      <c r="PQI1420" s="333"/>
      <c r="PQJ1420" s="333"/>
      <c r="PQK1420" s="333"/>
      <c r="PQL1420" s="333"/>
      <c r="PQM1420" s="333"/>
      <c r="PQN1420" s="333"/>
      <c r="PQO1420" s="333"/>
      <c r="PQP1420" s="333"/>
      <c r="PQQ1420" s="333"/>
      <c r="PQR1420" s="333"/>
      <c r="PQS1420" s="333"/>
      <c r="PQT1420" s="333"/>
      <c r="PQU1420" s="333"/>
      <c r="PQV1420" s="333"/>
      <c r="PQW1420" s="333"/>
      <c r="PQX1420" s="333"/>
      <c r="PQY1420" s="333"/>
      <c r="PQZ1420" s="333"/>
      <c r="PRA1420" s="333"/>
      <c r="PRB1420" s="333"/>
      <c r="PRC1420" s="333"/>
      <c r="PRD1420" s="333"/>
      <c r="PRE1420" s="333"/>
      <c r="PRF1420" s="333"/>
      <c r="PRG1420" s="333"/>
      <c r="PRH1420" s="333"/>
      <c r="PRI1420" s="333"/>
      <c r="PRJ1420" s="333"/>
      <c r="PRK1420" s="333"/>
      <c r="PRL1420" s="333"/>
      <c r="PRM1420" s="333"/>
      <c r="PRN1420" s="333"/>
      <c r="PRO1420" s="333"/>
      <c r="PRP1420" s="333"/>
      <c r="PRQ1420" s="333"/>
      <c r="PRR1420" s="333"/>
      <c r="PRS1420" s="333"/>
      <c r="PRT1420" s="333"/>
      <c r="PRU1420" s="333"/>
      <c r="PRV1420" s="333"/>
      <c r="PRW1420" s="333"/>
      <c r="PRX1420" s="333"/>
      <c r="PRY1420" s="333"/>
      <c r="PRZ1420" s="333"/>
      <c r="PSA1420" s="333"/>
      <c r="PSB1420" s="333"/>
      <c r="PSC1420" s="333"/>
      <c r="PSD1420" s="333"/>
      <c r="PSE1420" s="333"/>
      <c r="PSF1420" s="333"/>
      <c r="PSG1420" s="333"/>
      <c r="PSH1420" s="333"/>
      <c r="PSI1420" s="333"/>
      <c r="PSJ1420" s="333"/>
      <c r="PSK1420" s="333"/>
      <c r="PSL1420" s="333"/>
      <c r="PSM1420" s="333"/>
      <c r="PSN1420" s="333"/>
      <c r="PSO1420" s="333"/>
      <c r="PSP1420" s="333"/>
      <c r="PSQ1420" s="333"/>
      <c r="PSR1420" s="333"/>
      <c r="PSS1420" s="333"/>
      <c r="PST1420" s="333"/>
      <c r="PSU1420" s="333"/>
      <c r="PSV1420" s="333"/>
      <c r="PSW1420" s="333"/>
      <c r="PSX1420" s="333"/>
      <c r="PSY1420" s="333"/>
      <c r="PSZ1420" s="333"/>
      <c r="PTA1420" s="333"/>
      <c r="PTB1420" s="333"/>
      <c r="PTC1420" s="333"/>
      <c r="PTD1420" s="333"/>
      <c r="PTE1420" s="333"/>
      <c r="PTF1420" s="333"/>
      <c r="PTG1420" s="333"/>
      <c r="PTH1420" s="333"/>
      <c r="PTI1420" s="333"/>
      <c r="PTJ1420" s="333"/>
      <c r="PTK1420" s="333"/>
      <c r="PTL1420" s="333"/>
      <c r="PTM1420" s="333"/>
      <c r="PTN1420" s="333"/>
      <c r="PTO1420" s="333"/>
      <c r="PTP1420" s="333"/>
      <c r="PTQ1420" s="333"/>
      <c r="PTR1420" s="333"/>
      <c r="PTS1420" s="333"/>
      <c r="PTT1420" s="333"/>
      <c r="PTU1420" s="333"/>
      <c r="PTV1420" s="333"/>
      <c r="PTW1420" s="333"/>
      <c r="PTX1420" s="333"/>
      <c r="PTY1420" s="333"/>
      <c r="PTZ1420" s="333"/>
      <c r="PUA1420" s="333"/>
      <c r="PUB1420" s="333"/>
      <c r="PUC1420" s="333"/>
      <c r="PUD1420" s="333"/>
      <c r="PUE1420" s="333"/>
      <c r="PUF1420" s="333"/>
      <c r="PUG1420" s="333"/>
      <c r="PUH1420" s="333"/>
      <c r="PUI1420" s="333"/>
      <c r="PUJ1420" s="333"/>
      <c r="PUK1420" s="333"/>
      <c r="PUL1420" s="333"/>
      <c r="PUM1420" s="333"/>
      <c r="PUN1420" s="333"/>
      <c r="PUO1420" s="333"/>
      <c r="PUP1420" s="333"/>
      <c r="PUQ1420" s="333"/>
      <c r="PUR1420" s="333"/>
      <c r="PUS1420" s="333"/>
      <c r="PUT1420" s="333"/>
      <c r="PUU1420" s="333"/>
      <c r="PUV1420" s="333"/>
      <c r="PUW1420" s="333"/>
      <c r="PUX1420" s="333"/>
      <c r="PUY1420" s="333"/>
      <c r="PUZ1420" s="333"/>
      <c r="PVA1420" s="333"/>
      <c r="PVB1420" s="333"/>
      <c r="PVC1420" s="333"/>
      <c r="PVD1420" s="333"/>
      <c r="PVE1420" s="333"/>
      <c r="PVF1420" s="333"/>
      <c r="PVG1420" s="333"/>
      <c r="PVH1420" s="333"/>
      <c r="PVI1420" s="333"/>
      <c r="PVJ1420" s="333"/>
      <c r="PVK1420" s="333"/>
      <c r="PVL1420" s="333"/>
      <c r="PVM1420" s="333"/>
      <c r="PVN1420" s="333"/>
      <c r="PVO1420" s="333"/>
      <c r="PVP1420" s="333"/>
      <c r="PVQ1420" s="333"/>
      <c r="PVR1420" s="333"/>
      <c r="PVS1420" s="333"/>
      <c r="PVT1420" s="333"/>
      <c r="PVU1420" s="333"/>
      <c r="PVV1420" s="333"/>
      <c r="PVW1420" s="333"/>
      <c r="PVX1420" s="333"/>
      <c r="PVY1420" s="333"/>
      <c r="PVZ1420" s="333"/>
      <c r="PWA1420" s="333"/>
      <c r="PWB1420" s="333"/>
      <c r="PWC1420" s="333"/>
      <c r="PWD1420" s="333"/>
      <c r="PWE1420" s="333"/>
      <c r="PWF1420" s="333"/>
      <c r="PWG1420" s="333"/>
      <c r="PWH1420" s="333"/>
      <c r="PWI1420" s="333"/>
      <c r="PWJ1420" s="333"/>
      <c r="PWK1420" s="333"/>
      <c r="PWL1420" s="333"/>
      <c r="PWM1420" s="333"/>
      <c r="PWN1420" s="333"/>
      <c r="PWO1420" s="333"/>
      <c r="PWP1420" s="333"/>
      <c r="PWQ1420" s="333"/>
      <c r="PWR1420" s="333"/>
      <c r="PWS1420" s="333"/>
      <c r="PWT1420" s="333"/>
      <c r="PWU1420" s="333"/>
      <c r="PWV1420" s="333"/>
      <c r="PWW1420" s="333"/>
      <c r="PWX1420" s="333"/>
      <c r="PWY1420" s="333"/>
      <c r="PWZ1420" s="333"/>
      <c r="PXA1420" s="333"/>
      <c r="PXB1420" s="333"/>
      <c r="PXC1420" s="333"/>
      <c r="PXD1420" s="333"/>
      <c r="PXE1420" s="333"/>
      <c r="PXF1420" s="333"/>
      <c r="PXG1420" s="333"/>
      <c r="PXH1420" s="333"/>
      <c r="PXI1420" s="333"/>
      <c r="PXJ1420" s="333"/>
      <c r="PXK1420" s="333"/>
      <c r="PXL1420" s="333"/>
      <c r="PXM1420" s="333"/>
      <c r="PXN1420" s="333"/>
      <c r="PXO1420" s="333"/>
      <c r="PXP1420" s="333"/>
      <c r="PXQ1420" s="333"/>
      <c r="PXR1420" s="333"/>
      <c r="PXS1420" s="333"/>
      <c r="PXT1420" s="333"/>
      <c r="PXU1420" s="333"/>
      <c r="PXV1420" s="333"/>
      <c r="PXW1420" s="333"/>
      <c r="PXX1420" s="333"/>
      <c r="PXY1420" s="333"/>
      <c r="PXZ1420" s="333"/>
      <c r="PYA1420" s="333"/>
      <c r="PYB1420" s="333"/>
      <c r="PYC1420" s="333"/>
      <c r="PYD1420" s="333"/>
      <c r="PYE1420" s="333"/>
      <c r="PYF1420" s="333"/>
      <c r="PYG1420" s="333"/>
      <c r="PYH1420" s="333"/>
      <c r="PYI1420" s="333"/>
      <c r="PYJ1420" s="333"/>
      <c r="PYK1420" s="333"/>
      <c r="PYL1420" s="333"/>
      <c r="PYM1420" s="333"/>
      <c r="PYN1420" s="333"/>
      <c r="PYO1420" s="333"/>
      <c r="PYP1420" s="333"/>
      <c r="PYQ1420" s="333"/>
      <c r="PYR1420" s="333"/>
      <c r="PYS1420" s="333"/>
      <c r="PYT1420" s="333"/>
      <c r="PYU1420" s="333"/>
      <c r="PYV1420" s="333"/>
      <c r="PYW1420" s="333"/>
      <c r="PYX1420" s="333"/>
      <c r="PYY1420" s="333"/>
      <c r="PYZ1420" s="333"/>
      <c r="PZA1420" s="333"/>
      <c r="PZB1420" s="333"/>
      <c r="PZC1420" s="333"/>
      <c r="PZD1420" s="333"/>
      <c r="PZE1420" s="333"/>
      <c r="PZF1420" s="333"/>
      <c r="PZG1420" s="333"/>
      <c r="PZH1420" s="333"/>
      <c r="PZI1420" s="333"/>
      <c r="PZJ1420" s="333"/>
      <c r="PZK1420" s="333"/>
      <c r="PZL1420" s="333"/>
      <c r="PZM1420" s="333"/>
      <c r="PZN1420" s="333"/>
      <c r="PZO1420" s="333"/>
      <c r="PZP1420" s="333"/>
      <c r="PZQ1420" s="333"/>
      <c r="PZR1420" s="333"/>
      <c r="PZS1420" s="333"/>
      <c r="PZT1420" s="333"/>
      <c r="PZU1420" s="333"/>
      <c r="PZV1420" s="333"/>
      <c r="PZW1420" s="333"/>
      <c r="PZX1420" s="333"/>
      <c r="PZY1420" s="333"/>
      <c r="PZZ1420" s="333"/>
      <c r="QAA1420" s="333"/>
      <c r="QAB1420" s="333"/>
      <c r="QAC1420" s="333"/>
      <c r="QAD1420" s="333"/>
      <c r="QAE1420" s="333"/>
      <c r="QAF1420" s="333"/>
      <c r="QAG1420" s="333"/>
      <c r="QAH1420" s="333"/>
      <c r="QAI1420" s="333"/>
      <c r="QAJ1420" s="333"/>
      <c r="QAK1420" s="333"/>
      <c r="QAL1420" s="333"/>
      <c r="QAM1420" s="333"/>
      <c r="QAN1420" s="333"/>
      <c r="QAO1420" s="333"/>
      <c r="QAP1420" s="333"/>
      <c r="QAQ1420" s="333"/>
      <c r="QAR1420" s="333"/>
      <c r="QAS1420" s="333"/>
      <c r="QAT1420" s="333"/>
      <c r="QAU1420" s="333"/>
      <c r="QAV1420" s="333"/>
      <c r="QAW1420" s="333"/>
      <c r="QAX1420" s="333"/>
      <c r="QAY1420" s="333"/>
      <c r="QAZ1420" s="333"/>
      <c r="QBA1420" s="333"/>
      <c r="QBB1420" s="333"/>
      <c r="QBC1420" s="333"/>
      <c r="QBD1420" s="333"/>
      <c r="QBE1420" s="333"/>
      <c r="QBF1420" s="333"/>
      <c r="QBG1420" s="333"/>
      <c r="QBH1420" s="333"/>
      <c r="QBI1420" s="333"/>
      <c r="QBJ1420" s="333"/>
      <c r="QBK1420" s="333"/>
      <c r="QBL1420" s="333"/>
      <c r="QBM1420" s="333"/>
      <c r="QBN1420" s="333"/>
      <c r="QBO1420" s="333"/>
      <c r="QBP1420" s="333"/>
      <c r="QBQ1420" s="333"/>
      <c r="QBR1420" s="333"/>
      <c r="QBS1420" s="333"/>
      <c r="QBT1420" s="333"/>
      <c r="QBU1420" s="333"/>
      <c r="QBV1420" s="333"/>
      <c r="QBW1420" s="333"/>
      <c r="QBX1420" s="333"/>
      <c r="QBY1420" s="333"/>
      <c r="QBZ1420" s="333"/>
      <c r="QCA1420" s="333"/>
      <c r="QCB1420" s="333"/>
      <c r="QCC1420" s="333"/>
      <c r="QCD1420" s="333"/>
      <c r="QCE1420" s="333"/>
      <c r="QCF1420" s="333"/>
      <c r="QCG1420" s="333"/>
      <c r="QCH1420" s="333"/>
      <c r="QCI1420" s="333"/>
      <c r="QCJ1420" s="333"/>
      <c r="QCK1420" s="333"/>
      <c r="QCL1420" s="333"/>
      <c r="QCM1420" s="333"/>
      <c r="QCN1420" s="333"/>
      <c r="QCO1420" s="333"/>
      <c r="QCP1420" s="333"/>
      <c r="QCQ1420" s="333"/>
      <c r="QCR1420" s="333"/>
      <c r="QCS1420" s="333"/>
      <c r="QCT1420" s="333"/>
      <c r="QCU1420" s="333"/>
      <c r="QCV1420" s="333"/>
      <c r="QCW1420" s="333"/>
      <c r="QCX1420" s="333"/>
      <c r="QCY1420" s="333"/>
      <c r="QCZ1420" s="333"/>
      <c r="QDA1420" s="333"/>
      <c r="QDB1420" s="333"/>
      <c r="QDC1420" s="333"/>
      <c r="QDD1420" s="333"/>
      <c r="QDE1420" s="333"/>
      <c r="QDF1420" s="333"/>
      <c r="QDG1420" s="333"/>
      <c r="QDH1420" s="333"/>
      <c r="QDI1420" s="333"/>
      <c r="QDJ1420" s="333"/>
      <c r="QDK1420" s="333"/>
      <c r="QDL1420" s="333"/>
      <c r="QDM1420" s="333"/>
      <c r="QDN1420" s="333"/>
      <c r="QDO1420" s="333"/>
      <c r="QDP1420" s="333"/>
      <c r="QDQ1420" s="333"/>
      <c r="QDR1420" s="333"/>
      <c r="QDS1420" s="333"/>
      <c r="QDT1420" s="333"/>
      <c r="QDU1420" s="333"/>
      <c r="QDV1420" s="333"/>
      <c r="QDW1420" s="333"/>
      <c r="QDX1420" s="333"/>
      <c r="QDY1420" s="333"/>
      <c r="QDZ1420" s="333"/>
      <c r="QEA1420" s="333"/>
      <c r="QEB1420" s="333"/>
      <c r="QEC1420" s="333"/>
      <c r="QED1420" s="333"/>
      <c r="QEE1420" s="333"/>
      <c r="QEF1420" s="333"/>
      <c r="QEG1420" s="333"/>
      <c r="QEH1420" s="333"/>
      <c r="QEI1420" s="333"/>
      <c r="QEJ1420" s="333"/>
      <c r="QEK1420" s="333"/>
      <c r="QEL1420" s="333"/>
      <c r="QEM1420" s="333"/>
      <c r="QEN1420" s="333"/>
      <c r="QEO1420" s="333"/>
      <c r="QEP1420" s="333"/>
      <c r="QEQ1420" s="333"/>
      <c r="QER1420" s="333"/>
      <c r="QES1420" s="333"/>
      <c r="QET1420" s="333"/>
      <c r="QEU1420" s="333"/>
      <c r="QEV1420" s="333"/>
      <c r="QEW1420" s="333"/>
      <c r="QEX1420" s="333"/>
      <c r="QEY1420" s="333"/>
      <c r="QEZ1420" s="333"/>
      <c r="QFA1420" s="333"/>
      <c r="QFB1420" s="333"/>
      <c r="QFC1420" s="333"/>
      <c r="QFD1420" s="333"/>
      <c r="QFE1420" s="333"/>
      <c r="QFF1420" s="333"/>
      <c r="QFG1420" s="333"/>
      <c r="QFH1420" s="333"/>
      <c r="QFI1420" s="333"/>
      <c r="QFJ1420" s="333"/>
      <c r="QFK1420" s="333"/>
      <c r="QFL1420" s="333"/>
      <c r="QFM1420" s="333"/>
      <c r="QFN1420" s="333"/>
      <c r="QFO1420" s="333"/>
      <c r="QFP1420" s="333"/>
      <c r="QFQ1420" s="333"/>
      <c r="QFR1420" s="333"/>
      <c r="QFS1420" s="333"/>
      <c r="QFT1420" s="333"/>
      <c r="QFU1420" s="333"/>
      <c r="QFV1420" s="333"/>
      <c r="QFW1420" s="333"/>
      <c r="QFX1420" s="333"/>
      <c r="QFY1420" s="333"/>
      <c r="QFZ1420" s="333"/>
      <c r="QGA1420" s="333"/>
      <c r="QGB1420" s="333"/>
      <c r="QGC1420" s="333"/>
      <c r="QGD1420" s="333"/>
      <c r="QGE1420" s="333"/>
      <c r="QGF1420" s="333"/>
      <c r="QGG1420" s="333"/>
      <c r="QGH1420" s="333"/>
      <c r="QGI1420" s="333"/>
      <c r="QGJ1420" s="333"/>
      <c r="QGK1420" s="333"/>
      <c r="QGL1420" s="333"/>
      <c r="QGM1420" s="333"/>
      <c r="QGN1420" s="333"/>
      <c r="QGO1420" s="333"/>
      <c r="QGP1420" s="333"/>
      <c r="QGQ1420" s="333"/>
      <c r="QGR1420" s="333"/>
      <c r="QGS1420" s="333"/>
      <c r="QGT1420" s="333"/>
      <c r="QGU1420" s="333"/>
      <c r="QGV1420" s="333"/>
      <c r="QGW1420" s="333"/>
      <c r="QGX1420" s="333"/>
      <c r="QGY1420" s="333"/>
      <c r="QGZ1420" s="333"/>
      <c r="QHA1420" s="333"/>
      <c r="QHB1420" s="333"/>
      <c r="QHC1420" s="333"/>
      <c r="QHD1420" s="333"/>
      <c r="QHE1420" s="333"/>
      <c r="QHF1420" s="333"/>
      <c r="QHG1420" s="333"/>
      <c r="QHH1420" s="333"/>
      <c r="QHI1420" s="333"/>
      <c r="QHJ1420" s="333"/>
      <c r="QHK1420" s="333"/>
      <c r="QHL1420" s="333"/>
      <c r="QHM1420" s="333"/>
      <c r="QHN1420" s="333"/>
      <c r="QHO1420" s="333"/>
      <c r="QHP1420" s="333"/>
      <c r="QHQ1420" s="333"/>
      <c r="QHR1420" s="333"/>
      <c r="QHS1420" s="333"/>
      <c r="QHT1420" s="333"/>
      <c r="QHU1420" s="333"/>
      <c r="QHV1420" s="333"/>
      <c r="QHW1420" s="333"/>
      <c r="QHX1420" s="333"/>
      <c r="QHY1420" s="333"/>
      <c r="QHZ1420" s="333"/>
      <c r="QIA1420" s="333"/>
      <c r="QIB1420" s="333"/>
      <c r="QIC1420" s="333"/>
      <c r="QID1420" s="333"/>
      <c r="QIE1420" s="333"/>
      <c r="QIF1420" s="333"/>
      <c r="QIG1420" s="333"/>
      <c r="QIH1420" s="333"/>
      <c r="QII1420" s="333"/>
      <c r="QIJ1420" s="333"/>
      <c r="QIK1420" s="333"/>
      <c r="QIL1420" s="333"/>
      <c r="QIM1420" s="333"/>
      <c r="QIN1420" s="333"/>
      <c r="QIO1420" s="333"/>
      <c r="QIP1420" s="333"/>
      <c r="QIQ1420" s="333"/>
      <c r="QIR1420" s="333"/>
      <c r="QIS1420" s="333"/>
      <c r="QIT1420" s="333"/>
      <c r="QIU1420" s="333"/>
      <c r="QIV1420" s="333"/>
      <c r="QIW1420" s="333"/>
      <c r="QIX1420" s="333"/>
      <c r="QIY1420" s="333"/>
      <c r="QIZ1420" s="333"/>
      <c r="QJA1420" s="333"/>
      <c r="QJB1420" s="333"/>
      <c r="QJC1420" s="333"/>
      <c r="QJD1420" s="333"/>
      <c r="QJE1420" s="333"/>
      <c r="QJF1420" s="333"/>
      <c r="QJG1420" s="333"/>
      <c r="QJH1420" s="333"/>
      <c r="QJI1420" s="333"/>
      <c r="QJJ1420" s="333"/>
      <c r="QJK1420" s="333"/>
      <c r="QJL1420" s="333"/>
      <c r="QJM1420" s="333"/>
      <c r="QJN1420" s="333"/>
      <c r="QJO1420" s="333"/>
      <c r="QJP1420" s="333"/>
      <c r="QJQ1420" s="333"/>
      <c r="QJR1420" s="333"/>
      <c r="QJS1420" s="333"/>
      <c r="QJT1420" s="333"/>
      <c r="QJU1420" s="333"/>
      <c r="QJV1420" s="333"/>
      <c r="QJW1420" s="333"/>
      <c r="QJX1420" s="333"/>
      <c r="QJY1420" s="333"/>
      <c r="QJZ1420" s="333"/>
      <c r="QKA1420" s="333"/>
      <c r="QKB1420" s="333"/>
      <c r="QKC1420" s="333"/>
      <c r="QKD1420" s="333"/>
      <c r="QKE1420" s="333"/>
      <c r="QKF1420" s="333"/>
      <c r="QKG1420" s="333"/>
      <c r="QKH1420" s="333"/>
      <c r="QKI1420" s="333"/>
      <c r="QKJ1420" s="333"/>
      <c r="QKK1420" s="333"/>
      <c r="QKL1420" s="333"/>
      <c r="QKM1420" s="333"/>
      <c r="QKN1420" s="333"/>
      <c r="QKO1420" s="333"/>
      <c r="QKP1420" s="333"/>
      <c r="QKQ1420" s="333"/>
      <c r="QKR1420" s="333"/>
      <c r="QKS1420" s="333"/>
      <c r="QKT1420" s="333"/>
      <c r="QKU1420" s="333"/>
      <c r="QKV1420" s="333"/>
      <c r="QKW1420" s="333"/>
      <c r="QKX1420" s="333"/>
      <c r="QKY1420" s="333"/>
      <c r="QKZ1420" s="333"/>
      <c r="QLA1420" s="333"/>
      <c r="QLB1420" s="333"/>
      <c r="QLC1420" s="333"/>
      <c r="QLD1420" s="333"/>
      <c r="QLE1420" s="333"/>
      <c r="QLF1420" s="333"/>
      <c r="QLG1420" s="333"/>
      <c r="QLH1420" s="333"/>
      <c r="QLI1420" s="333"/>
      <c r="QLJ1420" s="333"/>
      <c r="QLK1420" s="333"/>
      <c r="QLL1420" s="333"/>
      <c r="QLM1420" s="333"/>
      <c r="QLN1420" s="333"/>
      <c r="QLO1420" s="333"/>
      <c r="QLP1420" s="333"/>
      <c r="QLQ1420" s="333"/>
      <c r="QLR1420" s="333"/>
      <c r="QLS1420" s="333"/>
      <c r="QLT1420" s="333"/>
      <c r="QLU1420" s="333"/>
      <c r="QLV1420" s="333"/>
      <c r="QLW1420" s="333"/>
      <c r="QLX1420" s="333"/>
      <c r="QLY1420" s="333"/>
      <c r="QLZ1420" s="333"/>
      <c r="QMA1420" s="333"/>
      <c r="QMB1420" s="333"/>
      <c r="QMC1420" s="333"/>
      <c r="QMD1420" s="333"/>
      <c r="QME1420" s="333"/>
      <c r="QMF1420" s="333"/>
      <c r="QMG1420" s="333"/>
      <c r="QMH1420" s="333"/>
      <c r="QMI1420" s="333"/>
      <c r="QMJ1420" s="333"/>
      <c r="QMK1420" s="333"/>
      <c r="QML1420" s="333"/>
      <c r="QMM1420" s="333"/>
      <c r="QMN1420" s="333"/>
      <c r="QMO1420" s="333"/>
      <c r="QMP1420" s="333"/>
      <c r="QMQ1420" s="333"/>
      <c r="QMR1420" s="333"/>
      <c r="QMS1420" s="333"/>
      <c r="QMT1420" s="333"/>
      <c r="QMU1420" s="333"/>
      <c r="QMV1420" s="333"/>
      <c r="QMW1420" s="333"/>
      <c r="QMX1420" s="333"/>
      <c r="QMY1420" s="333"/>
      <c r="QMZ1420" s="333"/>
      <c r="QNA1420" s="333"/>
      <c r="QNB1420" s="333"/>
      <c r="QNC1420" s="333"/>
      <c r="QND1420" s="333"/>
      <c r="QNE1420" s="333"/>
      <c r="QNF1420" s="333"/>
      <c r="QNG1420" s="333"/>
      <c r="QNH1420" s="333"/>
      <c r="QNI1420" s="333"/>
      <c r="QNJ1420" s="333"/>
      <c r="QNK1420" s="333"/>
      <c r="QNL1420" s="333"/>
      <c r="QNM1420" s="333"/>
      <c r="QNN1420" s="333"/>
      <c r="QNO1420" s="333"/>
      <c r="QNP1420" s="333"/>
      <c r="QNQ1420" s="333"/>
      <c r="QNR1420" s="333"/>
      <c r="QNS1420" s="333"/>
      <c r="QNT1420" s="333"/>
      <c r="QNU1420" s="333"/>
      <c r="QNV1420" s="333"/>
      <c r="QNW1420" s="333"/>
      <c r="QNX1420" s="333"/>
      <c r="QNY1420" s="333"/>
      <c r="QNZ1420" s="333"/>
      <c r="QOA1420" s="333"/>
      <c r="QOB1420" s="333"/>
      <c r="QOC1420" s="333"/>
      <c r="QOD1420" s="333"/>
      <c r="QOE1420" s="333"/>
      <c r="QOF1420" s="333"/>
      <c r="QOG1420" s="333"/>
      <c r="QOH1420" s="333"/>
      <c r="QOI1420" s="333"/>
      <c r="QOJ1420" s="333"/>
      <c r="QOK1420" s="333"/>
      <c r="QOL1420" s="333"/>
      <c r="QOM1420" s="333"/>
      <c r="QON1420" s="333"/>
      <c r="QOO1420" s="333"/>
      <c r="QOP1420" s="333"/>
      <c r="QOQ1420" s="333"/>
      <c r="QOR1420" s="333"/>
      <c r="QOS1420" s="333"/>
      <c r="QOT1420" s="333"/>
      <c r="QOU1420" s="333"/>
      <c r="QOV1420" s="333"/>
      <c r="QOW1420" s="333"/>
      <c r="QOX1420" s="333"/>
      <c r="QOY1420" s="333"/>
      <c r="QOZ1420" s="333"/>
      <c r="QPA1420" s="333"/>
      <c r="QPB1420" s="333"/>
      <c r="QPC1420" s="333"/>
      <c r="QPD1420" s="333"/>
      <c r="QPE1420" s="333"/>
      <c r="QPF1420" s="333"/>
      <c r="QPG1420" s="333"/>
      <c r="QPH1420" s="333"/>
      <c r="QPI1420" s="333"/>
      <c r="QPJ1420" s="333"/>
      <c r="QPK1420" s="333"/>
      <c r="QPL1420" s="333"/>
      <c r="QPM1420" s="333"/>
      <c r="QPN1420" s="333"/>
      <c r="QPO1420" s="333"/>
      <c r="QPP1420" s="333"/>
      <c r="QPQ1420" s="333"/>
      <c r="QPR1420" s="333"/>
      <c r="QPS1420" s="333"/>
      <c r="QPT1420" s="333"/>
      <c r="QPU1420" s="333"/>
      <c r="QPV1420" s="333"/>
      <c r="QPW1420" s="333"/>
      <c r="QPX1420" s="333"/>
      <c r="QPY1420" s="333"/>
      <c r="QPZ1420" s="333"/>
      <c r="QQA1420" s="333"/>
      <c r="QQB1420" s="333"/>
      <c r="QQC1420" s="333"/>
      <c r="QQD1420" s="333"/>
      <c r="QQE1420" s="333"/>
      <c r="QQF1420" s="333"/>
      <c r="QQG1420" s="333"/>
      <c r="QQH1420" s="333"/>
      <c r="QQI1420" s="333"/>
      <c r="QQJ1420" s="333"/>
      <c r="QQK1420" s="333"/>
      <c r="QQL1420" s="333"/>
      <c r="QQM1420" s="333"/>
      <c r="QQN1420" s="333"/>
      <c r="QQO1420" s="333"/>
      <c r="QQP1420" s="333"/>
      <c r="QQQ1420" s="333"/>
      <c r="QQR1420" s="333"/>
      <c r="QQS1420" s="333"/>
      <c r="QQT1420" s="333"/>
      <c r="QQU1420" s="333"/>
      <c r="QQV1420" s="333"/>
      <c r="QQW1420" s="333"/>
      <c r="QQX1420" s="333"/>
      <c r="QQY1420" s="333"/>
      <c r="QQZ1420" s="333"/>
      <c r="QRA1420" s="333"/>
      <c r="QRB1420" s="333"/>
      <c r="QRC1420" s="333"/>
      <c r="QRD1420" s="333"/>
      <c r="QRE1420" s="333"/>
      <c r="QRF1420" s="333"/>
      <c r="QRG1420" s="333"/>
      <c r="QRH1420" s="333"/>
      <c r="QRI1420" s="333"/>
      <c r="QRJ1420" s="333"/>
      <c r="QRK1420" s="333"/>
      <c r="QRL1420" s="333"/>
      <c r="QRM1420" s="333"/>
      <c r="QRN1420" s="333"/>
      <c r="QRO1420" s="333"/>
      <c r="QRP1420" s="333"/>
      <c r="QRQ1420" s="333"/>
      <c r="QRR1420" s="333"/>
      <c r="QRS1420" s="333"/>
      <c r="QRT1420" s="333"/>
      <c r="QRU1420" s="333"/>
      <c r="QRV1420" s="333"/>
      <c r="QRW1420" s="333"/>
      <c r="QRX1420" s="333"/>
      <c r="QRY1420" s="333"/>
      <c r="QRZ1420" s="333"/>
      <c r="QSA1420" s="333"/>
      <c r="QSB1420" s="333"/>
      <c r="QSC1420" s="333"/>
      <c r="QSD1420" s="333"/>
      <c r="QSE1420" s="333"/>
      <c r="QSF1420" s="333"/>
      <c r="QSG1420" s="333"/>
      <c r="QSH1420" s="333"/>
      <c r="QSI1420" s="333"/>
      <c r="QSJ1420" s="333"/>
      <c r="QSK1420" s="333"/>
      <c r="QSL1420" s="333"/>
      <c r="QSM1420" s="333"/>
      <c r="QSN1420" s="333"/>
      <c r="QSO1420" s="333"/>
      <c r="QSP1420" s="333"/>
      <c r="QSQ1420" s="333"/>
      <c r="QSR1420" s="333"/>
      <c r="QSS1420" s="333"/>
      <c r="QST1420" s="333"/>
      <c r="QSU1420" s="333"/>
      <c r="QSV1420" s="333"/>
      <c r="QSW1420" s="333"/>
      <c r="QSX1420" s="333"/>
      <c r="QSY1420" s="333"/>
      <c r="QSZ1420" s="333"/>
      <c r="QTA1420" s="333"/>
      <c r="QTB1420" s="333"/>
      <c r="QTC1420" s="333"/>
      <c r="QTD1420" s="333"/>
      <c r="QTE1420" s="333"/>
      <c r="QTF1420" s="333"/>
      <c r="QTG1420" s="333"/>
      <c r="QTH1420" s="333"/>
      <c r="QTI1420" s="333"/>
      <c r="QTJ1420" s="333"/>
      <c r="QTK1420" s="333"/>
      <c r="QTL1420" s="333"/>
      <c r="QTM1420" s="333"/>
      <c r="QTN1420" s="333"/>
      <c r="QTO1420" s="333"/>
      <c r="QTP1420" s="333"/>
      <c r="QTQ1420" s="333"/>
      <c r="QTR1420" s="333"/>
      <c r="QTS1420" s="333"/>
      <c r="QTT1420" s="333"/>
      <c r="QTU1420" s="333"/>
      <c r="QTV1420" s="333"/>
      <c r="QTW1420" s="333"/>
      <c r="QTX1420" s="333"/>
      <c r="QTY1420" s="333"/>
      <c r="QTZ1420" s="333"/>
      <c r="QUA1420" s="333"/>
      <c r="QUB1420" s="333"/>
      <c r="QUC1420" s="333"/>
      <c r="QUD1420" s="333"/>
      <c r="QUE1420" s="333"/>
      <c r="QUF1420" s="333"/>
      <c r="QUG1420" s="333"/>
      <c r="QUH1420" s="333"/>
      <c r="QUI1420" s="333"/>
      <c r="QUJ1420" s="333"/>
      <c r="QUK1420" s="333"/>
      <c r="QUL1420" s="333"/>
      <c r="QUM1420" s="333"/>
      <c r="QUN1420" s="333"/>
      <c r="QUO1420" s="333"/>
      <c r="QUP1420" s="333"/>
      <c r="QUQ1420" s="333"/>
      <c r="QUR1420" s="333"/>
      <c r="QUS1420" s="333"/>
      <c r="QUT1420" s="333"/>
      <c r="QUU1420" s="333"/>
      <c r="QUV1420" s="333"/>
      <c r="QUW1420" s="333"/>
      <c r="QUX1420" s="333"/>
      <c r="QUY1420" s="333"/>
      <c r="QUZ1420" s="333"/>
      <c r="QVA1420" s="333"/>
      <c r="QVB1420" s="333"/>
      <c r="QVC1420" s="333"/>
      <c r="QVD1420" s="333"/>
      <c r="QVE1420" s="333"/>
      <c r="QVF1420" s="333"/>
      <c r="QVG1420" s="333"/>
      <c r="QVH1420" s="333"/>
      <c r="QVI1420" s="333"/>
      <c r="QVJ1420" s="333"/>
      <c r="QVK1420" s="333"/>
      <c r="QVL1420" s="333"/>
      <c r="QVM1420" s="333"/>
      <c r="QVN1420" s="333"/>
      <c r="QVO1420" s="333"/>
      <c r="QVP1420" s="333"/>
      <c r="QVQ1420" s="333"/>
      <c r="QVR1420" s="333"/>
      <c r="QVS1420" s="333"/>
      <c r="QVT1420" s="333"/>
      <c r="QVU1420" s="333"/>
      <c r="QVV1420" s="333"/>
      <c r="QVW1420" s="333"/>
      <c r="QVX1420" s="333"/>
      <c r="QVY1420" s="333"/>
      <c r="QVZ1420" s="333"/>
      <c r="QWA1420" s="333"/>
      <c r="QWB1420" s="333"/>
      <c r="QWC1420" s="333"/>
      <c r="QWD1420" s="333"/>
      <c r="QWE1420" s="333"/>
      <c r="QWF1420" s="333"/>
      <c r="QWG1420" s="333"/>
      <c r="QWH1420" s="333"/>
      <c r="QWI1420" s="333"/>
      <c r="QWJ1420" s="333"/>
      <c r="QWK1420" s="333"/>
      <c r="QWL1420" s="333"/>
      <c r="QWM1420" s="333"/>
      <c r="QWN1420" s="333"/>
      <c r="QWO1420" s="333"/>
      <c r="QWP1420" s="333"/>
      <c r="QWQ1420" s="333"/>
      <c r="QWR1420" s="333"/>
      <c r="QWS1420" s="333"/>
      <c r="QWT1420" s="333"/>
      <c r="QWU1420" s="333"/>
      <c r="QWV1420" s="333"/>
      <c r="QWW1420" s="333"/>
      <c r="QWX1420" s="333"/>
      <c r="QWY1420" s="333"/>
      <c r="QWZ1420" s="333"/>
      <c r="QXA1420" s="333"/>
      <c r="QXB1420" s="333"/>
      <c r="QXC1420" s="333"/>
      <c r="QXD1420" s="333"/>
      <c r="QXE1420" s="333"/>
      <c r="QXF1420" s="333"/>
      <c r="QXG1420" s="333"/>
      <c r="QXH1420" s="333"/>
      <c r="QXI1420" s="333"/>
      <c r="QXJ1420" s="333"/>
      <c r="QXK1420" s="333"/>
      <c r="QXL1420" s="333"/>
      <c r="QXM1420" s="333"/>
      <c r="QXN1420" s="333"/>
      <c r="QXO1420" s="333"/>
      <c r="QXP1420" s="333"/>
      <c r="QXQ1420" s="333"/>
      <c r="QXR1420" s="333"/>
      <c r="QXS1420" s="333"/>
      <c r="QXT1420" s="333"/>
      <c r="QXU1420" s="333"/>
      <c r="QXV1420" s="333"/>
      <c r="QXW1420" s="333"/>
      <c r="QXX1420" s="333"/>
      <c r="QXY1420" s="333"/>
      <c r="QXZ1420" s="333"/>
      <c r="QYA1420" s="333"/>
      <c r="QYB1420" s="333"/>
      <c r="QYC1420" s="333"/>
      <c r="QYD1420" s="333"/>
      <c r="QYE1420" s="333"/>
      <c r="QYF1420" s="333"/>
      <c r="QYG1420" s="333"/>
      <c r="QYH1420" s="333"/>
      <c r="QYI1420" s="333"/>
      <c r="QYJ1420" s="333"/>
      <c r="QYK1420" s="333"/>
      <c r="QYL1420" s="333"/>
      <c r="QYM1420" s="333"/>
      <c r="QYN1420" s="333"/>
      <c r="QYO1420" s="333"/>
      <c r="QYP1420" s="333"/>
      <c r="QYQ1420" s="333"/>
      <c r="QYR1420" s="333"/>
      <c r="QYS1420" s="333"/>
      <c r="QYT1420" s="333"/>
      <c r="QYU1420" s="333"/>
      <c r="QYV1420" s="333"/>
      <c r="QYW1420" s="333"/>
      <c r="QYX1420" s="333"/>
      <c r="QYY1420" s="333"/>
      <c r="QYZ1420" s="333"/>
      <c r="QZA1420" s="333"/>
      <c r="QZB1420" s="333"/>
      <c r="QZC1420" s="333"/>
      <c r="QZD1420" s="333"/>
      <c r="QZE1420" s="333"/>
      <c r="QZF1420" s="333"/>
      <c r="QZG1420" s="333"/>
      <c r="QZH1420" s="333"/>
      <c r="QZI1420" s="333"/>
      <c r="QZJ1420" s="333"/>
      <c r="QZK1420" s="333"/>
      <c r="QZL1420" s="333"/>
      <c r="QZM1420" s="333"/>
      <c r="QZN1420" s="333"/>
      <c r="QZO1420" s="333"/>
      <c r="QZP1420" s="333"/>
      <c r="QZQ1420" s="333"/>
      <c r="QZR1420" s="333"/>
      <c r="QZS1420" s="333"/>
      <c r="QZT1420" s="333"/>
      <c r="QZU1420" s="333"/>
      <c r="QZV1420" s="333"/>
      <c r="QZW1420" s="333"/>
      <c r="QZX1420" s="333"/>
      <c r="QZY1420" s="333"/>
      <c r="QZZ1420" s="333"/>
      <c r="RAA1420" s="333"/>
      <c r="RAB1420" s="333"/>
      <c r="RAC1420" s="333"/>
      <c r="RAD1420" s="333"/>
      <c r="RAE1420" s="333"/>
      <c r="RAF1420" s="333"/>
      <c r="RAG1420" s="333"/>
      <c r="RAH1420" s="333"/>
      <c r="RAI1420" s="333"/>
      <c r="RAJ1420" s="333"/>
      <c r="RAK1420" s="333"/>
      <c r="RAL1420" s="333"/>
      <c r="RAM1420" s="333"/>
      <c r="RAN1420" s="333"/>
      <c r="RAO1420" s="333"/>
      <c r="RAP1420" s="333"/>
      <c r="RAQ1420" s="333"/>
      <c r="RAR1420" s="333"/>
      <c r="RAS1420" s="333"/>
      <c r="RAT1420" s="333"/>
      <c r="RAU1420" s="333"/>
      <c r="RAV1420" s="333"/>
      <c r="RAW1420" s="333"/>
      <c r="RAX1420" s="333"/>
      <c r="RAY1420" s="333"/>
      <c r="RAZ1420" s="333"/>
      <c r="RBA1420" s="333"/>
      <c r="RBB1420" s="333"/>
      <c r="RBC1420" s="333"/>
      <c r="RBD1420" s="333"/>
      <c r="RBE1420" s="333"/>
      <c r="RBF1420" s="333"/>
      <c r="RBG1420" s="333"/>
      <c r="RBH1420" s="333"/>
      <c r="RBI1420" s="333"/>
      <c r="RBJ1420" s="333"/>
      <c r="RBK1420" s="333"/>
      <c r="RBL1420" s="333"/>
      <c r="RBM1420" s="333"/>
      <c r="RBN1420" s="333"/>
      <c r="RBO1420" s="333"/>
      <c r="RBP1420" s="333"/>
      <c r="RBQ1420" s="333"/>
      <c r="RBR1420" s="333"/>
      <c r="RBS1420" s="333"/>
      <c r="RBT1420" s="333"/>
      <c r="RBU1420" s="333"/>
      <c r="RBV1420" s="333"/>
      <c r="RBW1420" s="333"/>
      <c r="RBX1420" s="333"/>
      <c r="RBY1420" s="333"/>
      <c r="RBZ1420" s="333"/>
      <c r="RCA1420" s="333"/>
      <c r="RCB1420" s="333"/>
      <c r="RCC1420" s="333"/>
      <c r="RCD1420" s="333"/>
      <c r="RCE1420" s="333"/>
      <c r="RCF1420" s="333"/>
      <c r="RCG1420" s="333"/>
      <c r="RCH1420" s="333"/>
      <c r="RCI1420" s="333"/>
      <c r="RCJ1420" s="333"/>
      <c r="RCK1420" s="333"/>
      <c r="RCL1420" s="333"/>
      <c r="RCM1420" s="333"/>
      <c r="RCN1420" s="333"/>
      <c r="RCO1420" s="333"/>
      <c r="RCP1420" s="333"/>
      <c r="RCQ1420" s="333"/>
      <c r="RCR1420" s="333"/>
      <c r="RCS1420" s="333"/>
      <c r="RCT1420" s="333"/>
      <c r="RCU1420" s="333"/>
      <c r="RCV1420" s="333"/>
      <c r="RCW1420" s="333"/>
      <c r="RCX1420" s="333"/>
      <c r="RCY1420" s="333"/>
      <c r="RCZ1420" s="333"/>
      <c r="RDA1420" s="333"/>
      <c r="RDB1420" s="333"/>
      <c r="RDC1420" s="333"/>
      <c r="RDD1420" s="333"/>
      <c r="RDE1420" s="333"/>
      <c r="RDF1420" s="333"/>
      <c r="RDG1420" s="333"/>
      <c r="RDH1420" s="333"/>
      <c r="RDI1420" s="333"/>
      <c r="RDJ1420" s="333"/>
      <c r="RDK1420" s="333"/>
      <c r="RDL1420" s="333"/>
      <c r="RDM1420" s="333"/>
      <c r="RDN1420" s="333"/>
      <c r="RDO1420" s="333"/>
      <c r="RDP1420" s="333"/>
      <c r="RDQ1420" s="333"/>
      <c r="RDR1420" s="333"/>
      <c r="RDS1420" s="333"/>
      <c r="RDT1420" s="333"/>
      <c r="RDU1420" s="333"/>
      <c r="RDV1420" s="333"/>
      <c r="RDW1420" s="333"/>
      <c r="RDX1420" s="333"/>
      <c r="RDY1420" s="333"/>
      <c r="RDZ1420" s="333"/>
      <c r="REA1420" s="333"/>
      <c r="REB1420" s="333"/>
      <c r="REC1420" s="333"/>
      <c r="RED1420" s="333"/>
      <c r="REE1420" s="333"/>
      <c r="REF1420" s="333"/>
      <c r="REG1420" s="333"/>
      <c r="REH1420" s="333"/>
      <c r="REI1420" s="333"/>
      <c r="REJ1420" s="333"/>
      <c r="REK1420" s="333"/>
      <c r="REL1420" s="333"/>
      <c r="REM1420" s="333"/>
      <c r="REN1420" s="333"/>
      <c r="REO1420" s="333"/>
      <c r="REP1420" s="333"/>
      <c r="REQ1420" s="333"/>
      <c r="RER1420" s="333"/>
      <c r="RES1420" s="333"/>
      <c r="RET1420" s="333"/>
      <c r="REU1420" s="333"/>
      <c r="REV1420" s="333"/>
      <c r="REW1420" s="333"/>
      <c r="REX1420" s="333"/>
      <c r="REY1420" s="333"/>
      <c r="REZ1420" s="333"/>
      <c r="RFA1420" s="333"/>
      <c r="RFB1420" s="333"/>
      <c r="RFC1420" s="333"/>
      <c r="RFD1420" s="333"/>
      <c r="RFE1420" s="333"/>
      <c r="RFF1420" s="333"/>
      <c r="RFG1420" s="333"/>
      <c r="RFH1420" s="333"/>
      <c r="RFI1420" s="333"/>
      <c r="RFJ1420" s="333"/>
      <c r="RFK1420" s="333"/>
      <c r="RFL1420" s="333"/>
      <c r="RFM1420" s="333"/>
      <c r="RFN1420" s="333"/>
      <c r="RFO1420" s="333"/>
      <c r="RFP1420" s="333"/>
      <c r="RFQ1420" s="333"/>
      <c r="RFR1420" s="333"/>
      <c r="RFS1420" s="333"/>
      <c r="RFT1420" s="333"/>
      <c r="RFU1420" s="333"/>
      <c r="RFV1420" s="333"/>
      <c r="RFW1420" s="333"/>
      <c r="RFX1420" s="333"/>
      <c r="RFY1420" s="333"/>
      <c r="RFZ1420" s="333"/>
      <c r="RGA1420" s="333"/>
      <c r="RGB1420" s="333"/>
      <c r="RGC1420" s="333"/>
      <c r="RGD1420" s="333"/>
      <c r="RGE1420" s="333"/>
      <c r="RGF1420" s="333"/>
      <c r="RGG1420" s="333"/>
      <c r="RGH1420" s="333"/>
      <c r="RGI1420" s="333"/>
      <c r="RGJ1420" s="333"/>
      <c r="RGK1420" s="333"/>
      <c r="RGL1420" s="333"/>
      <c r="RGM1420" s="333"/>
      <c r="RGN1420" s="333"/>
      <c r="RGO1420" s="333"/>
      <c r="RGP1420" s="333"/>
      <c r="RGQ1420" s="333"/>
      <c r="RGR1420" s="333"/>
      <c r="RGS1420" s="333"/>
      <c r="RGT1420" s="333"/>
      <c r="RGU1420" s="333"/>
      <c r="RGV1420" s="333"/>
      <c r="RGW1420" s="333"/>
      <c r="RGX1420" s="333"/>
      <c r="RGY1420" s="333"/>
      <c r="RGZ1420" s="333"/>
      <c r="RHA1420" s="333"/>
      <c r="RHB1420" s="333"/>
      <c r="RHC1420" s="333"/>
      <c r="RHD1420" s="333"/>
      <c r="RHE1420" s="333"/>
      <c r="RHF1420" s="333"/>
      <c r="RHG1420" s="333"/>
      <c r="RHH1420" s="333"/>
      <c r="RHI1420" s="333"/>
      <c r="RHJ1420" s="333"/>
      <c r="RHK1420" s="333"/>
      <c r="RHL1420" s="333"/>
      <c r="RHM1420" s="333"/>
      <c r="RHN1420" s="333"/>
      <c r="RHO1420" s="333"/>
      <c r="RHP1420" s="333"/>
      <c r="RHQ1420" s="333"/>
      <c r="RHR1420" s="333"/>
      <c r="RHS1420" s="333"/>
      <c r="RHT1420" s="333"/>
      <c r="RHU1420" s="333"/>
      <c r="RHV1420" s="333"/>
      <c r="RHW1420" s="333"/>
      <c r="RHX1420" s="333"/>
      <c r="RHY1420" s="333"/>
      <c r="RHZ1420" s="333"/>
      <c r="RIA1420" s="333"/>
      <c r="RIB1420" s="333"/>
      <c r="RIC1420" s="333"/>
      <c r="RID1420" s="333"/>
      <c r="RIE1420" s="333"/>
      <c r="RIF1420" s="333"/>
      <c r="RIG1420" s="333"/>
      <c r="RIH1420" s="333"/>
      <c r="RII1420" s="333"/>
      <c r="RIJ1420" s="333"/>
      <c r="RIK1420" s="333"/>
      <c r="RIL1420" s="333"/>
      <c r="RIM1420" s="333"/>
      <c r="RIN1420" s="333"/>
      <c r="RIO1420" s="333"/>
      <c r="RIP1420" s="333"/>
      <c r="RIQ1420" s="333"/>
      <c r="RIR1420" s="333"/>
      <c r="RIS1420" s="333"/>
      <c r="RIT1420" s="333"/>
      <c r="RIU1420" s="333"/>
      <c r="RIV1420" s="333"/>
      <c r="RIW1420" s="333"/>
      <c r="RIX1420" s="333"/>
      <c r="RIY1420" s="333"/>
      <c r="RIZ1420" s="333"/>
      <c r="RJA1420" s="333"/>
      <c r="RJB1420" s="333"/>
      <c r="RJC1420" s="333"/>
      <c r="RJD1420" s="333"/>
      <c r="RJE1420" s="333"/>
      <c r="RJF1420" s="333"/>
      <c r="RJG1420" s="333"/>
      <c r="RJH1420" s="333"/>
      <c r="RJI1420" s="333"/>
      <c r="RJJ1420" s="333"/>
      <c r="RJK1420" s="333"/>
      <c r="RJL1420" s="333"/>
      <c r="RJM1420" s="333"/>
      <c r="RJN1420" s="333"/>
      <c r="RJO1420" s="333"/>
      <c r="RJP1420" s="333"/>
      <c r="RJQ1420" s="333"/>
      <c r="RJR1420" s="333"/>
      <c r="RJS1420" s="333"/>
      <c r="RJT1420" s="333"/>
      <c r="RJU1420" s="333"/>
      <c r="RJV1420" s="333"/>
      <c r="RJW1420" s="333"/>
      <c r="RJX1420" s="333"/>
      <c r="RJY1420" s="333"/>
      <c r="RJZ1420" s="333"/>
      <c r="RKA1420" s="333"/>
      <c r="RKB1420" s="333"/>
      <c r="RKC1420" s="333"/>
      <c r="RKD1420" s="333"/>
      <c r="RKE1420" s="333"/>
      <c r="RKF1420" s="333"/>
      <c r="RKG1420" s="333"/>
      <c r="RKH1420" s="333"/>
      <c r="RKI1420" s="333"/>
      <c r="RKJ1420" s="333"/>
      <c r="RKK1420" s="333"/>
      <c r="RKL1420" s="333"/>
      <c r="RKM1420" s="333"/>
      <c r="RKN1420" s="333"/>
      <c r="RKO1420" s="333"/>
      <c r="RKP1420" s="333"/>
      <c r="RKQ1420" s="333"/>
      <c r="RKR1420" s="333"/>
      <c r="RKS1420" s="333"/>
      <c r="RKT1420" s="333"/>
      <c r="RKU1420" s="333"/>
      <c r="RKV1420" s="333"/>
      <c r="RKW1420" s="333"/>
      <c r="RKX1420" s="333"/>
      <c r="RKY1420" s="333"/>
      <c r="RKZ1420" s="333"/>
      <c r="RLA1420" s="333"/>
      <c r="RLB1420" s="333"/>
      <c r="RLC1420" s="333"/>
      <c r="RLD1420" s="333"/>
      <c r="RLE1420" s="333"/>
      <c r="RLF1420" s="333"/>
      <c r="RLG1420" s="333"/>
      <c r="RLH1420" s="333"/>
      <c r="RLI1420" s="333"/>
      <c r="RLJ1420" s="333"/>
      <c r="RLK1420" s="333"/>
      <c r="RLL1420" s="333"/>
      <c r="RLM1420" s="333"/>
      <c r="RLN1420" s="333"/>
      <c r="RLO1420" s="333"/>
      <c r="RLP1420" s="333"/>
      <c r="RLQ1420" s="333"/>
      <c r="RLR1420" s="333"/>
      <c r="RLS1420" s="333"/>
      <c r="RLT1420" s="333"/>
      <c r="RLU1420" s="333"/>
      <c r="RLV1420" s="333"/>
      <c r="RLW1420" s="333"/>
      <c r="RLX1420" s="333"/>
      <c r="RLY1420" s="333"/>
      <c r="RLZ1420" s="333"/>
      <c r="RMA1420" s="333"/>
      <c r="RMB1420" s="333"/>
      <c r="RMC1420" s="333"/>
      <c r="RMD1420" s="333"/>
      <c r="RME1420" s="333"/>
      <c r="RMF1420" s="333"/>
      <c r="RMG1420" s="333"/>
      <c r="RMH1420" s="333"/>
      <c r="RMI1420" s="333"/>
      <c r="RMJ1420" s="333"/>
      <c r="RMK1420" s="333"/>
      <c r="RML1420" s="333"/>
      <c r="RMM1420" s="333"/>
      <c r="RMN1420" s="333"/>
      <c r="RMO1420" s="333"/>
      <c r="RMP1420" s="333"/>
      <c r="RMQ1420" s="333"/>
      <c r="RMR1420" s="333"/>
      <c r="RMS1420" s="333"/>
      <c r="RMT1420" s="333"/>
      <c r="RMU1420" s="333"/>
      <c r="RMV1420" s="333"/>
      <c r="RMW1420" s="333"/>
      <c r="RMX1420" s="333"/>
      <c r="RMY1420" s="333"/>
      <c r="RMZ1420" s="333"/>
      <c r="RNA1420" s="333"/>
      <c r="RNB1420" s="333"/>
      <c r="RNC1420" s="333"/>
      <c r="RND1420" s="333"/>
      <c r="RNE1420" s="333"/>
      <c r="RNF1420" s="333"/>
      <c r="RNG1420" s="333"/>
      <c r="RNH1420" s="333"/>
      <c r="RNI1420" s="333"/>
      <c r="RNJ1420" s="333"/>
      <c r="RNK1420" s="333"/>
      <c r="RNL1420" s="333"/>
      <c r="RNM1420" s="333"/>
      <c r="RNN1420" s="333"/>
      <c r="RNO1420" s="333"/>
      <c r="RNP1420" s="333"/>
      <c r="RNQ1420" s="333"/>
      <c r="RNR1420" s="333"/>
      <c r="RNS1420" s="333"/>
      <c r="RNT1420" s="333"/>
      <c r="RNU1420" s="333"/>
      <c r="RNV1420" s="333"/>
      <c r="RNW1420" s="333"/>
      <c r="RNX1420" s="333"/>
      <c r="RNY1420" s="333"/>
      <c r="RNZ1420" s="333"/>
      <c r="ROA1420" s="333"/>
      <c r="ROB1420" s="333"/>
      <c r="ROC1420" s="333"/>
      <c r="ROD1420" s="333"/>
      <c r="ROE1420" s="333"/>
      <c r="ROF1420" s="333"/>
      <c r="ROG1420" s="333"/>
      <c r="ROH1420" s="333"/>
      <c r="ROI1420" s="333"/>
      <c r="ROJ1420" s="333"/>
      <c r="ROK1420" s="333"/>
      <c r="ROL1420" s="333"/>
      <c r="ROM1420" s="333"/>
      <c r="RON1420" s="333"/>
      <c r="ROO1420" s="333"/>
      <c r="ROP1420" s="333"/>
      <c r="ROQ1420" s="333"/>
      <c r="ROR1420" s="333"/>
      <c r="ROS1420" s="333"/>
      <c r="ROT1420" s="333"/>
      <c r="ROU1420" s="333"/>
      <c r="ROV1420" s="333"/>
      <c r="ROW1420" s="333"/>
      <c r="ROX1420" s="333"/>
      <c r="ROY1420" s="333"/>
      <c r="ROZ1420" s="333"/>
      <c r="RPA1420" s="333"/>
      <c r="RPB1420" s="333"/>
      <c r="RPC1420" s="333"/>
      <c r="RPD1420" s="333"/>
      <c r="RPE1420" s="333"/>
      <c r="RPF1420" s="333"/>
      <c r="RPG1420" s="333"/>
      <c r="RPH1420" s="333"/>
      <c r="RPI1420" s="333"/>
      <c r="RPJ1420" s="333"/>
      <c r="RPK1420" s="333"/>
      <c r="RPL1420" s="333"/>
      <c r="RPM1420" s="333"/>
      <c r="RPN1420" s="333"/>
      <c r="RPO1420" s="333"/>
      <c r="RPP1420" s="333"/>
      <c r="RPQ1420" s="333"/>
      <c r="RPR1420" s="333"/>
      <c r="RPS1420" s="333"/>
      <c r="RPT1420" s="333"/>
      <c r="RPU1420" s="333"/>
      <c r="RPV1420" s="333"/>
      <c r="RPW1420" s="333"/>
      <c r="RPX1420" s="333"/>
      <c r="RPY1420" s="333"/>
      <c r="RPZ1420" s="333"/>
      <c r="RQA1420" s="333"/>
      <c r="RQB1420" s="333"/>
      <c r="RQC1420" s="333"/>
      <c r="RQD1420" s="333"/>
      <c r="RQE1420" s="333"/>
      <c r="RQF1420" s="333"/>
      <c r="RQG1420" s="333"/>
      <c r="RQH1420" s="333"/>
      <c r="RQI1420" s="333"/>
      <c r="RQJ1420" s="333"/>
      <c r="RQK1420" s="333"/>
      <c r="RQL1420" s="333"/>
      <c r="RQM1420" s="333"/>
      <c r="RQN1420" s="333"/>
      <c r="RQO1420" s="333"/>
      <c r="RQP1420" s="333"/>
      <c r="RQQ1420" s="333"/>
      <c r="RQR1420" s="333"/>
      <c r="RQS1420" s="333"/>
      <c r="RQT1420" s="333"/>
      <c r="RQU1420" s="333"/>
      <c r="RQV1420" s="333"/>
      <c r="RQW1420" s="333"/>
      <c r="RQX1420" s="333"/>
      <c r="RQY1420" s="333"/>
      <c r="RQZ1420" s="333"/>
      <c r="RRA1420" s="333"/>
      <c r="RRB1420" s="333"/>
      <c r="RRC1420" s="333"/>
      <c r="RRD1420" s="333"/>
      <c r="RRE1420" s="333"/>
      <c r="RRF1420" s="333"/>
      <c r="RRG1420" s="333"/>
      <c r="RRH1420" s="333"/>
      <c r="RRI1420" s="333"/>
      <c r="RRJ1420" s="333"/>
      <c r="RRK1420" s="333"/>
      <c r="RRL1420" s="333"/>
      <c r="RRM1420" s="333"/>
      <c r="RRN1420" s="333"/>
      <c r="RRO1420" s="333"/>
      <c r="RRP1420" s="333"/>
      <c r="RRQ1420" s="333"/>
      <c r="RRR1420" s="333"/>
      <c r="RRS1420" s="333"/>
      <c r="RRT1420" s="333"/>
      <c r="RRU1420" s="333"/>
      <c r="RRV1420" s="333"/>
      <c r="RRW1420" s="333"/>
      <c r="RRX1420" s="333"/>
      <c r="RRY1420" s="333"/>
      <c r="RRZ1420" s="333"/>
      <c r="RSA1420" s="333"/>
      <c r="RSB1420" s="333"/>
      <c r="RSC1420" s="333"/>
      <c r="RSD1420" s="333"/>
      <c r="RSE1420" s="333"/>
      <c r="RSF1420" s="333"/>
      <c r="RSG1420" s="333"/>
      <c r="RSH1420" s="333"/>
      <c r="RSI1420" s="333"/>
      <c r="RSJ1420" s="333"/>
      <c r="RSK1420" s="333"/>
      <c r="RSL1420" s="333"/>
      <c r="RSM1420" s="333"/>
      <c r="RSN1420" s="333"/>
      <c r="RSO1420" s="333"/>
      <c r="RSP1420" s="333"/>
      <c r="RSQ1420" s="333"/>
      <c r="RSR1420" s="333"/>
      <c r="RSS1420" s="333"/>
      <c r="RST1420" s="333"/>
      <c r="RSU1420" s="333"/>
      <c r="RSV1420" s="333"/>
      <c r="RSW1420" s="333"/>
      <c r="RSX1420" s="333"/>
      <c r="RSY1420" s="333"/>
      <c r="RSZ1420" s="333"/>
      <c r="RTA1420" s="333"/>
      <c r="RTB1420" s="333"/>
      <c r="RTC1420" s="333"/>
      <c r="RTD1420" s="333"/>
      <c r="RTE1420" s="333"/>
      <c r="RTF1420" s="333"/>
      <c r="RTG1420" s="333"/>
      <c r="RTH1420" s="333"/>
      <c r="RTI1420" s="333"/>
      <c r="RTJ1420" s="333"/>
      <c r="RTK1420" s="333"/>
      <c r="RTL1420" s="333"/>
      <c r="RTM1420" s="333"/>
      <c r="RTN1420" s="333"/>
      <c r="RTO1420" s="333"/>
      <c r="RTP1420" s="333"/>
      <c r="RTQ1420" s="333"/>
      <c r="RTR1420" s="333"/>
      <c r="RTS1420" s="333"/>
      <c r="RTT1420" s="333"/>
      <c r="RTU1420" s="333"/>
      <c r="RTV1420" s="333"/>
      <c r="RTW1420" s="333"/>
      <c r="RTX1420" s="333"/>
      <c r="RTY1420" s="333"/>
      <c r="RTZ1420" s="333"/>
      <c r="RUA1420" s="333"/>
      <c r="RUB1420" s="333"/>
      <c r="RUC1420" s="333"/>
      <c r="RUD1420" s="333"/>
      <c r="RUE1420" s="333"/>
      <c r="RUF1420" s="333"/>
      <c r="RUG1420" s="333"/>
      <c r="RUH1420" s="333"/>
      <c r="RUI1420" s="333"/>
      <c r="RUJ1420" s="333"/>
      <c r="RUK1420" s="333"/>
      <c r="RUL1420" s="333"/>
      <c r="RUM1420" s="333"/>
      <c r="RUN1420" s="333"/>
      <c r="RUO1420" s="333"/>
      <c r="RUP1420" s="333"/>
      <c r="RUQ1420" s="333"/>
      <c r="RUR1420" s="333"/>
      <c r="RUS1420" s="333"/>
      <c r="RUT1420" s="333"/>
      <c r="RUU1420" s="333"/>
      <c r="RUV1420" s="333"/>
      <c r="RUW1420" s="333"/>
      <c r="RUX1420" s="333"/>
      <c r="RUY1420" s="333"/>
      <c r="RUZ1420" s="333"/>
      <c r="RVA1420" s="333"/>
      <c r="RVB1420" s="333"/>
      <c r="RVC1420" s="333"/>
      <c r="RVD1420" s="333"/>
      <c r="RVE1420" s="333"/>
      <c r="RVF1420" s="333"/>
      <c r="RVG1420" s="333"/>
      <c r="RVH1420" s="333"/>
      <c r="RVI1420" s="333"/>
      <c r="RVJ1420" s="333"/>
      <c r="RVK1420" s="333"/>
      <c r="RVL1420" s="333"/>
      <c r="RVM1420" s="333"/>
      <c r="RVN1420" s="333"/>
      <c r="RVO1420" s="333"/>
      <c r="RVP1420" s="333"/>
      <c r="RVQ1420" s="333"/>
      <c r="RVR1420" s="333"/>
      <c r="RVS1420" s="333"/>
      <c r="RVT1420" s="333"/>
      <c r="RVU1420" s="333"/>
      <c r="RVV1420" s="333"/>
      <c r="RVW1420" s="333"/>
      <c r="RVX1420" s="333"/>
      <c r="RVY1420" s="333"/>
      <c r="RVZ1420" s="333"/>
      <c r="RWA1420" s="333"/>
      <c r="RWB1420" s="333"/>
      <c r="RWC1420" s="333"/>
      <c r="RWD1420" s="333"/>
      <c r="RWE1420" s="333"/>
      <c r="RWF1420" s="333"/>
      <c r="RWG1420" s="333"/>
      <c r="RWH1420" s="333"/>
      <c r="RWI1420" s="333"/>
      <c r="RWJ1420" s="333"/>
      <c r="RWK1420" s="333"/>
      <c r="RWL1420" s="333"/>
      <c r="RWM1420" s="333"/>
      <c r="RWN1420" s="333"/>
      <c r="RWO1420" s="333"/>
      <c r="RWP1420" s="333"/>
      <c r="RWQ1420" s="333"/>
      <c r="RWR1420" s="333"/>
      <c r="RWS1420" s="333"/>
      <c r="RWT1420" s="333"/>
      <c r="RWU1420" s="333"/>
      <c r="RWV1420" s="333"/>
      <c r="RWW1420" s="333"/>
      <c r="RWX1420" s="333"/>
      <c r="RWY1420" s="333"/>
      <c r="RWZ1420" s="333"/>
      <c r="RXA1420" s="333"/>
      <c r="RXB1420" s="333"/>
      <c r="RXC1420" s="333"/>
      <c r="RXD1420" s="333"/>
      <c r="RXE1420" s="333"/>
      <c r="RXF1420" s="333"/>
      <c r="RXG1420" s="333"/>
      <c r="RXH1420" s="333"/>
      <c r="RXI1420" s="333"/>
      <c r="RXJ1420" s="333"/>
      <c r="RXK1420" s="333"/>
      <c r="RXL1420" s="333"/>
      <c r="RXM1420" s="333"/>
      <c r="RXN1420" s="333"/>
      <c r="RXO1420" s="333"/>
      <c r="RXP1420" s="333"/>
      <c r="RXQ1420" s="333"/>
      <c r="RXR1420" s="333"/>
      <c r="RXS1420" s="333"/>
      <c r="RXT1420" s="333"/>
      <c r="RXU1420" s="333"/>
      <c r="RXV1420" s="333"/>
      <c r="RXW1420" s="333"/>
      <c r="RXX1420" s="333"/>
      <c r="RXY1420" s="333"/>
      <c r="RXZ1420" s="333"/>
      <c r="RYA1420" s="333"/>
      <c r="RYB1420" s="333"/>
      <c r="RYC1420" s="333"/>
      <c r="RYD1420" s="333"/>
      <c r="RYE1420" s="333"/>
      <c r="RYF1420" s="333"/>
      <c r="RYG1420" s="333"/>
      <c r="RYH1420" s="333"/>
      <c r="RYI1420" s="333"/>
      <c r="RYJ1420" s="333"/>
      <c r="RYK1420" s="333"/>
      <c r="RYL1420" s="333"/>
      <c r="RYM1420" s="333"/>
      <c r="RYN1420" s="333"/>
      <c r="RYO1420" s="333"/>
      <c r="RYP1420" s="333"/>
      <c r="RYQ1420" s="333"/>
      <c r="RYR1420" s="333"/>
      <c r="RYS1420" s="333"/>
      <c r="RYT1420" s="333"/>
      <c r="RYU1420" s="333"/>
      <c r="RYV1420" s="333"/>
      <c r="RYW1420" s="333"/>
      <c r="RYX1420" s="333"/>
      <c r="RYY1420" s="333"/>
      <c r="RYZ1420" s="333"/>
      <c r="RZA1420" s="333"/>
      <c r="RZB1420" s="333"/>
      <c r="RZC1420" s="333"/>
      <c r="RZD1420" s="333"/>
      <c r="RZE1420" s="333"/>
      <c r="RZF1420" s="333"/>
      <c r="RZG1420" s="333"/>
      <c r="RZH1420" s="333"/>
      <c r="RZI1420" s="333"/>
      <c r="RZJ1420" s="333"/>
      <c r="RZK1420" s="333"/>
      <c r="RZL1420" s="333"/>
      <c r="RZM1420" s="333"/>
      <c r="RZN1420" s="333"/>
      <c r="RZO1420" s="333"/>
      <c r="RZP1420" s="333"/>
      <c r="RZQ1420" s="333"/>
      <c r="RZR1420" s="333"/>
      <c r="RZS1420" s="333"/>
      <c r="RZT1420" s="333"/>
      <c r="RZU1420" s="333"/>
      <c r="RZV1420" s="333"/>
      <c r="RZW1420" s="333"/>
      <c r="RZX1420" s="333"/>
      <c r="RZY1420" s="333"/>
      <c r="RZZ1420" s="333"/>
      <c r="SAA1420" s="333"/>
      <c r="SAB1420" s="333"/>
      <c r="SAC1420" s="333"/>
      <c r="SAD1420" s="333"/>
      <c r="SAE1420" s="333"/>
      <c r="SAF1420" s="333"/>
      <c r="SAG1420" s="333"/>
      <c r="SAH1420" s="333"/>
      <c r="SAI1420" s="333"/>
      <c r="SAJ1420" s="333"/>
      <c r="SAK1420" s="333"/>
      <c r="SAL1420" s="333"/>
      <c r="SAM1420" s="333"/>
      <c r="SAN1420" s="333"/>
      <c r="SAO1420" s="333"/>
      <c r="SAP1420" s="333"/>
      <c r="SAQ1420" s="333"/>
      <c r="SAR1420" s="333"/>
      <c r="SAS1420" s="333"/>
      <c r="SAT1420" s="333"/>
      <c r="SAU1420" s="333"/>
      <c r="SAV1420" s="333"/>
      <c r="SAW1420" s="333"/>
      <c r="SAX1420" s="333"/>
      <c r="SAY1420" s="333"/>
      <c r="SAZ1420" s="333"/>
      <c r="SBA1420" s="333"/>
      <c r="SBB1420" s="333"/>
      <c r="SBC1420" s="333"/>
      <c r="SBD1420" s="333"/>
      <c r="SBE1420" s="333"/>
      <c r="SBF1420" s="333"/>
      <c r="SBG1420" s="333"/>
      <c r="SBH1420" s="333"/>
      <c r="SBI1420" s="333"/>
      <c r="SBJ1420" s="333"/>
      <c r="SBK1420" s="333"/>
      <c r="SBL1420" s="333"/>
      <c r="SBM1420" s="333"/>
      <c r="SBN1420" s="333"/>
      <c r="SBO1420" s="333"/>
      <c r="SBP1420" s="333"/>
      <c r="SBQ1420" s="333"/>
      <c r="SBR1420" s="333"/>
      <c r="SBS1420" s="333"/>
      <c r="SBT1420" s="333"/>
      <c r="SBU1420" s="333"/>
      <c r="SBV1420" s="333"/>
      <c r="SBW1420" s="333"/>
      <c r="SBX1420" s="333"/>
      <c r="SBY1420" s="333"/>
      <c r="SBZ1420" s="333"/>
      <c r="SCA1420" s="333"/>
      <c r="SCB1420" s="333"/>
      <c r="SCC1420" s="333"/>
      <c r="SCD1420" s="333"/>
      <c r="SCE1420" s="333"/>
      <c r="SCF1420" s="333"/>
      <c r="SCG1420" s="333"/>
      <c r="SCH1420" s="333"/>
      <c r="SCI1420" s="333"/>
      <c r="SCJ1420" s="333"/>
      <c r="SCK1420" s="333"/>
      <c r="SCL1420" s="333"/>
      <c r="SCM1420" s="333"/>
      <c r="SCN1420" s="333"/>
      <c r="SCO1420" s="333"/>
      <c r="SCP1420" s="333"/>
      <c r="SCQ1420" s="333"/>
      <c r="SCR1420" s="333"/>
      <c r="SCS1420" s="333"/>
      <c r="SCT1420" s="333"/>
      <c r="SCU1420" s="333"/>
      <c r="SCV1420" s="333"/>
      <c r="SCW1420" s="333"/>
      <c r="SCX1420" s="333"/>
      <c r="SCY1420" s="333"/>
      <c r="SCZ1420" s="333"/>
      <c r="SDA1420" s="333"/>
      <c r="SDB1420" s="333"/>
      <c r="SDC1420" s="333"/>
      <c r="SDD1420" s="333"/>
      <c r="SDE1420" s="333"/>
      <c r="SDF1420" s="333"/>
      <c r="SDG1420" s="333"/>
      <c r="SDH1420" s="333"/>
      <c r="SDI1420" s="333"/>
      <c r="SDJ1420" s="333"/>
      <c r="SDK1420" s="333"/>
      <c r="SDL1420" s="333"/>
      <c r="SDM1420" s="333"/>
      <c r="SDN1420" s="333"/>
      <c r="SDO1420" s="333"/>
      <c r="SDP1420" s="333"/>
      <c r="SDQ1420" s="333"/>
      <c r="SDR1420" s="333"/>
      <c r="SDS1420" s="333"/>
      <c r="SDT1420" s="333"/>
      <c r="SDU1420" s="333"/>
      <c r="SDV1420" s="333"/>
      <c r="SDW1420" s="333"/>
      <c r="SDX1420" s="333"/>
      <c r="SDY1420" s="333"/>
      <c r="SDZ1420" s="333"/>
      <c r="SEA1420" s="333"/>
      <c r="SEB1420" s="333"/>
      <c r="SEC1420" s="333"/>
      <c r="SED1420" s="333"/>
      <c r="SEE1420" s="333"/>
      <c r="SEF1420" s="333"/>
      <c r="SEG1420" s="333"/>
      <c r="SEH1420" s="333"/>
      <c r="SEI1420" s="333"/>
      <c r="SEJ1420" s="333"/>
      <c r="SEK1420" s="333"/>
      <c r="SEL1420" s="333"/>
      <c r="SEM1420" s="333"/>
      <c r="SEN1420" s="333"/>
      <c r="SEO1420" s="333"/>
      <c r="SEP1420" s="333"/>
      <c r="SEQ1420" s="333"/>
      <c r="SER1420" s="333"/>
      <c r="SES1420" s="333"/>
      <c r="SET1420" s="333"/>
      <c r="SEU1420" s="333"/>
      <c r="SEV1420" s="333"/>
      <c r="SEW1420" s="333"/>
      <c r="SEX1420" s="333"/>
      <c r="SEY1420" s="333"/>
      <c r="SEZ1420" s="333"/>
      <c r="SFA1420" s="333"/>
      <c r="SFB1420" s="333"/>
      <c r="SFC1420" s="333"/>
      <c r="SFD1420" s="333"/>
      <c r="SFE1420" s="333"/>
      <c r="SFF1420" s="333"/>
      <c r="SFG1420" s="333"/>
      <c r="SFH1420" s="333"/>
      <c r="SFI1420" s="333"/>
      <c r="SFJ1420" s="333"/>
      <c r="SFK1420" s="333"/>
      <c r="SFL1420" s="333"/>
      <c r="SFM1420" s="333"/>
      <c r="SFN1420" s="333"/>
      <c r="SFO1420" s="333"/>
      <c r="SFP1420" s="333"/>
      <c r="SFQ1420" s="333"/>
      <c r="SFR1420" s="333"/>
      <c r="SFS1420" s="333"/>
      <c r="SFT1420" s="333"/>
      <c r="SFU1420" s="333"/>
      <c r="SFV1420" s="333"/>
      <c r="SFW1420" s="333"/>
      <c r="SFX1420" s="333"/>
      <c r="SFY1420" s="333"/>
      <c r="SFZ1420" s="333"/>
      <c r="SGA1420" s="333"/>
      <c r="SGB1420" s="333"/>
      <c r="SGC1420" s="333"/>
      <c r="SGD1420" s="333"/>
      <c r="SGE1420" s="333"/>
      <c r="SGF1420" s="333"/>
      <c r="SGG1420" s="333"/>
      <c r="SGH1420" s="333"/>
      <c r="SGI1420" s="333"/>
      <c r="SGJ1420" s="333"/>
      <c r="SGK1420" s="333"/>
      <c r="SGL1420" s="333"/>
      <c r="SGM1420" s="333"/>
      <c r="SGN1420" s="333"/>
      <c r="SGO1420" s="333"/>
      <c r="SGP1420" s="333"/>
      <c r="SGQ1420" s="333"/>
      <c r="SGR1420" s="333"/>
      <c r="SGS1420" s="333"/>
      <c r="SGT1420" s="333"/>
      <c r="SGU1420" s="333"/>
      <c r="SGV1420" s="333"/>
      <c r="SGW1420" s="333"/>
      <c r="SGX1420" s="333"/>
      <c r="SGY1420" s="333"/>
      <c r="SGZ1420" s="333"/>
      <c r="SHA1420" s="333"/>
      <c r="SHB1420" s="333"/>
      <c r="SHC1420" s="333"/>
      <c r="SHD1420" s="333"/>
      <c r="SHE1420" s="333"/>
      <c r="SHF1420" s="333"/>
      <c r="SHG1420" s="333"/>
      <c r="SHH1420" s="333"/>
      <c r="SHI1420" s="333"/>
      <c r="SHJ1420" s="333"/>
      <c r="SHK1420" s="333"/>
      <c r="SHL1420" s="333"/>
      <c r="SHM1420" s="333"/>
      <c r="SHN1420" s="333"/>
      <c r="SHO1420" s="333"/>
      <c r="SHP1420" s="333"/>
      <c r="SHQ1420" s="333"/>
      <c r="SHR1420" s="333"/>
      <c r="SHS1420" s="333"/>
      <c r="SHT1420" s="333"/>
      <c r="SHU1420" s="333"/>
      <c r="SHV1420" s="333"/>
      <c r="SHW1420" s="333"/>
      <c r="SHX1420" s="333"/>
      <c r="SHY1420" s="333"/>
      <c r="SHZ1420" s="333"/>
      <c r="SIA1420" s="333"/>
      <c r="SIB1420" s="333"/>
      <c r="SIC1420" s="333"/>
      <c r="SID1420" s="333"/>
      <c r="SIE1420" s="333"/>
      <c r="SIF1420" s="333"/>
      <c r="SIG1420" s="333"/>
      <c r="SIH1420" s="333"/>
      <c r="SII1420" s="333"/>
      <c r="SIJ1420" s="333"/>
      <c r="SIK1420" s="333"/>
      <c r="SIL1420" s="333"/>
      <c r="SIM1420" s="333"/>
      <c r="SIN1420" s="333"/>
      <c r="SIO1420" s="333"/>
      <c r="SIP1420" s="333"/>
      <c r="SIQ1420" s="333"/>
      <c r="SIR1420" s="333"/>
      <c r="SIS1420" s="333"/>
      <c r="SIT1420" s="333"/>
      <c r="SIU1420" s="333"/>
      <c r="SIV1420" s="333"/>
      <c r="SIW1420" s="333"/>
      <c r="SIX1420" s="333"/>
      <c r="SIY1420" s="333"/>
      <c r="SIZ1420" s="333"/>
      <c r="SJA1420" s="333"/>
      <c r="SJB1420" s="333"/>
      <c r="SJC1420" s="333"/>
      <c r="SJD1420" s="333"/>
      <c r="SJE1420" s="333"/>
      <c r="SJF1420" s="333"/>
      <c r="SJG1420" s="333"/>
      <c r="SJH1420" s="333"/>
      <c r="SJI1420" s="333"/>
      <c r="SJJ1420" s="333"/>
      <c r="SJK1420" s="333"/>
      <c r="SJL1420" s="333"/>
      <c r="SJM1420" s="333"/>
      <c r="SJN1420" s="333"/>
      <c r="SJO1420" s="333"/>
      <c r="SJP1420" s="333"/>
      <c r="SJQ1420" s="333"/>
      <c r="SJR1420" s="333"/>
      <c r="SJS1420" s="333"/>
      <c r="SJT1420" s="333"/>
      <c r="SJU1420" s="333"/>
      <c r="SJV1420" s="333"/>
      <c r="SJW1420" s="333"/>
      <c r="SJX1420" s="333"/>
      <c r="SJY1420" s="333"/>
      <c r="SJZ1420" s="333"/>
      <c r="SKA1420" s="333"/>
      <c r="SKB1420" s="333"/>
      <c r="SKC1420" s="333"/>
      <c r="SKD1420" s="333"/>
      <c r="SKE1420" s="333"/>
      <c r="SKF1420" s="333"/>
      <c r="SKG1420" s="333"/>
      <c r="SKH1420" s="333"/>
      <c r="SKI1420" s="333"/>
      <c r="SKJ1420" s="333"/>
      <c r="SKK1420" s="333"/>
      <c r="SKL1420" s="333"/>
      <c r="SKM1420" s="333"/>
      <c r="SKN1420" s="333"/>
      <c r="SKO1420" s="333"/>
      <c r="SKP1420" s="333"/>
      <c r="SKQ1420" s="333"/>
      <c r="SKR1420" s="333"/>
      <c r="SKS1420" s="333"/>
      <c r="SKT1420" s="333"/>
      <c r="SKU1420" s="333"/>
      <c r="SKV1420" s="333"/>
      <c r="SKW1420" s="333"/>
      <c r="SKX1420" s="333"/>
      <c r="SKY1420" s="333"/>
      <c r="SKZ1420" s="333"/>
      <c r="SLA1420" s="333"/>
      <c r="SLB1420" s="333"/>
      <c r="SLC1420" s="333"/>
      <c r="SLD1420" s="333"/>
      <c r="SLE1420" s="333"/>
      <c r="SLF1420" s="333"/>
      <c r="SLG1420" s="333"/>
      <c r="SLH1420" s="333"/>
      <c r="SLI1420" s="333"/>
      <c r="SLJ1420" s="333"/>
      <c r="SLK1420" s="333"/>
      <c r="SLL1420" s="333"/>
      <c r="SLM1420" s="333"/>
      <c r="SLN1420" s="333"/>
      <c r="SLO1420" s="333"/>
      <c r="SLP1420" s="333"/>
      <c r="SLQ1420" s="333"/>
      <c r="SLR1420" s="333"/>
      <c r="SLS1420" s="333"/>
      <c r="SLT1420" s="333"/>
      <c r="SLU1420" s="333"/>
      <c r="SLV1420" s="333"/>
      <c r="SLW1420" s="333"/>
      <c r="SLX1420" s="333"/>
      <c r="SLY1420" s="333"/>
      <c r="SLZ1420" s="333"/>
      <c r="SMA1420" s="333"/>
      <c r="SMB1420" s="333"/>
      <c r="SMC1420" s="333"/>
      <c r="SMD1420" s="333"/>
      <c r="SME1420" s="333"/>
      <c r="SMF1420" s="333"/>
      <c r="SMG1420" s="333"/>
      <c r="SMH1420" s="333"/>
      <c r="SMI1420" s="333"/>
      <c r="SMJ1420" s="333"/>
      <c r="SMK1420" s="333"/>
      <c r="SML1420" s="333"/>
      <c r="SMM1420" s="333"/>
      <c r="SMN1420" s="333"/>
      <c r="SMO1420" s="333"/>
      <c r="SMP1420" s="333"/>
      <c r="SMQ1420" s="333"/>
      <c r="SMR1420" s="333"/>
      <c r="SMS1420" s="333"/>
      <c r="SMT1420" s="333"/>
      <c r="SMU1420" s="333"/>
      <c r="SMV1420" s="333"/>
      <c r="SMW1420" s="333"/>
      <c r="SMX1420" s="333"/>
      <c r="SMY1420" s="333"/>
      <c r="SMZ1420" s="333"/>
      <c r="SNA1420" s="333"/>
      <c r="SNB1420" s="333"/>
      <c r="SNC1420" s="333"/>
      <c r="SND1420" s="333"/>
      <c r="SNE1420" s="333"/>
      <c r="SNF1420" s="333"/>
      <c r="SNG1420" s="333"/>
      <c r="SNH1420" s="333"/>
      <c r="SNI1420" s="333"/>
      <c r="SNJ1420" s="333"/>
      <c r="SNK1420" s="333"/>
      <c r="SNL1420" s="333"/>
      <c r="SNM1420" s="333"/>
      <c r="SNN1420" s="333"/>
      <c r="SNO1420" s="333"/>
      <c r="SNP1420" s="333"/>
      <c r="SNQ1420" s="333"/>
      <c r="SNR1420" s="333"/>
      <c r="SNS1420" s="333"/>
      <c r="SNT1420" s="333"/>
      <c r="SNU1420" s="333"/>
      <c r="SNV1420" s="333"/>
      <c r="SNW1420" s="333"/>
      <c r="SNX1420" s="333"/>
      <c r="SNY1420" s="333"/>
      <c r="SNZ1420" s="333"/>
      <c r="SOA1420" s="333"/>
      <c r="SOB1420" s="333"/>
      <c r="SOC1420" s="333"/>
      <c r="SOD1420" s="333"/>
      <c r="SOE1420" s="333"/>
      <c r="SOF1420" s="333"/>
      <c r="SOG1420" s="333"/>
      <c r="SOH1420" s="333"/>
      <c r="SOI1420" s="333"/>
      <c r="SOJ1420" s="333"/>
      <c r="SOK1420" s="333"/>
      <c r="SOL1420" s="333"/>
      <c r="SOM1420" s="333"/>
      <c r="SON1420" s="333"/>
      <c r="SOO1420" s="333"/>
      <c r="SOP1420" s="333"/>
      <c r="SOQ1420" s="333"/>
      <c r="SOR1420" s="333"/>
      <c r="SOS1420" s="333"/>
      <c r="SOT1420" s="333"/>
      <c r="SOU1420" s="333"/>
      <c r="SOV1420" s="333"/>
      <c r="SOW1420" s="333"/>
      <c r="SOX1420" s="333"/>
      <c r="SOY1420" s="333"/>
      <c r="SOZ1420" s="333"/>
      <c r="SPA1420" s="333"/>
      <c r="SPB1420" s="333"/>
      <c r="SPC1420" s="333"/>
      <c r="SPD1420" s="333"/>
      <c r="SPE1420" s="333"/>
      <c r="SPF1420" s="333"/>
      <c r="SPG1420" s="333"/>
      <c r="SPH1420" s="333"/>
      <c r="SPI1420" s="333"/>
      <c r="SPJ1420" s="333"/>
      <c r="SPK1420" s="333"/>
      <c r="SPL1420" s="333"/>
      <c r="SPM1420" s="333"/>
      <c r="SPN1420" s="333"/>
      <c r="SPO1420" s="333"/>
      <c r="SPP1420" s="333"/>
      <c r="SPQ1420" s="333"/>
      <c r="SPR1420" s="333"/>
      <c r="SPS1420" s="333"/>
      <c r="SPT1420" s="333"/>
      <c r="SPU1420" s="333"/>
      <c r="SPV1420" s="333"/>
      <c r="SPW1420" s="333"/>
      <c r="SPX1420" s="333"/>
      <c r="SPY1420" s="333"/>
      <c r="SPZ1420" s="333"/>
      <c r="SQA1420" s="333"/>
      <c r="SQB1420" s="333"/>
      <c r="SQC1420" s="333"/>
      <c r="SQD1420" s="333"/>
      <c r="SQE1420" s="333"/>
      <c r="SQF1420" s="333"/>
      <c r="SQG1420" s="333"/>
      <c r="SQH1420" s="333"/>
      <c r="SQI1420" s="333"/>
      <c r="SQJ1420" s="333"/>
      <c r="SQK1420" s="333"/>
      <c r="SQL1420" s="333"/>
      <c r="SQM1420" s="333"/>
      <c r="SQN1420" s="333"/>
      <c r="SQO1420" s="333"/>
      <c r="SQP1420" s="333"/>
      <c r="SQQ1420" s="333"/>
      <c r="SQR1420" s="333"/>
      <c r="SQS1420" s="333"/>
      <c r="SQT1420" s="333"/>
      <c r="SQU1420" s="333"/>
      <c r="SQV1420" s="333"/>
      <c r="SQW1420" s="333"/>
      <c r="SQX1420" s="333"/>
      <c r="SQY1420" s="333"/>
      <c r="SQZ1420" s="333"/>
      <c r="SRA1420" s="333"/>
      <c r="SRB1420" s="333"/>
      <c r="SRC1420" s="333"/>
      <c r="SRD1420" s="333"/>
      <c r="SRE1420" s="333"/>
      <c r="SRF1420" s="333"/>
      <c r="SRG1420" s="333"/>
      <c r="SRH1420" s="333"/>
      <c r="SRI1420" s="333"/>
      <c r="SRJ1420" s="333"/>
      <c r="SRK1420" s="333"/>
      <c r="SRL1420" s="333"/>
      <c r="SRM1420" s="333"/>
      <c r="SRN1420" s="333"/>
      <c r="SRO1420" s="333"/>
      <c r="SRP1420" s="333"/>
      <c r="SRQ1420" s="333"/>
      <c r="SRR1420" s="333"/>
      <c r="SRS1420" s="333"/>
      <c r="SRT1420" s="333"/>
      <c r="SRU1420" s="333"/>
      <c r="SRV1420" s="333"/>
      <c r="SRW1420" s="333"/>
      <c r="SRX1420" s="333"/>
      <c r="SRY1420" s="333"/>
      <c r="SRZ1420" s="333"/>
      <c r="SSA1420" s="333"/>
      <c r="SSB1420" s="333"/>
      <c r="SSC1420" s="333"/>
      <c r="SSD1420" s="333"/>
      <c r="SSE1420" s="333"/>
      <c r="SSF1420" s="333"/>
      <c r="SSG1420" s="333"/>
      <c r="SSH1420" s="333"/>
      <c r="SSI1420" s="333"/>
      <c r="SSJ1420" s="333"/>
      <c r="SSK1420" s="333"/>
      <c r="SSL1420" s="333"/>
      <c r="SSM1420" s="333"/>
      <c r="SSN1420" s="333"/>
      <c r="SSO1420" s="333"/>
      <c r="SSP1420" s="333"/>
      <c r="SSQ1420" s="333"/>
      <c r="SSR1420" s="333"/>
      <c r="SSS1420" s="333"/>
      <c r="SST1420" s="333"/>
      <c r="SSU1420" s="333"/>
      <c r="SSV1420" s="333"/>
      <c r="SSW1420" s="333"/>
      <c r="SSX1420" s="333"/>
      <c r="SSY1420" s="333"/>
      <c r="SSZ1420" s="333"/>
      <c r="STA1420" s="333"/>
      <c r="STB1420" s="333"/>
      <c r="STC1420" s="333"/>
      <c r="STD1420" s="333"/>
      <c r="STE1420" s="333"/>
      <c r="STF1420" s="333"/>
      <c r="STG1420" s="333"/>
      <c r="STH1420" s="333"/>
      <c r="STI1420" s="333"/>
      <c r="STJ1420" s="333"/>
      <c r="STK1420" s="333"/>
      <c r="STL1420" s="333"/>
      <c r="STM1420" s="333"/>
      <c r="STN1420" s="333"/>
      <c r="STO1420" s="333"/>
      <c r="STP1420" s="333"/>
      <c r="STQ1420" s="333"/>
      <c r="STR1420" s="333"/>
      <c r="STS1420" s="333"/>
      <c r="STT1420" s="333"/>
      <c r="STU1420" s="333"/>
      <c r="STV1420" s="333"/>
      <c r="STW1420" s="333"/>
      <c r="STX1420" s="333"/>
      <c r="STY1420" s="333"/>
      <c r="STZ1420" s="333"/>
      <c r="SUA1420" s="333"/>
      <c r="SUB1420" s="333"/>
      <c r="SUC1420" s="333"/>
      <c r="SUD1420" s="333"/>
      <c r="SUE1420" s="333"/>
      <c r="SUF1420" s="333"/>
      <c r="SUG1420" s="333"/>
      <c r="SUH1420" s="333"/>
      <c r="SUI1420" s="333"/>
      <c r="SUJ1420" s="333"/>
      <c r="SUK1420" s="333"/>
      <c r="SUL1420" s="333"/>
      <c r="SUM1420" s="333"/>
      <c r="SUN1420" s="333"/>
      <c r="SUO1420" s="333"/>
      <c r="SUP1420" s="333"/>
      <c r="SUQ1420" s="333"/>
      <c r="SUR1420" s="333"/>
      <c r="SUS1420" s="333"/>
      <c r="SUT1420" s="333"/>
      <c r="SUU1420" s="333"/>
      <c r="SUV1420" s="333"/>
      <c r="SUW1420" s="333"/>
      <c r="SUX1420" s="333"/>
      <c r="SUY1420" s="333"/>
      <c r="SUZ1420" s="333"/>
      <c r="SVA1420" s="333"/>
      <c r="SVB1420" s="333"/>
      <c r="SVC1420" s="333"/>
      <c r="SVD1420" s="333"/>
      <c r="SVE1420" s="333"/>
      <c r="SVF1420" s="333"/>
      <c r="SVG1420" s="333"/>
      <c r="SVH1420" s="333"/>
      <c r="SVI1420" s="333"/>
      <c r="SVJ1420" s="333"/>
      <c r="SVK1420" s="333"/>
      <c r="SVL1420" s="333"/>
      <c r="SVM1420" s="333"/>
      <c r="SVN1420" s="333"/>
      <c r="SVO1420" s="333"/>
      <c r="SVP1420" s="333"/>
      <c r="SVQ1420" s="333"/>
      <c r="SVR1420" s="333"/>
      <c r="SVS1420" s="333"/>
      <c r="SVT1420" s="333"/>
      <c r="SVU1420" s="333"/>
      <c r="SVV1420" s="333"/>
      <c r="SVW1420" s="333"/>
      <c r="SVX1420" s="333"/>
      <c r="SVY1420" s="333"/>
      <c r="SVZ1420" s="333"/>
      <c r="SWA1420" s="333"/>
      <c r="SWB1420" s="333"/>
      <c r="SWC1420" s="333"/>
      <c r="SWD1420" s="333"/>
      <c r="SWE1420" s="333"/>
      <c r="SWF1420" s="333"/>
      <c r="SWG1420" s="333"/>
      <c r="SWH1420" s="333"/>
      <c r="SWI1420" s="333"/>
      <c r="SWJ1420" s="333"/>
      <c r="SWK1420" s="333"/>
      <c r="SWL1420" s="333"/>
      <c r="SWM1420" s="333"/>
      <c r="SWN1420" s="333"/>
      <c r="SWO1420" s="333"/>
      <c r="SWP1420" s="333"/>
      <c r="SWQ1420" s="333"/>
      <c r="SWR1420" s="333"/>
      <c r="SWS1420" s="333"/>
      <c r="SWT1420" s="333"/>
      <c r="SWU1420" s="333"/>
      <c r="SWV1420" s="333"/>
      <c r="SWW1420" s="333"/>
      <c r="SWX1420" s="333"/>
      <c r="SWY1420" s="333"/>
      <c r="SWZ1420" s="333"/>
      <c r="SXA1420" s="333"/>
      <c r="SXB1420" s="333"/>
      <c r="SXC1420" s="333"/>
      <c r="SXD1420" s="333"/>
      <c r="SXE1420" s="333"/>
      <c r="SXF1420" s="333"/>
      <c r="SXG1420" s="333"/>
      <c r="SXH1420" s="333"/>
      <c r="SXI1420" s="333"/>
      <c r="SXJ1420" s="333"/>
      <c r="SXK1420" s="333"/>
      <c r="SXL1420" s="333"/>
      <c r="SXM1420" s="333"/>
      <c r="SXN1420" s="333"/>
      <c r="SXO1420" s="333"/>
      <c r="SXP1420" s="333"/>
      <c r="SXQ1420" s="333"/>
      <c r="SXR1420" s="333"/>
      <c r="SXS1420" s="333"/>
      <c r="SXT1420" s="333"/>
      <c r="SXU1420" s="333"/>
      <c r="SXV1420" s="333"/>
      <c r="SXW1420" s="333"/>
      <c r="SXX1420" s="333"/>
      <c r="SXY1420" s="333"/>
      <c r="SXZ1420" s="333"/>
      <c r="SYA1420" s="333"/>
      <c r="SYB1420" s="333"/>
      <c r="SYC1420" s="333"/>
      <c r="SYD1420" s="333"/>
      <c r="SYE1420" s="333"/>
      <c r="SYF1420" s="333"/>
      <c r="SYG1420" s="333"/>
      <c r="SYH1420" s="333"/>
      <c r="SYI1420" s="333"/>
      <c r="SYJ1420" s="333"/>
      <c r="SYK1420" s="333"/>
      <c r="SYL1420" s="333"/>
      <c r="SYM1420" s="333"/>
      <c r="SYN1420" s="333"/>
      <c r="SYO1420" s="333"/>
      <c r="SYP1420" s="333"/>
      <c r="SYQ1420" s="333"/>
      <c r="SYR1420" s="333"/>
      <c r="SYS1420" s="333"/>
      <c r="SYT1420" s="333"/>
      <c r="SYU1420" s="333"/>
      <c r="SYV1420" s="333"/>
      <c r="SYW1420" s="333"/>
      <c r="SYX1420" s="333"/>
      <c r="SYY1420" s="333"/>
      <c r="SYZ1420" s="333"/>
      <c r="SZA1420" s="333"/>
      <c r="SZB1420" s="333"/>
      <c r="SZC1420" s="333"/>
      <c r="SZD1420" s="333"/>
      <c r="SZE1420" s="333"/>
      <c r="SZF1420" s="333"/>
      <c r="SZG1420" s="333"/>
      <c r="SZH1420" s="333"/>
      <c r="SZI1420" s="333"/>
      <c r="SZJ1420" s="333"/>
      <c r="SZK1420" s="333"/>
      <c r="SZL1420" s="333"/>
      <c r="SZM1420" s="333"/>
      <c r="SZN1420" s="333"/>
      <c r="SZO1420" s="333"/>
      <c r="SZP1420" s="333"/>
      <c r="SZQ1420" s="333"/>
      <c r="SZR1420" s="333"/>
      <c r="SZS1420" s="333"/>
      <c r="SZT1420" s="333"/>
      <c r="SZU1420" s="333"/>
      <c r="SZV1420" s="333"/>
      <c r="SZW1420" s="333"/>
      <c r="SZX1420" s="333"/>
      <c r="SZY1420" s="333"/>
      <c r="SZZ1420" s="333"/>
      <c r="TAA1420" s="333"/>
      <c r="TAB1420" s="333"/>
      <c r="TAC1420" s="333"/>
      <c r="TAD1420" s="333"/>
      <c r="TAE1420" s="333"/>
      <c r="TAF1420" s="333"/>
      <c r="TAG1420" s="333"/>
      <c r="TAH1420" s="333"/>
      <c r="TAI1420" s="333"/>
      <c r="TAJ1420" s="333"/>
      <c r="TAK1420" s="333"/>
      <c r="TAL1420" s="333"/>
      <c r="TAM1420" s="333"/>
      <c r="TAN1420" s="333"/>
      <c r="TAO1420" s="333"/>
      <c r="TAP1420" s="333"/>
      <c r="TAQ1420" s="333"/>
      <c r="TAR1420" s="333"/>
      <c r="TAS1420" s="333"/>
      <c r="TAT1420" s="333"/>
      <c r="TAU1420" s="333"/>
      <c r="TAV1420" s="333"/>
      <c r="TAW1420" s="333"/>
      <c r="TAX1420" s="333"/>
      <c r="TAY1420" s="333"/>
      <c r="TAZ1420" s="333"/>
      <c r="TBA1420" s="333"/>
      <c r="TBB1420" s="333"/>
      <c r="TBC1420" s="333"/>
      <c r="TBD1420" s="333"/>
      <c r="TBE1420" s="333"/>
      <c r="TBF1420" s="333"/>
      <c r="TBG1420" s="333"/>
      <c r="TBH1420" s="333"/>
      <c r="TBI1420" s="333"/>
      <c r="TBJ1420" s="333"/>
      <c r="TBK1420" s="333"/>
      <c r="TBL1420" s="333"/>
      <c r="TBM1420" s="333"/>
      <c r="TBN1420" s="333"/>
      <c r="TBO1420" s="333"/>
      <c r="TBP1420" s="333"/>
      <c r="TBQ1420" s="333"/>
      <c r="TBR1420" s="333"/>
      <c r="TBS1420" s="333"/>
      <c r="TBT1420" s="333"/>
      <c r="TBU1420" s="333"/>
      <c r="TBV1420" s="333"/>
      <c r="TBW1420" s="333"/>
      <c r="TBX1420" s="333"/>
      <c r="TBY1420" s="333"/>
      <c r="TBZ1420" s="333"/>
      <c r="TCA1420" s="333"/>
      <c r="TCB1420" s="333"/>
      <c r="TCC1420" s="333"/>
      <c r="TCD1420" s="333"/>
      <c r="TCE1420" s="333"/>
      <c r="TCF1420" s="333"/>
      <c r="TCG1420" s="333"/>
      <c r="TCH1420" s="333"/>
      <c r="TCI1420" s="333"/>
      <c r="TCJ1420" s="333"/>
      <c r="TCK1420" s="333"/>
      <c r="TCL1420" s="333"/>
      <c r="TCM1420" s="333"/>
      <c r="TCN1420" s="333"/>
      <c r="TCO1420" s="333"/>
      <c r="TCP1420" s="333"/>
      <c r="TCQ1420" s="333"/>
      <c r="TCR1420" s="333"/>
      <c r="TCS1420" s="333"/>
      <c r="TCT1420" s="333"/>
      <c r="TCU1420" s="333"/>
      <c r="TCV1420" s="333"/>
      <c r="TCW1420" s="333"/>
      <c r="TCX1420" s="333"/>
      <c r="TCY1420" s="333"/>
      <c r="TCZ1420" s="333"/>
      <c r="TDA1420" s="333"/>
      <c r="TDB1420" s="333"/>
      <c r="TDC1420" s="333"/>
      <c r="TDD1420" s="333"/>
      <c r="TDE1420" s="333"/>
      <c r="TDF1420" s="333"/>
      <c r="TDG1420" s="333"/>
      <c r="TDH1420" s="333"/>
      <c r="TDI1420" s="333"/>
      <c r="TDJ1420" s="333"/>
      <c r="TDK1420" s="333"/>
      <c r="TDL1420" s="333"/>
      <c r="TDM1420" s="333"/>
      <c r="TDN1420" s="333"/>
      <c r="TDO1420" s="333"/>
      <c r="TDP1420" s="333"/>
      <c r="TDQ1420" s="333"/>
      <c r="TDR1420" s="333"/>
      <c r="TDS1420" s="333"/>
      <c r="TDT1420" s="333"/>
      <c r="TDU1420" s="333"/>
      <c r="TDV1420" s="333"/>
      <c r="TDW1420" s="333"/>
      <c r="TDX1420" s="333"/>
      <c r="TDY1420" s="333"/>
      <c r="TDZ1420" s="333"/>
      <c r="TEA1420" s="333"/>
      <c r="TEB1420" s="333"/>
      <c r="TEC1420" s="333"/>
      <c r="TED1420" s="333"/>
      <c r="TEE1420" s="333"/>
      <c r="TEF1420" s="333"/>
      <c r="TEG1420" s="333"/>
      <c r="TEH1420" s="333"/>
      <c r="TEI1420" s="333"/>
      <c r="TEJ1420" s="333"/>
      <c r="TEK1420" s="333"/>
      <c r="TEL1420" s="333"/>
      <c r="TEM1420" s="333"/>
      <c r="TEN1420" s="333"/>
      <c r="TEO1420" s="333"/>
      <c r="TEP1420" s="333"/>
      <c r="TEQ1420" s="333"/>
      <c r="TER1420" s="333"/>
      <c r="TES1420" s="333"/>
      <c r="TET1420" s="333"/>
      <c r="TEU1420" s="333"/>
      <c r="TEV1420" s="333"/>
      <c r="TEW1420" s="333"/>
      <c r="TEX1420" s="333"/>
      <c r="TEY1420" s="333"/>
      <c r="TEZ1420" s="333"/>
      <c r="TFA1420" s="333"/>
      <c r="TFB1420" s="333"/>
      <c r="TFC1420" s="333"/>
      <c r="TFD1420" s="333"/>
      <c r="TFE1420" s="333"/>
      <c r="TFF1420" s="333"/>
      <c r="TFG1420" s="333"/>
      <c r="TFH1420" s="333"/>
      <c r="TFI1420" s="333"/>
      <c r="TFJ1420" s="333"/>
      <c r="TFK1420" s="333"/>
      <c r="TFL1420" s="333"/>
      <c r="TFM1420" s="333"/>
      <c r="TFN1420" s="333"/>
      <c r="TFO1420" s="333"/>
      <c r="TFP1420" s="333"/>
      <c r="TFQ1420" s="333"/>
      <c r="TFR1420" s="333"/>
      <c r="TFS1420" s="333"/>
      <c r="TFT1420" s="333"/>
      <c r="TFU1420" s="333"/>
      <c r="TFV1420" s="333"/>
      <c r="TFW1420" s="333"/>
      <c r="TFX1420" s="333"/>
      <c r="TFY1420" s="333"/>
      <c r="TFZ1420" s="333"/>
      <c r="TGA1420" s="333"/>
      <c r="TGB1420" s="333"/>
      <c r="TGC1420" s="333"/>
      <c r="TGD1420" s="333"/>
      <c r="TGE1420" s="333"/>
      <c r="TGF1420" s="333"/>
      <c r="TGG1420" s="333"/>
      <c r="TGH1420" s="333"/>
      <c r="TGI1420" s="333"/>
      <c r="TGJ1420" s="333"/>
      <c r="TGK1420" s="333"/>
      <c r="TGL1420" s="333"/>
      <c r="TGM1420" s="333"/>
      <c r="TGN1420" s="333"/>
      <c r="TGO1420" s="333"/>
      <c r="TGP1420" s="333"/>
      <c r="TGQ1420" s="333"/>
      <c r="TGR1420" s="333"/>
      <c r="TGS1420" s="333"/>
      <c r="TGT1420" s="333"/>
      <c r="TGU1420" s="333"/>
      <c r="TGV1420" s="333"/>
      <c r="TGW1420" s="333"/>
      <c r="TGX1420" s="333"/>
      <c r="TGY1420" s="333"/>
      <c r="TGZ1420" s="333"/>
      <c r="THA1420" s="333"/>
      <c r="THB1420" s="333"/>
      <c r="THC1420" s="333"/>
      <c r="THD1420" s="333"/>
      <c r="THE1420" s="333"/>
      <c r="THF1420" s="333"/>
      <c r="THG1420" s="333"/>
      <c r="THH1420" s="333"/>
      <c r="THI1420" s="333"/>
      <c r="THJ1420" s="333"/>
      <c r="THK1420" s="333"/>
      <c r="THL1420" s="333"/>
      <c r="THM1420" s="333"/>
      <c r="THN1420" s="333"/>
      <c r="THO1420" s="333"/>
      <c r="THP1420" s="333"/>
      <c r="THQ1420" s="333"/>
      <c r="THR1420" s="333"/>
      <c r="THS1420" s="333"/>
      <c r="THT1420" s="333"/>
      <c r="THU1420" s="333"/>
      <c r="THV1420" s="333"/>
      <c r="THW1420" s="333"/>
      <c r="THX1420" s="333"/>
      <c r="THY1420" s="333"/>
      <c r="THZ1420" s="333"/>
      <c r="TIA1420" s="333"/>
      <c r="TIB1420" s="333"/>
      <c r="TIC1420" s="333"/>
      <c r="TID1420" s="333"/>
      <c r="TIE1420" s="333"/>
      <c r="TIF1420" s="333"/>
      <c r="TIG1420" s="333"/>
      <c r="TIH1420" s="333"/>
      <c r="TII1420" s="333"/>
      <c r="TIJ1420" s="333"/>
      <c r="TIK1420" s="333"/>
      <c r="TIL1420" s="333"/>
      <c r="TIM1420" s="333"/>
      <c r="TIN1420" s="333"/>
      <c r="TIO1420" s="333"/>
      <c r="TIP1420" s="333"/>
      <c r="TIQ1420" s="333"/>
      <c r="TIR1420" s="333"/>
      <c r="TIS1420" s="333"/>
      <c r="TIT1420" s="333"/>
      <c r="TIU1420" s="333"/>
      <c r="TIV1420" s="333"/>
      <c r="TIW1420" s="333"/>
      <c r="TIX1420" s="333"/>
      <c r="TIY1420" s="333"/>
      <c r="TIZ1420" s="333"/>
      <c r="TJA1420" s="333"/>
      <c r="TJB1420" s="333"/>
      <c r="TJC1420" s="333"/>
      <c r="TJD1420" s="333"/>
      <c r="TJE1420" s="333"/>
      <c r="TJF1420" s="333"/>
      <c r="TJG1420" s="333"/>
      <c r="TJH1420" s="333"/>
      <c r="TJI1420" s="333"/>
      <c r="TJJ1420" s="333"/>
      <c r="TJK1420" s="333"/>
      <c r="TJL1420" s="333"/>
      <c r="TJM1420" s="333"/>
      <c r="TJN1420" s="333"/>
      <c r="TJO1420" s="333"/>
      <c r="TJP1420" s="333"/>
      <c r="TJQ1420" s="333"/>
      <c r="TJR1420" s="333"/>
      <c r="TJS1420" s="333"/>
      <c r="TJT1420" s="333"/>
      <c r="TJU1420" s="333"/>
      <c r="TJV1420" s="333"/>
      <c r="TJW1420" s="333"/>
      <c r="TJX1420" s="333"/>
      <c r="TJY1420" s="333"/>
      <c r="TJZ1420" s="333"/>
      <c r="TKA1420" s="333"/>
      <c r="TKB1420" s="333"/>
      <c r="TKC1420" s="333"/>
      <c r="TKD1420" s="333"/>
      <c r="TKE1420" s="333"/>
      <c r="TKF1420" s="333"/>
      <c r="TKG1420" s="333"/>
      <c r="TKH1420" s="333"/>
      <c r="TKI1420" s="333"/>
      <c r="TKJ1420" s="333"/>
      <c r="TKK1420" s="333"/>
      <c r="TKL1420" s="333"/>
      <c r="TKM1420" s="333"/>
      <c r="TKN1420" s="333"/>
      <c r="TKO1420" s="333"/>
      <c r="TKP1420" s="333"/>
      <c r="TKQ1420" s="333"/>
      <c r="TKR1420" s="333"/>
      <c r="TKS1420" s="333"/>
      <c r="TKT1420" s="333"/>
      <c r="TKU1420" s="333"/>
      <c r="TKV1420" s="333"/>
      <c r="TKW1420" s="333"/>
      <c r="TKX1420" s="333"/>
      <c r="TKY1420" s="333"/>
      <c r="TKZ1420" s="333"/>
      <c r="TLA1420" s="333"/>
      <c r="TLB1420" s="333"/>
      <c r="TLC1420" s="333"/>
      <c r="TLD1420" s="333"/>
      <c r="TLE1420" s="333"/>
      <c r="TLF1420" s="333"/>
      <c r="TLG1420" s="333"/>
      <c r="TLH1420" s="333"/>
      <c r="TLI1420" s="333"/>
      <c r="TLJ1420" s="333"/>
      <c r="TLK1420" s="333"/>
      <c r="TLL1420" s="333"/>
      <c r="TLM1420" s="333"/>
      <c r="TLN1420" s="333"/>
      <c r="TLO1420" s="333"/>
      <c r="TLP1420" s="333"/>
      <c r="TLQ1420" s="333"/>
      <c r="TLR1420" s="333"/>
      <c r="TLS1420" s="333"/>
      <c r="TLT1420" s="333"/>
      <c r="TLU1420" s="333"/>
      <c r="TLV1420" s="333"/>
      <c r="TLW1420" s="333"/>
      <c r="TLX1420" s="333"/>
      <c r="TLY1420" s="333"/>
      <c r="TLZ1420" s="333"/>
      <c r="TMA1420" s="333"/>
      <c r="TMB1420" s="333"/>
      <c r="TMC1420" s="333"/>
      <c r="TMD1420" s="333"/>
      <c r="TME1420" s="333"/>
      <c r="TMF1420" s="333"/>
      <c r="TMG1420" s="333"/>
      <c r="TMH1420" s="333"/>
      <c r="TMI1420" s="333"/>
      <c r="TMJ1420" s="333"/>
      <c r="TMK1420" s="333"/>
      <c r="TML1420" s="333"/>
      <c r="TMM1420" s="333"/>
      <c r="TMN1420" s="333"/>
      <c r="TMO1420" s="333"/>
      <c r="TMP1420" s="333"/>
      <c r="TMQ1420" s="333"/>
      <c r="TMR1420" s="333"/>
      <c r="TMS1420" s="333"/>
      <c r="TMT1420" s="333"/>
      <c r="TMU1420" s="333"/>
      <c r="TMV1420" s="333"/>
      <c r="TMW1420" s="333"/>
      <c r="TMX1420" s="333"/>
      <c r="TMY1420" s="333"/>
      <c r="TMZ1420" s="333"/>
      <c r="TNA1420" s="333"/>
      <c r="TNB1420" s="333"/>
      <c r="TNC1420" s="333"/>
      <c r="TND1420" s="333"/>
      <c r="TNE1420" s="333"/>
      <c r="TNF1420" s="333"/>
      <c r="TNG1420" s="333"/>
      <c r="TNH1420" s="333"/>
      <c r="TNI1420" s="333"/>
      <c r="TNJ1420" s="333"/>
      <c r="TNK1420" s="333"/>
      <c r="TNL1420" s="333"/>
      <c r="TNM1420" s="333"/>
      <c r="TNN1420" s="333"/>
      <c r="TNO1420" s="333"/>
      <c r="TNP1420" s="333"/>
      <c r="TNQ1420" s="333"/>
      <c r="TNR1420" s="333"/>
      <c r="TNS1420" s="333"/>
      <c r="TNT1420" s="333"/>
      <c r="TNU1420" s="333"/>
      <c r="TNV1420" s="333"/>
      <c r="TNW1420" s="333"/>
      <c r="TNX1420" s="333"/>
      <c r="TNY1420" s="333"/>
      <c r="TNZ1420" s="333"/>
      <c r="TOA1420" s="333"/>
      <c r="TOB1420" s="333"/>
      <c r="TOC1420" s="333"/>
      <c r="TOD1420" s="333"/>
      <c r="TOE1420" s="333"/>
      <c r="TOF1420" s="333"/>
      <c r="TOG1420" s="333"/>
      <c r="TOH1420" s="333"/>
      <c r="TOI1420" s="333"/>
      <c r="TOJ1420" s="333"/>
      <c r="TOK1420" s="333"/>
      <c r="TOL1420" s="333"/>
      <c r="TOM1420" s="333"/>
      <c r="TON1420" s="333"/>
      <c r="TOO1420" s="333"/>
      <c r="TOP1420" s="333"/>
      <c r="TOQ1420" s="333"/>
      <c r="TOR1420" s="333"/>
      <c r="TOS1420" s="333"/>
      <c r="TOT1420" s="333"/>
      <c r="TOU1420" s="333"/>
      <c r="TOV1420" s="333"/>
      <c r="TOW1420" s="333"/>
      <c r="TOX1420" s="333"/>
      <c r="TOY1420" s="333"/>
      <c r="TOZ1420" s="333"/>
      <c r="TPA1420" s="333"/>
      <c r="TPB1420" s="333"/>
      <c r="TPC1420" s="333"/>
      <c r="TPD1420" s="333"/>
      <c r="TPE1420" s="333"/>
      <c r="TPF1420" s="333"/>
      <c r="TPG1420" s="333"/>
      <c r="TPH1420" s="333"/>
      <c r="TPI1420" s="333"/>
      <c r="TPJ1420" s="333"/>
      <c r="TPK1420" s="333"/>
      <c r="TPL1420" s="333"/>
      <c r="TPM1420" s="333"/>
      <c r="TPN1420" s="333"/>
      <c r="TPO1420" s="333"/>
      <c r="TPP1420" s="333"/>
      <c r="TPQ1420" s="333"/>
      <c r="TPR1420" s="333"/>
      <c r="TPS1420" s="333"/>
      <c r="TPT1420" s="333"/>
      <c r="TPU1420" s="333"/>
      <c r="TPV1420" s="333"/>
      <c r="TPW1420" s="333"/>
      <c r="TPX1420" s="333"/>
      <c r="TPY1420" s="333"/>
      <c r="TPZ1420" s="333"/>
      <c r="TQA1420" s="333"/>
      <c r="TQB1420" s="333"/>
      <c r="TQC1420" s="333"/>
      <c r="TQD1420" s="333"/>
      <c r="TQE1420" s="333"/>
      <c r="TQF1420" s="333"/>
      <c r="TQG1420" s="333"/>
      <c r="TQH1420" s="333"/>
      <c r="TQI1420" s="333"/>
      <c r="TQJ1420" s="333"/>
      <c r="TQK1420" s="333"/>
      <c r="TQL1420" s="333"/>
      <c r="TQM1420" s="333"/>
      <c r="TQN1420" s="333"/>
      <c r="TQO1420" s="333"/>
      <c r="TQP1420" s="333"/>
      <c r="TQQ1420" s="333"/>
      <c r="TQR1420" s="333"/>
      <c r="TQS1420" s="333"/>
      <c r="TQT1420" s="333"/>
      <c r="TQU1420" s="333"/>
      <c r="TQV1420" s="333"/>
      <c r="TQW1420" s="333"/>
      <c r="TQX1420" s="333"/>
      <c r="TQY1420" s="333"/>
      <c r="TQZ1420" s="333"/>
      <c r="TRA1420" s="333"/>
      <c r="TRB1420" s="333"/>
      <c r="TRC1420" s="333"/>
      <c r="TRD1420" s="333"/>
      <c r="TRE1420" s="333"/>
      <c r="TRF1420" s="333"/>
      <c r="TRG1420" s="333"/>
      <c r="TRH1420" s="333"/>
      <c r="TRI1420" s="333"/>
      <c r="TRJ1420" s="333"/>
      <c r="TRK1420" s="333"/>
      <c r="TRL1420" s="333"/>
      <c r="TRM1420" s="333"/>
      <c r="TRN1420" s="333"/>
      <c r="TRO1420" s="333"/>
      <c r="TRP1420" s="333"/>
      <c r="TRQ1420" s="333"/>
      <c r="TRR1420" s="333"/>
      <c r="TRS1420" s="333"/>
      <c r="TRT1420" s="333"/>
      <c r="TRU1420" s="333"/>
      <c r="TRV1420" s="333"/>
      <c r="TRW1420" s="333"/>
      <c r="TRX1420" s="333"/>
      <c r="TRY1420" s="333"/>
      <c r="TRZ1420" s="333"/>
      <c r="TSA1420" s="333"/>
      <c r="TSB1420" s="333"/>
      <c r="TSC1420" s="333"/>
      <c r="TSD1420" s="333"/>
      <c r="TSE1420" s="333"/>
      <c r="TSF1420" s="333"/>
      <c r="TSG1420" s="333"/>
      <c r="TSH1420" s="333"/>
      <c r="TSI1420" s="333"/>
      <c r="TSJ1420" s="333"/>
      <c r="TSK1420" s="333"/>
      <c r="TSL1420" s="333"/>
      <c r="TSM1420" s="333"/>
      <c r="TSN1420" s="333"/>
      <c r="TSO1420" s="333"/>
      <c r="TSP1420" s="333"/>
      <c r="TSQ1420" s="333"/>
      <c r="TSR1420" s="333"/>
      <c r="TSS1420" s="333"/>
      <c r="TST1420" s="333"/>
      <c r="TSU1420" s="333"/>
      <c r="TSV1420" s="333"/>
      <c r="TSW1420" s="333"/>
      <c r="TSX1420" s="333"/>
      <c r="TSY1420" s="333"/>
      <c r="TSZ1420" s="333"/>
      <c r="TTA1420" s="333"/>
      <c r="TTB1420" s="333"/>
      <c r="TTC1420" s="333"/>
      <c r="TTD1420" s="333"/>
      <c r="TTE1420" s="333"/>
      <c r="TTF1420" s="333"/>
      <c r="TTG1420" s="333"/>
      <c r="TTH1420" s="333"/>
      <c r="TTI1420" s="333"/>
      <c r="TTJ1420" s="333"/>
      <c r="TTK1420" s="333"/>
      <c r="TTL1420" s="333"/>
      <c r="TTM1420" s="333"/>
      <c r="TTN1420" s="333"/>
      <c r="TTO1420" s="333"/>
      <c r="TTP1420" s="333"/>
      <c r="TTQ1420" s="333"/>
      <c r="TTR1420" s="333"/>
      <c r="TTS1420" s="333"/>
      <c r="TTT1420" s="333"/>
      <c r="TTU1420" s="333"/>
      <c r="TTV1420" s="333"/>
      <c r="TTW1420" s="333"/>
      <c r="TTX1420" s="333"/>
      <c r="TTY1420" s="333"/>
      <c r="TTZ1420" s="333"/>
      <c r="TUA1420" s="333"/>
      <c r="TUB1420" s="333"/>
      <c r="TUC1420" s="333"/>
      <c r="TUD1420" s="333"/>
      <c r="TUE1420" s="333"/>
      <c r="TUF1420" s="333"/>
      <c r="TUG1420" s="333"/>
      <c r="TUH1420" s="333"/>
      <c r="TUI1420" s="333"/>
      <c r="TUJ1420" s="333"/>
      <c r="TUK1420" s="333"/>
      <c r="TUL1420" s="333"/>
      <c r="TUM1420" s="333"/>
      <c r="TUN1420" s="333"/>
      <c r="TUO1420" s="333"/>
      <c r="TUP1420" s="333"/>
      <c r="TUQ1420" s="333"/>
      <c r="TUR1420" s="333"/>
      <c r="TUS1420" s="333"/>
      <c r="TUT1420" s="333"/>
      <c r="TUU1420" s="333"/>
      <c r="TUV1420" s="333"/>
      <c r="TUW1420" s="333"/>
      <c r="TUX1420" s="333"/>
      <c r="TUY1420" s="333"/>
      <c r="TUZ1420" s="333"/>
      <c r="TVA1420" s="333"/>
      <c r="TVB1420" s="333"/>
      <c r="TVC1420" s="333"/>
      <c r="TVD1420" s="333"/>
      <c r="TVE1420" s="333"/>
      <c r="TVF1420" s="333"/>
      <c r="TVG1420" s="333"/>
      <c r="TVH1420" s="333"/>
      <c r="TVI1420" s="333"/>
      <c r="TVJ1420" s="333"/>
      <c r="TVK1420" s="333"/>
      <c r="TVL1420" s="333"/>
      <c r="TVM1420" s="333"/>
      <c r="TVN1420" s="333"/>
      <c r="TVO1420" s="333"/>
      <c r="TVP1420" s="333"/>
      <c r="TVQ1420" s="333"/>
      <c r="TVR1420" s="333"/>
      <c r="TVS1420" s="333"/>
      <c r="TVT1420" s="333"/>
      <c r="TVU1420" s="333"/>
      <c r="TVV1420" s="333"/>
      <c r="TVW1420" s="333"/>
      <c r="TVX1420" s="333"/>
      <c r="TVY1420" s="333"/>
      <c r="TVZ1420" s="333"/>
      <c r="TWA1420" s="333"/>
      <c r="TWB1420" s="333"/>
      <c r="TWC1420" s="333"/>
      <c r="TWD1420" s="333"/>
      <c r="TWE1420" s="333"/>
      <c r="TWF1420" s="333"/>
      <c r="TWG1420" s="333"/>
      <c r="TWH1420" s="333"/>
      <c r="TWI1420" s="333"/>
      <c r="TWJ1420" s="333"/>
      <c r="TWK1420" s="333"/>
      <c r="TWL1420" s="333"/>
      <c r="TWM1420" s="333"/>
      <c r="TWN1420" s="333"/>
      <c r="TWO1420" s="333"/>
      <c r="TWP1420" s="333"/>
      <c r="TWQ1420" s="333"/>
      <c r="TWR1420" s="333"/>
      <c r="TWS1420" s="333"/>
      <c r="TWT1420" s="333"/>
      <c r="TWU1420" s="333"/>
      <c r="TWV1420" s="333"/>
      <c r="TWW1420" s="333"/>
      <c r="TWX1420" s="333"/>
      <c r="TWY1420" s="333"/>
      <c r="TWZ1420" s="333"/>
      <c r="TXA1420" s="333"/>
      <c r="TXB1420" s="333"/>
      <c r="TXC1420" s="333"/>
      <c r="TXD1420" s="333"/>
      <c r="TXE1420" s="333"/>
      <c r="TXF1420" s="333"/>
      <c r="TXG1420" s="333"/>
      <c r="TXH1420" s="333"/>
      <c r="TXI1420" s="333"/>
      <c r="TXJ1420" s="333"/>
      <c r="TXK1420" s="333"/>
      <c r="TXL1420" s="333"/>
      <c r="TXM1420" s="333"/>
      <c r="TXN1420" s="333"/>
      <c r="TXO1420" s="333"/>
      <c r="TXP1420" s="333"/>
      <c r="TXQ1420" s="333"/>
      <c r="TXR1420" s="333"/>
      <c r="TXS1420" s="333"/>
      <c r="TXT1420" s="333"/>
      <c r="TXU1420" s="333"/>
      <c r="TXV1420" s="333"/>
      <c r="TXW1420" s="333"/>
      <c r="TXX1420" s="333"/>
      <c r="TXY1420" s="333"/>
      <c r="TXZ1420" s="333"/>
      <c r="TYA1420" s="333"/>
      <c r="TYB1420" s="333"/>
      <c r="TYC1420" s="333"/>
      <c r="TYD1420" s="333"/>
      <c r="TYE1420" s="333"/>
      <c r="TYF1420" s="333"/>
      <c r="TYG1420" s="333"/>
      <c r="TYH1420" s="333"/>
      <c r="TYI1420" s="333"/>
      <c r="TYJ1420" s="333"/>
      <c r="TYK1420" s="333"/>
      <c r="TYL1420" s="333"/>
      <c r="TYM1420" s="333"/>
      <c r="TYN1420" s="333"/>
      <c r="TYO1420" s="333"/>
      <c r="TYP1420" s="333"/>
      <c r="TYQ1420" s="333"/>
      <c r="TYR1420" s="333"/>
      <c r="TYS1420" s="333"/>
      <c r="TYT1420" s="333"/>
      <c r="TYU1420" s="333"/>
      <c r="TYV1420" s="333"/>
      <c r="TYW1420" s="333"/>
      <c r="TYX1420" s="333"/>
      <c r="TYY1420" s="333"/>
      <c r="TYZ1420" s="333"/>
      <c r="TZA1420" s="333"/>
      <c r="TZB1420" s="333"/>
      <c r="TZC1420" s="333"/>
      <c r="TZD1420" s="333"/>
      <c r="TZE1420" s="333"/>
      <c r="TZF1420" s="333"/>
      <c r="TZG1420" s="333"/>
      <c r="TZH1420" s="333"/>
      <c r="TZI1420" s="333"/>
      <c r="TZJ1420" s="333"/>
      <c r="TZK1420" s="333"/>
      <c r="TZL1420" s="333"/>
      <c r="TZM1420" s="333"/>
      <c r="TZN1420" s="333"/>
      <c r="TZO1420" s="333"/>
      <c r="TZP1420" s="333"/>
      <c r="TZQ1420" s="333"/>
      <c r="TZR1420" s="333"/>
      <c r="TZS1420" s="333"/>
      <c r="TZT1420" s="333"/>
      <c r="TZU1420" s="333"/>
      <c r="TZV1420" s="333"/>
      <c r="TZW1420" s="333"/>
      <c r="TZX1420" s="333"/>
      <c r="TZY1420" s="333"/>
      <c r="TZZ1420" s="333"/>
      <c r="UAA1420" s="333"/>
      <c r="UAB1420" s="333"/>
      <c r="UAC1420" s="333"/>
      <c r="UAD1420" s="333"/>
      <c r="UAE1420" s="333"/>
      <c r="UAF1420" s="333"/>
      <c r="UAG1420" s="333"/>
      <c r="UAH1420" s="333"/>
      <c r="UAI1420" s="333"/>
      <c r="UAJ1420" s="333"/>
      <c r="UAK1420" s="333"/>
      <c r="UAL1420" s="333"/>
      <c r="UAM1420" s="333"/>
      <c r="UAN1420" s="333"/>
      <c r="UAO1420" s="333"/>
      <c r="UAP1420" s="333"/>
      <c r="UAQ1420" s="333"/>
      <c r="UAR1420" s="333"/>
      <c r="UAS1420" s="333"/>
      <c r="UAT1420" s="333"/>
      <c r="UAU1420" s="333"/>
      <c r="UAV1420" s="333"/>
      <c r="UAW1420" s="333"/>
      <c r="UAX1420" s="333"/>
      <c r="UAY1420" s="333"/>
      <c r="UAZ1420" s="333"/>
      <c r="UBA1420" s="333"/>
      <c r="UBB1420" s="333"/>
      <c r="UBC1420" s="333"/>
      <c r="UBD1420" s="333"/>
      <c r="UBE1420" s="333"/>
      <c r="UBF1420" s="333"/>
      <c r="UBG1420" s="333"/>
      <c r="UBH1420" s="333"/>
      <c r="UBI1420" s="333"/>
      <c r="UBJ1420" s="333"/>
      <c r="UBK1420" s="333"/>
      <c r="UBL1420" s="333"/>
      <c r="UBM1420" s="333"/>
      <c r="UBN1420" s="333"/>
      <c r="UBO1420" s="333"/>
      <c r="UBP1420" s="333"/>
      <c r="UBQ1420" s="333"/>
      <c r="UBR1420" s="333"/>
      <c r="UBS1420" s="333"/>
      <c r="UBT1420" s="333"/>
      <c r="UBU1420" s="333"/>
      <c r="UBV1420" s="333"/>
      <c r="UBW1420" s="333"/>
      <c r="UBX1420" s="333"/>
      <c r="UBY1420" s="333"/>
      <c r="UBZ1420" s="333"/>
      <c r="UCA1420" s="333"/>
      <c r="UCB1420" s="333"/>
      <c r="UCC1420" s="333"/>
      <c r="UCD1420" s="333"/>
      <c r="UCE1420" s="333"/>
      <c r="UCF1420" s="333"/>
      <c r="UCG1420" s="333"/>
      <c r="UCH1420" s="333"/>
      <c r="UCI1420" s="333"/>
      <c r="UCJ1420" s="333"/>
      <c r="UCK1420" s="333"/>
      <c r="UCL1420" s="333"/>
      <c r="UCM1420" s="333"/>
      <c r="UCN1420" s="333"/>
      <c r="UCO1420" s="333"/>
      <c r="UCP1420" s="333"/>
      <c r="UCQ1420" s="333"/>
      <c r="UCR1420" s="333"/>
      <c r="UCS1420" s="333"/>
      <c r="UCT1420" s="333"/>
      <c r="UCU1420" s="333"/>
      <c r="UCV1420" s="333"/>
      <c r="UCW1420" s="333"/>
      <c r="UCX1420" s="333"/>
      <c r="UCY1420" s="333"/>
      <c r="UCZ1420" s="333"/>
      <c r="UDA1420" s="333"/>
      <c r="UDB1420" s="333"/>
      <c r="UDC1420" s="333"/>
      <c r="UDD1420" s="333"/>
      <c r="UDE1420" s="333"/>
      <c r="UDF1420" s="333"/>
      <c r="UDG1420" s="333"/>
      <c r="UDH1420" s="333"/>
      <c r="UDI1420" s="333"/>
      <c r="UDJ1420" s="333"/>
      <c r="UDK1420" s="333"/>
      <c r="UDL1420" s="333"/>
      <c r="UDM1420" s="333"/>
      <c r="UDN1420" s="333"/>
      <c r="UDO1420" s="333"/>
      <c r="UDP1420" s="333"/>
      <c r="UDQ1420" s="333"/>
      <c r="UDR1420" s="333"/>
      <c r="UDS1420" s="333"/>
      <c r="UDT1420" s="333"/>
      <c r="UDU1420" s="333"/>
      <c r="UDV1420" s="333"/>
      <c r="UDW1420" s="333"/>
      <c r="UDX1420" s="333"/>
      <c r="UDY1420" s="333"/>
      <c r="UDZ1420" s="333"/>
      <c r="UEA1420" s="333"/>
      <c r="UEB1420" s="333"/>
      <c r="UEC1420" s="333"/>
      <c r="UED1420" s="333"/>
      <c r="UEE1420" s="333"/>
      <c r="UEF1420" s="333"/>
      <c r="UEG1420" s="333"/>
      <c r="UEH1420" s="333"/>
      <c r="UEI1420" s="333"/>
      <c r="UEJ1420" s="333"/>
      <c r="UEK1420" s="333"/>
      <c r="UEL1420" s="333"/>
      <c r="UEM1420" s="333"/>
      <c r="UEN1420" s="333"/>
      <c r="UEO1420" s="333"/>
      <c r="UEP1420" s="333"/>
      <c r="UEQ1420" s="333"/>
      <c r="UER1420" s="333"/>
      <c r="UES1420" s="333"/>
      <c r="UET1420" s="333"/>
      <c r="UEU1420" s="333"/>
      <c r="UEV1420" s="333"/>
      <c r="UEW1420" s="333"/>
      <c r="UEX1420" s="333"/>
      <c r="UEY1420" s="333"/>
      <c r="UEZ1420" s="333"/>
      <c r="UFA1420" s="333"/>
      <c r="UFB1420" s="333"/>
      <c r="UFC1420" s="333"/>
      <c r="UFD1420" s="333"/>
      <c r="UFE1420" s="333"/>
      <c r="UFF1420" s="333"/>
      <c r="UFG1420" s="333"/>
      <c r="UFH1420" s="333"/>
      <c r="UFI1420" s="333"/>
      <c r="UFJ1420" s="333"/>
      <c r="UFK1420" s="333"/>
      <c r="UFL1420" s="333"/>
      <c r="UFM1420" s="333"/>
      <c r="UFN1420" s="333"/>
      <c r="UFO1420" s="333"/>
      <c r="UFP1420" s="333"/>
      <c r="UFQ1420" s="333"/>
      <c r="UFR1420" s="333"/>
      <c r="UFS1420" s="333"/>
      <c r="UFT1420" s="333"/>
      <c r="UFU1420" s="333"/>
      <c r="UFV1420" s="333"/>
      <c r="UFW1420" s="333"/>
      <c r="UFX1420" s="333"/>
      <c r="UFY1420" s="333"/>
      <c r="UFZ1420" s="333"/>
      <c r="UGA1420" s="333"/>
      <c r="UGB1420" s="333"/>
      <c r="UGC1420" s="333"/>
      <c r="UGD1420" s="333"/>
      <c r="UGE1420" s="333"/>
      <c r="UGF1420" s="333"/>
      <c r="UGG1420" s="333"/>
      <c r="UGH1420" s="333"/>
      <c r="UGI1420" s="333"/>
      <c r="UGJ1420" s="333"/>
      <c r="UGK1420" s="333"/>
      <c r="UGL1420" s="333"/>
      <c r="UGM1420" s="333"/>
      <c r="UGN1420" s="333"/>
      <c r="UGO1420" s="333"/>
      <c r="UGP1420" s="333"/>
      <c r="UGQ1420" s="333"/>
      <c r="UGR1420" s="333"/>
      <c r="UGS1420" s="333"/>
      <c r="UGT1420" s="333"/>
      <c r="UGU1420" s="333"/>
      <c r="UGV1420" s="333"/>
      <c r="UGW1420" s="333"/>
      <c r="UGX1420" s="333"/>
      <c r="UGY1420" s="333"/>
      <c r="UGZ1420" s="333"/>
      <c r="UHA1420" s="333"/>
      <c r="UHB1420" s="333"/>
      <c r="UHC1420" s="333"/>
      <c r="UHD1420" s="333"/>
      <c r="UHE1420" s="333"/>
      <c r="UHF1420" s="333"/>
      <c r="UHG1420" s="333"/>
      <c r="UHH1420" s="333"/>
      <c r="UHI1420" s="333"/>
      <c r="UHJ1420" s="333"/>
      <c r="UHK1420" s="333"/>
      <c r="UHL1420" s="333"/>
      <c r="UHM1420" s="333"/>
      <c r="UHN1420" s="333"/>
      <c r="UHO1420" s="333"/>
      <c r="UHP1420" s="333"/>
      <c r="UHQ1420" s="333"/>
      <c r="UHR1420" s="333"/>
      <c r="UHS1420" s="333"/>
      <c r="UHT1420" s="333"/>
      <c r="UHU1420" s="333"/>
      <c r="UHV1420" s="333"/>
      <c r="UHW1420" s="333"/>
      <c r="UHX1420" s="333"/>
      <c r="UHY1420" s="333"/>
      <c r="UHZ1420" s="333"/>
      <c r="UIA1420" s="333"/>
      <c r="UIB1420" s="333"/>
      <c r="UIC1420" s="333"/>
      <c r="UID1420" s="333"/>
      <c r="UIE1420" s="333"/>
      <c r="UIF1420" s="333"/>
      <c r="UIG1420" s="333"/>
      <c r="UIH1420" s="333"/>
      <c r="UII1420" s="333"/>
      <c r="UIJ1420" s="333"/>
      <c r="UIK1420" s="333"/>
      <c r="UIL1420" s="333"/>
      <c r="UIM1420" s="333"/>
      <c r="UIN1420" s="333"/>
      <c r="UIO1420" s="333"/>
      <c r="UIP1420" s="333"/>
      <c r="UIQ1420" s="333"/>
      <c r="UIR1420" s="333"/>
      <c r="UIS1420" s="333"/>
      <c r="UIT1420" s="333"/>
      <c r="UIU1420" s="333"/>
      <c r="UIV1420" s="333"/>
      <c r="UIW1420" s="333"/>
      <c r="UIX1420" s="333"/>
      <c r="UIY1420" s="333"/>
      <c r="UIZ1420" s="333"/>
      <c r="UJA1420" s="333"/>
      <c r="UJB1420" s="333"/>
      <c r="UJC1420" s="333"/>
      <c r="UJD1420" s="333"/>
      <c r="UJE1420" s="333"/>
      <c r="UJF1420" s="333"/>
      <c r="UJG1420" s="333"/>
      <c r="UJH1420" s="333"/>
      <c r="UJI1420" s="333"/>
      <c r="UJJ1420" s="333"/>
      <c r="UJK1420" s="333"/>
      <c r="UJL1420" s="333"/>
      <c r="UJM1420" s="333"/>
      <c r="UJN1420" s="333"/>
      <c r="UJO1420" s="333"/>
      <c r="UJP1420" s="333"/>
      <c r="UJQ1420" s="333"/>
      <c r="UJR1420" s="333"/>
      <c r="UJS1420" s="333"/>
      <c r="UJT1420" s="333"/>
      <c r="UJU1420" s="333"/>
      <c r="UJV1420" s="333"/>
      <c r="UJW1420" s="333"/>
      <c r="UJX1420" s="333"/>
      <c r="UJY1420" s="333"/>
      <c r="UJZ1420" s="333"/>
      <c r="UKA1420" s="333"/>
      <c r="UKB1420" s="333"/>
      <c r="UKC1420" s="333"/>
      <c r="UKD1420" s="333"/>
      <c r="UKE1420" s="333"/>
      <c r="UKF1420" s="333"/>
      <c r="UKG1420" s="333"/>
      <c r="UKH1420" s="333"/>
      <c r="UKI1420" s="333"/>
      <c r="UKJ1420" s="333"/>
      <c r="UKK1420" s="333"/>
      <c r="UKL1420" s="333"/>
      <c r="UKM1420" s="333"/>
      <c r="UKN1420" s="333"/>
      <c r="UKO1420" s="333"/>
      <c r="UKP1420" s="333"/>
      <c r="UKQ1420" s="333"/>
      <c r="UKR1420" s="333"/>
      <c r="UKS1420" s="333"/>
      <c r="UKT1420" s="333"/>
      <c r="UKU1420" s="333"/>
      <c r="UKV1420" s="333"/>
      <c r="UKW1420" s="333"/>
      <c r="UKX1420" s="333"/>
      <c r="UKY1420" s="333"/>
      <c r="UKZ1420" s="333"/>
      <c r="ULA1420" s="333"/>
      <c r="ULB1420" s="333"/>
      <c r="ULC1420" s="333"/>
      <c r="ULD1420" s="333"/>
      <c r="ULE1420" s="333"/>
      <c r="ULF1420" s="333"/>
      <c r="ULG1420" s="333"/>
      <c r="ULH1420" s="333"/>
      <c r="ULI1420" s="333"/>
      <c r="ULJ1420" s="333"/>
      <c r="ULK1420" s="333"/>
      <c r="ULL1420" s="333"/>
      <c r="ULM1420" s="333"/>
      <c r="ULN1420" s="333"/>
      <c r="ULO1420" s="333"/>
      <c r="ULP1420" s="333"/>
      <c r="ULQ1420" s="333"/>
      <c r="ULR1420" s="333"/>
      <c r="ULS1420" s="333"/>
      <c r="ULT1420" s="333"/>
      <c r="ULU1420" s="333"/>
      <c r="ULV1420" s="333"/>
      <c r="ULW1420" s="333"/>
      <c r="ULX1420" s="333"/>
      <c r="ULY1420" s="333"/>
      <c r="ULZ1420" s="333"/>
      <c r="UMA1420" s="333"/>
      <c r="UMB1420" s="333"/>
      <c r="UMC1420" s="333"/>
      <c r="UMD1420" s="333"/>
      <c r="UME1420" s="333"/>
      <c r="UMF1420" s="333"/>
      <c r="UMG1420" s="333"/>
      <c r="UMH1420" s="333"/>
      <c r="UMI1420" s="333"/>
      <c r="UMJ1420" s="333"/>
      <c r="UMK1420" s="333"/>
      <c r="UML1420" s="333"/>
      <c r="UMM1420" s="333"/>
      <c r="UMN1420" s="333"/>
      <c r="UMO1420" s="333"/>
      <c r="UMP1420" s="333"/>
      <c r="UMQ1420" s="333"/>
      <c r="UMR1420" s="333"/>
      <c r="UMS1420" s="333"/>
      <c r="UMT1420" s="333"/>
      <c r="UMU1420" s="333"/>
      <c r="UMV1420" s="333"/>
      <c r="UMW1420" s="333"/>
      <c r="UMX1420" s="333"/>
      <c r="UMY1420" s="333"/>
      <c r="UMZ1420" s="333"/>
      <c r="UNA1420" s="333"/>
      <c r="UNB1420" s="333"/>
      <c r="UNC1420" s="333"/>
      <c r="UND1420" s="333"/>
      <c r="UNE1420" s="333"/>
      <c r="UNF1420" s="333"/>
      <c r="UNG1420" s="333"/>
      <c r="UNH1420" s="333"/>
      <c r="UNI1420" s="333"/>
      <c r="UNJ1420" s="333"/>
      <c r="UNK1420" s="333"/>
      <c r="UNL1420" s="333"/>
      <c r="UNM1420" s="333"/>
      <c r="UNN1420" s="333"/>
      <c r="UNO1420" s="333"/>
      <c r="UNP1420" s="333"/>
      <c r="UNQ1420" s="333"/>
      <c r="UNR1420" s="333"/>
      <c r="UNS1420" s="333"/>
      <c r="UNT1420" s="333"/>
      <c r="UNU1420" s="333"/>
      <c r="UNV1420" s="333"/>
      <c r="UNW1420" s="333"/>
      <c r="UNX1420" s="333"/>
      <c r="UNY1420" s="333"/>
      <c r="UNZ1420" s="333"/>
      <c r="UOA1420" s="333"/>
      <c r="UOB1420" s="333"/>
      <c r="UOC1420" s="333"/>
      <c r="UOD1420" s="333"/>
      <c r="UOE1420" s="333"/>
      <c r="UOF1420" s="333"/>
      <c r="UOG1420" s="333"/>
      <c r="UOH1420" s="333"/>
      <c r="UOI1420" s="333"/>
      <c r="UOJ1420" s="333"/>
      <c r="UOK1420" s="333"/>
      <c r="UOL1420" s="333"/>
      <c r="UOM1420" s="333"/>
      <c r="UON1420" s="333"/>
      <c r="UOO1420" s="333"/>
      <c r="UOP1420" s="333"/>
      <c r="UOQ1420" s="333"/>
      <c r="UOR1420" s="333"/>
      <c r="UOS1420" s="333"/>
      <c r="UOT1420" s="333"/>
      <c r="UOU1420" s="333"/>
      <c r="UOV1420" s="333"/>
      <c r="UOW1420" s="333"/>
      <c r="UOX1420" s="333"/>
      <c r="UOY1420" s="333"/>
      <c r="UOZ1420" s="333"/>
      <c r="UPA1420" s="333"/>
      <c r="UPB1420" s="333"/>
      <c r="UPC1420" s="333"/>
      <c r="UPD1420" s="333"/>
      <c r="UPE1420" s="333"/>
      <c r="UPF1420" s="333"/>
      <c r="UPG1420" s="333"/>
      <c r="UPH1420" s="333"/>
      <c r="UPI1420" s="333"/>
      <c r="UPJ1420" s="333"/>
      <c r="UPK1420" s="333"/>
      <c r="UPL1420" s="333"/>
      <c r="UPM1420" s="333"/>
      <c r="UPN1420" s="333"/>
      <c r="UPO1420" s="333"/>
      <c r="UPP1420" s="333"/>
      <c r="UPQ1420" s="333"/>
      <c r="UPR1420" s="333"/>
      <c r="UPS1420" s="333"/>
      <c r="UPT1420" s="333"/>
      <c r="UPU1420" s="333"/>
      <c r="UPV1420" s="333"/>
      <c r="UPW1420" s="333"/>
      <c r="UPX1420" s="333"/>
      <c r="UPY1420" s="333"/>
      <c r="UPZ1420" s="333"/>
      <c r="UQA1420" s="333"/>
      <c r="UQB1420" s="333"/>
      <c r="UQC1420" s="333"/>
      <c r="UQD1420" s="333"/>
      <c r="UQE1420" s="333"/>
      <c r="UQF1420" s="333"/>
      <c r="UQG1420" s="333"/>
      <c r="UQH1420" s="333"/>
      <c r="UQI1420" s="333"/>
      <c r="UQJ1420" s="333"/>
      <c r="UQK1420" s="333"/>
      <c r="UQL1420" s="333"/>
      <c r="UQM1420" s="333"/>
      <c r="UQN1420" s="333"/>
      <c r="UQO1420" s="333"/>
      <c r="UQP1420" s="333"/>
      <c r="UQQ1420" s="333"/>
      <c r="UQR1420" s="333"/>
      <c r="UQS1420" s="333"/>
      <c r="UQT1420" s="333"/>
      <c r="UQU1420" s="333"/>
      <c r="UQV1420" s="333"/>
      <c r="UQW1420" s="333"/>
      <c r="UQX1420" s="333"/>
      <c r="UQY1420" s="333"/>
      <c r="UQZ1420" s="333"/>
      <c r="URA1420" s="333"/>
      <c r="URB1420" s="333"/>
      <c r="URC1420" s="333"/>
      <c r="URD1420" s="333"/>
      <c r="URE1420" s="333"/>
      <c r="URF1420" s="333"/>
      <c r="URG1420" s="333"/>
      <c r="URH1420" s="333"/>
      <c r="URI1420" s="333"/>
      <c r="URJ1420" s="333"/>
      <c r="URK1420" s="333"/>
      <c r="URL1420" s="333"/>
      <c r="URM1420" s="333"/>
      <c r="URN1420" s="333"/>
      <c r="URO1420" s="333"/>
      <c r="URP1420" s="333"/>
      <c r="URQ1420" s="333"/>
      <c r="URR1420" s="333"/>
      <c r="URS1420" s="333"/>
      <c r="URT1420" s="333"/>
      <c r="URU1420" s="333"/>
      <c r="URV1420" s="333"/>
      <c r="URW1420" s="333"/>
      <c r="URX1420" s="333"/>
      <c r="URY1420" s="333"/>
      <c r="URZ1420" s="333"/>
      <c r="USA1420" s="333"/>
      <c r="USB1420" s="333"/>
      <c r="USC1420" s="333"/>
      <c r="USD1420" s="333"/>
      <c r="USE1420" s="333"/>
      <c r="USF1420" s="333"/>
      <c r="USG1420" s="333"/>
      <c r="USH1420" s="333"/>
      <c r="USI1420" s="333"/>
      <c r="USJ1420" s="333"/>
      <c r="USK1420" s="333"/>
      <c r="USL1420" s="333"/>
      <c r="USM1420" s="333"/>
      <c r="USN1420" s="333"/>
      <c r="USO1420" s="333"/>
      <c r="USP1420" s="333"/>
      <c r="USQ1420" s="333"/>
      <c r="USR1420" s="333"/>
      <c r="USS1420" s="333"/>
      <c r="UST1420" s="333"/>
      <c r="USU1420" s="333"/>
      <c r="USV1420" s="333"/>
      <c r="USW1420" s="333"/>
      <c r="USX1420" s="333"/>
      <c r="USY1420" s="333"/>
      <c r="USZ1420" s="333"/>
      <c r="UTA1420" s="333"/>
      <c r="UTB1420" s="333"/>
      <c r="UTC1420" s="333"/>
      <c r="UTD1420" s="333"/>
      <c r="UTE1420" s="333"/>
      <c r="UTF1420" s="333"/>
      <c r="UTG1420" s="333"/>
      <c r="UTH1420" s="333"/>
      <c r="UTI1420" s="333"/>
      <c r="UTJ1420" s="333"/>
      <c r="UTK1420" s="333"/>
      <c r="UTL1420" s="333"/>
      <c r="UTM1420" s="333"/>
      <c r="UTN1420" s="333"/>
      <c r="UTO1420" s="333"/>
      <c r="UTP1420" s="333"/>
      <c r="UTQ1420" s="333"/>
      <c r="UTR1420" s="333"/>
      <c r="UTS1420" s="333"/>
      <c r="UTT1420" s="333"/>
      <c r="UTU1420" s="333"/>
      <c r="UTV1420" s="333"/>
      <c r="UTW1420" s="333"/>
      <c r="UTX1420" s="333"/>
      <c r="UTY1420" s="333"/>
      <c r="UTZ1420" s="333"/>
      <c r="UUA1420" s="333"/>
      <c r="UUB1420" s="333"/>
      <c r="UUC1420" s="333"/>
      <c r="UUD1420" s="333"/>
      <c r="UUE1420" s="333"/>
      <c r="UUF1420" s="333"/>
      <c r="UUG1420" s="333"/>
      <c r="UUH1420" s="333"/>
      <c r="UUI1420" s="333"/>
      <c r="UUJ1420" s="333"/>
      <c r="UUK1420" s="333"/>
      <c r="UUL1420" s="333"/>
      <c r="UUM1420" s="333"/>
      <c r="UUN1420" s="333"/>
      <c r="UUO1420" s="333"/>
      <c r="UUP1420" s="333"/>
      <c r="UUQ1420" s="333"/>
      <c r="UUR1420" s="333"/>
      <c r="UUS1420" s="333"/>
      <c r="UUT1420" s="333"/>
      <c r="UUU1420" s="333"/>
      <c r="UUV1420" s="333"/>
      <c r="UUW1420" s="333"/>
      <c r="UUX1420" s="333"/>
      <c r="UUY1420" s="333"/>
      <c r="UUZ1420" s="333"/>
      <c r="UVA1420" s="333"/>
      <c r="UVB1420" s="333"/>
      <c r="UVC1420" s="333"/>
      <c r="UVD1420" s="333"/>
      <c r="UVE1420" s="333"/>
      <c r="UVF1420" s="333"/>
      <c r="UVG1420" s="333"/>
      <c r="UVH1420" s="333"/>
      <c r="UVI1420" s="333"/>
      <c r="UVJ1420" s="333"/>
      <c r="UVK1420" s="333"/>
      <c r="UVL1420" s="333"/>
      <c r="UVM1420" s="333"/>
      <c r="UVN1420" s="333"/>
      <c r="UVO1420" s="333"/>
      <c r="UVP1420" s="333"/>
      <c r="UVQ1420" s="333"/>
      <c r="UVR1420" s="333"/>
      <c r="UVS1420" s="333"/>
      <c r="UVT1420" s="333"/>
      <c r="UVU1420" s="333"/>
      <c r="UVV1420" s="333"/>
      <c r="UVW1420" s="333"/>
      <c r="UVX1420" s="333"/>
      <c r="UVY1420" s="333"/>
      <c r="UVZ1420" s="333"/>
      <c r="UWA1420" s="333"/>
      <c r="UWB1420" s="333"/>
      <c r="UWC1420" s="333"/>
      <c r="UWD1420" s="333"/>
      <c r="UWE1420" s="333"/>
      <c r="UWF1420" s="333"/>
      <c r="UWG1420" s="333"/>
      <c r="UWH1420" s="333"/>
      <c r="UWI1420" s="333"/>
      <c r="UWJ1420" s="333"/>
      <c r="UWK1420" s="333"/>
      <c r="UWL1420" s="333"/>
      <c r="UWM1420" s="333"/>
      <c r="UWN1420" s="333"/>
      <c r="UWO1420" s="333"/>
      <c r="UWP1420" s="333"/>
      <c r="UWQ1420" s="333"/>
      <c r="UWR1420" s="333"/>
      <c r="UWS1420" s="333"/>
      <c r="UWT1420" s="333"/>
      <c r="UWU1420" s="333"/>
      <c r="UWV1420" s="333"/>
      <c r="UWW1420" s="333"/>
      <c r="UWX1420" s="333"/>
      <c r="UWY1420" s="333"/>
      <c r="UWZ1420" s="333"/>
      <c r="UXA1420" s="333"/>
      <c r="UXB1420" s="333"/>
      <c r="UXC1420" s="333"/>
      <c r="UXD1420" s="333"/>
      <c r="UXE1420" s="333"/>
      <c r="UXF1420" s="333"/>
      <c r="UXG1420" s="333"/>
      <c r="UXH1420" s="333"/>
      <c r="UXI1420" s="333"/>
      <c r="UXJ1420" s="333"/>
      <c r="UXK1420" s="333"/>
      <c r="UXL1420" s="333"/>
      <c r="UXM1420" s="333"/>
      <c r="UXN1420" s="333"/>
      <c r="UXO1420" s="333"/>
      <c r="UXP1420" s="333"/>
      <c r="UXQ1420" s="333"/>
      <c r="UXR1420" s="333"/>
      <c r="UXS1420" s="333"/>
      <c r="UXT1420" s="333"/>
      <c r="UXU1420" s="333"/>
      <c r="UXV1420" s="333"/>
      <c r="UXW1420" s="333"/>
      <c r="UXX1420" s="333"/>
      <c r="UXY1420" s="333"/>
      <c r="UXZ1420" s="333"/>
      <c r="UYA1420" s="333"/>
      <c r="UYB1420" s="333"/>
      <c r="UYC1420" s="333"/>
      <c r="UYD1420" s="333"/>
      <c r="UYE1420" s="333"/>
      <c r="UYF1420" s="333"/>
      <c r="UYG1420" s="333"/>
      <c r="UYH1420" s="333"/>
      <c r="UYI1420" s="333"/>
      <c r="UYJ1420" s="333"/>
      <c r="UYK1420" s="333"/>
      <c r="UYL1420" s="333"/>
      <c r="UYM1420" s="333"/>
      <c r="UYN1420" s="333"/>
      <c r="UYO1420" s="333"/>
      <c r="UYP1420" s="333"/>
      <c r="UYQ1420" s="333"/>
      <c r="UYR1420" s="333"/>
      <c r="UYS1420" s="333"/>
      <c r="UYT1420" s="333"/>
      <c r="UYU1420" s="333"/>
      <c r="UYV1420" s="333"/>
      <c r="UYW1420" s="333"/>
      <c r="UYX1420" s="333"/>
      <c r="UYY1420" s="333"/>
      <c r="UYZ1420" s="333"/>
      <c r="UZA1420" s="333"/>
      <c r="UZB1420" s="333"/>
      <c r="UZC1420" s="333"/>
      <c r="UZD1420" s="333"/>
      <c r="UZE1420" s="333"/>
      <c r="UZF1420" s="333"/>
      <c r="UZG1420" s="333"/>
      <c r="UZH1420" s="333"/>
      <c r="UZI1420" s="333"/>
      <c r="UZJ1420" s="333"/>
      <c r="UZK1420" s="333"/>
      <c r="UZL1420" s="333"/>
      <c r="UZM1420" s="333"/>
      <c r="UZN1420" s="333"/>
      <c r="UZO1420" s="333"/>
      <c r="UZP1420" s="333"/>
      <c r="UZQ1420" s="333"/>
      <c r="UZR1420" s="333"/>
      <c r="UZS1420" s="333"/>
      <c r="UZT1420" s="333"/>
      <c r="UZU1420" s="333"/>
      <c r="UZV1420" s="333"/>
      <c r="UZW1420" s="333"/>
      <c r="UZX1420" s="333"/>
      <c r="UZY1420" s="333"/>
      <c r="UZZ1420" s="333"/>
      <c r="VAA1420" s="333"/>
      <c r="VAB1420" s="333"/>
      <c r="VAC1420" s="333"/>
      <c r="VAD1420" s="333"/>
      <c r="VAE1420" s="333"/>
      <c r="VAF1420" s="333"/>
      <c r="VAG1420" s="333"/>
      <c r="VAH1420" s="333"/>
      <c r="VAI1420" s="333"/>
      <c r="VAJ1420" s="333"/>
      <c r="VAK1420" s="333"/>
      <c r="VAL1420" s="333"/>
      <c r="VAM1420" s="333"/>
      <c r="VAN1420" s="333"/>
      <c r="VAO1420" s="333"/>
      <c r="VAP1420" s="333"/>
      <c r="VAQ1420" s="333"/>
      <c r="VAR1420" s="333"/>
      <c r="VAS1420" s="333"/>
      <c r="VAT1420" s="333"/>
      <c r="VAU1420" s="333"/>
      <c r="VAV1420" s="333"/>
      <c r="VAW1420" s="333"/>
      <c r="VAX1420" s="333"/>
      <c r="VAY1420" s="333"/>
      <c r="VAZ1420" s="333"/>
      <c r="VBA1420" s="333"/>
      <c r="VBB1420" s="333"/>
      <c r="VBC1420" s="333"/>
      <c r="VBD1420" s="333"/>
      <c r="VBE1420" s="333"/>
      <c r="VBF1420" s="333"/>
      <c r="VBG1420" s="333"/>
      <c r="VBH1420" s="333"/>
      <c r="VBI1420" s="333"/>
      <c r="VBJ1420" s="333"/>
      <c r="VBK1420" s="333"/>
      <c r="VBL1420" s="333"/>
      <c r="VBM1420" s="333"/>
      <c r="VBN1420" s="333"/>
      <c r="VBO1420" s="333"/>
      <c r="VBP1420" s="333"/>
      <c r="VBQ1420" s="333"/>
      <c r="VBR1420" s="333"/>
      <c r="VBS1420" s="333"/>
      <c r="VBT1420" s="333"/>
      <c r="VBU1420" s="333"/>
      <c r="VBV1420" s="333"/>
      <c r="VBW1420" s="333"/>
      <c r="VBX1420" s="333"/>
      <c r="VBY1420" s="333"/>
      <c r="VBZ1420" s="333"/>
      <c r="VCA1420" s="333"/>
      <c r="VCB1420" s="333"/>
      <c r="VCC1420" s="333"/>
      <c r="VCD1420" s="333"/>
      <c r="VCE1420" s="333"/>
      <c r="VCF1420" s="333"/>
      <c r="VCG1420" s="333"/>
      <c r="VCH1420" s="333"/>
      <c r="VCI1420" s="333"/>
      <c r="VCJ1420" s="333"/>
      <c r="VCK1420" s="333"/>
      <c r="VCL1420" s="333"/>
      <c r="VCM1420" s="333"/>
      <c r="VCN1420" s="333"/>
      <c r="VCO1420" s="333"/>
      <c r="VCP1420" s="333"/>
      <c r="VCQ1420" s="333"/>
      <c r="VCR1420" s="333"/>
      <c r="VCS1420" s="333"/>
      <c r="VCT1420" s="333"/>
      <c r="VCU1420" s="333"/>
      <c r="VCV1420" s="333"/>
      <c r="VCW1420" s="333"/>
      <c r="VCX1420" s="333"/>
      <c r="VCY1420" s="333"/>
      <c r="VCZ1420" s="333"/>
      <c r="VDA1420" s="333"/>
      <c r="VDB1420" s="333"/>
      <c r="VDC1420" s="333"/>
      <c r="VDD1420" s="333"/>
      <c r="VDE1420" s="333"/>
      <c r="VDF1420" s="333"/>
      <c r="VDG1420" s="333"/>
      <c r="VDH1420" s="333"/>
      <c r="VDI1420" s="333"/>
      <c r="VDJ1420" s="333"/>
      <c r="VDK1420" s="333"/>
      <c r="VDL1420" s="333"/>
      <c r="VDM1420" s="333"/>
      <c r="VDN1420" s="333"/>
      <c r="VDO1420" s="333"/>
      <c r="VDP1420" s="333"/>
      <c r="VDQ1420" s="333"/>
      <c r="VDR1420" s="333"/>
      <c r="VDS1420" s="333"/>
      <c r="VDT1420" s="333"/>
      <c r="VDU1420" s="333"/>
      <c r="VDV1420" s="333"/>
      <c r="VDW1420" s="333"/>
      <c r="VDX1420" s="333"/>
      <c r="VDY1420" s="333"/>
      <c r="VDZ1420" s="333"/>
      <c r="VEA1420" s="333"/>
      <c r="VEB1420" s="333"/>
      <c r="VEC1420" s="333"/>
      <c r="VED1420" s="333"/>
      <c r="VEE1420" s="333"/>
      <c r="VEF1420" s="333"/>
      <c r="VEG1420" s="333"/>
      <c r="VEH1420" s="333"/>
      <c r="VEI1420" s="333"/>
      <c r="VEJ1420" s="333"/>
      <c r="VEK1420" s="333"/>
      <c r="VEL1420" s="333"/>
      <c r="VEM1420" s="333"/>
      <c r="VEN1420" s="333"/>
      <c r="VEO1420" s="333"/>
      <c r="VEP1420" s="333"/>
      <c r="VEQ1420" s="333"/>
      <c r="VER1420" s="333"/>
      <c r="VES1420" s="333"/>
      <c r="VET1420" s="333"/>
      <c r="VEU1420" s="333"/>
      <c r="VEV1420" s="333"/>
      <c r="VEW1420" s="333"/>
      <c r="VEX1420" s="333"/>
      <c r="VEY1420" s="333"/>
      <c r="VEZ1420" s="333"/>
      <c r="VFA1420" s="333"/>
      <c r="VFB1420" s="333"/>
      <c r="VFC1420" s="333"/>
      <c r="VFD1420" s="333"/>
      <c r="VFE1420" s="333"/>
      <c r="VFF1420" s="333"/>
      <c r="VFG1420" s="333"/>
      <c r="VFH1420" s="333"/>
      <c r="VFI1420" s="333"/>
      <c r="VFJ1420" s="333"/>
      <c r="VFK1420" s="333"/>
      <c r="VFL1420" s="333"/>
      <c r="VFM1420" s="333"/>
      <c r="VFN1420" s="333"/>
      <c r="VFO1420" s="333"/>
      <c r="VFP1420" s="333"/>
      <c r="VFQ1420" s="333"/>
      <c r="VFR1420" s="333"/>
      <c r="VFS1420" s="333"/>
      <c r="VFT1420" s="333"/>
      <c r="VFU1420" s="333"/>
      <c r="VFV1420" s="333"/>
      <c r="VFW1420" s="333"/>
      <c r="VFX1420" s="333"/>
      <c r="VFY1420" s="333"/>
      <c r="VFZ1420" s="333"/>
      <c r="VGA1420" s="333"/>
      <c r="VGB1420" s="333"/>
      <c r="VGC1420" s="333"/>
      <c r="VGD1420" s="333"/>
      <c r="VGE1420" s="333"/>
      <c r="VGF1420" s="333"/>
      <c r="VGG1420" s="333"/>
      <c r="VGH1420" s="333"/>
      <c r="VGI1420" s="333"/>
      <c r="VGJ1420" s="333"/>
      <c r="VGK1420" s="333"/>
      <c r="VGL1420" s="333"/>
      <c r="VGM1420" s="333"/>
      <c r="VGN1420" s="333"/>
      <c r="VGO1420" s="333"/>
      <c r="VGP1420" s="333"/>
      <c r="VGQ1420" s="333"/>
      <c r="VGR1420" s="333"/>
      <c r="VGS1420" s="333"/>
      <c r="VGT1420" s="333"/>
      <c r="VGU1420" s="333"/>
      <c r="VGV1420" s="333"/>
      <c r="VGW1420" s="333"/>
      <c r="VGX1420" s="333"/>
      <c r="VGY1420" s="333"/>
      <c r="VGZ1420" s="333"/>
      <c r="VHA1420" s="333"/>
      <c r="VHB1420" s="333"/>
      <c r="VHC1420" s="333"/>
      <c r="VHD1420" s="333"/>
      <c r="VHE1420" s="333"/>
      <c r="VHF1420" s="333"/>
      <c r="VHG1420" s="333"/>
      <c r="VHH1420" s="333"/>
      <c r="VHI1420" s="333"/>
      <c r="VHJ1420" s="333"/>
      <c r="VHK1420" s="333"/>
      <c r="VHL1420" s="333"/>
      <c r="VHM1420" s="333"/>
      <c r="VHN1420" s="333"/>
      <c r="VHO1420" s="333"/>
      <c r="VHP1420" s="333"/>
      <c r="VHQ1420" s="333"/>
      <c r="VHR1420" s="333"/>
      <c r="VHS1420" s="333"/>
      <c r="VHT1420" s="333"/>
      <c r="VHU1420" s="333"/>
      <c r="VHV1420" s="333"/>
      <c r="VHW1420" s="333"/>
      <c r="VHX1420" s="333"/>
      <c r="VHY1420" s="333"/>
      <c r="VHZ1420" s="333"/>
      <c r="VIA1420" s="333"/>
      <c r="VIB1420" s="333"/>
      <c r="VIC1420" s="333"/>
      <c r="VID1420" s="333"/>
      <c r="VIE1420" s="333"/>
      <c r="VIF1420" s="333"/>
      <c r="VIG1420" s="333"/>
      <c r="VIH1420" s="333"/>
      <c r="VII1420" s="333"/>
      <c r="VIJ1420" s="333"/>
      <c r="VIK1420" s="333"/>
      <c r="VIL1420" s="333"/>
      <c r="VIM1420" s="333"/>
      <c r="VIN1420" s="333"/>
      <c r="VIO1420" s="333"/>
      <c r="VIP1420" s="333"/>
      <c r="VIQ1420" s="333"/>
      <c r="VIR1420" s="333"/>
      <c r="VIS1420" s="333"/>
      <c r="VIT1420" s="333"/>
      <c r="VIU1420" s="333"/>
      <c r="VIV1420" s="333"/>
      <c r="VIW1420" s="333"/>
      <c r="VIX1420" s="333"/>
      <c r="VIY1420" s="333"/>
      <c r="VIZ1420" s="333"/>
      <c r="VJA1420" s="333"/>
      <c r="VJB1420" s="333"/>
      <c r="VJC1420" s="333"/>
      <c r="VJD1420" s="333"/>
      <c r="VJE1420" s="333"/>
      <c r="VJF1420" s="333"/>
      <c r="VJG1420" s="333"/>
      <c r="VJH1420" s="333"/>
      <c r="VJI1420" s="333"/>
      <c r="VJJ1420" s="333"/>
      <c r="VJK1420" s="333"/>
      <c r="VJL1420" s="333"/>
      <c r="VJM1420" s="333"/>
      <c r="VJN1420" s="333"/>
      <c r="VJO1420" s="333"/>
      <c r="VJP1420" s="333"/>
      <c r="VJQ1420" s="333"/>
      <c r="VJR1420" s="333"/>
      <c r="VJS1420" s="333"/>
      <c r="VJT1420" s="333"/>
      <c r="VJU1420" s="333"/>
      <c r="VJV1420" s="333"/>
      <c r="VJW1420" s="333"/>
      <c r="VJX1420" s="333"/>
      <c r="VJY1420" s="333"/>
      <c r="VJZ1420" s="333"/>
      <c r="VKA1420" s="333"/>
      <c r="VKB1420" s="333"/>
      <c r="VKC1420" s="333"/>
      <c r="VKD1420" s="333"/>
      <c r="VKE1420" s="333"/>
      <c r="VKF1420" s="333"/>
      <c r="VKG1420" s="333"/>
      <c r="VKH1420" s="333"/>
      <c r="VKI1420" s="333"/>
      <c r="VKJ1420" s="333"/>
      <c r="VKK1420" s="333"/>
      <c r="VKL1420" s="333"/>
      <c r="VKM1420" s="333"/>
      <c r="VKN1420" s="333"/>
      <c r="VKO1420" s="333"/>
      <c r="VKP1420" s="333"/>
      <c r="VKQ1420" s="333"/>
      <c r="VKR1420" s="333"/>
      <c r="VKS1420" s="333"/>
      <c r="VKT1420" s="333"/>
      <c r="VKU1420" s="333"/>
      <c r="VKV1420" s="333"/>
      <c r="VKW1420" s="333"/>
      <c r="VKX1420" s="333"/>
      <c r="VKY1420" s="333"/>
      <c r="VKZ1420" s="333"/>
      <c r="VLA1420" s="333"/>
      <c r="VLB1420" s="333"/>
      <c r="VLC1420" s="333"/>
      <c r="VLD1420" s="333"/>
      <c r="VLE1420" s="333"/>
      <c r="VLF1420" s="333"/>
      <c r="VLG1420" s="333"/>
      <c r="VLH1420" s="333"/>
      <c r="VLI1420" s="333"/>
      <c r="VLJ1420" s="333"/>
      <c r="VLK1420" s="333"/>
      <c r="VLL1420" s="333"/>
      <c r="VLM1420" s="333"/>
      <c r="VLN1420" s="333"/>
      <c r="VLO1420" s="333"/>
      <c r="VLP1420" s="333"/>
      <c r="VLQ1420" s="333"/>
      <c r="VLR1420" s="333"/>
      <c r="VLS1420" s="333"/>
      <c r="VLT1420" s="333"/>
      <c r="VLU1420" s="333"/>
      <c r="VLV1420" s="333"/>
      <c r="VLW1420" s="333"/>
      <c r="VLX1420" s="333"/>
      <c r="VLY1420" s="333"/>
      <c r="VLZ1420" s="333"/>
      <c r="VMA1420" s="333"/>
      <c r="VMB1420" s="333"/>
      <c r="VMC1420" s="333"/>
      <c r="VMD1420" s="333"/>
      <c r="VME1420" s="333"/>
      <c r="VMF1420" s="333"/>
      <c r="VMG1420" s="333"/>
      <c r="VMH1420" s="333"/>
      <c r="VMI1420" s="333"/>
      <c r="VMJ1420" s="333"/>
      <c r="VMK1420" s="333"/>
      <c r="VML1420" s="333"/>
      <c r="VMM1420" s="333"/>
      <c r="VMN1420" s="333"/>
      <c r="VMO1420" s="333"/>
      <c r="VMP1420" s="333"/>
      <c r="VMQ1420" s="333"/>
      <c r="VMR1420" s="333"/>
      <c r="VMS1420" s="333"/>
      <c r="VMT1420" s="333"/>
      <c r="VMU1420" s="333"/>
      <c r="VMV1420" s="333"/>
      <c r="VMW1420" s="333"/>
      <c r="VMX1420" s="333"/>
      <c r="VMY1420" s="333"/>
      <c r="VMZ1420" s="333"/>
      <c r="VNA1420" s="333"/>
      <c r="VNB1420" s="333"/>
      <c r="VNC1420" s="333"/>
      <c r="VND1420" s="333"/>
      <c r="VNE1420" s="333"/>
      <c r="VNF1420" s="333"/>
      <c r="VNG1420" s="333"/>
      <c r="VNH1420" s="333"/>
      <c r="VNI1420" s="333"/>
      <c r="VNJ1420" s="333"/>
      <c r="VNK1420" s="333"/>
      <c r="VNL1420" s="333"/>
      <c r="VNM1420" s="333"/>
      <c r="VNN1420" s="333"/>
      <c r="VNO1420" s="333"/>
      <c r="VNP1420" s="333"/>
      <c r="VNQ1420" s="333"/>
      <c r="VNR1420" s="333"/>
      <c r="VNS1420" s="333"/>
      <c r="VNT1420" s="333"/>
      <c r="VNU1420" s="333"/>
      <c r="VNV1420" s="333"/>
      <c r="VNW1420" s="333"/>
      <c r="VNX1420" s="333"/>
      <c r="VNY1420" s="333"/>
      <c r="VNZ1420" s="333"/>
      <c r="VOA1420" s="333"/>
      <c r="VOB1420" s="333"/>
      <c r="VOC1420" s="333"/>
      <c r="VOD1420" s="333"/>
      <c r="VOE1420" s="333"/>
      <c r="VOF1420" s="333"/>
      <c r="VOG1420" s="333"/>
      <c r="VOH1420" s="333"/>
      <c r="VOI1420" s="333"/>
      <c r="VOJ1420" s="333"/>
      <c r="VOK1420" s="333"/>
      <c r="VOL1420" s="333"/>
      <c r="VOM1420" s="333"/>
      <c r="VON1420" s="333"/>
      <c r="VOO1420" s="333"/>
      <c r="VOP1420" s="333"/>
      <c r="VOQ1420" s="333"/>
      <c r="VOR1420" s="333"/>
      <c r="VOS1420" s="333"/>
      <c r="VOT1420" s="333"/>
      <c r="VOU1420" s="333"/>
      <c r="VOV1420" s="333"/>
      <c r="VOW1420" s="333"/>
      <c r="VOX1420" s="333"/>
      <c r="VOY1420" s="333"/>
      <c r="VOZ1420" s="333"/>
      <c r="VPA1420" s="333"/>
      <c r="VPB1420" s="333"/>
      <c r="VPC1420" s="333"/>
      <c r="VPD1420" s="333"/>
      <c r="VPE1420" s="333"/>
      <c r="VPF1420" s="333"/>
      <c r="VPG1420" s="333"/>
      <c r="VPH1420" s="333"/>
      <c r="VPI1420" s="333"/>
      <c r="VPJ1420" s="333"/>
      <c r="VPK1420" s="333"/>
      <c r="VPL1420" s="333"/>
      <c r="VPM1420" s="333"/>
      <c r="VPN1420" s="333"/>
      <c r="VPO1420" s="333"/>
      <c r="VPP1420" s="333"/>
      <c r="VPQ1420" s="333"/>
      <c r="VPR1420" s="333"/>
      <c r="VPS1420" s="333"/>
      <c r="VPT1420" s="333"/>
      <c r="VPU1420" s="333"/>
      <c r="VPV1420" s="333"/>
      <c r="VPW1420" s="333"/>
      <c r="VPX1420" s="333"/>
      <c r="VPY1420" s="333"/>
      <c r="VPZ1420" s="333"/>
      <c r="VQA1420" s="333"/>
      <c r="VQB1420" s="333"/>
      <c r="VQC1420" s="333"/>
      <c r="VQD1420" s="333"/>
      <c r="VQE1420" s="333"/>
      <c r="VQF1420" s="333"/>
      <c r="VQG1420" s="333"/>
      <c r="VQH1420" s="333"/>
      <c r="VQI1420" s="333"/>
      <c r="VQJ1420" s="333"/>
      <c r="VQK1420" s="333"/>
      <c r="VQL1420" s="333"/>
      <c r="VQM1420" s="333"/>
      <c r="VQN1420" s="333"/>
      <c r="VQO1420" s="333"/>
      <c r="VQP1420" s="333"/>
      <c r="VQQ1420" s="333"/>
      <c r="VQR1420" s="333"/>
      <c r="VQS1420" s="333"/>
      <c r="VQT1420" s="333"/>
      <c r="VQU1420" s="333"/>
      <c r="VQV1420" s="333"/>
      <c r="VQW1420" s="333"/>
      <c r="VQX1420" s="333"/>
      <c r="VQY1420" s="333"/>
      <c r="VQZ1420" s="333"/>
      <c r="VRA1420" s="333"/>
      <c r="VRB1420" s="333"/>
      <c r="VRC1420" s="333"/>
      <c r="VRD1420" s="333"/>
      <c r="VRE1420" s="333"/>
      <c r="VRF1420" s="333"/>
      <c r="VRG1420" s="333"/>
      <c r="VRH1420" s="333"/>
      <c r="VRI1420" s="333"/>
      <c r="VRJ1420" s="333"/>
      <c r="VRK1420" s="333"/>
      <c r="VRL1420" s="333"/>
      <c r="VRM1420" s="333"/>
      <c r="VRN1420" s="333"/>
      <c r="VRO1420" s="333"/>
      <c r="VRP1420" s="333"/>
      <c r="VRQ1420" s="333"/>
      <c r="VRR1420" s="333"/>
      <c r="VRS1420" s="333"/>
      <c r="VRT1420" s="333"/>
      <c r="VRU1420" s="333"/>
      <c r="VRV1420" s="333"/>
      <c r="VRW1420" s="333"/>
      <c r="VRX1420" s="333"/>
      <c r="VRY1420" s="333"/>
      <c r="VRZ1420" s="333"/>
      <c r="VSA1420" s="333"/>
      <c r="VSB1420" s="333"/>
      <c r="VSC1420" s="333"/>
      <c r="VSD1420" s="333"/>
      <c r="VSE1420" s="333"/>
      <c r="VSF1420" s="333"/>
      <c r="VSG1420" s="333"/>
      <c r="VSH1420" s="333"/>
      <c r="VSI1420" s="333"/>
      <c r="VSJ1420" s="333"/>
      <c r="VSK1420" s="333"/>
      <c r="VSL1420" s="333"/>
      <c r="VSM1420" s="333"/>
      <c r="VSN1420" s="333"/>
      <c r="VSO1420" s="333"/>
      <c r="VSP1420" s="333"/>
      <c r="VSQ1420" s="333"/>
      <c r="VSR1420" s="333"/>
      <c r="VSS1420" s="333"/>
      <c r="VST1420" s="333"/>
      <c r="VSU1420" s="333"/>
      <c r="VSV1420" s="333"/>
      <c r="VSW1420" s="333"/>
      <c r="VSX1420" s="333"/>
      <c r="VSY1420" s="333"/>
      <c r="VSZ1420" s="333"/>
      <c r="VTA1420" s="333"/>
      <c r="VTB1420" s="333"/>
      <c r="VTC1420" s="333"/>
      <c r="VTD1420" s="333"/>
      <c r="VTE1420" s="333"/>
      <c r="VTF1420" s="333"/>
      <c r="VTG1420" s="333"/>
      <c r="VTH1420" s="333"/>
      <c r="VTI1420" s="333"/>
      <c r="VTJ1420" s="333"/>
      <c r="VTK1420" s="333"/>
      <c r="VTL1420" s="333"/>
      <c r="VTM1420" s="333"/>
      <c r="VTN1420" s="333"/>
      <c r="VTO1420" s="333"/>
      <c r="VTP1420" s="333"/>
      <c r="VTQ1420" s="333"/>
      <c r="VTR1420" s="333"/>
      <c r="VTS1420" s="333"/>
      <c r="VTT1420" s="333"/>
      <c r="VTU1420" s="333"/>
      <c r="VTV1420" s="333"/>
      <c r="VTW1420" s="333"/>
      <c r="VTX1420" s="333"/>
      <c r="VTY1420" s="333"/>
      <c r="VTZ1420" s="333"/>
      <c r="VUA1420" s="333"/>
      <c r="VUB1420" s="333"/>
      <c r="VUC1420" s="333"/>
      <c r="VUD1420" s="333"/>
      <c r="VUE1420" s="333"/>
      <c r="VUF1420" s="333"/>
      <c r="VUG1420" s="333"/>
      <c r="VUH1420" s="333"/>
      <c r="VUI1420" s="333"/>
      <c r="VUJ1420" s="333"/>
      <c r="VUK1420" s="333"/>
      <c r="VUL1420" s="333"/>
      <c r="VUM1420" s="333"/>
      <c r="VUN1420" s="333"/>
      <c r="VUO1420" s="333"/>
      <c r="VUP1420" s="333"/>
      <c r="VUQ1420" s="333"/>
      <c r="VUR1420" s="333"/>
      <c r="VUS1420" s="333"/>
      <c r="VUT1420" s="333"/>
      <c r="VUU1420" s="333"/>
      <c r="VUV1420" s="333"/>
      <c r="VUW1420" s="333"/>
      <c r="VUX1420" s="333"/>
      <c r="VUY1420" s="333"/>
      <c r="VUZ1420" s="333"/>
      <c r="VVA1420" s="333"/>
      <c r="VVB1420" s="333"/>
      <c r="VVC1420" s="333"/>
      <c r="VVD1420" s="333"/>
      <c r="VVE1420" s="333"/>
      <c r="VVF1420" s="333"/>
      <c r="VVG1420" s="333"/>
      <c r="VVH1420" s="333"/>
      <c r="VVI1420" s="333"/>
      <c r="VVJ1420" s="333"/>
      <c r="VVK1420" s="333"/>
      <c r="VVL1420" s="333"/>
      <c r="VVM1420" s="333"/>
      <c r="VVN1420" s="333"/>
      <c r="VVO1420" s="333"/>
      <c r="VVP1420" s="333"/>
      <c r="VVQ1420" s="333"/>
      <c r="VVR1420" s="333"/>
      <c r="VVS1420" s="333"/>
      <c r="VVT1420" s="333"/>
      <c r="VVU1420" s="333"/>
      <c r="VVV1420" s="333"/>
      <c r="VVW1420" s="333"/>
      <c r="VVX1420" s="333"/>
      <c r="VVY1420" s="333"/>
      <c r="VVZ1420" s="333"/>
      <c r="VWA1420" s="333"/>
      <c r="VWB1420" s="333"/>
      <c r="VWC1420" s="333"/>
      <c r="VWD1420" s="333"/>
      <c r="VWE1420" s="333"/>
      <c r="VWF1420" s="333"/>
      <c r="VWG1420" s="333"/>
      <c r="VWH1420" s="333"/>
      <c r="VWI1420" s="333"/>
      <c r="VWJ1420" s="333"/>
      <c r="VWK1420" s="333"/>
      <c r="VWL1420" s="333"/>
      <c r="VWM1420" s="333"/>
      <c r="VWN1420" s="333"/>
      <c r="VWO1420" s="333"/>
      <c r="VWP1420" s="333"/>
      <c r="VWQ1420" s="333"/>
      <c r="VWR1420" s="333"/>
      <c r="VWS1420" s="333"/>
      <c r="VWT1420" s="333"/>
      <c r="VWU1420" s="333"/>
      <c r="VWV1420" s="333"/>
      <c r="VWW1420" s="333"/>
      <c r="VWX1420" s="333"/>
      <c r="VWY1420" s="333"/>
      <c r="VWZ1420" s="333"/>
      <c r="VXA1420" s="333"/>
      <c r="VXB1420" s="333"/>
      <c r="VXC1420" s="333"/>
      <c r="VXD1420" s="333"/>
      <c r="VXE1420" s="333"/>
      <c r="VXF1420" s="333"/>
      <c r="VXG1420" s="333"/>
      <c r="VXH1420" s="333"/>
      <c r="VXI1420" s="333"/>
      <c r="VXJ1420" s="333"/>
      <c r="VXK1420" s="333"/>
      <c r="VXL1420" s="333"/>
      <c r="VXM1420" s="333"/>
      <c r="VXN1420" s="333"/>
      <c r="VXO1420" s="333"/>
      <c r="VXP1420" s="333"/>
      <c r="VXQ1420" s="333"/>
      <c r="VXR1420" s="333"/>
      <c r="VXS1420" s="333"/>
      <c r="VXT1420" s="333"/>
      <c r="VXU1420" s="333"/>
      <c r="VXV1420" s="333"/>
      <c r="VXW1420" s="333"/>
      <c r="VXX1420" s="333"/>
      <c r="VXY1420" s="333"/>
      <c r="VXZ1420" s="333"/>
      <c r="VYA1420" s="333"/>
      <c r="VYB1420" s="333"/>
      <c r="VYC1420" s="333"/>
      <c r="VYD1420" s="333"/>
      <c r="VYE1420" s="333"/>
      <c r="VYF1420" s="333"/>
      <c r="VYG1420" s="333"/>
      <c r="VYH1420" s="333"/>
      <c r="VYI1420" s="333"/>
      <c r="VYJ1420" s="333"/>
      <c r="VYK1420" s="333"/>
      <c r="VYL1420" s="333"/>
      <c r="VYM1420" s="333"/>
      <c r="VYN1420" s="333"/>
      <c r="VYO1420" s="333"/>
      <c r="VYP1420" s="333"/>
      <c r="VYQ1420" s="333"/>
      <c r="VYR1420" s="333"/>
      <c r="VYS1420" s="333"/>
      <c r="VYT1420" s="333"/>
      <c r="VYU1420" s="333"/>
      <c r="VYV1420" s="333"/>
      <c r="VYW1420" s="333"/>
      <c r="VYX1420" s="333"/>
      <c r="VYY1420" s="333"/>
      <c r="VYZ1420" s="333"/>
      <c r="VZA1420" s="333"/>
      <c r="VZB1420" s="333"/>
      <c r="VZC1420" s="333"/>
      <c r="VZD1420" s="333"/>
      <c r="VZE1420" s="333"/>
      <c r="VZF1420" s="333"/>
      <c r="VZG1420" s="333"/>
      <c r="VZH1420" s="333"/>
      <c r="VZI1420" s="333"/>
      <c r="VZJ1420" s="333"/>
      <c r="VZK1420" s="333"/>
      <c r="VZL1420" s="333"/>
      <c r="VZM1420" s="333"/>
      <c r="VZN1420" s="333"/>
      <c r="VZO1420" s="333"/>
      <c r="VZP1420" s="333"/>
      <c r="VZQ1420" s="333"/>
      <c r="VZR1420" s="333"/>
      <c r="VZS1420" s="333"/>
      <c r="VZT1420" s="333"/>
      <c r="VZU1420" s="333"/>
      <c r="VZV1420" s="333"/>
      <c r="VZW1420" s="333"/>
      <c r="VZX1420" s="333"/>
      <c r="VZY1420" s="333"/>
      <c r="VZZ1420" s="333"/>
      <c r="WAA1420" s="333"/>
      <c r="WAB1420" s="333"/>
      <c r="WAC1420" s="333"/>
      <c r="WAD1420" s="333"/>
      <c r="WAE1420" s="333"/>
      <c r="WAF1420" s="333"/>
      <c r="WAG1420" s="333"/>
      <c r="WAH1420" s="333"/>
      <c r="WAI1420" s="333"/>
      <c r="WAJ1420" s="333"/>
      <c r="WAK1420" s="333"/>
      <c r="WAL1420" s="333"/>
      <c r="WAM1420" s="333"/>
      <c r="WAN1420" s="333"/>
      <c r="WAO1420" s="333"/>
      <c r="WAP1420" s="333"/>
      <c r="WAQ1420" s="333"/>
      <c r="WAR1420" s="333"/>
      <c r="WAS1420" s="333"/>
      <c r="WAT1420" s="333"/>
      <c r="WAU1420" s="333"/>
      <c r="WAV1420" s="333"/>
      <c r="WAW1420" s="333"/>
      <c r="WAX1420" s="333"/>
      <c r="WAY1420" s="333"/>
      <c r="WAZ1420" s="333"/>
      <c r="WBA1420" s="333"/>
      <c r="WBB1420" s="333"/>
      <c r="WBC1420" s="333"/>
      <c r="WBD1420" s="333"/>
      <c r="WBE1420" s="333"/>
      <c r="WBF1420" s="333"/>
      <c r="WBG1420" s="333"/>
      <c r="WBH1420" s="333"/>
      <c r="WBI1420" s="333"/>
      <c r="WBJ1420" s="333"/>
      <c r="WBK1420" s="333"/>
      <c r="WBL1420" s="333"/>
      <c r="WBM1420" s="333"/>
      <c r="WBN1420" s="333"/>
      <c r="WBO1420" s="333"/>
      <c r="WBP1420" s="333"/>
      <c r="WBQ1420" s="333"/>
      <c r="WBR1420" s="333"/>
      <c r="WBS1420" s="333"/>
      <c r="WBT1420" s="333"/>
      <c r="WBU1420" s="333"/>
      <c r="WBV1420" s="333"/>
      <c r="WBW1420" s="333"/>
      <c r="WBX1420" s="333"/>
      <c r="WBY1420" s="333"/>
      <c r="WBZ1420" s="333"/>
      <c r="WCA1420" s="333"/>
      <c r="WCB1420" s="333"/>
      <c r="WCC1420" s="333"/>
      <c r="WCD1420" s="333"/>
      <c r="WCE1420" s="333"/>
      <c r="WCF1420" s="333"/>
      <c r="WCG1420" s="333"/>
      <c r="WCH1420" s="333"/>
      <c r="WCI1420" s="333"/>
      <c r="WCJ1420" s="333"/>
      <c r="WCK1420" s="333"/>
      <c r="WCL1420" s="333"/>
      <c r="WCM1420" s="333"/>
      <c r="WCN1420" s="333"/>
      <c r="WCO1420" s="333"/>
      <c r="WCP1420" s="333"/>
      <c r="WCQ1420" s="333"/>
      <c r="WCR1420" s="333"/>
      <c r="WCS1420" s="333"/>
      <c r="WCT1420" s="333"/>
      <c r="WCU1420" s="333"/>
      <c r="WCV1420" s="333"/>
      <c r="WCW1420" s="333"/>
      <c r="WCX1420" s="333"/>
      <c r="WCY1420" s="333"/>
      <c r="WCZ1420" s="333"/>
      <c r="WDA1420" s="333"/>
      <c r="WDB1420" s="333"/>
      <c r="WDC1420" s="333"/>
      <c r="WDD1420" s="333"/>
      <c r="WDE1420" s="333"/>
      <c r="WDF1420" s="333"/>
      <c r="WDG1420" s="333"/>
      <c r="WDH1420" s="333"/>
      <c r="WDI1420" s="333"/>
      <c r="WDJ1420" s="333"/>
      <c r="WDK1420" s="333"/>
      <c r="WDL1420" s="333"/>
      <c r="WDM1420" s="333"/>
      <c r="WDN1420" s="333"/>
      <c r="WDO1420" s="333"/>
      <c r="WDP1420" s="333"/>
      <c r="WDQ1420" s="333"/>
      <c r="WDR1420" s="333"/>
      <c r="WDS1420" s="333"/>
      <c r="WDT1420" s="333"/>
      <c r="WDU1420" s="333"/>
      <c r="WDV1420" s="333"/>
      <c r="WDW1420" s="333"/>
      <c r="WDX1420" s="333"/>
      <c r="WDY1420" s="333"/>
      <c r="WDZ1420" s="333"/>
      <c r="WEA1420" s="333"/>
      <c r="WEB1420" s="333"/>
      <c r="WEC1420" s="333"/>
      <c r="WED1420" s="333"/>
      <c r="WEE1420" s="333"/>
      <c r="WEF1420" s="333"/>
      <c r="WEG1420" s="333"/>
      <c r="WEH1420" s="333"/>
      <c r="WEI1420" s="333"/>
      <c r="WEJ1420" s="333"/>
      <c r="WEK1420" s="333"/>
      <c r="WEL1420" s="333"/>
      <c r="WEM1420" s="333"/>
      <c r="WEN1420" s="333"/>
      <c r="WEO1420" s="333"/>
      <c r="WEP1420" s="333"/>
      <c r="WEQ1420" s="333"/>
      <c r="WER1420" s="333"/>
      <c r="WES1420" s="333"/>
      <c r="WET1420" s="333"/>
      <c r="WEU1420" s="333"/>
      <c r="WEV1420" s="333"/>
      <c r="WEW1420" s="333"/>
      <c r="WEX1420" s="333"/>
      <c r="WEY1420" s="333"/>
      <c r="WEZ1420" s="333"/>
      <c r="WFA1420" s="333"/>
      <c r="WFB1420" s="333"/>
      <c r="WFC1420" s="333"/>
      <c r="WFD1420" s="333"/>
      <c r="WFE1420" s="333"/>
      <c r="WFF1420" s="333"/>
      <c r="WFG1420" s="333"/>
      <c r="WFH1420" s="333"/>
      <c r="WFI1420" s="333"/>
      <c r="WFJ1420" s="333"/>
      <c r="WFK1420" s="333"/>
      <c r="WFL1420" s="333"/>
      <c r="WFM1420" s="333"/>
      <c r="WFN1420" s="333"/>
      <c r="WFO1420" s="333"/>
      <c r="WFP1420" s="333"/>
      <c r="WFQ1420" s="333"/>
      <c r="WFR1420" s="333"/>
      <c r="WFS1420" s="333"/>
      <c r="WFT1420" s="333"/>
      <c r="WFU1420" s="333"/>
      <c r="WFV1420" s="333"/>
      <c r="WFW1420" s="333"/>
      <c r="WFX1420" s="333"/>
      <c r="WFY1420" s="333"/>
      <c r="WFZ1420" s="333"/>
      <c r="WGA1420" s="333"/>
      <c r="WGB1420" s="333"/>
      <c r="WGC1420" s="333"/>
      <c r="WGD1420" s="333"/>
      <c r="WGE1420" s="333"/>
      <c r="WGF1420" s="333"/>
      <c r="WGG1420" s="333"/>
      <c r="WGH1420" s="333"/>
      <c r="WGI1420" s="333"/>
      <c r="WGJ1420" s="333"/>
      <c r="WGK1420" s="333"/>
      <c r="WGL1420" s="333"/>
      <c r="WGM1420" s="333"/>
      <c r="WGN1420" s="333"/>
      <c r="WGO1420" s="333"/>
      <c r="WGP1420" s="333"/>
      <c r="WGQ1420" s="333"/>
      <c r="WGR1420" s="333"/>
      <c r="WGS1420" s="333"/>
      <c r="WGT1420" s="333"/>
      <c r="WGU1420" s="333"/>
      <c r="WGV1420" s="333"/>
      <c r="WGW1420" s="333"/>
      <c r="WGX1420" s="333"/>
      <c r="WGY1420" s="333"/>
      <c r="WGZ1420" s="333"/>
      <c r="WHA1420" s="333"/>
      <c r="WHB1420" s="333"/>
      <c r="WHC1420" s="333"/>
      <c r="WHD1420" s="333"/>
      <c r="WHE1420" s="333"/>
      <c r="WHF1420" s="333"/>
      <c r="WHG1420" s="333"/>
      <c r="WHH1420" s="333"/>
      <c r="WHI1420" s="333"/>
      <c r="WHJ1420" s="333"/>
      <c r="WHK1420" s="333"/>
      <c r="WHL1420" s="333"/>
      <c r="WHM1420" s="333"/>
      <c r="WHN1420" s="333"/>
      <c r="WHO1420" s="333"/>
      <c r="WHP1420" s="333"/>
      <c r="WHQ1420" s="333"/>
      <c r="WHR1420" s="333"/>
      <c r="WHS1420" s="333"/>
      <c r="WHT1420" s="333"/>
      <c r="WHU1420" s="333"/>
      <c r="WHV1420" s="333"/>
      <c r="WHW1420" s="333"/>
      <c r="WHX1420" s="333"/>
      <c r="WHY1420" s="333"/>
      <c r="WHZ1420" s="333"/>
      <c r="WIA1420" s="333"/>
      <c r="WIB1420" s="333"/>
      <c r="WIC1420" s="333"/>
      <c r="WID1420" s="333"/>
      <c r="WIE1420" s="333"/>
      <c r="WIF1420" s="333"/>
      <c r="WIG1420" s="333"/>
      <c r="WIH1420" s="333"/>
      <c r="WII1420" s="333"/>
      <c r="WIJ1420" s="333"/>
      <c r="WIK1420" s="333"/>
      <c r="WIL1420" s="333"/>
      <c r="WIM1420" s="333"/>
      <c r="WIN1420" s="333"/>
      <c r="WIO1420" s="333"/>
      <c r="WIP1420" s="333"/>
      <c r="WIQ1420" s="333"/>
      <c r="WIR1420" s="333"/>
      <c r="WIS1420" s="333"/>
      <c r="WIT1420" s="333"/>
      <c r="WIU1420" s="333"/>
      <c r="WIV1420" s="333"/>
      <c r="WIW1420" s="333"/>
      <c r="WIX1420" s="333"/>
      <c r="WIY1420" s="333"/>
      <c r="WIZ1420" s="333"/>
      <c r="WJA1420" s="333"/>
      <c r="WJB1420" s="333"/>
      <c r="WJC1420" s="333"/>
      <c r="WJD1420" s="333"/>
      <c r="WJE1420" s="333"/>
      <c r="WJF1420" s="333"/>
      <c r="WJG1420" s="333"/>
      <c r="WJH1420" s="333"/>
      <c r="WJI1420" s="333"/>
      <c r="WJJ1420" s="333"/>
      <c r="WJK1420" s="333"/>
      <c r="WJL1420" s="333"/>
      <c r="WJM1420" s="333"/>
      <c r="WJN1420" s="333"/>
      <c r="WJO1420" s="333"/>
      <c r="WJP1420" s="333"/>
      <c r="WJQ1420" s="333"/>
      <c r="WJR1420" s="333"/>
      <c r="WJS1420" s="333"/>
      <c r="WJT1420" s="333"/>
      <c r="WJU1420" s="333"/>
      <c r="WJV1420" s="333"/>
      <c r="WJW1420" s="333"/>
      <c r="WJX1420" s="333"/>
      <c r="WJY1420" s="333"/>
      <c r="WJZ1420" s="333"/>
      <c r="WKA1420" s="333"/>
      <c r="WKB1420" s="333"/>
      <c r="WKC1420" s="333"/>
      <c r="WKD1420" s="333"/>
      <c r="WKE1420" s="333"/>
      <c r="WKF1420" s="333"/>
      <c r="WKG1420" s="333"/>
      <c r="WKH1420" s="333"/>
      <c r="WKI1420" s="333"/>
      <c r="WKJ1420" s="333"/>
      <c r="WKK1420" s="333"/>
      <c r="WKL1420" s="333"/>
      <c r="WKM1420" s="333"/>
      <c r="WKN1420" s="333"/>
      <c r="WKO1420" s="333"/>
      <c r="WKP1420" s="333"/>
      <c r="WKQ1420" s="333"/>
      <c r="WKR1420" s="333"/>
      <c r="WKS1420" s="333"/>
      <c r="WKT1420" s="333"/>
      <c r="WKU1420" s="333"/>
      <c r="WKV1420" s="333"/>
      <c r="WKW1420" s="333"/>
      <c r="WKX1420" s="333"/>
      <c r="WKY1420" s="333"/>
      <c r="WKZ1420" s="333"/>
      <c r="WLA1420" s="333"/>
      <c r="WLB1420" s="333"/>
      <c r="WLC1420" s="333"/>
      <c r="WLD1420" s="333"/>
      <c r="WLE1420" s="333"/>
      <c r="WLF1420" s="333"/>
      <c r="WLG1420" s="333"/>
      <c r="WLH1420" s="333"/>
      <c r="WLI1420" s="333"/>
      <c r="WLJ1420" s="333"/>
      <c r="WLK1420" s="333"/>
      <c r="WLL1420" s="333"/>
      <c r="WLM1420" s="333"/>
      <c r="WLN1420" s="333"/>
      <c r="WLO1420" s="333"/>
      <c r="WLP1420" s="333"/>
      <c r="WLQ1420" s="333"/>
      <c r="WLR1420" s="333"/>
      <c r="WLS1420" s="333"/>
      <c r="WLT1420" s="333"/>
      <c r="WLU1420" s="333"/>
      <c r="WLV1420" s="333"/>
      <c r="WLW1420" s="333"/>
      <c r="WLX1420" s="333"/>
      <c r="WLY1420" s="333"/>
      <c r="WLZ1420" s="333"/>
      <c r="WMA1420" s="333"/>
      <c r="WMB1420" s="333"/>
      <c r="WMC1420" s="333"/>
      <c r="WMD1420" s="333"/>
      <c r="WME1420" s="333"/>
      <c r="WMF1420" s="333"/>
      <c r="WMG1420" s="333"/>
      <c r="WMH1420" s="333"/>
      <c r="WMI1420" s="333"/>
      <c r="WMJ1420" s="333"/>
      <c r="WMK1420" s="333"/>
      <c r="WML1420" s="333"/>
      <c r="WMM1420" s="333"/>
      <c r="WMN1420" s="333"/>
      <c r="WMO1420" s="333"/>
      <c r="WMP1420" s="333"/>
      <c r="WMQ1420" s="333"/>
      <c r="WMR1420" s="333"/>
      <c r="WMS1420" s="333"/>
      <c r="WMT1420" s="333"/>
      <c r="WMU1420" s="333"/>
      <c r="WMV1420" s="333"/>
      <c r="WMW1420" s="333"/>
      <c r="WMX1420" s="333"/>
      <c r="WMY1420" s="333"/>
      <c r="WMZ1420" s="333"/>
      <c r="WNA1420" s="333"/>
      <c r="WNB1420" s="333"/>
      <c r="WNC1420" s="333"/>
      <c r="WND1420" s="333"/>
      <c r="WNE1420" s="333"/>
      <c r="WNF1420" s="333"/>
      <c r="WNG1420" s="333"/>
      <c r="WNH1420" s="333"/>
      <c r="WNI1420" s="333"/>
      <c r="WNJ1420" s="333"/>
      <c r="WNK1420" s="333"/>
      <c r="WNL1420" s="333"/>
      <c r="WNM1420" s="333"/>
      <c r="WNN1420" s="333"/>
      <c r="WNO1420" s="333"/>
      <c r="WNP1420" s="333"/>
      <c r="WNQ1420" s="333"/>
      <c r="WNR1420" s="333"/>
      <c r="WNS1420" s="333"/>
      <c r="WNT1420" s="333"/>
      <c r="WNU1420" s="333"/>
      <c r="WNV1420" s="333"/>
      <c r="WNW1420" s="333"/>
      <c r="WNX1420" s="333"/>
      <c r="WNY1420" s="333"/>
      <c r="WNZ1420" s="333"/>
      <c r="WOA1420" s="333"/>
      <c r="WOB1420" s="333"/>
      <c r="WOC1420" s="333"/>
      <c r="WOD1420" s="333"/>
      <c r="WOE1420" s="333"/>
      <c r="WOF1420" s="333"/>
      <c r="WOG1420" s="333"/>
      <c r="WOH1420" s="333"/>
      <c r="WOI1420" s="333"/>
      <c r="WOJ1420" s="333"/>
      <c r="WOK1420" s="333"/>
      <c r="WOL1420" s="333"/>
      <c r="WOM1420" s="333"/>
      <c r="WON1420" s="333"/>
      <c r="WOO1420" s="333"/>
      <c r="WOP1420" s="333"/>
      <c r="WOQ1420" s="333"/>
      <c r="WOR1420" s="333"/>
      <c r="WOS1420" s="333"/>
      <c r="WOT1420" s="333"/>
      <c r="WOU1420" s="333"/>
      <c r="WOV1420" s="333"/>
      <c r="WOW1420" s="333"/>
      <c r="WOX1420" s="333"/>
      <c r="WOY1420" s="333"/>
      <c r="WOZ1420" s="333"/>
      <c r="WPA1420" s="333"/>
      <c r="WPB1420" s="333"/>
      <c r="WPC1420" s="333"/>
      <c r="WPD1420" s="333"/>
      <c r="WPE1420" s="333"/>
      <c r="WPF1420" s="333"/>
      <c r="WPG1420" s="333"/>
      <c r="WPH1420" s="333"/>
      <c r="WPI1420" s="333"/>
      <c r="WPJ1420" s="333"/>
      <c r="WPK1420" s="333"/>
      <c r="WPL1420" s="333"/>
      <c r="WPM1420" s="333"/>
      <c r="WPN1420" s="333"/>
      <c r="WPO1420" s="333"/>
      <c r="WPP1420" s="333"/>
      <c r="WPQ1420" s="333"/>
      <c r="WPR1420" s="333"/>
      <c r="WPS1420" s="333"/>
      <c r="WPT1420" s="333"/>
      <c r="WPU1420" s="333"/>
      <c r="WPV1420" s="333"/>
      <c r="WPW1420" s="333"/>
      <c r="WPX1420" s="333"/>
      <c r="WPY1420" s="333"/>
      <c r="WPZ1420" s="333"/>
      <c r="WQA1420" s="333"/>
      <c r="WQB1420" s="333"/>
      <c r="WQC1420" s="333"/>
      <c r="WQD1420" s="333"/>
      <c r="WQE1420" s="333"/>
      <c r="WQF1420" s="333"/>
      <c r="WQG1420" s="333"/>
      <c r="WQH1420" s="333"/>
      <c r="WQI1420" s="333"/>
      <c r="WQJ1420" s="333"/>
      <c r="WQK1420" s="333"/>
      <c r="WQL1420" s="333"/>
      <c r="WQM1420" s="333"/>
      <c r="WQN1420" s="333"/>
      <c r="WQO1420" s="333"/>
      <c r="WQP1420" s="333"/>
      <c r="WQQ1420" s="333"/>
      <c r="WQR1420" s="333"/>
      <c r="WQS1420" s="333"/>
      <c r="WQT1420" s="333"/>
      <c r="WQU1420" s="333"/>
      <c r="WQV1420" s="333"/>
      <c r="WQW1420" s="333"/>
      <c r="WQX1420" s="333"/>
      <c r="WQY1420" s="333"/>
      <c r="WQZ1420" s="333"/>
      <c r="WRA1420" s="333"/>
      <c r="WRB1420" s="333"/>
      <c r="WRC1420" s="333"/>
      <c r="WRD1420" s="333"/>
      <c r="WRE1420" s="333"/>
      <c r="WRF1420" s="333"/>
      <c r="WRG1420" s="333"/>
      <c r="WRH1420" s="333"/>
      <c r="WRI1420" s="333"/>
      <c r="WRJ1420" s="333"/>
      <c r="WRK1420" s="333"/>
      <c r="WRL1420" s="333"/>
      <c r="WRM1420" s="333"/>
      <c r="WRN1420" s="333"/>
      <c r="WRO1420" s="333"/>
      <c r="WRP1420" s="333"/>
      <c r="WRQ1420" s="333"/>
      <c r="WRR1420" s="333"/>
      <c r="WRS1420" s="333"/>
      <c r="WRT1420" s="333"/>
      <c r="WRU1420" s="333"/>
      <c r="WRV1420" s="333"/>
      <c r="WRW1420" s="333"/>
      <c r="WRX1420" s="333"/>
      <c r="WRY1420" s="333"/>
      <c r="WRZ1420" s="333"/>
      <c r="WSA1420" s="333"/>
      <c r="WSB1420" s="333"/>
      <c r="WSC1420" s="333"/>
      <c r="WSD1420" s="333"/>
      <c r="WSE1420" s="333"/>
      <c r="WSF1420" s="333"/>
      <c r="WSG1420" s="333"/>
      <c r="WSH1420" s="333"/>
      <c r="WSI1420" s="333"/>
      <c r="WSJ1420" s="333"/>
      <c r="WSK1420" s="333"/>
      <c r="WSL1420" s="333"/>
      <c r="WSM1420" s="333"/>
      <c r="WSN1420" s="333"/>
      <c r="WSO1420" s="333"/>
      <c r="WSP1420" s="333"/>
      <c r="WSQ1420" s="333"/>
      <c r="WSR1420" s="333"/>
      <c r="WSS1420" s="333"/>
      <c r="WST1420" s="333"/>
      <c r="WSU1420" s="333"/>
      <c r="WSV1420" s="333"/>
      <c r="WSW1420" s="333"/>
      <c r="WSX1420" s="333"/>
      <c r="WSY1420" s="333"/>
      <c r="WSZ1420" s="333"/>
      <c r="WTA1420" s="333"/>
      <c r="WTB1420" s="333"/>
      <c r="WTC1420" s="333"/>
      <c r="WTD1420" s="333"/>
      <c r="WTE1420" s="333"/>
      <c r="WTF1420" s="333"/>
      <c r="WTG1420" s="333"/>
      <c r="WTH1420" s="333"/>
      <c r="WTI1420" s="333"/>
      <c r="WTJ1420" s="333"/>
      <c r="WTK1420" s="333"/>
      <c r="WTL1420" s="333"/>
      <c r="WTM1420" s="333"/>
      <c r="WTN1420" s="333"/>
      <c r="WTO1420" s="333"/>
      <c r="WTP1420" s="333"/>
      <c r="WTQ1420" s="333"/>
      <c r="WTR1420" s="333"/>
      <c r="WTS1420" s="333"/>
      <c r="WTT1420" s="333"/>
      <c r="WTU1420" s="333"/>
      <c r="WTV1420" s="333"/>
      <c r="WTW1420" s="333"/>
      <c r="WTX1420" s="333"/>
      <c r="WTY1420" s="333"/>
      <c r="WTZ1420" s="333"/>
      <c r="WUA1420" s="333"/>
      <c r="WUB1420" s="333"/>
      <c r="WUC1420" s="333"/>
      <c r="WUD1420" s="333"/>
      <c r="WUE1420" s="333"/>
      <c r="WUF1420" s="333"/>
      <c r="WUG1420" s="333"/>
      <c r="WUH1420" s="333"/>
      <c r="WUI1420" s="333"/>
      <c r="WUJ1420" s="333"/>
      <c r="WUK1420" s="333"/>
      <c r="WUL1420" s="333"/>
      <c r="WUM1420" s="333"/>
      <c r="WUN1420" s="333"/>
      <c r="WUO1420" s="333"/>
      <c r="WUP1420" s="333"/>
      <c r="WUQ1420" s="333"/>
      <c r="WUR1420" s="333"/>
      <c r="WUS1420" s="333"/>
      <c r="WUT1420" s="333"/>
      <c r="WUU1420" s="333"/>
      <c r="WUV1420" s="333"/>
      <c r="WUW1420" s="333"/>
      <c r="WUX1420" s="333"/>
      <c r="WUY1420" s="333"/>
      <c r="WUZ1420" s="333"/>
      <c r="WVA1420" s="333"/>
      <c r="WVB1420" s="333"/>
      <c r="WVC1420" s="333"/>
      <c r="WVD1420" s="333"/>
      <c r="WVE1420" s="333"/>
      <c r="WVF1420" s="333"/>
      <c r="WVG1420" s="333"/>
      <c r="WVH1420" s="333"/>
      <c r="WVI1420" s="333"/>
      <c r="WVJ1420" s="333"/>
      <c r="WVK1420" s="333"/>
      <c r="WVL1420" s="333"/>
      <c r="WVM1420" s="333"/>
      <c r="WVN1420" s="333"/>
      <c r="WVO1420" s="333"/>
      <c r="WVP1420" s="333"/>
      <c r="WVQ1420" s="333"/>
      <c r="WVR1420" s="333"/>
      <c r="WVS1420" s="333"/>
      <c r="WVT1420" s="333"/>
      <c r="WVU1420" s="333"/>
      <c r="WVV1420" s="333"/>
      <c r="WVW1420" s="333"/>
      <c r="WVX1420" s="333"/>
      <c r="WVY1420" s="333"/>
      <c r="WVZ1420" s="333"/>
      <c r="WWA1420" s="333"/>
      <c r="WWB1420" s="333"/>
      <c r="WWC1420" s="333"/>
      <c r="WWD1420" s="333"/>
      <c r="WWE1420" s="333"/>
      <c r="WWF1420" s="333"/>
      <c r="WWG1420" s="333"/>
      <c r="WWH1420" s="333"/>
      <c r="WWI1420" s="333"/>
      <c r="WWJ1420" s="333"/>
      <c r="WWK1420" s="333"/>
      <c r="WWL1420" s="333"/>
      <c r="WWM1420" s="333"/>
      <c r="WWN1420" s="333"/>
      <c r="WWO1420" s="333"/>
      <c r="WWP1420" s="333"/>
      <c r="WWQ1420" s="333"/>
      <c r="WWR1420" s="333"/>
      <c r="WWS1420" s="333"/>
      <c r="WWT1420" s="333"/>
      <c r="WWU1420" s="333"/>
      <c r="WWV1420" s="333"/>
      <c r="WWW1420" s="333"/>
      <c r="WWX1420" s="333"/>
      <c r="WWY1420" s="333"/>
      <c r="WWZ1420" s="333"/>
      <c r="WXA1420" s="333"/>
      <c r="WXB1420" s="333"/>
      <c r="WXC1420" s="333"/>
      <c r="WXD1420" s="333"/>
      <c r="WXE1420" s="333"/>
      <c r="WXF1420" s="333"/>
      <c r="WXG1420" s="333"/>
      <c r="WXH1420" s="333"/>
      <c r="WXI1420" s="333"/>
      <c r="WXJ1420" s="333"/>
      <c r="WXK1420" s="333"/>
      <c r="WXL1420" s="333"/>
      <c r="WXM1420" s="333"/>
      <c r="WXN1420" s="333"/>
      <c r="WXO1420" s="333"/>
      <c r="WXP1420" s="333"/>
      <c r="WXQ1420" s="333"/>
      <c r="WXR1420" s="333"/>
      <c r="WXS1420" s="333"/>
      <c r="WXT1420" s="333"/>
      <c r="WXU1420" s="333"/>
      <c r="WXV1420" s="333"/>
      <c r="WXW1420" s="333"/>
      <c r="WXX1420" s="333"/>
      <c r="WXY1420" s="333"/>
      <c r="WXZ1420" s="333"/>
      <c r="WYA1420" s="333"/>
      <c r="WYB1420" s="333"/>
      <c r="WYC1420" s="333"/>
      <c r="WYD1420" s="333"/>
      <c r="WYE1420" s="333"/>
      <c r="WYF1420" s="333"/>
      <c r="WYG1420" s="333"/>
      <c r="WYH1420" s="333"/>
      <c r="WYI1420" s="333"/>
      <c r="WYJ1420" s="333"/>
      <c r="WYK1420" s="333"/>
      <c r="WYL1420" s="333"/>
      <c r="WYM1420" s="333"/>
      <c r="WYN1420" s="333"/>
      <c r="WYO1420" s="333"/>
      <c r="WYP1420" s="333"/>
      <c r="WYQ1420" s="333"/>
      <c r="WYR1420" s="333"/>
      <c r="WYS1420" s="333"/>
      <c r="WYT1420" s="333"/>
      <c r="WYU1420" s="333"/>
      <c r="WYV1420" s="333"/>
      <c r="WYW1420" s="333"/>
      <c r="WYX1420" s="333"/>
      <c r="WYY1420" s="333"/>
      <c r="WYZ1420" s="333"/>
      <c r="WZA1420" s="333"/>
      <c r="WZB1420" s="333"/>
      <c r="WZC1420" s="333"/>
      <c r="WZD1420" s="333"/>
      <c r="WZE1420" s="333"/>
      <c r="WZF1420" s="333"/>
      <c r="WZG1420" s="333"/>
      <c r="WZH1420" s="333"/>
      <c r="WZI1420" s="333"/>
      <c r="WZJ1420" s="333"/>
      <c r="WZK1420" s="333"/>
      <c r="WZL1420" s="333"/>
      <c r="WZM1420" s="333"/>
      <c r="WZN1420" s="333"/>
      <c r="WZO1420" s="333"/>
      <c r="WZP1420" s="333"/>
      <c r="WZQ1420" s="333"/>
      <c r="WZR1420" s="333"/>
      <c r="WZS1420" s="333"/>
      <c r="WZT1420" s="333"/>
      <c r="WZU1420" s="333"/>
      <c r="WZV1420" s="333"/>
      <c r="WZW1420" s="333"/>
      <c r="WZX1420" s="333"/>
      <c r="WZY1420" s="333"/>
      <c r="WZZ1420" s="333"/>
      <c r="XAA1420" s="333"/>
      <c r="XAB1420" s="333"/>
      <c r="XAC1420" s="333"/>
      <c r="XAD1420" s="333"/>
      <c r="XAE1420" s="333"/>
      <c r="XAF1420" s="333"/>
      <c r="XAG1420" s="333"/>
      <c r="XAH1420" s="333"/>
      <c r="XAI1420" s="333"/>
      <c r="XAJ1420" s="333"/>
      <c r="XAK1420" s="333"/>
      <c r="XAL1420" s="333"/>
      <c r="XAM1420" s="333"/>
      <c r="XAN1420" s="333"/>
      <c r="XAO1420" s="333"/>
      <c r="XAP1420" s="333"/>
      <c r="XAQ1420" s="333"/>
      <c r="XAR1420" s="333"/>
      <c r="XAS1420" s="333"/>
      <c r="XAT1420" s="333"/>
      <c r="XAU1420" s="333"/>
      <c r="XAV1420" s="333"/>
      <c r="XAW1420" s="333"/>
      <c r="XAX1420" s="333"/>
      <c r="XAY1420" s="333"/>
      <c r="XAZ1420" s="333"/>
      <c r="XBA1420" s="333"/>
      <c r="XBB1420" s="333"/>
      <c r="XBC1420" s="333"/>
      <c r="XBD1420" s="333"/>
      <c r="XBE1420" s="333"/>
      <c r="XBF1420" s="333"/>
      <c r="XBG1420" s="333"/>
      <c r="XBH1420" s="333"/>
      <c r="XBI1420" s="333"/>
      <c r="XBJ1420" s="333"/>
      <c r="XBK1420" s="333"/>
      <c r="XBL1420" s="333"/>
      <c r="XBM1420" s="333"/>
      <c r="XBN1420" s="333"/>
      <c r="XBO1420" s="333"/>
      <c r="XBP1420" s="333"/>
      <c r="XBQ1420" s="333"/>
      <c r="XBR1420" s="333"/>
      <c r="XBS1420" s="333"/>
      <c r="XBT1420" s="333"/>
      <c r="XBU1420" s="333"/>
      <c r="XBV1420" s="333"/>
      <c r="XBW1420" s="333"/>
      <c r="XBX1420" s="333"/>
      <c r="XBY1420" s="333"/>
      <c r="XBZ1420" s="333"/>
      <c r="XCA1420" s="333"/>
      <c r="XCB1420" s="333"/>
      <c r="XCC1420" s="333"/>
      <c r="XCD1420" s="333"/>
      <c r="XCE1420" s="333"/>
      <c r="XCF1420" s="333"/>
      <c r="XCG1420" s="333"/>
      <c r="XCH1420" s="333"/>
      <c r="XCI1420" s="333"/>
      <c r="XCJ1420" s="333"/>
      <c r="XCK1420" s="333"/>
      <c r="XCL1420" s="333"/>
      <c r="XCM1420" s="333"/>
      <c r="XCN1420" s="333"/>
      <c r="XCO1420" s="333"/>
      <c r="XCP1420" s="333"/>
      <c r="XCQ1420" s="333"/>
      <c r="XCR1420" s="333"/>
      <c r="XCS1420" s="333"/>
      <c r="XCT1420" s="333"/>
      <c r="XCU1420" s="333"/>
      <c r="XCV1420" s="333"/>
      <c r="XCW1420" s="333"/>
      <c r="XCX1420" s="333"/>
      <c r="XCY1420" s="333"/>
      <c r="XCZ1420" s="333"/>
      <c r="XDA1420" s="333"/>
      <c r="XDB1420" s="333"/>
      <c r="XDC1420" s="333"/>
      <c r="XDD1420" s="333"/>
      <c r="XDE1420" s="333"/>
      <c r="XDF1420" s="333"/>
      <c r="XDG1420" s="333"/>
      <c r="XDH1420" s="333"/>
      <c r="XDI1420" s="333"/>
      <c r="XDJ1420" s="333"/>
      <c r="XDK1420" s="333"/>
      <c r="XDL1420" s="333"/>
      <c r="XDM1420" s="333"/>
      <c r="XDN1420" s="333"/>
      <c r="XDO1420" s="333"/>
      <c r="XDP1420" s="333"/>
      <c r="XDQ1420" s="333"/>
      <c r="XDR1420" s="333"/>
      <c r="XDS1420" s="333"/>
      <c r="XDT1420" s="333"/>
      <c r="XDU1420" s="333"/>
      <c r="XDV1420" s="333"/>
      <c r="XDW1420" s="333"/>
      <c r="XDX1420" s="333"/>
      <c r="XDY1420" s="333"/>
      <c r="XDZ1420" s="333"/>
      <c r="XEA1420" s="333"/>
      <c r="XEB1420" s="333"/>
      <c r="XEC1420" s="333"/>
      <c r="XED1420" s="333"/>
      <c r="XEE1420" s="333"/>
      <c r="XEF1420" s="333"/>
      <c r="XEG1420" s="333"/>
      <c r="XEH1420" s="333"/>
      <c r="XEI1420" s="333"/>
      <c r="XEJ1420" s="333"/>
      <c r="XEK1420" s="333"/>
      <c r="XEL1420" s="333"/>
      <c r="XEM1420" s="333"/>
      <c r="XEN1420" s="333"/>
      <c r="XEO1420" s="333"/>
    </row>
    <row r="1421" spans="1:16369" s="356" customFormat="1" hidden="1">
      <c r="A1421" s="342" t="s">
        <v>1733</v>
      </c>
      <c r="B1421" s="63">
        <v>1</v>
      </c>
      <c r="C1421" s="320">
        <v>42522</v>
      </c>
      <c r="D1421" s="320" t="s">
        <v>947</v>
      </c>
      <c r="E1421" s="320">
        <v>42522</v>
      </c>
      <c r="F1421" s="321" t="s">
        <v>687</v>
      </c>
      <c r="G1421" s="321"/>
      <c r="H1421" s="1224" t="s">
        <v>429</v>
      </c>
      <c r="I1421" s="449">
        <v>7150</v>
      </c>
      <c r="J1421" s="449">
        <v>16000</v>
      </c>
      <c r="K1421" s="437"/>
      <c r="L1421" s="446"/>
      <c r="M1421" s="98">
        <f t="shared" si="223"/>
        <v>114400000</v>
      </c>
      <c r="N1421" s="323" t="s">
        <v>275</v>
      </c>
      <c r="O1421" s="323" t="s">
        <v>8</v>
      </c>
      <c r="P1421" s="333"/>
      <c r="Q1421" s="333"/>
      <c r="R1421" s="333"/>
      <c r="S1421" s="333"/>
      <c r="T1421" s="333"/>
      <c r="U1421" s="333"/>
      <c r="V1421" s="333"/>
      <c r="W1421" s="333"/>
      <c r="X1421" s="333"/>
      <c r="Y1421" s="333"/>
      <c r="Z1421" s="333"/>
      <c r="AA1421" s="333"/>
      <c r="AB1421" s="333"/>
      <c r="AC1421" s="333"/>
      <c r="AD1421" s="333"/>
      <c r="AE1421" s="333"/>
      <c r="AF1421" s="333"/>
      <c r="AG1421" s="333"/>
      <c r="AH1421" s="333"/>
      <c r="AI1421" s="333"/>
      <c r="AJ1421" s="333"/>
      <c r="AK1421" s="333"/>
      <c r="AL1421" s="333"/>
      <c r="AM1421" s="333"/>
      <c r="AN1421" s="333"/>
      <c r="AO1421" s="333"/>
      <c r="AP1421" s="333"/>
      <c r="AQ1421" s="333"/>
      <c r="AR1421" s="333"/>
      <c r="AS1421" s="333"/>
      <c r="AT1421" s="333"/>
      <c r="AU1421" s="333"/>
      <c r="AV1421" s="333"/>
      <c r="AW1421" s="333"/>
      <c r="AX1421" s="333"/>
      <c r="AY1421" s="333"/>
      <c r="AZ1421" s="333"/>
      <c r="BA1421" s="333"/>
      <c r="BB1421" s="333"/>
      <c r="BC1421" s="333"/>
      <c r="BD1421" s="333"/>
      <c r="BE1421" s="333"/>
      <c r="BF1421" s="333"/>
      <c r="BG1421" s="333"/>
      <c r="BH1421" s="333"/>
      <c r="BI1421" s="333"/>
      <c r="BJ1421" s="333"/>
      <c r="BK1421" s="333"/>
      <c r="BL1421" s="333"/>
      <c r="BM1421" s="333"/>
      <c r="BN1421" s="333"/>
      <c r="BO1421" s="333"/>
      <c r="BP1421" s="333"/>
      <c r="BQ1421" s="333"/>
      <c r="BR1421" s="333"/>
      <c r="BS1421" s="333"/>
      <c r="BT1421" s="333"/>
      <c r="BU1421" s="333"/>
      <c r="BV1421" s="333"/>
      <c r="BW1421" s="333"/>
      <c r="BX1421" s="333"/>
      <c r="BY1421" s="333"/>
      <c r="BZ1421" s="333"/>
      <c r="CA1421" s="333"/>
      <c r="CB1421" s="333"/>
      <c r="CC1421" s="333"/>
      <c r="CD1421" s="333"/>
      <c r="CE1421" s="333"/>
      <c r="CF1421" s="333"/>
      <c r="CG1421" s="333"/>
      <c r="CH1421" s="333"/>
      <c r="CI1421" s="333"/>
      <c r="CJ1421" s="333"/>
      <c r="CK1421" s="333"/>
      <c r="CL1421" s="333"/>
      <c r="CM1421" s="333"/>
      <c r="CN1421" s="333"/>
      <c r="CO1421" s="333"/>
      <c r="CP1421" s="333"/>
      <c r="CQ1421" s="333"/>
      <c r="CR1421" s="333"/>
      <c r="CS1421" s="333"/>
      <c r="CT1421" s="333"/>
      <c r="CU1421" s="333"/>
      <c r="CV1421" s="333"/>
      <c r="CW1421" s="333"/>
      <c r="CX1421" s="333"/>
      <c r="CY1421" s="333"/>
      <c r="CZ1421" s="333"/>
      <c r="DA1421" s="333"/>
      <c r="DB1421" s="333"/>
      <c r="DC1421" s="333"/>
      <c r="DD1421" s="333"/>
      <c r="DE1421" s="333"/>
      <c r="DF1421" s="333"/>
      <c r="DG1421" s="333"/>
      <c r="DH1421" s="333"/>
      <c r="DI1421" s="333"/>
      <c r="DJ1421" s="333"/>
      <c r="DK1421" s="333"/>
      <c r="DL1421" s="333"/>
      <c r="DM1421" s="333"/>
      <c r="DN1421" s="333"/>
      <c r="DO1421" s="333"/>
      <c r="DP1421" s="333"/>
      <c r="DQ1421" s="333"/>
      <c r="DR1421" s="333"/>
      <c r="DS1421" s="333"/>
      <c r="DT1421" s="333"/>
      <c r="DU1421" s="333"/>
      <c r="DV1421" s="333"/>
      <c r="DW1421" s="333"/>
      <c r="DX1421" s="333"/>
      <c r="DY1421" s="333"/>
      <c r="DZ1421" s="333"/>
      <c r="EA1421" s="333"/>
      <c r="EB1421" s="333"/>
      <c r="EC1421" s="333"/>
      <c r="ED1421" s="333"/>
      <c r="EE1421" s="333"/>
      <c r="EF1421" s="333"/>
      <c r="EG1421" s="333"/>
      <c r="EH1421" s="333"/>
      <c r="EI1421" s="333"/>
      <c r="EJ1421" s="333"/>
      <c r="EK1421" s="333"/>
      <c r="EL1421" s="333"/>
      <c r="EM1421" s="333"/>
      <c r="EN1421" s="333"/>
      <c r="EO1421" s="333"/>
      <c r="EP1421" s="333"/>
      <c r="EQ1421" s="333"/>
      <c r="ER1421" s="333"/>
      <c r="ES1421" s="333"/>
      <c r="ET1421" s="333"/>
      <c r="EU1421" s="333"/>
      <c r="EV1421" s="333"/>
      <c r="EW1421" s="333"/>
      <c r="EX1421" s="333"/>
      <c r="EY1421" s="333"/>
      <c r="EZ1421" s="333"/>
      <c r="FA1421" s="333"/>
      <c r="FB1421" s="333"/>
      <c r="FC1421" s="333"/>
      <c r="FD1421" s="333"/>
      <c r="FE1421" s="333"/>
      <c r="FF1421" s="333"/>
      <c r="FG1421" s="333"/>
      <c r="FH1421" s="333"/>
      <c r="FI1421" s="333"/>
      <c r="FJ1421" s="333"/>
      <c r="FK1421" s="333"/>
      <c r="FL1421" s="333"/>
      <c r="FM1421" s="333"/>
      <c r="FN1421" s="333"/>
      <c r="FO1421" s="333"/>
      <c r="FP1421" s="333"/>
      <c r="FQ1421" s="333"/>
      <c r="FR1421" s="333"/>
      <c r="FS1421" s="333"/>
      <c r="FT1421" s="333"/>
      <c r="FU1421" s="333"/>
      <c r="FV1421" s="333"/>
      <c r="FW1421" s="333"/>
      <c r="FX1421" s="333"/>
      <c r="FY1421" s="333"/>
      <c r="FZ1421" s="333"/>
      <c r="GA1421" s="333"/>
      <c r="GB1421" s="333"/>
      <c r="GC1421" s="333"/>
      <c r="GD1421" s="333"/>
      <c r="GE1421" s="333"/>
      <c r="GF1421" s="333"/>
      <c r="GG1421" s="333"/>
      <c r="GH1421" s="333"/>
      <c r="GI1421" s="333"/>
      <c r="GJ1421" s="333"/>
      <c r="GK1421" s="333"/>
      <c r="GL1421" s="333"/>
      <c r="GM1421" s="333"/>
      <c r="GN1421" s="333"/>
      <c r="GO1421" s="333"/>
      <c r="GP1421" s="333"/>
      <c r="GQ1421" s="333"/>
      <c r="GR1421" s="333"/>
      <c r="GS1421" s="333"/>
      <c r="GT1421" s="333"/>
      <c r="GU1421" s="333"/>
      <c r="GV1421" s="333"/>
      <c r="GW1421" s="333"/>
      <c r="GX1421" s="333"/>
      <c r="GY1421" s="333"/>
      <c r="GZ1421" s="333"/>
      <c r="HA1421" s="333"/>
      <c r="HB1421" s="333"/>
      <c r="HC1421" s="333"/>
      <c r="HD1421" s="333"/>
      <c r="HE1421" s="333"/>
      <c r="HF1421" s="333"/>
      <c r="HG1421" s="333"/>
      <c r="HH1421" s="333"/>
      <c r="HI1421" s="333"/>
      <c r="HJ1421" s="333"/>
      <c r="HK1421" s="333"/>
      <c r="HL1421" s="333"/>
      <c r="HM1421" s="333"/>
      <c r="HN1421" s="333"/>
      <c r="HO1421" s="333"/>
      <c r="HP1421" s="333"/>
      <c r="HQ1421" s="333"/>
      <c r="HR1421" s="333"/>
      <c r="HS1421" s="333"/>
      <c r="HT1421" s="333"/>
      <c r="HU1421" s="333"/>
      <c r="HV1421" s="333"/>
      <c r="HW1421" s="333"/>
      <c r="HX1421" s="333"/>
      <c r="HY1421" s="333"/>
      <c r="HZ1421" s="333"/>
      <c r="IA1421" s="333"/>
      <c r="IB1421" s="333"/>
      <c r="IC1421" s="333"/>
      <c r="ID1421" s="333"/>
      <c r="IE1421" s="333"/>
      <c r="IF1421" s="333"/>
      <c r="IG1421" s="333"/>
      <c r="IH1421" s="333"/>
      <c r="II1421" s="333"/>
      <c r="IJ1421" s="333"/>
      <c r="IK1421" s="333"/>
      <c r="IL1421" s="333"/>
      <c r="IM1421" s="333"/>
      <c r="IN1421" s="333"/>
      <c r="IO1421" s="333"/>
      <c r="IP1421" s="333"/>
      <c r="IQ1421" s="333"/>
      <c r="IR1421" s="333"/>
      <c r="IS1421" s="333"/>
      <c r="IT1421" s="333"/>
      <c r="IU1421" s="333"/>
      <c r="IV1421" s="333"/>
      <c r="IW1421" s="333"/>
      <c r="IX1421" s="333"/>
      <c r="IY1421" s="333"/>
      <c r="IZ1421" s="333"/>
      <c r="JA1421" s="333"/>
      <c r="JB1421" s="333"/>
      <c r="JC1421" s="333"/>
      <c r="JD1421" s="333"/>
      <c r="JE1421" s="333"/>
      <c r="JF1421" s="333"/>
      <c r="JG1421" s="333"/>
      <c r="JH1421" s="333"/>
      <c r="JI1421" s="333"/>
      <c r="JJ1421" s="333"/>
      <c r="JK1421" s="333"/>
      <c r="JL1421" s="333"/>
      <c r="JM1421" s="333"/>
      <c r="JN1421" s="333"/>
      <c r="JO1421" s="333"/>
      <c r="JP1421" s="333"/>
      <c r="JQ1421" s="333"/>
      <c r="JR1421" s="333"/>
      <c r="JS1421" s="333"/>
      <c r="JT1421" s="333"/>
      <c r="JU1421" s="333"/>
      <c r="JV1421" s="333"/>
      <c r="JW1421" s="333"/>
      <c r="JX1421" s="333"/>
      <c r="JY1421" s="333"/>
      <c r="JZ1421" s="333"/>
      <c r="KA1421" s="333"/>
      <c r="KB1421" s="333"/>
      <c r="KC1421" s="333"/>
      <c r="KD1421" s="333"/>
      <c r="KE1421" s="333"/>
      <c r="KF1421" s="333"/>
      <c r="KG1421" s="333"/>
      <c r="KH1421" s="333"/>
      <c r="KI1421" s="333"/>
      <c r="KJ1421" s="333"/>
      <c r="KK1421" s="333"/>
      <c r="KL1421" s="333"/>
      <c r="KM1421" s="333"/>
      <c r="KN1421" s="333"/>
      <c r="KO1421" s="333"/>
      <c r="KP1421" s="333"/>
      <c r="KQ1421" s="333"/>
      <c r="KR1421" s="333"/>
      <c r="KS1421" s="333"/>
      <c r="KT1421" s="333"/>
      <c r="KU1421" s="333"/>
      <c r="KV1421" s="333"/>
      <c r="KW1421" s="333"/>
      <c r="KX1421" s="333"/>
      <c r="KY1421" s="333"/>
      <c r="KZ1421" s="333"/>
      <c r="LA1421" s="333"/>
      <c r="LB1421" s="333"/>
      <c r="LC1421" s="333"/>
      <c r="LD1421" s="333"/>
      <c r="LE1421" s="333"/>
      <c r="LF1421" s="333"/>
      <c r="LG1421" s="333"/>
      <c r="LH1421" s="333"/>
      <c r="LI1421" s="333"/>
      <c r="LJ1421" s="333"/>
      <c r="LK1421" s="333"/>
      <c r="LL1421" s="333"/>
      <c r="LM1421" s="333"/>
      <c r="LN1421" s="333"/>
      <c r="LO1421" s="333"/>
      <c r="LP1421" s="333"/>
      <c r="LQ1421" s="333"/>
      <c r="LR1421" s="333"/>
      <c r="LS1421" s="333"/>
      <c r="LT1421" s="333"/>
      <c r="LU1421" s="333"/>
      <c r="LV1421" s="333"/>
      <c r="LW1421" s="333"/>
      <c r="LX1421" s="333"/>
      <c r="LY1421" s="333"/>
      <c r="LZ1421" s="333"/>
      <c r="MA1421" s="333"/>
      <c r="MB1421" s="333"/>
      <c r="MC1421" s="333"/>
      <c r="MD1421" s="333"/>
      <c r="ME1421" s="333"/>
      <c r="MF1421" s="333"/>
      <c r="MG1421" s="333"/>
      <c r="MH1421" s="333"/>
      <c r="MI1421" s="333"/>
      <c r="MJ1421" s="333"/>
      <c r="MK1421" s="333"/>
      <c r="ML1421" s="333"/>
      <c r="MM1421" s="333"/>
      <c r="MN1421" s="333"/>
      <c r="MO1421" s="333"/>
      <c r="MP1421" s="333"/>
      <c r="MQ1421" s="333"/>
      <c r="MR1421" s="333"/>
      <c r="MS1421" s="333"/>
      <c r="MT1421" s="333"/>
      <c r="MU1421" s="333"/>
      <c r="MV1421" s="333"/>
      <c r="MW1421" s="333"/>
      <c r="MX1421" s="333"/>
      <c r="MY1421" s="333"/>
      <c r="MZ1421" s="333"/>
      <c r="NA1421" s="333"/>
      <c r="NB1421" s="333"/>
      <c r="NC1421" s="333"/>
      <c r="ND1421" s="333"/>
      <c r="NE1421" s="333"/>
      <c r="NF1421" s="333"/>
      <c r="NG1421" s="333"/>
      <c r="NH1421" s="333"/>
      <c r="NI1421" s="333"/>
      <c r="NJ1421" s="333"/>
      <c r="NK1421" s="333"/>
      <c r="NL1421" s="333"/>
      <c r="NM1421" s="333"/>
      <c r="NN1421" s="333"/>
      <c r="NO1421" s="333"/>
      <c r="NP1421" s="333"/>
      <c r="NQ1421" s="333"/>
      <c r="NR1421" s="333"/>
      <c r="NS1421" s="333"/>
      <c r="NT1421" s="333"/>
      <c r="NU1421" s="333"/>
      <c r="NV1421" s="333"/>
      <c r="NW1421" s="333"/>
      <c r="NX1421" s="333"/>
      <c r="NY1421" s="333"/>
      <c r="NZ1421" s="333"/>
      <c r="OA1421" s="333"/>
      <c r="OB1421" s="333"/>
      <c r="OC1421" s="333"/>
      <c r="OD1421" s="333"/>
      <c r="OE1421" s="333"/>
      <c r="OF1421" s="333"/>
      <c r="OG1421" s="333"/>
      <c r="OH1421" s="333"/>
      <c r="OI1421" s="333"/>
      <c r="OJ1421" s="333"/>
      <c r="OK1421" s="333"/>
      <c r="OL1421" s="333"/>
      <c r="OM1421" s="333"/>
      <c r="ON1421" s="333"/>
      <c r="OO1421" s="333"/>
      <c r="OP1421" s="333"/>
      <c r="OQ1421" s="333"/>
      <c r="OR1421" s="333"/>
      <c r="OS1421" s="333"/>
      <c r="OT1421" s="333"/>
      <c r="OU1421" s="333"/>
      <c r="OV1421" s="333"/>
      <c r="OW1421" s="333"/>
      <c r="OX1421" s="333"/>
      <c r="OY1421" s="333"/>
      <c r="OZ1421" s="333"/>
      <c r="PA1421" s="333"/>
      <c r="PB1421" s="333"/>
      <c r="PC1421" s="333"/>
      <c r="PD1421" s="333"/>
      <c r="PE1421" s="333"/>
      <c r="PF1421" s="333"/>
      <c r="PG1421" s="333"/>
      <c r="PH1421" s="333"/>
      <c r="PI1421" s="333"/>
      <c r="PJ1421" s="333"/>
      <c r="PK1421" s="333"/>
      <c r="PL1421" s="333"/>
      <c r="PM1421" s="333"/>
      <c r="PN1421" s="333"/>
      <c r="PO1421" s="333"/>
      <c r="PP1421" s="333"/>
      <c r="PQ1421" s="333"/>
      <c r="PR1421" s="333"/>
      <c r="PS1421" s="333"/>
      <c r="PT1421" s="333"/>
      <c r="PU1421" s="333"/>
      <c r="PV1421" s="333"/>
      <c r="PW1421" s="333"/>
      <c r="PX1421" s="333"/>
      <c r="PY1421" s="333"/>
      <c r="PZ1421" s="333"/>
      <c r="QA1421" s="333"/>
      <c r="QB1421" s="333"/>
      <c r="QC1421" s="333"/>
      <c r="QD1421" s="333"/>
      <c r="QE1421" s="333"/>
      <c r="QF1421" s="333"/>
      <c r="QG1421" s="333"/>
      <c r="QH1421" s="333"/>
      <c r="QI1421" s="333"/>
      <c r="QJ1421" s="333"/>
      <c r="QK1421" s="333"/>
      <c r="QL1421" s="333"/>
      <c r="QM1421" s="333"/>
      <c r="QN1421" s="333"/>
      <c r="QO1421" s="333"/>
      <c r="QP1421" s="333"/>
      <c r="QQ1421" s="333"/>
      <c r="QR1421" s="333"/>
      <c r="QS1421" s="333"/>
      <c r="QT1421" s="333"/>
      <c r="QU1421" s="333"/>
      <c r="QV1421" s="333"/>
      <c r="QW1421" s="333"/>
      <c r="QX1421" s="333"/>
      <c r="QY1421" s="333"/>
      <c r="QZ1421" s="333"/>
      <c r="RA1421" s="333"/>
      <c r="RB1421" s="333"/>
      <c r="RC1421" s="333"/>
      <c r="RD1421" s="333"/>
      <c r="RE1421" s="333"/>
      <c r="RF1421" s="333"/>
      <c r="RG1421" s="333"/>
      <c r="RH1421" s="333"/>
      <c r="RI1421" s="333"/>
      <c r="RJ1421" s="333"/>
      <c r="RK1421" s="333"/>
      <c r="RL1421" s="333"/>
      <c r="RM1421" s="333"/>
      <c r="RN1421" s="333"/>
      <c r="RO1421" s="333"/>
      <c r="RP1421" s="333"/>
      <c r="RQ1421" s="333"/>
      <c r="RR1421" s="333"/>
      <c r="RS1421" s="333"/>
      <c r="RT1421" s="333"/>
      <c r="RU1421" s="333"/>
      <c r="RV1421" s="333"/>
      <c r="RW1421" s="333"/>
      <c r="RX1421" s="333"/>
      <c r="RY1421" s="333"/>
      <c r="RZ1421" s="333"/>
      <c r="SA1421" s="333"/>
      <c r="SB1421" s="333"/>
      <c r="SC1421" s="333"/>
      <c r="SD1421" s="333"/>
      <c r="SE1421" s="333"/>
      <c r="SF1421" s="333"/>
      <c r="SG1421" s="333"/>
      <c r="SH1421" s="333"/>
      <c r="SI1421" s="333"/>
      <c r="SJ1421" s="333"/>
      <c r="SK1421" s="333"/>
      <c r="SL1421" s="333"/>
      <c r="SM1421" s="333"/>
      <c r="SN1421" s="333"/>
      <c r="SO1421" s="333"/>
      <c r="SP1421" s="333"/>
      <c r="SQ1421" s="333"/>
      <c r="SR1421" s="333"/>
      <c r="SS1421" s="333"/>
      <c r="ST1421" s="333"/>
      <c r="SU1421" s="333"/>
      <c r="SV1421" s="333"/>
      <c r="SW1421" s="333"/>
      <c r="SX1421" s="333"/>
      <c r="SY1421" s="333"/>
      <c r="SZ1421" s="333"/>
      <c r="TA1421" s="333"/>
      <c r="TB1421" s="333"/>
      <c r="TC1421" s="333"/>
      <c r="TD1421" s="333"/>
      <c r="TE1421" s="333"/>
      <c r="TF1421" s="333"/>
      <c r="TG1421" s="333"/>
      <c r="TH1421" s="333"/>
      <c r="TI1421" s="333"/>
      <c r="TJ1421" s="333"/>
      <c r="TK1421" s="333"/>
      <c r="TL1421" s="333"/>
      <c r="TM1421" s="333"/>
      <c r="TN1421" s="333"/>
      <c r="TO1421" s="333"/>
      <c r="TP1421" s="333"/>
      <c r="TQ1421" s="333"/>
      <c r="TR1421" s="333"/>
      <c r="TS1421" s="333"/>
      <c r="TT1421" s="333"/>
      <c r="TU1421" s="333"/>
      <c r="TV1421" s="333"/>
      <c r="TW1421" s="333"/>
      <c r="TX1421" s="333"/>
      <c r="TY1421" s="333"/>
      <c r="TZ1421" s="333"/>
      <c r="UA1421" s="333"/>
      <c r="UB1421" s="333"/>
      <c r="UC1421" s="333"/>
      <c r="UD1421" s="333"/>
      <c r="UE1421" s="333"/>
      <c r="UF1421" s="333"/>
      <c r="UG1421" s="333"/>
      <c r="UH1421" s="333"/>
      <c r="UI1421" s="333"/>
      <c r="UJ1421" s="333"/>
      <c r="UK1421" s="333"/>
      <c r="UL1421" s="333"/>
      <c r="UM1421" s="333"/>
      <c r="UN1421" s="333"/>
      <c r="UO1421" s="333"/>
      <c r="UP1421" s="333"/>
      <c r="UQ1421" s="333"/>
      <c r="UR1421" s="333"/>
      <c r="US1421" s="333"/>
      <c r="UT1421" s="333"/>
      <c r="UU1421" s="333"/>
      <c r="UV1421" s="333"/>
      <c r="UW1421" s="333"/>
      <c r="UX1421" s="333"/>
      <c r="UY1421" s="333"/>
      <c r="UZ1421" s="333"/>
      <c r="VA1421" s="333"/>
      <c r="VB1421" s="333"/>
      <c r="VC1421" s="333"/>
      <c r="VD1421" s="333"/>
      <c r="VE1421" s="333"/>
      <c r="VF1421" s="333"/>
      <c r="VG1421" s="333"/>
      <c r="VH1421" s="333"/>
      <c r="VI1421" s="333"/>
      <c r="VJ1421" s="333"/>
      <c r="VK1421" s="333"/>
      <c r="VL1421" s="333"/>
      <c r="VM1421" s="333"/>
      <c r="VN1421" s="333"/>
      <c r="VO1421" s="333"/>
      <c r="VP1421" s="333"/>
      <c r="VQ1421" s="333"/>
      <c r="VR1421" s="333"/>
      <c r="VS1421" s="333"/>
      <c r="VT1421" s="333"/>
      <c r="VU1421" s="333"/>
      <c r="VV1421" s="333"/>
      <c r="VW1421" s="333"/>
      <c r="VX1421" s="333"/>
      <c r="VY1421" s="333"/>
      <c r="VZ1421" s="333"/>
      <c r="WA1421" s="333"/>
      <c r="WB1421" s="333"/>
      <c r="WC1421" s="333"/>
      <c r="WD1421" s="333"/>
      <c r="WE1421" s="333"/>
      <c r="WF1421" s="333"/>
      <c r="WG1421" s="333"/>
      <c r="WH1421" s="333"/>
      <c r="WI1421" s="333"/>
      <c r="WJ1421" s="333"/>
      <c r="WK1421" s="333"/>
      <c r="WL1421" s="333"/>
      <c r="WM1421" s="333"/>
      <c r="WN1421" s="333"/>
      <c r="WO1421" s="333"/>
      <c r="WP1421" s="333"/>
      <c r="WQ1421" s="333"/>
      <c r="WR1421" s="333"/>
      <c r="WS1421" s="333"/>
      <c r="WT1421" s="333"/>
      <c r="WU1421" s="333"/>
      <c r="WV1421" s="333"/>
      <c r="WW1421" s="333"/>
      <c r="WX1421" s="333"/>
      <c r="WY1421" s="333"/>
      <c r="WZ1421" s="333"/>
      <c r="XA1421" s="333"/>
      <c r="XB1421" s="333"/>
      <c r="XC1421" s="333"/>
      <c r="XD1421" s="333"/>
      <c r="XE1421" s="333"/>
      <c r="XF1421" s="333"/>
      <c r="XG1421" s="333"/>
      <c r="XH1421" s="333"/>
      <c r="XI1421" s="333"/>
      <c r="XJ1421" s="333"/>
      <c r="XK1421" s="333"/>
      <c r="XL1421" s="333"/>
      <c r="XM1421" s="333"/>
      <c r="XN1421" s="333"/>
      <c r="XO1421" s="333"/>
      <c r="XP1421" s="333"/>
      <c r="XQ1421" s="333"/>
      <c r="XR1421" s="333"/>
      <c r="XS1421" s="333"/>
      <c r="XT1421" s="333"/>
      <c r="XU1421" s="333"/>
      <c r="XV1421" s="333"/>
      <c r="XW1421" s="333"/>
      <c r="XX1421" s="333"/>
      <c r="XY1421" s="333"/>
      <c r="XZ1421" s="333"/>
      <c r="YA1421" s="333"/>
      <c r="YB1421" s="333"/>
      <c r="YC1421" s="333"/>
      <c r="YD1421" s="333"/>
      <c r="YE1421" s="333"/>
      <c r="YF1421" s="333"/>
      <c r="YG1421" s="333"/>
      <c r="YH1421" s="333"/>
      <c r="YI1421" s="333"/>
      <c r="YJ1421" s="333"/>
      <c r="YK1421" s="333"/>
      <c r="YL1421" s="333"/>
      <c r="YM1421" s="333"/>
      <c r="YN1421" s="333"/>
      <c r="YO1421" s="333"/>
      <c r="YP1421" s="333"/>
      <c r="YQ1421" s="333"/>
      <c r="YR1421" s="333"/>
      <c r="YS1421" s="333"/>
      <c r="YT1421" s="333"/>
      <c r="YU1421" s="333"/>
      <c r="YV1421" s="333"/>
      <c r="YW1421" s="333"/>
      <c r="YX1421" s="333"/>
      <c r="YY1421" s="333"/>
      <c r="YZ1421" s="333"/>
      <c r="ZA1421" s="333"/>
      <c r="ZB1421" s="333"/>
      <c r="ZC1421" s="333"/>
      <c r="ZD1421" s="333"/>
      <c r="ZE1421" s="333"/>
      <c r="ZF1421" s="333"/>
      <c r="ZG1421" s="333"/>
      <c r="ZH1421" s="333"/>
      <c r="ZI1421" s="333"/>
      <c r="ZJ1421" s="333"/>
      <c r="ZK1421" s="333"/>
      <c r="ZL1421" s="333"/>
      <c r="ZM1421" s="333"/>
      <c r="ZN1421" s="333"/>
      <c r="ZO1421" s="333"/>
      <c r="ZP1421" s="333"/>
      <c r="ZQ1421" s="333"/>
      <c r="ZR1421" s="333"/>
      <c r="ZS1421" s="333"/>
      <c r="ZT1421" s="333"/>
      <c r="ZU1421" s="333"/>
      <c r="ZV1421" s="333"/>
      <c r="ZW1421" s="333"/>
      <c r="ZX1421" s="333"/>
      <c r="ZY1421" s="333"/>
      <c r="ZZ1421" s="333"/>
      <c r="AAA1421" s="333"/>
      <c r="AAB1421" s="333"/>
      <c r="AAC1421" s="333"/>
      <c r="AAD1421" s="333"/>
      <c r="AAE1421" s="333"/>
      <c r="AAF1421" s="333"/>
      <c r="AAG1421" s="333"/>
      <c r="AAH1421" s="333"/>
      <c r="AAI1421" s="333"/>
      <c r="AAJ1421" s="333"/>
      <c r="AAK1421" s="333"/>
      <c r="AAL1421" s="333"/>
      <c r="AAM1421" s="333"/>
      <c r="AAN1421" s="333"/>
      <c r="AAO1421" s="333"/>
      <c r="AAP1421" s="333"/>
      <c r="AAQ1421" s="333"/>
      <c r="AAR1421" s="333"/>
      <c r="AAS1421" s="333"/>
      <c r="AAT1421" s="333"/>
      <c r="AAU1421" s="333"/>
      <c r="AAV1421" s="333"/>
      <c r="AAW1421" s="333"/>
      <c r="AAX1421" s="333"/>
      <c r="AAY1421" s="333"/>
      <c r="AAZ1421" s="333"/>
      <c r="ABA1421" s="333"/>
      <c r="ABB1421" s="333"/>
      <c r="ABC1421" s="333"/>
      <c r="ABD1421" s="333"/>
      <c r="ABE1421" s="333"/>
      <c r="ABF1421" s="333"/>
      <c r="ABG1421" s="333"/>
      <c r="ABH1421" s="333"/>
      <c r="ABI1421" s="333"/>
      <c r="ABJ1421" s="333"/>
      <c r="ABK1421" s="333"/>
      <c r="ABL1421" s="333"/>
      <c r="ABM1421" s="333"/>
      <c r="ABN1421" s="333"/>
      <c r="ABO1421" s="333"/>
      <c r="ABP1421" s="333"/>
      <c r="ABQ1421" s="333"/>
      <c r="ABR1421" s="333"/>
      <c r="ABS1421" s="333"/>
      <c r="ABT1421" s="333"/>
      <c r="ABU1421" s="333"/>
      <c r="ABV1421" s="333"/>
      <c r="ABW1421" s="333"/>
      <c r="ABX1421" s="333"/>
      <c r="ABY1421" s="333"/>
      <c r="ABZ1421" s="333"/>
      <c r="ACA1421" s="333"/>
      <c r="ACB1421" s="333"/>
      <c r="ACC1421" s="333"/>
      <c r="ACD1421" s="333"/>
      <c r="ACE1421" s="333"/>
      <c r="ACF1421" s="333"/>
      <c r="ACG1421" s="333"/>
      <c r="ACH1421" s="333"/>
      <c r="ACI1421" s="333"/>
      <c r="ACJ1421" s="333"/>
      <c r="ACK1421" s="333"/>
      <c r="ACL1421" s="333"/>
      <c r="ACM1421" s="333"/>
      <c r="ACN1421" s="333"/>
      <c r="ACO1421" s="333"/>
      <c r="ACP1421" s="333"/>
      <c r="ACQ1421" s="333"/>
      <c r="ACR1421" s="333"/>
      <c r="ACS1421" s="333"/>
      <c r="ACT1421" s="333"/>
      <c r="ACU1421" s="333"/>
      <c r="ACV1421" s="333"/>
      <c r="ACW1421" s="333"/>
      <c r="ACX1421" s="333"/>
      <c r="ACY1421" s="333"/>
      <c r="ACZ1421" s="333"/>
      <c r="ADA1421" s="333"/>
      <c r="ADB1421" s="333"/>
      <c r="ADC1421" s="333"/>
      <c r="ADD1421" s="333"/>
      <c r="ADE1421" s="333"/>
      <c r="ADF1421" s="333"/>
      <c r="ADG1421" s="333"/>
      <c r="ADH1421" s="333"/>
      <c r="ADI1421" s="333"/>
      <c r="ADJ1421" s="333"/>
      <c r="ADK1421" s="333"/>
      <c r="ADL1421" s="333"/>
      <c r="ADM1421" s="333"/>
      <c r="ADN1421" s="333"/>
      <c r="ADO1421" s="333"/>
      <c r="ADP1421" s="333"/>
      <c r="ADQ1421" s="333"/>
      <c r="ADR1421" s="333"/>
      <c r="ADS1421" s="333"/>
      <c r="ADT1421" s="333"/>
      <c r="ADU1421" s="333"/>
      <c r="ADV1421" s="333"/>
      <c r="ADW1421" s="333"/>
      <c r="ADX1421" s="333"/>
      <c r="ADY1421" s="333"/>
      <c r="ADZ1421" s="333"/>
      <c r="AEA1421" s="333"/>
      <c r="AEB1421" s="333"/>
      <c r="AEC1421" s="333"/>
      <c r="AED1421" s="333"/>
      <c r="AEE1421" s="333"/>
      <c r="AEF1421" s="333"/>
      <c r="AEG1421" s="333"/>
      <c r="AEH1421" s="333"/>
      <c r="AEI1421" s="333"/>
      <c r="AEJ1421" s="333"/>
      <c r="AEK1421" s="333"/>
      <c r="AEL1421" s="333"/>
      <c r="AEM1421" s="333"/>
      <c r="AEN1421" s="333"/>
      <c r="AEO1421" s="333"/>
      <c r="AEP1421" s="333"/>
      <c r="AEQ1421" s="333"/>
      <c r="AER1421" s="333"/>
      <c r="AES1421" s="333"/>
      <c r="AET1421" s="333"/>
      <c r="AEU1421" s="333"/>
      <c r="AEV1421" s="333"/>
      <c r="AEW1421" s="333"/>
      <c r="AEX1421" s="333"/>
      <c r="AEY1421" s="333"/>
      <c r="AEZ1421" s="333"/>
      <c r="AFA1421" s="333"/>
      <c r="AFB1421" s="333"/>
      <c r="AFC1421" s="333"/>
      <c r="AFD1421" s="333"/>
      <c r="AFE1421" s="333"/>
      <c r="AFF1421" s="333"/>
      <c r="AFG1421" s="333"/>
      <c r="AFH1421" s="333"/>
      <c r="AFI1421" s="333"/>
      <c r="AFJ1421" s="333"/>
      <c r="AFK1421" s="333"/>
      <c r="AFL1421" s="333"/>
      <c r="AFM1421" s="333"/>
      <c r="AFN1421" s="333"/>
      <c r="AFO1421" s="333"/>
      <c r="AFP1421" s="333"/>
      <c r="AFQ1421" s="333"/>
      <c r="AFR1421" s="333"/>
      <c r="AFS1421" s="333"/>
      <c r="AFT1421" s="333"/>
      <c r="AFU1421" s="333"/>
      <c r="AFV1421" s="333"/>
      <c r="AFW1421" s="333"/>
      <c r="AFX1421" s="333"/>
      <c r="AFY1421" s="333"/>
      <c r="AFZ1421" s="333"/>
      <c r="AGA1421" s="333"/>
      <c r="AGB1421" s="333"/>
      <c r="AGC1421" s="333"/>
      <c r="AGD1421" s="333"/>
      <c r="AGE1421" s="333"/>
      <c r="AGF1421" s="333"/>
      <c r="AGG1421" s="333"/>
      <c r="AGH1421" s="333"/>
      <c r="AGI1421" s="333"/>
      <c r="AGJ1421" s="333"/>
      <c r="AGK1421" s="333"/>
      <c r="AGL1421" s="333"/>
      <c r="AGM1421" s="333"/>
      <c r="AGN1421" s="333"/>
      <c r="AGO1421" s="333"/>
      <c r="AGP1421" s="333"/>
      <c r="AGQ1421" s="333"/>
      <c r="AGR1421" s="333"/>
      <c r="AGS1421" s="333"/>
      <c r="AGT1421" s="333"/>
      <c r="AGU1421" s="333"/>
      <c r="AGV1421" s="333"/>
      <c r="AGW1421" s="333"/>
      <c r="AGX1421" s="333"/>
      <c r="AGY1421" s="333"/>
      <c r="AGZ1421" s="333"/>
      <c r="AHA1421" s="333"/>
      <c r="AHB1421" s="333"/>
      <c r="AHC1421" s="333"/>
      <c r="AHD1421" s="333"/>
      <c r="AHE1421" s="333"/>
      <c r="AHF1421" s="333"/>
      <c r="AHG1421" s="333"/>
      <c r="AHH1421" s="333"/>
      <c r="AHI1421" s="333"/>
      <c r="AHJ1421" s="333"/>
      <c r="AHK1421" s="333"/>
      <c r="AHL1421" s="333"/>
      <c r="AHM1421" s="333"/>
      <c r="AHN1421" s="333"/>
      <c r="AHO1421" s="333"/>
      <c r="AHP1421" s="333"/>
      <c r="AHQ1421" s="333"/>
      <c r="AHR1421" s="333"/>
      <c r="AHS1421" s="333"/>
      <c r="AHT1421" s="333"/>
      <c r="AHU1421" s="333"/>
      <c r="AHV1421" s="333"/>
      <c r="AHW1421" s="333"/>
      <c r="AHX1421" s="333"/>
      <c r="AHY1421" s="333"/>
      <c r="AHZ1421" s="333"/>
      <c r="AIA1421" s="333"/>
      <c r="AIB1421" s="333"/>
      <c r="AIC1421" s="333"/>
      <c r="AID1421" s="333"/>
      <c r="AIE1421" s="333"/>
      <c r="AIF1421" s="333"/>
      <c r="AIG1421" s="333"/>
      <c r="AIH1421" s="333"/>
      <c r="AII1421" s="333"/>
      <c r="AIJ1421" s="333"/>
      <c r="AIK1421" s="333"/>
      <c r="AIL1421" s="333"/>
      <c r="AIM1421" s="333"/>
      <c r="AIN1421" s="333"/>
      <c r="AIO1421" s="333"/>
      <c r="AIP1421" s="333"/>
      <c r="AIQ1421" s="333"/>
      <c r="AIR1421" s="333"/>
      <c r="AIS1421" s="333"/>
      <c r="AIT1421" s="333"/>
      <c r="AIU1421" s="333"/>
      <c r="AIV1421" s="333"/>
      <c r="AIW1421" s="333"/>
      <c r="AIX1421" s="333"/>
      <c r="AIY1421" s="333"/>
      <c r="AIZ1421" s="333"/>
      <c r="AJA1421" s="333"/>
      <c r="AJB1421" s="333"/>
      <c r="AJC1421" s="333"/>
      <c r="AJD1421" s="333"/>
      <c r="AJE1421" s="333"/>
      <c r="AJF1421" s="333"/>
      <c r="AJG1421" s="333"/>
      <c r="AJH1421" s="333"/>
      <c r="AJI1421" s="333"/>
      <c r="AJJ1421" s="333"/>
      <c r="AJK1421" s="333"/>
      <c r="AJL1421" s="333"/>
      <c r="AJM1421" s="333"/>
      <c r="AJN1421" s="333"/>
      <c r="AJO1421" s="333"/>
      <c r="AJP1421" s="333"/>
      <c r="AJQ1421" s="333"/>
      <c r="AJR1421" s="333"/>
      <c r="AJS1421" s="333"/>
      <c r="AJT1421" s="333"/>
      <c r="AJU1421" s="333"/>
      <c r="AJV1421" s="333"/>
      <c r="AJW1421" s="333"/>
      <c r="AJX1421" s="333"/>
      <c r="AJY1421" s="333"/>
      <c r="AJZ1421" s="333"/>
      <c r="AKA1421" s="333"/>
      <c r="AKB1421" s="333"/>
      <c r="AKC1421" s="333"/>
      <c r="AKD1421" s="333"/>
      <c r="AKE1421" s="333"/>
      <c r="AKF1421" s="333"/>
      <c r="AKG1421" s="333"/>
      <c r="AKH1421" s="333"/>
      <c r="AKI1421" s="333"/>
      <c r="AKJ1421" s="333"/>
      <c r="AKK1421" s="333"/>
      <c r="AKL1421" s="333"/>
      <c r="AKM1421" s="333"/>
      <c r="AKN1421" s="333"/>
      <c r="AKO1421" s="333"/>
      <c r="AKP1421" s="333"/>
      <c r="AKQ1421" s="333"/>
      <c r="AKR1421" s="333"/>
      <c r="AKS1421" s="333"/>
      <c r="AKT1421" s="333"/>
      <c r="AKU1421" s="333"/>
      <c r="AKV1421" s="333"/>
      <c r="AKW1421" s="333"/>
      <c r="AKX1421" s="333"/>
      <c r="AKY1421" s="333"/>
      <c r="AKZ1421" s="333"/>
      <c r="ALA1421" s="333"/>
      <c r="ALB1421" s="333"/>
      <c r="ALC1421" s="333"/>
      <c r="ALD1421" s="333"/>
      <c r="ALE1421" s="333"/>
      <c r="ALF1421" s="333"/>
      <c r="ALG1421" s="333"/>
      <c r="ALH1421" s="333"/>
      <c r="ALI1421" s="333"/>
      <c r="ALJ1421" s="333"/>
      <c r="ALK1421" s="333"/>
      <c r="ALL1421" s="333"/>
      <c r="ALM1421" s="333"/>
      <c r="ALN1421" s="333"/>
      <c r="ALO1421" s="333"/>
      <c r="ALP1421" s="333"/>
      <c r="ALQ1421" s="333"/>
      <c r="ALR1421" s="333"/>
      <c r="ALS1421" s="333"/>
      <c r="ALT1421" s="333"/>
      <c r="ALU1421" s="333"/>
      <c r="ALV1421" s="333"/>
      <c r="ALW1421" s="333"/>
      <c r="ALX1421" s="333"/>
      <c r="ALY1421" s="333"/>
      <c r="ALZ1421" s="333"/>
      <c r="AMA1421" s="333"/>
      <c r="AMB1421" s="333"/>
      <c r="AMC1421" s="333"/>
      <c r="AMD1421" s="333"/>
      <c r="AME1421" s="333"/>
      <c r="AMF1421" s="333"/>
      <c r="AMG1421" s="333"/>
      <c r="AMH1421" s="333"/>
      <c r="AMI1421" s="333"/>
      <c r="AMJ1421" s="333"/>
      <c r="AMK1421" s="333"/>
      <c r="AML1421" s="333"/>
      <c r="AMM1421" s="333"/>
      <c r="AMN1421" s="333"/>
      <c r="AMO1421" s="333"/>
      <c r="AMP1421" s="333"/>
      <c r="AMQ1421" s="333"/>
      <c r="AMR1421" s="333"/>
      <c r="AMS1421" s="333"/>
      <c r="AMT1421" s="333"/>
      <c r="AMU1421" s="333"/>
      <c r="AMV1421" s="333"/>
      <c r="AMW1421" s="333"/>
      <c r="AMX1421" s="333"/>
      <c r="AMY1421" s="333"/>
      <c r="AMZ1421" s="333"/>
      <c r="ANA1421" s="333"/>
      <c r="ANB1421" s="333"/>
      <c r="ANC1421" s="333"/>
      <c r="AND1421" s="333"/>
      <c r="ANE1421" s="333"/>
      <c r="ANF1421" s="333"/>
      <c r="ANG1421" s="333"/>
      <c r="ANH1421" s="333"/>
      <c r="ANI1421" s="333"/>
      <c r="ANJ1421" s="333"/>
      <c r="ANK1421" s="333"/>
      <c r="ANL1421" s="333"/>
      <c r="ANM1421" s="333"/>
      <c r="ANN1421" s="333"/>
      <c r="ANO1421" s="333"/>
      <c r="ANP1421" s="333"/>
      <c r="ANQ1421" s="333"/>
      <c r="ANR1421" s="333"/>
      <c r="ANS1421" s="333"/>
      <c r="ANT1421" s="333"/>
      <c r="ANU1421" s="333"/>
      <c r="ANV1421" s="333"/>
      <c r="ANW1421" s="333"/>
      <c r="ANX1421" s="333"/>
      <c r="ANY1421" s="333"/>
      <c r="ANZ1421" s="333"/>
      <c r="AOA1421" s="333"/>
      <c r="AOB1421" s="333"/>
      <c r="AOC1421" s="333"/>
      <c r="AOD1421" s="333"/>
      <c r="AOE1421" s="333"/>
      <c r="AOF1421" s="333"/>
      <c r="AOG1421" s="333"/>
      <c r="AOH1421" s="333"/>
      <c r="AOI1421" s="333"/>
      <c r="AOJ1421" s="333"/>
      <c r="AOK1421" s="333"/>
      <c r="AOL1421" s="333"/>
      <c r="AOM1421" s="333"/>
      <c r="AON1421" s="333"/>
      <c r="AOO1421" s="333"/>
      <c r="AOP1421" s="333"/>
      <c r="AOQ1421" s="333"/>
      <c r="AOR1421" s="333"/>
      <c r="AOS1421" s="333"/>
      <c r="AOT1421" s="333"/>
      <c r="AOU1421" s="333"/>
      <c r="AOV1421" s="333"/>
      <c r="AOW1421" s="333"/>
      <c r="AOX1421" s="333"/>
      <c r="AOY1421" s="333"/>
      <c r="AOZ1421" s="333"/>
      <c r="APA1421" s="333"/>
      <c r="APB1421" s="333"/>
      <c r="APC1421" s="333"/>
      <c r="APD1421" s="333"/>
      <c r="APE1421" s="333"/>
      <c r="APF1421" s="333"/>
      <c r="APG1421" s="333"/>
      <c r="APH1421" s="333"/>
      <c r="API1421" s="333"/>
      <c r="APJ1421" s="333"/>
      <c r="APK1421" s="333"/>
      <c r="APL1421" s="333"/>
      <c r="APM1421" s="333"/>
      <c r="APN1421" s="333"/>
      <c r="APO1421" s="333"/>
      <c r="APP1421" s="333"/>
      <c r="APQ1421" s="333"/>
      <c r="APR1421" s="333"/>
      <c r="APS1421" s="333"/>
      <c r="APT1421" s="333"/>
      <c r="APU1421" s="333"/>
      <c r="APV1421" s="333"/>
      <c r="APW1421" s="333"/>
      <c r="APX1421" s="333"/>
      <c r="APY1421" s="333"/>
      <c r="APZ1421" s="333"/>
      <c r="AQA1421" s="333"/>
      <c r="AQB1421" s="333"/>
      <c r="AQC1421" s="333"/>
      <c r="AQD1421" s="333"/>
      <c r="AQE1421" s="333"/>
      <c r="AQF1421" s="333"/>
      <c r="AQG1421" s="333"/>
      <c r="AQH1421" s="333"/>
      <c r="AQI1421" s="333"/>
      <c r="AQJ1421" s="333"/>
      <c r="AQK1421" s="333"/>
      <c r="AQL1421" s="333"/>
      <c r="AQM1421" s="333"/>
      <c r="AQN1421" s="333"/>
      <c r="AQO1421" s="333"/>
      <c r="AQP1421" s="333"/>
      <c r="AQQ1421" s="333"/>
      <c r="AQR1421" s="333"/>
      <c r="AQS1421" s="333"/>
      <c r="AQT1421" s="333"/>
      <c r="AQU1421" s="333"/>
      <c r="AQV1421" s="333"/>
      <c r="AQW1421" s="333"/>
      <c r="AQX1421" s="333"/>
      <c r="AQY1421" s="333"/>
      <c r="AQZ1421" s="333"/>
      <c r="ARA1421" s="333"/>
      <c r="ARB1421" s="333"/>
      <c r="ARC1421" s="333"/>
      <c r="ARD1421" s="333"/>
      <c r="ARE1421" s="333"/>
      <c r="ARF1421" s="333"/>
      <c r="ARG1421" s="333"/>
      <c r="ARH1421" s="333"/>
      <c r="ARI1421" s="333"/>
      <c r="ARJ1421" s="333"/>
      <c r="ARK1421" s="333"/>
      <c r="ARL1421" s="333"/>
      <c r="ARM1421" s="333"/>
      <c r="ARN1421" s="333"/>
      <c r="ARO1421" s="333"/>
      <c r="ARP1421" s="333"/>
      <c r="ARQ1421" s="333"/>
      <c r="ARR1421" s="333"/>
      <c r="ARS1421" s="333"/>
      <c r="ART1421" s="333"/>
      <c r="ARU1421" s="333"/>
      <c r="ARV1421" s="333"/>
      <c r="ARW1421" s="333"/>
      <c r="ARX1421" s="333"/>
      <c r="ARY1421" s="333"/>
      <c r="ARZ1421" s="333"/>
      <c r="ASA1421" s="333"/>
      <c r="ASB1421" s="333"/>
      <c r="ASC1421" s="333"/>
      <c r="ASD1421" s="333"/>
      <c r="ASE1421" s="333"/>
      <c r="ASF1421" s="333"/>
      <c r="ASG1421" s="333"/>
      <c r="ASH1421" s="333"/>
      <c r="ASI1421" s="333"/>
      <c r="ASJ1421" s="333"/>
      <c r="ASK1421" s="333"/>
      <c r="ASL1421" s="333"/>
      <c r="ASM1421" s="333"/>
      <c r="ASN1421" s="333"/>
      <c r="ASO1421" s="333"/>
      <c r="ASP1421" s="333"/>
      <c r="ASQ1421" s="333"/>
      <c r="ASR1421" s="333"/>
      <c r="ASS1421" s="333"/>
      <c r="AST1421" s="333"/>
      <c r="ASU1421" s="333"/>
      <c r="ASV1421" s="333"/>
      <c r="ASW1421" s="333"/>
      <c r="ASX1421" s="333"/>
      <c r="ASY1421" s="333"/>
      <c r="ASZ1421" s="333"/>
      <c r="ATA1421" s="333"/>
      <c r="ATB1421" s="333"/>
      <c r="ATC1421" s="333"/>
      <c r="ATD1421" s="333"/>
      <c r="ATE1421" s="333"/>
      <c r="ATF1421" s="333"/>
      <c r="ATG1421" s="333"/>
      <c r="ATH1421" s="333"/>
      <c r="ATI1421" s="333"/>
      <c r="ATJ1421" s="333"/>
      <c r="ATK1421" s="333"/>
      <c r="ATL1421" s="333"/>
      <c r="ATM1421" s="333"/>
      <c r="ATN1421" s="333"/>
      <c r="ATO1421" s="333"/>
      <c r="ATP1421" s="333"/>
      <c r="ATQ1421" s="333"/>
      <c r="ATR1421" s="333"/>
      <c r="ATS1421" s="333"/>
      <c r="ATT1421" s="333"/>
      <c r="ATU1421" s="333"/>
      <c r="ATV1421" s="333"/>
      <c r="ATW1421" s="333"/>
      <c r="ATX1421" s="333"/>
      <c r="ATY1421" s="333"/>
      <c r="ATZ1421" s="333"/>
      <c r="AUA1421" s="333"/>
      <c r="AUB1421" s="333"/>
      <c r="AUC1421" s="333"/>
      <c r="AUD1421" s="333"/>
      <c r="AUE1421" s="333"/>
      <c r="AUF1421" s="333"/>
      <c r="AUG1421" s="333"/>
      <c r="AUH1421" s="333"/>
      <c r="AUI1421" s="333"/>
      <c r="AUJ1421" s="333"/>
      <c r="AUK1421" s="333"/>
      <c r="AUL1421" s="333"/>
      <c r="AUM1421" s="333"/>
      <c r="AUN1421" s="333"/>
      <c r="AUO1421" s="333"/>
      <c r="AUP1421" s="333"/>
      <c r="AUQ1421" s="333"/>
      <c r="AUR1421" s="333"/>
      <c r="AUS1421" s="333"/>
      <c r="AUT1421" s="333"/>
      <c r="AUU1421" s="333"/>
      <c r="AUV1421" s="333"/>
      <c r="AUW1421" s="333"/>
      <c r="AUX1421" s="333"/>
      <c r="AUY1421" s="333"/>
      <c r="AUZ1421" s="333"/>
      <c r="AVA1421" s="333"/>
      <c r="AVB1421" s="333"/>
      <c r="AVC1421" s="333"/>
      <c r="AVD1421" s="333"/>
      <c r="AVE1421" s="333"/>
      <c r="AVF1421" s="333"/>
      <c r="AVG1421" s="333"/>
      <c r="AVH1421" s="333"/>
      <c r="AVI1421" s="333"/>
      <c r="AVJ1421" s="333"/>
      <c r="AVK1421" s="333"/>
      <c r="AVL1421" s="333"/>
      <c r="AVM1421" s="333"/>
      <c r="AVN1421" s="333"/>
      <c r="AVO1421" s="333"/>
      <c r="AVP1421" s="333"/>
      <c r="AVQ1421" s="333"/>
      <c r="AVR1421" s="333"/>
      <c r="AVS1421" s="333"/>
      <c r="AVT1421" s="333"/>
      <c r="AVU1421" s="333"/>
      <c r="AVV1421" s="333"/>
      <c r="AVW1421" s="333"/>
      <c r="AVX1421" s="333"/>
      <c r="AVY1421" s="333"/>
      <c r="AVZ1421" s="333"/>
      <c r="AWA1421" s="333"/>
      <c r="AWB1421" s="333"/>
      <c r="AWC1421" s="333"/>
      <c r="AWD1421" s="333"/>
      <c r="AWE1421" s="333"/>
      <c r="AWF1421" s="333"/>
      <c r="AWG1421" s="333"/>
      <c r="AWH1421" s="333"/>
      <c r="AWI1421" s="333"/>
      <c r="AWJ1421" s="333"/>
      <c r="AWK1421" s="333"/>
      <c r="AWL1421" s="333"/>
      <c r="AWM1421" s="333"/>
      <c r="AWN1421" s="333"/>
      <c r="AWO1421" s="333"/>
      <c r="AWP1421" s="333"/>
      <c r="AWQ1421" s="333"/>
      <c r="AWR1421" s="333"/>
      <c r="AWS1421" s="333"/>
      <c r="AWT1421" s="333"/>
      <c r="AWU1421" s="333"/>
      <c r="AWV1421" s="333"/>
      <c r="AWW1421" s="333"/>
      <c r="AWX1421" s="333"/>
      <c r="AWY1421" s="333"/>
      <c r="AWZ1421" s="333"/>
      <c r="AXA1421" s="333"/>
      <c r="AXB1421" s="333"/>
      <c r="AXC1421" s="333"/>
      <c r="AXD1421" s="333"/>
      <c r="AXE1421" s="333"/>
      <c r="AXF1421" s="333"/>
      <c r="AXG1421" s="333"/>
      <c r="AXH1421" s="333"/>
      <c r="AXI1421" s="333"/>
      <c r="AXJ1421" s="333"/>
      <c r="AXK1421" s="333"/>
      <c r="AXL1421" s="333"/>
      <c r="AXM1421" s="333"/>
      <c r="AXN1421" s="333"/>
      <c r="AXO1421" s="333"/>
      <c r="AXP1421" s="333"/>
      <c r="AXQ1421" s="333"/>
      <c r="AXR1421" s="333"/>
      <c r="AXS1421" s="333"/>
      <c r="AXT1421" s="333"/>
      <c r="AXU1421" s="333"/>
      <c r="AXV1421" s="333"/>
      <c r="AXW1421" s="333"/>
      <c r="AXX1421" s="333"/>
      <c r="AXY1421" s="333"/>
      <c r="AXZ1421" s="333"/>
      <c r="AYA1421" s="333"/>
      <c r="AYB1421" s="333"/>
      <c r="AYC1421" s="333"/>
      <c r="AYD1421" s="333"/>
      <c r="AYE1421" s="333"/>
      <c r="AYF1421" s="333"/>
      <c r="AYG1421" s="333"/>
      <c r="AYH1421" s="333"/>
      <c r="AYI1421" s="333"/>
      <c r="AYJ1421" s="333"/>
      <c r="AYK1421" s="333"/>
      <c r="AYL1421" s="333"/>
      <c r="AYM1421" s="333"/>
      <c r="AYN1421" s="333"/>
      <c r="AYO1421" s="333"/>
      <c r="AYP1421" s="333"/>
      <c r="AYQ1421" s="333"/>
      <c r="AYR1421" s="333"/>
      <c r="AYS1421" s="333"/>
      <c r="AYT1421" s="333"/>
      <c r="AYU1421" s="333"/>
      <c r="AYV1421" s="333"/>
      <c r="AYW1421" s="333"/>
      <c r="AYX1421" s="333"/>
      <c r="AYY1421" s="333"/>
      <c r="AYZ1421" s="333"/>
      <c r="AZA1421" s="333"/>
      <c r="AZB1421" s="333"/>
      <c r="AZC1421" s="333"/>
      <c r="AZD1421" s="333"/>
      <c r="AZE1421" s="333"/>
      <c r="AZF1421" s="333"/>
      <c r="AZG1421" s="333"/>
      <c r="AZH1421" s="333"/>
      <c r="AZI1421" s="333"/>
      <c r="AZJ1421" s="333"/>
      <c r="AZK1421" s="333"/>
      <c r="AZL1421" s="333"/>
      <c r="AZM1421" s="333"/>
      <c r="AZN1421" s="333"/>
      <c r="AZO1421" s="333"/>
      <c r="AZP1421" s="333"/>
      <c r="AZQ1421" s="333"/>
      <c r="AZR1421" s="333"/>
      <c r="AZS1421" s="333"/>
      <c r="AZT1421" s="333"/>
      <c r="AZU1421" s="333"/>
      <c r="AZV1421" s="333"/>
      <c r="AZW1421" s="333"/>
      <c r="AZX1421" s="333"/>
      <c r="AZY1421" s="333"/>
      <c r="AZZ1421" s="333"/>
      <c r="BAA1421" s="333"/>
      <c r="BAB1421" s="333"/>
      <c r="BAC1421" s="333"/>
      <c r="BAD1421" s="333"/>
      <c r="BAE1421" s="333"/>
      <c r="BAF1421" s="333"/>
      <c r="BAG1421" s="333"/>
      <c r="BAH1421" s="333"/>
      <c r="BAI1421" s="333"/>
      <c r="BAJ1421" s="333"/>
      <c r="BAK1421" s="333"/>
      <c r="BAL1421" s="333"/>
      <c r="BAM1421" s="333"/>
      <c r="BAN1421" s="333"/>
      <c r="BAO1421" s="333"/>
      <c r="BAP1421" s="333"/>
      <c r="BAQ1421" s="333"/>
      <c r="BAR1421" s="333"/>
      <c r="BAS1421" s="333"/>
      <c r="BAT1421" s="333"/>
      <c r="BAU1421" s="333"/>
      <c r="BAV1421" s="333"/>
      <c r="BAW1421" s="333"/>
      <c r="BAX1421" s="333"/>
      <c r="BAY1421" s="333"/>
      <c r="BAZ1421" s="333"/>
      <c r="BBA1421" s="333"/>
      <c r="BBB1421" s="333"/>
      <c r="BBC1421" s="333"/>
      <c r="BBD1421" s="333"/>
      <c r="BBE1421" s="333"/>
      <c r="BBF1421" s="333"/>
      <c r="BBG1421" s="333"/>
      <c r="BBH1421" s="333"/>
      <c r="BBI1421" s="333"/>
      <c r="BBJ1421" s="333"/>
      <c r="BBK1421" s="333"/>
      <c r="BBL1421" s="333"/>
      <c r="BBM1421" s="333"/>
      <c r="BBN1421" s="333"/>
      <c r="BBO1421" s="333"/>
      <c r="BBP1421" s="333"/>
      <c r="BBQ1421" s="333"/>
      <c r="BBR1421" s="333"/>
      <c r="BBS1421" s="333"/>
      <c r="BBT1421" s="333"/>
      <c r="BBU1421" s="333"/>
      <c r="BBV1421" s="333"/>
      <c r="BBW1421" s="333"/>
      <c r="BBX1421" s="333"/>
      <c r="BBY1421" s="333"/>
      <c r="BBZ1421" s="333"/>
      <c r="BCA1421" s="333"/>
      <c r="BCB1421" s="333"/>
      <c r="BCC1421" s="333"/>
      <c r="BCD1421" s="333"/>
      <c r="BCE1421" s="333"/>
      <c r="BCF1421" s="333"/>
      <c r="BCG1421" s="333"/>
      <c r="BCH1421" s="333"/>
      <c r="BCI1421" s="333"/>
      <c r="BCJ1421" s="333"/>
      <c r="BCK1421" s="333"/>
      <c r="BCL1421" s="333"/>
      <c r="BCM1421" s="333"/>
      <c r="BCN1421" s="333"/>
      <c r="BCO1421" s="333"/>
      <c r="BCP1421" s="333"/>
      <c r="BCQ1421" s="333"/>
      <c r="BCR1421" s="333"/>
      <c r="BCS1421" s="333"/>
      <c r="BCT1421" s="333"/>
      <c r="BCU1421" s="333"/>
      <c r="BCV1421" s="333"/>
      <c r="BCW1421" s="333"/>
      <c r="BCX1421" s="333"/>
      <c r="BCY1421" s="333"/>
      <c r="BCZ1421" s="333"/>
      <c r="BDA1421" s="333"/>
      <c r="BDB1421" s="333"/>
      <c r="BDC1421" s="333"/>
      <c r="BDD1421" s="333"/>
      <c r="BDE1421" s="333"/>
      <c r="BDF1421" s="333"/>
      <c r="BDG1421" s="333"/>
      <c r="BDH1421" s="333"/>
      <c r="BDI1421" s="333"/>
      <c r="BDJ1421" s="333"/>
      <c r="BDK1421" s="333"/>
      <c r="BDL1421" s="333"/>
      <c r="BDM1421" s="333"/>
      <c r="BDN1421" s="333"/>
      <c r="BDO1421" s="333"/>
      <c r="BDP1421" s="333"/>
      <c r="BDQ1421" s="333"/>
      <c r="BDR1421" s="333"/>
      <c r="BDS1421" s="333"/>
      <c r="BDT1421" s="333"/>
      <c r="BDU1421" s="333"/>
      <c r="BDV1421" s="333"/>
      <c r="BDW1421" s="333"/>
      <c r="BDX1421" s="333"/>
      <c r="BDY1421" s="333"/>
      <c r="BDZ1421" s="333"/>
      <c r="BEA1421" s="333"/>
      <c r="BEB1421" s="333"/>
      <c r="BEC1421" s="333"/>
      <c r="BED1421" s="333"/>
      <c r="BEE1421" s="333"/>
      <c r="BEF1421" s="333"/>
      <c r="BEG1421" s="333"/>
      <c r="BEH1421" s="333"/>
      <c r="BEI1421" s="333"/>
      <c r="BEJ1421" s="333"/>
      <c r="BEK1421" s="333"/>
      <c r="BEL1421" s="333"/>
      <c r="BEM1421" s="333"/>
      <c r="BEN1421" s="333"/>
      <c r="BEO1421" s="333"/>
      <c r="BEP1421" s="333"/>
      <c r="BEQ1421" s="333"/>
      <c r="BER1421" s="333"/>
      <c r="BES1421" s="333"/>
      <c r="BET1421" s="333"/>
      <c r="BEU1421" s="333"/>
      <c r="BEV1421" s="333"/>
      <c r="BEW1421" s="333"/>
      <c r="BEX1421" s="333"/>
      <c r="BEY1421" s="333"/>
      <c r="BEZ1421" s="333"/>
      <c r="BFA1421" s="333"/>
      <c r="BFB1421" s="333"/>
      <c r="BFC1421" s="333"/>
      <c r="BFD1421" s="333"/>
      <c r="BFE1421" s="333"/>
      <c r="BFF1421" s="333"/>
      <c r="BFG1421" s="333"/>
      <c r="BFH1421" s="333"/>
      <c r="BFI1421" s="333"/>
      <c r="BFJ1421" s="333"/>
      <c r="BFK1421" s="333"/>
      <c r="BFL1421" s="333"/>
      <c r="BFM1421" s="333"/>
      <c r="BFN1421" s="333"/>
      <c r="BFO1421" s="333"/>
      <c r="BFP1421" s="333"/>
      <c r="BFQ1421" s="333"/>
      <c r="BFR1421" s="333"/>
      <c r="BFS1421" s="333"/>
      <c r="BFT1421" s="333"/>
      <c r="BFU1421" s="333"/>
      <c r="BFV1421" s="333"/>
      <c r="BFW1421" s="333"/>
      <c r="BFX1421" s="333"/>
      <c r="BFY1421" s="333"/>
      <c r="BFZ1421" s="333"/>
      <c r="BGA1421" s="333"/>
      <c r="BGB1421" s="333"/>
      <c r="BGC1421" s="333"/>
      <c r="BGD1421" s="333"/>
      <c r="BGE1421" s="333"/>
      <c r="BGF1421" s="333"/>
      <c r="BGG1421" s="333"/>
      <c r="BGH1421" s="333"/>
      <c r="BGI1421" s="333"/>
      <c r="BGJ1421" s="333"/>
      <c r="BGK1421" s="333"/>
      <c r="BGL1421" s="333"/>
      <c r="BGM1421" s="333"/>
      <c r="BGN1421" s="333"/>
      <c r="BGO1421" s="333"/>
      <c r="BGP1421" s="333"/>
      <c r="BGQ1421" s="333"/>
      <c r="BGR1421" s="333"/>
      <c r="BGS1421" s="333"/>
      <c r="BGT1421" s="333"/>
      <c r="BGU1421" s="333"/>
      <c r="BGV1421" s="333"/>
      <c r="BGW1421" s="333"/>
      <c r="BGX1421" s="333"/>
      <c r="BGY1421" s="333"/>
      <c r="BGZ1421" s="333"/>
      <c r="BHA1421" s="333"/>
      <c r="BHB1421" s="333"/>
      <c r="BHC1421" s="333"/>
      <c r="BHD1421" s="333"/>
      <c r="BHE1421" s="333"/>
      <c r="BHF1421" s="333"/>
      <c r="BHG1421" s="333"/>
      <c r="BHH1421" s="333"/>
      <c r="BHI1421" s="333"/>
      <c r="BHJ1421" s="333"/>
      <c r="BHK1421" s="333"/>
      <c r="BHL1421" s="333"/>
      <c r="BHM1421" s="333"/>
      <c r="BHN1421" s="333"/>
      <c r="BHO1421" s="333"/>
      <c r="BHP1421" s="333"/>
      <c r="BHQ1421" s="333"/>
      <c r="BHR1421" s="333"/>
      <c r="BHS1421" s="333"/>
      <c r="BHT1421" s="333"/>
      <c r="BHU1421" s="333"/>
      <c r="BHV1421" s="333"/>
      <c r="BHW1421" s="333"/>
      <c r="BHX1421" s="333"/>
      <c r="BHY1421" s="333"/>
      <c r="BHZ1421" s="333"/>
      <c r="BIA1421" s="333"/>
      <c r="BIB1421" s="333"/>
      <c r="BIC1421" s="333"/>
      <c r="BID1421" s="333"/>
      <c r="BIE1421" s="333"/>
      <c r="BIF1421" s="333"/>
      <c r="BIG1421" s="333"/>
      <c r="BIH1421" s="333"/>
      <c r="BII1421" s="333"/>
      <c r="BIJ1421" s="333"/>
      <c r="BIK1421" s="333"/>
      <c r="BIL1421" s="333"/>
      <c r="BIM1421" s="333"/>
      <c r="BIN1421" s="333"/>
      <c r="BIO1421" s="333"/>
      <c r="BIP1421" s="333"/>
      <c r="BIQ1421" s="333"/>
      <c r="BIR1421" s="333"/>
      <c r="BIS1421" s="333"/>
      <c r="BIT1421" s="333"/>
      <c r="BIU1421" s="333"/>
      <c r="BIV1421" s="333"/>
      <c r="BIW1421" s="333"/>
      <c r="BIX1421" s="333"/>
      <c r="BIY1421" s="333"/>
      <c r="BIZ1421" s="333"/>
      <c r="BJA1421" s="333"/>
      <c r="BJB1421" s="333"/>
      <c r="BJC1421" s="333"/>
      <c r="BJD1421" s="333"/>
      <c r="BJE1421" s="333"/>
      <c r="BJF1421" s="333"/>
      <c r="BJG1421" s="333"/>
      <c r="BJH1421" s="333"/>
      <c r="BJI1421" s="333"/>
      <c r="BJJ1421" s="333"/>
      <c r="BJK1421" s="333"/>
      <c r="BJL1421" s="333"/>
      <c r="BJM1421" s="333"/>
      <c r="BJN1421" s="333"/>
      <c r="BJO1421" s="333"/>
      <c r="BJP1421" s="333"/>
      <c r="BJQ1421" s="333"/>
      <c r="BJR1421" s="333"/>
      <c r="BJS1421" s="333"/>
      <c r="BJT1421" s="333"/>
      <c r="BJU1421" s="333"/>
      <c r="BJV1421" s="333"/>
      <c r="BJW1421" s="333"/>
      <c r="BJX1421" s="333"/>
      <c r="BJY1421" s="333"/>
      <c r="BJZ1421" s="333"/>
      <c r="BKA1421" s="333"/>
      <c r="BKB1421" s="333"/>
      <c r="BKC1421" s="333"/>
      <c r="BKD1421" s="333"/>
      <c r="BKE1421" s="333"/>
      <c r="BKF1421" s="333"/>
      <c r="BKG1421" s="333"/>
      <c r="BKH1421" s="333"/>
      <c r="BKI1421" s="333"/>
      <c r="BKJ1421" s="333"/>
      <c r="BKK1421" s="333"/>
      <c r="BKL1421" s="333"/>
      <c r="BKM1421" s="333"/>
      <c r="BKN1421" s="333"/>
      <c r="BKO1421" s="333"/>
      <c r="BKP1421" s="333"/>
      <c r="BKQ1421" s="333"/>
      <c r="BKR1421" s="333"/>
      <c r="BKS1421" s="333"/>
      <c r="BKT1421" s="333"/>
      <c r="BKU1421" s="333"/>
      <c r="BKV1421" s="333"/>
      <c r="BKW1421" s="333"/>
      <c r="BKX1421" s="333"/>
      <c r="BKY1421" s="333"/>
      <c r="BKZ1421" s="333"/>
      <c r="BLA1421" s="333"/>
      <c r="BLB1421" s="333"/>
      <c r="BLC1421" s="333"/>
      <c r="BLD1421" s="333"/>
      <c r="BLE1421" s="333"/>
      <c r="BLF1421" s="333"/>
      <c r="BLG1421" s="333"/>
      <c r="BLH1421" s="333"/>
      <c r="BLI1421" s="333"/>
      <c r="BLJ1421" s="333"/>
      <c r="BLK1421" s="333"/>
      <c r="BLL1421" s="333"/>
      <c r="BLM1421" s="333"/>
      <c r="BLN1421" s="333"/>
      <c r="BLO1421" s="333"/>
      <c r="BLP1421" s="333"/>
      <c r="BLQ1421" s="333"/>
      <c r="BLR1421" s="333"/>
      <c r="BLS1421" s="333"/>
      <c r="BLT1421" s="333"/>
      <c r="BLU1421" s="333"/>
      <c r="BLV1421" s="333"/>
      <c r="BLW1421" s="333"/>
      <c r="BLX1421" s="333"/>
      <c r="BLY1421" s="333"/>
      <c r="BLZ1421" s="333"/>
      <c r="BMA1421" s="333"/>
      <c r="BMB1421" s="333"/>
      <c r="BMC1421" s="333"/>
      <c r="BMD1421" s="333"/>
      <c r="BME1421" s="333"/>
      <c r="BMF1421" s="333"/>
      <c r="BMG1421" s="333"/>
      <c r="BMH1421" s="333"/>
      <c r="BMI1421" s="333"/>
      <c r="BMJ1421" s="333"/>
      <c r="BMK1421" s="333"/>
      <c r="BML1421" s="333"/>
      <c r="BMM1421" s="333"/>
      <c r="BMN1421" s="333"/>
      <c r="BMO1421" s="333"/>
      <c r="BMP1421" s="333"/>
      <c r="BMQ1421" s="333"/>
      <c r="BMR1421" s="333"/>
      <c r="BMS1421" s="333"/>
      <c r="BMT1421" s="333"/>
      <c r="BMU1421" s="333"/>
      <c r="BMV1421" s="333"/>
      <c r="BMW1421" s="333"/>
      <c r="BMX1421" s="333"/>
      <c r="BMY1421" s="333"/>
      <c r="BMZ1421" s="333"/>
      <c r="BNA1421" s="333"/>
      <c r="BNB1421" s="333"/>
      <c r="BNC1421" s="333"/>
      <c r="BND1421" s="333"/>
      <c r="BNE1421" s="333"/>
      <c r="BNF1421" s="333"/>
      <c r="BNG1421" s="333"/>
      <c r="BNH1421" s="333"/>
      <c r="BNI1421" s="333"/>
      <c r="BNJ1421" s="333"/>
      <c r="BNK1421" s="333"/>
      <c r="BNL1421" s="333"/>
      <c r="BNM1421" s="333"/>
      <c r="BNN1421" s="333"/>
      <c r="BNO1421" s="333"/>
      <c r="BNP1421" s="333"/>
      <c r="BNQ1421" s="333"/>
      <c r="BNR1421" s="333"/>
      <c r="BNS1421" s="333"/>
      <c r="BNT1421" s="333"/>
      <c r="BNU1421" s="333"/>
      <c r="BNV1421" s="333"/>
      <c r="BNW1421" s="333"/>
      <c r="BNX1421" s="333"/>
      <c r="BNY1421" s="333"/>
      <c r="BNZ1421" s="333"/>
      <c r="BOA1421" s="333"/>
      <c r="BOB1421" s="333"/>
      <c r="BOC1421" s="333"/>
      <c r="BOD1421" s="333"/>
      <c r="BOE1421" s="333"/>
      <c r="BOF1421" s="333"/>
      <c r="BOG1421" s="333"/>
      <c r="BOH1421" s="333"/>
      <c r="BOI1421" s="333"/>
      <c r="BOJ1421" s="333"/>
      <c r="BOK1421" s="333"/>
      <c r="BOL1421" s="333"/>
      <c r="BOM1421" s="333"/>
      <c r="BON1421" s="333"/>
      <c r="BOO1421" s="333"/>
      <c r="BOP1421" s="333"/>
      <c r="BOQ1421" s="333"/>
      <c r="BOR1421" s="333"/>
      <c r="BOS1421" s="333"/>
      <c r="BOT1421" s="333"/>
      <c r="BOU1421" s="333"/>
      <c r="BOV1421" s="333"/>
      <c r="BOW1421" s="333"/>
      <c r="BOX1421" s="333"/>
      <c r="BOY1421" s="333"/>
      <c r="BOZ1421" s="333"/>
      <c r="BPA1421" s="333"/>
      <c r="BPB1421" s="333"/>
      <c r="BPC1421" s="333"/>
      <c r="BPD1421" s="333"/>
      <c r="BPE1421" s="333"/>
      <c r="BPF1421" s="333"/>
      <c r="BPG1421" s="333"/>
      <c r="BPH1421" s="333"/>
      <c r="BPI1421" s="333"/>
      <c r="BPJ1421" s="333"/>
      <c r="BPK1421" s="333"/>
      <c r="BPL1421" s="333"/>
      <c r="BPM1421" s="333"/>
      <c r="BPN1421" s="333"/>
      <c r="BPO1421" s="333"/>
      <c r="BPP1421" s="333"/>
      <c r="BPQ1421" s="333"/>
      <c r="BPR1421" s="333"/>
      <c r="BPS1421" s="333"/>
      <c r="BPT1421" s="333"/>
      <c r="BPU1421" s="333"/>
      <c r="BPV1421" s="333"/>
      <c r="BPW1421" s="333"/>
      <c r="BPX1421" s="333"/>
      <c r="BPY1421" s="333"/>
      <c r="BPZ1421" s="333"/>
      <c r="BQA1421" s="333"/>
      <c r="BQB1421" s="333"/>
      <c r="BQC1421" s="333"/>
      <c r="BQD1421" s="333"/>
      <c r="BQE1421" s="333"/>
      <c r="BQF1421" s="333"/>
      <c r="BQG1421" s="333"/>
      <c r="BQH1421" s="333"/>
      <c r="BQI1421" s="333"/>
      <c r="BQJ1421" s="333"/>
      <c r="BQK1421" s="333"/>
      <c r="BQL1421" s="333"/>
      <c r="BQM1421" s="333"/>
      <c r="BQN1421" s="333"/>
      <c r="BQO1421" s="333"/>
      <c r="BQP1421" s="333"/>
      <c r="BQQ1421" s="333"/>
      <c r="BQR1421" s="333"/>
      <c r="BQS1421" s="333"/>
      <c r="BQT1421" s="333"/>
      <c r="BQU1421" s="333"/>
      <c r="BQV1421" s="333"/>
      <c r="BQW1421" s="333"/>
      <c r="BQX1421" s="333"/>
      <c r="BQY1421" s="333"/>
      <c r="BQZ1421" s="333"/>
      <c r="BRA1421" s="333"/>
      <c r="BRB1421" s="333"/>
      <c r="BRC1421" s="333"/>
      <c r="BRD1421" s="333"/>
      <c r="BRE1421" s="333"/>
      <c r="BRF1421" s="333"/>
      <c r="BRG1421" s="333"/>
      <c r="BRH1421" s="333"/>
      <c r="BRI1421" s="333"/>
      <c r="BRJ1421" s="333"/>
      <c r="BRK1421" s="333"/>
      <c r="BRL1421" s="333"/>
      <c r="BRM1421" s="333"/>
      <c r="BRN1421" s="333"/>
      <c r="BRO1421" s="333"/>
      <c r="BRP1421" s="333"/>
      <c r="BRQ1421" s="333"/>
      <c r="BRR1421" s="333"/>
      <c r="BRS1421" s="333"/>
      <c r="BRT1421" s="333"/>
      <c r="BRU1421" s="333"/>
      <c r="BRV1421" s="333"/>
      <c r="BRW1421" s="333"/>
      <c r="BRX1421" s="333"/>
      <c r="BRY1421" s="333"/>
      <c r="BRZ1421" s="333"/>
      <c r="BSA1421" s="333"/>
      <c r="BSB1421" s="333"/>
      <c r="BSC1421" s="333"/>
      <c r="BSD1421" s="333"/>
      <c r="BSE1421" s="333"/>
      <c r="BSF1421" s="333"/>
      <c r="BSG1421" s="333"/>
      <c r="BSH1421" s="333"/>
      <c r="BSI1421" s="333"/>
      <c r="BSJ1421" s="333"/>
      <c r="BSK1421" s="333"/>
      <c r="BSL1421" s="333"/>
      <c r="BSM1421" s="333"/>
      <c r="BSN1421" s="333"/>
      <c r="BSO1421" s="333"/>
      <c r="BSP1421" s="333"/>
      <c r="BSQ1421" s="333"/>
      <c r="BSR1421" s="333"/>
      <c r="BSS1421" s="333"/>
      <c r="BST1421" s="333"/>
      <c r="BSU1421" s="333"/>
      <c r="BSV1421" s="333"/>
      <c r="BSW1421" s="333"/>
      <c r="BSX1421" s="333"/>
      <c r="BSY1421" s="333"/>
      <c r="BSZ1421" s="333"/>
      <c r="BTA1421" s="333"/>
      <c r="BTB1421" s="333"/>
      <c r="BTC1421" s="333"/>
      <c r="BTD1421" s="333"/>
      <c r="BTE1421" s="333"/>
      <c r="BTF1421" s="333"/>
      <c r="BTG1421" s="333"/>
      <c r="BTH1421" s="333"/>
      <c r="BTI1421" s="333"/>
      <c r="BTJ1421" s="333"/>
      <c r="BTK1421" s="333"/>
      <c r="BTL1421" s="333"/>
      <c r="BTM1421" s="333"/>
      <c r="BTN1421" s="333"/>
      <c r="BTO1421" s="333"/>
      <c r="BTP1421" s="333"/>
      <c r="BTQ1421" s="333"/>
      <c r="BTR1421" s="333"/>
      <c r="BTS1421" s="333"/>
      <c r="BTT1421" s="333"/>
      <c r="BTU1421" s="333"/>
      <c r="BTV1421" s="333"/>
      <c r="BTW1421" s="333"/>
      <c r="BTX1421" s="333"/>
      <c r="BTY1421" s="333"/>
      <c r="BTZ1421" s="333"/>
      <c r="BUA1421" s="333"/>
      <c r="BUB1421" s="333"/>
      <c r="BUC1421" s="333"/>
      <c r="BUD1421" s="333"/>
      <c r="BUE1421" s="333"/>
      <c r="BUF1421" s="333"/>
      <c r="BUG1421" s="333"/>
      <c r="BUH1421" s="333"/>
      <c r="BUI1421" s="333"/>
      <c r="BUJ1421" s="333"/>
      <c r="BUK1421" s="333"/>
      <c r="BUL1421" s="333"/>
      <c r="BUM1421" s="333"/>
      <c r="BUN1421" s="333"/>
      <c r="BUO1421" s="333"/>
      <c r="BUP1421" s="333"/>
      <c r="BUQ1421" s="333"/>
      <c r="BUR1421" s="333"/>
      <c r="BUS1421" s="333"/>
      <c r="BUT1421" s="333"/>
      <c r="BUU1421" s="333"/>
      <c r="BUV1421" s="333"/>
      <c r="BUW1421" s="333"/>
      <c r="BUX1421" s="333"/>
      <c r="BUY1421" s="333"/>
      <c r="BUZ1421" s="333"/>
      <c r="BVA1421" s="333"/>
      <c r="BVB1421" s="333"/>
      <c r="BVC1421" s="333"/>
      <c r="BVD1421" s="333"/>
      <c r="BVE1421" s="333"/>
      <c r="BVF1421" s="333"/>
      <c r="BVG1421" s="333"/>
      <c r="BVH1421" s="333"/>
      <c r="BVI1421" s="333"/>
      <c r="BVJ1421" s="333"/>
      <c r="BVK1421" s="333"/>
      <c r="BVL1421" s="333"/>
      <c r="BVM1421" s="333"/>
      <c r="BVN1421" s="333"/>
      <c r="BVO1421" s="333"/>
      <c r="BVP1421" s="333"/>
      <c r="BVQ1421" s="333"/>
      <c r="BVR1421" s="333"/>
      <c r="BVS1421" s="333"/>
      <c r="BVT1421" s="333"/>
      <c r="BVU1421" s="333"/>
      <c r="BVV1421" s="333"/>
      <c r="BVW1421" s="333"/>
      <c r="BVX1421" s="333"/>
      <c r="BVY1421" s="333"/>
      <c r="BVZ1421" s="333"/>
      <c r="BWA1421" s="333"/>
      <c r="BWB1421" s="333"/>
      <c r="BWC1421" s="333"/>
      <c r="BWD1421" s="333"/>
      <c r="BWE1421" s="333"/>
      <c r="BWF1421" s="333"/>
      <c r="BWG1421" s="333"/>
      <c r="BWH1421" s="333"/>
      <c r="BWI1421" s="333"/>
      <c r="BWJ1421" s="333"/>
      <c r="BWK1421" s="333"/>
      <c r="BWL1421" s="333"/>
      <c r="BWM1421" s="333"/>
      <c r="BWN1421" s="333"/>
      <c r="BWO1421" s="333"/>
      <c r="BWP1421" s="333"/>
      <c r="BWQ1421" s="333"/>
      <c r="BWR1421" s="333"/>
      <c r="BWS1421" s="333"/>
      <c r="BWT1421" s="333"/>
      <c r="BWU1421" s="333"/>
      <c r="BWV1421" s="333"/>
      <c r="BWW1421" s="333"/>
      <c r="BWX1421" s="333"/>
      <c r="BWY1421" s="333"/>
      <c r="BWZ1421" s="333"/>
      <c r="BXA1421" s="333"/>
      <c r="BXB1421" s="333"/>
      <c r="BXC1421" s="333"/>
      <c r="BXD1421" s="333"/>
      <c r="BXE1421" s="333"/>
      <c r="BXF1421" s="333"/>
      <c r="BXG1421" s="333"/>
      <c r="BXH1421" s="333"/>
      <c r="BXI1421" s="333"/>
      <c r="BXJ1421" s="333"/>
      <c r="BXK1421" s="333"/>
      <c r="BXL1421" s="333"/>
      <c r="BXM1421" s="333"/>
      <c r="BXN1421" s="333"/>
      <c r="BXO1421" s="333"/>
      <c r="BXP1421" s="333"/>
      <c r="BXQ1421" s="333"/>
      <c r="BXR1421" s="333"/>
      <c r="BXS1421" s="333"/>
      <c r="BXT1421" s="333"/>
      <c r="BXU1421" s="333"/>
      <c r="BXV1421" s="333"/>
      <c r="BXW1421" s="333"/>
      <c r="BXX1421" s="333"/>
      <c r="BXY1421" s="333"/>
      <c r="BXZ1421" s="333"/>
      <c r="BYA1421" s="333"/>
      <c r="BYB1421" s="333"/>
      <c r="BYC1421" s="333"/>
      <c r="BYD1421" s="333"/>
      <c r="BYE1421" s="333"/>
      <c r="BYF1421" s="333"/>
      <c r="BYG1421" s="333"/>
      <c r="BYH1421" s="333"/>
      <c r="BYI1421" s="333"/>
      <c r="BYJ1421" s="333"/>
      <c r="BYK1421" s="333"/>
      <c r="BYL1421" s="333"/>
      <c r="BYM1421" s="333"/>
      <c r="BYN1421" s="333"/>
      <c r="BYO1421" s="333"/>
      <c r="BYP1421" s="333"/>
      <c r="BYQ1421" s="333"/>
      <c r="BYR1421" s="333"/>
      <c r="BYS1421" s="333"/>
      <c r="BYT1421" s="333"/>
      <c r="BYU1421" s="333"/>
      <c r="BYV1421" s="333"/>
      <c r="BYW1421" s="333"/>
      <c r="BYX1421" s="333"/>
      <c r="BYY1421" s="333"/>
      <c r="BYZ1421" s="333"/>
      <c r="BZA1421" s="333"/>
      <c r="BZB1421" s="333"/>
      <c r="BZC1421" s="333"/>
      <c r="BZD1421" s="333"/>
      <c r="BZE1421" s="333"/>
      <c r="BZF1421" s="333"/>
      <c r="BZG1421" s="333"/>
      <c r="BZH1421" s="333"/>
      <c r="BZI1421" s="333"/>
      <c r="BZJ1421" s="333"/>
      <c r="BZK1421" s="333"/>
      <c r="BZL1421" s="333"/>
      <c r="BZM1421" s="333"/>
      <c r="BZN1421" s="333"/>
      <c r="BZO1421" s="333"/>
      <c r="BZP1421" s="333"/>
      <c r="BZQ1421" s="333"/>
      <c r="BZR1421" s="333"/>
      <c r="BZS1421" s="333"/>
      <c r="BZT1421" s="333"/>
      <c r="BZU1421" s="333"/>
      <c r="BZV1421" s="333"/>
      <c r="BZW1421" s="333"/>
      <c r="BZX1421" s="333"/>
      <c r="BZY1421" s="333"/>
      <c r="BZZ1421" s="333"/>
      <c r="CAA1421" s="333"/>
      <c r="CAB1421" s="333"/>
      <c r="CAC1421" s="333"/>
      <c r="CAD1421" s="333"/>
      <c r="CAE1421" s="333"/>
      <c r="CAF1421" s="333"/>
      <c r="CAG1421" s="333"/>
      <c r="CAH1421" s="333"/>
      <c r="CAI1421" s="333"/>
      <c r="CAJ1421" s="333"/>
      <c r="CAK1421" s="333"/>
      <c r="CAL1421" s="333"/>
      <c r="CAM1421" s="333"/>
      <c r="CAN1421" s="333"/>
      <c r="CAO1421" s="333"/>
      <c r="CAP1421" s="333"/>
      <c r="CAQ1421" s="333"/>
      <c r="CAR1421" s="333"/>
      <c r="CAS1421" s="333"/>
      <c r="CAT1421" s="333"/>
      <c r="CAU1421" s="333"/>
      <c r="CAV1421" s="333"/>
      <c r="CAW1421" s="333"/>
      <c r="CAX1421" s="333"/>
      <c r="CAY1421" s="333"/>
      <c r="CAZ1421" s="333"/>
      <c r="CBA1421" s="333"/>
      <c r="CBB1421" s="333"/>
      <c r="CBC1421" s="333"/>
      <c r="CBD1421" s="333"/>
      <c r="CBE1421" s="333"/>
      <c r="CBF1421" s="333"/>
      <c r="CBG1421" s="333"/>
      <c r="CBH1421" s="333"/>
      <c r="CBI1421" s="333"/>
      <c r="CBJ1421" s="333"/>
      <c r="CBK1421" s="333"/>
      <c r="CBL1421" s="333"/>
      <c r="CBM1421" s="333"/>
      <c r="CBN1421" s="333"/>
      <c r="CBO1421" s="333"/>
      <c r="CBP1421" s="333"/>
      <c r="CBQ1421" s="333"/>
      <c r="CBR1421" s="333"/>
      <c r="CBS1421" s="333"/>
      <c r="CBT1421" s="333"/>
      <c r="CBU1421" s="333"/>
      <c r="CBV1421" s="333"/>
      <c r="CBW1421" s="333"/>
      <c r="CBX1421" s="333"/>
      <c r="CBY1421" s="333"/>
      <c r="CBZ1421" s="333"/>
      <c r="CCA1421" s="333"/>
      <c r="CCB1421" s="333"/>
      <c r="CCC1421" s="333"/>
      <c r="CCD1421" s="333"/>
      <c r="CCE1421" s="333"/>
      <c r="CCF1421" s="333"/>
      <c r="CCG1421" s="333"/>
      <c r="CCH1421" s="333"/>
      <c r="CCI1421" s="333"/>
      <c r="CCJ1421" s="333"/>
      <c r="CCK1421" s="333"/>
      <c r="CCL1421" s="333"/>
      <c r="CCM1421" s="333"/>
      <c r="CCN1421" s="333"/>
      <c r="CCO1421" s="333"/>
      <c r="CCP1421" s="333"/>
      <c r="CCQ1421" s="333"/>
      <c r="CCR1421" s="333"/>
      <c r="CCS1421" s="333"/>
      <c r="CCT1421" s="333"/>
      <c r="CCU1421" s="333"/>
      <c r="CCV1421" s="333"/>
      <c r="CCW1421" s="333"/>
      <c r="CCX1421" s="333"/>
      <c r="CCY1421" s="333"/>
      <c r="CCZ1421" s="333"/>
      <c r="CDA1421" s="333"/>
      <c r="CDB1421" s="333"/>
      <c r="CDC1421" s="333"/>
      <c r="CDD1421" s="333"/>
      <c r="CDE1421" s="333"/>
      <c r="CDF1421" s="333"/>
      <c r="CDG1421" s="333"/>
      <c r="CDH1421" s="333"/>
      <c r="CDI1421" s="333"/>
      <c r="CDJ1421" s="333"/>
      <c r="CDK1421" s="333"/>
      <c r="CDL1421" s="333"/>
      <c r="CDM1421" s="333"/>
      <c r="CDN1421" s="333"/>
      <c r="CDO1421" s="333"/>
      <c r="CDP1421" s="333"/>
      <c r="CDQ1421" s="333"/>
      <c r="CDR1421" s="333"/>
      <c r="CDS1421" s="333"/>
      <c r="CDT1421" s="333"/>
      <c r="CDU1421" s="333"/>
      <c r="CDV1421" s="333"/>
      <c r="CDW1421" s="333"/>
      <c r="CDX1421" s="333"/>
      <c r="CDY1421" s="333"/>
      <c r="CDZ1421" s="333"/>
      <c r="CEA1421" s="333"/>
      <c r="CEB1421" s="333"/>
      <c r="CEC1421" s="333"/>
      <c r="CED1421" s="333"/>
      <c r="CEE1421" s="333"/>
      <c r="CEF1421" s="333"/>
      <c r="CEG1421" s="333"/>
      <c r="CEH1421" s="333"/>
      <c r="CEI1421" s="333"/>
      <c r="CEJ1421" s="333"/>
      <c r="CEK1421" s="333"/>
      <c r="CEL1421" s="333"/>
      <c r="CEM1421" s="333"/>
      <c r="CEN1421" s="333"/>
      <c r="CEO1421" s="333"/>
      <c r="CEP1421" s="333"/>
      <c r="CEQ1421" s="333"/>
      <c r="CER1421" s="333"/>
      <c r="CES1421" s="333"/>
      <c r="CET1421" s="333"/>
      <c r="CEU1421" s="333"/>
      <c r="CEV1421" s="333"/>
      <c r="CEW1421" s="333"/>
      <c r="CEX1421" s="333"/>
      <c r="CEY1421" s="333"/>
      <c r="CEZ1421" s="333"/>
      <c r="CFA1421" s="333"/>
      <c r="CFB1421" s="333"/>
      <c r="CFC1421" s="333"/>
      <c r="CFD1421" s="333"/>
      <c r="CFE1421" s="333"/>
      <c r="CFF1421" s="333"/>
      <c r="CFG1421" s="333"/>
      <c r="CFH1421" s="333"/>
      <c r="CFI1421" s="333"/>
      <c r="CFJ1421" s="333"/>
      <c r="CFK1421" s="333"/>
      <c r="CFL1421" s="333"/>
      <c r="CFM1421" s="333"/>
      <c r="CFN1421" s="333"/>
      <c r="CFO1421" s="333"/>
      <c r="CFP1421" s="333"/>
      <c r="CFQ1421" s="333"/>
      <c r="CFR1421" s="333"/>
      <c r="CFS1421" s="333"/>
      <c r="CFT1421" s="333"/>
      <c r="CFU1421" s="333"/>
      <c r="CFV1421" s="333"/>
      <c r="CFW1421" s="333"/>
      <c r="CFX1421" s="333"/>
      <c r="CFY1421" s="333"/>
      <c r="CFZ1421" s="333"/>
      <c r="CGA1421" s="333"/>
      <c r="CGB1421" s="333"/>
      <c r="CGC1421" s="333"/>
      <c r="CGD1421" s="333"/>
      <c r="CGE1421" s="333"/>
      <c r="CGF1421" s="333"/>
      <c r="CGG1421" s="333"/>
      <c r="CGH1421" s="333"/>
      <c r="CGI1421" s="333"/>
      <c r="CGJ1421" s="333"/>
      <c r="CGK1421" s="333"/>
      <c r="CGL1421" s="333"/>
      <c r="CGM1421" s="333"/>
      <c r="CGN1421" s="333"/>
      <c r="CGO1421" s="333"/>
      <c r="CGP1421" s="333"/>
      <c r="CGQ1421" s="333"/>
      <c r="CGR1421" s="333"/>
      <c r="CGS1421" s="333"/>
      <c r="CGT1421" s="333"/>
      <c r="CGU1421" s="333"/>
      <c r="CGV1421" s="333"/>
      <c r="CGW1421" s="333"/>
      <c r="CGX1421" s="333"/>
      <c r="CGY1421" s="333"/>
      <c r="CGZ1421" s="333"/>
      <c r="CHA1421" s="333"/>
      <c r="CHB1421" s="333"/>
      <c r="CHC1421" s="333"/>
      <c r="CHD1421" s="333"/>
      <c r="CHE1421" s="333"/>
      <c r="CHF1421" s="333"/>
      <c r="CHG1421" s="333"/>
      <c r="CHH1421" s="333"/>
      <c r="CHI1421" s="333"/>
      <c r="CHJ1421" s="333"/>
      <c r="CHK1421" s="333"/>
      <c r="CHL1421" s="333"/>
      <c r="CHM1421" s="333"/>
      <c r="CHN1421" s="333"/>
      <c r="CHO1421" s="333"/>
      <c r="CHP1421" s="333"/>
      <c r="CHQ1421" s="333"/>
      <c r="CHR1421" s="333"/>
      <c r="CHS1421" s="333"/>
      <c r="CHT1421" s="333"/>
      <c r="CHU1421" s="333"/>
      <c r="CHV1421" s="333"/>
      <c r="CHW1421" s="333"/>
      <c r="CHX1421" s="333"/>
      <c r="CHY1421" s="333"/>
      <c r="CHZ1421" s="333"/>
      <c r="CIA1421" s="333"/>
      <c r="CIB1421" s="333"/>
      <c r="CIC1421" s="333"/>
      <c r="CID1421" s="333"/>
      <c r="CIE1421" s="333"/>
      <c r="CIF1421" s="333"/>
      <c r="CIG1421" s="333"/>
      <c r="CIH1421" s="333"/>
      <c r="CII1421" s="333"/>
      <c r="CIJ1421" s="333"/>
      <c r="CIK1421" s="333"/>
      <c r="CIL1421" s="333"/>
      <c r="CIM1421" s="333"/>
      <c r="CIN1421" s="333"/>
      <c r="CIO1421" s="333"/>
      <c r="CIP1421" s="333"/>
      <c r="CIQ1421" s="333"/>
      <c r="CIR1421" s="333"/>
      <c r="CIS1421" s="333"/>
      <c r="CIT1421" s="333"/>
      <c r="CIU1421" s="333"/>
      <c r="CIV1421" s="333"/>
      <c r="CIW1421" s="333"/>
      <c r="CIX1421" s="333"/>
      <c r="CIY1421" s="333"/>
      <c r="CIZ1421" s="333"/>
      <c r="CJA1421" s="333"/>
      <c r="CJB1421" s="333"/>
      <c r="CJC1421" s="333"/>
      <c r="CJD1421" s="333"/>
      <c r="CJE1421" s="333"/>
      <c r="CJF1421" s="333"/>
      <c r="CJG1421" s="333"/>
      <c r="CJH1421" s="333"/>
      <c r="CJI1421" s="333"/>
      <c r="CJJ1421" s="333"/>
      <c r="CJK1421" s="333"/>
      <c r="CJL1421" s="333"/>
      <c r="CJM1421" s="333"/>
      <c r="CJN1421" s="333"/>
      <c r="CJO1421" s="333"/>
      <c r="CJP1421" s="333"/>
      <c r="CJQ1421" s="333"/>
      <c r="CJR1421" s="333"/>
      <c r="CJS1421" s="333"/>
      <c r="CJT1421" s="333"/>
      <c r="CJU1421" s="333"/>
      <c r="CJV1421" s="333"/>
      <c r="CJW1421" s="333"/>
      <c r="CJX1421" s="333"/>
      <c r="CJY1421" s="333"/>
      <c r="CJZ1421" s="333"/>
      <c r="CKA1421" s="333"/>
      <c r="CKB1421" s="333"/>
      <c r="CKC1421" s="333"/>
      <c r="CKD1421" s="333"/>
      <c r="CKE1421" s="333"/>
      <c r="CKF1421" s="333"/>
      <c r="CKG1421" s="333"/>
      <c r="CKH1421" s="333"/>
      <c r="CKI1421" s="333"/>
      <c r="CKJ1421" s="333"/>
      <c r="CKK1421" s="333"/>
      <c r="CKL1421" s="333"/>
      <c r="CKM1421" s="333"/>
      <c r="CKN1421" s="333"/>
      <c r="CKO1421" s="333"/>
      <c r="CKP1421" s="333"/>
      <c r="CKQ1421" s="333"/>
      <c r="CKR1421" s="333"/>
      <c r="CKS1421" s="333"/>
      <c r="CKT1421" s="333"/>
      <c r="CKU1421" s="333"/>
      <c r="CKV1421" s="333"/>
      <c r="CKW1421" s="333"/>
      <c r="CKX1421" s="333"/>
      <c r="CKY1421" s="333"/>
      <c r="CKZ1421" s="333"/>
      <c r="CLA1421" s="333"/>
      <c r="CLB1421" s="333"/>
      <c r="CLC1421" s="333"/>
      <c r="CLD1421" s="333"/>
      <c r="CLE1421" s="333"/>
      <c r="CLF1421" s="333"/>
      <c r="CLG1421" s="333"/>
      <c r="CLH1421" s="333"/>
      <c r="CLI1421" s="333"/>
      <c r="CLJ1421" s="333"/>
      <c r="CLK1421" s="333"/>
      <c r="CLL1421" s="333"/>
      <c r="CLM1421" s="333"/>
      <c r="CLN1421" s="333"/>
      <c r="CLO1421" s="333"/>
      <c r="CLP1421" s="333"/>
      <c r="CLQ1421" s="333"/>
      <c r="CLR1421" s="333"/>
      <c r="CLS1421" s="333"/>
      <c r="CLT1421" s="333"/>
      <c r="CLU1421" s="333"/>
      <c r="CLV1421" s="333"/>
      <c r="CLW1421" s="333"/>
      <c r="CLX1421" s="333"/>
      <c r="CLY1421" s="333"/>
      <c r="CLZ1421" s="333"/>
      <c r="CMA1421" s="333"/>
      <c r="CMB1421" s="333"/>
      <c r="CMC1421" s="333"/>
      <c r="CMD1421" s="333"/>
      <c r="CME1421" s="333"/>
      <c r="CMF1421" s="333"/>
      <c r="CMG1421" s="333"/>
      <c r="CMH1421" s="333"/>
      <c r="CMI1421" s="333"/>
      <c r="CMJ1421" s="333"/>
      <c r="CMK1421" s="333"/>
      <c r="CML1421" s="333"/>
      <c r="CMM1421" s="333"/>
      <c r="CMN1421" s="333"/>
      <c r="CMO1421" s="333"/>
      <c r="CMP1421" s="333"/>
      <c r="CMQ1421" s="333"/>
      <c r="CMR1421" s="333"/>
      <c r="CMS1421" s="333"/>
      <c r="CMT1421" s="333"/>
      <c r="CMU1421" s="333"/>
      <c r="CMV1421" s="333"/>
      <c r="CMW1421" s="333"/>
      <c r="CMX1421" s="333"/>
      <c r="CMY1421" s="333"/>
      <c r="CMZ1421" s="333"/>
      <c r="CNA1421" s="333"/>
      <c r="CNB1421" s="333"/>
      <c r="CNC1421" s="333"/>
      <c r="CND1421" s="333"/>
      <c r="CNE1421" s="333"/>
      <c r="CNF1421" s="333"/>
      <c r="CNG1421" s="333"/>
      <c r="CNH1421" s="333"/>
      <c r="CNI1421" s="333"/>
      <c r="CNJ1421" s="333"/>
      <c r="CNK1421" s="333"/>
      <c r="CNL1421" s="333"/>
      <c r="CNM1421" s="333"/>
      <c r="CNN1421" s="333"/>
      <c r="CNO1421" s="333"/>
      <c r="CNP1421" s="333"/>
      <c r="CNQ1421" s="333"/>
      <c r="CNR1421" s="333"/>
      <c r="CNS1421" s="333"/>
      <c r="CNT1421" s="333"/>
      <c r="CNU1421" s="333"/>
      <c r="CNV1421" s="333"/>
      <c r="CNW1421" s="333"/>
      <c r="CNX1421" s="333"/>
      <c r="CNY1421" s="333"/>
      <c r="CNZ1421" s="333"/>
      <c r="COA1421" s="333"/>
      <c r="COB1421" s="333"/>
      <c r="COC1421" s="333"/>
      <c r="COD1421" s="333"/>
      <c r="COE1421" s="333"/>
      <c r="COF1421" s="333"/>
      <c r="COG1421" s="333"/>
      <c r="COH1421" s="333"/>
      <c r="COI1421" s="333"/>
      <c r="COJ1421" s="333"/>
      <c r="COK1421" s="333"/>
      <c r="COL1421" s="333"/>
      <c r="COM1421" s="333"/>
      <c r="CON1421" s="333"/>
      <c r="COO1421" s="333"/>
      <c r="COP1421" s="333"/>
      <c r="COQ1421" s="333"/>
      <c r="COR1421" s="333"/>
      <c r="COS1421" s="333"/>
      <c r="COT1421" s="333"/>
      <c r="COU1421" s="333"/>
      <c r="COV1421" s="333"/>
      <c r="COW1421" s="333"/>
      <c r="COX1421" s="333"/>
      <c r="COY1421" s="333"/>
      <c r="COZ1421" s="333"/>
      <c r="CPA1421" s="333"/>
      <c r="CPB1421" s="333"/>
      <c r="CPC1421" s="333"/>
      <c r="CPD1421" s="333"/>
      <c r="CPE1421" s="333"/>
      <c r="CPF1421" s="333"/>
      <c r="CPG1421" s="333"/>
      <c r="CPH1421" s="333"/>
      <c r="CPI1421" s="333"/>
      <c r="CPJ1421" s="333"/>
      <c r="CPK1421" s="333"/>
      <c r="CPL1421" s="333"/>
      <c r="CPM1421" s="333"/>
      <c r="CPN1421" s="333"/>
      <c r="CPO1421" s="333"/>
      <c r="CPP1421" s="333"/>
      <c r="CPQ1421" s="333"/>
      <c r="CPR1421" s="333"/>
      <c r="CPS1421" s="333"/>
      <c r="CPT1421" s="333"/>
      <c r="CPU1421" s="333"/>
      <c r="CPV1421" s="333"/>
      <c r="CPW1421" s="333"/>
      <c r="CPX1421" s="333"/>
      <c r="CPY1421" s="333"/>
      <c r="CPZ1421" s="333"/>
      <c r="CQA1421" s="333"/>
      <c r="CQB1421" s="333"/>
      <c r="CQC1421" s="333"/>
      <c r="CQD1421" s="333"/>
      <c r="CQE1421" s="333"/>
      <c r="CQF1421" s="333"/>
      <c r="CQG1421" s="333"/>
      <c r="CQH1421" s="333"/>
      <c r="CQI1421" s="333"/>
      <c r="CQJ1421" s="333"/>
      <c r="CQK1421" s="333"/>
      <c r="CQL1421" s="333"/>
      <c r="CQM1421" s="333"/>
      <c r="CQN1421" s="333"/>
      <c r="CQO1421" s="333"/>
      <c r="CQP1421" s="333"/>
      <c r="CQQ1421" s="333"/>
      <c r="CQR1421" s="333"/>
      <c r="CQS1421" s="333"/>
      <c r="CQT1421" s="333"/>
      <c r="CQU1421" s="333"/>
      <c r="CQV1421" s="333"/>
      <c r="CQW1421" s="333"/>
      <c r="CQX1421" s="333"/>
      <c r="CQY1421" s="333"/>
      <c r="CQZ1421" s="333"/>
      <c r="CRA1421" s="333"/>
      <c r="CRB1421" s="333"/>
      <c r="CRC1421" s="333"/>
      <c r="CRD1421" s="333"/>
      <c r="CRE1421" s="333"/>
      <c r="CRF1421" s="333"/>
      <c r="CRG1421" s="333"/>
      <c r="CRH1421" s="333"/>
      <c r="CRI1421" s="333"/>
      <c r="CRJ1421" s="333"/>
      <c r="CRK1421" s="333"/>
      <c r="CRL1421" s="333"/>
      <c r="CRM1421" s="333"/>
      <c r="CRN1421" s="333"/>
      <c r="CRO1421" s="333"/>
      <c r="CRP1421" s="333"/>
      <c r="CRQ1421" s="333"/>
      <c r="CRR1421" s="333"/>
      <c r="CRS1421" s="333"/>
      <c r="CRT1421" s="333"/>
      <c r="CRU1421" s="333"/>
      <c r="CRV1421" s="333"/>
      <c r="CRW1421" s="333"/>
      <c r="CRX1421" s="333"/>
      <c r="CRY1421" s="333"/>
      <c r="CRZ1421" s="333"/>
      <c r="CSA1421" s="333"/>
      <c r="CSB1421" s="333"/>
      <c r="CSC1421" s="333"/>
      <c r="CSD1421" s="333"/>
      <c r="CSE1421" s="333"/>
      <c r="CSF1421" s="333"/>
      <c r="CSG1421" s="333"/>
      <c r="CSH1421" s="333"/>
      <c r="CSI1421" s="333"/>
      <c r="CSJ1421" s="333"/>
      <c r="CSK1421" s="333"/>
      <c r="CSL1421" s="333"/>
      <c r="CSM1421" s="333"/>
      <c r="CSN1421" s="333"/>
      <c r="CSO1421" s="333"/>
      <c r="CSP1421" s="333"/>
      <c r="CSQ1421" s="333"/>
      <c r="CSR1421" s="333"/>
      <c r="CSS1421" s="333"/>
      <c r="CST1421" s="333"/>
      <c r="CSU1421" s="333"/>
      <c r="CSV1421" s="333"/>
      <c r="CSW1421" s="333"/>
      <c r="CSX1421" s="333"/>
      <c r="CSY1421" s="333"/>
      <c r="CSZ1421" s="333"/>
      <c r="CTA1421" s="333"/>
      <c r="CTB1421" s="333"/>
      <c r="CTC1421" s="333"/>
      <c r="CTD1421" s="333"/>
      <c r="CTE1421" s="333"/>
      <c r="CTF1421" s="333"/>
      <c r="CTG1421" s="333"/>
      <c r="CTH1421" s="333"/>
      <c r="CTI1421" s="333"/>
      <c r="CTJ1421" s="333"/>
      <c r="CTK1421" s="333"/>
      <c r="CTL1421" s="333"/>
      <c r="CTM1421" s="333"/>
      <c r="CTN1421" s="333"/>
      <c r="CTO1421" s="333"/>
      <c r="CTP1421" s="333"/>
      <c r="CTQ1421" s="333"/>
      <c r="CTR1421" s="333"/>
      <c r="CTS1421" s="333"/>
      <c r="CTT1421" s="333"/>
      <c r="CTU1421" s="333"/>
      <c r="CTV1421" s="333"/>
      <c r="CTW1421" s="333"/>
      <c r="CTX1421" s="333"/>
      <c r="CTY1421" s="333"/>
      <c r="CTZ1421" s="333"/>
      <c r="CUA1421" s="333"/>
      <c r="CUB1421" s="333"/>
      <c r="CUC1421" s="333"/>
      <c r="CUD1421" s="333"/>
      <c r="CUE1421" s="333"/>
      <c r="CUF1421" s="333"/>
      <c r="CUG1421" s="333"/>
      <c r="CUH1421" s="333"/>
      <c r="CUI1421" s="333"/>
      <c r="CUJ1421" s="333"/>
      <c r="CUK1421" s="333"/>
      <c r="CUL1421" s="333"/>
      <c r="CUM1421" s="333"/>
      <c r="CUN1421" s="333"/>
      <c r="CUO1421" s="333"/>
      <c r="CUP1421" s="333"/>
      <c r="CUQ1421" s="333"/>
      <c r="CUR1421" s="333"/>
      <c r="CUS1421" s="333"/>
      <c r="CUT1421" s="333"/>
      <c r="CUU1421" s="333"/>
      <c r="CUV1421" s="333"/>
      <c r="CUW1421" s="333"/>
      <c r="CUX1421" s="333"/>
      <c r="CUY1421" s="333"/>
      <c r="CUZ1421" s="333"/>
      <c r="CVA1421" s="333"/>
      <c r="CVB1421" s="333"/>
      <c r="CVC1421" s="333"/>
      <c r="CVD1421" s="333"/>
      <c r="CVE1421" s="333"/>
      <c r="CVF1421" s="333"/>
      <c r="CVG1421" s="333"/>
      <c r="CVH1421" s="333"/>
      <c r="CVI1421" s="333"/>
      <c r="CVJ1421" s="333"/>
      <c r="CVK1421" s="333"/>
      <c r="CVL1421" s="333"/>
      <c r="CVM1421" s="333"/>
      <c r="CVN1421" s="333"/>
      <c r="CVO1421" s="333"/>
      <c r="CVP1421" s="333"/>
      <c r="CVQ1421" s="333"/>
      <c r="CVR1421" s="333"/>
      <c r="CVS1421" s="333"/>
      <c r="CVT1421" s="333"/>
      <c r="CVU1421" s="333"/>
      <c r="CVV1421" s="333"/>
      <c r="CVW1421" s="333"/>
      <c r="CVX1421" s="333"/>
      <c r="CVY1421" s="333"/>
      <c r="CVZ1421" s="333"/>
      <c r="CWA1421" s="333"/>
      <c r="CWB1421" s="333"/>
      <c r="CWC1421" s="333"/>
      <c r="CWD1421" s="333"/>
      <c r="CWE1421" s="333"/>
      <c r="CWF1421" s="333"/>
      <c r="CWG1421" s="333"/>
      <c r="CWH1421" s="333"/>
      <c r="CWI1421" s="333"/>
      <c r="CWJ1421" s="333"/>
      <c r="CWK1421" s="333"/>
      <c r="CWL1421" s="333"/>
      <c r="CWM1421" s="333"/>
      <c r="CWN1421" s="333"/>
      <c r="CWO1421" s="333"/>
      <c r="CWP1421" s="333"/>
      <c r="CWQ1421" s="333"/>
      <c r="CWR1421" s="333"/>
      <c r="CWS1421" s="333"/>
      <c r="CWT1421" s="333"/>
      <c r="CWU1421" s="333"/>
      <c r="CWV1421" s="333"/>
      <c r="CWW1421" s="333"/>
      <c r="CWX1421" s="333"/>
      <c r="CWY1421" s="333"/>
      <c r="CWZ1421" s="333"/>
      <c r="CXA1421" s="333"/>
      <c r="CXB1421" s="333"/>
      <c r="CXC1421" s="333"/>
      <c r="CXD1421" s="333"/>
      <c r="CXE1421" s="333"/>
      <c r="CXF1421" s="333"/>
      <c r="CXG1421" s="333"/>
      <c r="CXH1421" s="333"/>
      <c r="CXI1421" s="333"/>
      <c r="CXJ1421" s="333"/>
      <c r="CXK1421" s="333"/>
      <c r="CXL1421" s="333"/>
      <c r="CXM1421" s="333"/>
      <c r="CXN1421" s="333"/>
      <c r="CXO1421" s="333"/>
      <c r="CXP1421" s="333"/>
      <c r="CXQ1421" s="333"/>
      <c r="CXR1421" s="333"/>
      <c r="CXS1421" s="333"/>
      <c r="CXT1421" s="333"/>
      <c r="CXU1421" s="333"/>
      <c r="CXV1421" s="333"/>
      <c r="CXW1421" s="333"/>
      <c r="CXX1421" s="333"/>
      <c r="CXY1421" s="333"/>
      <c r="CXZ1421" s="333"/>
      <c r="CYA1421" s="333"/>
      <c r="CYB1421" s="333"/>
      <c r="CYC1421" s="333"/>
      <c r="CYD1421" s="333"/>
      <c r="CYE1421" s="333"/>
      <c r="CYF1421" s="333"/>
      <c r="CYG1421" s="333"/>
      <c r="CYH1421" s="333"/>
      <c r="CYI1421" s="333"/>
      <c r="CYJ1421" s="333"/>
      <c r="CYK1421" s="333"/>
      <c r="CYL1421" s="333"/>
      <c r="CYM1421" s="333"/>
      <c r="CYN1421" s="333"/>
      <c r="CYO1421" s="333"/>
      <c r="CYP1421" s="333"/>
      <c r="CYQ1421" s="333"/>
      <c r="CYR1421" s="333"/>
      <c r="CYS1421" s="333"/>
      <c r="CYT1421" s="333"/>
      <c r="CYU1421" s="333"/>
      <c r="CYV1421" s="333"/>
      <c r="CYW1421" s="333"/>
      <c r="CYX1421" s="333"/>
      <c r="CYY1421" s="333"/>
      <c r="CYZ1421" s="333"/>
      <c r="CZA1421" s="333"/>
      <c r="CZB1421" s="333"/>
      <c r="CZC1421" s="333"/>
      <c r="CZD1421" s="333"/>
      <c r="CZE1421" s="333"/>
      <c r="CZF1421" s="333"/>
      <c r="CZG1421" s="333"/>
      <c r="CZH1421" s="333"/>
      <c r="CZI1421" s="333"/>
      <c r="CZJ1421" s="333"/>
      <c r="CZK1421" s="333"/>
      <c r="CZL1421" s="333"/>
      <c r="CZM1421" s="333"/>
      <c r="CZN1421" s="333"/>
      <c r="CZO1421" s="333"/>
      <c r="CZP1421" s="333"/>
      <c r="CZQ1421" s="333"/>
      <c r="CZR1421" s="333"/>
      <c r="CZS1421" s="333"/>
      <c r="CZT1421" s="333"/>
      <c r="CZU1421" s="333"/>
      <c r="CZV1421" s="333"/>
      <c r="CZW1421" s="333"/>
      <c r="CZX1421" s="333"/>
      <c r="CZY1421" s="333"/>
      <c r="CZZ1421" s="333"/>
      <c r="DAA1421" s="333"/>
      <c r="DAB1421" s="333"/>
      <c r="DAC1421" s="333"/>
      <c r="DAD1421" s="333"/>
      <c r="DAE1421" s="333"/>
      <c r="DAF1421" s="333"/>
      <c r="DAG1421" s="333"/>
      <c r="DAH1421" s="333"/>
      <c r="DAI1421" s="333"/>
      <c r="DAJ1421" s="333"/>
      <c r="DAK1421" s="333"/>
      <c r="DAL1421" s="333"/>
      <c r="DAM1421" s="333"/>
      <c r="DAN1421" s="333"/>
      <c r="DAO1421" s="333"/>
      <c r="DAP1421" s="333"/>
      <c r="DAQ1421" s="333"/>
      <c r="DAR1421" s="333"/>
      <c r="DAS1421" s="333"/>
      <c r="DAT1421" s="333"/>
      <c r="DAU1421" s="333"/>
      <c r="DAV1421" s="333"/>
      <c r="DAW1421" s="333"/>
      <c r="DAX1421" s="333"/>
      <c r="DAY1421" s="333"/>
      <c r="DAZ1421" s="333"/>
      <c r="DBA1421" s="333"/>
      <c r="DBB1421" s="333"/>
      <c r="DBC1421" s="333"/>
      <c r="DBD1421" s="333"/>
      <c r="DBE1421" s="333"/>
      <c r="DBF1421" s="333"/>
      <c r="DBG1421" s="333"/>
      <c r="DBH1421" s="333"/>
      <c r="DBI1421" s="333"/>
      <c r="DBJ1421" s="333"/>
      <c r="DBK1421" s="333"/>
      <c r="DBL1421" s="333"/>
      <c r="DBM1421" s="333"/>
      <c r="DBN1421" s="333"/>
      <c r="DBO1421" s="333"/>
      <c r="DBP1421" s="333"/>
      <c r="DBQ1421" s="333"/>
      <c r="DBR1421" s="333"/>
      <c r="DBS1421" s="333"/>
      <c r="DBT1421" s="333"/>
      <c r="DBU1421" s="333"/>
      <c r="DBV1421" s="333"/>
      <c r="DBW1421" s="333"/>
      <c r="DBX1421" s="333"/>
      <c r="DBY1421" s="333"/>
      <c r="DBZ1421" s="333"/>
      <c r="DCA1421" s="333"/>
      <c r="DCB1421" s="333"/>
      <c r="DCC1421" s="333"/>
      <c r="DCD1421" s="333"/>
      <c r="DCE1421" s="333"/>
      <c r="DCF1421" s="333"/>
      <c r="DCG1421" s="333"/>
      <c r="DCH1421" s="333"/>
      <c r="DCI1421" s="333"/>
      <c r="DCJ1421" s="333"/>
      <c r="DCK1421" s="333"/>
      <c r="DCL1421" s="333"/>
      <c r="DCM1421" s="333"/>
      <c r="DCN1421" s="333"/>
      <c r="DCO1421" s="333"/>
      <c r="DCP1421" s="333"/>
      <c r="DCQ1421" s="333"/>
      <c r="DCR1421" s="333"/>
      <c r="DCS1421" s="333"/>
      <c r="DCT1421" s="333"/>
      <c r="DCU1421" s="333"/>
      <c r="DCV1421" s="333"/>
      <c r="DCW1421" s="333"/>
      <c r="DCX1421" s="333"/>
      <c r="DCY1421" s="333"/>
      <c r="DCZ1421" s="333"/>
      <c r="DDA1421" s="333"/>
      <c r="DDB1421" s="333"/>
      <c r="DDC1421" s="333"/>
      <c r="DDD1421" s="333"/>
      <c r="DDE1421" s="333"/>
      <c r="DDF1421" s="333"/>
      <c r="DDG1421" s="333"/>
      <c r="DDH1421" s="333"/>
      <c r="DDI1421" s="333"/>
      <c r="DDJ1421" s="333"/>
      <c r="DDK1421" s="333"/>
      <c r="DDL1421" s="333"/>
      <c r="DDM1421" s="333"/>
      <c r="DDN1421" s="333"/>
      <c r="DDO1421" s="333"/>
      <c r="DDP1421" s="333"/>
      <c r="DDQ1421" s="333"/>
      <c r="DDR1421" s="333"/>
      <c r="DDS1421" s="333"/>
      <c r="DDT1421" s="333"/>
      <c r="DDU1421" s="333"/>
      <c r="DDV1421" s="333"/>
      <c r="DDW1421" s="333"/>
      <c r="DDX1421" s="333"/>
      <c r="DDY1421" s="333"/>
      <c r="DDZ1421" s="333"/>
      <c r="DEA1421" s="333"/>
      <c r="DEB1421" s="333"/>
      <c r="DEC1421" s="333"/>
      <c r="DED1421" s="333"/>
      <c r="DEE1421" s="333"/>
      <c r="DEF1421" s="333"/>
      <c r="DEG1421" s="333"/>
      <c r="DEH1421" s="333"/>
      <c r="DEI1421" s="333"/>
      <c r="DEJ1421" s="333"/>
      <c r="DEK1421" s="333"/>
      <c r="DEL1421" s="333"/>
      <c r="DEM1421" s="333"/>
      <c r="DEN1421" s="333"/>
      <c r="DEO1421" s="333"/>
      <c r="DEP1421" s="333"/>
      <c r="DEQ1421" s="333"/>
      <c r="DER1421" s="333"/>
      <c r="DES1421" s="333"/>
      <c r="DET1421" s="333"/>
      <c r="DEU1421" s="333"/>
      <c r="DEV1421" s="333"/>
      <c r="DEW1421" s="333"/>
      <c r="DEX1421" s="333"/>
      <c r="DEY1421" s="333"/>
      <c r="DEZ1421" s="333"/>
      <c r="DFA1421" s="333"/>
      <c r="DFB1421" s="333"/>
      <c r="DFC1421" s="333"/>
      <c r="DFD1421" s="333"/>
      <c r="DFE1421" s="333"/>
      <c r="DFF1421" s="333"/>
      <c r="DFG1421" s="333"/>
      <c r="DFH1421" s="333"/>
      <c r="DFI1421" s="333"/>
      <c r="DFJ1421" s="333"/>
      <c r="DFK1421" s="333"/>
      <c r="DFL1421" s="333"/>
      <c r="DFM1421" s="333"/>
      <c r="DFN1421" s="333"/>
      <c r="DFO1421" s="333"/>
      <c r="DFP1421" s="333"/>
      <c r="DFQ1421" s="333"/>
      <c r="DFR1421" s="333"/>
      <c r="DFS1421" s="333"/>
      <c r="DFT1421" s="333"/>
      <c r="DFU1421" s="333"/>
      <c r="DFV1421" s="333"/>
      <c r="DFW1421" s="333"/>
      <c r="DFX1421" s="333"/>
      <c r="DFY1421" s="333"/>
      <c r="DFZ1421" s="333"/>
      <c r="DGA1421" s="333"/>
      <c r="DGB1421" s="333"/>
      <c r="DGC1421" s="333"/>
      <c r="DGD1421" s="333"/>
      <c r="DGE1421" s="333"/>
      <c r="DGF1421" s="333"/>
      <c r="DGG1421" s="333"/>
      <c r="DGH1421" s="333"/>
      <c r="DGI1421" s="333"/>
      <c r="DGJ1421" s="333"/>
      <c r="DGK1421" s="333"/>
      <c r="DGL1421" s="333"/>
      <c r="DGM1421" s="333"/>
      <c r="DGN1421" s="333"/>
      <c r="DGO1421" s="333"/>
      <c r="DGP1421" s="333"/>
      <c r="DGQ1421" s="333"/>
      <c r="DGR1421" s="333"/>
      <c r="DGS1421" s="333"/>
      <c r="DGT1421" s="333"/>
      <c r="DGU1421" s="333"/>
      <c r="DGV1421" s="333"/>
      <c r="DGW1421" s="333"/>
      <c r="DGX1421" s="333"/>
      <c r="DGY1421" s="333"/>
      <c r="DGZ1421" s="333"/>
      <c r="DHA1421" s="333"/>
      <c r="DHB1421" s="333"/>
      <c r="DHC1421" s="333"/>
      <c r="DHD1421" s="333"/>
      <c r="DHE1421" s="333"/>
      <c r="DHF1421" s="333"/>
      <c r="DHG1421" s="333"/>
      <c r="DHH1421" s="333"/>
      <c r="DHI1421" s="333"/>
      <c r="DHJ1421" s="333"/>
      <c r="DHK1421" s="333"/>
      <c r="DHL1421" s="333"/>
      <c r="DHM1421" s="333"/>
      <c r="DHN1421" s="333"/>
      <c r="DHO1421" s="333"/>
      <c r="DHP1421" s="333"/>
      <c r="DHQ1421" s="333"/>
      <c r="DHR1421" s="333"/>
      <c r="DHS1421" s="333"/>
      <c r="DHT1421" s="333"/>
      <c r="DHU1421" s="333"/>
      <c r="DHV1421" s="333"/>
      <c r="DHW1421" s="333"/>
      <c r="DHX1421" s="333"/>
      <c r="DHY1421" s="333"/>
      <c r="DHZ1421" s="333"/>
      <c r="DIA1421" s="333"/>
      <c r="DIB1421" s="333"/>
      <c r="DIC1421" s="333"/>
      <c r="DID1421" s="333"/>
      <c r="DIE1421" s="333"/>
      <c r="DIF1421" s="333"/>
      <c r="DIG1421" s="333"/>
      <c r="DIH1421" s="333"/>
      <c r="DII1421" s="333"/>
      <c r="DIJ1421" s="333"/>
      <c r="DIK1421" s="333"/>
      <c r="DIL1421" s="333"/>
      <c r="DIM1421" s="333"/>
      <c r="DIN1421" s="333"/>
      <c r="DIO1421" s="333"/>
      <c r="DIP1421" s="333"/>
      <c r="DIQ1421" s="333"/>
      <c r="DIR1421" s="333"/>
      <c r="DIS1421" s="333"/>
      <c r="DIT1421" s="333"/>
      <c r="DIU1421" s="333"/>
      <c r="DIV1421" s="333"/>
      <c r="DIW1421" s="333"/>
      <c r="DIX1421" s="333"/>
      <c r="DIY1421" s="333"/>
      <c r="DIZ1421" s="333"/>
      <c r="DJA1421" s="333"/>
      <c r="DJB1421" s="333"/>
      <c r="DJC1421" s="333"/>
      <c r="DJD1421" s="333"/>
      <c r="DJE1421" s="333"/>
      <c r="DJF1421" s="333"/>
      <c r="DJG1421" s="333"/>
      <c r="DJH1421" s="333"/>
      <c r="DJI1421" s="333"/>
      <c r="DJJ1421" s="333"/>
      <c r="DJK1421" s="333"/>
      <c r="DJL1421" s="333"/>
      <c r="DJM1421" s="333"/>
      <c r="DJN1421" s="333"/>
      <c r="DJO1421" s="333"/>
      <c r="DJP1421" s="333"/>
      <c r="DJQ1421" s="333"/>
      <c r="DJR1421" s="333"/>
      <c r="DJS1421" s="333"/>
      <c r="DJT1421" s="333"/>
      <c r="DJU1421" s="333"/>
      <c r="DJV1421" s="333"/>
      <c r="DJW1421" s="333"/>
      <c r="DJX1421" s="333"/>
      <c r="DJY1421" s="333"/>
      <c r="DJZ1421" s="333"/>
      <c r="DKA1421" s="333"/>
      <c r="DKB1421" s="333"/>
      <c r="DKC1421" s="333"/>
      <c r="DKD1421" s="333"/>
      <c r="DKE1421" s="333"/>
      <c r="DKF1421" s="333"/>
      <c r="DKG1421" s="333"/>
      <c r="DKH1421" s="333"/>
      <c r="DKI1421" s="333"/>
      <c r="DKJ1421" s="333"/>
      <c r="DKK1421" s="333"/>
      <c r="DKL1421" s="333"/>
      <c r="DKM1421" s="333"/>
      <c r="DKN1421" s="333"/>
      <c r="DKO1421" s="333"/>
      <c r="DKP1421" s="333"/>
      <c r="DKQ1421" s="333"/>
      <c r="DKR1421" s="333"/>
      <c r="DKS1421" s="333"/>
      <c r="DKT1421" s="333"/>
      <c r="DKU1421" s="333"/>
      <c r="DKV1421" s="333"/>
      <c r="DKW1421" s="333"/>
      <c r="DKX1421" s="333"/>
      <c r="DKY1421" s="333"/>
      <c r="DKZ1421" s="333"/>
      <c r="DLA1421" s="333"/>
      <c r="DLB1421" s="333"/>
      <c r="DLC1421" s="333"/>
      <c r="DLD1421" s="333"/>
      <c r="DLE1421" s="333"/>
      <c r="DLF1421" s="333"/>
      <c r="DLG1421" s="333"/>
      <c r="DLH1421" s="333"/>
      <c r="DLI1421" s="333"/>
      <c r="DLJ1421" s="333"/>
      <c r="DLK1421" s="333"/>
      <c r="DLL1421" s="333"/>
      <c r="DLM1421" s="333"/>
      <c r="DLN1421" s="333"/>
      <c r="DLO1421" s="333"/>
      <c r="DLP1421" s="333"/>
      <c r="DLQ1421" s="333"/>
      <c r="DLR1421" s="333"/>
      <c r="DLS1421" s="333"/>
      <c r="DLT1421" s="333"/>
      <c r="DLU1421" s="333"/>
      <c r="DLV1421" s="333"/>
      <c r="DLW1421" s="333"/>
      <c r="DLX1421" s="333"/>
      <c r="DLY1421" s="333"/>
      <c r="DLZ1421" s="333"/>
      <c r="DMA1421" s="333"/>
      <c r="DMB1421" s="333"/>
      <c r="DMC1421" s="333"/>
      <c r="DMD1421" s="333"/>
      <c r="DME1421" s="333"/>
      <c r="DMF1421" s="333"/>
      <c r="DMG1421" s="333"/>
      <c r="DMH1421" s="333"/>
      <c r="DMI1421" s="333"/>
      <c r="DMJ1421" s="333"/>
      <c r="DMK1421" s="333"/>
      <c r="DML1421" s="333"/>
      <c r="DMM1421" s="333"/>
      <c r="DMN1421" s="333"/>
      <c r="DMO1421" s="333"/>
      <c r="DMP1421" s="333"/>
      <c r="DMQ1421" s="333"/>
      <c r="DMR1421" s="333"/>
      <c r="DMS1421" s="333"/>
      <c r="DMT1421" s="333"/>
      <c r="DMU1421" s="333"/>
      <c r="DMV1421" s="333"/>
      <c r="DMW1421" s="333"/>
      <c r="DMX1421" s="333"/>
      <c r="DMY1421" s="333"/>
      <c r="DMZ1421" s="333"/>
      <c r="DNA1421" s="333"/>
      <c r="DNB1421" s="333"/>
      <c r="DNC1421" s="333"/>
      <c r="DND1421" s="333"/>
      <c r="DNE1421" s="333"/>
      <c r="DNF1421" s="333"/>
      <c r="DNG1421" s="333"/>
      <c r="DNH1421" s="333"/>
      <c r="DNI1421" s="333"/>
      <c r="DNJ1421" s="333"/>
      <c r="DNK1421" s="333"/>
      <c r="DNL1421" s="333"/>
      <c r="DNM1421" s="333"/>
      <c r="DNN1421" s="333"/>
      <c r="DNO1421" s="333"/>
      <c r="DNP1421" s="333"/>
      <c r="DNQ1421" s="333"/>
      <c r="DNR1421" s="333"/>
      <c r="DNS1421" s="333"/>
      <c r="DNT1421" s="333"/>
      <c r="DNU1421" s="333"/>
      <c r="DNV1421" s="333"/>
      <c r="DNW1421" s="333"/>
      <c r="DNX1421" s="333"/>
      <c r="DNY1421" s="333"/>
      <c r="DNZ1421" s="333"/>
      <c r="DOA1421" s="333"/>
      <c r="DOB1421" s="333"/>
      <c r="DOC1421" s="333"/>
      <c r="DOD1421" s="333"/>
      <c r="DOE1421" s="333"/>
      <c r="DOF1421" s="333"/>
      <c r="DOG1421" s="333"/>
      <c r="DOH1421" s="333"/>
      <c r="DOI1421" s="333"/>
      <c r="DOJ1421" s="333"/>
      <c r="DOK1421" s="333"/>
      <c r="DOL1421" s="333"/>
      <c r="DOM1421" s="333"/>
      <c r="DON1421" s="333"/>
      <c r="DOO1421" s="333"/>
      <c r="DOP1421" s="333"/>
      <c r="DOQ1421" s="333"/>
      <c r="DOR1421" s="333"/>
      <c r="DOS1421" s="333"/>
      <c r="DOT1421" s="333"/>
      <c r="DOU1421" s="333"/>
      <c r="DOV1421" s="333"/>
      <c r="DOW1421" s="333"/>
      <c r="DOX1421" s="333"/>
      <c r="DOY1421" s="333"/>
      <c r="DOZ1421" s="333"/>
      <c r="DPA1421" s="333"/>
      <c r="DPB1421" s="333"/>
      <c r="DPC1421" s="333"/>
      <c r="DPD1421" s="333"/>
      <c r="DPE1421" s="333"/>
      <c r="DPF1421" s="333"/>
      <c r="DPG1421" s="333"/>
      <c r="DPH1421" s="333"/>
      <c r="DPI1421" s="333"/>
      <c r="DPJ1421" s="333"/>
      <c r="DPK1421" s="333"/>
      <c r="DPL1421" s="333"/>
      <c r="DPM1421" s="333"/>
      <c r="DPN1421" s="333"/>
      <c r="DPO1421" s="333"/>
      <c r="DPP1421" s="333"/>
      <c r="DPQ1421" s="333"/>
      <c r="DPR1421" s="333"/>
      <c r="DPS1421" s="333"/>
      <c r="DPT1421" s="333"/>
      <c r="DPU1421" s="333"/>
      <c r="DPV1421" s="333"/>
      <c r="DPW1421" s="333"/>
      <c r="DPX1421" s="333"/>
      <c r="DPY1421" s="333"/>
      <c r="DPZ1421" s="333"/>
      <c r="DQA1421" s="333"/>
      <c r="DQB1421" s="333"/>
      <c r="DQC1421" s="333"/>
      <c r="DQD1421" s="333"/>
      <c r="DQE1421" s="333"/>
      <c r="DQF1421" s="333"/>
      <c r="DQG1421" s="333"/>
      <c r="DQH1421" s="333"/>
      <c r="DQI1421" s="333"/>
      <c r="DQJ1421" s="333"/>
      <c r="DQK1421" s="333"/>
      <c r="DQL1421" s="333"/>
      <c r="DQM1421" s="333"/>
      <c r="DQN1421" s="333"/>
      <c r="DQO1421" s="333"/>
      <c r="DQP1421" s="333"/>
      <c r="DQQ1421" s="333"/>
      <c r="DQR1421" s="333"/>
      <c r="DQS1421" s="333"/>
      <c r="DQT1421" s="333"/>
      <c r="DQU1421" s="333"/>
      <c r="DQV1421" s="333"/>
      <c r="DQW1421" s="333"/>
      <c r="DQX1421" s="333"/>
      <c r="DQY1421" s="333"/>
      <c r="DQZ1421" s="333"/>
      <c r="DRA1421" s="333"/>
      <c r="DRB1421" s="333"/>
      <c r="DRC1421" s="333"/>
      <c r="DRD1421" s="333"/>
      <c r="DRE1421" s="333"/>
      <c r="DRF1421" s="333"/>
      <c r="DRG1421" s="333"/>
      <c r="DRH1421" s="333"/>
      <c r="DRI1421" s="333"/>
      <c r="DRJ1421" s="333"/>
      <c r="DRK1421" s="333"/>
      <c r="DRL1421" s="333"/>
      <c r="DRM1421" s="333"/>
      <c r="DRN1421" s="333"/>
      <c r="DRO1421" s="333"/>
      <c r="DRP1421" s="333"/>
      <c r="DRQ1421" s="333"/>
      <c r="DRR1421" s="333"/>
      <c r="DRS1421" s="333"/>
      <c r="DRT1421" s="333"/>
      <c r="DRU1421" s="333"/>
      <c r="DRV1421" s="333"/>
      <c r="DRW1421" s="333"/>
      <c r="DRX1421" s="333"/>
      <c r="DRY1421" s="333"/>
      <c r="DRZ1421" s="333"/>
      <c r="DSA1421" s="333"/>
      <c r="DSB1421" s="333"/>
      <c r="DSC1421" s="333"/>
      <c r="DSD1421" s="333"/>
      <c r="DSE1421" s="333"/>
      <c r="DSF1421" s="333"/>
      <c r="DSG1421" s="333"/>
      <c r="DSH1421" s="333"/>
      <c r="DSI1421" s="333"/>
      <c r="DSJ1421" s="333"/>
      <c r="DSK1421" s="333"/>
      <c r="DSL1421" s="333"/>
      <c r="DSM1421" s="333"/>
      <c r="DSN1421" s="333"/>
      <c r="DSO1421" s="333"/>
      <c r="DSP1421" s="333"/>
      <c r="DSQ1421" s="333"/>
      <c r="DSR1421" s="333"/>
      <c r="DSS1421" s="333"/>
      <c r="DST1421" s="333"/>
      <c r="DSU1421" s="333"/>
      <c r="DSV1421" s="333"/>
      <c r="DSW1421" s="333"/>
      <c r="DSX1421" s="333"/>
      <c r="DSY1421" s="333"/>
      <c r="DSZ1421" s="333"/>
      <c r="DTA1421" s="333"/>
      <c r="DTB1421" s="333"/>
      <c r="DTC1421" s="333"/>
      <c r="DTD1421" s="333"/>
      <c r="DTE1421" s="333"/>
      <c r="DTF1421" s="333"/>
      <c r="DTG1421" s="333"/>
      <c r="DTH1421" s="333"/>
      <c r="DTI1421" s="333"/>
      <c r="DTJ1421" s="333"/>
      <c r="DTK1421" s="333"/>
      <c r="DTL1421" s="333"/>
      <c r="DTM1421" s="333"/>
      <c r="DTN1421" s="333"/>
      <c r="DTO1421" s="333"/>
      <c r="DTP1421" s="333"/>
      <c r="DTQ1421" s="333"/>
      <c r="DTR1421" s="333"/>
      <c r="DTS1421" s="333"/>
      <c r="DTT1421" s="333"/>
      <c r="DTU1421" s="333"/>
      <c r="DTV1421" s="333"/>
      <c r="DTW1421" s="333"/>
      <c r="DTX1421" s="333"/>
      <c r="DTY1421" s="333"/>
      <c r="DTZ1421" s="333"/>
      <c r="DUA1421" s="333"/>
      <c r="DUB1421" s="333"/>
      <c r="DUC1421" s="333"/>
      <c r="DUD1421" s="333"/>
      <c r="DUE1421" s="333"/>
      <c r="DUF1421" s="333"/>
      <c r="DUG1421" s="333"/>
      <c r="DUH1421" s="333"/>
      <c r="DUI1421" s="333"/>
      <c r="DUJ1421" s="333"/>
      <c r="DUK1421" s="333"/>
      <c r="DUL1421" s="333"/>
      <c r="DUM1421" s="333"/>
      <c r="DUN1421" s="333"/>
      <c r="DUO1421" s="333"/>
      <c r="DUP1421" s="333"/>
      <c r="DUQ1421" s="333"/>
      <c r="DUR1421" s="333"/>
      <c r="DUS1421" s="333"/>
      <c r="DUT1421" s="333"/>
      <c r="DUU1421" s="333"/>
      <c r="DUV1421" s="333"/>
      <c r="DUW1421" s="333"/>
      <c r="DUX1421" s="333"/>
      <c r="DUY1421" s="333"/>
      <c r="DUZ1421" s="333"/>
      <c r="DVA1421" s="333"/>
      <c r="DVB1421" s="333"/>
      <c r="DVC1421" s="333"/>
      <c r="DVD1421" s="333"/>
      <c r="DVE1421" s="333"/>
      <c r="DVF1421" s="333"/>
      <c r="DVG1421" s="333"/>
      <c r="DVH1421" s="333"/>
      <c r="DVI1421" s="333"/>
      <c r="DVJ1421" s="333"/>
      <c r="DVK1421" s="333"/>
      <c r="DVL1421" s="333"/>
      <c r="DVM1421" s="333"/>
      <c r="DVN1421" s="333"/>
      <c r="DVO1421" s="333"/>
      <c r="DVP1421" s="333"/>
      <c r="DVQ1421" s="333"/>
      <c r="DVR1421" s="333"/>
      <c r="DVS1421" s="333"/>
      <c r="DVT1421" s="333"/>
      <c r="DVU1421" s="333"/>
      <c r="DVV1421" s="333"/>
      <c r="DVW1421" s="333"/>
      <c r="DVX1421" s="333"/>
      <c r="DVY1421" s="333"/>
      <c r="DVZ1421" s="333"/>
      <c r="DWA1421" s="333"/>
      <c r="DWB1421" s="333"/>
      <c r="DWC1421" s="333"/>
      <c r="DWD1421" s="333"/>
      <c r="DWE1421" s="333"/>
      <c r="DWF1421" s="333"/>
      <c r="DWG1421" s="333"/>
      <c r="DWH1421" s="333"/>
      <c r="DWI1421" s="333"/>
      <c r="DWJ1421" s="333"/>
      <c r="DWK1421" s="333"/>
      <c r="DWL1421" s="333"/>
      <c r="DWM1421" s="333"/>
      <c r="DWN1421" s="333"/>
      <c r="DWO1421" s="333"/>
      <c r="DWP1421" s="333"/>
      <c r="DWQ1421" s="333"/>
      <c r="DWR1421" s="333"/>
      <c r="DWS1421" s="333"/>
      <c r="DWT1421" s="333"/>
      <c r="DWU1421" s="333"/>
      <c r="DWV1421" s="333"/>
      <c r="DWW1421" s="333"/>
      <c r="DWX1421" s="333"/>
      <c r="DWY1421" s="333"/>
      <c r="DWZ1421" s="333"/>
      <c r="DXA1421" s="333"/>
      <c r="DXB1421" s="333"/>
      <c r="DXC1421" s="333"/>
      <c r="DXD1421" s="333"/>
      <c r="DXE1421" s="333"/>
      <c r="DXF1421" s="333"/>
      <c r="DXG1421" s="333"/>
      <c r="DXH1421" s="333"/>
      <c r="DXI1421" s="333"/>
      <c r="DXJ1421" s="333"/>
      <c r="DXK1421" s="333"/>
      <c r="DXL1421" s="333"/>
      <c r="DXM1421" s="333"/>
      <c r="DXN1421" s="333"/>
      <c r="DXO1421" s="333"/>
      <c r="DXP1421" s="333"/>
      <c r="DXQ1421" s="333"/>
      <c r="DXR1421" s="333"/>
      <c r="DXS1421" s="333"/>
      <c r="DXT1421" s="333"/>
      <c r="DXU1421" s="333"/>
      <c r="DXV1421" s="333"/>
      <c r="DXW1421" s="333"/>
      <c r="DXX1421" s="333"/>
      <c r="DXY1421" s="333"/>
      <c r="DXZ1421" s="333"/>
      <c r="DYA1421" s="333"/>
      <c r="DYB1421" s="333"/>
      <c r="DYC1421" s="333"/>
      <c r="DYD1421" s="333"/>
      <c r="DYE1421" s="333"/>
      <c r="DYF1421" s="333"/>
      <c r="DYG1421" s="333"/>
      <c r="DYH1421" s="333"/>
      <c r="DYI1421" s="333"/>
      <c r="DYJ1421" s="333"/>
      <c r="DYK1421" s="333"/>
      <c r="DYL1421" s="333"/>
      <c r="DYM1421" s="333"/>
      <c r="DYN1421" s="333"/>
      <c r="DYO1421" s="333"/>
      <c r="DYP1421" s="333"/>
      <c r="DYQ1421" s="333"/>
      <c r="DYR1421" s="333"/>
      <c r="DYS1421" s="333"/>
      <c r="DYT1421" s="333"/>
      <c r="DYU1421" s="333"/>
      <c r="DYV1421" s="333"/>
      <c r="DYW1421" s="333"/>
      <c r="DYX1421" s="333"/>
      <c r="DYY1421" s="333"/>
      <c r="DYZ1421" s="333"/>
      <c r="DZA1421" s="333"/>
      <c r="DZB1421" s="333"/>
      <c r="DZC1421" s="333"/>
      <c r="DZD1421" s="333"/>
      <c r="DZE1421" s="333"/>
      <c r="DZF1421" s="333"/>
      <c r="DZG1421" s="333"/>
      <c r="DZH1421" s="333"/>
      <c r="DZI1421" s="333"/>
      <c r="DZJ1421" s="333"/>
      <c r="DZK1421" s="333"/>
      <c r="DZL1421" s="333"/>
      <c r="DZM1421" s="333"/>
      <c r="DZN1421" s="333"/>
      <c r="DZO1421" s="333"/>
      <c r="DZP1421" s="333"/>
      <c r="DZQ1421" s="333"/>
      <c r="DZR1421" s="333"/>
      <c r="DZS1421" s="333"/>
      <c r="DZT1421" s="333"/>
      <c r="DZU1421" s="333"/>
      <c r="DZV1421" s="333"/>
      <c r="DZW1421" s="333"/>
      <c r="DZX1421" s="333"/>
      <c r="DZY1421" s="333"/>
      <c r="DZZ1421" s="333"/>
      <c r="EAA1421" s="333"/>
      <c r="EAB1421" s="333"/>
      <c r="EAC1421" s="333"/>
      <c r="EAD1421" s="333"/>
      <c r="EAE1421" s="333"/>
      <c r="EAF1421" s="333"/>
      <c r="EAG1421" s="333"/>
      <c r="EAH1421" s="333"/>
      <c r="EAI1421" s="333"/>
      <c r="EAJ1421" s="333"/>
      <c r="EAK1421" s="333"/>
      <c r="EAL1421" s="333"/>
      <c r="EAM1421" s="333"/>
      <c r="EAN1421" s="333"/>
      <c r="EAO1421" s="333"/>
      <c r="EAP1421" s="333"/>
      <c r="EAQ1421" s="333"/>
      <c r="EAR1421" s="333"/>
      <c r="EAS1421" s="333"/>
      <c r="EAT1421" s="333"/>
      <c r="EAU1421" s="333"/>
      <c r="EAV1421" s="333"/>
      <c r="EAW1421" s="333"/>
      <c r="EAX1421" s="333"/>
      <c r="EAY1421" s="333"/>
      <c r="EAZ1421" s="333"/>
      <c r="EBA1421" s="333"/>
      <c r="EBB1421" s="333"/>
      <c r="EBC1421" s="333"/>
      <c r="EBD1421" s="333"/>
      <c r="EBE1421" s="333"/>
      <c r="EBF1421" s="333"/>
      <c r="EBG1421" s="333"/>
      <c r="EBH1421" s="333"/>
      <c r="EBI1421" s="333"/>
      <c r="EBJ1421" s="333"/>
      <c r="EBK1421" s="333"/>
      <c r="EBL1421" s="333"/>
      <c r="EBM1421" s="333"/>
      <c r="EBN1421" s="333"/>
      <c r="EBO1421" s="333"/>
      <c r="EBP1421" s="333"/>
      <c r="EBQ1421" s="333"/>
      <c r="EBR1421" s="333"/>
      <c r="EBS1421" s="333"/>
      <c r="EBT1421" s="333"/>
      <c r="EBU1421" s="333"/>
      <c r="EBV1421" s="333"/>
      <c r="EBW1421" s="333"/>
      <c r="EBX1421" s="333"/>
      <c r="EBY1421" s="333"/>
      <c r="EBZ1421" s="333"/>
      <c r="ECA1421" s="333"/>
      <c r="ECB1421" s="333"/>
      <c r="ECC1421" s="333"/>
      <c r="ECD1421" s="333"/>
      <c r="ECE1421" s="333"/>
      <c r="ECF1421" s="333"/>
      <c r="ECG1421" s="333"/>
      <c r="ECH1421" s="333"/>
      <c r="ECI1421" s="333"/>
      <c r="ECJ1421" s="333"/>
      <c r="ECK1421" s="333"/>
      <c r="ECL1421" s="333"/>
      <c r="ECM1421" s="333"/>
      <c r="ECN1421" s="333"/>
      <c r="ECO1421" s="333"/>
      <c r="ECP1421" s="333"/>
      <c r="ECQ1421" s="333"/>
      <c r="ECR1421" s="333"/>
      <c r="ECS1421" s="333"/>
      <c r="ECT1421" s="333"/>
      <c r="ECU1421" s="333"/>
      <c r="ECV1421" s="333"/>
      <c r="ECW1421" s="333"/>
      <c r="ECX1421" s="333"/>
      <c r="ECY1421" s="333"/>
      <c r="ECZ1421" s="333"/>
      <c r="EDA1421" s="333"/>
      <c r="EDB1421" s="333"/>
      <c r="EDC1421" s="333"/>
      <c r="EDD1421" s="333"/>
      <c r="EDE1421" s="333"/>
      <c r="EDF1421" s="333"/>
      <c r="EDG1421" s="333"/>
      <c r="EDH1421" s="333"/>
      <c r="EDI1421" s="333"/>
      <c r="EDJ1421" s="333"/>
      <c r="EDK1421" s="333"/>
      <c r="EDL1421" s="333"/>
      <c r="EDM1421" s="333"/>
      <c r="EDN1421" s="333"/>
      <c r="EDO1421" s="333"/>
      <c r="EDP1421" s="333"/>
      <c r="EDQ1421" s="333"/>
      <c r="EDR1421" s="333"/>
      <c r="EDS1421" s="333"/>
      <c r="EDT1421" s="333"/>
      <c r="EDU1421" s="333"/>
      <c r="EDV1421" s="333"/>
      <c r="EDW1421" s="333"/>
      <c r="EDX1421" s="333"/>
      <c r="EDY1421" s="333"/>
      <c r="EDZ1421" s="333"/>
      <c r="EEA1421" s="333"/>
      <c r="EEB1421" s="333"/>
      <c r="EEC1421" s="333"/>
      <c r="EED1421" s="333"/>
      <c r="EEE1421" s="333"/>
      <c r="EEF1421" s="333"/>
      <c r="EEG1421" s="333"/>
      <c r="EEH1421" s="333"/>
      <c r="EEI1421" s="333"/>
      <c r="EEJ1421" s="333"/>
      <c r="EEK1421" s="333"/>
      <c r="EEL1421" s="333"/>
      <c r="EEM1421" s="333"/>
      <c r="EEN1421" s="333"/>
      <c r="EEO1421" s="333"/>
      <c r="EEP1421" s="333"/>
      <c r="EEQ1421" s="333"/>
      <c r="EER1421" s="333"/>
      <c r="EES1421" s="333"/>
      <c r="EET1421" s="333"/>
      <c r="EEU1421" s="333"/>
      <c r="EEV1421" s="333"/>
      <c r="EEW1421" s="333"/>
      <c r="EEX1421" s="333"/>
      <c r="EEY1421" s="333"/>
      <c r="EEZ1421" s="333"/>
      <c r="EFA1421" s="333"/>
      <c r="EFB1421" s="333"/>
      <c r="EFC1421" s="333"/>
      <c r="EFD1421" s="333"/>
      <c r="EFE1421" s="333"/>
      <c r="EFF1421" s="333"/>
      <c r="EFG1421" s="333"/>
      <c r="EFH1421" s="333"/>
      <c r="EFI1421" s="333"/>
      <c r="EFJ1421" s="333"/>
      <c r="EFK1421" s="333"/>
      <c r="EFL1421" s="333"/>
      <c r="EFM1421" s="333"/>
      <c r="EFN1421" s="333"/>
      <c r="EFO1421" s="333"/>
      <c r="EFP1421" s="333"/>
      <c r="EFQ1421" s="333"/>
      <c r="EFR1421" s="333"/>
      <c r="EFS1421" s="333"/>
      <c r="EFT1421" s="333"/>
      <c r="EFU1421" s="333"/>
      <c r="EFV1421" s="333"/>
      <c r="EFW1421" s="333"/>
      <c r="EFX1421" s="333"/>
      <c r="EFY1421" s="333"/>
      <c r="EFZ1421" s="333"/>
      <c r="EGA1421" s="333"/>
      <c r="EGB1421" s="333"/>
      <c r="EGC1421" s="333"/>
      <c r="EGD1421" s="333"/>
      <c r="EGE1421" s="333"/>
      <c r="EGF1421" s="333"/>
      <c r="EGG1421" s="333"/>
      <c r="EGH1421" s="333"/>
      <c r="EGI1421" s="333"/>
      <c r="EGJ1421" s="333"/>
      <c r="EGK1421" s="333"/>
      <c r="EGL1421" s="333"/>
      <c r="EGM1421" s="333"/>
      <c r="EGN1421" s="333"/>
      <c r="EGO1421" s="333"/>
      <c r="EGP1421" s="333"/>
      <c r="EGQ1421" s="333"/>
      <c r="EGR1421" s="333"/>
      <c r="EGS1421" s="333"/>
      <c r="EGT1421" s="333"/>
      <c r="EGU1421" s="333"/>
      <c r="EGV1421" s="333"/>
      <c r="EGW1421" s="333"/>
      <c r="EGX1421" s="333"/>
      <c r="EGY1421" s="333"/>
      <c r="EGZ1421" s="333"/>
      <c r="EHA1421" s="333"/>
      <c r="EHB1421" s="333"/>
      <c r="EHC1421" s="333"/>
      <c r="EHD1421" s="333"/>
      <c r="EHE1421" s="333"/>
      <c r="EHF1421" s="333"/>
      <c r="EHG1421" s="333"/>
      <c r="EHH1421" s="333"/>
      <c r="EHI1421" s="333"/>
      <c r="EHJ1421" s="333"/>
      <c r="EHK1421" s="333"/>
      <c r="EHL1421" s="333"/>
      <c r="EHM1421" s="333"/>
      <c r="EHN1421" s="333"/>
      <c r="EHO1421" s="333"/>
      <c r="EHP1421" s="333"/>
      <c r="EHQ1421" s="333"/>
      <c r="EHR1421" s="333"/>
      <c r="EHS1421" s="333"/>
      <c r="EHT1421" s="333"/>
      <c r="EHU1421" s="333"/>
      <c r="EHV1421" s="333"/>
      <c r="EHW1421" s="333"/>
      <c r="EHX1421" s="333"/>
      <c r="EHY1421" s="333"/>
      <c r="EHZ1421" s="333"/>
      <c r="EIA1421" s="333"/>
      <c r="EIB1421" s="333"/>
      <c r="EIC1421" s="333"/>
      <c r="EID1421" s="333"/>
      <c r="EIE1421" s="333"/>
      <c r="EIF1421" s="333"/>
      <c r="EIG1421" s="333"/>
      <c r="EIH1421" s="333"/>
      <c r="EII1421" s="333"/>
      <c r="EIJ1421" s="333"/>
      <c r="EIK1421" s="333"/>
      <c r="EIL1421" s="333"/>
      <c r="EIM1421" s="333"/>
      <c r="EIN1421" s="333"/>
      <c r="EIO1421" s="333"/>
      <c r="EIP1421" s="333"/>
      <c r="EIQ1421" s="333"/>
      <c r="EIR1421" s="333"/>
      <c r="EIS1421" s="333"/>
      <c r="EIT1421" s="333"/>
      <c r="EIU1421" s="333"/>
      <c r="EIV1421" s="333"/>
      <c r="EIW1421" s="333"/>
      <c r="EIX1421" s="333"/>
      <c r="EIY1421" s="333"/>
      <c r="EIZ1421" s="333"/>
      <c r="EJA1421" s="333"/>
      <c r="EJB1421" s="333"/>
      <c r="EJC1421" s="333"/>
      <c r="EJD1421" s="333"/>
      <c r="EJE1421" s="333"/>
      <c r="EJF1421" s="333"/>
      <c r="EJG1421" s="333"/>
      <c r="EJH1421" s="333"/>
      <c r="EJI1421" s="333"/>
      <c r="EJJ1421" s="333"/>
      <c r="EJK1421" s="333"/>
      <c r="EJL1421" s="333"/>
      <c r="EJM1421" s="333"/>
      <c r="EJN1421" s="333"/>
      <c r="EJO1421" s="333"/>
      <c r="EJP1421" s="333"/>
      <c r="EJQ1421" s="333"/>
      <c r="EJR1421" s="333"/>
      <c r="EJS1421" s="333"/>
      <c r="EJT1421" s="333"/>
      <c r="EJU1421" s="333"/>
      <c r="EJV1421" s="333"/>
      <c r="EJW1421" s="333"/>
      <c r="EJX1421" s="333"/>
      <c r="EJY1421" s="333"/>
      <c r="EJZ1421" s="333"/>
      <c r="EKA1421" s="333"/>
      <c r="EKB1421" s="333"/>
      <c r="EKC1421" s="333"/>
      <c r="EKD1421" s="333"/>
      <c r="EKE1421" s="333"/>
      <c r="EKF1421" s="333"/>
      <c r="EKG1421" s="333"/>
      <c r="EKH1421" s="333"/>
      <c r="EKI1421" s="333"/>
      <c r="EKJ1421" s="333"/>
      <c r="EKK1421" s="333"/>
      <c r="EKL1421" s="333"/>
      <c r="EKM1421" s="333"/>
      <c r="EKN1421" s="333"/>
      <c r="EKO1421" s="333"/>
      <c r="EKP1421" s="333"/>
      <c r="EKQ1421" s="333"/>
      <c r="EKR1421" s="333"/>
      <c r="EKS1421" s="333"/>
      <c r="EKT1421" s="333"/>
      <c r="EKU1421" s="333"/>
      <c r="EKV1421" s="333"/>
      <c r="EKW1421" s="333"/>
      <c r="EKX1421" s="333"/>
      <c r="EKY1421" s="333"/>
      <c r="EKZ1421" s="333"/>
      <c r="ELA1421" s="333"/>
      <c r="ELB1421" s="333"/>
      <c r="ELC1421" s="333"/>
      <c r="ELD1421" s="333"/>
      <c r="ELE1421" s="333"/>
      <c r="ELF1421" s="333"/>
      <c r="ELG1421" s="333"/>
      <c r="ELH1421" s="333"/>
      <c r="ELI1421" s="333"/>
      <c r="ELJ1421" s="333"/>
      <c r="ELK1421" s="333"/>
      <c r="ELL1421" s="333"/>
      <c r="ELM1421" s="333"/>
      <c r="ELN1421" s="333"/>
      <c r="ELO1421" s="333"/>
      <c r="ELP1421" s="333"/>
      <c r="ELQ1421" s="333"/>
      <c r="ELR1421" s="333"/>
      <c r="ELS1421" s="333"/>
      <c r="ELT1421" s="333"/>
      <c r="ELU1421" s="333"/>
      <c r="ELV1421" s="333"/>
      <c r="ELW1421" s="333"/>
      <c r="ELX1421" s="333"/>
      <c r="ELY1421" s="333"/>
      <c r="ELZ1421" s="333"/>
      <c r="EMA1421" s="333"/>
      <c r="EMB1421" s="333"/>
      <c r="EMC1421" s="333"/>
      <c r="EMD1421" s="333"/>
      <c r="EME1421" s="333"/>
      <c r="EMF1421" s="333"/>
      <c r="EMG1421" s="333"/>
      <c r="EMH1421" s="333"/>
      <c r="EMI1421" s="333"/>
      <c r="EMJ1421" s="333"/>
      <c r="EMK1421" s="333"/>
      <c r="EML1421" s="333"/>
      <c r="EMM1421" s="333"/>
      <c r="EMN1421" s="333"/>
      <c r="EMO1421" s="333"/>
      <c r="EMP1421" s="333"/>
      <c r="EMQ1421" s="333"/>
      <c r="EMR1421" s="333"/>
      <c r="EMS1421" s="333"/>
      <c r="EMT1421" s="333"/>
      <c r="EMU1421" s="333"/>
      <c r="EMV1421" s="333"/>
      <c r="EMW1421" s="333"/>
      <c r="EMX1421" s="333"/>
      <c r="EMY1421" s="333"/>
      <c r="EMZ1421" s="333"/>
      <c r="ENA1421" s="333"/>
      <c r="ENB1421" s="333"/>
      <c r="ENC1421" s="333"/>
      <c r="END1421" s="333"/>
      <c r="ENE1421" s="333"/>
      <c r="ENF1421" s="333"/>
      <c r="ENG1421" s="333"/>
      <c r="ENH1421" s="333"/>
      <c r="ENI1421" s="333"/>
      <c r="ENJ1421" s="333"/>
      <c r="ENK1421" s="333"/>
      <c r="ENL1421" s="333"/>
      <c r="ENM1421" s="333"/>
      <c r="ENN1421" s="333"/>
      <c r="ENO1421" s="333"/>
      <c r="ENP1421" s="333"/>
      <c r="ENQ1421" s="333"/>
      <c r="ENR1421" s="333"/>
      <c r="ENS1421" s="333"/>
      <c r="ENT1421" s="333"/>
      <c r="ENU1421" s="333"/>
      <c r="ENV1421" s="333"/>
      <c r="ENW1421" s="333"/>
      <c r="ENX1421" s="333"/>
      <c r="ENY1421" s="333"/>
      <c r="ENZ1421" s="333"/>
      <c r="EOA1421" s="333"/>
      <c r="EOB1421" s="333"/>
      <c r="EOC1421" s="333"/>
      <c r="EOD1421" s="333"/>
      <c r="EOE1421" s="333"/>
      <c r="EOF1421" s="333"/>
      <c r="EOG1421" s="333"/>
      <c r="EOH1421" s="333"/>
      <c r="EOI1421" s="333"/>
      <c r="EOJ1421" s="333"/>
      <c r="EOK1421" s="333"/>
      <c r="EOL1421" s="333"/>
      <c r="EOM1421" s="333"/>
      <c r="EON1421" s="333"/>
      <c r="EOO1421" s="333"/>
      <c r="EOP1421" s="333"/>
      <c r="EOQ1421" s="333"/>
      <c r="EOR1421" s="333"/>
      <c r="EOS1421" s="333"/>
      <c r="EOT1421" s="333"/>
      <c r="EOU1421" s="333"/>
      <c r="EOV1421" s="333"/>
      <c r="EOW1421" s="333"/>
      <c r="EOX1421" s="333"/>
      <c r="EOY1421" s="333"/>
      <c r="EOZ1421" s="333"/>
      <c r="EPA1421" s="333"/>
      <c r="EPB1421" s="333"/>
      <c r="EPC1421" s="333"/>
      <c r="EPD1421" s="333"/>
      <c r="EPE1421" s="333"/>
      <c r="EPF1421" s="333"/>
      <c r="EPG1421" s="333"/>
      <c r="EPH1421" s="333"/>
      <c r="EPI1421" s="333"/>
      <c r="EPJ1421" s="333"/>
      <c r="EPK1421" s="333"/>
      <c r="EPL1421" s="333"/>
      <c r="EPM1421" s="333"/>
      <c r="EPN1421" s="333"/>
      <c r="EPO1421" s="333"/>
      <c r="EPP1421" s="333"/>
      <c r="EPQ1421" s="333"/>
      <c r="EPR1421" s="333"/>
      <c r="EPS1421" s="333"/>
      <c r="EPT1421" s="333"/>
      <c r="EPU1421" s="333"/>
      <c r="EPV1421" s="333"/>
      <c r="EPW1421" s="333"/>
      <c r="EPX1421" s="333"/>
      <c r="EPY1421" s="333"/>
      <c r="EPZ1421" s="333"/>
      <c r="EQA1421" s="333"/>
      <c r="EQB1421" s="333"/>
      <c r="EQC1421" s="333"/>
      <c r="EQD1421" s="333"/>
      <c r="EQE1421" s="333"/>
      <c r="EQF1421" s="333"/>
      <c r="EQG1421" s="333"/>
      <c r="EQH1421" s="333"/>
      <c r="EQI1421" s="333"/>
      <c r="EQJ1421" s="333"/>
      <c r="EQK1421" s="333"/>
      <c r="EQL1421" s="333"/>
      <c r="EQM1421" s="333"/>
      <c r="EQN1421" s="333"/>
      <c r="EQO1421" s="333"/>
      <c r="EQP1421" s="333"/>
      <c r="EQQ1421" s="333"/>
      <c r="EQR1421" s="333"/>
      <c r="EQS1421" s="333"/>
      <c r="EQT1421" s="333"/>
      <c r="EQU1421" s="333"/>
      <c r="EQV1421" s="333"/>
      <c r="EQW1421" s="333"/>
      <c r="EQX1421" s="333"/>
      <c r="EQY1421" s="333"/>
      <c r="EQZ1421" s="333"/>
      <c r="ERA1421" s="333"/>
      <c r="ERB1421" s="333"/>
      <c r="ERC1421" s="333"/>
      <c r="ERD1421" s="333"/>
      <c r="ERE1421" s="333"/>
      <c r="ERF1421" s="333"/>
      <c r="ERG1421" s="333"/>
      <c r="ERH1421" s="333"/>
      <c r="ERI1421" s="333"/>
      <c r="ERJ1421" s="333"/>
      <c r="ERK1421" s="333"/>
      <c r="ERL1421" s="333"/>
      <c r="ERM1421" s="333"/>
      <c r="ERN1421" s="333"/>
      <c r="ERO1421" s="333"/>
      <c r="ERP1421" s="333"/>
      <c r="ERQ1421" s="333"/>
      <c r="ERR1421" s="333"/>
      <c r="ERS1421" s="333"/>
      <c r="ERT1421" s="333"/>
      <c r="ERU1421" s="333"/>
      <c r="ERV1421" s="333"/>
      <c r="ERW1421" s="333"/>
      <c r="ERX1421" s="333"/>
      <c r="ERY1421" s="333"/>
      <c r="ERZ1421" s="333"/>
      <c r="ESA1421" s="333"/>
      <c r="ESB1421" s="333"/>
      <c r="ESC1421" s="333"/>
      <c r="ESD1421" s="333"/>
      <c r="ESE1421" s="333"/>
      <c r="ESF1421" s="333"/>
      <c r="ESG1421" s="333"/>
      <c r="ESH1421" s="333"/>
      <c r="ESI1421" s="333"/>
      <c r="ESJ1421" s="333"/>
      <c r="ESK1421" s="333"/>
      <c r="ESL1421" s="333"/>
      <c r="ESM1421" s="333"/>
      <c r="ESN1421" s="333"/>
      <c r="ESO1421" s="333"/>
      <c r="ESP1421" s="333"/>
      <c r="ESQ1421" s="333"/>
      <c r="ESR1421" s="333"/>
      <c r="ESS1421" s="333"/>
      <c r="EST1421" s="333"/>
      <c r="ESU1421" s="333"/>
      <c r="ESV1421" s="333"/>
      <c r="ESW1421" s="333"/>
      <c r="ESX1421" s="333"/>
      <c r="ESY1421" s="333"/>
      <c r="ESZ1421" s="333"/>
      <c r="ETA1421" s="333"/>
      <c r="ETB1421" s="333"/>
      <c r="ETC1421" s="333"/>
      <c r="ETD1421" s="333"/>
      <c r="ETE1421" s="333"/>
      <c r="ETF1421" s="333"/>
      <c r="ETG1421" s="333"/>
      <c r="ETH1421" s="333"/>
      <c r="ETI1421" s="333"/>
      <c r="ETJ1421" s="333"/>
      <c r="ETK1421" s="333"/>
      <c r="ETL1421" s="333"/>
      <c r="ETM1421" s="333"/>
      <c r="ETN1421" s="333"/>
      <c r="ETO1421" s="333"/>
      <c r="ETP1421" s="333"/>
      <c r="ETQ1421" s="333"/>
      <c r="ETR1421" s="333"/>
      <c r="ETS1421" s="333"/>
      <c r="ETT1421" s="333"/>
      <c r="ETU1421" s="333"/>
      <c r="ETV1421" s="333"/>
      <c r="ETW1421" s="333"/>
      <c r="ETX1421" s="333"/>
      <c r="ETY1421" s="333"/>
      <c r="ETZ1421" s="333"/>
      <c r="EUA1421" s="333"/>
      <c r="EUB1421" s="333"/>
      <c r="EUC1421" s="333"/>
      <c r="EUD1421" s="333"/>
      <c r="EUE1421" s="333"/>
      <c r="EUF1421" s="333"/>
      <c r="EUG1421" s="333"/>
      <c r="EUH1421" s="333"/>
      <c r="EUI1421" s="333"/>
      <c r="EUJ1421" s="333"/>
      <c r="EUK1421" s="333"/>
      <c r="EUL1421" s="333"/>
      <c r="EUM1421" s="333"/>
      <c r="EUN1421" s="333"/>
      <c r="EUO1421" s="333"/>
      <c r="EUP1421" s="333"/>
      <c r="EUQ1421" s="333"/>
      <c r="EUR1421" s="333"/>
      <c r="EUS1421" s="333"/>
      <c r="EUT1421" s="333"/>
      <c r="EUU1421" s="333"/>
      <c r="EUV1421" s="333"/>
      <c r="EUW1421" s="333"/>
      <c r="EUX1421" s="333"/>
      <c r="EUY1421" s="333"/>
      <c r="EUZ1421" s="333"/>
      <c r="EVA1421" s="333"/>
      <c r="EVB1421" s="333"/>
      <c r="EVC1421" s="333"/>
      <c r="EVD1421" s="333"/>
      <c r="EVE1421" s="333"/>
      <c r="EVF1421" s="333"/>
      <c r="EVG1421" s="333"/>
      <c r="EVH1421" s="333"/>
      <c r="EVI1421" s="333"/>
      <c r="EVJ1421" s="333"/>
      <c r="EVK1421" s="333"/>
      <c r="EVL1421" s="333"/>
      <c r="EVM1421" s="333"/>
      <c r="EVN1421" s="333"/>
      <c r="EVO1421" s="333"/>
      <c r="EVP1421" s="333"/>
      <c r="EVQ1421" s="333"/>
      <c r="EVR1421" s="333"/>
      <c r="EVS1421" s="333"/>
      <c r="EVT1421" s="333"/>
      <c r="EVU1421" s="333"/>
      <c r="EVV1421" s="333"/>
      <c r="EVW1421" s="333"/>
      <c r="EVX1421" s="333"/>
      <c r="EVY1421" s="333"/>
      <c r="EVZ1421" s="333"/>
      <c r="EWA1421" s="333"/>
      <c r="EWB1421" s="333"/>
      <c r="EWC1421" s="333"/>
      <c r="EWD1421" s="333"/>
      <c r="EWE1421" s="333"/>
      <c r="EWF1421" s="333"/>
      <c r="EWG1421" s="333"/>
      <c r="EWH1421" s="333"/>
      <c r="EWI1421" s="333"/>
      <c r="EWJ1421" s="333"/>
      <c r="EWK1421" s="333"/>
      <c r="EWL1421" s="333"/>
      <c r="EWM1421" s="333"/>
      <c r="EWN1421" s="333"/>
      <c r="EWO1421" s="333"/>
      <c r="EWP1421" s="333"/>
      <c r="EWQ1421" s="333"/>
      <c r="EWR1421" s="333"/>
      <c r="EWS1421" s="333"/>
      <c r="EWT1421" s="333"/>
      <c r="EWU1421" s="333"/>
      <c r="EWV1421" s="333"/>
      <c r="EWW1421" s="333"/>
      <c r="EWX1421" s="333"/>
      <c r="EWY1421" s="333"/>
      <c r="EWZ1421" s="333"/>
      <c r="EXA1421" s="333"/>
      <c r="EXB1421" s="333"/>
      <c r="EXC1421" s="333"/>
      <c r="EXD1421" s="333"/>
      <c r="EXE1421" s="333"/>
      <c r="EXF1421" s="333"/>
      <c r="EXG1421" s="333"/>
      <c r="EXH1421" s="333"/>
      <c r="EXI1421" s="333"/>
      <c r="EXJ1421" s="333"/>
      <c r="EXK1421" s="333"/>
      <c r="EXL1421" s="333"/>
      <c r="EXM1421" s="333"/>
      <c r="EXN1421" s="333"/>
      <c r="EXO1421" s="333"/>
      <c r="EXP1421" s="333"/>
      <c r="EXQ1421" s="333"/>
      <c r="EXR1421" s="333"/>
      <c r="EXS1421" s="333"/>
      <c r="EXT1421" s="333"/>
      <c r="EXU1421" s="333"/>
      <c r="EXV1421" s="333"/>
      <c r="EXW1421" s="333"/>
      <c r="EXX1421" s="333"/>
      <c r="EXY1421" s="333"/>
      <c r="EXZ1421" s="333"/>
      <c r="EYA1421" s="333"/>
      <c r="EYB1421" s="333"/>
      <c r="EYC1421" s="333"/>
      <c r="EYD1421" s="333"/>
      <c r="EYE1421" s="333"/>
      <c r="EYF1421" s="333"/>
      <c r="EYG1421" s="333"/>
      <c r="EYH1421" s="333"/>
      <c r="EYI1421" s="333"/>
      <c r="EYJ1421" s="333"/>
      <c r="EYK1421" s="333"/>
      <c r="EYL1421" s="333"/>
      <c r="EYM1421" s="333"/>
      <c r="EYN1421" s="333"/>
      <c r="EYO1421" s="333"/>
      <c r="EYP1421" s="333"/>
      <c r="EYQ1421" s="333"/>
      <c r="EYR1421" s="333"/>
      <c r="EYS1421" s="333"/>
      <c r="EYT1421" s="333"/>
      <c r="EYU1421" s="333"/>
      <c r="EYV1421" s="333"/>
      <c r="EYW1421" s="333"/>
      <c r="EYX1421" s="333"/>
      <c r="EYY1421" s="333"/>
      <c r="EYZ1421" s="333"/>
      <c r="EZA1421" s="333"/>
      <c r="EZB1421" s="333"/>
      <c r="EZC1421" s="333"/>
      <c r="EZD1421" s="333"/>
      <c r="EZE1421" s="333"/>
      <c r="EZF1421" s="333"/>
      <c r="EZG1421" s="333"/>
      <c r="EZH1421" s="333"/>
      <c r="EZI1421" s="333"/>
      <c r="EZJ1421" s="333"/>
      <c r="EZK1421" s="333"/>
      <c r="EZL1421" s="333"/>
      <c r="EZM1421" s="333"/>
      <c r="EZN1421" s="333"/>
      <c r="EZO1421" s="333"/>
      <c r="EZP1421" s="333"/>
      <c r="EZQ1421" s="333"/>
      <c r="EZR1421" s="333"/>
      <c r="EZS1421" s="333"/>
      <c r="EZT1421" s="333"/>
      <c r="EZU1421" s="333"/>
      <c r="EZV1421" s="333"/>
      <c r="EZW1421" s="333"/>
      <c r="EZX1421" s="333"/>
      <c r="EZY1421" s="333"/>
      <c r="EZZ1421" s="333"/>
      <c r="FAA1421" s="333"/>
      <c r="FAB1421" s="333"/>
      <c r="FAC1421" s="333"/>
      <c r="FAD1421" s="333"/>
      <c r="FAE1421" s="333"/>
      <c r="FAF1421" s="333"/>
      <c r="FAG1421" s="333"/>
      <c r="FAH1421" s="333"/>
      <c r="FAI1421" s="333"/>
      <c r="FAJ1421" s="333"/>
      <c r="FAK1421" s="333"/>
      <c r="FAL1421" s="333"/>
      <c r="FAM1421" s="333"/>
      <c r="FAN1421" s="333"/>
      <c r="FAO1421" s="333"/>
      <c r="FAP1421" s="333"/>
      <c r="FAQ1421" s="333"/>
      <c r="FAR1421" s="333"/>
      <c r="FAS1421" s="333"/>
      <c r="FAT1421" s="333"/>
      <c r="FAU1421" s="333"/>
      <c r="FAV1421" s="333"/>
      <c r="FAW1421" s="333"/>
      <c r="FAX1421" s="333"/>
      <c r="FAY1421" s="333"/>
      <c r="FAZ1421" s="333"/>
      <c r="FBA1421" s="333"/>
      <c r="FBB1421" s="333"/>
      <c r="FBC1421" s="333"/>
      <c r="FBD1421" s="333"/>
      <c r="FBE1421" s="333"/>
      <c r="FBF1421" s="333"/>
      <c r="FBG1421" s="333"/>
      <c r="FBH1421" s="333"/>
      <c r="FBI1421" s="333"/>
      <c r="FBJ1421" s="333"/>
      <c r="FBK1421" s="333"/>
      <c r="FBL1421" s="333"/>
      <c r="FBM1421" s="333"/>
      <c r="FBN1421" s="333"/>
      <c r="FBO1421" s="333"/>
      <c r="FBP1421" s="333"/>
      <c r="FBQ1421" s="333"/>
      <c r="FBR1421" s="333"/>
      <c r="FBS1421" s="333"/>
      <c r="FBT1421" s="333"/>
      <c r="FBU1421" s="333"/>
      <c r="FBV1421" s="333"/>
      <c r="FBW1421" s="333"/>
      <c r="FBX1421" s="333"/>
      <c r="FBY1421" s="333"/>
      <c r="FBZ1421" s="333"/>
      <c r="FCA1421" s="333"/>
      <c r="FCB1421" s="333"/>
      <c r="FCC1421" s="333"/>
      <c r="FCD1421" s="333"/>
      <c r="FCE1421" s="333"/>
      <c r="FCF1421" s="333"/>
      <c r="FCG1421" s="333"/>
      <c r="FCH1421" s="333"/>
      <c r="FCI1421" s="333"/>
      <c r="FCJ1421" s="333"/>
      <c r="FCK1421" s="333"/>
      <c r="FCL1421" s="333"/>
      <c r="FCM1421" s="333"/>
      <c r="FCN1421" s="333"/>
      <c r="FCO1421" s="333"/>
      <c r="FCP1421" s="333"/>
      <c r="FCQ1421" s="333"/>
      <c r="FCR1421" s="333"/>
      <c r="FCS1421" s="333"/>
      <c r="FCT1421" s="333"/>
      <c r="FCU1421" s="333"/>
      <c r="FCV1421" s="333"/>
      <c r="FCW1421" s="333"/>
      <c r="FCX1421" s="333"/>
      <c r="FCY1421" s="333"/>
      <c r="FCZ1421" s="333"/>
      <c r="FDA1421" s="333"/>
      <c r="FDB1421" s="333"/>
      <c r="FDC1421" s="333"/>
      <c r="FDD1421" s="333"/>
      <c r="FDE1421" s="333"/>
      <c r="FDF1421" s="333"/>
      <c r="FDG1421" s="333"/>
      <c r="FDH1421" s="333"/>
      <c r="FDI1421" s="333"/>
      <c r="FDJ1421" s="333"/>
      <c r="FDK1421" s="333"/>
      <c r="FDL1421" s="333"/>
      <c r="FDM1421" s="333"/>
      <c r="FDN1421" s="333"/>
      <c r="FDO1421" s="333"/>
      <c r="FDP1421" s="333"/>
      <c r="FDQ1421" s="333"/>
      <c r="FDR1421" s="333"/>
      <c r="FDS1421" s="333"/>
      <c r="FDT1421" s="333"/>
      <c r="FDU1421" s="333"/>
      <c r="FDV1421" s="333"/>
      <c r="FDW1421" s="333"/>
      <c r="FDX1421" s="333"/>
      <c r="FDY1421" s="333"/>
      <c r="FDZ1421" s="333"/>
      <c r="FEA1421" s="333"/>
      <c r="FEB1421" s="333"/>
      <c r="FEC1421" s="333"/>
      <c r="FED1421" s="333"/>
      <c r="FEE1421" s="333"/>
      <c r="FEF1421" s="333"/>
      <c r="FEG1421" s="333"/>
      <c r="FEH1421" s="333"/>
      <c r="FEI1421" s="333"/>
      <c r="FEJ1421" s="333"/>
      <c r="FEK1421" s="333"/>
      <c r="FEL1421" s="333"/>
      <c r="FEM1421" s="333"/>
      <c r="FEN1421" s="333"/>
      <c r="FEO1421" s="333"/>
      <c r="FEP1421" s="333"/>
      <c r="FEQ1421" s="333"/>
      <c r="FER1421" s="333"/>
      <c r="FES1421" s="333"/>
      <c r="FET1421" s="333"/>
      <c r="FEU1421" s="333"/>
      <c r="FEV1421" s="333"/>
      <c r="FEW1421" s="333"/>
      <c r="FEX1421" s="333"/>
      <c r="FEY1421" s="333"/>
      <c r="FEZ1421" s="333"/>
      <c r="FFA1421" s="333"/>
      <c r="FFB1421" s="333"/>
      <c r="FFC1421" s="333"/>
      <c r="FFD1421" s="333"/>
      <c r="FFE1421" s="333"/>
      <c r="FFF1421" s="333"/>
      <c r="FFG1421" s="333"/>
      <c r="FFH1421" s="333"/>
      <c r="FFI1421" s="333"/>
      <c r="FFJ1421" s="333"/>
      <c r="FFK1421" s="333"/>
      <c r="FFL1421" s="333"/>
      <c r="FFM1421" s="333"/>
      <c r="FFN1421" s="333"/>
      <c r="FFO1421" s="333"/>
      <c r="FFP1421" s="333"/>
      <c r="FFQ1421" s="333"/>
      <c r="FFR1421" s="333"/>
      <c r="FFS1421" s="333"/>
      <c r="FFT1421" s="333"/>
      <c r="FFU1421" s="333"/>
      <c r="FFV1421" s="333"/>
      <c r="FFW1421" s="333"/>
      <c r="FFX1421" s="333"/>
      <c r="FFY1421" s="333"/>
      <c r="FFZ1421" s="333"/>
      <c r="FGA1421" s="333"/>
      <c r="FGB1421" s="333"/>
      <c r="FGC1421" s="333"/>
      <c r="FGD1421" s="333"/>
      <c r="FGE1421" s="333"/>
      <c r="FGF1421" s="333"/>
      <c r="FGG1421" s="333"/>
      <c r="FGH1421" s="333"/>
      <c r="FGI1421" s="333"/>
      <c r="FGJ1421" s="333"/>
      <c r="FGK1421" s="333"/>
      <c r="FGL1421" s="333"/>
      <c r="FGM1421" s="333"/>
      <c r="FGN1421" s="333"/>
      <c r="FGO1421" s="333"/>
      <c r="FGP1421" s="333"/>
      <c r="FGQ1421" s="333"/>
      <c r="FGR1421" s="333"/>
      <c r="FGS1421" s="333"/>
      <c r="FGT1421" s="333"/>
      <c r="FGU1421" s="333"/>
      <c r="FGV1421" s="333"/>
      <c r="FGW1421" s="333"/>
      <c r="FGX1421" s="333"/>
      <c r="FGY1421" s="333"/>
      <c r="FGZ1421" s="333"/>
      <c r="FHA1421" s="333"/>
      <c r="FHB1421" s="333"/>
      <c r="FHC1421" s="333"/>
      <c r="FHD1421" s="333"/>
      <c r="FHE1421" s="333"/>
      <c r="FHF1421" s="333"/>
      <c r="FHG1421" s="333"/>
      <c r="FHH1421" s="333"/>
      <c r="FHI1421" s="333"/>
      <c r="FHJ1421" s="333"/>
      <c r="FHK1421" s="333"/>
      <c r="FHL1421" s="333"/>
      <c r="FHM1421" s="333"/>
      <c r="FHN1421" s="333"/>
      <c r="FHO1421" s="333"/>
      <c r="FHP1421" s="333"/>
      <c r="FHQ1421" s="333"/>
      <c r="FHR1421" s="333"/>
      <c r="FHS1421" s="333"/>
      <c r="FHT1421" s="333"/>
      <c r="FHU1421" s="333"/>
      <c r="FHV1421" s="333"/>
      <c r="FHW1421" s="333"/>
      <c r="FHX1421" s="333"/>
      <c r="FHY1421" s="333"/>
      <c r="FHZ1421" s="333"/>
      <c r="FIA1421" s="333"/>
      <c r="FIB1421" s="333"/>
      <c r="FIC1421" s="333"/>
      <c r="FID1421" s="333"/>
      <c r="FIE1421" s="333"/>
      <c r="FIF1421" s="333"/>
      <c r="FIG1421" s="333"/>
      <c r="FIH1421" s="333"/>
      <c r="FII1421" s="333"/>
      <c r="FIJ1421" s="333"/>
      <c r="FIK1421" s="333"/>
      <c r="FIL1421" s="333"/>
      <c r="FIM1421" s="333"/>
      <c r="FIN1421" s="333"/>
      <c r="FIO1421" s="333"/>
      <c r="FIP1421" s="333"/>
      <c r="FIQ1421" s="333"/>
      <c r="FIR1421" s="333"/>
      <c r="FIS1421" s="333"/>
      <c r="FIT1421" s="333"/>
      <c r="FIU1421" s="333"/>
      <c r="FIV1421" s="333"/>
      <c r="FIW1421" s="333"/>
      <c r="FIX1421" s="333"/>
      <c r="FIY1421" s="333"/>
      <c r="FIZ1421" s="333"/>
      <c r="FJA1421" s="333"/>
      <c r="FJB1421" s="333"/>
      <c r="FJC1421" s="333"/>
      <c r="FJD1421" s="333"/>
      <c r="FJE1421" s="333"/>
      <c r="FJF1421" s="333"/>
      <c r="FJG1421" s="333"/>
      <c r="FJH1421" s="333"/>
      <c r="FJI1421" s="333"/>
      <c r="FJJ1421" s="333"/>
      <c r="FJK1421" s="333"/>
      <c r="FJL1421" s="333"/>
      <c r="FJM1421" s="333"/>
      <c r="FJN1421" s="333"/>
      <c r="FJO1421" s="333"/>
      <c r="FJP1421" s="333"/>
      <c r="FJQ1421" s="333"/>
      <c r="FJR1421" s="333"/>
      <c r="FJS1421" s="333"/>
      <c r="FJT1421" s="333"/>
      <c r="FJU1421" s="333"/>
      <c r="FJV1421" s="333"/>
      <c r="FJW1421" s="333"/>
      <c r="FJX1421" s="333"/>
      <c r="FJY1421" s="333"/>
      <c r="FJZ1421" s="333"/>
      <c r="FKA1421" s="333"/>
      <c r="FKB1421" s="333"/>
      <c r="FKC1421" s="333"/>
      <c r="FKD1421" s="333"/>
      <c r="FKE1421" s="333"/>
      <c r="FKF1421" s="333"/>
      <c r="FKG1421" s="333"/>
      <c r="FKH1421" s="333"/>
      <c r="FKI1421" s="333"/>
      <c r="FKJ1421" s="333"/>
      <c r="FKK1421" s="333"/>
      <c r="FKL1421" s="333"/>
      <c r="FKM1421" s="333"/>
      <c r="FKN1421" s="333"/>
      <c r="FKO1421" s="333"/>
      <c r="FKP1421" s="333"/>
      <c r="FKQ1421" s="333"/>
      <c r="FKR1421" s="333"/>
      <c r="FKS1421" s="333"/>
      <c r="FKT1421" s="333"/>
      <c r="FKU1421" s="333"/>
      <c r="FKV1421" s="333"/>
      <c r="FKW1421" s="333"/>
      <c r="FKX1421" s="333"/>
      <c r="FKY1421" s="333"/>
      <c r="FKZ1421" s="333"/>
      <c r="FLA1421" s="333"/>
      <c r="FLB1421" s="333"/>
      <c r="FLC1421" s="333"/>
      <c r="FLD1421" s="333"/>
      <c r="FLE1421" s="333"/>
      <c r="FLF1421" s="333"/>
      <c r="FLG1421" s="333"/>
      <c r="FLH1421" s="333"/>
      <c r="FLI1421" s="333"/>
      <c r="FLJ1421" s="333"/>
      <c r="FLK1421" s="333"/>
      <c r="FLL1421" s="333"/>
      <c r="FLM1421" s="333"/>
      <c r="FLN1421" s="333"/>
      <c r="FLO1421" s="333"/>
      <c r="FLP1421" s="333"/>
      <c r="FLQ1421" s="333"/>
      <c r="FLR1421" s="333"/>
      <c r="FLS1421" s="333"/>
      <c r="FLT1421" s="333"/>
      <c r="FLU1421" s="333"/>
      <c r="FLV1421" s="333"/>
      <c r="FLW1421" s="333"/>
      <c r="FLX1421" s="333"/>
      <c r="FLY1421" s="333"/>
      <c r="FLZ1421" s="333"/>
      <c r="FMA1421" s="333"/>
      <c r="FMB1421" s="333"/>
      <c r="FMC1421" s="333"/>
      <c r="FMD1421" s="333"/>
      <c r="FME1421" s="333"/>
      <c r="FMF1421" s="333"/>
      <c r="FMG1421" s="333"/>
      <c r="FMH1421" s="333"/>
      <c r="FMI1421" s="333"/>
      <c r="FMJ1421" s="333"/>
      <c r="FMK1421" s="333"/>
      <c r="FML1421" s="333"/>
      <c r="FMM1421" s="333"/>
      <c r="FMN1421" s="333"/>
      <c r="FMO1421" s="333"/>
      <c r="FMP1421" s="333"/>
      <c r="FMQ1421" s="333"/>
      <c r="FMR1421" s="333"/>
      <c r="FMS1421" s="333"/>
      <c r="FMT1421" s="333"/>
      <c r="FMU1421" s="333"/>
      <c r="FMV1421" s="333"/>
      <c r="FMW1421" s="333"/>
      <c r="FMX1421" s="333"/>
      <c r="FMY1421" s="333"/>
      <c r="FMZ1421" s="333"/>
      <c r="FNA1421" s="333"/>
      <c r="FNB1421" s="333"/>
      <c r="FNC1421" s="333"/>
      <c r="FND1421" s="333"/>
      <c r="FNE1421" s="333"/>
      <c r="FNF1421" s="333"/>
      <c r="FNG1421" s="333"/>
      <c r="FNH1421" s="333"/>
      <c r="FNI1421" s="333"/>
      <c r="FNJ1421" s="333"/>
      <c r="FNK1421" s="333"/>
      <c r="FNL1421" s="333"/>
      <c r="FNM1421" s="333"/>
      <c r="FNN1421" s="333"/>
      <c r="FNO1421" s="333"/>
      <c r="FNP1421" s="333"/>
      <c r="FNQ1421" s="333"/>
      <c r="FNR1421" s="333"/>
      <c r="FNS1421" s="333"/>
      <c r="FNT1421" s="333"/>
      <c r="FNU1421" s="333"/>
      <c r="FNV1421" s="333"/>
      <c r="FNW1421" s="333"/>
      <c r="FNX1421" s="333"/>
      <c r="FNY1421" s="333"/>
      <c r="FNZ1421" s="333"/>
      <c r="FOA1421" s="333"/>
      <c r="FOB1421" s="333"/>
      <c r="FOC1421" s="333"/>
      <c r="FOD1421" s="333"/>
      <c r="FOE1421" s="333"/>
      <c r="FOF1421" s="333"/>
      <c r="FOG1421" s="333"/>
      <c r="FOH1421" s="333"/>
      <c r="FOI1421" s="333"/>
      <c r="FOJ1421" s="333"/>
      <c r="FOK1421" s="333"/>
      <c r="FOL1421" s="333"/>
      <c r="FOM1421" s="333"/>
      <c r="FON1421" s="333"/>
      <c r="FOO1421" s="333"/>
      <c r="FOP1421" s="333"/>
      <c r="FOQ1421" s="333"/>
      <c r="FOR1421" s="333"/>
      <c r="FOS1421" s="333"/>
      <c r="FOT1421" s="333"/>
      <c r="FOU1421" s="333"/>
      <c r="FOV1421" s="333"/>
      <c r="FOW1421" s="333"/>
      <c r="FOX1421" s="333"/>
      <c r="FOY1421" s="333"/>
      <c r="FOZ1421" s="333"/>
      <c r="FPA1421" s="333"/>
      <c r="FPB1421" s="333"/>
      <c r="FPC1421" s="333"/>
      <c r="FPD1421" s="333"/>
      <c r="FPE1421" s="333"/>
      <c r="FPF1421" s="333"/>
      <c r="FPG1421" s="333"/>
      <c r="FPH1421" s="333"/>
      <c r="FPI1421" s="333"/>
      <c r="FPJ1421" s="333"/>
      <c r="FPK1421" s="333"/>
      <c r="FPL1421" s="333"/>
      <c r="FPM1421" s="333"/>
      <c r="FPN1421" s="333"/>
      <c r="FPO1421" s="333"/>
      <c r="FPP1421" s="333"/>
      <c r="FPQ1421" s="333"/>
      <c r="FPR1421" s="333"/>
      <c r="FPS1421" s="333"/>
      <c r="FPT1421" s="333"/>
      <c r="FPU1421" s="333"/>
      <c r="FPV1421" s="333"/>
      <c r="FPW1421" s="333"/>
      <c r="FPX1421" s="333"/>
      <c r="FPY1421" s="333"/>
      <c r="FPZ1421" s="333"/>
      <c r="FQA1421" s="333"/>
      <c r="FQB1421" s="333"/>
      <c r="FQC1421" s="333"/>
      <c r="FQD1421" s="333"/>
      <c r="FQE1421" s="333"/>
      <c r="FQF1421" s="333"/>
      <c r="FQG1421" s="333"/>
      <c r="FQH1421" s="333"/>
      <c r="FQI1421" s="333"/>
      <c r="FQJ1421" s="333"/>
      <c r="FQK1421" s="333"/>
      <c r="FQL1421" s="333"/>
      <c r="FQM1421" s="333"/>
      <c r="FQN1421" s="333"/>
      <c r="FQO1421" s="333"/>
      <c r="FQP1421" s="333"/>
      <c r="FQQ1421" s="333"/>
      <c r="FQR1421" s="333"/>
      <c r="FQS1421" s="333"/>
      <c r="FQT1421" s="333"/>
      <c r="FQU1421" s="333"/>
      <c r="FQV1421" s="333"/>
      <c r="FQW1421" s="333"/>
      <c r="FQX1421" s="333"/>
      <c r="FQY1421" s="333"/>
      <c r="FQZ1421" s="333"/>
      <c r="FRA1421" s="333"/>
      <c r="FRB1421" s="333"/>
      <c r="FRC1421" s="333"/>
      <c r="FRD1421" s="333"/>
      <c r="FRE1421" s="333"/>
      <c r="FRF1421" s="333"/>
      <c r="FRG1421" s="333"/>
      <c r="FRH1421" s="333"/>
      <c r="FRI1421" s="333"/>
      <c r="FRJ1421" s="333"/>
      <c r="FRK1421" s="333"/>
      <c r="FRL1421" s="333"/>
      <c r="FRM1421" s="333"/>
      <c r="FRN1421" s="333"/>
      <c r="FRO1421" s="333"/>
      <c r="FRP1421" s="333"/>
      <c r="FRQ1421" s="333"/>
      <c r="FRR1421" s="333"/>
      <c r="FRS1421" s="333"/>
      <c r="FRT1421" s="333"/>
      <c r="FRU1421" s="333"/>
      <c r="FRV1421" s="333"/>
      <c r="FRW1421" s="333"/>
      <c r="FRX1421" s="333"/>
      <c r="FRY1421" s="333"/>
      <c r="FRZ1421" s="333"/>
      <c r="FSA1421" s="333"/>
      <c r="FSB1421" s="333"/>
      <c r="FSC1421" s="333"/>
      <c r="FSD1421" s="333"/>
      <c r="FSE1421" s="333"/>
      <c r="FSF1421" s="333"/>
      <c r="FSG1421" s="333"/>
      <c r="FSH1421" s="333"/>
      <c r="FSI1421" s="333"/>
      <c r="FSJ1421" s="333"/>
      <c r="FSK1421" s="333"/>
      <c r="FSL1421" s="333"/>
      <c r="FSM1421" s="333"/>
      <c r="FSN1421" s="333"/>
      <c r="FSO1421" s="333"/>
      <c r="FSP1421" s="333"/>
      <c r="FSQ1421" s="333"/>
      <c r="FSR1421" s="333"/>
      <c r="FSS1421" s="333"/>
      <c r="FST1421" s="333"/>
      <c r="FSU1421" s="333"/>
      <c r="FSV1421" s="333"/>
      <c r="FSW1421" s="333"/>
      <c r="FSX1421" s="333"/>
      <c r="FSY1421" s="333"/>
      <c r="FSZ1421" s="333"/>
      <c r="FTA1421" s="333"/>
      <c r="FTB1421" s="333"/>
      <c r="FTC1421" s="333"/>
      <c r="FTD1421" s="333"/>
      <c r="FTE1421" s="333"/>
      <c r="FTF1421" s="333"/>
      <c r="FTG1421" s="333"/>
      <c r="FTH1421" s="333"/>
      <c r="FTI1421" s="333"/>
      <c r="FTJ1421" s="333"/>
      <c r="FTK1421" s="333"/>
      <c r="FTL1421" s="333"/>
      <c r="FTM1421" s="333"/>
      <c r="FTN1421" s="333"/>
      <c r="FTO1421" s="333"/>
      <c r="FTP1421" s="333"/>
      <c r="FTQ1421" s="333"/>
      <c r="FTR1421" s="333"/>
      <c r="FTS1421" s="333"/>
      <c r="FTT1421" s="333"/>
      <c r="FTU1421" s="333"/>
      <c r="FTV1421" s="333"/>
      <c r="FTW1421" s="333"/>
      <c r="FTX1421" s="333"/>
      <c r="FTY1421" s="333"/>
      <c r="FTZ1421" s="333"/>
      <c r="FUA1421" s="333"/>
      <c r="FUB1421" s="333"/>
      <c r="FUC1421" s="333"/>
      <c r="FUD1421" s="333"/>
      <c r="FUE1421" s="333"/>
      <c r="FUF1421" s="333"/>
      <c r="FUG1421" s="333"/>
      <c r="FUH1421" s="333"/>
      <c r="FUI1421" s="333"/>
      <c r="FUJ1421" s="333"/>
      <c r="FUK1421" s="333"/>
      <c r="FUL1421" s="333"/>
      <c r="FUM1421" s="333"/>
      <c r="FUN1421" s="333"/>
      <c r="FUO1421" s="333"/>
      <c r="FUP1421" s="333"/>
      <c r="FUQ1421" s="333"/>
      <c r="FUR1421" s="333"/>
      <c r="FUS1421" s="333"/>
      <c r="FUT1421" s="333"/>
      <c r="FUU1421" s="333"/>
      <c r="FUV1421" s="333"/>
      <c r="FUW1421" s="333"/>
      <c r="FUX1421" s="333"/>
      <c r="FUY1421" s="333"/>
      <c r="FUZ1421" s="333"/>
      <c r="FVA1421" s="333"/>
      <c r="FVB1421" s="333"/>
      <c r="FVC1421" s="333"/>
      <c r="FVD1421" s="333"/>
      <c r="FVE1421" s="333"/>
      <c r="FVF1421" s="333"/>
      <c r="FVG1421" s="333"/>
      <c r="FVH1421" s="333"/>
      <c r="FVI1421" s="333"/>
      <c r="FVJ1421" s="333"/>
      <c r="FVK1421" s="333"/>
      <c r="FVL1421" s="333"/>
      <c r="FVM1421" s="333"/>
      <c r="FVN1421" s="333"/>
      <c r="FVO1421" s="333"/>
      <c r="FVP1421" s="333"/>
      <c r="FVQ1421" s="333"/>
      <c r="FVR1421" s="333"/>
      <c r="FVS1421" s="333"/>
      <c r="FVT1421" s="333"/>
      <c r="FVU1421" s="333"/>
      <c r="FVV1421" s="333"/>
      <c r="FVW1421" s="333"/>
      <c r="FVX1421" s="333"/>
      <c r="FVY1421" s="333"/>
      <c r="FVZ1421" s="333"/>
      <c r="FWA1421" s="333"/>
      <c r="FWB1421" s="333"/>
      <c r="FWC1421" s="333"/>
      <c r="FWD1421" s="333"/>
      <c r="FWE1421" s="333"/>
      <c r="FWF1421" s="333"/>
      <c r="FWG1421" s="333"/>
      <c r="FWH1421" s="333"/>
      <c r="FWI1421" s="333"/>
      <c r="FWJ1421" s="333"/>
      <c r="FWK1421" s="333"/>
      <c r="FWL1421" s="333"/>
      <c r="FWM1421" s="333"/>
      <c r="FWN1421" s="333"/>
      <c r="FWO1421" s="333"/>
      <c r="FWP1421" s="333"/>
      <c r="FWQ1421" s="333"/>
      <c r="FWR1421" s="333"/>
      <c r="FWS1421" s="333"/>
      <c r="FWT1421" s="333"/>
      <c r="FWU1421" s="333"/>
      <c r="FWV1421" s="333"/>
      <c r="FWW1421" s="333"/>
      <c r="FWX1421" s="333"/>
      <c r="FWY1421" s="333"/>
      <c r="FWZ1421" s="333"/>
      <c r="FXA1421" s="333"/>
      <c r="FXB1421" s="333"/>
      <c r="FXC1421" s="333"/>
      <c r="FXD1421" s="333"/>
      <c r="FXE1421" s="333"/>
      <c r="FXF1421" s="333"/>
      <c r="FXG1421" s="333"/>
      <c r="FXH1421" s="333"/>
      <c r="FXI1421" s="333"/>
      <c r="FXJ1421" s="333"/>
      <c r="FXK1421" s="333"/>
      <c r="FXL1421" s="333"/>
      <c r="FXM1421" s="333"/>
      <c r="FXN1421" s="333"/>
      <c r="FXO1421" s="333"/>
      <c r="FXP1421" s="333"/>
      <c r="FXQ1421" s="333"/>
      <c r="FXR1421" s="333"/>
      <c r="FXS1421" s="333"/>
      <c r="FXT1421" s="333"/>
      <c r="FXU1421" s="333"/>
      <c r="FXV1421" s="333"/>
      <c r="FXW1421" s="333"/>
      <c r="FXX1421" s="333"/>
      <c r="FXY1421" s="333"/>
      <c r="FXZ1421" s="333"/>
      <c r="FYA1421" s="333"/>
      <c r="FYB1421" s="333"/>
      <c r="FYC1421" s="333"/>
      <c r="FYD1421" s="333"/>
      <c r="FYE1421" s="333"/>
      <c r="FYF1421" s="333"/>
      <c r="FYG1421" s="333"/>
      <c r="FYH1421" s="333"/>
      <c r="FYI1421" s="333"/>
      <c r="FYJ1421" s="333"/>
      <c r="FYK1421" s="333"/>
      <c r="FYL1421" s="333"/>
      <c r="FYM1421" s="333"/>
      <c r="FYN1421" s="333"/>
      <c r="FYO1421" s="333"/>
      <c r="FYP1421" s="333"/>
      <c r="FYQ1421" s="333"/>
      <c r="FYR1421" s="333"/>
      <c r="FYS1421" s="333"/>
      <c r="FYT1421" s="333"/>
      <c r="FYU1421" s="333"/>
      <c r="FYV1421" s="333"/>
      <c r="FYW1421" s="333"/>
      <c r="FYX1421" s="333"/>
      <c r="FYY1421" s="333"/>
      <c r="FYZ1421" s="333"/>
      <c r="FZA1421" s="333"/>
      <c r="FZB1421" s="333"/>
      <c r="FZC1421" s="333"/>
      <c r="FZD1421" s="333"/>
      <c r="FZE1421" s="333"/>
      <c r="FZF1421" s="333"/>
      <c r="FZG1421" s="333"/>
      <c r="FZH1421" s="333"/>
      <c r="FZI1421" s="333"/>
      <c r="FZJ1421" s="333"/>
      <c r="FZK1421" s="333"/>
      <c r="FZL1421" s="333"/>
      <c r="FZM1421" s="333"/>
      <c r="FZN1421" s="333"/>
      <c r="FZO1421" s="333"/>
      <c r="FZP1421" s="333"/>
      <c r="FZQ1421" s="333"/>
      <c r="FZR1421" s="333"/>
      <c r="FZS1421" s="333"/>
      <c r="FZT1421" s="333"/>
      <c r="FZU1421" s="333"/>
      <c r="FZV1421" s="333"/>
      <c r="FZW1421" s="333"/>
      <c r="FZX1421" s="333"/>
      <c r="FZY1421" s="333"/>
      <c r="FZZ1421" s="333"/>
      <c r="GAA1421" s="333"/>
      <c r="GAB1421" s="333"/>
      <c r="GAC1421" s="333"/>
      <c r="GAD1421" s="333"/>
      <c r="GAE1421" s="333"/>
      <c r="GAF1421" s="333"/>
      <c r="GAG1421" s="333"/>
      <c r="GAH1421" s="333"/>
      <c r="GAI1421" s="333"/>
      <c r="GAJ1421" s="333"/>
      <c r="GAK1421" s="333"/>
      <c r="GAL1421" s="333"/>
      <c r="GAM1421" s="333"/>
      <c r="GAN1421" s="333"/>
      <c r="GAO1421" s="333"/>
      <c r="GAP1421" s="333"/>
      <c r="GAQ1421" s="333"/>
      <c r="GAR1421" s="333"/>
      <c r="GAS1421" s="333"/>
      <c r="GAT1421" s="333"/>
      <c r="GAU1421" s="333"/>
      <c r="GAV1421" s="333"/>
      <c r="GAW1421" s="333"/>
      <c r="GAX1421" s="333"/>
      <c r="GAY1421" s="333"/>
      <c r="GAZ1421" s="333"/>
      <c r="GBA1421" s="333"/>
      <c r="GBB1421" s="333"/>
      <c r="GBC1421" s="333"/>
      <c r="GBD1421" s="333"/>
      <c r="GBE1421" s="333"/>
      <c r="GBF1421" s="333"/>
      <c r="GBG1421" s="333"/>
      <c r="GBH1421" s="333"/>
      <c r="GBI1421" s="333"/>
      <c r="GBJ1421" s="333"/>
      <c r="GBK1421" s="333"/>
      <c r="GBL1421" s="333"/>
      <c r="GBM1421" s="333"/>
      <c r="GBN1421" s="333"/>
      <c r="GBO1421" s="333"/>
      <c r="GBP1421" s="333"/>
      <c r="GBQ1421" s="333"/>
      <c r="GBR1421" s="333"/>
      <c r="GBS1421" s="333"/>
      <c r="GBT1421" s="333"/>
      <c r="GBU1421" s="333"/>
      <c r="GBV1421" s="333"/>
      <c r="GBW1421" s="333"/>
      <c r="GBX1421" s="333"/>
      <c r="GBY1421" s="333"/>
      <c r="GBZ1421" s="333"/>
      <c r="GCA1421" s="333"/>
      <c r="GCB1421" s="333"/>
      <c r="GCC1421" s="333"/>
      <c r="GCD1421" s="333"/>
      <c r="GCE1421" s="333"/>
      <c r="GCF1421" s="333"/>
      <c r="GCG1421" s="333"/>
      <c r="GCH1421" s="333"/>
      <c r="GCI1421" s="333"/>
      <c r="GCJ1421" s="333"/>
      <c r="GCK1421" s="333"/>
      <c r="GCL1421" s="333"/>
      <c r="GCM1421" s="333"/>
      <c r="GCN1421" s="333"/>
      <c r="GCO1421" s="333"/>
      <c r="GCP1421" s="333"/>
      <c r="GCQ1421" s="333"/>
      <c r="GCR1421" s="333"/>
      <c r="GCS1421" s="333"/>
      <c r="GCT1421" s="333"/>
      <c r="GCU1421" s="333"/>
      <c r="GCV1421" s="333"/>
      <c r="GCW1421" s="333"/>
      <c r="GCX1421" s="333"/>
      <c r="GCY1421" s="333"/>
      <c r="GCZ1421" s="333"/>
      <c r="GDA1421" s="333"/>
      <c r="GDB1421" s="333"/>
      <c r="GDC1421" s="333"/>
      <c r="GDD1421" s="333"/>
      <c r="GDE1421" s="333"/>
      <c r="GDF1421" s="333"/>
      <c r="GDG1421" s="333"/>
      <c r="GDH1421" s="333"/>
      <c r="GDI1421" s="333"/>
      <c r="GDJ1421" s="333"/>
      <c r="GDK1421" s="333"/>
      <c r="GDL1421" s="333"/>
      <c r="GDM1421" s="333"/>
      <c r="GDN1421" s="333"/>
      <c r="GDO1421" s="333"/>
      <c r="GDP1421" s="333"/>
      <c r="GDQ1421" s="333"/>
      <c r="GDR1421" s="333"/>
      <c r="GDS1421" s="333"/>
      <c r="GDT1421" s="333"/>
      <c r="GDU1421" s="333"/>
      <c r="GDV1421" s="333"/>
      <c r="GDW1421" s="333"/>
      <c r="GDX1421" s="333"/>
      <c r="GDY1421" s="333"/>
      <c r="GDZ1421" s="333"/>
      <c r="GEA1421" s="333"/>
      <c r="GEB1421" s="333"/>
      <c r="GEC1421" s="333"/>
      <c r="GED1421" s="333"/>
      <c r="GEE1421" s="333"/>
      <c r="GEF1421" s="333"/>
      <c r="GEG1421" s="333"/>
      <c r="GEH1421" s="333"/>
      <c r="GEI1421" s="333"/>
      <c r="GEJ1421" s="333"/>
      <c r="GEK1421" s="333"/>
      <c r="GEL1421" s="333"/>
      <c r="GEM1421" s="333"/>
      <c r="GEN1421" s="333"/>
      <c r="GEO1421" s="333"/>
      <c r="GEP1421" s="333"/>
      <c r="GEQ1421" s="333"/>
      <c r="GER1421" s="333"/>
      <c r="GES1421" s="333"/>
      <c r="GET1421" s="333"/>
      <c r="GEU1421" s="333"/>
      <c r="GEV1421" s="333"/>
      <c r="GEW1421" s="333"/>
      <c r="GEX1421" s="333"/>
      <c r="GEY1421" s="333"/>
      <c r="GEZ1421" s="333"/>
      <c r="GFA1421" s="333"/>
      <c r="GFB1421" s="333"/>
      <c r="GFC1421" s="333"/>
      <c r="GFD1421" s="333"/>
      <c r="GFE1421" s="333"/>
      <c r="GFF1421" s="333"/>
      <c r="GFG1421" s="333"/>
      <c r="GFH1421" s="333"/>
      <c r="GFI1421" s="333"/>
      <c r="GFJ1421" s="333"/>
      <c r="GFK1421" s="333"/>
      <c r="GFL1421" s="333"/>
      <c r="GFM1421" s="333"/>
      <c r="GFN1421" s="333"/>
      <c r="GFO1421" s="333"/>
      <c r="GFP1421" s="333"/>
      <c r="GFQ1421" s="333"/>
      <c r="GFR1421" s="333"/>
      <c r="GFS1421" s="333"/>
      <c r="GFT1421" s="333"/>
      <c r="GFU1421" s="333"/>
      <c r="GFV1421" s="333"/>
      <c r="GFW1421" s="333"/>
      <c r="GFX1421" s="333"/>
      <c r="GFY1421" s="333"/>
      <c r="GFZ1421" s="333"/>
      <c r="GGA1421" s="333"/>
      <c r="GGB1421" s="333"/>
      <c r="GGC1421" s="333"/>
      <c r="GGD1421" s="333"/>
      <c r="GGE1421" s="333"/>
      <c r="GGF1421" s="333"/>
      <c r="GGG1421" s="333"/>
      <c r="GGH1421" s="333"/>
      <c r="GGI1421" s="333"/>
      <c r="GGJ1421" s="333"/>
      <c r="GGK1421" s="333"/>
      <c r="GGL1421" s="333"/>
      <c r="GGM1421" s="333"/>
      <c r="GGN1421" s="333"/>
      <c r="GGO1421" s="333"/>
      <c r="GGP1421" s="333"/>
      <c r="GGQ1421" s="333"/>
      <c r="GGR1421" s="333"/>
      <c r="GGS1421" s="333"/>
      <c r="GGT1421" s="333"/>
      <c r="GGU1421" s="333"/>
      <c r="GGV1421" s="333"/>
      <c r="GGW1421" s="333"/>
      <c r="GGX1421" s="333"/>
      <c r="GGY1421" s="333"/>
      <c r="GGZ1421" s="333"/>
      <c r="GHA1421" s="333"/>
      <c r="GHB1421" s="333"/>
      <c r="GHC1421" s="333"/>
      <c r="GHD1421" s="333"/>
      <c r="GHE1421" s="333"/>
      <c r="GHF1421" s="333"/>
      <c r="GHG1421" s="333"/>
      <c r="GHH1421" s="333"/>
      <c r="GHI1421" s="333"/>
      <c r="GHJ1421" s="333"/>
      <c r="GHK1421" s="333"/>
      <c r="GHL1421" s="333"/>
      <c r="GHM1421" s="333"/>
      <c r="GHN1421" s="333"/>
      <c r="GHO1421" s="333"/>
      <c r="GHP1421" s="333"/>
      <c r="GHQ1421" s="333"/>
      <c r="GHR1421" s="333"/>
      <c r="GHS1421" s="333"/>
      <c r="GHT1421" s="333"/>
      <c r="GHU1421" s="333"/>
      <c r="GHV1421" s="333"/>
      <c r="GHW1421" s="333"/>
      <c r="GHX1421" s="333"/>
      <c r="GHY1421" s="333"/>
      <c r="GHZ1421" s="333"/>
      <c r="GIA1421" s="333"/>
      <c r="GIB1421" s="333"/>
      <c r="GIC1421" s="333"/>
      <c r="GID1421" s="333"/>
      <c r="GIE1421" s="333"/>
      <c r="GIF1421" s="333"/>
      <c r="GIG1421" s="333"/>
      <c r="GIH1421" s="333"/>
      <c r="GII1421" s="333"/>
      <c r="GIJ1421" s="333"/>
      <c r="GIK1421" s="333"/>
      <c r="GIL1421" s="333"/>
      <c r="GIM1421" s="333"/>
      <c r="GIN1421" s="333"/>
      <c r="GIO1421" s="333"/>
      <c r="GIP1421" s="333"/>
      <c r="GIQ1421" s="333"/>
      <c r="GIR1421" s="333"/>
      <c r="GIS1421" s="333"/>
      <c r="GIT1421" s="333"/>
      <c r="GIU1421" s="333"/>
      <c r="GIV1421" s="333"/>
      <c r="GIW1421" s="333"/>
      <c r="GIX1421" s="333"/>
      <c r="GIY1421" s="333"/>
      <c r="GIZ1421" s="333"/>
      <c r="GJA1421" s="333"/>
      <c r="GJB1421" s="333"/>
      <c r="GJC1421" s="333"/>
      <c r="GJD1421" s="333"/>
      <c r="GJE1421" s="333"/>
      <c r="GJF1421" s="333"/>
      <c r="GJG1421" s="333"/>
      <c r="GJH1421" s="333"/>
      <c r="GJI1421" s="333"/>
      <c r="GJJ1421" s="333"/>
      <c r="GJK1421" s="333"/>
      <c r="GJL1421" s="333"/>
      <c r="GJM1421" s="333"/>
      <c r="GJN1421" s="333"/>
      <c r="GJO1421" s="333"/>
      <c r="GJP1421" s="333"/>
      <c r="GJQ1421" s="333"/>
      <c r="GJR1421" s="333"/>
      <c r="GJS1421" s="333"/>
      <c r="GJT1421" s="333"/>
      <c r="GJU1421" s="333"/>
      <c r="GJV1421" s="333"/>
      <c r="GJW1421" s="333"/>
      <c r="GJX1421" s="333"/>
      <c r="GJY1421" s="333"/>
      <c r="GJZ1421" s="333"/>
      <c r="GKA1421" s="333"/>
      <c r="GKB1421" s="333"/>
      <c r="GKC1421" s="333"/>
      <c r="GKD1421" s="333"/>
      <c r="GKE1421" s="333"/>
      <c r="GKF1421" s="333"/>
      <c r="GKG1421" s="333"/>
      <c r="GKH1421" s="333"/>
      <c r="GKI1421" s="333"/>
      <c r="GKJ1421" s="333"/>
      <c r="GKK1421" s="333"/>
      <c r="GKL1421" s="333"/>
      <c r="GKM1421" s="333"/>
      <c r="GKN1421" s="333"/>
      <c r="GKO1421" s="333"/>
      <c r="GKP1421" s="333"/>
      <c r="GKQ1421" s="333"/>
      <c r="GKR1421" s="333"/>
      <c r="GKS1421" s="333"/>
      <c r="GKT1421" s="333"/>
      <c r="GKU1421" s="333"/>
      <c r="GKV1421" s="333"/>
      <c r="GKW1421" s="333"/>
      <c r="GKX1421" s="333"/>
      <c r="GKY1421" s="333"/>
      <c r="GKZ1421" s="333"/>
      <c r="GLA1421" s="333"/>
      <c r="GLB1421" s="333"/>
      <c r="GLC1421" s="333"/>
      <c r="GLD1421" s="333"/>
      <c r="GLE1421" s="333"/>
      <c r="GLF1421" s="333"/>
      <c r="GLG1421" s="333"/>
      <c r="GLH1421" s="333"/>
      <c r="GLI1421" s="333"/>
      <c r="GLJ1421" s="333"/>
      <c r="GLK1421" s="333"/>
      <c r="GLL1421" s="333"/>
      <c r="GLM1421" s="333"/>
      <c r="GLN1421" s="333"/>
      <c r="GLO1421" s="333"/>
      <c r="GLP1421" s="333"/>
      <c r="GLQ1421" s="333"/>
      <c r="GLR1421" s="333"/>
      <c r="GLS1421" s="333"/>
      <c r="GLT1421" s="333"/>
      <c r="GLU1421" s="333"/>
      <c r="GLV1421" s="333"/>
      <c r="GLW1421" s="333"/>
      <c r="GLX1421" s="333"/>
      <c r="GLY1421" s="333"/>
      <c r="GLZ1421" s="333"/>
      <c r="GMA1421" s="333"/>
      <c r="GMB1421" s="333"/>
      <c r="GMC1421" s="333"/>
      <c r="GMD1421" s="333"/>
      <c r="GME1421" s="333"/>
      <c r="GMF1421" s="333"/>
      <c r="GMG1421" s="333"/>
      <c r="GMH1421" s="333"/>
      <c r="GMI1421" s="333"/>
      <c r="GMJ1421" s="333"/>
      <c r="GMK1421" s="333"/>
      <c r="GML1421" s="333"/>
      <c r="GMM1421" s="333"/>
      <c r="GMN1421" s="333"/>
      <c r="GMO1421" s="333"/>
      <c r="GMP1421" s="333"/>
      <c r="GMQ1421" s="333"/>
      <c r="GMR1421" s="333"/>
      <c r="GMS1421" s="333"/>
      <c r="GMT1421" s="333"/>
      <c r="GMU1421" s="333"/>
      <c r="GMV1421" s="333"/>
      <c r="GMW1421" s="333"/>
      <c r="GMX1421" s="333"/>
      <c r="GMY1421" s="333"/>
      <c r="GMZ1421" s="333"/>
      <c r="GNA1421" s="333"/>
      <c r="GNB1421" s="333"/>
      <c r="GNC1421" s="333"/>
      <c r="GND1421" s="333"/>
      <c r="GNE1421" s="333"/>
      <c r="GNF1421" s="333"/>
      <c r="GNG1421" s="333"/>
      <c r="GNH1421" s="333"/>
      <c r="GNI1421" s="333"/>
      <c r="GNJ1421" s="333"/>
      <c r="GNK1421" s="333"/>
      <c r="GNL1421" s="333"/>
      <c r="GNM1421" s="333"/>
      <c r="GNN1421" s="333"/>
      <c r="GNO1421" s="333"/>
      <c r="GNP1421" s="333"/>
      <c r="GNQ1421" s="333"/>
      <c r="GNR1421" s="333"/>
      <c r="GNS1421" s="333"/>
      <c r="GNT1421" s="333"/>
      <c r="GNU1421" s="333"/>
      <c r="GNV1421" s="333"/>
      <c r="GNW1421" s="333"/>
      <c r="GNX1421" s="333"/>
      <c r="GNY1421" s="333"/>
      <c r="GNZ1421" s="333"/>
      <c r="GOA1421" s="333"/>
      <c r="GOB1421" s="333"/>
      <c r="GOC1421" s="333"/>
      <c r="GOD1421" s="333"/>
      <c r="GOE1421" s="333"/>
      <c r="GOF1421" s="333"/>
      <c r="GOG1421" s="333"/>
      <c r="GOH1421" s="333"/>
      <c r="GOI1421" s="333"/>
      <c r="GOJ1421" s="333"/>
      <c r="GOK1421" s="333"/>
      <c r="GOL1421" s="333"/>
      <c r="GOM1421" s="333"/>
      <c r="GON1421" s="333"/>
      <c r="GOO1421" s="333"/>
      <c r="GOP1421" s="333"/>
      <c r="GOQ1421" s="333"/>
      <c r="GOR1421" s="333"/>
      <c r="GOS1421" s="333"/>
      <c r="GOT1421" s="333"/>
      <c r="GOU1421" s="333"/>
      <c r="GOV1421" s="333"/>
      <c r="GOW1421" s="333"/>
      <c r="GOX1421" s="333"/>
      <c r="GOY1421" s="333"/>
      <c r="GOZ1421" s="333"/>
      <c r="GPA1421" s="333"/>
      <c r="GPB1421" s="333"/>
      <c r="GPC1421" s="333"/>
      <c r="GPD1421" s="333"/>
      <c r="GPE1421" s="333"/>
      <c r="GPF1421" s="333"/>
      <c r="GPG1421" s="333"/>
      <c r="GPH1421" s="333"/>
      <c r="GPI1421" s="333"/>
      <c r="GPJ1421" s="333"/>
      <c r="GPK1421" s="333"/>
      <c r="GPL1421" s="333"/>
      <c r="GPM1421" s="333"/>
      <c r="GPN1421" s="333"/>
      <c r="GPO1421" s="333"/>
      <c r="GPP1421" s="333"/>
      <c r="GPQ1421" s="333"/>
      <c r="GPR1421" s="333"/>
      <c r="GPS1421" s="333"/>
      <c r="GPT1421" s="333"/>
      <c r="GPU1421" s="333"/>
      <c r="GPV1421" s="333"/>
      <c r="GPW1421" s="333"/>
      <c r="GPX1421" s="333"/>
      <c r="GPY1421" s="333"/>
      <c r="GPZ1421" s="333"/>
      <c r="GQA1421" s="333"/>
      <c r="GQB1421" s="333"/>
      <c r="GQC1421" s="333"/>
      <c r="GQD1421" s="333"/>
      <c r="GQE1421" s="333"/>
      <c r="GQF1421" s="333"/>
      <c r="GQG1421" s="333"/>
      <c r="GQH1421" s="333"/>
      <c r="GQI1421" s="333"/>
      <c r="GQJ1421" s="333"/>
      <c r="GQK1421" s="333"/>
      <c r="GQL1421" s="333"/>
      <c r="GQM1421" s="333"/>
      <c r="GQN1421" s="333"/>
      <c r="GQO1421" s="333"/>
      <c r="GQP1421" s="333"/>
      <c r="GQQ1421" s="333"/>
      <c r="GQR1421" s="333"/>
      <c r="GQS1421" s="333"/>
      <c r="GQT1421" s="333"/>
      <c r="GQU1421" s="333"/>
      <c r="GQV1421" s="333"/>
      <c r="GQW1421" s="333"/>
      <c r="GQX1421" s="333"/>
      <c r="GQY1421" s="333"/>
      <c r="GQZ1421" s="333"/>
      <c r="GRA1421" s="333"/>
      <c r="GRB1421" s="333"/>
      <c r="GRC1421" s="333"/>
      <c r="GRD1421" s="333"/>
      <c r="GRE1421" s="333"/>
      <c r="GRF1421" s="333"/>
      <c r="GRG1421" s="333"/>
      <c r="GRH1421" s="333"/>
      <c r="GRI1421" s="333"/>
      <c r="GRJ1421" s="333"/>
      <c r="GRK1421" s="333"/>
      <c r="GRL1421" s="333"/>
      <c r="GRM1421" s="333"/>
      <c r="GRN1421" s="333"/>
      <c r="GRO1421" s="333"/>
      <c r="GRP1421" s="333"/>
      <c r="GRQ1421" s="333"/>
      <c r="GRR1421" s="333"/>
      <c r="GRS1421" s="333"/>
      <c r="GRT1421" s="333"/>
      <c r="GRU1421" s="333"/>
      <c r="GRV1421" s="333"/>
      <c r="GRW1421" s="333"/>
      <c r="GRX1421" s="333"/>
      <c r="GRY1421" s="333"/>
      <c r="GRZ1421" s="333"/>
      <c r="GSA1421" s="333"/>
      <c r="GSB1421" s="333"/>
      <c r="GSC1421" s="333"/>
      <c r="GSD1421" s="333"/>
      <c r="GSE1421" s="333"/>
      <c r="GSF1421" s="333"/>
      <c r="GSG1421" s="333"/>
      <c r="GSH1421" s="333"/>
      <c r="GSI1421" s="333"/>
      <c r="GSJ1421" s="333"/>
      <c r="GSK1421" s="333"/>
      <c r="GSL1421" s="333"/>
      <c r="GSM1421" s="333"/>
      <c r="GSN1421" s="333"/>
      <c r="GSO1421" s="333"/>
      <c r="GSP1421" s="333"/>
      <c r="GSQ1421" s="333"/>
      <c r="GSR1421" s="333"/>
      <c r="GSS1421" s="333"/>
      <c r="GST1421" s="333"/>
      <c r="GSU1421" s="333"/>
      <c r="GSV1421" s="333"/>
      <c r="GSW1421" s="333"/>
      <c r="GSX1421" s="333"/>
      <c r="GSY1421" s="333"/>
      <c r="GSZ1421" s="333"/>
      <c r="GTA1421" s="333"/>
      <c r="GTB1421" s="333"/>
      <c r="GTC1421" s="333"/>
      <c r="GTD1421" s="333"/>
      <c r="GTE1421" s="333"/>
      <c r="GTF1421" s="333"/>
      <c r="GTG1421" s="333"/>
      <c r="GTH1421" s="333"/>
      <c r="GTI1421" s="333"/>
      <c r="GTJ1421" s="333"/>
      <c r="GTK1421" s="333"/>
      <c r="GTL1421" s="333"/>
      <c r="GTM1421" s="333"/>
      <c r="GTN1421" s="333"/>
      <c r="GTO1421" s="333"/>
      <c r="GTP1421" s="333"/>
      <c r="GTQ1421" s="333"/>
      <c r="GTR1421" s="333"/>
      <c r="GTS1421" s="333"/>
      <c r="GTT1421" s="333"/>
      <c r="GTU1421" s="333"/>
      <c r="GTV1421" s="333"/>
      <c r="GTW1421" s="333"/>
      <c r="GTX1421" s="333"/>
      <c r="GTY1421" s="333"/>
      <c r="GTZ1421" s="333"/>
      <c r="GUA1421" s="333"/>
      <c r="GUB1421" s="333"/>
      <c r="GUC1421" s="333"/>
      <c r="GUD1421" s="333"/>
      <c r="GUE1421" s="333"/>
      <c r="GUF1421" s="333"/>
      <c r="GUG1421" s="333"/>
      <c r="GUH1421" s="333"/>
      <c r="GUI1421" s="333"/>
      <c r="GUJ1421" s="333"/>
      <c r="GUK1421" s="333"/>
      <c r="GUL1421" s="333"/>
      <c r="GUM1421" s="333"/>
      <c r="GUN1421" s="333"/>
      <c r="GUO1421" s="333"/>
      <c r="GUP1421" s="333"/>
      <c r="GUQ1421" s="333"/>
      <c r="GUR1421" s="333"/>
      <c r="GUS1421" s="333"/>
      <c r="GUT1421" s="333"/>
      <c r="GUU1421" s="333"/>
      <c r="GUV1421" s="333"/>
      <c r="GUW1421" s="333"/>
      <c r="GUX1421" s="333"/>
      <c r="GUY1421" s="333"/>
      <c r="GUZ1421" s="333"/>
      <c r="GVA1421" s="333"/>
      <c r="GVB1421" s="333"/>
      <c r="GVC1421" s="333"/>
      <c r="GVD1421" s="333"/>
      <c r="GVE1421" s="333"/>
      <c r="GVF1421" s="333"/>
      <c r="GVG1421" s="333"/>
      <c r="GVH1421" s="333"/>
      <c r="GVI1421" s="333"/>
      <c r="GVJ1421" s="333"/>
      <c r="GVK1421" s="333"/>
      <c r="GVL1421" s="333"/>
      <c r="GVM1421" s="333"/>
      <c r="GVN1421" s="333"/>
      <c r="GVO1421" s="333"/>
      <c r="GVP1421" s="333"/>
      <c r="GVQ1421" s="333"/>
      <c r="GVR1421" s="333"/>
      <c r="GVS1421" s="333"/>
      <c r="GVT1421" s="333"/>
      <c r="GVU1421" s="333"/>
      <c r="GVV1421" s="333"/>
      <c r="GVW1421" s="333"/>
      <c r="GVX1421" s="333"/>
      <c r="GVY1421" s="333"/>
      <c r="GVZ1421" s="333"/>
      <c r="GWA1421" s="333"/>
      <c r="GWB1421" s="333"/>
      <c r="GWC1421" s="333"/>
      <c r="GWD1421" s="333"/>
      <c r="GWE1421" s="333"/>
      <c r="GWF1421" s="333"/>
      <c r="GWG1421" s="333"/>
      <c r="GWH1421" s="333"/>
      <c r="GWI1421" s="333"/>
      <c r="GWJ1421" s="333"/>
      <c r="GWK1421" s="333"/>
      <c r="GWL1421" s="333"/>
      <c r="GWM1421" s="333"/>
      <c r="GWN1421" s="333"/>
      <c r="GWO1421" s="333"/>
      <c r="GWP1421" s="333"/>
      <c r="GWQ1421" s="333"/>
      <c r="GWR1421" s="333"/>
      <c r="GWS1421" s="333"/>
      <c r="GWT1421" s="333"/>
      <c r="GWU1421" s="333"/>
      <c r="GWV1421" s="333"/>
      <c r="GWW1421" s="333"/>
      <c r="GWX1421" s="333"/>
      <c r="GWY1421" s="333"/>
      <c r="GWZ1421" s="333"/>
      <c r="GXA1421" s="333"/>
      <c r="GXB1421" s="333"/>
      <c r="GXC1421" s="333"/>
      <c r="GXD1421" s="333"/>
      <c r="GXE1421" s="333"/>
      <c r="GXF1421" s="333"/>
      <c r="GXG1421" s="333"/>
      <c r="GXH1421" s="333"/>
      <c r="GXI1421" s="333"/>
      <c r="GXJ1421" s="333"/>
      <c r="GXK1421" s="333"/>
      <c r="GXL1421" s="333"/>
      <c r="GXM1421" s="333"/>
      <c r="GXN1421" s="333"/>
      <c r="GXO1421" s="333"/>
      <c r="GXP1421" s="333"/>
      <c r="GXQ1421" s="333"/>
      <c r="GXR1421" s="333"/>
      <c r="GXS1421" s="333"/>
      <c r="GXT1421" s="333"/>
      <c r="GXU1421" s="333"/>
      <c r="GXV1421" s="333"/>
      <c r="GXW1421" s="333"/>
      <c r="GXX1421" s="333"/>
      <c r="GXY1421" s="333"/>
      <c r="GXZ1421" s="333"/>
      <c r="GYA1421" s="333"/>
      <c r="GYB1421" s="333"/>
      <c r="GYC1421" s="333"/>
      <c r="GYD1421" s="333"/>
      <c r="GYE1421" s="333"/>
      <c r="GYF1421" s="333"/>
      <c r="GYG1421" s="333"/>
      <c r="GYH1421" s="333"/>
      <c r="GYI1421" s="333"/>
      <c r="GYJ1421" s="333"/>
      <c r="GYK1421" s="333"/>
      <c r="GYL1421" s="333"/>
      <c r="GYM1421" s="333"/>
      <c r="GYN1421" s="333"/>
      <c r="GYO1421" s="333"/>
      <c r="GYP1421" s="333"/>
      <c r="GYQ1421" s="333"/>
      <c r="GYR1421" s="333"/>
      <c r="GYS1421" s="333"/>
      <c r="GYT1421" s="333"/>
      <c r="GYU1421" s="333"/>
      <c r="GYV1421" s="333"/>
      <c r="GYW1421" s="333"/>
      <c r="GYX1421" s="333"/>
      <c r="GYY1421" s="333"/>
      <c r="GYZ1421" s="333"/>
      <c r="GZA1421" s="333"/>
      <c r="GZB1421" s="333"/>
      <c r="GZC1421" s="333"/>
      <c r="GZD1421" s="333"/>
      <c r="GZE1421" s="333"/>
      <c r="GZF1421" s="333"/>
      <c r="GZG1421" s="333"/>
      <c r="GZH1421" s="333"/>
      <c r="GZI1421" s="333"/>
      <c r="GZJ1421" s="333"/>
      <c r="GZK1421" s="333"/>
      <c r="GZL1421" s="333"/>
      <c r="GZM1421" s="333"/>
      <c r="GZN1421" s="333"/>
      <c r="GZO1421" s="333"/>
      <c r="GZP1421" s="333"/>
      <c r="GZQ1421" s="333"/>
      <c r="GZR1421" s="333"/>
      <c r="GZS1421" s="333"/>
      <c r="GZT1421" s="333"/>
      <c r="GZU1421" s="333"/>
      <c r="GZV1421" s="333"/>
      <c r="GZW1421" s="333"/>
      <c r="GZX1421" s="333"/>
      <c r="GZY1421" s="333"/>
      <c r="GZZ1421" s="333"/>
      <c r="HAA1421" s="333"/>
      <c r="HAB1421" s="333"/>
      <c r="HAC1421" s="333"/>
      <c r="HAD1421" s="333"/>
      <c r="HAE1421" s="333"/>
      <c r="HAF1421" s="333"/>
      <c r="HAG1421" s="333"/>
      <c r="HAH1421" s="333"/>
      <c r="HAI1421" s="333"/>
      <c r="HAJ1421" s="333"/>
      <c r="HAK1421" s="333"/>
      <c r="HAL1421" s="333"/>
      <c r="HAM1421" s="333"/>
      <c r="HAN1421" s="333"/>
      <c r="HAO1421" s="333"/>
      <c r="HAP1421" s="333"/>
      <c r="HAQ1421" s="333"/>
      <c r="HAR1421" s="333"/>
      <c r="HAS1421" s="333"/>
      <c r="HAT1421" s="333"/>
      <c r="HAU1421" s="333"/>
      <c r="HAV1421" s="333"/>
      <c r="HAW1421" s="333"/>
      <c r="HAX1421" s="333"/>
      <c r="HAY1421" s="333"/>
      <c r="HAZ1421" s="333"/>
      <c r="HBA1421" s="333"/>
      <c r="HBB1421" s="333"/>
      <c r="HBC1421" s="333"/>
      <c r="HBD1421" s="333"/>
      <c r="HBE1421" s="333"/>
      <c r="HBF1421" s="333"/>
      <c r="HBG1421" s="333"/>
      <c r="HBH1421" s="333"/>
      <c r="HBI1421" s="333"/>
      <c r="HBJ1421" s="333"/>
      <c r="HBK1421" s="333"/>
      <c r="HBL1421" s="333"/>
      <c r="HBM1421" s="333"/>
      <c r="HBN1421" s="333"/>
      <c r="HBO1421" s="333"/>
      <c r="HBP1421" s="333"/>
      <c r="HBQ1421" s="333"/>
      <c r="HBR1421" s="333"/>
      <c r="HBS1421" s="333"/>
      <c r="HBT1421" s="333"/>
      <c r="HBU1421" s="333"/>
      <c r="HBV1421" s="333"/>
      <c r="HBW1421" s="333"/>
      <c r="HBX1421" s="333"/>
      <c r="HBY1421" s="333"/>
      <c r="HBZ1421" s="333"/>
      <c r="HCA1421" s="333"/>
      <c r="HCB1421" s="333"/>
      <c r="HCC1421" s="333"/>
      <c r="HCD1421" s="333"/>
      <c r="HCE1421" s="333"/>
      <c r="HCF1421" s="333"/>
      <c r="HCG1421" s="333"/>
      <c r="HCH1421" s="333"/>
      <c r="HCI1421" s="333"/>
      <c r="HCJ1421" s="333"/>
      <c r="HCK1421" s="333"/>
      <c r="HCL1421" s="333"/>
      <c r="HCM1421" s="333"/>
      <c r="HCN1421" s="333"/>
      <c r="HCO1421" s="333"/>
      <c r="HCP1421" s="333"/>
      <c r="HCQ1421" s="333"/>
      <c r="HCR1421" s="333"/>
      <c r="HCS1421" s="333"/>
      <c r="HCT1421" s="333"/>
      <c r="HCU1421" s="333"/>
      <c r="HCV1421" s="333"/>
      <c r="HCW1421" s="333"/>
      <c r="HCX1421" s="333"/>
      <c r="HCY1421" s="333"/>
      <c r="HCZ1421" s="333"/>
      <c r="HDA1421" s="333"/>
      <c r="HDB1421" s="333"/>
      <c r="HDC1421" s="333"/>
      <c r="HDD1421" s="333"/>
      <c r="HDE1421" s="333"/>
      <c r="HDF1421" s="333"/>
      <c r="HDG1421" s="333"/>
      <c r="HDH1421" s="333"/>
      <c r="HDI1421" s="333"/>
      <c r="HDJ1421" s="333"/>
      <c r="HDK1421" s="333"/>
      <c r="HDL1421" s="333"/>
      <c r="HDM1421" s="333"/>
      <c r="HDN1421" s="333"/>
      <c r="HDO1421" s="333"/>
      <c r="HDP1421" s="333"/>
      <c r="HDQ1421" s="333"/>
      <c r="HDR1421" s="333"/>
      <c r="HDS1421" s="333"/>
      <c r="HDT1421" s="333"/>
      <c r="HDU1421" s="333"/>
      <c r="HDV1421" s="333"/>
      <c r="HDW1421" s="333"/>
      <c r="HDX1421" s="333"/>
      <c r="HDY1421" s="333"/>
      <c r="HDZ1421" s="333"/>
      <c r="HEA1421" s="333"/>
      <c r="HEB1421" s="333"/>
      <c r="HEC1421" s="333"/>
      <c r="HED1421" s="333"/>
      <c r="HEE1421" s="333"/>
      <c r="HEF1421" s="333"/>
      <c r="HEG1421" s="333"/>
      <c r="HEH1421" s="333"/>
      <c r="HEI1421" s="333"/>
      <c r="HEJ1421" s="333"/>
      <c r="HEK1421" s="333"/>
      <c r="HEL1421" s="333"/>
      <c r="HEM1421" s="333"/>
      <c r="HEN1421" s="333"/>
      <c r="HEO1421" s="333"/>
      <c r="HEP1421" s="333"/>
      <c r="HEQ1421" s="333"/>
      <c r="HER1421" s="333"/>
      <c r="HES1421" s="333"/>
      <c r="HET1421" s="333"/>
      <c r="HEU1421" s="333"/>
      <c r="HEV1421" s="333"/>
      <c r="HEW1421" s="333"/>
      <c r="HEX1421" s="333"/>
      <c r="HEY1421" s="333"/>
      <c r="HEZ1421" s="333"/>
      <c r="HFA1421" s="333"/>
      <c r="HFB1421" s="333"/>
      <c r="HFC1421" s="333"/>
      <c r="HFD1421" s="333"/>
      <c r="HFE1421" s="333"/>
      <c r="HFF1421" s="333"/>
      <c r="HFG1421" s="333"/>
      <c r="HFH1421" s="333"/>
      <c r="HFI1421" s="333"/>
      <c r="HFJ1421" s="333"/>
      <c r="HFK1421" s="333"/>
      <c r="HFL1421" s="333"/>
      <c r="HFM1421" s="333"/>
      <c r="HFN1421" s="333"/>
      <c r="HFO1421" s="333"/>
      <c r="HFP1421" s="333"/>
      <c r="HFQ1421" s="333"/>
      <c r="HFR1421" s="333"/>
      <c r="HFS1421" s="333"/>
      <c r="HFT1421" s="333"/>
      <c r="HFU1421" s="333"/>
      <c r="HFV1421" s="333"/>
      <c r="HFW1421" s="333"/>
      <c r="HFX1421" s="333"/>
      <c r="HFY1421" s="333"/>
      <c r="HFZ1421" s="333"/>
      <c r="HGA1421" s="333"/>
      <c r="HGB1421" s="333"/>
      <c r="HGC1421" s="333"/>
      <c r="HGD1421" s="333"/>
      <c r="HGE1421" s="333"/>
      <c r="HGF1421" s="333"/>
      <c r="HGG1421" s="333"/>
      <c r="HGH1421" s="333"/>
      <c r="HGI1421" s="333"/>
      <c r="HGJ1421" s="333"/>
      <c r="HGK1421" s="333"/>
      <c r="HGL1421" s="333"/>
      <c r="HGM1421" s="333"/>
      <c r="HGN1421" s="333"/>
      <c r="HGO1421" s="333"/>
      <c r="HGP1421" s="333"/>
      <c r="HGQ1421" s="333"/>
      <c r="HGR1421" s="333"/>
      <c r="HGS1421" s="333"/>
      <c r="HGT1421" s="333"/>
      <c r="HGU1421" s="333"/>
      <c r="HGV1421" s="333"/>
      <c r="HGW1421" s="333"/>
      <c r="HGX1421" s="333"/>
      <c r="HGY1421" s="333"/>
      <c r="HGZ1421" s="333"/>
      <c r="HHA1421" s="333"/>
      <c r="HHB1421" s="333"/>
      <c r="HHC1421" s="333"/>
      <c r="HHD1421" s="333"/>
      <c r="HHE1421" s="333"/>
      <c r="HHF1421" s="333"/>
      <c r="HHG1421" s="333"/>
      <c r="HHH1421" s="333"/>
      <c r="HHI1421" s="333"/>
      <c r="HHJ1421" s="333"/>
      <c r="HHK1421" s="333"/>
      <c r="HHL1421" s="333"/>
      <c r="HHM1421" s="333"/>
      <c r="HHN1421" s="333"/>
      <c r="HHO1421" s="333"/>
      <c r="HHP1421" s="333"/>
      <c r="HHQ1421" s="333"/>
      <c r="HHR1421" s="333"/>
      <c r="HHS1421" s="333"/>
      <c r="HHT1421" s="333"/>
      <c r="HHU1421" s="333"/>
      <c r="HHV1421" s="333"/>
      <c r="HHW1421" s="333"/>
      <c r="HHX1421" s="333"/>
      <c r="HHY1421" s="333"/>
      <c r="HHZ1421" s="333"/>
      <c r="HIA1421" s="333"/>
      <c r="HIB1421" s="333"/>
      <c r="HIC1421" s="333"/>
      <c r="HID1421" s="333"/>
      <c r="HIE1421" s="333"/>
      <c r="HIF1421" s="333"/>
      <c r="HIG1421" s="333"/>
      <c r="HIH1421" s="333"/>
      <c r="HII1421" s="333"/>
      <c r="HIJ1421" s="333"/>
      <c r="HIK1421" s="333"/>
      <c r="HIL1421" s="333"/>
      <c r="HIM1421" s="333"/>
      <c r="HIN1421" s="333"/>
      <c r="HIO1421" s="333"/>
      <c r="HIP1421" s="333"/>
      <c r="HIQ1421" s="333"/>
      <c r="HIR1421" s="333"/>
      <c r="HIS1421" s="333"/>
      <c r="HIT1421" s="333"/>
      <c r="HIU1421" s="333"/>
      <c r="HIV1421" s="333"/>
      <c r="HIW1421" s="333"/>
      <c r="HIX1421" s="333"/>
      <c r="HIY1421" s="333"/>
      <c r="HIZ1421" s="333"/>
      <c r="HJA1421" s="333"/>
      <c r="HJB1421" s="333"/>
      <c r="HJC1421" s="333"/>
      <c r="HJD1421" s="333"/>
      <c r="HJE1421" s="333"/>
      <c r="HJF1421" s="333"/>
      <c r="HJG1421" s="333"/>
      <c r="HJH1421" s="333"/>
      <c r="HJI1421" s="333"/>
      <c r="HJJ1421" s="333"/>
      <c r="HJK1421" s="333"/>
      <c r="HJL1421" s="333"/>
      <c r="HJM1421" s="333"/>
      <c r="HJN1421" s="333"/>
      <c r="HJO1421" s="333"/>
      <c r="HJP1421" s="333"/>
      <c r="HJQ1421" s="333"/>
      <c r="HJR1421" s="333"/>
      <c r="HJS1421" s="333"/>
      <c r="HJT1421" s="333"/>
      <c r="HJU1421" s="333"/>
      <c r="HJV1421" s="333"/>
      <c r="HJW1421" s="333"/>
      <c r="HJX1421" s="333"/>
      <c r="HJY1421" s="333"/>
      <c r="HJZ1421" s="333"/>
      <c r="HKA1421" s="333"/>
      <c r="HKB1421" s="333"/>
      <c r="HKC1421" s="333"/>
      <c r="HKD1421" s="333"/>
      <c r="HKE1421" s="333"/>
      <c r="HKF1421" s="333"/>
      <c r="HKG1421" s="333"/>
      <c r="HKH1421" s="333"/>
      <c r="HKI1421" s="333"/>
      <c r="HKJ1421" s="333"/>
      <c r="HKK1421" s="333"/>
      <c r="HKL1421" s="333"/>
      <c r="HKM1421" s="333"/>
      <c r="HKN1421" s="333"/>
      <c r="HKO1421" s="333"/>
      <c r="HKP1421" s="333"/>
      <c r="HKQ1421" s="333"/>
      <c r="HKR1421" s="333"/>
      <c r="HKS1421" s="333"/>
      <c r="HKT1421" s="333"/>
      <c r="HKU1421" s="333"/>
      <c r="HKV1421" s="333"/>
      <c r="HKW1421" s="333"/>
      <c r="HKX1421" s="333"/>
      <c r="HKY1421" s="333"/>
      <c r="HKZ1421" s="333"/>
      <c r="HLA1421" s="333"/>
      <c r="HLB1421" s="333"/>
      <c r="HLC1421" s="333"/>
      <c r="HLD1421" s="333"/>
      <c r="HLE1421" s="333"/>
      <c r="HLF1421" s="333"/>
      <c r="HLG1421" s="333"/>
      <c r="HLH1421" s="333"/>
      <c r="HLI1421" s="333"/>
      <c r="HLJ1421" s="333"/>
      <c r="HLK1421" s="333"/>
      <c r="HLL1421" s="333"/>
      <c r="HLM1421" s="333"/>
      <c r="HLN1421" s="333"/>
      <c r="HLO1421" s="333"/>
      <c r="HLP1421" s="333"/>
      <c r="HLQ1421" s="333"/>
      <c r="HLR1421" s="333"/>
      <c r="HLS1421" s="333"/>
      <c r="HLT1421" s="333"/>
      <c r="HLU1421" s="333"/>
      <c r="HLV1421" s="333"/>
      <c r="HLW1421" s="333"/>
      <c r="HLX1421" s="333"/>
      <c r="HLY1421" s="333"/>
      <c r="HLZ1421" s="333"/>
      <c r="HMA1421" s="333"/>
      <c r="HMB1421" s="333"/>
      <c r="HMC1421" s="333"/>
      <c r="HMD1421" s="333"/>
      <c r="HME1421" s="333"/>
      <c r="HMF1421" s="333"/>
      <c r="HMG1421" s="333"/>
      <c r="HMH1421" s="333"/>
      <c r="HMI1421" s="333"/>
      <c r="HMJ1421" s="333"/>
      <c r="HMK1421" s="333"/>
      <c r="HML1421" s="333"/>
      <c r="HMM1421" s="333"/>
      <c r="HMN1421" s="333"/>
      <c r="HMO1421" s="333"/>
      <c r="HMP1421" s="333"/>
      <c r="HMQ1421" s="333"/>
      <c r="HMR1421" s="333"/>
      <c r="HMS1421" s="333"/>
      <c r="HMT1421" s="333"/>
      <c r="HMU1421" s="333"/>
      <c r="HMV1421" s="333"/>
      <c r="HMW1421" s="333"/>
      <c r="HMX1421" s="333"/>
      <c r="HMY1421" s="333"/>
      <c r="HMZ1421" s="333"/>
      <c r="HNA1421" s="333"/>
      <c r="HNB1421" s="333"/>
      <c r="HNC1421" s="333"/>
      <c r="HND1421" s="333"/>
      <c r="HNE1421" s="333"/>
      <c r="HNF1421" s="333"/>
      <c r="HNG1421" s="333"/>
      <c r="HNH1421" s="333"/>
      <c r="HNI1421" s="333"/>
      <c r="HNJ1421" s="333"/>
      <c r="HNK1421" s="333"/>
      <c r="HNL1421" s="333"/>
      <c r="HNM1421" s="333"/>
      <c r="HNN1421" s="333"/>
      <c r="HNO1421" s="333"/>
      <c r="HNP1421" s="333"/>
      <c r="HNQ1421" s="333"/>
      <c r="HNR1421" s="333"/>
      <c r="HNS1421" s="333"/>
      <c r="HNT1421" s="333"/>
      <c r="HNU1421" s="333"/>
      <c r="HNV1421" s="333"/>
      <c r="HNW1421" s="333"/>
      <c r="HNX1421" s="333"/>
      <c r="HNY1421" s="333"/>
      <c r="HNZ1421" s="333"/>
      <c r="HOA1421" s="333"/>
      <c r="HOB1421" s="333"/>
      <c r="HOC1421" s="333"/>
      <c r="HOD1421" s="333"/>
      <c r="HOE1421" s="333"/>
      <c r="HOF1421" s="333"/>
      <c r="HOG1421" s="333"/>
      <c r="HOH1421" s="333"/>
      <c r="HOI1421" s="333"/>
      <c r="HOJ1421" s="333"/>
      <c r="HOK1421" s="333"/>
      <c r="HOL1421" s="333"/>
      <c r="HOM1421" s="333"/>
      <c r="HON1421" s="333"/>
      <c r="HOO1421" s="333"/>
      <c r="HOP1421" s="333"/>
      <c r="HOQ1421" s="333"/>
      <c r="HOR1421" s="333"/>
      <c r="HOS1421" s="333"/>
      <c r="HOT1421" s="333"/>
      <c r="HOU1421" s="333"/>
      <c r="HOV1421" s="333"/>
      <c r="HOW1421" s="333"/>
      <c r="HOX1421" s="333"/>
      <c r="HOY1421" s="333"/>
      <c r="HOZ1421" s="333"/>
      <c r="HPA1421" s="333"/>
      <c r="HPB1421" s="333"/>
      <c r="HPC1421" s="333"/>
      <c r="HPD1421" s="333"/>
      <c r="HPE1421" s="333"/>
      <c r="HPF1421" s="333"/>
      <c r="HPG1421" s="333"/>
      <c r="HPH1421" s="333"/>
      <c r="HPI1421" s="333"/>
      <c r="HPJ1421" s="333"/>
      <c r="HPK1421" s="333"/>
      <c r="HPL1421" s="333"/>
      <c r="HPM1421" s="333"/>
      <c r="HPN1421" s="333"/>
      <c r="HPO1421" s="333"/>
      <c r="HPP1421" s="333"/>
      <c r="HPQ1421" s="333"/>
      <c r="HPR1421" s="333"/>
      <c r="HPS1421" s="333"/>
      <c r="HPT1421" s="333"/>
      <c r="HPU1421" s="333"/>
      <c r="HPV1421" s="333"/>
      <c r="HPW1421" s="333"/>
      <c r="HPX1421" s="333"/>
      <c r="HPY1421" s="333"/>
      <c r="HPZ1421" s="333"/>
      <c r="HQA1421" s="333"/>
      <c r="HQB1421" s="333"/>
      <c r="HQC1421" s="333"/>
      <c r="HQD1421" s="333"/>
      <c r="HQE1421" s="333"/>
      <c r="HQF1421" s="333"/>
      <c r="HQG1421" s="333"/>
      <c r="HQH1421" s="333"/>
      <c r="HQI1421" s="333"/>
      <c r="HQJ1421" s="333"/>
      <c r="HQK1421" s="333"/>
      <c r="HQL1421" s="333"/>
      <c r="HQM1421" s="333"/>
      <c r="HQN1421" s="333"/>
      <c r="HQO1421" s="333"/>
      <c r="HQP1421" s="333"/>
      <c r="HQQ1421" s="333"/>
      <c r="HQR1421" s="333"/>
      <c r="HQS1421" s="333"/>
      <c r="HQT1421" s="333"/>
      <c r="HQU1421" s="333"/>
      <c r="HQV1421" s="333"/>
      <c r="HQW1421" s="333"/>
      <c r="HQX1421" s="333"/>
      <c r="HQY1421" s="333"/>
      <c r="HQZ1421" s="333"/>
      <c r="HRA1421" s="333"/>
      <c r="HRB1421" s="333"/>
      <c r="HRC1421" s="333"/>
      <c r="HRD1421" s="333"/>
      <c r="HRE1421" s="333"/>
      <c r="HRF1421" s="333"/>
      <c r="HRG1421" s="333"/>
      <c r="HRH1421" s="333"/>
      <c r="HRI1421" s="333"/>
      <c r="HRJ1421" s="333"/>
      <c r="HRK1421" s="333"/>
      <c r="HRL1421" s="333"/>
      <c r="HRM1421" s="333"/>
      <c r="HRN1421" s="333"/>
      <c r="HRO1421" s="333"/>
      <c r="HRP1421" s="333"/>
      <c r="HRQ1421" s="333"/>
      <c r="HRR1421" s="333"/>
      <c r="HRS1421" s="333"/>
      <c r="HRT1421" s="333"/>
      <c r="HRU1421" s="333"/>
      <c r="HRV1421" s="333"/>
      <c r="HRW1421" s="333"/>
      <c r="HRX1421" s="333"/>
      <c r="HRY1421" s="333"/>
      <c r="HRZ1421" s="333"/>
      <c r="HSA1421" s="333"/>
      <c r="HSB1421" s="333"/>
      <c r="HSC1421" s="333"/>
      <c r="HSD1421" s="333"/>
      <c r="HSE1421" s="333"/>
      <c r="HSF1421" s="333"/>
      <c r="HSG1421" s="333"/>
      <c r="HSH1421" s="333"/>
      <c r="HSI1421" s="333"/>
      <c r="HSJ1421" s="333"/>
      <c r="HSK1421" s="333"/>
      <c r="HSL1421" s="333"/>
      <c r="HSM1421" s="333"/>
      <c r="HSN1421" s="333"/>
      <c r="HSO1421" s="333"/>
      <c r="HSP1421" s="333"/>
      <c r="HSQ1421" s="333"/>
      <c r="HSR1421" s="333"/>
      <c r="HSS1421" s="333"/>
      <c r="HST1421" s="333"/>
      <c r="HSU1421" s="333"/>
      <c r="HSV1421" s="333"/>
      <c r="HSW1421" s="333"/>
      <c r="HSX1421" s="333"/>
      <c r="HSY1421" s="333"/>
      <c r="HSZ1421" s="333"/>
      <c r="HTA1421" s="333"/>
      <c r="HTB1421" s="333"/>
      <c r="HTC1421" s="333"/>
      <c r="HTD1421" s="333"/>
      <c r="HTE1421" s="333"/>
      <c r="HTF1421" s="333"/>
      <c r="HTG1421" s="333"/>
      <c r="HTH1421" s="333"/>
      <c r="HTI1421" s="333"/>
      <c r="HTJ1421" s="333"/>
      <c r="HTK1421" s="333"/>
      <c r="HTL1421" s="333"/>
      <c r="HTM1421" s="333"/>
      <c r="HTN1421" s="333"/>
      <c r="HTO1421" s="333"/>
      <c r="HTP1421" s="333"/>
      <c r="HTQ1421" s="333"/>
      <c r="HTR1421" s="333"/>
      <c r="HTS1421" s="333"/>
      <c r="HTT1421" s="333"/>
      <c r="HTU1421" s="333"/>
      <c r="HTV1421" s="333"/>
      <c r="HTW1421" s="333"/>
      <c r="HTX1421" s="333"/>
      <c r="HTY1421" s="333"/>
      <c r="HTZ1421" s="333"/>
      <c r="HUA1421" s="333"/>
      <c r="HUB1421" s="333"/>
      <c r="HUC1421" s="333"/>
      <c r="HUD1421" s="333"/>
      <c r="HUE1421" s="333"/>
      <c r="HUF1421" s="333"/>
      <c r="HUG1421" s="333"/>
      <c r="HUH1421" s="333"/>
      <c r="HUI1421" s="333"/>
      <c r="HUJ1421" s="333"/>
      <c r="HUK1421" s="333"/>
      <c r="HUL1421" s="333"/>
      <c r="HUM1421" s="333"/>
      <c r="HUN1421" s="333"/>
      <c r="HUO1421" s="333"/>
      <c r="HUP1421" s="333"/>
      <c r="HUQ1421" s="333"/>
      <c r="HUR1421" s="333"/>
      <c r="HUS1421" s="333"/>
      <c r="HUT1421" s="333"/>
      <c r="HUU1421" s="333"/>
      <c r="HUV1421" s="333"/>
      <c r="HUW1421" s="333"/>
      <c r="HUX1421" s="333"/>
      <c r="HUY1421" s="333"/>
      <c r="HUZ1421" s="333"/>
      <c r="HVA1421" s="333"/>
      <c r="HVB1421" s="333"/>
      <c r="HVC1421" s="333"/>
      <c r="HVD1421" s="333"/>
      <c r="HVE1421" s="333"/>
      <c r="HVF1421" s="333"/>
      <c r="HVG1421" s="333"/>
      <c r="HVH1421" s="333"/>
      <c r="HVI1421" s="333"/>
      <c r="HVJ1421" s="333"/>
      <c r="HVK1421" s="333"/>
      <c r="HVL1421" s="333"/>
      <c r="HVM1421" s="333"/>
      <c r="HVN1421" s="333"/>
      <c r="HVO1421" s="333"/>
      <c r="HVP1421" s="333"/>
      <c r="HVQ1421" s="333"/>
      <c r="HVR1421" s="333"/>
      <c r="HVS1421" s="333"/>
      <c r="HVT1421" s="333"/>
      <c r="HVU1421" s="333"/>
      <c r="HVV1421" s="333"/>
      <c r="HVW1421" s="333"/>
      <c r="HVX1421" s="333"/>
      <c r="HVY1421" s="333"/>
      <c r="HVZ1421" s="333"/>
      <c r="HWA1421" s="333"/>
      <c r="HWB1421" s="333"/>
      <c r="HWC1421" s="333"/>
      <c r="HWD1421" s="333"/>
      <c r="HWE1421" s="333"/>
      <c r="HWF1421" s="333"/>
      <c r="HWG1421" s="333"/>
      <c r="HWH1421" s="333"/>
      <c r="HWI1421" s="333"/>
      <c r="HWJ1421" s="333"/>
      <c r="HWK1421" s="333"/>
      <c r="HWL1421" s="333"/>
      <c r="HWM1421" s="333"/>
      <c r="HWN1421" s="333"/>
      <c r="HWO1421" s="333"/>
      <c r="HWP1421" s="333"/>
      <c r="HWQ1421" s="333"/>
      <c r="HWR1421" s="333"/>
      <c r="HWS1421" s="333"/>
      <c r="HWT1421" s="333"/>
      <c r="HWU1421" s="333"/>
      <c r="HWV1421" s="333"/>
      <c r="HWW1421" s="333"/>
      <c r="HWX1421" s="333"/>
      <c r="HWY1421" s="333"/>
      <c r="HWZ1421" s="333"/>
      <c r="HXA1421" s="333"/>
      <c r="HXB1421" s="333"/>
      <c r="HXC1421" s="333"/>
      <c r="HXD1421" s="333"/>
      <c r="HXE1421" s="333"/>
      <c r="HXF1421" s="333"/>
      <c r="HXG1421" s="333"/>
      <c r="HXH1421" s="333"/>
      <c r="HXI1421" s="333"/>
      <c r="HXJ1421" s="333"/>
      <c r="HXK1421" s="333"/>
      <c r="HXL1421" s="333"/>
      <c r="HXM1421" s="333"/>
      <c r="HXN1421" s="333"/>
      <c r="HXO1421" s="333"/>
      <c r="HXP1421" s="333"/>
      <c r="HXQ1421" s="333"/>
      <c r="HXR1421" s="333"/>
      <c r="HXS1421" s="333"/>
      <c r="HXT1421" s="333"/>
      <c r="HXU1421" s="333"/>
      <c r="HXV1421" s="333"/>
      <c r="HXW1421" s="333"/>
      <c r="HXX1421" s="333"/>
      <c r="HXY1421" s="333"/>
      <c r="HXZ1421" s="333"/>
      <c r="HYA1421" s="333"/>
      <c r="HYB1421" s="333"/>
      <c r="HYC1421" s="333"/>
      <c r="HYD1421" s="333"/>
      <c r="HYE1421" s="333"/>
      <c r="HYF1421" s="333"/>
      <c r="HYG1421" s="333"/>
      <c r="HYH1421" s="333"/>
      <c r="HYI1421" s="333"/>
      <c r="HYJ1421" s="333"/>
      <c r="HYK1421" s="333"/>
      <c r="HYL1421" s="333"/>
      <c r="HYM1421" s="333"/>
      <c r="HYN1421" s="333"/>
      <c r="HYO1421" s="333"/>
      <c r="HYP1421" s="333"/>
      <c r="HYQ1421" s="333"/>
      <c r="HYR1421" s="333"/>
      <c r="HYS1421" s="333"/>
      <c r="HYT1421" s="333"/>
      <c r="HYU1421" s="333"/>
      <c r="HYV1421" s="333"/>
      <c r="HYW1421" s="333"/>
      <c r="HYX1421" s="333"/>
      <c r="HYY1421" s="333"/>
      <c r="HYZ1421" s="333"/>
      <c r="HZA1421" s="333"/>
      <c r="HZB1421" s="333"/>
      <c r="HZC1421" s="333"/>
      <c r="HZD1421" s="333"/>
      <c r="HZE1421" s="333"/>
      <c r="HZF1421" s="333"/>
      <c r="HZG1421" s="333"/>
      <c r="HZH1421" s="333"/>
      <c r="HZI1421" s="333"/>
      <c r="HZJ1421" s="333"/>
      <c r="HZK1421" s="333"/>
      <c r="HZL1421" s="333"/>
      <c r="HZM1421" s="333"/>
      <c r="HZN1421" s="333"/>
      <c r="HZO1421" s="333"/>
      <c r="HZP1421" s="333"/>
      <c r="HZQ1421" s="333"/>
      <c r="HZR1421" s="333"/>
      <c r="HZS1421" s="333"/>
      <c r="HZT1421" s="333"/>
      <c r="HZU1421" s="333"/>
      <c r="HZV1421" s="333"/>
      <c r="HZW1421" s="333"/>
      <c r="HZX1421" s="333"/>
      <c r="HZY1421" s="333"/>
      <c r="HZZ1421" s="333"/>
      <c r="IAA1421" s="333"/>
      <c r="IAB1421" s="333"/>
      <c r="IAC1421" s="333"/>
      <c r="IAD1421" s="333"/>
      <c r="IAE1421" s="333"/>
      <c r="IAF1421" s="333"/>
      <c r="IAG1421" s="333"/>
      <c r="IAH1421" s="333"/>
      <c r="IAI1421" s="333"/>
      <c r="IAJ1421" s="333"/>
      <c r="IAK1421" s="333"/>
      <c r="IAL1421" s="333"/>
      <c r="IAM1421" s="333"/>
      <c r="IAN1421" s="333"/>
      <c r="IAO1421" s="333"/>
      <c r="IAP1421" s="333"/>
      <c r="IAQ1421" s="333"/>
      <c r="IAR1421" s="333"/>
      <c r="IAS1421" s="333"/>
      <c r="IAT1421" s="333"/>
      <c r="IAU1421" s="333"/>
      <c r="IAV1421" s="333"/>
      <c r="IAW1421" s="333"/>
      <c r="IAX1421" s="333"/>
      <c r="IAY1421" s="333"/>
      <c r="IAZ1421" s="333"/>
      <c r="IBA1421" s="333"/>
      <c r="IBB1421" s="333"/>
      <c r="IBC1421" s="333"/>
      <c r="IBD1421" s="333"/>
      <c r="IBE1421" s="333"/>
      <c r="IBF1421" s="333"/>
      <c r="IBG1421" s="333"/>
      <c r="IBH1421" s="333"/>
      <c r="IBI1421" s="333"/>
      <c r="IBJ1421" s="333"/>
      <c r="IBK1421" s="333"/>
      <c r="IBL1421" s="333"/>
      <c r="IBM1421" s="333"/>
      <c r="IBN1421" s="333"/>
      <c r="IBO1421" s="333"/>
      <c r="IBP1421" s="333"/>
      <c r="IBQ1421" s="333"/>
      <c r="IBR1421" s="333"/>
      <c r="IBS1421" s="333"/>
      <c r="IBT1421" s="333"/>
      <c r="IBU1421" s="333"/>
      <c r="IBV1421" s="333"/>
      <c r="IBW1421" s="333"/>
      <c r="IBX1421" s="333"/>
      <c r="IBY1421" s="333"/>
      <c r="IBZ1421" s="333"/>
      <c r="ICA1421" s="333"/>
      <c r="ICB1421" s="333"/>
      <c r="ICC1421" s="333"/>
      <c r="ICD1421" s="333"/>
      <c r="ICE1421" s="333"/>
      <c r="ICF1421" s="333"/>
      <c r="ICG1421" s="333"/>
      <c r="ICH1421" s="333"/>
      <c r="ICI1421" s="333"/>
      <c r="ICJ1421" s="333"/>
      <c r="ICK1421" s="333"/>
      <c r="ICL1421" s="333"/>
      <c r="ICM1421" s="333"/>
      <c r="ICN1421" s="333"/>
      <c r="ICO1421" s="333"/>
      <c r="ICP1421" s="333"/>
      <c r="ICQ1421" s="333"/>
      <c r="ICR1421" s="333"/>
      <c r="ICS1421" s="333"/>
      <c r="ICT1421" s="333"/>
      <c r="ICU1421" s="333"/>
      <c r="ICV1421" s="333"/>
      <c r="ICW1421" s="333"/>
      <c r="ICX1421" s="333"/>
      <c r="ICY1421" s="333"/>
      <c r="ICZ1421" s="333"/>
      <c r="IDA1421" s="333"/>
      <c r="IDB1421" s="333"/>
      <c r="IDC1421" s="333"/>
      <c r="IDD1421" s="333"/>
      <c r="IDE1421" s="333"/>
      <c r="IDF1421" s="333"/>
      <c r="IDG1421" s="333"/>
      <c r="IDH1421" s="333"/>
      <c r="IDI1421" s="333"/>
      <c r="IDJ1421" s="333"/>
      <c r="IDK1421" s="333"/>
      <c r="IDL1421" s="333"/>
      <c r="IDM1421" s="333"/>
      <c r="IDN1421" s="333"/>
      <c r="IDO1421" s="333"/>
      <c r="IDP1421" s="333"/>
      <c r="IDQ1421" s="333"/>
      <c r="IDR1421" s="333"/>
      <c r="IDS1421" s="333"/>
      <c r="IDT1421" s="333"/>
      <c r="IDU1421" s="333"/>
      <c r="IDV1421" s="333"/>
      <c r="IDW1421" s="333"/>
      <c r="IDX1421" s="333"/>
      <c r="IDY1421" s="333"/>
      <c r="IDZ1421" s="333"/>
      <c r="IEA1421" s="333"/>
      <c r="IEB1421" s="333"/>
      <c r="IEC1421" s="333"/>
      <c r="IED1421" s="333"/>
      <c r="IEE1421" s="333"/>
      <c r="IEF1421" s="333"/>
      <c r="IEG1421" s="333"/>
      <c r="IEH1421" s="333"/>
      <c r="IEI1421" s="333"/>
      <c r="IEJ1421" s="333"/>
      <c r="IEK1421" s="333"/>
      <c r="IEL1421" s="333"/>
      <c r="IEM1421" s="333"/>
      <c r="IEN1421" s="333"/>
      <c r="IEO1421" s="333"/>
      <c r="IEP1421" s="333"/>
      <c r="IEQ1421" s="333"/>
      <c r="IER1421" s="333"/>
      <c r="IES1421" s="333"/>
      <c r="IET1421" s="333"/>
      <c r="IEU1421" s="333"/>
      <c r="IEV1421" s="333"/>
      <c r="IEW1421" s="333"/>
      <c r="IEX1421" s="333"/>
      <c r="IEY1421" s="333"/>
      <c r="IEZ1421" s="333"/>
      <c r="IFA1421" s="333"/>
      <c r="IFB1421" s="333"/>
      <c r="IFC1421" s="333"/>
      <c r="IFD1421" s="333"/>
      <c r="IFE1421" s="333"/>
      <c r="IFF1421" s="333"/>
      <c r="IFG1421" s="333"/>
      <c r="IFH1421" s="333"/>
      <c r="IFI1421" s="333"/>
      <c r="IFJ1421" s="333"/>
      <c r="IFK1421" s="333"/>
      <c r="IFL1421" s="333"/>
      <c r="IFM1421" s="333"/>
      <c r="IFN1421" s="333"/>
      <c r="IFO1421" s="333"/>
      <c r="IFP1421" s="333"/>
      <c r="IFQ1421" s="333"/>
      <c r="IFR1421" s="333"/>
      <c r="IFS1421" s="333"/>
      <c r="IFT1421" s="333"/>
      <c r="IFU1421" s="333"/>
      <c r="IFV1421" s="333"/>
      <c r="IFW1421" s="333"/>
      <c r="IFX1421" s="333"/>
      <c r="IFY1421" s="333"/>
      <c r="IFZ1421" s="333"/>
      <c r="IGA1421" s="333"/>
      <c r="IGB1421" s="333"/>
      <c r="IGC1421" s="333"/>
      <c r="IGD1421" s="333"/>
      <c r="IGE1421" s="333"/>
      <c r="IGF1421" s="333"/>
      <c r="IGG1421" s="333"/>
      <c r="IGH1421" s="333"/>
      <c r="IGI1421" s="333"/>
      <c r="IGJ1421" s="333"/>
      <c r="IGK1421" s="333"/>
      <c r="IGL1421" s="333"/>
      <c r="IGM1421" s="333"/>
      <c r="IGN1421" s="333"/>
      <c r="IGO1421" s="333"/>
      <c r="IGP1421" s="333"/>
      <c r="IGQ1421" s="333"/>
      <c r="IGR1421" s="333"/>
      <c r="IGS1421" s="333"/>
      <c r="IGT1421" s="333"/>
      <c r="IGU1421" s="333"/>
      <c r="IGV1421" s="333"/>
      <c r="IGW1421" s="333"/>
      <c r="IGX1421" s="333"/>
      <c r="IGY1421" s="333"/>
      <c r="IGZ1421" s="333"/>
      <c r="IHA1421" s="333"/>
      <c r="IHB1421" s="333"/>
      <c r="IHC1421" s="333"/>
      <c r="IHD1421" s="333"/>
      <c r="IHE1421" s="333"/>
      <c r="IHF1421" s="333"/>
      <c r="IHG1421" s="333"/>
      <c r="IHH1421" s="333"/>
      <c r="IHI1421" s="333"/>
      <c r="IHJ1421" s="333"/>
      <c r="IHK1421" s="333"/>
      <c r="IHL1421" s="333"/>
      <c r="IHM1421" s="333"/>
      <c r="IHN1421" s="333"/>
      <c r="IHO1421" s="333"/>
      <c r="IHP1421" s="333"/>
      <c r="IHQ1421" s="333"/>
      <c r="IHR1421" s="333"/>
      <c r="IHS1421" s="333"/>
      <c r="IHT1421" s="333"/>
      <c r="IHU1421" s="333"/>
      <c r="IHV1421" s="333"/>
      <c r="IHW1421" s="333"/>
      <c r="IHX1421" s="333"/>
      <c r="IHY1421" s="333"/>
      <c r="IHZ1421" s="333"/>
      <c r="IIA1421" s="333"/>
      <c r="IIB1421" s="333"/>
      <c r="IIC1421" s="333"/>
      <c r="IID1421" s="333"/>
      <c r="IIE1421" s="333"/>
      <c r="IIF1421" s="333"/>
      <c r="IIG1421" s="333"/>
      <c r="IIH1421" s="333"/>
      <c r="III1421" s="333"/>
      <c r="IIJ1421" s="333"/>
      <c r="IIK1421" s="333"/>
      <c r="IIL1421" s="333"/>
      <c r="IIM1421" s="333"/>
      <c r="IIN1421" s="333"/>
      <c r="IIO1421" s="333"/>
      <c r="IIP1421" s="333"/>
      <c r="IIQ1421" s="333"/>
      <c r="IIR1421" s="333"/>
      <c r="IIS1421" s="333"/>
      <c r="IIT1421" s="333"/>
      <c r="IIU1421" s="333"/>
      <c r="IIV1421" s="333"/>
      <c r="IIW1421" s="333"/>
      <c r="IIX1421" s="333"/>
      <c r="IIY1421" s="333"/>
      <c r="IIZ1421" s="333"/>
      <c r="IJA1421" s="333"/>
      <c r="IJB1421" s="333"/>
      <c r="IJC1421" s="333"/>
      <c r="IJD1421" s="333"/>
      <c r="IJE1421" s="333"/>
      <c r="IJF1421" s="333"/>
      <c r="IJG1421" s="333"/>
      <c r="IJH1421" s="333"/>
      <c r="IJI1421" s="333"/>
      <c r="IJJ1421" s="333"/>
      <c r="IJK1421" s="333"/>
      <c r="IJL1421" s="333"/>
      <c r="IJM1421" s="333"/>
      <c r="IJN1421" s="333"/>
      <c r="IJO1421" s="333"/>
      <c r="IJP1421" s="333"/>
      <c r="IJQ1421" s="333"/>
      <c r="IJR1421" s="333"/>
      <c r="IJS1421" s="333"/>
      <c r="IJT1421" s="333"/>
      <c r="IJU1421" s="333"/>
      <c r="IJV1421" s="333"/>
      <c r="IJW1421" s="333"/>
      <c r="IJX1421" s="333"/>
      <c r="IJY1421" s="333"/>
      <c r="IJZ1421" s="333"/>
      <c r="IKA1421" s="333"/>
      <c r="IKB1421" s="333"/>
      <c r="IKC1421" s="333"/>
      <c r="IKD1421" s="333"/>
      <c r="IKE1421" s="333"/>
      <c r="IKF1421" s="333"/>
      <c r="IKG1421" s="333"/>
      <c r="IKH1421" s="333"/>
      <c r="IKI1421" s="333"/>
      <c r="IKJ1421" s="333"/>
      <c r="IKK1421" s="333"/>
      <c r="IKL1421" s="333"/>
      <c r="IKM1421" s="333"/>
      <c r="IKN1421" s="333"/>
      <c r="IKO1421" s="333"/>
      <c r="IKP1421" s="333"/>
      <c r="IKQ1421" s="333"/>
      <c r="IKR1421" s="333"/>
      <c r="IKS1421" s="333"/>
      <c r="IKT1421" s="333"/>
      <c r="IKU1421" s="333"/>
      <c r="IKV1421" s="333"/>
      <c r="IKW1421" s="333"/>
      <c r="IKX1421" s="333"/>
      <c r="IKY1421" s="333"/>
      <c r="IKZ1421" s="333"/>
      <c r="ILA1421" s="333"/>
      <c r="ILB1421" s="333"/>
      <c r="ILC1421" s="333"/>
      <c r="ILD1421" s="333"/>
      <c r="ILE1421" s="333"/>
      <c r="ILF1421" s="333"/>
      <c r="ILG1421" s="333"/>
      <c r="ILH1421" s="333"/>
      <c r="ILI1421" s="333"/>
      <c r="ILJ1421" s="333"/>
      <c r="ILK1421" s="333"/>
      <c r="ILL1421" s="333"/>
      <c r="ILM1421" s="333"/>
      <c r="ILN1421" s="333"/>
      <c r="ILO1421" s="333"/>
      <c r="ILP1421" s="333"/>
      <c r="ILQ1421" s="333"/>
      <c r="ILR1421" s="333"/>
      <c r="ILS1421" s="333"/>
      <c r="ILT1421" s="333"/>
      <c r="ILU1421" s="333"/>
      <c r="ILV1421" s="333"/>
      <c r="ILW1421" s="333"/>
      <c r="ILX1421" s="333"/>
      <c r="ILY1421" s="333"/>
      <c r="ILZ1421" s="333"/>
      <c r="IMA1421" s="333"/>
      <c r="IMB1421" s="333"/>
      <c r="IMC1421" s="333"/>
      <c r="IMD1421" s="333"/>
      <c r="IME1421" s="333"/>
      <c r="IMF1421" s="333"/>
      <c r="IMG1421" s="333"/>
      <c r="IMH1421" s="333"/>
      <c r="IMI1421" s="333"/>
      <c r="IMJ1421" s="333"/>
      <c r="IMK1421" s="333"/>
      <c r="IML1421" s="333"/>
      <c r="IMM1421" s="333"/>
      <c r="IMN1421" s="333"/>
      <c r="IMO1421" s="333"/>
      <c r="IMP1421" s="333"/>
      <c r="IMQ1421" s="333"/>
      <c r="IMR1421" s="333"/>
      <c r="IMS1421" s="333"/>
      <c r="IMT1421" s="333"/>
      <c r="IMU1421" s="333"/>
      <c r="IMV1421" s="333"/>
      <c r="IMW1421" s="333"/>
      <c r="IMX1421" s="333"/>
      <c r="IMY1421" s="333"/>
      <c r="IMZ1421" s="333"/>
      <c r="INA1421" s="333"/>
      <c r="INB1421" s="333"/>
      <c r="INC1421" s="333"/>
      <c r="IND1421" s="333"/>
      <c r="INE1421" s="333"/>
      <c r="INF1421" s="333"/>
      <c r="ING1421" s="333"/>
      <c r="INH1421" s="333"/>
      <c r="INI1421" s="333"/>
      <c r="INJ1421" s="333"/>
      <c r="INK1421" s="333"/>
      <c r="INL1421" s="333"/>
      <c r="INM1421" s="333"/>
      <c r="INN1421" s="333"/>
      <c r="INO1421" s="333"/>
      <c r="INP1421" s="333"/>
      <c r="INQ1421" s="333"/>
      <c r="INR1421" s="333"/>
      <c r="INS1421" s="333"/>
      <c r="INT1421" s="333"/>
      <c r="INU1421" s="333"/>
      <c r="INV1421" s="333"/>
      <c r="INW1421" s="333"/>
      <c r="INX1421" s="333"/>
      <c r="INY1421" s="333"/>
      <c r="INZ1421" s="333"/>
      <c r="IOA1421" s="333"/>
      <c r="IOB1421" s="333"/>
      <c r="IOC1421" s="333"/>
      <c r="IOD1421" s="333"/>
      <c r="IOE1421" s="333"/>
      <c r="IOF1421" s="333"/>
      <c r="IOG1421" s="333"/>
      <c r="IOH1421" s="333"/>
      <c r="IOI1421" s="333"/>
      <c r="IOJ1421" s="333"/>
      <c r="IOK1421" s="333"/>
      <c r="IOL1421" s="333"/>
      <c r="IOM1421" s="333"/>
      <c r="ION1421" s="333"/>
      <c r="IOO1421" s="333"/>
      <c r="IOP1421" s="333"/>
      <c r="IOQ1421" s="333"/>
      <c r="IOR1421" s="333"/>
      <c r="IOS1421" s="333"/>
      <c r="IOT1421" s="333"/>
      <c r="IOU1421" s="333"/>
      <c r="IOV1421" s="333"/>
      <c r="IOW1421" s="333"/>
      <c r="IOX1421" s="333"/>
      <c r="IOY1421" s="333"/>
      <c r="IOZ1421" s="333"/>
      <c r="IPA1421" s="333"/>
      <c r="IPB1421" s="333"/>
      <c r="IPC1421" s="333"/>
      <c r="IPD1421" s="333"/>
      <c r="IPE1421" s="333"/>
      <c r="IPF1421" s="333"/>
      <c r="IPG1421" s="333"/>
      <c r="IPH1421" s="333"/>
      <c r="IPI1421" s="333"/>
      <c r="IPJ1421" s="333"/>
      <c r="IPK1421" s="333"/>
      <c r="IPL1421" s="333"/>
      <c r="IPM1421" s="333"/>
      <c r="IPN1421" s="333"/>
      <c r="IPO1421" s="333"/>
      <c r="IPP1421" s="333"/>
      <c r="IPQ1421" s="333"/>
      <c r="IPR1421" s="333"/>
      <c r="IPS1421" s="333"/>
      <c r="IPT1421" s="333"/>
      <c r="IPU1421" s="333"/>
      <c r="IPV1421" s="333"/>
      <c r="IPW1421" s="333"/>
      <c r="IPX1421" s="333"/>
      <c r="IPY1421" s="333"/>
      <c r="IPZ1421" s="333"/>
      <c r="IQA1421" s="333"/>
      <c r="IQB1421" s="333"/>
      <c r="IQC1421" s="333"/>
      <c r="IQD1421" s="333"/>
      <c r="IQE1421" s="333"/>
      <c r="IQF1421" s="333"/>
      <c r="IQG1421" s="333"/>
      <c r="IQH1421" s="333"/>
      <c r="IQI1421" s="333"/>
      <c r="IQJ1421" s="333"/>
      <c r="IQK1421" s="333"/>
      <c r="IQL1421" s="333"/>
      <c r="IQM1421" s="333"/>
      <c r="IQN1421" s="333"/>
      <c r="IQO1421" s="333"/>
      <c r="IQP1421" s="333"/>
      <c r="IQQ1421" s="333"/>
      <c r="IQR1421" s="333"/>
      <c r="IQS1421" s="333"/>
      <c r="IQT1421" s="333"/>
      <c r="IQU1421" s="333"/>
      <c r="IQV1421" s="333"/>
      <c r="IQW1421" s="333"/>
      <c r="IQX1421" s="333"/>
      <c r="IQY1421" s="333"/>
      <c r="IQZ1421" s="333"/>
      <c r="IRA1421" s="333"/>
      <c r="IRB1421" s="333"/>
      <c r="IRC1421" s="333"/>
      <c r="IRD1421" s="333"/>
      <c r="IRE1421" s="333"/>
      <c r="IRF1421" s="333"/>
      <c r="IRG1421" s="333"/>
      <c r="IRH1421" s="333"/>
      <c r="IRI1421" s="333"/>
      <c r="IRJ1421" s="333"/>
      <c r="IRK1421" s="333"/>
      <c r="IRL1421" s="333"/>
      <c r="IRM1421" s="333"/>
      <c r="IRN1421" s="333"/>
      <c r="IRO1421" s="333"/>
      <c r="IRP1421" s="333"/>
      <c r="IRQ1421" s="333"/>
      <c r="IRR1421" s="333"/>
      <c r="IRS1421" s="333"/>
      <c r="IRT1421" s="333"/>
      <c r="IRU1421" s="333"/>
      <c r="IRV1421" s="333"/>
      <c r="IRW1421" s="333"/>
      <c r="IRX1421" s="333"/>
      <c r="IRY1421" s="333"/>
      <c r="IRZ1421" s="333"/>
      <c r="ISA1421" s="333"/>
      <c r="ISB1421" s="333"/>
      <c r="ISC1421" s="333"/>
      <c r="ISD1421" s="333"/>
      <c r="ISE1421" s="333"/>
      <c r="ISF1421" s="333"/>
      <c r="ISG1421" s="333"/>
      <c r="ISH1421" s="333"/>
      <c r="ISI1421" s="333"/>
      <c r="ISJ1421" s="333"/>
      <c r="ISK1421" s="333"/>
      <c r="ISL1421" s="333"/>
      <c r="ISM1421" s="333"/>
      <c r="ISN1421" s="333"/>
      <c r="ISO1421" s="333"/>
      <c r="ISP1421" s="333"/>
      <c r="ISQ1421" s="333"/>
      <c r="ISR1421" s="333"/>
      <c r="ISS1421" s="333"/>
      <c r="IST1421" s="333"/>
      <c r="ISU1421" s="333"/>
      <c r="ISV1421" s="333"/>
      <c r="ISW1421" s="333"/>
      <c r="ISX1421" s="333"/>
      <c r="ISY1421" s="333"/>
      <c r="ISZ1421" s="333"/>
      <c r="ITA1421" s="333"/>
      <c r="ITB1421" s="333"/>
      <c r="ITC1421" s="333"/>
      <c r="ITD1421" s="333"/>
      <c r="ITE1421" s="333"/>
      <c r="ITF1421" s="333"/>
      <c r="ITG1421" s="333"/>
      <c r="ITH1421" s="333"/>
      <c r="ITI1421" s="333"/>
      <c r="ITJ1421" s="333"/>
      <c r="ITK1421" s="333"/>
      <c r="ITL1421" s="333"/>
      <c r="ITM1421" s="333"/>
      <c r="ITN1421" s="333"/>
      <c r="ITO1421" s="333"/>
      <c r="ITP1421" s="333"/>
      <c r="ITQ1421" s="333"/>
      <c r="ITR1421" s="333"/>
      <c r="ITS1421" s="333"/>
      <c r="ITT1421" s="333"/>
      <c r="ITU1421" s="333"/>
      <c r="ITV1421" s="333"/>
      <c r="ITW1421" s="333"/>
      <c r="ITX1421" s="333"/>
      <c r="ITY1421" s="333"/>
      <c r="ITZ1421" s="333"/>
      <c r="IUA1421" s="333"/>
      <c r="IUB1421" s="333"/>
      <c r="IUC1421" s="333"/>
      <c r="IUD1421" s="333"/>
      <c r="IUE1421" s="333"/>
      <c r="IUF1421" s="333"/>
      <c r="IUG1421" s="333"/>
      <c r="IUH1421" s="333"/>
      <c r="IUI1421" s="333"/>
      <c r="IUJ1421" s="333"/>
      <c r="IUK1421" s="333"/>
      <c r="IUL1421" s="333"/>
      <c r="IUM1421" s="333"/>
      <c r="IUN1421" s="333"/>
      <c r="IUO1421" s="333"/>
      <c r="IUP1421" s="333"/>
      <c r="IUQ1421" s="333"/>
      <c r="IUR1421" s="333"/>
      <c r="IUS1421" s="333"/>
      <c r="IUT1421" s="333"/>
      <c r="IUU1421" s="333"/>
      <c r="IUV1421" s="333"/>
      <c r="IUW1421" s="333"/>
      <c r="IUX1421" s="333"/>
      <c r="IUY1421" s="333"/>
      <c r="IUZ1421" s="333"/>
      <c r="IVA1421" s="333"/>
      <c r="IVB1421" s="333"/>
      <c r="IVC1421" s="333"/>
      <c r="IVD1421" s="333"/>
      <c r="IVE1421" s="333"/>
      <c r="IVF1421" s="333"/>
      <c r="IVG1421" s="333"/>
      <c r="IVH1421" s="333"/>
      <c r="IVI1421" s="333"/>
      <c r="IVJ1421" s="333"/>
      <c r="IVK1421" s="333"/>
      <c r="IVL1421" s="333"/>
      <c r="IVM1421" s="333"/>
      <c r="IVN1421" s="333"/>
      <c r="IVO1421" s="333"/>
      <c r="IVP1421" s="333"/>
      <c r="IVQ1421" s="333"/>
      <c r="IVR1421" s="333"/>
      <c r="IVS1421" s="333"/>
      <c r="IVT1421" s="333"/>
      <c r="IVU1421" s="333"/>
      <c r="IVV1421" s="333"/>
      <c r="IVW1421" s="333"/>
      <c r="IVX1421" s="333"/>
      <c r="IVY1421" s="333"/>
      <c r="IVZ1421" s="333"/>
      <c r="IWA1421" s="333"/>
      <c r="IWB1421" s="333"/>
      <c r="IWC1421" s="333"/>
      <c r="IWD1421" s="333"/>
      <c r="IWE1421" s="333"/>
      <c r="IWF1421" s="333"/>
      <c r="IWG1421" s="333"/>
      <c r="IWH1421" s="333"/>
      <c r="IWI1421" s="333"/>
      <c r="IWJ1421" s="333"/>
      <c r="IWK1421" s="333"/>
      <c r="IWL1421" s="333"/>
      <c r="IWM1421" s="333"/>
      <c r="IWN1421" s="333"/>
      <c r="IWO1421" s="333"/>
      <c r="IWP1421" s="333"/>
      <c r="IWQ1421" s="333"/>
      <c r="IWR1421" s="333"/>
      <c r="IWS1421" s="333"/>
      <c r="IWT1421" s="333"/>
      <c r="IWU1421" s="333"/>
      <c r="IWV1421" s="333"/>
      <c r="IWW1421" s="333"/>
      <c r="IWX1421" s="333"/>
      <c r="IWY1421" s="333"/>
      <c r="IWZ1421" s="333"/>
      <c r="IXA1421" s="333"/>
      <c r="IXB1421" s="333"/>
      <c r="IXC1421" s="333"/>
      <c r="IXD1421" s="333"/>
      <c r="IXE1421" s="333"/>
      <c r="IXF1421" s="333"/>
      <c r="IXG1421" s="333"/>
      <c r="IXH1421" s="333"/>
      <c r="IXI1421" s="333"/>
      <c r="IXJ1421" s="333"/>
      <c r="IXK1421" s="333"/>
      <c r="IXL1421" s="333"/>
      <c r="IXM1421" s="333"/>
      <c r="IXN1421" s="333"/>
      <c r="IXO1421" s="333"/>
      <c r="IXP1421" s="333"/>
      <c r="IXQ1421" s="333"/>
      <c r="IXR1421" s="333"/>
      <c r="IXS1421" s="333"/>
      <c r="IXT1421" s="333"/>
      <c r="IXU1421" s="333"/>
      <c r="IXV1421" s="333"/>
      <c r="IXW1421" s="333"/>
      <c r="IXX1421" s="333"/>
      <c r="IXY1421" s="333"/>
      <c r="IXZ1421" s="333"/>
      <c r="IYA1421" s="333"/>
      <c r="IYB1421" s="333"/>
      <c r="IYC1421" s="333"/>
      <c r="IYD1421" s="333"/>
      <c r="IYE1421" s="333"/>
      <c r="IYF1421" s="333"/>
      <c r="IYG1421" s="333"/>
      <c r="IYH1421" s="333"/>
      <c r="IYI1421" s="333"/>
      <c r="IYJ1421" s="333"/>
      <c r="IYK1421" s="333"/>
      <c r="IYL1421" s="333"/>
      <c r="IYM1421" s="333"/>
      <c r="IYN1421" s="333"/>
      <c r="IYO1421" s="333"/>
      <c r="IYP1421" s="333"/>
      <c r="IYQ1421" s="333"/>
      <c r="IYR1421" s="333"/>
      <c r="IYS1421" s="333"/>
      <c r="IYT1421" s="333"/>
      <c r="IYU1421" s="333"/>
      <c r="IYV1421" s="333"/>
      <c r="IYW1421" s="333"/>
      <c r="IYX1421" s="333"/>
      <c r="IYY1421" s="333"/>
      <c r="IYZ1421" s="333"/>
      <c r="IZA1421" s="333"/>
      <c r="IZB1421" s="333"/>
      <c r="IZC1421" s="333"/>
      <c r="IZD1421" s="333"/>
      <c r="IZE1421" s="333"/>
      <c r="IZF1421" s="333"/>
      <c r="IZG1421" s="333"/>
      <c r="IZH1421" s="333"/>
      <c r="IZI1421" s="333"/>
      <c r="IZJ1421" s="333"/>
      <c r="IZK1421" s="333"/>
      <c r="IZL1421" s="333"/>
      <c r="IZM1421" s="333"/>
      <c r="IZN1421" s="333"/>
      <c r="IZO1421" s="333"/>
      <c r="IZP1421" s="333"/>
      <c r="IZQ1421" s="333"/>
      <c r="IZR1421" s="333"/>
      <c r="IZS1421" s="333"/>
      <c r="IZT1421" s="333"/>
      <c r="IZU1421" s="333"/>
      <c r="IZV1421" s="333"/>
      <c r="IZW1421" s="333"/>
      <c r="IZX1421" s="333"/>
      <c r="IZY1421" s="333"/>
      <c r="IZZ1421" s="333"/>
      <c r="JAA1421" s="333"/>
      <c r="JAB1421" s="333"/>
      <c r="JAC1421" s="333"/>
      <c r="JAD1421" s="333"/>
      <c r="JAE1421" s="333"/>
      <c r="JAF1421" s="333"/>
      <c r="JAG1421" s="333"/>
      <c r="JAH1421" s="333"/>
      <c r="JAI1421" s="333"/>
      <c r="JAJ1421" s="333"/>
      <c r="JAK1421" s="333"/>
      <c r="JAL1421" s="333"/>
      <c r="JAM1421" s="333"/>
      <c r="JAN1421" s="333"/>
      <c r="JAO1421" s="333"/>
      <c r="JAP1421" s="333"/>
      <c r="JAQ1421" s="333"/>
      <c r="JAR1421" s="333"/>
      <c r="JAS1421" s="333"/>
      <c r="JAT1421" s="333"/>
      <c r="JAU1421" s="333"/>
      <c r="JAV1421" s="333"/>
      <c r="JAW1421" s="333"/>
      <c r="JAX1421" s="333"/>
      <c r="JAY1421" s="333"/>
      <c r="JAZ1421" s="333"/>
      <c r="JBA1421" s="333"/>
      <c r="JBB1421" s="333"/>
      <c r="JBC1421" s="333"/>
      <c r="JBD1421" s="333"/>
      <c r="JBE1421" s="333"/>
      <c r="JBF1421" s="333"/>
      <c r="JBG1421" s="333"/>
      <c r="JBH1421" s="333"/>
      <c r="JBI1421" s="333"/>
      <c r="JBJ1421" s="333"/>
      <c r="JBK1421" s="333"/>
      <c r="JBL1421" s="333"/>
      <c r="JBM1421" s="333"/>
      <c r="JBN1421" s="333"/>
      <c r="JBO1421" s="333"/>
      <c r="JBP1421" s="333"/>
      <c r="JBQ1421" s="333"/>
      <c r="JBR1421" s="333"/>
      <c r="JBS1421" s="333"/>
      <c r="JBT1421" s="333"/>
      <c r="JBU1421" s="333"/>
      <c r="JBV1421" s="333"/>
      <c r="JBW1421" s="333"/>
      <c r="JBX1421" s="333"/>
      <c r="JBY1421" s="333"/>
      <c r="JBZ1421" s="333"/>
      <c r="JCA1421" s="333"/>
      <c r="JCB1421" s="333"/>
      <c r="JCC1421" s="333"/>
      <c r="JCD1421" s="333"/>
      <c r="JCE1421" s="333"/>
      <c r="JCF1421" s="333"/>
      <c r="JCG1421" s="333"/>
      <c r="JCH1421" s="333"/>
      <c r="JCI1421" s="333"/>
      <c r="JCJ1421" s="333"/>
      <c r="JCK1421" s="333"/>
      <c r="JCL1421" s="333"/>
      <c r="JCM1421" s="333"/>
      <c r="JCN1421" s="333"/>
      <c r="JCO1421" s="333"/>
      <c r="JCP1421" s="333"/>
      <c r="JCQ1421" s="333"/>
      <c r="JCR1421" s="333"/>
      <c r="JCS1421" s="333"/>
      <c r="JCT1421" s="333"/>
      <c r="JCU1421" s="333"/>
      <c r="JCV1421" s="333"/>
      <c r="JCW1421" s="333"/>
      <c r="JCX1421" s="333"/>
      <c r="JCY1421" s="333"/>
      <c r="JCZ1421" s="333"/>
      <c r="JDA1421" s="333"/>
      <c r="JDB1421" s="333"/>
      <c r="JDC1421" s="333"/>
      <c r="JDD1421" s="333"/>
      <c r="JDE1421" s="333"/>
      <c r="JDF1421" s="333"/>
      <c r="JDG1421" s="333"/>
      <c r="JDH1421" s="333"/>
      <c r="JDI1421" s="333"/>
      <c r="JDJ1421" s="333"/>
      <c r="JDK1421" s="333"/>
      <c r="JDL1421" s="333"/>
      <c r="JDM1421" s="333"/>
      <c r="JDN1421" s="333"/>
      <c r="JDO1421" s="333"/>
      <c r="JDP1421" s="333"/>
      <c r="JDQ1421" s="333"/>
      <c r="JDR1421" s="333"/>
      <c r="JDS1421" s="333"/>
      <c r="JDT1421" s="333"/>
      <c r="JDU1421" s="333"/>
      <c r="JDV1421" s="333"/>
      <c r="JDW1421" s="333"/>
      <c r="JDX1421" s="333"/>
      <c r="JDY1421" s="333"/>
      <c r="JDZ1421" s="333"/>
      <c r="JEA1421" s="333"/>
      <c r="JEB1421" s="333"/>
      <c r="JEC1421" s="333"/>
      <c r="JED1421" s="333"/>
      <c r="JEE1421" s="333"/>
      <c r="JEF1421" s="333"/>
      <c r="JEG1421" s="333"/>
      <c r="JEH1421" s="333"/>
      <c r="JEI1421" s="333"/>
      <c r="JEJ1421" s="333"/>
      <c r="JEK1421" s="333"/>
      <c r="JEL1421" s="333"/>
      <c r="JEM1421" s="333"/>
      <c r="JEN1421" s="333"/>
      <c r="JEO1421" s="333"/>
      <c r="JEP1421" s="333"/>
      <c r="JEQ1421" s="333"/>
      <c r="JER1421" s="333"/>
      <c r="JES1421" s="333"/>
      <c r="JET1421" s="333"/>
      <c r="JEU1421" s="333"/>
      <c r="JEV1421" s="333"/>
      <c r="JEW1421" s="333"/>
      <c r="JEX1421" s="333"/>
      <c r="JEY1421" s="333"/>
      <c r="JEZ1421" s="333"/>
      <c r="JFA1421" s="333"/>
      <c r="JFB1421" s="333"/>
      <c r="JFC1421" s="333"/>
      <c r="JFD1421" s="333"/>
      <c r="JFE1421" s="333"/>
      <c r="JFF1421" s="333"/>
      <c r="JFG1421" s="333"/>
      <c r="JFH1421" s="333"/>
      <c r="JFI1421" s="333"/>
      <c r="JFJ1421" s="333"/>
      <c r="JFK1421" s="333"/>
      <c r="JFL1421" s="333"/>
      <c r="JFM1421" s="333"/>
      <c r="JFN1421" s="333"/>
      <c r="JFO1421" s="333"/>
      <c r="JFP1421" s="333"/>
      <c r="JFQ1421" s="333"/>
      <c r="JFR1421" s="333"/>
      <c r="JFS1421" s="333"/>
      <c r="JFT1421" s="333"/>
      <c r="JFU1421" s="333"/>
      <c r="JFV1421" s="333"/>
      <c r="JFW1421" s="333"/>
      <c r="JFX1421" s="333"/>
      <c r="JFY1421" s="333"/>
      <c r="JFZ1421" s="333"/>
      <c r="JGA1421" s="333"/>
      <c r="JGB1421" s="333"/>
      <c r="JGC1421" s="333"/>
      <c r="JGD1421" s="333"/>
      <c r="JGE1421" s="333"/>
      <c r="JGF1421" s="333"/>
      <c r="JGG1421" s="333"/>
      <c r="JGH1421" s="333"/>
      <c r="JGI1421" s="333"/>
      <c r="JGJ1421" s="333"/>
      <c r="JGK1421" s="333"/>
      <c r="JGL1421" s="333"/>
      <c r="JGM1421" s="333"/>
      <c r="JGN1421" s="333"/>
      <c r="JGO1421" s="333"/>
      <c r="JGP1421" s="333"/>
      <c r="JGQ1421" s="333"/>
      <c r="JGR1421" s="333"/>
      <c r="JGS1421" s="333"/>
      <c r="JGT1421" s="333"/>
      <c r="JGU1421" s="333"/>
      <c r="JGV1421" s="333"/>
      <c r="JGW1421" s="333"/>
      <c r="JGX1421" s="333"/>
      <c r="JGY1421" s="333"/>
      <c r="JGZ1421" s="333"/>
      <c r="JHA1421" s="333"/>
      <c r="JHB1421" s="333"/>
      <c r="JHC1421" s="333"/>
      <c r="JHD1421" s="333"/>
      <c r="JHE1421" s="333"/>
      <c r="JHF1421" s="333"/>
      <c r="JHG1421" s="333"/>
      <c r="JHH1421" s="333"/>
      <c r="JHI1421" s="333"/>
      <c r="JHJ1421" s="333"/>
      <c r="JHK1421" s="333"/>
      <c r="JHL1421" s="333"/>
      <c r="JHM1421" s="333"/>
      <c r="JHN1421" s="333"/>
      <c r="JHO1421" s="333"/>
      <c r="JHP1421" s="333"/>
      <c r="JHQ1421" s="333"/>
      <c r="JHR1421" s="333"/>
      <c r="JHS1421" s="333"/>
      <c r="JHT1421" s="333"/>
      <c r="JHU1421" s="333"/>
      <c r="JHV1421" s="333"/>
      <c r="JHW1421" s="333"/>
      <c r="JHX1421" s="333"/>
      <c r="JHY1421" s="333"/>
      <c r="JHZ1421" s="333"/>
      <c r="JIA1421" s="333"/>
      <c r="JIB1421" s="333"/>
      <c r="JIC1421" s="333"/>
      <c r="JID1421" s="333"/>
      <c r="JIE1421" s="333"/>
      <c r="JIF1421" s="333"/>
      <c r="JIG1421" s="333"/>
      <c r="JIH1421" s="333"/>
      <c r="JII1421" s="333"/>
      <c r="JIJ1421" s="333"/>
      <c r="JIK1421" s="333"/>
      <c r="JIL1421" s="333"/>
      <c r="JIM1421" s="333"/>
      <c r="JIN1421" s="333"/>
      <c r="JIO1421" s="333"/>
      <c r="JIP1421" s="333"/>
      <c r="JIQ1421" s="333"/>
      <c r="JIR1421" s="333"/>
      <c r="JIS1421" s="333"/>
      <c r="JIT1421" s="333"/>
      <c r="JIU1421" s="333"/>
      <c r="JIV1421" s="333"/>
      <c r="JIW1421" s="333"/>
      <c r="JIX1421" s="333"/>
      <c r="JIY1421" s="333"/>
      <c r="JIZ1421" s="333"/>
      <c r="JJA1421" s="333"/>
      <c r="JJB1421" s="333"/>
      <c r="JJC1421" s="333"/>
      <c r="JJD1421" s="333"/>
      <c r="JJE1421" s="333"/>
      <c r="JJF1421" s="333"/>
      <c r="JJG1421" s="333"/>
      <c r="JJH1421" s="333"/>
      <c r="JJI1421" s="333"/>
      <c r="JJJ1421" s="333"/>
      <c r="JJK1421" s="333"/>
      <c r="JJL1421" s="333"/>
      <c r="JJM1421" s="333"/>
      <c r="JJN1421" s="333"/>
      <c r="JJO1421" s="333"/>
      <c r="JJP1421" s="333"/>
      <c r="JJQ1421" s="333"/>
      <c r="JJR1421" s="333"/>
      <c r="JJS1421" s="333"/>
      <c r="JJT1421" s="333"/>
      <c r="JJU1421" s="333"/>
      <c r="JJV1421" s="333"/>
      <c r="JJW1421" s="333"/>
      <c r="JJX1421" s="333"/>
      <c r="JJY1421" s="333"/>
      <c r="JJZ1421" s="333"/>
      <c r="JKA1421" s="333"/>
      <c r="JKB1421" s="333"/>
      <c r="JKC1421" s="333"/>
      <c r="JKD1421" s="333"/>
      <c r="JKE1421" s="333"/>
      <c r="JKF1421" s="333"/>
      <c r="JKG1421" s="333"/>
      <c r="JKH1421" s="333"/>
      <c r="JKI1421" s="333"/>
      <c r="JKJ1421" s="333"/>
      <c r="JKK1421" s="333"/>
      <c r="JKL1421" s="333"/>
      <c r="JKM1421" s="333"/>
      <c r="JKN1421" s="333"/>
      <c r="JKO1421" s="333"/>
      <c r="JKP1421" s="333"/>
      <c r="JKQ1421" s="333"/>
      <c r="JKR1421" s="333"/>
      <c r="JKS1421" s="333"/>
      <c r="JKT1421" s="333"/>
      <c r="JKU1421" s="333"/>
      <c r="JKV1421" s="333"/>
      <c r="JKW1421" s="333"/>
      <c r="JKX1421" s="333"/>
      <c r="JKY1421" s="333"/>
      <c r="JKZ1421" s="333"/>
      <c r="JLA1421" s="333"/>
      <c r="JLB1421" s="333"/>
      <c r="JLC1421" s="333"/>
      <c r="JLD1421" s="333"/>
      <c r="JLE1421" s="333"/>
      <c r="JLF1421" s="333"/>
      <c r="JLG1421" s="333"/>
      <c r="JLH1421" s="333"/>
      <c r="JLI1421" s="333"/>
      <c r="JLJ1421" s="333"/>
      <c r="JLK1421" s="333"/>
      <c r="JLL1421" s="333"/>
      <c r="JLM1421" s="333"/>
      <c r="JLN1421" s="333"/>
      <c r="JLO1421" s="333"/>
      <c r="JLP1421" s="333"/>
      <c r="JLQ1421" s="333"/>
      <c r="JLR1421" s="333"/>
      <c r="JLS1421" s="333"/>
      <c r="JLT1421" s="333"/>
      <c r="JLU1421" s="333"/>
      <c r="JLV1421" s="333"/>
      <c r="JLW1421" s="333"/>
      <c r="JLX1421" s="333"/>
      <c r="JLY1421" s="333"/>
      <c r="JLZ1421" s="333"/>
      <c r="JMA1421" s="333"/>
      <c r="JMB1421" s="333"/>
      <c r="JMC1421" s="333"/>
      <c r="JMD1421" s="333"/>
      <c r="JME1421" s="333"/>
      <c r="JMF1421" s="333"/>
      <c r="JMG1421" s="333"/>
      <c r="JMH1421" s="333"/>
      <c r="JMI1421" s="333"/>
      <c r="JMJ1421" s="333"/>
      <c r="JMK1421" s="333"/>
      <c r="JML1421" s="333"/>
      <c r="JMM1421" s="333"/>
      <c r="JMN1421" s="333"/>
      <c r="JMO1421" s="333"/>
      <c r="JMP1421" s="333"/>
      <c r="JMQ1421" s="333"/>
      <c r="JMR1421" s="333"/>
      <c r="JMS1421" s="333"/>
      <c r="JMT1421" s="333"/>
      <c r="JMU1421" s="333"/>
      <c r="JMV1421" s="333"/>
      <c r="JMW1421" s="333"/>
      <c r="JMX1421" s="333"/>
      <c r="JMY1421" s="333"/>
      <c r="JMZ1421" s="333"/>
      <c r="JNA1421" s="333"/>
      <c r="JNB1421" s="333"/>
      <c r="JNC1421" s="333"/>
      <c r="JND1421" s="333"/>
      <c r="JNE1421" s="333"/>
      <c r="JNF1421" s="333"/>
      <c r="JNG1421" s="333"/>
      <c r="JNH1421" s="333"/>
      <c r="JNI1421" s="333"/>
      <c r="JNJ1421" s="333"/>
      <c r="JNK1421" s="333"/>
      <c r="JNL1421" s="333"/>
      <c r="JNM1421" s="333"/>
      <c r="JNN1421" s="333"/>
      <c r="JNO1421" s="333"/>
      <c r="JNP1421" s="333"/>
      <c r="JNQ1421" s="333"/>
      <c r="JNR1421" s="333"/>
      <c r="JNS1421" s="333"/>
      <c r="JNT1421" s="333"/>
      <c r="JNU1421" s="333"/>
      <c r="JNV1421" s="333"/>
      <c r="JNW1421" s="333"/>
      <c r="JNX1421" s="333"/>
      <c r="JNY1421" s="333"/>
      <c r="JNZ1421" s="333"/>
      <c r="JOA1421" s="333"/>
      <c r="JOB1421" s="333"/>
      <c r="JOC1421" s="333"/>
      <c r="JOD1421" s="333"/>
      <c r="JOE1421" s="333"/>
      <c r="JOF1421" s="333"/>
      <c r="JOG1421" s="333"/>
      <c r="JOH1421" s="333"/>
      <c r="JOI1421" s="333"/>
      <c r="JOJ1421" s="333"/>
      <c r="JOK1421" s="333"/>
      <c r="JOL1421" s="333"/>
      <c r="JOM1421" s="333"/>
      <c r="JON1421" s="333"/>
      <c r="JOO1421" s="333"/>
      <c r="JOP1421" s="333"/>
      <c r="JOQ1421" s="333"/>
      <c r="JOR1421" s="333"/>
      <c r="JOS1421" s="333"/>
      <c r="JOT1421" s="333"/>
      <c r="JOU1421" s="333"/>
      <c r="JOV1421" s="333"/>
      <c r="JOW1421" s="333"/>
      <c r="JOX1421" s="333"/>
      <c r="JOY1421" s="333"/>
      <c r="JOZ1421" s="333"/>
      <c r="JPA1421" s="333"/>
      <c r="JPB1421" s="333"/>
      <c r="JPC1421" s="333"/>
      <c r="JPD1421" s="333"/>
      <c r="JPE1421" s="333"/>
      <c r="JPF1421" s="333"/>
      <c r="JPG1421" s="333"/>
      <c r="JPH1421" s="333"/>
      <c r="JPI1421" s="333"/>
      <c r="JPJ1421" s="333"/>
      <c r="JPK1421" s="333"/>
      <c r="JPL1421" s="333"/>
      <c r="JPM1421" s="333"/>
      <c r="JPN1421" s="333"/>
      <c r="JPO1421" s="333"/>
      <c r="JPP1421" s="333"/>
      <c r="JPQ1421" s="333"/>
      <c r="JPR1421" s="333"/>
      <c r="JPS1421" s="333"/>
      <c r="JPT1421" s="333"/>
      <c r="JPU1421" s="333"/>
      <c r="JPV1421" s="333"/>
      <c r="JPW1421" s="333"/>
      <c r="JPX1421" s="333"/>
      <c r="JPY1421" s="333"/>
      <c r="JPZ1421" s="333"/>
      <c r="JQA1421" s="333"/>
      <c r="JQB1421" s="333"/>
      <c r="JQC1421" s="333"/>
      <c r="JQD1421" s="333"/>
      <c r="JQE1421" s="333"/>
      <c r="JQF1421" s="333"/>
      <c r="JQG1421" s="333"/>
      <c r="JQH1421" s="333"/>
      <c r="JQI1421" s="333"/>
      <c r="JQJ1421" s="333"/>
      <c r="JQK1421" s="333"/>
      <c r="JQL1421" s="333"/>
      <c r="JQM1421" s="333"/>
      <c r="JQN1421" s="333"/>
      <c r="JQO1421" s="333"/>
      <c r="JQP1421" s="333"/>
      <c r="JQQ1421" s="333"/>
      <c r="JQR1421" s="333"/>
      <c r="JQS1421" s="333"/>
      <c r="JQT1421" s="333"/>
      <c r="JQU1421" s="333"/>
      <c r="JQV1421" s="333"/>
      <c r="JQW1421" s="333"/>
      <c r="JQX1421" s="333"/>
      <c r="JQY1421" s="333"/>
      <c r="JQZ1421" s="333"/>
      <c r="JRA1421" s="333"/>
      <c r="JRB1421" s="333"/>
      <c r="JRC1421" s="333"/>
      <c r="JRD1421" s="333"/>
      <c r="JRE1421" s="333"/>
      <c r="JRF1421" s="333"/>
      <c r="JRG1421" s="333"/>
      <c r="JRH1421" s="333"/>
      <c r="JRI1421" s="333"/>
      <c r="JRJ1421" s="333"/>
      <c r="JRK1421" s="333"/>
      <c r="JRL1421" s="333"/>
      <c r="JRM1421" s="333"/>
      <c r="JRN1421" s="333"/>
      <c r="JRO1421" s="333"/>
      <c r="JRP1421" s="333"/>
      <c r="JRQ1421" s="333"/>
      <c r="JRR1421" s="333"/>
      <c r="JRS1421" s="333"/>
      <c r="JRT1421" s="333"/>
      <c r="JRU1421" s="333"/>
      <c r="JRV1421" s="333"/>
      <c r="JRW1421" s="333"/>
      <c r="JRX1421" s="333"/>
      <c r="JRY1421" s="333"/>
      <c r="JRZ1421" s="333"/>
      <c r="JSA1421" s="333"/>
      <c r="JSB1421" s="333"/>
      <c r="JSC1421" s="333"/>
      <c r="JSD1421" s="333"/>
      <c r="JSE1421" s="333"/>
      <c r="JSF1421" s="333"/>
      <c r="JSG1421" s="333"/>
      <c r="JSH1421" s="333"/>
      <c r="JSI1421" s="333"/>
      <c r="JSJ1421" s="333"/>
      <c r="JSK1421" s="333"/>
      <c r="JSL1421" s="333"/>
      <c r="JSM1421" s="333"/>
      <c r="JSN1421" s="333"/>
      <c r="JSO1421" s="333"/>
      <c r="JSP1421" s="333"/>
      <c r="JSQ1421" s="333"/>
      <c r="JSR1421" s="333"/>
      <c r="JSS1421" s="333"/>
      <c r="JST1421" s="333"/>
      <c r="JSU1421" s="333"/>
      <c r="JSV1421" s="333"/>
      <c r="JSW1421" s="333"/>
      <c r="JSX1421" s="333"/>
      <c r="JSY1421" s="333"/>
      <c r="JSZ1421" s="333"/>
      <c r="JTA1421" s="333"/>
      <c r="JTB1421" s="333"/>
      <c r="JTC1421" s="333"/>
      <c r="JTD1421" s="333"/>
      <c r="JTE1421" s="333"/>
      <c r="JTF1421" s="333"/>
      <c r="JTG1421" s="333"/>
      <c r="JTH1421" s="333"/>
      <c r="JTI1421" s="333"/>
      <c r="JTJ1421" s="333"/>
      <c r="JTK1421" s="333"/>
      <c r="JTL1421" s="333"/>
      <c r="JTM1421" s="333"/>
      <c r="JTN1421" s="333"/>
      <c r="JTO1421" s="333"/>
      <c r="JTP1421" s="333"/>
      <c r="JTQ1421" s="333"/>
      <c r="JTR1421" s="333"/>
      <c r="JTS1421" s="333"/>
      <c r="JTT1421" s="333"/>
      <c r="JTU1421" s="333"/>
      <c r="JTV1421" s="333"/>
      <c r="JTW1421" s="333"/>
      <c r="JTX1421" s="333"/>
      <c r="JTY1421" s="333"/>
      <c r="JTZ1421" s="333"/>
      <c r="JUA1421" s="333"/>
      <c r="JUB1421" s="333"/>
      <c r="JUC1421" s="333"/>
      <c r="JUD1421" s="333"/>
      <c r="JUE1421" s="333"/>
      <c r="JUF1421" s="333"/>
      <c r="JUG1421" s="333"/>
      <c r="JUH1421" s="333"/>
      <c r="JUI1421" s="333"/>
      <c r="JUJ1421" s="333"/>
      <c r="JUK1421" s="333"/>
      <c r="JUL1421" s="333"/>
      <c r="JUM1421" s="333"/>
      <c r="JUN1421" s="333"/>
      <c r="JUO1421" s="333"/>
      <c r="JUP1421" s="333"/>
      <c r="JUQ1421" s="333"/>
      <c r="JUR1421" s="333"/>
      <c r="JUS1421" s="333"/>
      <c r="JUT1421" s="333"/>
      <c r="JUU1421" s="333"/>
      <c r="JUV1421" s="333"/>
      <c r="JUW1421" s="333"/>
      <c r="JUX1421" s="333"/>
      <c r="JUY1421" s="333"/>
      <c r="JUZ1421" s="333"/>
      <c r="JVA1421" s="333"/>
      <c r="JVB1421" s="333"/>
      <c r="JVC1421" s="333"/>
      <c r="JVD1421" s="333"/>
      <c r="JVE1421" s="333"/>
      <c r="JVF1421" s="333"/>
      <c r="JVG1421" s="333"/>
      <c r="JVH1421" s="333"/>
      <c r="JVI1421" s="333"/>
      <c r="JVJ1421" s="333"/>
      <c r="JVK1421" s="333"/>
      <c r="JVL1421" s="333"/>
      <c r="JVM1421" s="333"/>
      <c r="JVN1421" s="333"/>
      <c r="JVO1421" s="333"/>
      <c r="JVP1421" s="333"/>
      <c r="JVQ1421" s="333"/>
      <c r="JVR1421" s="333"/>
      <c r="JVS1421" s="333"/>
      <c r="JVT1421" s="333"/>
      <c r="JVU1421" s="333"/>
      <c r="JVV1421" s="333"/>
      <c r="JVW1421" s="333"/>
      <c r="JVX1421" s="333"/>
      <c r="JVY1421" s="333"/>
      <c r="JVZ1421" s="333"/>
      <c r="JWA1421" s="333"/>
      <c r="JWB1421" s="333"/>
      <c r="JWC1421" s="333"/>
      <c r="JWD1421" s="333"/>
      <c r="JWE1421" s="333"/>
      <c r="JWF1421" s="333"/>
      <c r="JWG1421" s="333"/>
      <c r="JWH1421" s="333"/>
      <c r="JWI1421" s="333"/>
      <c r="JWJ1421" s="333"/>
      <c r="JWK1421" s="333"/>
      <c r="JWL1421" s="333"/>
      <c r="JWM1421" s="333"/>
      <c r="JWN1421" s="333"/>
      <c r="JWO1421" s="333"/>
      <c r="JWP1421" s="333"/>
      <c r="JWQ1421" s="333"/>
      <c r="JWR1421" s="333"/>
      <c r="JWS1421" s="333"/>
      <c r="JWT1421" s="333"/>
      <c r="JWU1421" s="333"/>
      <c r="JWV1421" s="333"/>
      <c r="JWW1421" s="333"/>
      <c r="JWX1421" s="333"/>
      <c r="JWY1421" s="333"/>
      <c r="JWZ1421" s="333"/>
      <c r="JXA1421" s="333"/>
      <c r="JXB1421" s="333"/>
      <c r="JXC1421" s="333"/>
      <c r="JXD1421" s="333"/>
      <c r="JXE1421" s="333"/>
      <c r="JXF1421" s="333"/>
      <c r="JXG1421" s="333"/>
      <c r="JXH1421" s="333"/>
      <c r="JXI1421" s="333"/>
      <c r="JXJ1421" s="333"/>
      <c r="JXK1421" s="333"/>
      <c r="JXL1421" s="333"/>
      <c r="JXM1421" s="333"/>
      <c r="JXN1421" s="333"/>
      <c r="JXO1421" s="333"/>
      <c r="JXP1421" s="333"/>
      <c r="JXQ1421" s="333"/>
      <c r="JXR1421" s="333"/>
      <c r="JXS1421" s="333"/>
      <c r="JXT1421" s="333"/>
      <c r="JXU1421" s="333"/>
      <c r="JXV1421" s="333"/>
      <c r="JXW1421" s="333"/>
      <c r="JXX1421" s="333"/>
      <c r="JXY1421" s="333"/>
      <c r="JXZ1421" s="333"/>
      <c r="JYA1421" s="333"/>
      <c r="JYB1421" s="333"/>
      <c r="JYC1421" s="333"/>
      <c r="JYD1421" s="333"/>
      <c r="JYE1421" s="333"/>
      <c r="JYF1421" s="333"/>
      <c r="JYG1421" s="333"/>
      <c r="JYH1421" s="333"/>
      <c r="JYI1421" s="333"/>
      <c r="JYJ1421" s="333"/>
      <c r="JYK1421" s="333"/>
      <c r="JYL1421" s="333"/>
      <c r="JYM1421" s="333"/>
      <c r="JYN1421" s="333"/>
      <c r="JYO1421" s="333"/>
      <c r="JYP1421" s="333"/>
      <c r="JYQ1421" s="333"/>
      <c r="JYR1421" s="333"/>
      <c r="JYS1421" s="333"/>
      <c r="JYT1421" s="333"/>
      <c r="JYU1421" s="333"/>
      <c r="JYV1421" s="333"/>
      <c r="JYW1421" s="333"/>
      <c r="JYX1421" s="333"/>
      <c r="JYY1421" s="333"/>
      <c r="JYZ1421" s="333"/>
      <c r="JZA1421" s="333"/>
      <c r="JZB1421" s="333"/>
      <c r="JZC1421" s="333"/>
      <c r="JZD1421" s="333"/>
      <c r="JZE1421" s="333"/>
      <c r="JZF1421" s="333"/>
      <c r="JZG1421" s="333"/>
      <c r="JZH1421" s="333"/>
      <c r="JZI1421" s="333"/>
      <c r="JZJ1421" s="333"/>
      <c r="JZK1421" s="333"/>
      <c r="JZL1421" s="333"/>
      <c r="JZM1421" s="333"/>
      <c r="JZN1421" s="333"/>
      <c r="JZO1421" s="333"/>
      <c r="JZP1421" s="333"/>
      <c r="JZQ1421" s="333"/>
      <c r="JZR1421" s="333"/>
      <c r="JZS1421" s="333"/>
      <c r="JZT1421" s="333"/>
      <c r="JZU1421" s="333"/>
      <c r="JZV1421" s="333"/>
      <c r="JZW1421" s="333"/>
      <c r="JZX1421" s="333"/>
      <c r="JZY1421" s="333"/>
      <c r="JZZ1421" s="333"/>
      <c r="KAA1421" s="333"/>
      <c r="KAB1421" s="333"/>
      <c r="KAC1421" s="333"/>
      <c r="KAD1421" s="333"/>
      <c r="KAE1421" s="333"/>
      <c r="KAF1421" s="333"/>
      <c r="KAG1421" s="333"/>
      <c r="KAH1421" s="333"/>
      <c r="KAI1421" s="333"/>
      <c r="KAJ1421" s="333"/>
      <c r="KAK1421" s="333"/>
      <c r="KAL1421" s="333"/>
      <c r="KAM1421" s="333"/>
      <c r="KAN1421" s="333"/>
      <c r="KAO1421" s="333"/>
      <c r="KAP1421" s="333"/>
      <c r="KAQ1421" s="333"/>
      <c r="KAR1421" s="333"/>
      <c r="KAS1421" s="333"/>
      <c r="KAT1421" s="333"/>
      <c r="KAU1421" s="333"/>
      <c r="KAV1421" s="333"/>
      <c r="KAW1421" s="333"/>
      <c r="KAX1421" s="333"/>
      <c r="KAY1421" s="333"/>
      <c r="KAZ1421" s="333"/>
      <c r="KBA1421" s="333"/>
      <c r="KBB1421" s="333"/>
      <c r="KBC1421" s="333"/>
      <c r="KBD1421" s="333"/>
      <c r="KBE1421" s="333"/>
      <c r="KBF1421" s="333"/>
      <c r="KBG1421" s="333"/>
      <c r="KBH1421" s="333"/>
      <c r="KBI1421" s="333"/>
      <c r="KBJ1421" s="333"/>
      <c r="KBK1421" s="333"/>
      <c r="KBL1421" s="333"/>
      <c r="KBM1421" s="333"/>
      <c r="KBN1421" s="333"/>
      <c r="KBO1421" s="333"/>
      <c r="KBP1421" s="333"/>
      <c r="KBQ1421" s="333"/>
      <c r="KBR1421" s="333"/>
      <c r="KBS1421" s="333"/>
      <c r="KBT1421" s="333"/>
      <c r="KBU1421" s="333"/>
      <c r="KBV1421" s="333"/>
      <c r="KBW1421" s="333"/>
      <c r="KBX1421" s="333"/>
      <c r="KBY1421" s="333"/>
      <c r="KBZ1421" s="333"/>
      <c r="KCA1421" s="333"/>
      <c r="KCB1421" s="333"/>
      <c r="KCC1421" s="333"/>
      <c r="KCD1421" s="333"/>
      <c r="KCE1421" s="333"/>
      <c r="KCF1421" s="333"/>
      <c r="KCG1421" s="333"/>
      <c r="KCH1421" s="333"/>
      <c r="KCI1421" s="333"/>
      <c r="KCJ1421" s="333"/>
      <c r="KCK1421" s="333"/>
      <c r="KCL1421" s="333"/>
      <c r="KCM1421" s="333"/>
      <c r="KCN1421" s="333"/>
      <c r="KCO1421" s="333"/>
      <c r="KCP1421" s="333"/>
      <c r="KCQ1421" s="333"/>
      <c r="KCR1421" s="333"/>
      <c r="KCS1421" s="333"/>
      <c r="KCT1421" s="333"/>
      <c r="KCU1421" s="333"/>
      <c r="KCV1421" s="333"/>
      <c r="KCW1421" s="333"/>
      <c r="KCX1421" s="333"/>
      <c r="KCY1421" s="333"/>
      <c r="KCZ1421" s="333"/>
      <c r="KDA1421" s="333"/>
      <c r="KDB1421" s="333"/>
      <c r="KDC1421" s="333"/>
      <c r="KDD1421" s="333"/>
      <c r="KDE1421" s="333"/>
      <c r="KDF1421" s="333"/>
      <c r="KDG1421" s="333"/>
      <c r="KDH1421" s="333"/>
      <c r="KDI1421" s="333"/>
      <c r="KDJ1421" s="333"/>
      <c r="KDK1421" s="333"/>
      <c r="KDL1421" s="333"/>
      <c r="KDM1421" s="333"/>
      <c r="KDN1421" s="333"/>
      <c r="KDO1421" s="333"/>
      <c r="KDP1421" s="333"/>
      <c r="KDQ1421" s="333"/>
      <c r="KDR1421" s="333"/>
      <c r="KDS1421" s="333"/>
      <c r="KDT1421" s="333"/>
      <c r="KDU1421" s="333"/>
      <c r="KDV1421" s="333"/>
      <c r="KDW1421" s="333"/>
      <c r="KDX1421" s="333"/>
      <c r="KDY1421" s="333"/>
      <c r="KDZ1421" s="333"/>
      <c r="KEA1421" s="333"/>
      <c r="KEB1421" s="333"/>
      <c r="KEC1421" s="333"/>
      <c r="KED1421" s="333"/>
      <c r="KEE1421" s="333"/>
      <c r="KEF1421" s="333"/>
      <c r="KEG1421" s="333"/>
      <c r="KEH1421" s="333"/>
      <c r="KEI1421" s="333"/>
      <c r="KEJ1421" s="333"/>
      <c r="KEK1421" s="333"/>
      <c r="KEL1421" s="333"/>
      <c r="KEM1421" s="333"/>
      <c r="KEN1421" s="333"/>
      <c r="KEO1421" s="333"/>
      <c r="KEP1421" s="333"/>
      <c r="KEQ1421" s="333"/>
      <c r="KER1421" s="333"/>
      <c r="KES1421" s="333"/>
      <c r="KET1421" s="333"/>
      <c r="KEU1421" s="333"/>
      <c r="KEV1421" s="333"/>
      <c r="KEW1421" s="333"/>
      <c r="KEX1421" s="333"/>
      <c r="KEY1421" s="333"/>
      <c r="KEZ1421" s="333"/>
      <c r="KFA1421" s="333"/>
      <c r="KFB1421" s="333"/>
      <c r="KFC1421" s="333"/>
      <c r="KFD1421" s="333"/>
      <c r="KFE1421" s="333"/>
      <c r="KFF1421" s="333"/>
      <c r="KFG1421" s="333"/>
      <c r="KFH1421" s="333"/>
      <c r="KFI1421" s="333"/>
      <c r="KFJ1421" s="333"/>
      <c r="KFK1421" s="333"/>
      <c r="KFL1421" s="333"/>
      <c r="KFM1421" s="333"/>
      <c r="KFN1421" s="333"/>
      <c r="KFO1421" s="333"/>
      <c r="KFP1421" s="333"/>
      <c r="KFQ1421" s="333"/>
      <c r="KFR1421" s="333"/>
      <c r="KFS1421" s="333"/>
      <c r="KFT1421" s="333"/>
      <c r="KFU1421" s="333"/>
      <c r="KFV1421" s="333"/>
      <c r="KFW1421" s="333"/>
      <c r="KFX1421" s="333"/>
      <c r="KFY1421" s="333"/>
      <c r="KFZ1421" s="333"/>
      <c r="KGA1421" s="333"/>
      <c r="KGB1421" s="333"/>
      <c r="KGC1421" s="333"/>
      <c r="KGD1421" s="333"/>
      <c r="KGE1421" s="333"/>
      <c r="KGF1421" s="333"/>
      <c r="KGG1421" s="333"/>
      <c r="KGH1421" s="333"/>
      <c r="KGI1421" s="333"/>
      <c r="KGJ1421" s="333"/>
      <c r="KGK1421" s="333"/>
      <c r="KGL1421" s="333"/>
      <c r="KGM1421" s="333"/>
      <c r="KGN1421" s="333"/>
      <c r="KGO1421" s="333"/>
      <c r="KGP1421" s="333"/>
      <c r="KGQ1421" s="333"/>
      <c r="KGR1421" s="333"/>
      <c r="KGS1421" s="333"/>
      <c r="KGT1421" s="333"/>
      <c r="KGU1421" s="333"/>
      <c r="KGV1421" s="333"/>
      <c r="KGW1421" s="333"/>
      <c r="KGX1421" s="333"/>
      <c r="KGY1421" s="333"/>
      <c r="KGZ1421" s="333"/>
      <c r="KHA1421" s="333"/>
      <c r="KHB1421" s="333"/>
      <c r="KHC1421" s="333"/>
      <c r="KHD1421" s="333"/>
      <c r="KHE1421" s="333"/>
      <c r="KHF1421" s="333"/>
      <c r="KHG1421" s="333"/>
      <c r="KHH1421" s="333"/>
      <c r="KHI1421" s="333"/>
      <c r="KHJ1421" s="333"/>
      <c r="KHK1421" s="333"/>
      <c r="KHL1421" s="333"/>
      <c r="KHM1421" s="333"/>
      <c r="KHN1421" s="333"/>
      <c r="KHO1421" s="333"/>
      <c r="KHP1421" s="333"/>
      <c r="KHQ1421" s="333"/>
      <c r="KHR1421" s="333"/>
      <c r="KHS1421" s="333"/>
      <c r="KHT1421" s="333"/>
      <c r="KHU1421" s="333"/>
      <c r="KHV1421" s="333"/>
      <c r="KHW1421" s="333"/>
      <c r="KHX1421" s="333"/>
      <c r="KHY1421" s="333"/>
      <c r="KHZ1421" s="333"/>
      <c r="KIA1421" s="333"/>
      <c r="KIB1421" s="333"/>
      <c r="KIC1421" s="333"/>
      <c r="KID1421" s="333"/>
      <c r="KIE1421" s="333"/>
      <c r="KIF1421" s="333"/>
      <c r="KIG1421" s="333"/>
      <c r="KIH1421" s="333"/>
      <c r="KII1421" s="333"/>
      <c r="KIJ1421" s="333"/>
      <c r="KIK1421" s="333"/>
      <c r="KIL1421" s="333"/>
      <c r="KIM1421" s="333"/>
      <c r="KIN1421" s="333"/>
      <c r="KIO1421" s="333"/>
      <c r="KIP1421" s="333"/>
      <c r="KIQ1421" s="333"/>
      <c r="KIR1421" s="333"/>
      <c r="KIS1421" s="333"/>
      <c r="KIT1421" s="333"/>
      <c r="KIU1421" s="333"/>
      <c r="KIV1421" s="333"/>
      <c r="KIW1421" s="333"/>
      <c r="KIX1421" s="333"/>
      <c r="KIY1421" s="333"/>
      <c r="KIZ1421" s="333"/>
      <c r="KJA1421" s="333"/>
      <c r="KJB1421" s="333"/>
      <c r="KJC1421" s="333"/>
      <c r="KJD1421" s="333"/>
      <c r="KJE1421" s="333"/>
      <c r="KJF1421" s="333"/>
      <c r="KJG1421" s="333"/>
      <c r="KJH1421" s="333"/>
      <c r="KJI1421" s="333"/>
      <c r="KJJ1421" s="333"/>
      <c r="KJK1421" s="333"/>
      <c r="KJL1421" s="333"/>
      <c r="KJM1421" s="333"/>
      <c r="KJN1421" s="333"/>
      <c r="KJO1421" s="333"/>
      <c r="KJP1421" s="333"/>
      <c r="KJQ1421" s="333"/>
      <c r="KJR1421" s="333"/>
      <c r="KJS1421" s="333"/>
      <c r="KJT1421" s="333"/>
      <c r="KJU1421" s="333"/>
      <c r="KJV1421" s="333"/>
      <c r="KJW1421" s="333"/>
      <c r="KJX1421" s="333"/>
      <c r="KJY1421" s="333"/>
      <c r="KJZ1421" s="333"/>
      <c r="KKA1421" s="333"/>
      <c r="KKB1421" s="333"/>
      <c r="KKC1421" s="333"/>
      <c r="KKD1421" s="333"/>
      <c r="KKE1421" s="333"/>
      <c r="KKF1421" s="333"/>
      <c r="KKG1421" s="333"/>
      <c r="KKH1421" s="333"/>
      <c r="KKI1421" s="333"/>
      <c r="KKJ1421" s="333"/>
      <c r="KKK1421" s="333"/>
      <c r="KKL1421" s="333"/>
      <c r="KKM1421" s="333"/>
      <c r="KKN1421" s="333"/>
      <c r="KKO1421" s="333"/>
      <c r="KKP1421" s="333"/>
      <c r="KKQ1421" s="333"/>
      <c r="KKR1421" s="333"/>
      <c r="KKS1421" s="333"/>
      <c r="KKT1421" s="333"/>
      <c r="KKU1421" s="333"/>
      <c r="KKV1421" s="333"/>
      <c r="KKW1421" s="333"/>
      <c r="KKX1421" s="333"/>
      <c r="KKY1421" s="333"/>
      <c r="KKZ1421" s="333"/>
      <c r="KLA1421" s="333"/>
      <c r="KLB1421" s="333"/>
      <c r="KLC1421" s="333"/>
      <c r="KLD1421" s="333"/>
      <c r="KLE1421" s="333"/>
      <c r="KLF1421" s="333"/>
      <c r="KLG1421" s="333"/>
      <c r="KLH1421" s="333"/>
      <c r="KLI1421" s="333"/>
      <c r="KLJ1421" s="333"/>
      <c r="KLK1421" s="333"/>
      <c r="KLL1421" s="333"/>
      <c r="KLM1421" s="333"/>
      <c r="KLN1421" s="333"/>
      <c r="KLO1421" s="333"/>
      <c r="KLP1421" s="333"/>
      <c r="KLQ1421" s="333"/>
      <c r="KLR1421" s="333"/>
      <c r="KLS1421" s="333"/>
      <c r="KLT1421" s="333"/>
      <c r="KLU1421" s="333"/>
      <c r="KLV1421" s="333"/>
      <c r="KLW1421" s="333"/>
      <c r="KLX1421" s="333"/>
      <c r="KLY1421" s="333"/>
      <c r="KLZ1421" s="333"/>
      <c r="KMA1421" s="333"/>
      <c r="KMB1421" s="333"/>
      <c r="KMC1421" s="333"/>
      <c r="KMD1421" s="333"/>
      <c r="KME1421" s="333"/>
      <c r="KMF1421" s="333"/>
      <c r="KMG1421" s="333"/>
      <c r="KMH1421" s="333"/>
      <c r="KMI1421" s="333"/>
      <c r="KMJ1421" s="333"/>
      <c r="KMK1421" s="333"/>
      <c r="KML1421" s="333"/>
      <c r="KMM1421" s="333"/>
      <c r="KMN1421" s="333"/>
      <c r="KMO1421" s="333"/>
      <c r="KMP1421" s="333"/>
      <c r="KMQ1421" s="333"/>
      <c r="KMR1421" s="333"/>
      <c r="KMS1421" s="333"/>
      <c r="KMT1421" s="333"/>
      <c r="KMU1421" s="333"/>
      <c r="KMV1421" s="333"/>
      <c r="KMW1421" s="333"/>
      <c r="KMX1421" s="333"/>
      <c r="KMY1421" s="333"/>
      <c r="KMZ1421" s="333"/>
      <c r="KNA1421" s="333"/>
      <c r="KNB1421" s="333"/>
      <c r="KNC1421" s="333"/>
      <c r="KND1421" s="333"/>
      <c r="KNE1421" s="333"/>
      <c r="KNF1421" s="333"/>
      <c r="KNG1421" s="333"/>
      <c r="KNH1421" s="333"/>
      <c r="KNI1421" s="333"/>
      <c r="KNJ1421" s="333"/>
      <c r="KNK1421" s="333"/>
      <c r="KNL1421" s="333"/>
      <c r="KNM1421" s="333"/>
      <c r="KNN1421" s="333"/>
      <c r="KNO1421" s="333"/>
      <c r="KNP1421" s="333"/>
      <c r="KNQ1421" s="333"/>
      <c r="KNR1421" s="333"/>
      <c r="KNS1421" s="333"/>
      <c r="KNT1421" s="333"/>
      <c r="KNU1421" s="333"/>
      <c r="KNV1421" s="333"/>
      <c r="KNW1421" s="333"/>
      <c r="KNX1421" s="333"/>
      <c r="KNY1421" s="333"/>
      <c r="KNZ1421" s="333"/>
      <c r="KOA1421" s="333"/>
      <c r="KOB1421" s="333"/>
      <c r="KOC1421" s="333"/>
      <c r="KOD1421" s="333"/>
      <c r="KOE1421" s="333"/>
      <c r="KOF1421" s="333"/>
      <c r="KOG1421" s="333"/>
      <c r="KOH1421" s="333"/>
      <c r="KOI1421" s="333"/>
      <c r="KOJ1421" s="333"/>
      <c r="KOK1421" s="333"/>
      <c r="KOL1421" s="333"/>
      <c r="KOM1421" s="333"/>
      <c r="KON1421" s="333"/>
      <c r="KOO1421" s="333"/>
      <c r="KOP1421" s="333"/>
      <c r="KOQ1421" s="333"/>
      <c r="KOR1421" s="333"/>
      <c r="KOS1421" s="333"/>
      <c r="KOT1421" s="333"/>
      <c r="KOU1421" s="333"/>
      <c r="KOV1421" s="333"/>
      <c r="KOW1421" s="333"/>
      <c r="KOX1421" s="333"/>
      <c r="KOY1421" s="333"/>
      <c r="KOZ1421" s="333"/>
      <c r="KPA1421" s="333"/>
      <c r="KPB1421" s="333"/>
      <c r="KPC1421" s="333"/>
      <c r="KPD1421" s="333"/>
      <c r="KPE1421" s="333"/>
      <c r="KPF1421" s="333"/>
      <c r="KPG1421" s="333"/>
      <c r="KPH1421" s="333"/>
      <c r="KPI1421" s="333"/>
      <c r="KPJ1421" s="333"/>
      <c r="KPK1421" s="333"/>
      <c r="KPL1421" s="333"/>
      <c r="KPM1421" s="333"/>
      <c r="KPN1421" s="333"/>
      <c r="KPO1421" s="333"/>
      <c r="KPP1421" s="333"/>
      <c r="KPQ1421" s="333"/>
      <c r="KPR1421" s="333"/>
      <c r="KPS1421" s="333"/>
      <c r="KPT1421" s="333"/>
      <c r="KPU1421" s="333"/>
      <c r="KPV1421" s="333"/>
      <c r="KPW1421" s="333"/>
      <c r="KPX1421" s="333"/>
      <c r="KPY1421" s="333"/>
      <c r="KPZ1421" s="333"/>
      <c r="KQA1421" s="333"/>
      <c r="KQB1421" s="333"/>
      <c r="KQC1421" s="333"/>
      <c r="KQD1421" s="333"/>
      <c r="KQE1421" s="333"/>
      <c r="KQF1421" s="333"/>
      <c r="KQG1421" s="333"/>
      <c r="KQH1421" s="333"/>
      <c r="KQI1421" s="333"/>
      <c r="KQJ1421" s="333"/>
      <c r="KQK1421" s="333"/>
      <c r="KQL1421" s="333"/>
      <c r="KQM1421" s="333"/>
      <c r="KQN1421" s="333"/>
      <c r="KQO1421" s="333"/>
      <c r="KQP1421" s="333"/>
      <c r="KQQ1421" s="333"/>
      <c r="KQR1421" s="333"/>
      <c r="KQS1421" s="333"/>
      <c r="KQT1421" s="333"/>
      <c r="KQU1421" s="333"/>
      <c r="KQV1421" s="333"/>
      <c r="KQW1421" s="333"/>
      <c r="KQX1421" s="333"/>
      <c r="KQY1421" s="333"/>
      <c r="KQZ1421" s="333"/>
      <c r="KRA1421" s="333"/>
      <c r="KRB1421" s="333"/>
      <c r="KRC1421" s="333"/>
      <c r="KRD1421" s="333"/>
      <c r="KRE1421" s="333"/>
      <c r="KRF1421" s="333"/>
      <c r="KRG1421" s="333"/>
      <c r="KRH1421" s="333"/>
      <c r="KRI1421" s="333"/>
      <c r="KRJ1421" s="333"/>
      <c r="KRK1421" s="333"/>
      <c r="KRL1421" s="333"/>
      <c r="KRM1421" s="333"/>
      <c r="KRN1421" s="333"/>
      <c r="KRO1421" s="333"/>
      <c r="KRP1421" s="333"/>
      <c r="KRQ1421" s="333"/>
      <c r="KRR1421" s="333"/>
      <c r="KRS1421" s="333"/>
      <c r="KRT1421" s="333"/>
      <c r="KRU1421" s="333"/>
      <c r="KRV1421" s="333"/>
      <c r="KRW1421" s="333"/>
      <c r="KRX1421" s="333"/>
      <c r="KRY1421" s="333"/>
      <c r="KRZ1421" s="333"/>
      <c r="KSA1421" s="333"/>
      <c r="KSB1421" s="333"/>
      <c r="KSC1421" s="333"/>
      <c r="KSD1421" s="333"/>
      <c r="KSE1421" s="333"/>
      <c r="KSF1421" s="333"/>
      <c r="KSG1421" s="333"/>
      <c r="KSH1421" s="333"/>
      <c r="KSI1421" s="333"/>
      <c r="KSJ1421" s="333"/>
      <c r="KSK1421" s="333"/>
      <c r="KSL1421" s="333"/>
      <c r="KSM1421" s="333"/>
      <c r="KSN1421" s="333"/>
      <c r="KSO1421" s="333"/>
      <c r="KSP1421" s="333"/>
      <c r="KSQ1421" s="333"/>
      <c r="KSR1421" s="333"/>
      <c r="KSS1421" s="333"/>
      <c r="KST1421" s="333"/>
      <c r="KSU1421" s="333"/>
      <c r="KSV1421" s="333"/>
      <c r="KSW1421" s="333"/>
      <c r="KSX1421" s="333"/>
      <c r="KSY1421" s="333"/>
      <c r="KSZ1421" s="333"/>
      <c r="KTA1421" s="333"/>
      <c r="KTB1421" s="333"/>
      <c r="KTC1421" s="333"/>
      <c r="KTD1421" s="333"/>
      <c r="KTE1421" s="333"/>
      <c r="KTF1421" s="333"/>
      <c r="KTG1421" s="333"/>
      <c r="KTH1421" s="333"/>
      <c r="KTI1421" s="333"/>
      <c r="KTJ1421" s="333"/>
      <c r="KTK1421" s="333"/>
      <c r="KTL1421" s="333"/>
      <c r="KTM1421" s="333"/>
      <c r="KTN1421" s="333"/>
      <c r="KTO1421" s="333"/>
      <c r="KTP1421" s="333"/>
      <c r="KTQ1421" s="333"/>
      <c r="KTR1421" s="333"/>
      <c r="KTS1421" s="333"/>
      <c r="KTT1421" s="333"/>
      <c r="KTU1421" s="333"/>
      <c r="KTV1421" s="333"/>
      <c r="KTW1421" s="333"/>
      <c r="KTX1421" s="333"/>
      <c r="KTY1421" s="333"/>
      <c r="KTZ1421" s="333"/>
      <c r="KUA1421" s="333"/>
      <c r="KUB1421" s="333"/>
      <c r="KUC1421" s="333"/>
      <c r="KUD1421" s="333"/>
      <c r="KUE1421" s="333"/>
      <c r="KUF1421" s="333"/>
      <c r="KUG1421" s="333"/>
      <c r="KUH1421" s="333"/>
      <c r="KUI1421" s="333"/>
      <c r="KUJ1421" s="333"/>
      <c r="KUK1421" s="333"/>
      <c r="KUL1421" s="333"/>
      <c r="KUM1421" s="333"/>
      <c r="KUN1421" s="333"/>
      <c r="KUO1421" s="333"/>
      <c r="KUP1421" s="333"/>
      <c r="KUQ1421" s="333"/>
      <c r="KUR1421" s="333"/>
      <c r="KUS1421" s="333"/>
      <c r="KUT1421" s="333"/>
      <c r="KUU1421" s="333"/>
      <c r="KUV1421" s="333"/>
      <c r="KUW1421" s="333"/>
      <c r="KUX1421" s="333"/>
      <c r="KUY1421" s="333"/>
      <c r="KUZ1421" s="333"/>
      <c r="KVA1421" s="333"/>
      <c r="KVB1421" s="333"/>
      <c r="KVC1421" s="333"/>
      <c r="KVD1421" s="333"/>
      <c r="KVE1421" s="333"/>
      <c r="KVF1421" s="333"/>
      <c r="KVG1421" s="333"/>
      <c r="KVH1421" s="333"/>
      <c r="KVI1421" s="333"/>
      <c r="KVJ1421" s="333"/>
      <c r="KVK1421" s="333"/>
      <c r="KVL1421" s="333"/>
      <c r="KVM1421" s="333"/>
      <c r="KVN1421" s="333"/>
      <c r="KVO1421" s="333"/>
      <c r="KVP1421" s="333"/>
      <c r="KVQ1421" s="333"/>
      <c r="KVR1421" s="333"/>
      <c r="KVS1421" s="333"/>
      <c r="KVT1421" s="333"/>
      <c r="KVU1421" s="333"/>
      <c r="KVV1421" s="333"/>
      <c r="KVW1421" s="333"/>
      <c r="KVX1421" s="333"/>
      <c r="KVY1421" s="333"/>
      <c r="KVZ1421" s="333"/>
      <c r="KWA1421" s="333"/>
      <c r="KWB1421" s="333"/>
      <c r="KWC1421" s="333"/>
      <c r="KWD1421" s="333"/>
      <c r="KWE1421" s="333"/>
      <c r="KWF1421" s="333"/>
      <c r="KWG1421" s="333"/>
      <c r="KWH1421" s="333"/>
      <c r="KWI1421" s="333"/>
      <c r="KWJ1421" s="333"/>
      <c r="KWK1421" s="333"/>
      <c r="KWL1421" s="333"/>
      <c r="KWM1421" s="333"/>
      <c r="KWN1421" s="333"/>
      <c r="KWO1421" s="333"/>
      <c r="KWP1421" s="333"/>
      <c r="KWQ1421" s="333"/>
      <c r="KWR1421" s="333"/>
      <c r="KWS1421" s="333"/>
      <c r="KWT1421" s="333"/>
      <c r="KWU1421" s="333"/>
      <c r="KWV1421" s="333"/>
      <c r="KWW1421" s="333"/>
      <c r="KWX1421" s="333"/>
      <c r="KWY1421" s="333"/>
      <c r="KWZ1421" s="333"/>
      <c r="KXA1421" s="333"/>
      <c r="KXB1421" s="333"/>
      <c r="KXC1421" s="333"/>
      <c r="KXD1421" s="333"/>
      <c r="KXE1421" s="333"/>
      <c r="KXF1421" s="333"/>
      <c r="KXG1421" s="333"/>
      <c r="KXH1421" s="333"/>
      <c r="KXI1421" s="333"/>
      <c r="KXJ1421" s="333"/>
      <c r="KXK1421" s="333"/>
      <c r="KXL1421" s="333"/>
      <c r="KXM1421" s="333"/>
      <c r="KXN1421" s="333"/>
      <c r="KXO1421" s="333"/>
      <c r="KXP1421" s="333"/>
      <c r="KXQ1421" s="333"/>
      <c r="KXR1421" s="333"/>
      <c r="KXS1421" s="333"/>
      <c r="KXT1421" s="333"/>
      <c r="KXU1421" s="333"/>
      <c r="KXV1421" s="333"/>
      <c r="KXW1421" s="333"/>
      <c r="KXX1421" s="333"/>
      <c r="KXY1421" s="333"/>
      <c r="KXZ1421" s="333"/>
      <c r="KYA1421" s="333"/>
      <c r="KYB1421" s="333"/>
      <c r="KYC1421" s="333"/>
      <c r="KYD1421" s="333"/>
      <c r="KYE1421" s="333"/>
      <c r="KYF1421" s="333"/>
      <c r="KYG1421" s="333"/>
      <c r="KYH1421" s="333"/>
      <c r="KYI1421" s="333"/>
      <c r="KYJ1421" s="333"/>
      <c r="KYK1421" s="333"/>
      <c r="KYL1421" s="333"/>
      <c r="KYM1421" s="333"/>
      <c r="KYN1421" s="333"/>
      <c r="KYO1421" s="333"/>
      <c r="KYP1421" s="333"/>
      <c r="KYQ1421" s="333"/>
      <c r="KYR1421" s="333"/>
      <c r="KYS1421" s="333"/>
      <c r="KYT1421" s="333"/>
      <c r="KYU1421" s="333"/>
      <c r="KYV1421" s="333"/>
      <c r="KYW1421" s="333"/>
      <c r="KYX1421" s="333"/>
      <c r="KYY1421" s="333"/>
      <c r="KYZ1421" s="333"/>
      <c r="KZA1421" s="333"/>
      <c r="KZB1421" s="333"/>
      <c r="KZC1421" s="333"/>
      <c r="KZD1421" s="333"/>
      <c r="KZE1421" s="333"/>
      <c r="KZF1421" s="333"/>
      <c r="KZG1421" s="333"/>
      <c r="KZH1421" s="333"/>
      <c r="KZI1421" s="333"/>
      <c r="KZJ1421" s="333"/>
      <c r="KZK1421" s="333"/>
      <c r="KZL1421" s="333"/>
      <c r="KZM1421" s="333"/>
      <c r="KZN1421" s="333"/>
      <c r="KZO1421" s="333"/>
      <c r="KZP1421" s="333"/>
      <c r="KZQ1421" s="333"/>
      <c r="KZR1421" s="333"/>
      <c r="KZS1421" s="333"/>
      <c r="KZT1421" s="333"/>
      <c r="KZU1421" s="333"/>
      <c r="KZV1421" s="333"/>
      <c r="KZW1421" s="333"/>
      <c r="KZX1421" s="333"/>
      <c r="KZY1421" s="333"/>
      <c r="KZZ1421" s="333"/>
      <c r="LAA1421" s="333"/>
      <c r="LAB1421" s="333"/>
      <c r="LAC1421" s="333"/>
      <c r="LAD1421" s="333"/>
      <c r="LAE1421" s="333"/>
      <c r="LAF1421" s="333"/>
      <c r="LAG1421" s="333"/>
      <c r="LAH1421" s="333"/>
      <c r="LAI1421" s="333"/>
      <c r="LAJ1421" s="333"/>
      <c r="LAK1421" s="333"/>
      <c r="LAL1421" s="333"/>
      <c r="LAM1421" s="333"/>
      <c r="LAN1421" s="333"/>
      <c r="LAO1421" s="333"/>
      <c r="LAP1421" s="333"/>
      <c r="LAQ1421" s="333"/>
      <c r="LAR1421" s="333"/>
      <c r="LAS1421" s="333"/>
      <c r="LAT1421" s="333"/>
      <c r="LAU1421" s="333"/>
      <c r="LAV1421" s="333"/>
      <c r="LAW1421" s="333"/>
      <c r="LAX1421" s="333"/>
      <c r="LAY1421" s="333"/>
      <c r="LAZ1421" s="333"/>
      <c r="LBA1421" s="333"/>
      <c r="LBB1421" s="333"/>
      <c r="LBC1421" s="333"/>
      <c r="LBD1421" s="333"/>
      <c r="LBE1421" s="333"/>
      <c r="LBF1421" s="333"/>
      <c r="LBG1421" s="333"/>
      <c r="LBH1421" s="333"/>
      <c r="LBI1421" s="333"/>
      <c r="LBJ1421" s="333"/>
      <c r="LBK1421" s="333"/>
      <c r="LBL1421" s="333"/>
      <c r="LBM1421" s="333"/>
      <c r="LBN1421" s="333"/>
      <c r="LBO1421" s="333"/>
      <c r="LBP1421" s="333"/>
      <c r="LBQ1421" s="333"/>
      <c r="LBR1421" s="333"/>
      <c r="LBS1421" s="333"/>
      <c r="LBT1421" s="333"/>
      <c r="LBU1421" s="333"/>
      <c r="LBV1421" s="333"/>
      <c r="LBW1421" s="333"/>
      <c r="LBX1421" s="333"/>
      <c r="LBY1421" s="333"/>
      <c r="LBZ1421" s="333"/>
      <c r="LCA1421" s="333"/>
      <c r="LCB1421" s="333"/>
      <c r="LCC1421" s="333"/>
      <c r="LCD1421" s="333"/>
      <c r="LCE1421" s="333"/>
      <c r="LCF1421" s="333"/>
      <c r="LCG1421" s="333"/>
      <c r="LCH1421" s="333"/>
      <c r="LCI1421" s="333"/>
      <c r="LCJ1421" s="333"/>
      <c r="LCK1421" s="333"/>
      <c r="LCL1421" s="333"/>
      <c r="LCM1421" s="333"/>
      <c r="LCN1421" s="333"/>
      <c r="LCO1421" s="333"/>
      <c r="LCP1421" s="333"/>
      <c r="LCQ1421" s="333"/>
      <c r="LCR1421" s="333"/>
      <c r="LCS1421" s="333"/>
      <c r="LCT1421" s="333"/>
      <c r="LCU1421" s="333"/>
      <c r="LCV1421" s="333"/>
      <c r="LCW1421" s="333"/>
      <c r="LCX1421" s="333"/>
      <c r="LCY1421" s="333"/>
      <c r="LCZ1421" s="333"/>
      <c r="LDA1421" s="333"/>
      <c r="LDB1421" s="333"/>
      <c r="LDC1421" s="333"/>
      <c r="LDD1421" s="333"/>
      <c r="LDE1421" s="333"/>
      <c r="LDF1421" s="333"/>
      <c r="LDG1421" s="333"/>
      <c r="LDH1421" s="333"/>
      <c r="LDI1421" s="333"/>
      <c r="LDJ1421" s="333"/>
      <c r="LDK1421" s="333"/>
      <c r="LDL1421" s="333"/>
      <c r="LDM1421" s="333"/>
      <c r="LDN1421" s="333"/>
      <c r="LDO1421" s="333"/>
      <c r="LDP1421" s="333"/>
      <c r="LDQ1421" s="333"/>
      <c r="LDR1421" s="333"/>
      <c r="LDS1421" s="333"/>
      <c r="LDT1421" s="333"/>
      <c r="LDU1421" s="333"/>
      <c r="LDV1421" s="333"/>
      <c r="LDW1421" s="333"/>
      <c r="LDX1421" s="333"/>
      <c r="LDY1421" s="333"/>
      <c r="LDZ1421" s="333"/>
      <c r="LEA1421" s="333"/>
      <c r="LEB1421" s="333"/>
      <c r="LEC1421" s="333"/>
      <c r="LED1421" s="333"/>
      <c r="LEE1421" s="333"/>
      <c r="LEF1421" s="333"/>
      <c r="LEG1421" s="333"/>
      <c r="LEH1421" s="333"/>
      <c r="LEI1421" s="333"/>
      <c r="LEJ1421" s="333"/>
      <c r="LEK1421" s="333"/>
      <c r="LEL1421" s="333"/>
      <c r="LEM1421" s="333"/>
      <c r="LEN1421" s="333"/>
      <c r="LEO1421" s="333"/>
      <c r="LEP1421" s="333"/>
      <c r="LEQ1421" s="333"/>
      <c r="LER1421" s="333"/>
      <c r="LES1421" s="333"/>
      <c r="LET1421" s="333"/>
      <c r="LEU1421" s="333"/>
      <c r="LEV1421" s="333"/>
      <c r="LEW1421" s="333"/>
      <c r="LEX1421" s="333"/>
      <c r="LEY1421" s="333"/>
      <c r="LEZ1421" s="333"/>
      <c r="LFA1421" s="333"/>
      <c r="LFB1421" s="333"/>
      <c r="LFC1421" s="333"/>
      <c r="LFD1421" s="333"/>
      <c r="LFE1421" s="333"/>
      <c r="LFF1421" s="333"/>
      <c r="LFG1421" s="333"/>
      <c r="LFH1421" s="333"/>
      <c r="LFI1421" s="333"/>
      <c r="LFJ1421" s="333"/>
      <c r="LFK1421" s="333"/>
      <c r="LFL1421" s="333"/>
      <c r="LFM1421" s="333"/>
      <c r="LFN1421" s="333"/>
      <c r="LFO1421" s="333"/>
      <c r="LFP1421" s="333"/>
      <c r="LFQ1421" s="333"/>
      <c r="LFR1421" s="333"/>
      <c r="LFS1421" s="333"/>
      <c r="LFT1421" s="333"/>
      <c r="LFU1421" s="333"/>
      <c r="LFV1421" s="333"/>
      <c r="LFW1421" s="333"/>
      <c r="LFX1421" s="333"/>
      <c r="LFY1421" s="333"/>
      <c r="LFZ1421" s="333"/>
      <c r="LGA1421" s="333"/>
      <c r="LGB1421" s="333"/>
      <c r="LGC1421" s="333"/>
      <c r="LGD1421" s="333"/>
      <c r="LGE1421" s="333"/>
      <c r="LGF1421" s="333"/>
      <c r="LGG1421" s="333"/>
      <c r="LGH1421" s="333"/>
      <c r="LGI1421" s="333"/>
      <c r="LGJ1421" s="333"/>
      <c r="LGK1421" s="333"/>
      <c r="LGL1421" s="333"/>
      <c r="LGM1421" s="333"/>
      <c r="LGN1421" s="333"/>
      <c r="LGO1421" s="333"/>
      <c r="LGP1421" s="333"/>
      <c r="LGQ1421" s="333"/>
      <c r="LGR1421" s="333"/>
      <c r="LGS1421" s="333"/>
      <c r="LGT1421" s="333"/>
      <c r="LGU1421" s="333"/>
      <c r="LGV1421" s="333"/>
      <c r="LGW1421" s="333"/>
      <c r="LGX1421" s="333"/>
      <c r="LGY1421" s="333"/>
      <c r="LGZ1421" s="333"/>
      <c r="LHA1421" s="333"/>
      <c r="LHB1421" s="333"/>
      <c r="LHC1421" s="333"/>
      <c r="LHD1421" s="333"/>
      <c r="LHE1421" s="333"/>
      <c r="LHF1421" s="333"/>
      <c r="LHG1421" s="333"/>
      <c r="LHH1421" s="333"/>
      <c r="LHI1421" s="333"/>
      <c r="LHJ1421" s="333"/>
      <c r="LHK1421" s="333"/>
      <c r="LHL1421" s="333"/>
      <c r="LHM1421" s="333"/>
      <c r="LHN1421" s="333"/>
      <c r="LHO1421" s="333"/>
      <c r="LHP1421" s="333"/>
      <c r="LHQ1421" s="333"/>
      <c r="LHR1421" s="333"/>
      <c r="LHS1421" s="333"/>
      <c r="LHT1421" s="333"/>
      <c r="LHU1421" s="333"/>
      <c r="LHV1421" s="333"/>
      <c r="LHW1421" s="333"/>
      <c r="LHX1421" s="333"/>
      <c r="LHY1421" s="333"/>
      <c r="LHZ1421" s="333"/>
      <c r="LIA1421" s="333"/>
      <c r="LIB1421" s="333"/>
      <c r="LIC1421" s="333"/>
      <c r="LID1421" s="333"/>
      <c r="LIE1421" s="333"/>
      <c r="LIF1421" s="333"/>
      <c r="LIG1421" s="333"/>
      <c r="LIH1421" s="333"/>
      <c r="LII1421" s="333"/>
      <c r="LIJ1421" s="333"/>
      <c r="LIK1421" s="333"/>
      <c r="LIL1421" s="333"/>
      <c r="LIM1421" s="333"/>
      <c r="LIN1421" s="333"/>
      <c r="LIO1421" s="333"/>
      <c r="LIP1421" s="333"/>
      <c r="LIQ1421" s="333"/>
      <c r="LIR1421" s="333"/>
      <c r="LIS1421" s="333"/>
      <c r="LIT1421" s="333"/>
      <c r="LIU1421" s="333"/>
      <c r="LIV1421" s="333"/>
      <c r="LIW1421" s="333"/>
      <c r="LIX1421" s="333"/>
      <c r="LIY1421" s="333"/>
      <c r="LIZ1421" s="333"/>
      <c r="LJA1421" s="333"/>
      <c r="LJB1421" s="333"/>
      <c r="LJC1421" s="333"/>
      <c r="LJD1421" s="333"/>
      <c r="LJE1421" s="333"/>
      <c r="LJF1421" s="333"/>
      <c r="LJG1421" s="333"/>
      <c r="LJH1421" s="333"/>
      <c r="LJI1421" s="333"/>
      <c r="LJJ1421" s="333"/>
      <c r="LJK1421" s="333"/>
      <c r="LJL1421" s="333"/>
      <c r="LJM1421" s="333"/>
      <c r="LJN1421" s="333"/>
      <c r="LJO1421" s="333"/>
      <c r="LJP1421" s="333"/>
      <c r="LJQ1421" s="333"/>
      <c r="LJR1421" s="333"/>
      <c r="LJS1421" s="333"/>
      <c r="LJT1421" s="333"/>
      <c r="LJU1421" s="333"/>
      <c r="LJV1421" s="333"/>
      <c r="LJW1421" s="333"/>
      <c r="LJX1421" s="333"/>
      <c r="LJY1421" s="333"/>
      <c r="LJZ1421" s="333"/>
      <c r="LKA1421" s="333"/>
      <c r="LKB1421" s="333"/>
      <c r="LKC1421" s="333"/>
      <c r="LKD1421" s="333"/>
      <c r="LKE1421" s="333"/>
      <c r="LKF1421" s="333"/>
      <c r="LKG1421" s="333"/>
      <c r="LKH1421" s="333"/>
      <c r="LKI1421" s="333"/>
      <c r="LKJ1421" s="333"/>
      <c r="LKK1421" s="333"/>
      <c r="LKL1421" s="333"/>
      <c r="LKM1421" s="333"/>
      <c r="LKN1421" s="333"/>
      <c r="LKO1421" s="333"/>
      <c r="LKP1421" s="333"/>
      <c r="LKQ1421" s="333"/>
      <c r="LKR1421" s="333"/>
      <c r="LKS1421" s="333"/>
      <c r="LKT1421" s="333"/>
      <c r="LKU1421" s="333"/>
      <c r="LKV1421" s="333"/>
      <c r="LKW1421" s="333"/>
      <c r="LKX1421" s="333"/>
      <c r="LKY1421" s="333"/>
      <c r="LKZ1421" s="333"/>
      <c r="LLA1421" s="333"/>
      <c r="LLB1421" s="333"/>
      <c r="LLC1421" s="333"/>
      <c r="LLD1421" s="333"/>
      <c r="LLE1421" s="333"/>
      <c r="LLF1421" s="333"/>
      <c r="LLG1421" s="333"/>
      <c r="LLH1421" s="333"/>
      <c r="LLI1421" s="333"/>
      <c r="LLJ1421" s="333"/>
      <c r="LLK1421" s="333"/>
      <c r="LLL1421" s="333"/>
      <c r="LLM1421" s="333"/>
      <c r="LLN1421" s="333"/>
      <c r="LLO1421" s="333"/>
      <c r="LLP1421" s="333"/>
      <c r="LLQ1421" s="333"/>
      <c r="LLR1421" s="333"/>
      <c r="LLS1421" s="333"/>
      <c r="LLT1421" s="333"/>
      <c r="LLU1421" s="333"/>
      <c r="LLV1421" s="333"/>
      <c r="LLW1421" s="333"/>
      <c r="LLX1421" s="333"/>
      <c r="LLY1421" s="333"/>
      <c r="LLZ1421" s="333"/>
      <c r="LMA1421" s="333"/>
      <c r="LMB1421" s="333"/>
      <c r="LMC1421" s="333"/>
      <c r="LMD1421" s="333"/>
      <c r="LME1421" s="333"/>
      <c r="LMF1421" s="333"/>
      <c r="LMG1421" s="333"/>
      <c r="LMH1421" s="333"/>
      <c r="LMI1421" s="333"/>
      <c r="LMJ1421" s="333"/>
      <c r="LMK1421" s="333"/>
      <c r="LML1421" s="333"/>
      <c r="LMM1421" s="333"/>
      <c r="LMN1421" s="333"/>
      <c r="LMO1421" s="333"/>
      <c r="LMP1421" s="333"/>
      <c r="LMQ1421" s="333"/>
      <c r="LMR1421" s="333"/>
      <c r="LMS1421" s="333"/>
      <c r="LMT1421" s="333"/>
      <c r="LMU1421" s="333"/>
      <c r="LMV1421" s="333"/>
      <c r="LMW1421" s="333"/>
      <c r="LMX1421" s="333"/>
      <c r="LMY1421" s="333"/>
      <c r="LMZ1421" s="333"/>
      <c r="LNA1421" s="333"/>
      <c r="LNB1421" s="333"/>
      <c r="LNC1421" s="333"/>
      <c r="LND1421" s="333"/>
      <c r="LNE1421" s="333"/>
      <c r="LNF1421" s="333"/>
      <c r="LNG1421" s="333"/>
      <c r="LNH1421" s="333"/>
      <c r="LNI1421" s="333"/>
      <c r="LNJ1421" s="333"/>
      <c r="LNK1421" s="333"/>
      <c r="LNL1421" s="333"/>
      <c r="LNM1421" s="333"/>
      <c r="LNN1421" s="333"/>
      <c r="LNO1421" s="333"/>
      <c r="LNP1421" s="333"/>
      <c r="LNQ1421" s="333"/>
      <c r="LNR1421" s="333"/>
      <c r="LNS1421" s="333"/>
      <c r="LNT1421" s="333"/>
      <c r="LNU1421" s="333"/>
      <c r="LNV1421" s="333"/>
      <c r="LNW1421" s="333"/>
      <c r="LNX1421" s="333"/>
      <c r="LNY1421" s="333"/>
      <c r="LNZ1421" s="333"/>
      <c r="LOA1421" s="333"/>
      <c r="LOB1421" s="333"/>
      <c r="LOC1421" s="333"/>
      <c r="LOD1421" s="333"/>
      <c r="LOE1421" s="333"/>
      <c r="LOF1421" s="333"/>
      <c r="LOG1421" s="333"/>
      <c r="LOH1421" s="333"/>
      <c r="LOI1421" s="333"/>
      <c r="LOJ1421" s="333"/>
      <c r="LOK1421" s="333"/>
      <c r="LOL1421" s="333"/>
      <c r="LOM1421" s="333"/>
      <c r="LON1421" s="333"/>
      <c r="LOO1421" s="333"/>
      <c r="LOP1421" s="333"/>
      <c r="LOQ1421" s="333"/>
      <c r="LOR1421" s="333"/>
      <c r="LOS1421" s="333"/>
      <c r="LOT1421" s="333"/>
      <c r="LOU1421" s="333"/>
      <c r="LOV1421" s="333"/>
      <c r="LOW1421" s="333"/>
      <c r="LOX1421" s="333"/>
      <c r="LOY1421" s="333"/>
      <c r="LOZ1421" s="333"/>
      <c r="LPA1421" s="333"/>
      <c r="LPB1421" s="333"/>
      <c r="LPC1421" s="333"/>
      <c r="LPD1421" s="333"/>
      <c r="LPE1421" s="333"/>
      <c r="LPF1421" s="333"/>
      <c r="LPG1421" s="333"/>
      <c r="LPH1421" s="333"/>
      <c r="LPI1421" s="333"/>
      <c r="LPJ1421" s="333"/>
      <c r="LPK1421" s="333"/>
      <c r="LPL1421" s="333"/>
      <c r="LPM1421" s="333"/>
      <c r="LPN1421" s="333"/>
      <c r="LPO1421" s="333"/>
      <c r="LPP1421" s="333"/>
      <c r="LPQ1421" s="333"/>
      <c r="LPR1421" s="333"/>
      <c r="LPS1421" s="333"/>
      <c r="LPT1421" s="333"/>
      <c r="LPU1421" s="333"/>
      <c r="LPV1421" s="333"/>
      <c r="LPW1421" s="333"/>
      <c r="LPX1421" s="333"/>
      <c r="LPY1421" s="333"/>
      <c r="LPZ1421" s="333"/>
      <c r="LQA1421" s="333"/>
      <c r="LQB1421" s="333"/>
      <c r="LQC1421" s="333"/>
      <c r="LQD1421" s="333"/>
      <c r="LQE1421" s="333"/>
      <c r="LQF1421" s="333"/>
      <c r="LQG1421" s="333"/>
      <c r="LQH1421" s="333"/>
      <c r="LQI1421" s="333"/>
      <c r="LQJ1421" s="333"/>
      <c r="LQK1421" s="333"/>
      <c r="LQL1421" s="333"/>
      <c r="LQM1421" s="333"/>
      <c r="LQN1421" s="333"/>
      <c r="LQO1421" s="333"/>
      <c r="LQP1421" s="333"/>
      <c r="LQQ1421" s="333"/>
      <c r="LQR1421" s="333"/>
      <c r="LQS1421" s="333"/>
      <c r="LQT1421" s="333"/>
      <c r="LQU1421" s="333"/>
      <c r="LQV1421" s="333"/>
      <c r="LQW1421" s="333"/>
      <c r="LQX1421" s="333"/>
      <c r="LQY1421" s="333"/>
      <c r="LQZ1421" s="333"/>
      <c r="LRA1421" s="333"/>
      <c r="LRB1421" s="333"/>
      <c r="LRC1421" s="333"/>
      <c r="LRD1421" s="333"/>
      <c r="LRE1421" s="333"/>
      <c r="LRF1421" s="333"/>
      <c r="LRG1421" s="333"/>
      <c r="LRH1421" s="333"/>
      <c r="LRI1421" s="333"/>
      <c r="LRJ1421" s="333"/>
      <c r="LRK1421" s="333"/>
      <c r="LRL1421" s="333"/>
      <c r="LRM1421" s="333"/>
      <c r="LRN1421" s="333"/>
      <c r="LRO1421" s="333"/>
      <c r="LRP1421" s="333"/>
      <c r="LRQ1421" s="333"/>
      <c r="LRR1421" s="333"/>
      <c r="LRS1421" s="333"/>
      <c r="LRT1421" s="333"/>
      <c r="LRU1421" s="333"/>
      <c r="LRV1421" s="333"/>
      <c r="LRW1421" s="333"/>
      <c r="LRX1421" s="333"/>
      <c r="LRY1421" s="333"/>
      <c r="LRZ1421" s="333"/>
      <c r="LSA1421" s="333"/>
      <c r="LSB1421" s="333"/>
      <c r="LSC1421" s="333"/>
      <c r="LSD1421" s="333"/>
      <c r="LSE1421" s="333"/>
      <c r="LSF1421" s="333"/>
      <c r="LSG1421" s="333"/>
      <c r="LSH1421" s="333"/>
      <c r="LSI1421" s="333"/>
      <c r="LSJ1421" s="333"/>
      <c r="LSK1421" s="333"/>
      <c r="LSL1421" s="333"/>
      <c r="LSM1421" s="333"/>
      <c r="LSN1421" s="333"/>
      <c r="LSO1421" s="333"/>
      <c r="LSP1421" s="333"/>
      <c r="LSQ1421" s="333"/>
      <c r="LSR1421" s="333"/>
      <c r="LSS1421" s="333"/>
      <c r="LST1421" s="333"/>
      <c r="LSU1421" s="333"/>
      <c r="LSV1421" s="333"/>
      <c r="LSW1421" s="333"/>
      <c r="LSX1421" s="333"/>
      <c r="LSY1421" s="333"/>
      <c r="LSZ1421" s="333"/>
      <c r="LTA1421" s="333"/>
      <c r="LTB1421" s="333"/>
      <c r="LTC1421" s="333"/>
      <c r="LTD1421" s="333"/>
      <c r="LTE1421" s="333"/>
      <c r="LTF1421" s="333"/>
      <c r="LTG1421" s="333"/>
      <c r="LTH1421" s="333"/>
      <c r="LTI1421" s="333"/>
      <c r="LTJ1421" s="333"/>
      <c r="LTK1421" s="333"/>
      <c r="LTL1421" s="333"/>
      <c r="LTM1421" s="333"/>
      <c r="LTN1421" s="333"/>
      <c r="LTO1421" s="333"/>
      <c r="LTP1421" s="333"/>
      <c r="LTQ1421" s="333"/>
      <c r="LTR1421" s="333"/>
      <c r="LTS1421" s="333"/>
      <c r="LTT1421" s="333"/>
      <c r="LTU1421" s="333"/>
      <c r="LTV1421" s="333"/>
      <c r="LTW1421" s="333"/>
      <c r="LTX1421" s="333"/>
      <c r="LTY1421" s="333"/>
      <c r="LTZ1421" s="333"/>
      <c r="LUA1421" s="333"/>
      <c r="LUB1421" s="333"/>
      <c r="LUC1421" s="333"/>
      <c r="LUD1421" s="333"/>
      <c r="LUE1421" s="333"/>
      <c r="LUF1421" s="333"/>
      <c r="LUG1421" s="333"/>
      <c r="LUH1421" s="333"/>
      <c r="LUI1421" s="333"/>
      <c r="LUJ1421" s="333"/>
      <c r="LUK1421" s="333"/>
      <c r="LUL1421" s="333"/>
      <c r="LUM1421" s="333"/>
      <c r="LUN1421" s="333"/>
      <c r="LUO1421" s="333"/>
      <c r="LUP1421" s="333"/>
      <c r="LUQ1421" s="333"/>
      <c r="LUR1421" s="333"/>
      <c r="LUS1421" s="333"/>
      <c r="LUT1421" s="333"/>
      <c r="LUU1421" s="333"/>
      <c r="LUV1421" s="333"/>
      <c r="LUW1421" s="333"/>
      <c r="LUX1421" s="333"/>
      <c r="LUY1421" s="333"/>
      <c r="LUZ1421" s="333"/>
      <c r="LVA1421" s="333"/>
      <c r="LVB1421" s="333"/>
      <c r="LVC1421" s="333"/>
      <c r="LVD1421" s="333"/>
      <c r="LVE1421" s="333"/>
      <c r="LVF1421" s="333"/>
      <c r="LVG1421" s="333"/>
      <c r="LVH1421" s="333"/>
      <c r="LVI1421" s="333"/>
      <c r="LVJ1421" s="333"/>
      <c r="LVK1421" s="333"/>
      <c r="LVL1421" s="333"/>
      <c r="LVM1421" s="333"/>
      <c r="LVN1421" s="333"/>
      <c r="LVO1421" s="333"/>
      <c r="LVP1421" s="333"/>
      <c r="LVQ1421" s="333"/>
      <c r="LVR1421" s="333"/>
      <c r="LVS1421" s="333"/>
      <c r="LVT1421" s="333"/>
      <c r="LVU1421" s="333"/>
      <c r="LVV1421" s="333"/>
      <c r="LVW1421" s="333"/>
      <c r="LVX1421" s="333"/>
      <c r="LVY1421" s="333"/>
      <c r="LVZ1421" s="333"/>
      <c r="LWA1421" s="333"/>
      <c r="LWB1421" s="333"/>
      <c r="LWC1421" s="333"/>
      <c r="LWD1421" s="333"/>
      <c r="LWE1421" s="333"/>
      <c r="LWF1421" s="333"/>
      <c r="LWG1421" s="333"/>
      <c r="LWH1421" s="333"/>
      <c r="LWI1421" s="333"/>
      <c r="LWJ1421" s="333"/>
      <c r="LWK1421" s="333"/>
      <c r="LWL1421" s="333"/>
      <c r="LWM1421" s="333"/>
      <c r="LWN1421" s="333"/>
      <c r="LWO1421" s="333"/>
      <c r="LWP1421" s="333"/>
      <c r="LWQ1421" s="333"/>
      <c r="LWR1421" s="333"/>
      <c r="LWS1421" s="333"/>
      <c r="LWT1421" s="333"/>
      <c r="LWU1421" s="333"/>
      <c r="LWV1421" s="333"/>
      <c r="LWW1421" s="333"/>
      <c r="LWX1421" s="333"/>
      <c r="LWY1421" s="333"/>
      <c r="LWZ1421" s="333"/>
      <c r="LXA1421" s="333"/>
      <c r="LXB1421" s="333"/>
      <c r="LXC1421" s="333"/>
      <c r="LXD1421" s="333"/>
      <c r="LXE1421" s="333"/>
      <c r="LXF1421" s="333"/>
      <c r="LXG1421" s="333"/>
      <c r="LXH1421" s="333"/>
      <c r="LXI1421" s="333"/>
      <c r="LXJ1421" s="333"/>
      <c r="LXK1421" s="333"/>
      <c r="LXL1421" s="333"/>
      <c r="LXM1421" s="333"/>
      <c r="LXN1421" s="333"/>
      <c r="LXO1421" s="333"/>
      <c r="LXP1421" s="333"/>
      <c r="LXQ1421" s="333"/>
      <c r="LXR1421" s="333"/>
      <c r="LXS1421" s="333"/>
      <c r="LXT1421" s="333"/>
      <c r="LXU1421" s="333"/>
      <c r="LXV1421" s="333"/>
      <c r="LXW1421" s="333"/>
      <c r="LXX1421" s="333"/>
      <c r="LXY1421" s="333"/>
      <c r="LXZ1421" s="333"/>
      <c r="LYA1421" s="333"/>
      <c r="LYB1421" s="333"/>
      <c r="LYC1421" s="333"/>
      <c r="LYD1421" s="333"/>
      <c r="LYE1421" s="333"/>
      <c r="LYF1421" s="333"/>
      <c r="LYG1421" s="333"/>
      <c r="LYH1421" s="333"/>
      <c r="LYI1421" s="333"/>
      <c r="LYJ1421" s="333"/>
      <c r="LYK1421" s="333"/>
      <c r="LYL1421" s="333"/>
      <c r="LYM1421" s="333"/>
      <c r="LYN1421" s="333"/>
      <c r="LYO1421" s="333"/>
      <c r="LYP1421" s="333"/>
      <c r="LYQ1421" s="333"/>
      <c r="LYR1421" s="333"/>
      <c r="LYS1421" s="333"/>
      <c r="LYT1421" s="333"/>
      <c r="LYU1421" s="333"/>
      <c r="LYV1421" s="333"/>
      <c r="LYW1421" s="333"/>
      <c r="LYX1421" s="333"/>
      <c r="LYY1421" s="333"/>
      <c r="LYZ1421" s="333"/>
      <c r="LZA1421" s="333"/>
      <c r="LZB1421" s="333"/>
      <c r="LZC1421" s="333"/>
      <c r="LZD1421" s="333"/>
      <c r="LZE1421" s="333"/>
      <c r="LZF1421" s="333"/>
      <c r="LZG1421" s="333"/>
      <c r="LZH1421" s="333"/>
      <c r="LZI1421" s="333"/>
      <c r="LZJ1421" s="333"/>
      <c r="LZK1421" s="333"/>
      <c r="LZL1421" s="333"/>
      <c r="LZM1421" s="333"/>
      <c r="LZN1421" s="333"/>
      <c r="LZO1421" s="333"/>
      <c r="LZP1421" s="333"/>
      <c r="LZQ1421" s="333"/>
      <c r="LZR1421" s="333"/>
      <c r="LZS1421" s="333"/>
      <c r="LZT1421" s="333"/>
      <c r="LZU1421" s="333"/>
      <c r="LZV1421" s="333"/>
      <c r="LZW1421" s="333"/>
      <c r="LZX1421" s="333"/>
      <c r="LZY1421" s="333"/>
      <c r="LZZ1421" s="333"/>
      <c r="MAA1421" s="333"/>
      <c r="MAB1421" s="333"/>
      <c r="MAC1421" s="333"/>
      <c r="MAD1421" s="333"/>
      <c r="MAE1421" s="333"/>
      <c r="MAF1421" s="333"/>
      <c r="MAG1421" s="333"/>
      <c r="MAH1421" s="333"/>
      <c r="MAI1421" s="333"/>
      <c r="MAJ1421" s="333"/>
      <c r="MAK1421" s="333"/>
      <c r="MAL1421" s="333"/>
      <c r="MAM1421" s="333"/>
      <c r="MAN1421" s="333"/>
      <c r="MAO1421" s="333"/>
      <c r="MAP1421" s="333"/>
      <c r="MAQ1421" s="333"/>
      <c r="MAR1421" s="333"/>
      <c r="MAS1421" s="333"/>
      <c r="MAT1421" s="333"/>
      <c r="MAU1421" s="333"/>
      <c r="MAV1421" s="333"/>
      <c r="MAW1421" s="333"/>
      <c r="MAX1421" s="333"/>
      <c r="MAY1421" s="333"/>
      <c r="MAZ1421" s="333"/>
      <c r="MBA1421" s="333"/>
      <c r="MBB1421" s="333"/>
      <c r="MBC1421" s="333"/>
      <c r="MBD1421" s="333"/>
      <c r="MBE1421" s="333"/>
      <c r="MBF1421" s="333"/>
      <c r="MBG1421" s="333"/>
      <c r="MBH1421" s="333"/>
      <c r="MBI1421" s="333"/>
      <c r="MBJ1421" s="333"/>
      <c r="MBK1421" s="333"/>
      <c r="MBL1421" s="333"/>
      <c r="MBM1421" s="333"/>
      <c r="MBN1421" s="333"/>
      <c r="MBO1421" s="333"/>
      <c r="MBP1421" s="333"/>
      <c r="MBQ1421" s="333"/>
      <c r="MBR1421" s="333"/>
      <c r="MBS1421" s="333"/>
      <c r="MBT1421" s="333"/>
      <c r="MBU1421" s="333"/>
      <c r="MBV1421" s="333"/>
      <c r="MBW1421" s="333"/>
      <c r="MBX1421" s="333"/>
      <c r="MBY1421" s="333"/>
      <c r="MBZ1421" s="333"/>
      <c r="MCA1421" s="333"/>
      <c r="MCB1421" s="333"/>
      <c r="MCC1421" s="333"/>
      <c r="MCD1421" s="333"/>
      <c r="MCE1421" s="333"/>
      <c r="MCF1421" s="333"/>
      <c r="MCG1421" s="333"/>
      <c r="MCH1421" s="333"/>
      <c r="MCI1421" s="333"/>
      <c r="MCJ1421" s="333"/>
      <c r="MCK1421" s="333"/>
      <c r="MCL1421" s="333"/>
      <c r="MCM1421" s="333"/>
      <c r="MCN1421" s="333"/>
      <c r="MCO1421" s="333"/>
      <c r="MCP1421" s="333"/>
      <c r="MCQ1421" s="333"/>
      <c r="MCR1421" s="333"/>
      <c r="MCS1421" s="333"/>
      <c r="MCT1421" s="333"/>
      <c r="MCU1421" s="333"/>
      <c r="MCV1421" s="333"/>
      <c r="MCW1421" s="333"/>
      <c r="MCX1421" s="333"/>
      <c r="MCY1421" s="333"/>
      <c r="MCZ1421" s="333"/>
      <c r="MDA1421" s="333"/>
      <c r="MDB1421" s="333"/>
      <c r="MDC1421" s="333"/>
      <c r="MDD1421" s="333"/>
      <c r="MDE1421" s="333"/>
      <c r="MDF1421" s="333"/>
      <c r="MDG1421" s="333"/>
      <c r="MDH1421" s="333"/>
      <c r="MDI1421" s="333"/>
      <c r="MDJ1421" s="333"/>
      <c r="MDK1421" s="333"/>
      <c r="MDL1421" s="333"/>
      <c r="MDM1421" s="333"/>
      <c r="MDN1421" s="333"/>
      <c r="MDO1421" s="333"/>
      <c r="MDP1421" s="333"/>
      <c r="MDQ1421" s="333"/>
      <c r="MDR1421" s="333"/>
      <c r="MDS1421" s="333"/>
      <c r="MDT1421" s="333"/>
      <c r="MDU1421" s="333"/>
      <c r="MDV1421" s="333"/>
      <c r="MDW1421" s="333"/>
      <c r="MDX1421" s="333"/>
      <c r="MDY1421" s="333"/>
      <c r="MDZ1421" s="333"/>
      <c r="MEA1421" s="333"/>
      <c r="MEB1421" s="333"/>
      <c r="MEC1421" s="333"/>
      <c r="MED1421" s="333"/>
      <c r="MEE1421" s="333"/>
      <c r="MEF1421" s="333"/>
      <c r="MEG1421" s="333"/>
      <c r="MEH1421" s="333"/>
      <c r="MEI1421" s="333"/>
      <c r="MEJ1421" s="333"/>
      <c r="MEK1421" s="333"/>
      <c r="MEL1421" s="333"/>
      <c r="MEM1421" s="333"/>
      <c r="MEN1421" s="333"/>
      <c r="MEO1421" s="333"/>
      <c r="MEP1421" s="333"/>
      <c r="MEQ1421" s="333"/>
      <c r="MER1421" s="333"/>
      <c r="MES1421" s="333"/>
      <c r="MET1421" s="333"/>
      <c r="MEU1421" s="333"/>
      <c r="MEV1421" s="333"/>
      <c r="MEW1421" s="333"/>
      <c r="MEX1421" s="333"/>
      <c r="MEY1421" s="333"/>
      <c r="MEZ1421" s="333"/>
      <c r="MFA1421" s="333"/>
      <c r="MFB1421" s="333"/>
      <c r="MFC1421" s="333"/>
      <c r="MFD1421" s="333"/>
      <c r="MFE1421" s="333"/>
      <c r="MFF1421" s="333"/>
      <c r="MFG1421" s="333"/>
      <c r="MFH1421" s="333"/>
      <c r="MFI1421" s="333"/>
      <c r="MFJ1421" s="333"/>
      <c r="MFK1421" s="333"/>
      <c r="MFL1421" s="333"/>
      <c r="MFM1421" s="333"/>
      <c r="MFN1421" s="333"/>
      <c r="MFO1421" s="333"/>
      <c r="MFP1421" s="333"/>
      <c r="MFQ1421" s="333"/>
      <c r="MFR1421" s="333"/>
      <c r="MFS1421" s="333"/>
      <c r="MFT1421" s="333"/>
      <c r="MFU1421" s="333"/>
      <c r="MFV1421" s="333"/>
      <c r="MFW1421" s="333"/>
      <c r="MFX1421" s="333"/>
      <c r="MFY1421" s="333"/>
      <c r="MFZ1421" s="333"/>
      <c r="MGA1421" s="333"/>
      <c r="MGB1421" s="333"/>
      <c r="MGC1421" s="333"/>
      <c r="MGD1421" s="333"/>
      <c r="MGE1421" s="333"/>
      <c r="MGF1421" s="333"/>
      <c r="MGG1421" s="333"/>
      <c r="MGH1421" s="333"/>
      <c r="MGI1421" s="333"/>
      <c r="MGJ1421" s="333"/>
      <c r="MGK1421" s="333"/>
      <c r="MGL1421" s="333"/>
      <c r="MGM1421" s="333"/>
      <c r="MGN1421" s="333"/>
      <c r="MGO1421" s="333"/>
      <c r="MGP1421" s="333"/>
      <c r="MGQ1421" s="333"/>
      <c r="MGR1421" s="333"/>
      <c r="MGS1421" s="333"/>
      <c r="MGT1421" s="333"/>
      <c r="MGU1421" s="333"/>
      <c r="MGV1421" s="333"/>
      <c r="MGW1421" s="333"/>
      <c r="MGX1421" s="333"/>
      <c r="MGY1421" s="333"/>
      <c r="MGZ1421" s="333"/>
      <c r="MHA1421" s="333"/>
      <c r="MHB1421" s="333"/>
      <c r="MHC1421" s="333"/>
      <c r="MHD1421" s="333"/>
      <c r="MHE1421" s="333"/>
      <c r="MHF1421" s="333"/>
      <c r="MHG1421" s="333"/>
      <c r="MHH1421" s="333"/>
      <c r="MHI1421" s="333"/>
      <c r="MHJ1421" s="333"/>
      <c r="MHK1421" s="333"/>
      <c r="MHL1421" s="333"/>
      <c r="MHM1421" s="333"/>
      <c r="MHN1421" s="333"/>
      <c r="MHO1421" s="333"/>
      <c r="MHP1421" s="333"/>
      <c r="MHQ1421" s="333"/>
      <c r="MHR1421" s="333"/>
      <c r="MHS1421" s="333"/>
      <c r="MHT1421" s="333"/>
      <c r="MHU1421" s="333"/>
      <c r="MHV1421" s="333"/>
      <c r="MHW1421" s="333"/>
      <c r="MHX1421" s="333"/>
      <c r="MHY1421" s="333"/>
      <c r="MHZ1421" s="333"/>
      <c r="MIA1421" s="333"/>
      <c r="MIB1421" s="333"/>
      <c r="MIC1421" s="333"/>
      <c r="MID1421" s="333"/>
      <c r="MIE1421" s="333"/>
      <c r="MIF1421" s="333"/>
      <c r="MIG1421" s="333"/>
      <c r="MIH1421" s="333"/>
      <c r="MII1421" s="333"/>
      <c r="MIJ1421" s="333"/>
      <c r="MIK1421" s="333"/>
      <c r="MIL1421" s="333"/>
      <c r="MIM1421" s="333"/>
      <c r="MIN1421" s="333"/>
      <c r="MIO1421" s="333"/>
      <c r="MIP1421" s="333"/>
      <c r="MIQ1421" s="333"/>
      <c r="MIR1421" s="333"/>
      <c r="MIS1421" s="333"/>
      <c r="MIT1421" s="333"/>
      <c r="MIU1421" s="333"/>
      <c r="MIV1421" s="333"/>
      <c r="MIW1421" s="333"/>
      <c r="MIX1421" s="333"/>
      <c r="MIY1421" s="333"/>
      <c r="MIZ1421" s="333"/>
      <c r="MJA1421" s="333"/>
      <c r="MJB1421" s="333"/>
      <c r="MJC1421" s="333"/>
      <c r="MJD1421" s="333"/>
      <c r="MJE1421" s="333"/>
      <c r="MJF1421" s="333"/>
      <c r="MJG1421" s="333"/>
      <c r="MJH1421" s="333"/>
      <c r="MJI1421" s="333"/>
      <c r="MJJ1421" s="333"/>
      <c r="MJK1421" s="333"/>
      <c r="MJL1421" s="333"/>
      <c r="MJM1421" s="333"/>
      <c r="MJN1421" s="333"/>
      <c r="MJO1421" s="333"/>
      <c r="MJP1421" s="333"/>
      <c r="MJQ1421" s="333"/>
      <c r="MJR1421" s="333"/>
      <c r="MJS1421" s="333"/>
      <c r="MJT1421" s="333"/>
      <c r="MJU1421" s="333"/>
      <c r="MJV1421" s="333"/>
      <c r="MJW1421" s="333"/>
      <c r="MJX1421" s="333"/>
      <c r="MJY1421" s="333"/>
      <c r="MJZ1421" s="333"/>
      <c r="MKA1421" s="333"/>
      <c r="MKB1421" s="333"/>
      <c r="MKC1421" s="333"/>
      <c r="MKD1421" s="333"/>
      <c r="MKE1421" s="333"/>
      <c r="MKF1421" s="333"/>
      <c r="MKG1421" s="333"/>
      <c r="MKH1421" s="333"/>
      <c r="MKI1421" s="333"/>
      <c r="MKJ1421" s="333"/>
      <c r="MKK1421" s="333"/>
      <c r="MKL1421" s="333"/>
      <c r="MKM1421" s="333"/>
      <c r="MKN1421" s="333"/>
      <c r="MKO1421" s="333"/>
      <c r="MKP1421" s="333"/>
      <c r="MKQ1421" s="333"/>
      <c r="MKR1421" s="333"/>
      <c r="MKS1421" s="333"/>
      <c r="MKT1421" s="333"/>
      <c r="MKU1421" s="333"/>
      <c r="MKV1421" s="333"/>
      <c r="MKW1421" s="333"/>
      <c r="MKX1421" s="333"/>
      <c r="MKY1421" s="333"/>
      <c r="MKZ1421" s="333"/>
      <c r="MLA1421" s="333"/>
      <c r="MLB1421" s="333"/>
      <c r="MLC1421" s="333"/>
      <c r="MLD1421" s="333"/>
      <c r="MLE1421" s="333"/>
      <c r="MLF1421" s="333"/>
      <c r="MLG1421" s="333"/>
      <c r="MLH1421" s="333"/>
      <c r="MLI1421" s="333"/>
      <c r="MLJ1421" s="333"/>
      <c r="MLK1421" s="333"/>
      <c r="MLL1421" s="333"/>
      <c r="MLM1421" s="333"/>
      <c r="MLN1421" s="333"/>
      <c r="MLO1421" s="333"/>
      <c r="MLP1421" s="333"/>
      <c r="MLQ1421" s="333"/>
      <c r="MLR1421" s="333"/>
      <c r="MLS1421" s="333"/>
      <c r="MLT1421" s="333"/>
      <c r="MLU1421" s="333"/>
      <c r="MLV1421" s="333"/>
      <c r="MLW1421" s="333"/>
      <c r="MLX1421" s="333"/>
      <c r="MLY1421" s="333"/>
      <c r="MLZ1421" s="333"/>
      <c r="MMA1421" s="333"/>
      <c r="MMB1421" s="333"/>
      <c r="MMC1421" s="333"/>
      <c r="MMD1421" s="333"/>
      <c r="MME1421" s="333"/>
      <c r="MMF1421" s="333"/>
      <c r="MMG1421" s="333"/>
      <c r="MMH1421" s="333"/>
      <c r="MMI1421" s="333"/>
      <c r="MMJ1421" s="333"/>
      <c r="MMK1421" s="333"/>
      <c r="MML1421" s="333"/>
      <c r="MMM1421" s="333"/>
      <c r="MMN1421" s="333"/>
      <c r="MMO1421" s="333"/>
      <c r="MMP1421" s="333"/>
      <c r="MMQ1421" s="333"/>
      <c r="MMR1421" s="333"/>
      <c r="MMS1421" s="333"/>
      <c r="MMT1421" s="333"/>
      <c r="MMU1421" s="333"/>
      <c r="MMV1421" s="333"/>
      <c r="MMW1421" s="333"/>
      <c r="MMX1421" s="333"/>
      <c r="MMY1421" s="333"/>
      <c r="MMZ1421" s="333"/>
      <c r="MNA1421" s="333"/>
      <c r="MNB1421" s="333"/>
      <c r="MNC1421" s="333"/>
      <c r="MND1421" s="333"/>
      <c r="MNE1421" s="333"/>
      <c r="MNF1421" s="333"/>
      <c r="MNG1421" s="333"/>
      <c r="MNH1421" s="333"/>
      <c r="MNI1421" s="333"/>
      <c r="MNJ1421" s="333"/>
      <c r="MNK1421" s="333"/>
      <c r="MNL1421" s="333"/>
      <c r="MNM1421" s="333"/>
      <c r="MNN1421" s="333"/>
      <c r="MNO1421" s="333"/>
      <c r="MNP1421" s="333"/>
      <c r="MNQ1421" s="333"/>
      <c r="MNR1421" s="333"/>
      <c r="MNS1421" s="333"/>
      <c r="MNT1421" s="333"/>
      <c r="MNU1421" s="333"/>
      <c r="MNV1421" s="333"/>
      <c r="MNW1421" s="333"/>
      <c r="MNX1421" s="333"/>
      <c r="MNY1421" s="333"/>
      <c r="MNZ1421" s="333"/>
      <c r="MOA1421" s="333"/>
      <c r="MOB1421" s="333"/>
      <c r="MOC1421" s="333"/>
      <c r="MOD1421" s="333"/>
      <c r="MOE1421" s="333"/>
      <c r="MOF1421" s="333"/>
      <c r="MOG1421" s="333"/>
      <c r="MOH1421" s="333"/>
      <c r="MOI1421" s="333"/>
      <c r="MOJ1421" s="333"/>
      <c r="MOK1421" s="333"/>
      <c r="MOL1421" s="333"/>
      <c r="MOM1421" s="333"/>
      <c r="MON1421" s="333"/>
      <c r="MOO1421" s="333"/>
      <c r="MOP1421" s="333"/>
      <c r="MOQ1421" s="333"/>
      <c r="MOR1421" s="333"/>
      <c r="MOS1421" s="333"/>
      <c r="MOT1421" s="333"/>
      <c r="MOU1421" s="333"/>
      <c r="MOV1421" s="333"/>
      <c r="MOW1421" s="333"/>
      <c r="MOX1421" s="333"/>
      <c r="MOY1421" s="333"/>
      <c r="MOZ1421" s="333"/>
      <c r="MPA1421" s="333"/>
      <c r="MPB1421" s="333"/>
      <c r="MPC1421" s="333"/>
      <c r="MPD1421" s="333"/>
      <c r="MPE1421" s="333"/>
      <c r="MPF1421" s="333"/>
      <c r="MPG1421" s="333"/>
      <c r="MPH1421" s="333"/>
      <c r="MPI1421" s="333"/>
      <c r="MPJ1421" s="333"/>
      <c r="MPK1421" s="333"/>
      <c r="MPL1421" s="333"/>
      <c r="MPM1421" s="333"/>
      <c r="MPN1421" s="333"/>
      <c r="MPO1421" s="333"/>
      <c r="MPP1421" s="333"/>
      <c r="MPQ1421" s="333"/>
      <c r="MPR1421" s="333"/>
      <c r="MPS1421" s="333"/>
      <c r="MPT1421" s="333"/>
      <c r="MPU1421" s="333"/>
      <c r="MPV1421" s="333"/>
      <c r="MPW1421" s="333"/>
      <c r="MPX1421" s="333"/>
      <c r="MPY1421" s="333"/>
      <c r="MPZ1421" s="333"/>
      <c r="MQA1421" s="333"/>
      <c r="MQB1421" s="333"/>
      <c r="MQC1421" s="333"/>
      <c r="MQD1421" s="333"/>
      <c r="MQE1421" s="333"/>
      <c r="MQF1421" s="333"/>
      <c r="MQG1421" s="333"/>
      <c r="MQH1421" s="333"/>
      <c r="MQI1421" s="333"/>
      <c r="MQJ1421" s="333"/>
      <c r="MQK1421" s="333"/>
      <c r="MQL1421" s="333"/>
      <c r="MQM1421" s="333"/>
      <c r="MQN1421" s="333"/>
      <c r="MQO1421" s="333"/>
      <c r="MQP1421" s="333"/>
      <c r="MQQ1421" s="333"/>
      <c r="MQR1421" s="333"/>
      <c r="MQS1421" s="333"/>
      <c r="MQT1421" s="333"/>
      <c r="MQU1421" s="333"/>
      <c r="MQV1421" s="333"/>
      <c r="MQW1421" s="333"/>
      <c r="MQX1421" s="333"/>
      <c r="MQY1421" s="333"/>
      <c r="MQZ1421" s="333"/>
      <c r="MRA1421" s="333"/>
      <c r="MRB1421" s="333"/>
      <c r="MRC1421" s="333"/>
      <c r="MRD1421" s="333"/>
      <c r="MRE1421" s="333"/>
      <c r="MRF1421" s="333"/>
      <c r="MRG1421" s="333"/>
      <c r="MRH1421" s="333"/>
      <c r="MRI1421" s="333"/>
      <c r="MRJ1421" s="333"/>
      <c r="MRK1421" s="333"/>
      <c r="MRL1421" s="333"/>
      <c r="MRM1421" s="333"/>
      <c r="MRN1421" s="333"/>
      <c r="MRO1421" s="333"/>
      <c r="MRP1421" s="333"/>
      <c r="MRQ1421" s="333"/>
      <c r="MRR1421" s="333"/>
      <c r="MRS1421" s="333"/>
      <c r="MRT1421" s="333"/>
      <c r="MRU1421" s="333"/>
      <c r="MRV1421" s="333"/>
      <c r="MRW1421" s="333"/>
      <c r="MRX1421" s="333"/>
      <c r="MRY1421" s="333"/>
      <c r="MRZ1421" s="333"/>
      <c r="MSA1421" s="333"/>
      <c r="MSB1421" s="333"/>
      <c r="MSC1421" s="333"/>
      <c r="MSD1421" s="333"/>
      <c r="MSE1421" s="333"/>
      <c r="MSF1421" s="333"/>
      <c r="MSG1421" s="333"/>
      <c r="MSH1421" s="333"/>
      <c r="MSI1421" s="333"/>
      <c r="MSJ1421" s="333"/>
      <c r="MSK1421" s="333"/>
      <c r="MSL1421" s="333"/>
      <c r="MSM1421" s="333"/>
      <c r="MSN1421" s="333"/>
      <c r="MSO1421" s="333"/>
      <c r="MSP1421" s="333"/>
      <c r="MSQ1421" s="333"/>
      <c r="MSR1421" s="333"/>
      <c r="MSS1421" s="333"/>
      <c r="MST1421" s="333"/>
      <c r="MSU1421" s="333"/>
      <c r="MSV1421" s="333"/>
      <c r="MSW1421" s="333"/>
      <c r="MSX1421" s="333"/>
      <c r="MSY1421" s="333"/>
      <c r="MSZ1421" s="333"/>
      <c r="MTA1421" s="333"/>
      <c r="MTB1421" s="333"/>
      <c r="MTC1421" s="333"/>
      <c r="MTD1421" s="333"/>
      <c r="MTE1421" s="333"/>
      <c r="MTF1421" s="333"/>
      <c r="MTG1421" s="333"/>
      <c r="MTH1421" s="333"/>
      <c r="MTI1421" s="333"/>
      <c r="MTJ1421" s="333"/>
      <c r="MTK1421" s="333"/>
      <c r="MTL1421" s="333"/>
      <c r="MTM1421" s="333"/>
      <c r="MTN1421" s="333"/>
      <c r="MTO1421" s="333"/>
      <c r="MTP1421" s="333"/>
      <c r="MTQ1421" s="333"/>
      <c r="MTR1421" s="333"/>
      <c r="MTS1421" s="333"/>
      <c r="MTT1421" s="333"/>
      <c r="MTU1421" s="333"/>
      <c r="MTV1421" s="333"/>
      <c r="MTW1421" s="333"/>
      <c r="MTX1421" s="333"/>
      <c r="MTY1421" s="333"/>
      <c r="MTZ1421" s="333"/>
      <c r="MUA1421" s="333"/>
      <c r="MUB1421" s="333"/>
      <c r="MUC1421" s="333"/>
      <c r="MUD1421" s="333"/>
      <c r="MUE1421" s="333"/>
      <c r="MUF1421" s="333"/>
      <c r="MUG1421" s="333"/>
      <c r="MUH1421" s="333"/>
      <c r="MUI1421" s="333"/>
      <c r="MUJ1421" s="333"/>
      <c r="MUK1421" s="333"/>
      <c r="MUL1421" s="333"/>
      <c r="MUM1421" s="333"/>
      <c r="MUN1421" s="333"/>
      <c r="MUO1421" s="333"/>
      <c r="MUP1421" s="333"/>
      <c r="MUQ1421" s="333"/>
      <c r="MUR1421" s="333"/>
      <c r="MUS1421" s="333"/>
      <c r="MUT1421" s="333"/>
      <c r="MUU1421" s="333"/>
      <c r="MUV1421" s="333"/>
      <c r="MUW1421" s="333"/>
      <c r="MUX1421" s="333"/>
      <c r="MUY1421" s="333"/>
      <c r="MUZ1421" s="333"/>
      <c r="MVA1421" s="333"/>
      <c r="MVB1421" s="333"/>
      <c r="MVC1421" s="333"/>
      <c r="MVD1421" s="333"/>
      <c r="MVE1421" s="333"/>
      <c r="MVF1421" s="333"/>
      <c r="MVG1421" s="333"/>
      <c r="MVH1421" s="333"/>
      <c r="MVI1421" s="333"/>
      <c r="MVJ1421" s="333"/>
      <c r="MVK1421" s="333"/>
      <c r="MVL1421" s="333"/>
      <c r="MVM1421" s="333"/>
      <c r="MVN1421" s="333"/>
      <c r="MVO1421" s="333"/>
      <c r="MVP1421" s="333"/>
      <c r="MVQ1421" s="333"/>
      <c r="MVR1421" s="333"/>
      <c r="MVS1421" s="333"/>
      <c r="MVT1421" s="333"/>
      <c r="MVU1421" s="333"/>
      <c r="MVV1421" s="333"/>
      <c r="MVW1421" s="333"/>
      <c r="MVX1421" s="333"/>
      <c r="MVY1421" s="333"/>
      <c r="MVZ1421" s="333"/>
      <c r="MWA1421" s="333"/>
      <c r="MWB1421" s="333"/>
      <c r="MWC1421" s="333"/>
      <c r="MWD1421" s="333"/>
      <c r="MWE1421" s="333"/>
      <c r="MWF1421" s="333"/>
      <c r="MWG1421" s="333"/>
      <c r="MWH1421" s="333"/>
      <c r="MWI1421" s="333"/>
      <c r="MWJ1421" s="333"/>
      <c r="MWK1421" s="333"/>
      <c r="MWL1421" s="333"/>
      <c r="MWM1421" s="333"/>
      <c r="MWN1421" s="333"/>
      <c r="MWO1421" s="333"/>
      <c r="MWP1421" s="333"/>
      <c r="MWQ1421" s="333"/>
      <c r="MWR1421" s="333"/>
      <c r="MWS1421" s="333"/>
      <c r="MWT1421" s="333"/>
      <c r="MWU1421" s="333"/>
      <c r="MWV1421" s="333"/>
      <c r="MWW1421" s="333"/>
      <c r="MWX1421" s="333"/>
      <c r="MWY1421" s="333"/>
      <c r="MWZ1421" s="333"/>
      <c r="MXA1421" s="333"/>
      <c r="MXB1421" s="333"/>
      <c r="MXC1421" s="333"/>
      <c r="MXD1421" s="333"/>
      <c r="MXE1421" s="333"/>
      <c r="MXF1421" s="333"/>
      <c r="MXG1421" s="333"/>
      <c r="MXH1421" s="333"/>
      <c r="MXI1421" s="333"/>
      <c r="MXJ1421" s="333"/>
      <c r="MXK1421" s="333"/>
      <c r="MXL1421" s="333"/>
      <c r="MXM1421" s="333"/>
      <c r="MXN1421" s="333"/>
      <c r="MXO1421" s="333"/>
      <c r="MXP1421" s="333"/>
      <c r="MXQ1421" s="333"/>
      <c r="MXR1421" s="333"/>
      <c r="MXS1421" s="333"/>
      <c r="MXT1421" s="333"/>
      <c r="MXU1421" s="333"/>
      <c r="MXV1421" s="333"/>
      <c r="MXW1421" s="333"/>
      <c r="MXX1421" s="333"/>
      <c r="MXY1421" s="333"/>
      <c r="MXZ1421" s="333"/>
      <c r="MYA1421" s="333"/>
      <c r="MYB1421" s="333"/>
      <c r="MYC1421" s="333"/>
      <c r="MYD1421" s="333"/>
      <c r="MYE1421" s="333"/>
      <c r="MYF1421" s="333"/>
      <c r="MYG1421" s="333"/>
      <c r="MYH1421" s="333"/>
      <c r="MYI1421" s="333"/>
      <c r="MYJ1421" s="333"/>
      <c r="MYK1421" s="333"/>
      <c r="MYL1421" s="333"/>
      <c r="MYM1421" s="333"/>
      <c r="MYN1421" s="333"/>
      <c r="MYO1421" s="333"/>
      <c r="MYP1421" s="333"/>
      <c r="MYQ1421" s="333"/>
      <c r="MYR1421" s="333"/>
      <c r="MYS1421" s="333"/>
      <c r="MYT1421" s="333"/>
      <c r="MYU1421" s="333"/>
      <c r="MYV1421" s="333"/>
      <c r="MYW1421" s="333"/>
      <c r="MYX1421" s="333"/>
      <c r="MYY1421" s="333"/>
      <c r="MYZ1421" s="333"/>
      <c r="MZA1421" s="333"/>
      <c r="MZB1421" s="333"/>
      <c r="MZC1421" s="333"/>
      <c r="MZD1421" s="333"/>
      <c r="MZE1421" s="333"/>
      <c r="MZF1421" s="333"/>
      <c r="MZG1421" s="333"/>
      <c r="MZH1421" s="333"/>
      <c r="MZI1421" s="333"/>
      <c r="MZJ1421" s="333"/>
      <c r="MZK1421" s="333"/>
      <c r="MZL1421" s="333"/>
      <c r="MZM1421" s="333"/>
      <c r="MZN1421" s="333"/>
      <c r="MZO1421" s="333"/>
      <c r="MZP1421" s="333"/>
      <c r="MZQ1421" s="333"/>
      <c r="MZR1421" s="333"/>
      <c r="MZS1421" s="333"/>
      <c r="MZT1421" s="333"/>
      <c r="MZU1421" s="333"/>
      <c r="MZV1421" s="333"/>
      <c r="MZW1421" s="333"/>
      <c r="MZX1421" s="333"/>
      <c r="MZY1421" s="333"/>
      <c r="MZZ1421" s="333"/>
      <c r="NAA1421" s="333"/>
      <c r="NAB1421" s="333"/>
      <c r="NAC1421" s="333"/>
      <c r="NAD1421" s="333"/>
      <c r="NAE1421" s="333"/>
      <c r="NAF1421" s="333"/>
      <c r="NAG1421" s="333"/>
      <c r="NAH1421" s="333"/>
      <c r="NAI1421" s="333"/>
      <c r="NAJ1421" s="333"/>
      <c r="NAK1421" s="333"/>
      <c r="NAL1421" s="333"/>
      <c r="NAM1421" s="333"/>
      <c r="NAN1421" s="333"/>
      <c r="NAO1421" s="333"/>
      <c r="NAP1421" s="333"/>
      <c r="NAQ1421" s="333"/>
      <c r="NAR1421" s="333"/>
      <c r="NAS1421" s="333"/>
      <c r="NAT1421" s="333"/>
      <c r="NAU1421" s="333"/>
      <c r="NAV1421" s="333"/>
      <c r="NAW1421" s="333"/>
      <c r="NAX1421" s="333"/>
      <c r="NAY1421" s="333"/>
      <c r="NAZ1421" s="333"/>
      <c r="NBA1421" s="333"/>
      <c r="NBB1421" s="333"/>
      <c r="NBC1421" s="333"/>
      <c r="NBD1421" s="333"/>
      <c r="NBE1421" s="333"/>
      <c r="NBF1421" s="333"/>
      <c r="NBG1421" s="333"/>
      <c r="NBH1421" s="333"/>
      <c r="NBI1421" s="333"/>
      <c r="NBJ1421" s="333"/>
      <c r="NBK1421" s="333"/>
      <c r="NBL1421" s="333"/>
      <c r="NBM1421" s="333"/>
      <c r="NBN1421" s="333"/>
      <c r="NBO1421" s="333"/>
      <c r="NBP1421" s="333"/>
      <c r="NBQ1421" s="333"/>
      <c r="NBR1421" s="333"/>
      <c r="NBS1421" s="333"/>
      <c r="NBT1421" s="333"/>
      <c r="NBU1421" s="333"/>
      <c r="NBV1421" s="333"/>
      <c r="NBW1421" s="333"/>
      <c r="NBX1421" s="333"/>
      <c r="NBY1421" s="333"/>
      <c r="NBZ1421" s="333"/>
      <c r="NCA1421" s="333"/>
      <c r="NCB1421" s="333"/>
      <c r="NCC1421" s="333"/>
      <c r="NCD1421" s="333"/>
      <c r="NCE1421" s="333"/>
      <c r="NCF1421" s="333"/>
      <c r="NCG1421" s="333"/>
      <c r="NCH1421" s="333"/>
      <c r="NCI1421" s="333"/>
      <c r="NCJ1421" s="333"/>
      <c r="NCK1421" s="333"/>
      <c r="NCL1421" s="333"/>
      <c r="NCM1421" s="333"/>
      <c r="NCN1421" s="333"/>
      <c r="NCO1421" s="333"/>
      <c r="NCP1421" s="333"/>
      <c r="NCQ1421" s="333"/>
      <c r="NCR1421" s="333"/>
      <c r="NCS1421" s="333"/>
      <c r="NCT1421" s="333"/>
      <c r="NCU1421" s="333"/>
      <c r="NCV1421" s="333"/>
      <c r="NCW1421" s="333"/>
      <c r="NCX1421" s="333"/>
      <c r="NCY1421" s="333"/>
      <c r="NCZ1421" s="333"/>
      <c r="NDA1421" s="333"/>
      <c r="NDB1421" s="333"/>
      <c r="NDC1421" s="333"/>
      <c r="NDD1421" s="333"/>
      <c r="NDE1421" s="333"/>
      <c r="NDF1421" s="333"/>
      <c r="NDG1421" s="333"/>
      <c r="NDH1421" s="333"/>
      <c r="NDI1421" s="333"/>
      <c r="NDJ1421" s="333"/>
      <c r="NDK1421" s="333"/>
      <c r="NDL1421" s="333"/>
      <c r="NDM1421" s="333"/>
      <c r="NDN1421" s="333"/>
      <c r="NDO1421" s="333"/>
      <c r="NDP1421" s="333"/>
      <c r="NDQ1421" s="333"/>
      <c r="NDR1421" s="333"/>
      <c r="NDS1421" s="333"/>
      <c r="NDT1421" s="333"/>
      <c r="NDU1421" s="333"/>
      <c r="NDV1421" s="333"/>
      <c r="NDW1421" s="333"/>
      <c r="NDX1421" s="333"/>
      <c r="NDY1421" s="333"/>
      <c r="NDZ1421" s="333"/>
      <c r="NEA1421" s="333"/>
      <c r="NEB1421" s="333"/>
      <c r="NEC1421" s="333"/>
      <c r="NED1421" s="333"/>
      <c r="NEE1421" s="333"/>
      <c r="NEF1421" s="333"/>
      <c r="NEG1421" s="333"/>
      <c r="NEH1421" s="333"/>
      <c r="NEI1421" s="333"/>
      <c r="NEJ1421" s="333"/>
      <c r="NEK1421" s="333"/>
      <c r="NEL1421" s="333"/>
      <c r="NEM1421" s="333"/>
      <c r="NEN1421" s="333"/>
      <c r="NEO1421" s="333"/>
      <c r="NEP1421" s="333"/>
      <c r="NEQ1421" s="333"/>
      <c r="NER1421" s="333"/>
      <c r="NES1421" s="333"/>
      <c r="NET1421" s="333"/>
      <c r="NEU1421" s="333"/>
      <c r="NEV1421" s="333"/>
      <c r="NEW1421" s="333"/>
      <c r="NEX1421" s="333"/>
      <c r="NEY1421" s="333"/>
      <c r="NEZ1421" s="333"/>
      <c r="NFA1421" s="333"/>
      <c r="NFB1421" s="333"/>
      <c r="NFC1421" s="333"/>
      <c r="NFD1421" s="333"/>
      <c r="NFE1421" s="333"/>
      <c r="NFF1421" s="333"/>
      <c r="NFG1421" s="333"/>
      <c r="NFH1421" s="333"/>
      <c r="NFI1421" s="333"/>
      <c r="NFJ1421" s="333"/>
      <c r="NFK1421" s="333"/>
      <c r="NFL1421" s="333"/>
      <c r="NFM1421" s="333"/>
      <c r="NFN1421" s="333"/>
      <c r="NFO1421" s="333"/>
      <c r="NFP1421" s="333"/>
      <c r="NFQ1421" s="333"/>
      <c r="NFR1421" s="333"/>
      <c r="NFS1421" s="333"/>
      <c r="NFT1421" s="333"/>
      <c r="NFU1421" s="333"/>
      <c r="NFV1421" s="333"/>
      <c r="NFW1421" s="333"/>
      <c r="NFX1421" s="333"/>
      <c r="NFY1421" s="333"/>
      <c r="NFZ1421" s="333"/>
      <c r="NGA1421" s="333"/>
      <c r="NGB1421" s="333"/>
      <c r="NGC1421" s="333"/>
      <c r="NGD1421" s="333"/>
      <c r="NGE1421" s="333"/>
      <c r="NGF1421" s="333"/>
      <c r="NGG1421" s="333"/>
      <c r="NGH1421" s="333"/>
      <c r="NGI1421" s="333"/>
      <c r="NGJ1421" s="333"/>
      <c r="NGK1421" s="333"/>
      <c r="NGL1421" s="333"/>
      <c r="NGM1421" s="333"/>
      <c r="NGN1421" s="333"/>
      <c r="NGO1421" s="333"/>
      <c r="NGP1421" s="333"/>
      <c r="NGQ1421" s="333"/>
      <c r="NGR1421" s="333"/>
      <c r="NGS1421" s="333"/>
      <c r="NGT1421" s="333"/>
      <c r="NGU1421" s="333"/>
      <c r="NGV1421" s="333"/>
      <c r="NGW1421" s="333"/>
      <c r="NGX1421" s="333"/>
      <c r="NGY1421" s="333"/>
      <c r="NGZ1421" s="333"/>
      <c r="NHA1421" s="333"/>
      <c r="NHB1421" s="333"/>
      <c r="NHC1421" s="333"/>
      <c r="NHD1421" s="333"/>
      <c r="NHE1421" s="333"/>
      <c r="NHF1421" s="333"/>
      <c r="NHG1421" s="333"/>
      <c r="NHH1421" s="333"/>
      <c r="NHI1421" s="333"/>
      <c r="NHJ1421" s="333"/>
      <c r="NHK1421" s="333"/>
      <c r="NHL1421" s="333"/>
      <c r="NHM1421" s="333"/>
      <c r="NHN1421" s="333"/>
      <c r="NHO1421" s="333"/>
      <c r="NHP1421" s="333"/>
      <c r="NHQ1421" s="333"/>
      <c r="NHR1421" s="333"/>
      <c r="NHS1421" s="333"/>
      <c r="NHT1421" s="333"/>
      <c r="NHU1421" s="333"/>
      <c r="NHV1421" s="333"/>
      <c r="NHW1421" s="333"/>
      <c r="NHX1421" s="333"/>
      <c r="NHY1421" s="333"/>
      <c r="NHZ1421" s="333"/>
      <c r="NIA1421" s="333"/>
      <c r="NIB1421" s="333"/>
      <c r="NIC1421" s="333"/>
      <c r="NID1421" s="333"/>
      <c r="NIE1421" s="333"/>
      <c r="NIF1421" s="333"/>
      <c r="NIG1421" s="333"/>
      <c r="NIH1421" s="333"/>
      <c r="NII1421" s="333"/>
      <c r="NIJ1421" s="333"/>
      <c r="NIK1421" s="333"/>
      <c r="NIL1421" s="333"/>
      <c r="NIM1421" s="333"/>
      <c r="NIN1421" s="333"/>
      <c r="NIO1421" s="333"/>
      <c r="NIP1421" s="333"/>
      <c r="NIQ1421" s="333"/>
      <c r="NIR1421" s="333"/>
      <c r="NIS1421" s="333"/>
      <c r="NIT1421" s="333"/>
      <c r="NIU1421" s="333"/>
      <c r="NIV1421" s="333"/>
      <c r="NIW1421" s="333"/>
      <c r="NIX1421" s="333"/>
      <c r="NIY1421" s="333"/>
      <c r="NIZ1421" s="333"/>
      <c r="NJA1421" s="333"/>
      <c r="NJB1421" s="333"/>
      <c r="NJC1421" s="333"/>
      <c r="NJD1421" s="333"/>
      <c r="NJE1421" s="333"/>
      <c r="NJF1421" s="333"/>
      <c r="NJG1421" s="333"/>
      <c r="NJH1421" s="333"/>
      <c r="NJI1421" s="333"/>
      <c r="NJJ1421" s="333"/>
      <c r="NJK1421" s="333"/>
      <c r="NJL1421" s="333"/>
      <c r="NJM1421" s="333"/>
      <c r="NJN1421" s="333"/>
      <c r="NJO1421" s="333"/>
      <c r="NJP1421" s="333"/>
      <c r="NJQ1421" s="333"/>
      <c r="NJR1421" s="333"/>
      <c r="NJS1421" s="333"/>
      <c r="NJT1421" s="333"/>
      <c r="NJU1421" s="333"/>
      <c r="NJV1421" s="333"/>
      <c r="NJW1421" s="333"/>
      <c r="NJX1421" s="333"/>
      <c r="NJY1421" s="333"/>
      <c r="NJZ1421" s="333"/>
      <c r="NKA1421" s="333"/>
      <c r="NKB1421" s="333"/>
      <c r="NKC1421" s="333"/>
      <c r="NKD1421" s="333"/>
      <c r="NKE1421" s="333"/>
      <c r="NKF1421" s="333"/>
      <c r="NKG1421" s="333"/>
      <c r="NKH1421" s="333"/>
      <c r="NKI1421" s="333"/>
      <c r="NKJ1421" s="333"/>
      <c r="NKK1421" s="333"/>
      <c r="NKL1421" s="333"/>
      <c r="NKM1421" s="333"/>
      <c r="NKN1421" s="333"/>
      <c r="NKO1421" s="333"/>
      <c r="NKP1421" s="333"/>
      <c r="NKQ1421" s="333"/>
      <c r="NKR1421" s="333"/>
      <c r="NKS1421" s="333"/>
      <c r="NKT1421" s="333"/>
      <c r="NKU1421" s="333"/>
      <c r="NKV1421" s="333"/>
      <c r="NKW1421" s="333"/>
      <c r="NKX1421" s="333"/>
      <c r="NKY1421" s="333"/>
      <c r="NKZ1421" s="333"/>
      <c r="NLA1421" s="333"/>
      <c r="NLB1421" s="333"/>
      <c r="NLC1421" s="333"/>
      <c r="NLD1421" s="333"/>
      <c r="NLE1421" s="333"/>
      <c r="NLF1421" s="333"/>
      <c r="NLG1421" s="333"/>
      <c r="NLH1421" s="333"/>
      <c r="NLI1421" s="333"/>
      <c r="NLJ1421" s="333"/>
      <c r="NLK1421" s="333"/>
      <c r="NLL1421" s="333"/>
      <c r="NLM1421" s="333"/>
      <c r="NLN1421" s="333"/>
      <c r="NLO1421" s="333"/>
      <c r="NLP1421" s="333"/>
      <c r="NLQ1421" s="333"/>
      <c r="NLR1421" s="333"/>
      <c r="NLS1421" s="333"/>
      <c r="NLT1421" s="333"/>
      <c r="NLU1421" s="333"/>
      <c r="NLV1421" s="333"/>
      <c r="NLW1421" s="333"/>
      <c r="NLX1421" s="333"/>
      <c r="NLY1421" s="333"/>
      <c r="NLZ1421" s="333"/>
      <c r="NMA1421" s="333"/>
      <c r="NMB1421" s="333"/>
      <c r="NMC1421" s="333"/>
      <c r="NMD1421" s="333"/>
      <c r="NME1421" s="333"/>
      <c r="NMF1421" s="333"/>
      <c r="NMG1421" s="333"/>
      <c r="NMH1421" s="333"/>
      <c r="NMI1421" s="333"/>
      <c r="NMJ1421" s="333"/>
      <c r="NMK1421" s="333"/>
      <c r="NML1421" s="333"/>
      <c r="NMM1421" s="333"/>
      <c r="NMN1421" s="333"/>
      <c r="NMO1421" s="333"/>
      <c r="NMP1421" s="333"/>
      <c r="NMQ1421" s="333"/>
      <c r="NMR1421" s="333"/>
      <c r="NMS1421" s="333"/>
      <c r="NMT1421" s="333"/>
      <c r="NMU1421" s="333"/>
      <c r="NMV1421" s="333"/>
      <c r="NMW1421" s="333"/>
      <c r="NMX1421" s="333"/>
      <c r="NMY1421" s="333"/>
      <c r="NMZ1421" s="333"/>
      <c r="NNA1421" s="333"/>
      <c r="NNB1421" s="333"/>
      <c r="NNC1421" s="333"/>
      <c r="NND1421" s="333"/>
      <c r="NNE1421" s="333"/>
      <c r="NNF1421" s="333"/>
      <c r="NNG1421" s="333"/>
      <c r="NNH1421" s="333"/>
      <c r="NNI1421" s="333"/>
      <c r="NNJ1421" s="333"/>
      <c r="NNK1421" s="333"/>
      <c r="NNL1421" s="333"/>
      <c r="NNM1421" s="333"/>
      <c r="NNN1421" s="333"/>
      <c r="NNO1421" s="333"/>
      <c r="NNP1421" s="333"/>
      <c r="NNQ1421" s="333"/>
      <c r="NNR1421" s="333"/>
      <c r="NNS1421" s="333"/>
      <c r="NNT1421" s="333"/>
      <c r="NNU1421" s="333"/>
      <c r="NNV1421" s="333"/>
      <c r="NNW1421" s="333"/>
      <c r="NNX1421" s="333"/>
      <c r="NNY1421" s="333"/>
      <c r="NNZ1421" s="333"/>
      <c r="NOA1421" s="333"/>
      <c r="NOB1421" s="333"/>
      <c r="NOC1421" s="333"/>
      <c r="NOD1421" s="333"/>
      <c r="NOE1421" s="333"/>
      <c r="NOF1421" s="333"/>
      <c r="NOG1421" s="333"/>
      <c r="NOH1421" s="333"/>
      <c r="NOI1421" s="333"/>
      <c r="NOJ1421" s="333"/>
      <c r="NOK1421" s="333"/>
      <c r="NOL1421" s="333"/>
      <c r="NOM1421" s="333"/>
      <c r="NON1421" s="333"/>
      <c r="NOO1421" s="333"/>
      <c r="NOP1421" s="333"/>
      <c r="NOQ1421" s="333"/>
      <c r="NOR1421" s="333"/>
      <c r="NOS1421" s="333"/>
      <c r="NOT1421" s="333"/>
      <c r="NOU1421" s="333"/>
      <c r="NOV1421" s="333"/>
      <c r="NOW1421" s="333"/>
      <c r="NOX1421" s="333"/>
      <c r="NOY1421" s="333"/>
      <c r="NOZ1421" s="333"/>
      <c r="NPA1421" s="333"/>
      <c r="NPB1421" s="333"/>
      <c r="NPC1421" s="333"/>
      <c r="NPD1421" s="333"/>
      <c r="NPE1421" s="333"/>
      <c r="NPF1421" s="333"/>
      <c r="NPG1421" s="333"/>
      <c r="NPH1421" s="333"/>
      <c r="NPI1421" s="333"/>
      <c r="NPJ1421" s="333"/>
      <c r="NPK1421" s="333"/>
      <c r="NPL1421" s="333"/>
      <c r="NPM1421" s="333"/>
      <c r="NPN1421" s="333"/>
      <c r="NPO1421" s="333"/>
      <c r="NPP1421" s="333"/>
      <c r="NPQ1421" s="333"/>
      <c r="NPR1421" s="333"/>
      <c r="NPS1421" s="333"/>
      <c r="NPT1421" s="333"/>
      <c r="NPU1421" s="333"/>
      <c r="NPV1421" s="333"/>
      <c r="NPW1421" s="333"/>
      <c r="NPX1421" s="333"/>
      <c r="NPY1421" s="333"/>
      <c r="NPZ1421" s="333"/>
      <c r="NQA1421" s="333"/>
      <c r="NQB1421" s="333"/>
      <c r="NQC1421" s="333"/>
      <c r="NQD1421" s="333"/>
      <c r="NQE1421" s="333"/>
      <c r="NQF1421" s="333"/>
      <c r="NQG1421" s="333"/>
      <c r="NQH1421" s="333"/>
      <c r="NQI1421" s="333"/>
      <c r="NQJ1421" s="333"/>
      <c r="NQK1421" s="333"/>
      <c r="NQL1421" s="333"/>
      <c r="NQM1421" s="333"/>
      <c r="NQN1421" s="333"/>
      <c r="NQO1421" s="333"/>
      <c r="NQP1421" s="333"/>
      <c r="NQQ1421" s="333"/>
      <c r="NQR1421" s="333"/>
      <c r="NQS1421" s="333"/>
      <c r="NQT1421" s="333"/>
      <c r="NQU1421" s="333"/>
      <c r="NQV1421" s="333"/>
      <c r="NQW1421" s="333"/>
      <c r="NQX1421" s="333"/>
      <c r="NQY1421" s="333"/>
      <c r="NQZ1421" s="333"/>
      <c r="NRA1421" s="333"/>
      <c r="NRB1421" s="333"/>
      <c r="NRC1421" s="333"/>
      <c r="NRD1421" s="333"/>
      <c r="NRE1421" s="333"/>
      <c r="NRF1421" s="333"/>
      <c r="NRG1421" s="333"/>
      <c r="NRH1421" s="333"/>
      <c r="NRI1421" s="333"/>
      <c r="NRJ1421" s="333"/>
      <c r="NRK1421" s="333"/>
      <c r="NRL1421" s="333"/>
      <c r="NRM1421" s="333"/>
      <c r="NRN1421" s="333"/>
      <c r="NRO1421" s="333"/>
      <c r="NRP1421" s="333"/>
      <c r="NRQ1421" s="333"/>
      <c r="NRR1421" s="333"/>
      <c r="NRS1421" s="333"/>
      <c r="NRT1421" s="333"/>
      <c r="NRU1421" s="333"/>
      <c r="NRV1421" s="333"/>
      <c r="NRW1421" s="333"/>
      <c r="NRX1421" s="333"/>
      <c r="NRY1421" s="333"/>
      <c r="NRZ1421" s="333"/>
      <c r="NSA1421" s="333"/>
      <c r="NSB1421" s="333"/>
      <c r="NSC1421" s="333"/>
      <c r="NSD1421" s="333"/>
      <c r="NSE1421" s="333"/>
      <c r="NSF1421" s="333"/>
      <c r="NSG1421" s="333"/>
      <c r="NSH1421" s="333"/>
      <c r="NSI1421" s="333"/>
      <c r="NSJ1421" s="333"/>
      <c r="NSK1421" s="333"/>
      <c r="NSL1421" s="333"/>
      <c r="NSM1421" s="333"/>
      <c r="NSN1421" s="333"/>
      <c r="NSO1421" s="333"/>
      <c r="NSP1421" s="333"/>
      <c r="NSQ1421" s="333"/>
      <c r="NSR1421" s="333"/>
      <c r="NSS1421" s="333"/>
      <c r="NST1421" s="333"/>
      <c r="NSU1421" s="333"/>
      <c r="NSV1421" s="333"/>
      <c r="NSW1421" s="333"/>
      <c r="NSX1421" s="333"/>
      <c r="NSY1421" s="333"/>
      <c r="NSZ1421" s="333"/>
      <c r="NTA1421" s="333"/>
      <c r="NTB1421" s="333"/>
      <c r="NTC1421" s="333"/>
      <c r="NTD1421" s="333"/>
      <c r="NTE1421" s="333"/>
      <c r="NTF1421" s="333"/>
      <c r="NTG1421" s="333"/>
      <c r="NTH1421" s="333"/>
      <c r="NTI1421" s="333"/>
      <c r="NTJ1421" s="333"/>
      <c r="NTK1421" s="333"/>
      <c r="NTL1421" s="333"/>
      <c r="NTM1421" s="333"/>
      <c r="NTN1421" s="333"/>
      <c r="NTO1421" s="333"/>
      <c r="NTP1421" s="333"/>
      <c r="NTQ1421" s="333"/>
      <c r="NTR1421" s="333"/>
      <c r="NTS1421" s="333"/>
      <c r="NTT1421" s="333"/>
      <c r="NTU1421" s="333"/>
      <c r="NTV1421" s="333"/>
      <c r="NTW1421" s="333"/>
      <c r="NTX1421" s="333"/>
      <c r="NTY1421" s="333"/>
      <c r="NTZ1421" s="333"/>
      <c r="NUA1421" s="333"/>
      <c r="NUB1421" s="333"/>
      <c r="NUC1421" s="333"/>
      <c r="NUD1421" s="333"/>
      <c r="NUE1421" s="333"/>
      <c r="NUF1421" s="333"/>
      <c r="NUG1421" s="333"/>
      <c r="NUH1421" s="333"/>
      <c r="NUI1421" s="333"/>
      <c r="NUJ1421" s="333"/>
      <c r="NUK1421" s="333"/>
      <c r="NUL1421" s="333"/>
      <c r="NUM1421" s="333"/>
      <c r="NUN1421" s="333"/>
      <c r="NUO1421" s="333"/>
      <c r="NUP1421" s="333"/>
      <c r="NUQ1421" s="333"/>
      <c r="NUR1421" s="333"/>
      <c r="NUS1421" s="333"/>
      <c r="NUT1421" s="333"/>
      <c r="NUU1421" s="333"/>
      <c r="NUV1421" s="333"/>
      <c r="NUW1421" s="333"/>
      <c r="NUX1421" s="333"/>
      <c r="NUY1421" s="333"/>
      <c r="NUZ1421" s="333"/>
      <c r="NVA1421" s="333"/>
      <c r="NVB1421" s="333"/>
      <c r="NVC1421" s="333"/>
      <c r="NVD1421" s="333"/>
      <c r="NVE1421" s="333"/>
      <c r="NVF1421" s="333"/>
      <c r="NVG1421" s="333"/>
      <c r="NVH1421" s="333"/>
      <c r="NVI1421" s="333"/>
      <c r="NVJ1421" s="333"/>
      <c r="NVK1421" s="333"/>
      <c r="NVL1421" s="333"/>
      <c r="NVM1421" s="333"/>
      <c r="NVN1421" s="333"/>
      <c r="NVO1421" s="333"/>
      <c r="NVP1421" s="333"/>
      <c r="NVQ1421" s="333"/>
      <c r="NVR1421" s="333"/>
      <c r="NVS1421" s="333"/>
      <c r="NVT1421" s="333"/>
      <c r="NVU1421" s="333"/>
      <c r="NVV1421" s="333"/>
      <c r="NVW1421" s="333"/>
      <c r="NVX1421" s="333"/>
      <c r="NVY1421" s="333"/>
      <c r="NVZ1421" s="333"/>
      <c r="NWA1421" s="333"/>
      <c r="NWB1421" s="333"/>
      <c r="NWC1421" s="333"/>
      <c r="NWD1421" s="333"/>
      <c r="NWE1421" s="333"/>
      <c r="NWF1421" s="333"/>
      <c r="NWG1421" s="333"/>
      <c r="NWH1421" s="333"/>
      <c r="NWI1421" s="333"/>
      <c r="NWJ1421" s="333"/>
      <c r="NWK1421" s="333"/>
      <c r="NWL1421" s="333"/>
      <c r="NWM1421" s="333"/>
      <c r="NWN1421" s="333"/>
      <c r="NWO1421" s="333"/>
      <c r="NWP1421" s="333"/>
      <c r="NWQ1421" s="333"/>
      <c r="NWR1421" s="333"/>
      <c r="NWS1421" s="333"/>
      <c r="NWT1421" s="333"/>
      <c r="NWU1421" s="333"/>
      <c r="NWV1421" s="333"/>
      <c r="NWW1421" s="333"/>
      <c r="NWX1421" s="333"/>
      <c r="NWY1421" s="333"/>
      <c r="NWZ1421" s="333"/>
      <c r="NXA1421" s="333"/>
      <c r="NXB1421" s="333"/>
      <c r="NXC1421" s="333"/>
      <c r="NXD1421" s="333"/>
      <c r="NXE1421" s="333"/>
      <c r="NXF1421" s="333"/>
      <c r="NXG1421" s="333"/>
      <c r="NXH1421" s="333"/>
      <c r="NXI1421" s="333"/>
      <c r="NXJ1421" s="333"/>
      <c r="NXK1421" s="333"/>
      <c r="NXL1421" s="333"/>
      <c r="NXM1421" s="333"/>
      <c r="NXN1421" s="333"/>
      <c r="NXO1421" s="333"/>
      <c r="NXP1421" s="333"/>
      <c r="NXQ1421" s="333"/>
      <c r="NXR1421" s="333"/>
      <c r="NXS1421" s="333"/>
      <c r="NXT1421" s="333"/>
      <c r="NXU1421" s="333"/>
      <c r="NXV1421" s="333"/>
      <c r="NXW1421" s="333"/>
      <c r="NXX1421" s="333"/>
      <c r="NXY1421" s="333"/>
      <c r="NXZ1421" s="333"/>
      <c r="NYA1421" s="333"/>
      <c r="NYB1421" s="333"/>
      <c r="NYC1421" s="333"/>
      <c r="NYD1421" s="333"/>
      <c r="NYE1421" s="333"/>
      <c r="NYF1421" s="333"/>
      <c r="NYG1421" s="333"/>
      <c r="NYH1421" s="333"/>
      <c r="NYI1421" s="333"/>
      <c r="NYJ1421" s="333"/>
      <c r="NYK1421" s="333"/>
      <c r="NYL1421" s="333"/>
      <c r="NYM1421" s="333"/>
      <c r="NYN1421" s="333"/>
      <c r="NYO1421" s="333"/>
      <c r="NYP1421" s="333"/>
      <c r="NYQ1421" s="333"/>
      <c r="NYR1421" s="333"/>
      <c r="NYS1421" s="333"/>
      <c r="NYT1421" s="333"/>
      <c r="NYU1421" s="333"/>
      <c r="NYV1421" s="333"/>
      <c r="NYW1421" s="333"/>
      <c r="NYX1421" s="333"/>
      <c r="NYY1421" s="333"/>
      <c r="NYZ1421" s="333"/>
      <c r="NZA1421" s="333"/>
      <c r="NZB1421" s="333"/>
      <c r="NZC1421" s="333"/>
      <c r="NZD1421" s="333"/>
      <c r="NZE1421" s="333"/>
      <c r="NZF1421" s="333"/>
      <c r="NZG1421" s="333"/>
      <c r="NZH1421" s="333"/>
      <c r="NZI1421" s="333"/>
      <c r="NZJ1421" s="333"/>
      <c r="NZK1421" s="333"/>
      <c r="NZL1421" s="333"/>
      <c r="NZM1421" s="333"/>
      <c r="NZN1421" s="333"/>
      <c r="NZO1421" s="333"/>
      <c r="NZP1421" s="333"/>
      <c r="NZQ1421" s="333"/>
      <c r="NZR1421" s="333"/>
      <c r="NZS1421" s="333"/>
      <c r="NZT1421" s="333"/>
      <c r="NZU1421" s="333"/>
      <c r="NZV1421" s="333"/>
      <c r="NZW1421" s="333"/>
      <c r="NZX1421" s="333"/>
      <c r="NZY1421" s="333"/>
      <c r="NZZ1421" s="333"/>
      <c r="OAA1421" s="333"/>
      <c r="OAB1421" s="333"/>
      <c r="OAC1421" s="333"/>
      <c r="OAD1421" s="333"/>
      <c r="OAE1421" s="333"/>
      <c r="OAF1421" s="333"/>
      <c r="OAG1421" s="333"/>
      <c r="OAH1421" s="333"/>
      <c r="OAI1421" s="333"/>
      <c r="OAJ1421" s="333"/>
      <c r="OAK1421" s="333"/>
      <c r="OAL1421" s="333"/>
      <c r="OAM1421" s="333"/>
      <c r="OAN1421" s="333"/>
      <c r="OAO1421" s="333"/>
      <c r="OAP1421" s="333"/>
      <c r="OAQ1421" s="333"/>
      <c r="OAR1421" s="333"/>
      <c r="OAS1421" s="333"/>
      <c r="OAT1421" s="333"/>
      <c r="OAU1421" s="333"/>
      <c r="OAV1421" s="333"/>
      <c r="OAW1421" s="333"/>
      <c r="OAX1421" s="333"/>
      <c r="OAY1421" s="333"/>
      <c r="OAZ1421" s="333"/>
      <c r="OBA1421" s="333"/>
      <c r="OBB1421" s="333"/>
      <c r="OBC1421" s="333"/>
      <c r="OBD1421" s="333"/>
      <c r="OBE1421" s="333"/>
      <c r="OBF1421" s="333"/>
      <c r="OBG1421" s="333"/>
      <c r="OBH1421" s="333"/>
      <c r="OBI1421" s="333"/>
      <c r="OBJ1421" s="333"/>
      <c r="OBK1421" s="333"/>
      <c r="OBL1421" s="333"/>
      <c r="OBM1421" s="333"/>
      <c r="OBN1421" s="333"/>
      <c r="OBO1421" s="333"/>
      <c r="OBP1421" s="333"/>
      <c r="OBQ1421" s="333"/>
      <c r="OBR1421" s="333"/>
      <c r="OBS1421" s="333"/>
      <c r="OBT1421" s="333"/>
      <c r="OBU1421" s="333"/>
      <c r="OBV1421" s="333"/>
      <c r="OBW1421" s="333"/>
      <c r="OBX1421" s="333"/>
      <c r="OBY1421" s="333"/>
      <c r="OBZ1421" s="333"/>
      <c r="OCA1421" s="333"/>
      <c r="OCB1421" s="333"/>
      <c r="OCC1421" s="333"/>
      <c r="OCD1421" s="333"/>
      <c r="OCE1421" s="333"/>
      <c r="OCF1421" s="333"/>
      <c r="OCG1421" s="333"/>
      <c r="OCH1421" s="333"/>
      <c r="OCI1421" s="333"/>
      <c r="OCJ1421" s="333"/>
      <c r="OCK1421" s="333"/>
      <c r="OCL1421" s="333"/>
      <c r="OCM1421" s="333"/>
      <c r="OCN1421" s="333"/>
      <c r="OCO1421" s="333"/>
      <c r="OCP1421" s="333"/>
      <c r="OCQ1421" s="333"/>
      <c r="OCR1421" s="333"/>
      <c r="OCS1421" s="333"/>
      <c r="OCT1421" s="333"/>
      <c r="OCU1421" s="333"/>
      <c r="OCV1421" s="333"/>
      <c r="OCW1421" s="333"/>
      <c r="OCX1421" s="333"/>
      <c r="OCY1421" s="333"/>
      <c r="OCZ1421" s="333"/>
      <c r="ODA1421" s="333"/>
      <c r="ODB1421" s="333"/>
      <c r="ODC1421" s="333"/>
      <c r="ODD1421" s="333"/>
      <c r="ODE1421" s="333"/>
      <c r="ODF1421" s="333"/>
      <c r="ODG1421" s="333"/>
      <c r="ODH1421" s="333"/>
      <c r="ODI1421" s="333"/>
      <c r="ODJ1421" s="333"/>
      <c r="ODK1421" s="333"/>
      <c r="ODL1421" s="333"/>
      <c r="ODM1421" s="333"/>
      <c r="ODN1421" s="333"/>
      <c r="ODO1421" s="333"/>
      <c r="ODP1421" s="333"/>
      <c r="ODQ1421" s="333"/>
      <c r="ODR1421" s="333"/>
      <c r="ODS1421" s="333"/>
      <c r="ODT1421" s="333"/>
      <c r="ODU1421" s="333"/>
      <c r="ODV1421" s="333"/>
      <c r="ODW1421" s="333"/>
      <c r="ODX1421" s="333"/>
      <c r="ODY1421" s="333"/>
      <c r="ODZ1421" s="333"/>
      <c r="OEA1421" s="333"/>
      <c r="OEB1421" s="333"/>
      <c r="OEC1421" s="333"/>
      <c r="OED1421" s="333"/>
      <c r="OEE1421" s="333"/>
      <c r="OEF1421" s="333"/>
      <c r="OEG1421" s="333"/>
      <c r="OEH1421" s="333"/>
      <c r="OEI1421" s="333"/>
      <c r="OEJ1421" s="333"/>
      <c r="OEK1421" s="333"/>
      <c r="OEL1421" s="333"/>
      <c r="OEM1421" s="333"/>
      <c r="OEN1421" s="333"/>
      <c r="OEO1421" s="333"/>
      <c r="OEP1421" s="333"/>
      <c r="OEQ1421" s="333"/>
      <c r="OER1421" s="333"/>
      <c r="OES1421" s="333"/>
      <c r="OET1421" s="333"/>
      <c r="OEU1421" s="333"/>
      <c r="OEV1421" s="333"/>
      <c r="OEW1421" s="333"/>
      <c r="OEX1421" s="333"/>
      <c r="OEY1421" s="333"/>
      <c r="OEZ1421" s="333"/>
      <c r="OFA1421" s="333"/>
      <c r="OFB1421" s="333"/>
      <c r="OFC1421" s="333"/>
      <c r="OFD1421" s="333"/>
      <c r="OFE1421" s="333"/>
      <c r="OFF1421" s="333"/>
      <c r="OFG1421" s="333"/>
      <c r="OFH1421" s="333"/>
      <c r="OFI1421" s="333"/>
      <c r="OFJ1421" s="333"/>
      <c r="OFK1421" s="333"/>
      <c r="OFL1421" s="333"/>
      <c r="OFM1421" s="333"/>
      <c r="OFN1421" s="333"/>
      <c r="OFO1421" s="333"/>
      <c r="OFP1421" s="333"/>
      <c r="OFQ1421" s="333"/>
      <c r="OFR1421" s="333"/>
      <c r="OFS1421" s="333"/>
      <c r="OFT1421" s="333"/>
      <c r="OFU1421" s="333"/>
      <c r="OFV1421" s="333"/>
      <c r="OFW1421" s="333"/>
      <c r="OFX1421" s="333"/>
      <c r="OFY1421" s="333"/>
      <c r="OFZ1421" s="333"/>
      <c r="OGA1421" s="333"/>
      <c r="OGB1421" s="333"/>
      <c r="OGC1421" s="333"/>
      <c r="OGD1421" s="333"/>
      <c r="OGE1421" s="333"/>
      <c r="OGF1421" s="333"/>
      <c r="OGG1421" s="333"/>
      <c r="OGH1421" s="333"/>
      <c r="OGI1421" s="333"/>
      <c r="OGJ1421" s="333"/>
      <c r="OGK1421" s="333"/>
      <c r="OGL1421" s="333"/>
      <c r="OGM1421" s="333"/>
      <c r="OGN1421" s="333"/>
      <c r="OGO1421" s="333"/>
      <c r="OGP1421" s="333"/>
      <c r="OGQ1421" s="333"/>
      <c r="OGR1421" s="333"/>
      <c r="OGS1421" s="333"/>
      <c r="OGT1421" s="333"/>
      <c r="OGU1421" s="333"/>
      <c r="OGV1421" s="333"/>
      <c r="OGW1421" s="333"/>
      <c r="OGX1421" s="333"/>
      <c r="OGY1421" s="333"/>
      <c r="OGZ1421" s="333"/>
      <c r="OHA1421" s="333"/>
      <c r="OHB1421" s="333"/>
      <c r="OHC1421" s="333"/>
      <c r="OHD1421" s="333"/>
      <c r="OHE1421" s="333"/>
      <c r="OHF1421" s="333"/>
      <c r="OHG1421" s="333"/>
      <c r="OHH1421" s="333"/>
      <c r="OHI1421" s="333"/>
      <c r="OHJ1421" s="333"/>
      <c r="OHK1421" s="333"/>
      <c r="OHL1421" s="333"/>
      <c r="OHM1421" s="333"/>
      <c r="OHN1421" s="333"/>
      <c r="OHO1421" s="333"/>
      <c r="OHP1421" s="333"/>
      <c r="OHQ1421" s="333"/>
      <c r="OHR1421" s="333"/>
      <c r="OHS1421" s="333"/>
      <c r="OHT1421" s="333"/>
      <c r="OHU1421" s="333"/>
      <c r="OHV1421" s="333"/>
      <c r="OHW1421" s="333"/>
      <c r="OHX1421" s="333"/>
      <c r="OHY1421" s="333"/>
      <c r="OHZ1421" s="333"/>
      <c r="OIA1421" s="333"/>
      <c r="OIB1421" s="333"/>
      <c r="OIC1421" s="333"/>
      <c r="OID1421" s="333"/>
      <c r="OIE1421" s="333"/>
      <c r="OIF1421" s="333"/>
      <c r="OIG1421" s="333"/>
      <c r="OIH1421" s="333"/>
      <c r="OII1421" s="333"/>
      <c r="OIJ1421" s="333"/>
      <c r="OIK1421" s="333"/>
      <c r="OIL1421" s="333"/>
      <c r="OIM1421" s="333"/>
      <c r="OIN1421" s="333"/>
      <c r="OIO1421" s="333"/>
      <c r="OIP1421" s="333"/>
      <c r="OIQ1421" s="333"/>
      <c r="OIR1421" s="333"/>
      <c r="OIS1421" s="333"/>
      <c r="OIT1421" s="333"/>
      <c r="OIU1421" s="333"/>
      <c r="OIV1421" s="333"/>
      <c r="OIW1421" s="333"/>
      <c r="OIX1421" s="333"/>
      <c r="OIY1421" s="333"/>
      <c r="OIZ1421" s="333"/>
      <c r="OJA1421" s="333"/>
      <c r="OJB1421" s="333"/>
      <c r="OJC1421" s="333"/>
      <c r="OJD1421" s="333"/>
      <c r="OJE1421" s="333"/>
      <c r="OJF1421" s="333"/>
      <c r="OJG1421" s="333"/>
      <c r="OJH1421" s="333"/>
      <c r="OJI1421" s="333"/>
      <c r="OJJ1421" s="333"/>
      <c r="OJK1421" s="333"/>
      <c r="OJL1421" s="333"/>
      <c r="OJM1421" s="333"/>
      <c r="OJN1421" s="333"/>
      <c r="OJO1421" s="333"/>
      <c r="OJP1421" s="333"/>
      <c r="OJQ1421" s="333"/>
      <c r="OJR1421" s="333"/>
      <c r="OJS1421" s="333"/>
      <c r="OJT1421" s="333"/>
      <c r="OJU1421" s="333"/>
      <c r="OJV1421" s="333"/>
      <c r="OJW1421" s="333"/>
      <c r="OJX1421" s="333"/>
      <c r="OJY1421" s="333"/>
      <c r="OJZ1421" s="333"/>
      <c r="OKA1421" s="333"/>
      <c r="OKB1421" s="333"/>
      <c r="OKC1421" s="333"/>
      <c r="OKD1421" s="333"/>
      <c r="OKE1421" s="333"/>
      <c r="OKF1421" s="333"/>
      <c r="OKG1421" s="333"/>
      <c r="OKH1421" s="333"/>
      <c r="OKI1421" s="333"/>
      <c r="OKJ1421" s="333"/>
      <c r="OKK1421" s="333"/>
      <c r="OKL1421" s="333"/>
      <c r="OKM1421" s="333"/>
      <c r="OKN1421" s="333"/>
      <c r="OKO1421" s="333"/>
      <c r="OKP1421" s="333"/>
      <c r="OKQ1421" s="333"/>
      <c r="OKR1421" s="333"/>
      <c r="OKS1421" s="333"/>
      <c r="OKT1421" s="333"/>
      <c r="OKU1421" s="333"/>
      <c r="OKV1421" s="333"/>
      <c r="OKW1421" s="333"/>
      <c r="OKX1421" s="333"/>
      <c r="OKY1421" s="333"/>
      <c r="OKZ1421" s="333"/>
      <c r="OLA1421" s="333"/>
      <c r="OLB1421" s="333"/>
      <c r="OLC1421" s="333"/>
      <c r="OLD1421" s="333"/>
      <c r="OLE1421" s="333"/>
      <c r="OLF1421" s="333"/>
      <c r="OLG1421" s="333"/>
      <c r="OLH1421" s="333"/>
      <c r="OLI1421" s="333"/>
      <c r="OLJ1421" s="333"/>
      <c r="OLK1421" s="333"/>
      <c r="OLL1421" s="333"/>
      <c r="OLM1421" s="333"/>
      <c r="OLN1421" s="333"/>
      <c r="OLO1421" s="333"/>
      <c r="OLP1421" s="333"/>
      <c r="OLQ1421" s="333"/>
      <c r="OLR1421" s="333"/>
      <c r="OLS1421" s="333"/>
      <c r="OLT1421" s="333"/>
      <c r="OLU1421" s="333"/>
      <c r="OLV1421" s="333"/>
      <c r="OLW1421" s="333"/>
      <c r="OLX1421" s="333"/>
      <c r="OLY1421" s="333"/>
      <c r="OLZ1421" s="333"/>
      <c r="OMA1421" s="333"/>
      <c r="OMB1421" s="333"/>
      <c r="OMC1421" s="333"/>
      <c r="OMD1421" s="333"/>
      <c r="OME1421" s="333"/>
      <c r="OMF1421" s="333"/>
      <c r="OMG1421" s="333"/>
      <c r="OMH1421" s="333"/>
      <c r="OMI1421" s="333"/>
      <c r="OMJ1421" s="333"/>
      <c r="OMK1421" s="333"/>
      <c r="OML1421" s="333"/>
      <c r="OMM1421" s="333"/>
      <c r="OMN1421" s="333"/>
      <c r="OMO1421" s="333"/>
      <c r="OMP1421" s="333"/>
      <c r="OMQ1421" s="333"/>
      <c r="OMR1421" s="333"/>
      <c r="OMS1421" s="333"/>
      <c r="OMT1421" s="333"/>
      <c r="OMU1421" s="333"/>
      <c r="OMV1421" s="333"/>
      <c r="OMW1421" s="333"/>
      <c r="OMX1421" s="333"/>
      <c r="OMY1421" s="333"/>
      <c r="OMZ1421" s="333"/>
      <c r="ONA1421" s="333"/>
      <c r="ONB1421" s="333"/>
      <c r="ONC1421" s="333"/>
      <c r="OND1421" s="333"/>
      <c r="ONE1421" s="333"/>
      <c r="ONF1421" s="333"/>
      <c r="ONG1421" s="333"/>
      <c r="ONH1421" s="333"/>
      <c r="ONI1421" s="333"/>
      <c r="ONJ1421" s="333"/>
      <c r="ONK1421" s="333"/>
      <c r="ONL1421" s="333"/>
      <c r="ONM1421" s="333"/>
      <c r="ONN1421" s="333"/>
      <c r="ONO1421" s="333"/>
      <c r="ONP1421" s="333"/>
      <c r="ONQ1421" s="333"/>
      <c r="ONR1421" s="333"/>
      <c r="ONS1421" s="333"/>
      <c r="ONT1421" s="333"/>
      <c r="ONU1421" s="333"/>
      <c r="ONV1421" s="333"/>
      <c r="ONW1421" s="333"/>
      <c r="ONX1421" s="333"/>
      <c r="ONY1421" s="333"/>
      <c r="ONZ1421" s="333"/>
      <c r="OOA1421" s="333"/>
      <c r="OOB1421" s="333"/>
      <c r="OOC1421" s="333"/>
      <c r="OOD1421" s="333"/>
      <c r="OOE1421" s="333"/>
      <c r="OOF1421" s="333"/>
      <c r="OOG1421" s="333"/>
      <c r="OOH1421" s="333"/>
      <c r="OOI1421" s="333"/>
      <c r="OOJ1421" s="333"/>
      <c r="OOK1421" s="333"/>
      <c r="OOL1421" s="333"/>
      <c r="OOM1421" s="333"/>
      <c r="OON1421" s="333"/>
      <c r="OOO1421" s="333"/>
      <c r="OOP1421" s="333"/>
      <c r="OOQ1421" s="333"/>
      <c r="OOR1421" s="333"/>
      <c r="OOS1421" s="333"/>
      <c r="OOT1421" s="333"/>
      <c r="OOU1421" s="333"/>
      <c r="OOV1421" s="333"/>
      <c r="OOW1421" s="333"/>
      <c r="OOX1421" s="333"/>
      <c r="OOY1421" s="333"/>
      <c r="OOZ1421" s="333"/>
      <c r="OPA1421" s="333"/>
      <c r="OPB1421" s="333"/>
      <c r="OPC1421" s="333"/>
      <c r="OPD1421" s="333"/>
      <c r="OPE1421" s="333"/>
      <c r="OPF1421" s="333"/>
      <c r="OPG1421" s="333"/>
      <c r="OPH1421" s="333"/>
      <c r="OPI1421" s="333"/>
      <c r="OPJ1421" s="333"/>
      <c r="OPK1421" s="333"/>
      <c r="OPL1421" s="333"/>
      <c r="OPM1421" s="333"/>
      <c r="OPN1421" s="333"/>
      <c r="OPO1421" s="333"/>
      <c r="OPP1421" s="333"/>
      <c r="OPQ1421" s="333"/>
      <c r="OPR1421" s="333"/>
      <c r="OPS1421" s="333"/>
      <c r="OPT1421" s="333"/>
      <c r="OPU1421" s="333"/>
      <c r="OPV1421" s="333"/>
      <c r="OPW1421" s="333"/>
      <c r="OPX1421" s="333"/>
      <c r="OPY1421" s="333"/>
      <c r="OPZ1421" s="333"/>
      <c r="OQA1421" s="333"/>
      <c r="OQB1421" s="333"/>
      <c r="OQC1421" s="333"/>
      <c r="OQD1421" s="333"/>
      <c r="OQE1421" s="333"/>
      <c r="OQF1421" s="333"/>
      <c r="OQG1421" s="333"/>
      <c r="OQH1421" s="333"/>
      <c r="OQI1421" s="333"/>
      <c r="OQJ1421" s="333"/>
      <c r="OQK1421" s="333"/>
      <c r="OQL1421" s="333"/>
      <c r="OQM1421" s="333"/>
      <c r="OQN1421" s="333"/>
      <c r="OQO1421" s="333"/>
      <c r="OQP1421" s="333"/>
      <c r="OQQ1421" s="333"/>
      <c r="OQR1421" s="333"/>
      <c r="OQS1421" s="333"/>
      <c r="OQT1421" s="333"/>
      <c r="OQU1421" s="333"/>
      <c r="OQV1421" s="333"/>
      <c r="OQW1421" s="333"/>
      <c r="OQX1421" s="333"/>
      <c r="OQY1421" s="333"/>
      <c r="OQZ1421" s="333"/>
      <c r="ORA1421" s="333"/>
      <c r="ORB1421" s="333"/>
      <c r="ORC1421" s="333"/>
      <c r="ORD1421" s="333"/>
      <c r="ORE1421" s="333"/>
      <c r="ORF1421" s="333"/>
      <c r="ORG1421" s="333"/>
      <c r="ORH1421" s="333"/>
      <c r="ORI1421" s="333"/>
      <c r="ORJ1421" s="333"/>
      <c r="ORK1421" s="333"/>
      <c r="ORL1421" s="333"/>
      <c r="ORM1421" s="333"/>
      <c r="ORN1421" s="333"/>
      <c r="ORO1421" s="333"/>
      <c r="ORP1421" s="333"/>
      <c r="ORQ1421" s="333"/>
      <c r="ORR1421" s="333"/>
      <c r="ORS1421" s="333"/>
      <c r="ORT1421" s="333"/>
      <c r="ORU1421" s="333"/>
      <c r="ORV1421" s="333"/>
      <c r="ORW1421" s="333"/>
      <c r="ORX1421" s="333"/>
      <c r="ORY1421" s="333"/>
      <c r="ORZ1421" s="333"/>
      <c r="OSA1421" s="333"/>
      <c r="OSB1421" s="333"/>
      <c r="OSC1421" s="333"/>
      <c r="OSD1421" s="333"/>
      <c r="OSE1421" s="333"/>
      <c r="OSF1421" s="333"/>
      <c r="OSG1421" s="333"/>
      <c r="OSH1421" s="333"/>
      <c r="OSI1421" s="333"/>
      <c r="OSJ1421" s="333"/>
      <c r="OSK1421" s="333"/>
      <c r="OSL1421" s="333"/>
      <c r="OSM1421" s="333"/>
      <c r="OSN1421" s="333"/>
      <c r="OSO1421" s="333"/>
      <c r="OSP1421" s="333"/>
      <c r="OSQ1421" s="333"/>
      <c r="OSR1421" s="333"/>
      <c r="OSS1421" s="333"/>
      <c r="OST1421" s="333"/>
      <c r="OSU1421" s="333"/>
      <c r="OSV1421" s="333"/>
      <c r="OSW1421" s="333"/>
      <c r="OSX1421" s="333"/>
      <c r="OSY1421" s="333"/>
      <c r="OSZ1421" s="333"/>
      <c r="OTA1421" s="333"/>
      <c r="OTB1421" s="333"/>
      <c r="OTC1421" s="333"/>
      <c r="OTD1421" s="333"/>
      <c r="OTE1421" s="333"/>
      <c r="OTF1421" s="333"/>
      <c r="OTG1421" s="333"/>
      <c r="OTH1421" s="333"/>
      <c r="OTI1421" s="333"/>
      <c r="OTJ1421" s="333"/>
      <c r="OTK1421" s="333"/>
      <c r="OTL1421" s="333"/>
      <c r="OTM1421" s="333"/>
      <c r="OTN1421" s="333"/>
      <c r="OTO1421" s="333"/>
      <c r="OTP1421" s="333"/>
      <c r="OTQ1421" s="333"/>
      <c r="OTR1421" s="333"/>
      <c r="OTS1421" s="333"/>
      <c r="OTT1421" s="333"/>
      <c r="OTU1421" s="333"/>
      <c r="OTV1421" s="333"/>
      <c r="OTW1421" s="333"/>
      <c r="OTX1421" s="333"/>
      <c r="OTY1421" s="333"/>
      <c r="OTZ1421" s="333"/>
      <c r="OUA1421" s="333"/>
      <c r="OUB1421" s="333"/>
      <c r="OUC1421" s="333"/>
      <c r="OUD1421" s="333"/>
      <c r="OUE1421" s="333"/>
      <c r="OUF1421" s="333"/>
      <c r="OUG1421" s="333"/>
      <c r="OUH1421" s="333"/>
      <c r="OUI1421" s="333"/>
      <c r="OUJ1421" s="333"/>
      <c r="OUK1421" s="333"/>
      <c r="OUL1421" s="333"/>
      <c r="OUM1421" s="333"/>
      <c r="OUN1421" s="333"/>
      <c r="OUO1421" s="333"/>
      <c r="OUP1421" s="333"/>
      <c r="OUQ1421" s="333"/>
      <c r="OUR1421" s="333"/>
      <c r="OUS1421" s="333"/>
      <c r="OUT1421" s="333"/>
      <c r="OUU1421" s="333"/>
      <c r="OUV1421" s="333"/>
      <c r="OUW1421" s="333"/>
      <c r="OUX1421" s="333"/>
      <c r="OUY1421" s="333"/>
      <c r="OUZ1421" s="333"/>
      <c r="OVA1421" s="333"/>
      <c r="OVB1421" s="333"/>
      <c r="OVC1421" s="333"/>
      <c r="OVD1421" s="333"/>
      <c r="OVE1421" s="333"/>
      <c r="OVF1421" s="333"/>
      <c r="OVG1421" s="333"/>
      <c r="OVH1421" s="333"/>
      <c r="OVI1421" s="333"/>
      <c r="OVJ1421" s="333"/>
      <c r="OVK1421" s="333"/>
      <c r="OVL1421" s="333"/>
      <c r="OVM1421" s="333"/>
      <c r="OVN1421" s="333"/>
      <c r="OVO1421" s="333"/>
      <c r="OVP1421" s="333"/>
      <c r="OVQ1421" s="333"/>
      <c r="OVR1421" s="333"/>
      <c r="OVS1421" s="333"/>
      <c r="OVT1421" s="333"/>
      <c r="OVU1421" s="333"/>
      <c r="OVV1421" s="333"/>
      <c r="OVW1421" s="333"/>
      <c r="OVX1421" s="333"/>
      <c r="OVY1421" s="333"/>
      <c r="OVZ1421" s="333"/>
      <c r="OWA1421" s="333"/>
      <c r="OWB1421" s="333"/>
      <c r="OWC1421" s="333"/>
      <c r="OWD1421" s="333"/>
      <c r="OWE1421" s="333"/>
      <c r="OWF1421" s="333"/>
      <c r="OWG1421" s="333"/>
      <c r="OWH1421" s="333"/>
      <c r="OWI1421" s="333"/>
      <c r="OWJ1421" s="333"/>
      <c r="OWK1421" s="333"/>
      <c r="OWL1421" s="333"/>
      <c r="OWM1421" s="333"/>
      <c r="OWN1421" s="333"/>
      <c r="OWO1421" s="333"/>
      <c r="OWP1421" s="333"/>
      <c r="OWQ1421" s="333"/>
      <c r="OWR1421" s="333"/>
      <c r="OWS1421" s="333"/>
      <c r="OWT1421" s="333"/>
      <c r="OWU1421" s="333"/>
      <c r="OWV1421" s="333"/>
      <c r="OWW1421" s="333"/>
      <c r="OWX1421" s="333"/>
      <c r="OWY1421" s="333"/>
      <c r="OWZ1421" s="333"/>
      <c r="OXA1421" s="333"/>
      <c r="OXB1421" s="333"/>
      <c r="OXC1421" s="333"/>
      <c r="OXD1421" s="333"/>
      <c r="OXE1421" s="333"/>
      <c r="OXF1421" s="333"/>
      <c r="OXG1421" s="333"/>
      <c r="OXH1421" s="333"/>
      <c r="OXI1421" s="333"/>
      <c r="OXJ1421" s="333"/>
      <c r="OXK1421" s="333"/>
      <c r="OXL1421" s="333"/>
      <c r="OXM1421" s="333"/>
      <c r="OXN1421" s="333"/>
      <c r="OXO1421" s="333"/>
      <c r="OXP1421" s="333"/>
      <c r="OXQ1421" s="333"/>
      <c r="OXR1421" s="333"/>
      <c r="OXS1421" s="333"/>
      <c r="OXT1421" s="333"/>
      <c r="OXU1421" s="333"/>
      <c r="OXV1421" s="333"/>
      <c r="OXW1421" s="333"/>
      <c r="OXX1421" s="333"/>
      <c r="OXY1421" s="333"/>
      <c r="OXZ1421" s="333"/>
      <c r="OYA1421" s="333"/>
      <c r="OYB1421" s="333"/>
      <c r="OYC1421" s="333"/>
      <c r="OYD1421" s="333"/>
      <c r="OYE1421" s="333"/>
      <c r="OYF1421" s="333"/>
      <c r="OYG1421" s="333"/>
      <c r="OYH1421" s="333"/>
      <c r="OYI1421" s="333"/>
      <c r="OYJ1421" s="333"/>
      <c r="OYK1421" s="333"/>
      <c r="OYL1421" s="333"/>
      <c r="OYM1421" s="333"/>
      <c r="OYN1421" s="333"/>
      <c r="OYO1421" s="333"/>
      <c r="OYP1421" s="333"/>
      <c r="OYQ1421" s="333"/>
      <c r="OYR1421" s="333"/>
      <c r="OYS1421" s="333"/>
      <c r="OYT1421" s="333"/>
      <c r="OYU1421" s="333"/>
      <c r="OYV1421" s="333"/>
      <c r="OYW1421" s="333"/>
      <c r="OYX1421" s="333"/>
      <c r="OYY1421" s="333"/>
      <c r="OYZ1421" s="333"/>
      <c r="OZA1421" s="333"/>
      <c r="OZB1421" s="333"/>
      <c r="OZC1421" s="333"/>
      <c r="OZD1421" s="333"/>
      <c r="OZE1421" s="333"/>
      <c r="OZF1421" s="333"/>
      <c r="OZG1421" s="333"/>
      <c r="OZH1421" s="333"/>
      <c r="OZI1421" s="333"/>
      <c r="OZJ1421" s="333"/>
      <c r="OZK1421" s="333"/>
      <c r="OZL1421" s="333"/>
      <c r="OZM1421" s="333"/>
      <c r="OZN1421" s="333"/>
      <c r="OZO1421" s="333"/>
      <c r="OZP1421" s="333"/>
      <c r="OZQ1421" s="333"/>
      <c r="OZR1421" s="333"/>
      <c r="OZS1421" s="333"/>
      <c r="OZT1421" s="333"/>
      <c r="OZU1421" s="333"/>
      <c r="OZV1421" s="333"/>
      <c r="OZW1421" s="333"/>
      <c r="OZX1421" s="333"/>
      <c r="OZY1421" s="333"/>
      <c r="OZZ1421" s="333"/>
      <c r="PAA1421" s="333"/>
      <c r="PAB1421" s="333"/>
      <c r="PAC1421" s="333"/>
      <c r="PAD1421" s="333"/>
      <c r="PAE1421" s="333"/>
      <c r="PAF1421" s="333"/>
      <c r="PAG1421" s="333"/>
      <c r="PAH1421" s="333"/>
      <c r="PAI1421" s="333"/>
      <c r="PAJ1421" s="333"/>
      <c r="PAK1421" s="333"/>
      <c r="PAL1421" s="333"/>
      <c r="PAM1421" s="333"/>
      <c r="PAN1421" s="333"/>
      <c r="PAO1421" s="333"/>
      <c r="PAP1421" s="333"/>
      <c r="PAQ1421" s="333"/>
      <c r="PAR1421" s="333"/>
      <c r="PAS1421" s="333"/>
      <c r="PAT1421" s="333"/>
      <c r="PAU1421" s="333"/>
      <c r="PAV1421" s="333"/>
      <c r="PAW1421" s="333"/>
      <c r="PAX1421" s="333"/>
      <c r="PAY1421" s="333"/>
      <c r="PAZ1421" s="333"/>
      <c r="PBA1421" s="333"/>
      <c r="PBB1421" s="333"/>
      <c r="PBC1421" s="333"/>
      <c r="PBD1421" s="333"/>
      <c r="PBE1421" s="333"/>
      <c r="PBF1421" s="333"/>
      <c r="PBG1421" s="333"/>
      <c r="PBH1421" s="333"/>
      <c r="PBI1421" s="333"/>
      <c r="PBJ1421" s="333"/>
      <c r="PBK1421" s="333"/>
      <c r="PBL1421" s="333"/>
      <c r="PBM1421" s="333"/>
      <c r="PBN1421" s="333"/>
      <c r="PBO1421" s="333"/>
      <c r="PBP1421" s="333"/>
      <c r="PBQ1421" s="333"/>
      <c r="PBR1421" s="333"/>
      <c r="PBS1421" s="333"/>
      <c r="PBT1421" s="333"/>
      <c r="PBU1421" s="333"/>
      <c r="PBV1421" s="333"/>
      <c r="PBW1421" s="333"/>
      <c r="PBX1421" s="333"/>
      <c r="PBY1421" s="333"/>
      <c r="PBZ1421" s="333"/>
      <c r="PCA1421" s="333"/>
      <c r="PCB1421" s="333"/>
      <c r="PCC1421" s="333"/>
      <c r="PCD1421" s="333"/>
      <c r="PCE1421" s="333"/>
      <c r="PCF1421" s="333"/>
      <c r="PCG1421" s="333"/>
      <c r="PCH1421" s="333"/>
      <c r="PCI1421" s="333"/>
      <c r="PCJ1421" s="333"/>
      <c r="PCK1421" s="333"/>
      <c r="PCL1421" s="333"/>
      <c r="PCM1421" s="333"/>
      <c r="PCN1421" s="333"/>
      <c r="PCO1421" s="333"/>
      <c r="PCP1421" s="333"/>
      <c r="PCQ1421" s="333"/>
      <c r="PCR1421" s="333"/>
      <c r="PCS1421" s="333"/>
      <c r="PCT1421" s="333"/>
      <c r="PCU1421" s="333"/>
      <c r="PCV1421" s="333"/>
      <c r="PCW1421" s="333"/>
      <c r="PCX1421" s="333"/>
      <c r="PCY1421" s="333"/>
      <c r="PCZ1421" s="333"/>
      <c r="PDA1421" s="333"/>
      <c r="PDB1421" s="333"/>
      <c r="PDC1421" s="333"/>
      <c r="PDD1421" s="333"/>
      <c r="PDE1421" s="333"/>
      <c r="PDF1421" s="333"/>
      <c r="PDG1421" s="333"/>
      <c r="PDH1421" s="333"/>
      <c r="PDI1421" s="333"/>
      <c r="PDJ1421" s="333"/>
      <c r="PDK1421" s="333"/>
      <c r="PDL1421" s="333"/>
      <c r="PDM1421" s="333"/>
      <c r="PDN1421" s="333"/>
      <c r="PDO1421" s="333"/>
      <c r="PDP1421" s="333"/>
      <c r="PDQ1421" s="333"/>
      <c r="PDR1421" s="333"/>
      <c r="PDS1421" s="333"/>
      <c r="PDT1421" s="333"/>
      <c r="PDU1421" s="333"/>
      <c r="PDV1421" s="333"/>
      <c r="PDW1421" s="333"/>
      <c r="PDX1421" s="333"/>
      <c r="PDY1421" s="333"/>
      <c r="PDZ1421" s="333"/>
      <c r="PEA1421" s="333"/>
      <c r="PEB1421" s="333"/>
      <c r="PEC1421" s="333"/>
      <c r="PED1421" s="333"/>
      <c r="PEE1421" s="333"/>
      <c r="PEF1421" s="333"/>
      <c r="PEG1421" s="333"/>
      <c r="PEH1421" s="333"/>
      <c r="PEI1421" s="333"/>
      <c r="PEJ1421" s="333"/>
      <c r="PEK1421" s="333"/>
      <c r="PEL1421" s="333"/>
      <c r="PEM1421" s="333"/>
      <c r="PEN1421" s="333"/>
      <c r="PEO1421" s="333"/>
      <c r="PEP1421" s="333"/>
      <c r="PEQ1421" s="333"/>
      <c r="PER1421" s="333"/>
      <c r="PES1421" s="333"/>
      <c r="PET1421" s="333"/>
      <c r="PEU1421" s="333"/>
      <c r="PEV1421" s="333"/>
      <c r="PEW1421" s="333"/>
      <c r="PEX1421" s="333"/>
      <c r="PEY1421" s="333"/>
      <c r="PEZ1421" s="333"/>
      <c r="PFA1421" s="333"/>
      <c r="PFB1421" s="333"/>
      <c r="PFC1421" s="333"/>
      <c r="PFD1421" s="333"/>
      <c r="PFE1421" s="333"/>
      <c r="PFF1421" s="333"/>
      <c r="PFG1421" s="333"/>
      <c r="PFH1421" s="333"/>
      <c r="PFI1421" s="333"/>
      <c r="PFJ1421" s="333"/>
      <c r="PFK1421" s="333"/>
      <c r="PFL1421" s="333"/>
      <c r="PFM1421" s="333"/>
      <c r="PFN1421" s="333"/>
      <c r="PFO1421" s="333"/>
      <c r="PFP1421" s="333"/>
      <c r="PFQ1421" s="333"/>
      <c r="PFR1421" s="333"/>
      <c r="PFS1421" s="333"/>
      <c r="PFT1421" s="333"/>
      <c r="PFU1421" s="333"/>
      <c r="PFV1421" s="333"/>
      <c r="PFW1421" s="333"/>
      <c r="PFX1421" s="333"/>
      <c r="PFY1421" s="333"/>
      <c r="PFZ1421" s="333"/>
      <c r="PGA1421" s="333"/>
      <c r="PGB1421" s="333"/>
      <c r="PGC1421" s="333"/>
      <c r="PGD1421" s="333"/>
      <c r="PGE1421" s="333"/>
      <c r="PGF1421" s="333"/>
      <c r="PGG1421" s="333"/>
      <c r="PGH1421" s="333"/>
      <c r="PGI1421" s="333"/>
      <c r="PGJ1421" s="333"/>
      <c r="PGK1421" s="333"/>
      <c r="PGL1421" s="333"/>
      <c r="PGM1421" s="333"/>
      <c r="PGN1421" s="333"/>
      <c r="PGO1421" s="333"/>
      <c r="PGP1421" s="333"/>
      <c r="PGQ1421" s="333"/>
      <c r="PGR1421" s="333"/>
      <c r="PGS1421" s="333"/>
      <c r="PGT1421" s="333"/>
      <c r="PGU1421" s="333"/>
      <c r="PGV1421" s="333"/>
      <c r="PGW1421" s="333"/>
      <c r="PGX1421" s="333"/>
      <c r="PGY1421" s="333"/>
      <c r="PGZ1421" s="333"/>
      <c r="PHA1421" s="333"/>
      <c r="PHB1421" s="333"/>
      <c r="PHC1421" s="333"/>
      <c r="PHD1421" s="333"/>
      <c r="PHE1421" s="333"/>
      <c r="PHF1421" s="333"/>
      <c r="PHG1421" s="333"/>
      <c r="PHH1421" s="333"/>
      <c r="PHI1421" s="333"/>
      <c r="PHJ1421" s="333"/>
      <c r="PHK1421" s="333"/>
      <c r="PHL1421" s="333"/>
      <c r="PHM1421" s="333"/>
      <c r="PHN1421" s="333"/>
      <c r="PHO1421" s="333"/>
      <c r="PHP1421" s="333"/>
      <c r="PHQ1421" s="333"/>
      <c r="PHR1421" s="333"/>
      <c r="PHS1421" s="333"/>
      <c r="PHT1421" s="333"/>
      <c r="PHU1421" s="333"/>
      <c r="PHV1421" s="333"/>
      <c r="PHW1421" s="333"/>
      <c r="PHX1421" s="333"/>
      <c r="PHY1421" s="333"/>
      <c r="PHZ1421" s="333"/>
      <c r="PIA1421" s="333"/>
      <c r="PIB1421" s="333"/>
      <c r="PIC1421" s="333"/>
      <c r="PID1421" s="333"/>
      <c r="PIE1421" s="333"/>
      <c r="PIF1421" s="333"/>
      <c r="PIG1421" s="333"/>
      <c r="PIH1421" s="333"/>
      <c r="PII1421" s="333"/>
      <c r="PIJ1421" s="333"/>
      <c r="PIK1421" s="333"/>
      <c r="PIL1421" s="333"/>
      <c r="PIM1421" s="333"/>
      <c r="PIN1421" s="333"/>
      <c r="PIO1421" s="333"/>
      <c r="PIP1421" s="333"/>
      <c r="PIQ1421" s="333"/>
      <c r="PIR1421" s="333"/>
      <c r="PIS1421" s="333"/>
      <c r="PIT1421" s="333"/>
      <c r="PIU1421" s="333"/>
      <c r="PIV1421" s="333"/>
      <c r="PIW1421" s="333"/>
      <c r="PIX1421" s="333"/>
      <c r="PIY1421" s="333"/>
      <c r="PIZ1421" s="333"/>
      <c r="PJA1421" s="333"/>
      <c r="PJB1421" s="333"/>
      <c r="PJC1421" s="333"/>
      <c r="PJD1421" s="333"/>
      <c r="PJE1421" s="333"/>
      <c r="PJF1421" s="333"/>
      <c r="PJG1421" s="333"/>
      <c r="PJH1421" s="333"/>
      <c r="PJI1421" s="333"/>
      <c r="PJJ1421" s="333"/>
      <c r="PJK1421" s="333"/>
      <c r="PJL1421" s="333"/>
      <c r="PJM1421" s="333"/>
      <c r="PJN1421" s="333"/>
      <c r="PJO1421" s="333"/>
      <c r="PJP1421" s="333"/>
      <c r="PJQ1421" s="333"/>
      <c r="PJR1421" s="333"/>
      <c r="PJS1421" s="333"/>
      <c r="PJT1421" s="333"/>
      <c r="PJU1421" s="333"/>
      <c r="PJV1421" s="333"/>
      <c r="PJW1421" s="333"/>
      <c r="PJX1421" s="333"/>
      <c r="PJY1421" s="333"/>
      <c r="PJZ1421" s="333"/>
      <c r="PKA1421" s="333"/>
      <c r="PKB1421" s="333"/>
      <c r="PKC1421" s="333"/>
      <c r="PKD1421" s="333"/>
      <c r="PKE1421" s="333"/>
      <c r="PKF1421" s="333"/>
      <c r="PKG1421" s="333"/>
      <c r="PKH1421" s="333"/>
      <c r="PKI1421" s="333"/>
      <c r="PKJ1421" s="333"/>
      <c r="PKK1421" s="333"/>
      <c r="PKL1421" s="333"/>
      <c r="PKM1421" s="333"/>
      <c r="PKN1421" s="333"/>
      <c r="PKO1421" s="333"/>
      <c r="PKP1421" s="333"/>
      <c r="PKQ1421" s="333"/>
      <c r="PKR1421" s="333"/>
      <c r="PKS1421" s="333"/>
      <c r="PKT1421" s="333"/>
      <c r="PKU1421" s="333"/>
      <c r="PKV1421" s="333"/>
      <c r="PKW1421" s="333"/>
      <c r="PKX1421" s="333"/>
      <c r="PKY1421" s="333"/>
      <c r="PKZ1421" s="333"/>
      <c r="PLA1421" s="333"/>
      <c r="PLB1421" s="333"/>
      <c r="PLC1421" s="333"/>
      <c r="PLD1421" s="333"/>
      <c r="PLE1421" s="333"/>
      <c r="PLF1421" s="333"/>
      <c r="PLG1421" s="333"/>
      <c r="PLH1421" s="333"/>
      <c r="PLI1421" s="333"/>
      <c r="PLJ1421" s="333"/>
      <c r="PLK1421" s="333"/>
      <c r="PLL1421" s="333"/>
      <c r="PLM1421" s="333"/>
      <c r="PLN1421" s="333"/>
      <c r="PLO1421" s="333"/>
      <c r="PLP1421" s="333"/>
      <c r="PLQ1421" s="333"/>
      <c r="PLR1421" s="333"/>
      <c r="PLS1421" s="333"/>
      <c r="PLT1421" s="333"/>
      <c r="PLU1421" s="333"/>
      <c r="PLV1421" s="333"/>
      <c r="PLW1421" s="333"/>
      <c r="PLX1421" s="333"/>
      <c r="PLY1421" s="333"/>
      <c r="PLZ1421" s="333"/>
      <c r="PMA1421" s="333"/>
      <c r="PMB1421" s="333"/>
      <c r="PMC1421" s="333"/>
      <c r="PMD1421" s="333"/>
      <c r="PME1421" s="333"/>
      <c r="PMF1421" s="333"/>
      <c r="PMG1421" s="333"/>
      <c r="PMH1421" s="333"/>
      <c r="PMI1421" s="333"/>
      <c r="PMJ1421" s="333"/>
      <c r="PMK1421" s="333"/>
      <c r="PML1421" s="333"/>
      <c r="PMM1421" s="333"/>
      <c r="PMN1421" s="333"/>
      <c r="PMO1421" s="333"/>
      <c r="PMP1421" s="333"/>
      <c r="PMQ1421" s="333"/>
      <c r="PMR1421" s="333"/>
      <c r="PMS1421" s="333"/>
      <c r="PMT1421" s="333"/>
      <c r="PMU1421" s="333"/>
      <c r="PMV1421" s="333"/>
      <c r="PMW1421" s="333"/>
      <c r="PMX1421" s="333"/>
      <c r="PMY1421" s="333"/>
      <c r="PMZ1421" s="333"/>
      <c r="PNA1421" s="333"/>
      <c r="PNB1421" s="333"/>
      <c r="PNC1421" s="333"/>
      <c r="PND1421" s="333"/>
      <c r="PNE1421" s="333"/>
      <c r="PNF1421" s="333"/>
      <c r="PNG1421" s="333"/>
      <c r="PNH1421" s="333"/>
      <c r="PNI1421" s="333"/>
      <c r="PNJ1421" s="333"/>
      <c r="PNK1421" s="333"/>
      <c r="PNL1421" s="333"/>
      <c r="PNM1421" s="333"/>
      <c r="PNN1421" s="333"/>
      <c r="PNO1421" s="333"/>
      <c r="PNP1421" s="333"/>
      <c r="PNQ1421" s="333"/>
      <c r="PNR1421" s="333"/>
      <c r="PNS1421" s="333"/>
      <c r="PNT1421" s="333"/>
      <c r="PNU1421" s="333"/>
      <c r="PNV1421" s="333"/>
      <c r="PNW1421" s="333"/>
      <c r="PNX1421" s="333"/>
      <c r="PNY1421" s="333"/>
      <c r="PNZ1421" s="333"/>
      <c r="POA1421" s="333"/>
      <c r="POB1421" s="333"/>
      <c r="POC1421" s="333"/>
      <c r="POD1421" s="333"/>
      <c r="POE1421" s="333"/>
      <c r="POF1421" s="333"/>
      <c r="POG1421" s="333"/>
      <c r="POH1421" s="333"/>
      <c r="POI1421" s="333"/>
      <c r="POJ1421" s="333"/>
      <c r="POK1421" s="333"/>
      <c r="POL1421" s="333"/>
      <c r="POM1421" s="333"/>
      <c r="PON1421" s="333"/>
      <c r="POO1421" s="333"/>
      <c r="POP1421" s="333"/>
      <c r="POQ1421" s="333"/>
      <c r="POR1421" s="333"/>
      <c r="POS1421" s="333"/>
      <c r="POT1421" s="333"/>
      <c r="POU1421" s="333"/>
      <c r="POV1421" s="333"/>
      <c r="POW1421" s="333"/>
      <c r="POX1421" s="333"/>
      <c r="POY1421" s="333"/>
      <c r="POZ1421" s="333"/>
      <c r="PPA1421" s="333"/>
      <c r="PPB1421" s="333"/>
      <c r="PPC1421" s="333"/>
      <c r="PPD1421" s="333"/>
      <c r="PPE1421" s="333"/>
      <c r="PPF1421" s="333"/>
      <c r="PPG1421" s="333"/>
      <c r="PPH1421" s="333"/>
      <c r="PPI1421" s="333"/>
      <c r="PPJ1421" s="333"/>
      <c r="PPK1421" s="333"/>
      <c r="PPL1421" s="333"/>
      <c r="PPM1421" s="333"/>
      <c r="PPN1421" s="333"/>
      <c r="PPO1421" s="333"/>
      <c r="PPP1421" s="333"/>
      <c r="PPQ1421" s="333"/>
      <c r="PPR1421" s="333"/>
      <c r="PPS1421" s="333"/>
      <c r="PPT1421" s="333"/>
      <c r="PPU1421" s="333"/>
      <c r="PPV1421" s="333"/>
      <c r="PPW1421" s="333"/>
      <c r="PPX1421" s="333"/>
      <c r="PPY1421" s="333"/>
      <c r="PPZ1421" s="333"/>
      <c r="PQA1421" s="333"/>
      <c r="PQB1421" s="333"/>
      <c r="PQC1421" s="333"/>
      <c r="PQD1421" s="333"/>
      <c r="PQE1421" s="333"/>
      <c r="PQF1421" s="333"/>
      <c r="PQG1421" s="333"/>
      <c r="PQH1421" s="333"/>
      <c r="PQI1421" s="333"/>
      <c r="PQJ1421" s="333"/>
      <c r="PQK1421" s="333"/>
      <c r="PQL1421" s="333"/>
      <c r="PQM1421" s="333"/>
      <c r="PQN1421" s="333"/>
      <c r="PQO1421" s="333"/>
      <c r="PQP1421" s="333"/>
      <c r="PQQ1421" s="333"/>
      <c r="PQR1421" s="333"/>
      <c r="PQS1421" s="333"/>
      <c r="PQT1421" s="333"/>
      <c r="PQU1421" s="333"/>
      <c r="PQV1421" s="333"/>
      <c r="PQW1421" s="333"/>
      <c r="PQX1421" s="333"/>
      <c r="PQY1421" s="333"/>
      <c r="PQZ1421" s="333"/>
      <c r="PRA1421" s="333"/>
      <c r="PRB1421" s="333"/>
      <c r="PRC1421" s="333"/>
      <c r="PRD1421" s="333"/>
      <c r="PRE1421" s="333"/>
      <c r="PRF1421" s="333"/>
      <c r="PRG1421" s="333"/>
      <c r="PRH1421" s="333"/>
      <c r="PRI1421" s="333"/>
      <c r="PRJ1421" s="333"/>
      <c r="PRK1421" s="333"/>
      <c r="PRL1421" s="333"/>
      <c r="PRM1421" s="333"/>
      <c r="PRN1421" s="333"/>
      <c r="PRO1421" s="333"/>
      <c r="PRP1421" s="333"/>
      <c r="PRQ1421" s="333"/>
      <c r="PRR1421" s="333"/>
      <c r="PRS1421" s="333"/>
      <c r="PRT1421" s="333"/>
      <c r="PRU1421" s="333"/>
      <c r="PRV1421" s="333"/>
      <c r="PRW1421" s="333"/>
      <c r="PRX1421" s="333"/>
      <c r="PRY1421" s="333"/>
      <c r="PRZ1421" s="333"/>
      <c r="PSA1421" s="333"/>
      <c r="PSB1421" s="333"/>
      <c r="PSC1421" s="333"/>
      <c r="PSD1421" s="333"/>
      <c r="PSE1421" s="333"/>
      <c r="PSF1421" s="333"/>
      <c r="PSG1421" s="333"/>
      <c r="PSH1421" s="333"/>
      <c r="PSI1421" s="333"/>
      <c r="PSJ1421" s="333"/>
      <c r="PSK1421" s="333"/>
      <c r="PSL1421" s="333"/>
      <c r="PSM1421" s="333"/>
      <c r="PSN1421" s="333"/>
      <c r="PSO1421" s="333"/>
      <c r="PSP1421" s="333"/>
      <c r="PSQ1421" s="333"/>
      <c r="PSR1421" s="333"/>
      <c r="PSS1421" s="333"/>
      <c r="PST1421" s="333"/>
      <c r="PSU1421" s="333"/>
      <c r="PSV1421" s="333"/>
      <c r="PSW1421" s="333"/>
      <c r="PSX1421" s="333"/>
      <c r="PSY1421" s="333"/>
      <c r="PSZ1421" s="333"/>
      <c r="PTA1421" s="333"/>
      <c r="PTB1421" s="333"/>
      <c r="PTC1421" s="333"/>
      <c r="PTD1421" s="333"/>
      <c r="PTE1421" s="333"/>
      <c r="PTF1421" s="333"/>
      <c r="PTG1421" s="333"/>
      <c r="PTH1421" s="333"/>
      <c r="PTI1421" s="333"/>
      <c r="PTJ1421" s="333"/>
      <c r="PTK1421" s="333"/>
      <c r="PTL1421" s="333"/>
      <c r="PTM1421" s="333"/>
      <c r="PTN1421" s="333"/>
      <c r="PTO1421" s="333"/>
      <c r="PTP1421" s="333"/>
      <c r="PTQ1421" s="333"/>
      <c r="PTR1421" s="333"/>
      <c r="PTS1421" s="333"/>
      <c r="PTT1421" s="333"/>
      <c r="PTU1421" s="333"/>
      <c r="PTV1421" s="333"/>
      <c r="PTW1421" s="333"/>
      <c r="PTX1421" s="333"/>
      <c r="PTY1421" s="333"/>
      <c r="PTZ1421" s="333"/>
      <c r="PUA1421" s="333"/>
      <c r="PUB1421" s="333"/>
      <c r="PUC1421" s="333"/>
      <c r="PUD1421" s="333"/>
      <c r="PUE1421" s="333"/>
      <c r="PUF1421" s="333"/>
      <c r="PUG1421" s="333"/>
      <c r="PUH1421" s="333"/>
      <c r="PUI1421" s="333"/>
      <c r="PUJ1421" s="333"/>
      <c r="PUK1421" s="333"/>
      <c r="PUL1421" s="333"/>
      <c r="PUM1421" s="333"/>
      <c r="PUN1421" s="333"/>
      <c r="PUO1421" s="333"/>
      <c r="PUP1421" s="333"/>
      <c r="PUQ1421" s="333"/>
      <c r="PUR1421" s="333"/>
      <c r="PUS1421" s="333"/>
      <c r="PUT1421" s="333"/>
      <c r="PUU1421" s="333"/>
      <c r="PUV1421" s="333"/>
      <c r="PUW1421" s="333"/>
      <c r="PUX1421" s="333"/>
      <c r="PUY1421" s="333"/>
      <c r="PUZ1421" s="333"/>
      <c r="PVA1421" s="333"/>
      <c r="PVB1421" s="333"/>
      <c r="PVC1421" s="333"/>
      <c r="PVD1421" s="333"/>
      <c r="PVE1421" s="333"/>
      <c r="PVF1421" s="333"/>
      <c r="PVG1421" s="333"/>
      <c r="PVH1421" s="333"/>
      <c r="PVI1421" s="333"/>
      <c r="PVJ1421" s="333"/>
      <c r="PVK1421" s="333"/>
      <c r="PVL1421" s="333"/>
      <c r="PVM1421" s="333"/>
      <c r="PVN1421" s="333"/>
      <c r="PVO1421" s="333"/>
      <c r="PVP1421" s="333"/>
      <c r="PVQ1421" s="333"/>
      <c r="PVR1421" s="333"/>
      <c r="PVS1421" s="333"/>
      <c r="PVT1421" s="333"/>
      <c r="PVU1421" s="333"/>
      <c r="PVV1421" s="333"/>
      <c r="PVW1421" s="333"/>
      <c r="PVX1421" s="333"/>
      <c r="PVY1421" s="333"/>
      <c r="PVZ1421" s="333"/>
      <c r="PWA1421" s="333"/>
      <c r="PWB1421" s="333"/>
      <c r="PWC1421" s="333"/>
      <c r="PWD1421" s="333"/>
      <c r="PWE1421" s="333"/>
      <c r="PWF1421" s="333"/>
      <c r="PWG1421" s="333"/>
      <c r="PWH1421" s="333"/>
      <c r="PWI1421" s="333"/>
      <c r="PWJ1421" s="333"/>
      <c r="PWK1421" s="333"/>
      <c r="PWL1421" s="333"/>
      <c r="PWM1421" s="333"/>
      <c r="PWN1421" s="333"/>
      <c r="PWO1421" s="333"/>
      <c r="PWP1421" s="333"/>
      <c r="PWQ1421" s="333"/>
      <c r="PWR1421" s="333"/>
      <c r="PWS1421" s="333"/>
      <c r="PWT1421" s="333"/>
      <c r="PWU1421" s="333"/>
      <c r="PWV1421" s="333"/>
      <c r="PWW1421" s="333"/>
      <c r="PWX1421" s="333"/>
      <c r="PWY1421" s="333"/>
      <c r="PWZ1421" s="333"/>
      <c r="PXA1421" s="333"/>
      <c r="PXB1421" s="333"/>
      <c r="PXC1421" s="333"/>
      <c r="PXD1421" s="333"/>
      <c r="PXE1421" s="333"/>
      <c r="PXF1421" s="333"/>
      <c r="PXG1421" s="333"/>
      <c r="PXH1421" s="333"/>
      <c r="PXI1421" s="333"/>
      <c r="PXJ1421" s="333"/>
      <c r="PXK1421" s="333"/>
      <c r="PXL1421" s="333"/>
      <c r="PXM1421" s="333"/>
      <c r="PXN1421" s="333"/>
      <c r="PXO1421" s="333"/>
      <c r="PXP1421" s="333"/>
      <c r="PXQ1421" s="333"/>
      <c r="PXR1421" s="333"/>
      <c r="PXS1421" s="333"/>
      <c r="PXT1421" s="333"/>
      <c r="PXU1421" s="333"/>
      <c r="PXV1421" s="333"/>
      <c r="PXW1421" s="333"/>
      <c r="PXX1421" s="333"/>
      <c r="PXY1421" s="333"/>
      <c r="PXZ1421" s="333"/>
      <c r="PYA1421" s="333"/>
      <c r="PYB1421" s="333"/>
      <c r="PYC1421" s="333"/>
      <c r="PYD1421" s="333"/>
      <c r="PYE1421" s="333"/>
      <c r="PYF1421" s="333"/>
      <c r="PYG1421" s="333"/>
      <c r="PYH1421" s="333"/>
      <c r="PYI1421" s="333"/>
      <c r="PYJ1421" s="333"/>
      <c r="PYK1421" s="333"/>
      <c r="PYL1421" s="333"/>
      <c r="PYM1421" s="333"/>
      <c r="PYN1421" s="333"/>
      <c r="PYO1421" s="333"/>
      <c r="PYP1421" s="333"/>
      <c r="PYQ1421" s="333"/>
      <c r="PYR1421" s="333"/>
      <c r="PYS1421" s="333"/>
      <c r="PYT1421" s="333"/>
      <c r="PYU1421" s="333"/>
      <c r="PYV1421" s="333"/>
      <c r="PYW1421" s="333"/>
      <c r="PYX1421" s="333"/>
      <c r="PYY1421" s="333"/>
      <c r="PYZ1421" s="333"/>
      <c r="PZA1421" s="333"/>
      <c r="PZB1421" s="333"/>
      <c r="PZC1421" s="333"/>
      <c r="PZD1421" s="333"/>
      <c r="PZE1421" s="333"/>
      <c r="PZF1421" s="333"/>
      <c r="PZG1421" s="333"/>
      <c r="PZH1421" s="333"/>
      <c r="PZI1421" s="333"/>
      <c r="PZJ1421" s="333"/>
      <c r="PZK1421" s="333"/>
      <c r="PZL1421" s="333"/>
      <c r="PZM1421" s="333"/>
      <c r="PZN1421" s="333"/>
      <c r="PZO1421" s="333"/>
      <c r="PZP1421" s="333"/>
      <c r="PZQ1421" s="333"/>
      <c r="PZR1421" s="333"/>
      <c r="PZS1421" s="333"/>
      <c r="PZT1421" s="333"/>
      <c r="PZU1421" s="333"/>
      <c r="PZV1421" s="333"/>
      <c r="PZW1421" s="333"/>
      <c r="PZX1421" s="333"/>
      <c r="PZY1421" s="333"/>
      <c r="PZZ1421" s="333"/>
      <c r="QAA1421" s="333"/>
      <c r="QAB1421" s="333"/>
      <c r="QAC1421" s="333"/>
      <c r="QAD1421" s="333"/>
      <c r="QAE1421" s="333"/>
      <c r="QAF1421" s="333"/>
      <c r="QAG1421" s="333"/>
      <c r="QAH1421" s="333"/>
      <c r="QAI1421" s="333"/>
      <c r="QAJ1421" s="333"/>
      <c r="QAK1421" s="333"/>
      <c r="QAL1421" s="333"/>
      <c r="QAM1421" s="333"/>
      <c r="QAN1421" s="333"/>
      <c r="QAO1421" s="333"/>
      <c r="QAP1421" s="333"/>
      <c r="QAQ1421" s="333"/>
      <c r="QAR1421" s="333"/>
      <c r="QAS1421" s="333"/>
      <c r="QAT1421" s="333"/>
      <c r="QAU1421" s="333"/>
      <c r="QAV1421" s="333"/>
      <c r="QAW1421" s="333"/>
      <c r="QAX1421" s="333"/>
      <c r="QAY1421" s="333"/>
      <c r="QAZ1421" s="333"/>
      <c r="QBA1421" s="333"/>
      <c r="QBB1421" s="333"/>
      <c r="QBC1421" s="333"/>
      <c r="QBD1421" s="333"/>
      <c r="QBE1421" s="333"/>
      <c r="QBF1421" s="333"/>
      <c r="QBG1421" s="333"/>
      <c r="QBH1421" s="333"/>
      <c r="QBI1421" s="333"/>
      <c r="QBJ1421" s="333"/>
      <c r="QBK1421" s="333"/>
      <c r="QBL1421" s="333"/>
      <c r="QBM1421" s="333"/>
      <c r="QBN1421" s="333"/>
      <c r="QBO1421" s="333"/>
      <c r="QBP1421" s="333"/>
      <c r="QBQ1421" s="333"/>
      <c r="QBR1421" s="333"/>
      <c r="QBS1421" s="333"/>
      <c r="QBT1421" s="333"/>
      <c r="QBU1421" s="333"/>
      <c r="QBV1421" s="333"/>
      <c r="QBW1421" s="333"/>
      <c r="QBX1421" s="333"/>
      <c r="QBY1421" s="333"/>
      <c r="QBZ1421" s="333"/>
      <c r="QCA1421" s="333"/>
      <c r="QCB1421" s="333"/>
      <c r="QCC1421" s="333"/>
      <c r="QCD1421" s="333"/>
      <c r="QCE1421" s="333"/>
      <c r="QCF1421" s="333"/>
      <c r="QCG1421" s="333"/>
      <c r="QCH1421" s="333"/>
      <c r="QCI1421" s="333"/>
      <c r="QCJ1421" s="333"/>
      <c r="QCK1421" s="333"/>
      <c r="QCL1421" s="333"/>
      <c r="QCM1421" s="333"/>
      <c r="QCN1421" s="333"/>
      <c r="QCO1421" s="333"/>
      <c r="QCP1421" s="333"/>
      <c r="QCQ1421" s="333"/>
      <c r="QCR1421" s="333"/>
      <c r="QCS1421" s="333"/>
      <c r="QCT1421" s="333"/>
      <c r="QCU1421" s="333"/>
      <c r="QCV1421" s="333"/>
      <c r="QCW1421" s="333"/>
      <c r="QCX1421" s="333"/>
      <c r="QCY1421" s="333"/>
      <c r="QCZ1421" s="333"/>
      <c r="QDA1421" s="333"/>
      <c r="QDB1421" s="333"/>
      <c r="QDC1421" s="333"/>
      <c r="QDD1421" s="333"/>
      <c r="QDE1421" s="333"/>
      <c r="QDF1421" s="333"/>
      <c r="QDG1421" s="333"/>
      <c r="QDH1421" s="333"/>
      <c r="QDI1421" s="333"/>
      <c r="QDJ1421" s="333"/>
      <c r="QDK1421" s="333"/>
      <c r="QDL1421" s="333"/>
      <c r="QDM1421" s="333"/>
      <c r="QDN1421" s="333"/>
      <c r="QDO1421" s="333"/>
      <c r="QDP1421" s="333"/>
      <c r="QDQ1421" s="333"/>
      <c r="QDR1421" s="333"/>
      <c r="QDS1421" s="333"/>
      <c r="QDT1421" s="333"/>
      <c r="QDU1421" s="333"/>
      <c r="QDV1421" s="333"/>
      <c r="QDW1421" s="333"/>
      <c r="QDX1421" s="333"/>
      <c r="QDY1421" s="333"/>
      <c r="QDZ1421" s="333"/>
      <c r="QEA1421" s="333"/>
      <c r="QEB1421" s="333"/>
      <c r="QEC1421" s="333"/>
      <c r="QED1421" s="333"/>
      <c r="QEE1421" s="333"/>
      <c r="QEF1421" s="333"/>
      <c r="QEG1421" s="333"/>
      <c r="QEH1421" s="333"/>
      <c r="QEI1421" s="333"/>
      <c r="QEJ1421" s="333"/>
      <c r="QEK1421" s="333"/>
      <c r="QEL1421" s="333"/>
      <c r="QEM1421" s="333"/>
      <c r="QEN1421" s="333"/>
      <c r="QEO1421" s="333"/>
      <c r="QEP1421" s="333"/>
      <c r="QEQ1421" s="333"/>
      <c r="QER1421" s="333"/>
      <c r="QES1421" s="333"/>
      <c r="QET1421" s="333"/>
      <c r="QEU1421" s="333"/>
      <c r="QEV1421" s="333"/>
      <c r="QEW1421" s="333"/>
      <c r="QEX1421" s="333"/>
      <c r="QEY1421" s="333"/>
      <c r="QEZ1421" s="333"/>
      <c r="QFA1421" s="333"/>
      <c r="QFB1421" s="333"/>
      <c r="QFC1421" s="333"/>
      <c r="QFD1421" s="333"/>
      <c r="QFE1421" s="333"/>
      <c r="QFF1421" s="333"/>
      <c r="QFG1421" s="333"/>
      <c r="QFH1421" s="333"/>
      <c r="QFI1421" s="333"/>
      <c r="QFJ1421" s="333"/>
      <c r="QFK1421" s="333"/>
      <c r="QFL1421" s="333"/>
      <c r="QFM1421" s="333"/>
      <c r="QFN1421" s="333"/>
      <c r="QFO1421" s="333"/>
      <c r="QFP1421" s="333"/>
      <c r="QFQ1421" s="333"/>
      <c r="QFR1421" s="333"/>
      <c r="QFS1421" s="333"/>
      <c r="QFT1421" s="333"/>
      <c r="QFU1421" s="333"/>
      <c r="QFV1421" s="333"/>
      <c r="QFW1421" s="333"/>
      <c r="QFX1421" s="333"/>
      <c r="QFY1421" s="333"/>
      <c r="QFZ1421" s="333"/>
      <c r="QGA1421" s="333"/>
      <c r="QGB1421" s="333"/>
      <c r="QGC1421" s="333"/>
      <c r="QGD1421" s="333"/>
      <c r="QGE1421" s="333"/>
      <c r="QGF1421" s="333"/>
      <c r="QGG1421" s="333"/>
      <c r="QGH1421" s="333"/>
      <c r="QGI1421" s="333"/>
      <c r="QGJ1421" s="333"/>
      <c r="QGK1421" s="333"/>
      <c r="QGL1421" s="333"/>
      <c r="QGM1421" s="333"/>
      <c r="QGN1421" s="333"/>
      <c r="QGO1421" s="333"/>
      <c r="QGP1421" s="333"/>
      <c r="QGQ1421" s="333"/>
      <c r="QGR1421" s="333"/>
      <c r="QGS1421" s="333"/>
      <c r="QGT1421" s="333"/>
      <c r="QGU1421" s="333"/>
      <c r="QGV1421" s="333"/>
      <c r="QGW1421" s="333"/>
      <c r="QGX1421" s="333"/>
      <c r="QGY1421" s="333"/>
      <c r="QGZ1421" s="333"/>
      <c r="QHA1421" s="333"/>
      <c r="QHB1421" s="333"/>
      <c r="QHC1421" s="333"/>
      <c r="QHD1421" s="333"/>
      <c r="QHE1421" s="333"/>
      <c r="QHF1421" s="333"/>
      <c r="QHG1421" s="333"/>
      <c r="QHH1421" s="333"/>
      <c r="QHI1421" s="333"/>
      <c r="QHJ1421" s="333"/>
      <c r="QHK1421" s="333"/>
      <c r="QHL1421" s="333"/>
      <c r="QHM1421" s="333"/>
      <c r="QHN1421" s="333"/>
      <c r="QHO1421" s="333"/>
      <c r="QHP1421" s="333"/>
      <c r="QHQ1421" s="333"/>
      <c r="QHR1421" s="333"/>
      <c r="QHS1421" s="333"/>
      <c r="QHT1421" s="333"/>
      <c r="QHU1421" s="333"/>
      <c r="QHV1421" s="333"/>
      <c r="QHW1421" s="333"/>
      <c r="QHX1421" s="333"/>
      <c r="QHY1421" s="333"/>
      <c r="QHZ1421" s="333"/>
      <c r="QIA1421" s="333"/>
      <c r="QIB1421" s="333"/>
      <c r="QIC1421" s="333"/>
      <c r="QID1421" s="333"/>
      <c r="QIE1421" s="333"/>
      <c r="QIF1421" s="333"/>
      <c r="QIG1421" s="333"/>
      <c r="QIH1421" s="333"/>
      <c r="QII1421" s="333"/>
      <c r="QIJ1421" s="333"/>
      <c r="QIK1421" s="333"/>
      <c r="QIL1421" s="333"/>
      <c r="QIM1421" s="333"/>
      <c r="QIN1421" s="333"/>
      <c r="QIO1421" s="333"/>
      <c r="QIP1421" s="333"/>
      <c r="QIQ1421" s="333"/>
      <c r="QIR1421" s="333"/>
      <c r="QIS1421" s="333"/>
      <c r="QIT1421" s="333"/>
      <c r="QIU1421" s="333"/>
      <c r="QIV1421" s="333"/>
      <c r="QIW1421" s="333"/>
      <c r="QIX1421" s="333"/>
      <c r="QIY1421" s="333"/>
      <c r="QIZ1421" s="333"/>
      <c r="QJA1421" s="333"/>
      <c r="QJB1421" s="333"/>
      <c r="QJC1421" s="333"/>
      <c r="QJD1421" s="333"/>
      <c r="QJE1421" s="333"/>
      <c r="QJF1421" s="333"/>
      <c r="QJG1421" s="333"/>
      <c r="QJH1421" s="333"/>
      <c r="QJI1421" s="333"/>
      <c r="QJJ1421" s="333"/>
      <c r="QJK1421" s="333"/>
      <c r="QJL1421" s="333"/>
      <c r="QJM1421" s="333"/>
      <c r="QJN1421" s="333"/>
      <c r="QJO1421" s="333"/>
      <c r="QJP1421" s="333"/>
      <c r="QJQ1421" s="333"/>
      <c r="QJR1421" s="333"/>
      <c r="QJS1421" s="333"/>
      <c r="QJT1421" s="333"/>
      <c r="QJU1421" s="333"/>
      <c r="QJV1421" s="333"/>
      <c r="QJW1421" s="333"/>
      <c r="QJX1421" s="333"/>
      <c r="QJY1421" s="333"/>
      <c r="QJZ1421" s="333"/>
      <c r="QKA1421" s="333"/>
      <c r="QKB1421" s="333"/>
      <c r="QKC1421" s="333"/>
      <c r="QKD1421" s="333"/>
      <c r="QKE1421" s="333"/>
      <c r="QKF1421" s="333"/>
      <c r="QKG1421" s="333"/>
      <c r="QKH1421" s="333"/>
      <c r="QKI1421" s="333"/>
      <c r="QKJ1421" s="333"/>
      <c r="QKK1421" s="333"/>
      <c r="QKL1421" s="333"/>
      <c r="QKM1421" s="333"/>
      <c r="QKN1421" s="333"/>
      <c r="QKO1421" s="333"/>
      <c r="QKP1421" s="333"/>
      <c r="QKQ1421" s="333"/>
      <c r="QKR1421" s="333"/>
      <c r="QKS1421" s="333"/>
      <c r="QKT1421" s="333"/>
      <c r="QKU1421" s="333"/>
      <c r="QKV1421" s="333"/>
      <c r="QKW1421" s="333"/>
      <c r="QKX1421" s="333"/>
      <c r="QKY1421" s="333"/>
      <c r="QKZ1421" s="333"/>
      <c r="QLA1421" s="333"/>
      <c r="QLB1421" s="333"/>
      <c r="QLC1421" s="333"/>
      <c r="QLD1421" s="333"/>
      <c r="QLE1421" s="333"/>
      <c r="QLF1421" s="333"/>
      <c r="QLG1421" s="333"/>
      <c r="QLH1421" s="333"/>
      <c r="QLI1421" s="333"/>
      <c r="QLJ1421" s="333"/>
      <c r="QLK1421" s="333"/>
      <c r="QLL1421" s="333"/>
      <c r="QLM1421" s="333"/>
      <c r="QLN1421" s="333"/>
      <c r="QLO1421" s="333"/>
      <c r="QLP1421" s="333"/>
      <c r="QLQ1421" s="333"/>
      <c r="QLR1421" s="333"/>
      <c r="QLS1421" s="333"/>
      <c r="QLT1421" s="333"/>
      <c r="QLU1421" s="333"/>
      <c r="QLV1421" s="333"/>
      <c r="QLW1421" s="333"/>
      <c r="QLX1421" s="333"/>
      <c r="QLY1421" s="333"/>
      <c r="QLZ1421" s="333"/>
      <c r="QMA1421" s="333"/>
      <c r="QMB1421" s="333"/>
      <c r="QMC1421" s="333"/>
      <c r="QMD1421" s="333"/>
      <c r="QME1421" s="333"/>
      <c r="QMF1421" s="333"/>
      <c r="QMG1421" s="333"/>
      <c r="QMH1421" s="333"/>
      <c r="QMI1421" s="333"/>
      <c r="QMJ1421" s="333"/>
      <c r="QMK1421" s="333"/>
      <c r="QML1421" s="333"/>
      <c r="QMM1421" s="333"/>
      <c r="QMN1421" s="333"/>
      <c r="QMO1421" s="333"/>
      <c r="QMP1421" s="333"/>
      <c r="QMQ1421" s="333"/>
      <c r="QMR1421" s="333"/>
      <c r="QMS1421" s="333"/>
      <c r="QMT1421" s="333"/>
      <c r="QMU1421" s="333"/>
      <c r="QMV1421" s="333"/>
      <c r="QMW1421" s="333"/>
      <c r="QMX1421" s="333"/>
      <c r="QMY1421" s="333"/>
      <c r="QMZ1421" s="333"/>
      <c r="QNA1421" s="333"/>
      <c r="QNB1421" s="333"/>
      <c r="QNC1421" s="333"/>
      <c r="QND1421" s="333"/>
      <c r="QNE1421" s="333"/>
      <c r="QNF1421" s="333"/>
      <c r="QNG1421" s="333"/>
      <c r="QNH1421" s="333"/>
      <c r="QNI1421" s="333"/>
      <c r="QNJ1421" s="333"/>
      <c r="QNK1421" s="333"/>
      <c r="QNL1421" s="333"/>
      <c r="QNM1421" s="333"/>
      <c r="QNN1421" s="333"/>
      <c r="QNO1421" s="333"/>
      <c r="QNP1421" s="333"/>
      <c r="QNQ1421" s="333"/>
      <c r="QNR1421" s="333"/>
      <c r="QNS1421" s="333"/>
      <c r="QNT1421" s="333"/>
      <c r="QNU1421" s="333"/>
      <c r="QNV1421" s="333"/>
      <c r="QNW1421" s="333"/>
      <c r="QNX1421" s="333"/>
      <c r="QNY1421" s="333"/>
      <c r="QNZ1421" s="333"/>
      <c r="QOA1421" s="333"/>
      <c r="QOB1421" s="333"/>
      <c r="QOC1421" s="333"/>
      <c r="QOD1421" s="333"/>
      <c r="QOE1421" s="333"/>
      <c r="QOF1421" s="333"/>
      <c r="QOG1421" s="333"/>
      <c r="QOH1421" s="333"/>
      <c r="QOI1421" s="333"/>
      <c r="QOJ1421" s="333"/>
      <c r="QOK1421" s="333"/>
      <c r="QOL1421" s="333"/>
      <c r="QOM1421" s="333"/>
      <c r="QON1421" s="333"/>
      <c r="QOO1421" s="333"/>
      <c r="QOP1421" s="333"/>
      <c r="QOQ1421" s="333"/>
      <c r="QOR1421" s="333"/>
      <c r="QOS1421" s="333"/>
      <c r="QOT1421" s="333"/>
      <c r="QOU1421" s="333"/>
      <c r="QOV1421" s="333"/>
      <c r="QOW1421" s="333"/>
      <c r="QOX1421" s="333"/>
      <c r="QOY1421" s="333"/>
      <c r="QOZ1421" s="333"/>
      <c r="QPA1421" s="333"/>
      <c r="QPB1421" s="333"/>
      <c r="QPC1421" s="333"/>
      <c r="QPD1421" s="333"/>
      <c r="QPE1421" s="333"/>
      <c r="QPF1421" s="333"/>
      <c r="QPG1421" s="333"/>
      <c r="QPH1421" s="333"/>
      <c r="QPI1421" s="333"/>
      <c r="QPJ1421" s="333"/>
      <c r="QPK1421" s="333"/>
      <c r="QPL1421" s="333"/>
      <c r="QPM1421" s="333"/>
      <c r="QPN1421" s="333"/>
      <c r="QPO1421" s="333"/>
      <c r="QPP1421" s="333"/>
      <c r="QPQ1421" s="333"/>
      <c r="QPR1421" s="333"/>
      <c r="QPS1421" s="333"/>
      <c r="QPT1421" s="333"/>
      <c r="QPU1421" s="333"/>
      <c r="QPV1421" s="333"/>
      <c r="QPW1421" s="333"/>
      <c r="QPX1421" s="333"/>
      <c r="QPY1421" s="333"/>
      <c r="QPZ1421" s="333"/>
      <c r="QQA1421" s="333"/>
      <c r="QQB1421" s="333"/>
      <c r="QQC1421" s="333"/>
      <c r="QQD1421" s="333"/>
      <c r="QQE1421" s="333"/>
      <c r="QQF1421" s="333"/>
      <c r="QQG1421" s="333"/>
      <c r="QQH1421" s="333"/>
      <c r="QQI1421" s="333"/>
      <c r="QQJ1421" s="333"/>
      <c r="QQK1421" s="333"/>
      <c r="QQL1421" s="333"/>
      <c r="QQM1421" s="333"/>
      <c r="QQN1421" s="333"/>
      <c r="QQO1421" s="333"/>
      <c r="QQP1421" s="333"/>
      <c r="QQQ1421" s="333"/>
      <c r="QQR1421" s="333"/>
      <c r="QQS1421" s="333"/>
      <c r="QQT1421" s="333"/>
      <c r="QQU1421" s="333"/>
      <c r="QQV1421" s="333"/>
      <c r="QQW1421" s="333"/>
      <c r="QQX1421" s="333"/>
      <c r="QQY1421" s="333"/>
      <c r="QQZ1421" s="333"/>
      <c r="QRA1421" s="333"/>
      <c r="QRB1421" s="333"/>
      <c r="QRC1421" s="333"/>
      <c r="QRD1421" s="333"/>
      <c r="QRE1421" s="333"/>
      <c r="QRF1421" s="333"/>
      <c r="QRG1421" s="333"/>
      <c r="QRH1421" s="333"/>
      <c r="QRI1421" s="333"/>
      <c r="QRJ1421" s="333"/>
      <c r="QRK1421" s="333"/>
      <c r="QRL1421" s="333"/>
      <c r="QRM1421" s="333"/>
      <c r="QRN1421" s="333"/>
      <c r="QRO1421" s="333"/>
      <c r="QRP1421" s="333"/>
      <c r="QRQ1421" s="333"/>
      <c r="QRR1421" s="333"/>
      <c r="QRS1421" s="333"/>
      <c r="QRT1421" s="333"/>
      <c r="QRU1421" s="333"/>
      <c r="QRV1421" s="333"/>
      <c r="QRW1421" s="333"/>
      <c r="QRX1421" s="333"/>
      <c r="QRY1421" s="333"/>
      <c r="QRZ1421" s="333"/>
      <c r="QSA1421" s="333"/>
      <c r="QSB1421" s="333"/>
      <c r="QSC1421" s="333"/>
      <c r="QSD1421" s="333"/>
      <c r="QSE1421" s="333"/>
      <c r="QSF1421" s="333"/>
      <c r="QSG1421" s="333"/>
      <c r="QSH1421" s="333"/>
      <c r="QSI1421" s="333"/>
      <c r="QSJ1421" s="333"/>
      <c r="QSK1421" s="333"/>
      <c r="QSL1421" s="333"/>
      <c r="QSM1421" s="333"/>
      <c r="QSN1421" s="333"/>
      <c r="QSO1421" s="333"/>
      <c r="QSP1421" s="333"/>
      <c r="QSQ1421" s="333"/>
      <c r="QSR1421" s="333"/>
      <c r="QSS1421" s="333"/>
      <c r="QST1421" s="333"/>
      <c r="QSU1421" s="333"/>
      <c r="QSV1421" s="333"/>
      <c r="QSW1421" s="333"/>
      <c r="QSX1421" s="333"/>
      <c r="QSY1421" s="333"/>
      <c r="QSZ1421" s="333"/>
      <c r="QTA1421" s="333"/>
      <c r="QTB1421" s="333"/>
      <c r="QTC1421" s="333"/>
      <c r="QTD1421" s="333"/>
      <c r="QTE1421" s="333"/>
      <c r="QTF1421" s="333"/>
      <c r="QTG1421" s="333"/>
      <c r="QTH1421" s="333"/>
      <c r="QTI1421" s="333"/>
      <c r="QTJ1421" s="333"/>
      <c r="QTK1421" s="333"/>
      <c r="QTL1421" s="333"/>
      <c r="QTM1421" s="333"/>
      <c r="QTN1421" s="333"/>
      <c r="QTO1421" s="333"/>
      <c r="QTP1421" s="333"/>
      <c r="QTQ1421" s="333"/>
      <c r="QTR1421" s="333"/>
      <c r="QTS1421" s="333"/>
      <c r="QTT1421" s="333"/>
      <c r="QTU1421" s="333"/>
      <c r="QTV1421" s="333"/>
      <c r="QTW1421" s="333"/>
      <c r="QTX1421" s="333"/>
      <c r="QTY1421" s="333"/>
      <c r="QTZ1421" s="333"/>
      <c r="QUA1421" s="333"/>
      <c r="QUB1421" s="333"/>
      <c r="QUC1421" s="333"/>
      <c r="QUD1421" s="333"/>
      <c r="QUE1421" s="333"/>
      <c r="QUF1421" s="333"/>
      <c r="QUG1421" s="333"/>
      <c r="QUH1421" s="333"/>
      <c r="QUI1421" s="333"/>
      <c r="QUJ1421" s="333"/>
      <c r="QUK1421" s="333"/>
      <c r="QUL1421" s="333"/>
      <c r="QUM1421" s="333"/>
      <c r="QUN1421" s="333"/>
      <c r="QUO1421" s="333"/>
      <c r="QUP1421" s="333"/>
      <c r="QUQ1421" s="333"/>
      <c r="QUR1421" s="333"/>
      <c r="QUS1421" s="333"/>
      <c r="QUT1421" s="333"/>
      <c r="QUU1421" s="333"/>
      <c r="QUV1421" s="333"/>
      <c r="QUW1421" s="333"/>
      <c r="QUX1421" s="333"/>
      <c r="QUY1421" s="333"/>
      <c r="QUZ1421" s="333"/>
      <c r="QVA1421" s="333"/>
      <c r="QVB1421" s="333"/>
      <c r="QVC1421" s="333"/>
      <c r="QVD1421" s="333"/>
      <c r="QVE1421" s="333"/>
      <c r="QVF1421" s="333"/>
      <c r="QVG1421" s="333"/>
      <c r="QVH1421" s="333"/>
      <c r="QVI1421" s="333"/>
      <c r="QVJ1421" s="333"/>
      <c r="QVK1421" s="333"/>
      <c r="QVL1421" s="333"/>
      <c r="QVM1421" s="333"/>
      <c r="QVN1421" s="333"/>
      <c r="QVO1421" s="333"/>
      <c r="QVP1421" s="333"/>
      <c r="QVQ1421" s="333"/>
      <c r="QVR1421" s="333"/>
      <c r="QVS1421" s="333"/>
      <c r="QVT1421" s="333"/>
      <c r="QVU1421" s="333"/>
      <c r="QVV1421" s="333"/>
      <c r="QVW1421" s="333"/>
      <c r="QVX1421" s="333"/>
      <c r="QVY1421" s="333"/>
      <c r="QVZ1421" s="333"/>
      <c r="QWA1421" s="333"/>
      <c r="QWB1421" s="333"/>
      <c r="QWC1421" s="333"/>
      <c r="QWD1421" s="333"/>
      <c r="QWE1421" s="333"/>
      <c r="QWF1421" s="333"/>
      <c r="QWG1421" s="333"/>
      <c r="QWH1421" s="333"/>
      <c r="QWI1421" s="333"/>
      <c r="QWJ1421" s="333"/>
      <c r="QWK1421" s="333"/>
      <c r="QWL1421" s="333"/>
      <c r="QWM1421" s="333"/>
      <c r="QWN1421" s="333"/>
      <c r="QWO1421" s="333"/>
      <c r="QWP1421" s="333"/>
      <c r="QWQ1421" s="333"/>
      <c r="QWR1421" s="333"/>
      <c r="QWS1421" s="333"/>
      <c r="QWT1421" s="333"/>
      <c r="QWU1421" s="333"/>
      <c r="QWV1421" s="333"/>
      <c r="QWW1421" s="333"/>
      <c r="QWX1421" s="333"/>
      <c r="QWY1421" s="333"/>
      <c r="QWZ1421" s="333"/>
      <c r="QXA1421" s="333"/>
      <c r="QXB1421" s="333"/>
      <c r="QXC1421" s="333"/>
      <c r="QXD1421" s="333"/>
      <c r="QXE1421" s="333"/>
      <c r="QXF1421" s="333"/>
      <c r="QXG1421" s="333"/>
      <c r="QXH1421" s="333"/>
      <c r="QXI1421" s="333"/>
      <c r="QXJ1421" s="333"/>
      <c r="QXK1421" s="333"/>
      <c r="QXL1421" s="333"/>
      <c r="QXM1421" s="333"/>
      <c r="QXN1421" s="333"/>
      <c r="QXO1421" s="333"/>
      <c r="QXP1421" s="333"/>
      <c r="QXQ1421" s="333"/>
      <c r="QXR1421" s="333"/>
      <c r="QXS1421" s="333"/>
      <c r="QXT1421" s="333"/>
      <c r="QXU1421" s="333"/>
      <c r="QXV1421" s="333"/>
      <c r="QXW1421" s="333"/>
      <c r="QXX1421" s="333"/>
      <c r="QXY1421" s="333"/>
      <c r="QXZ1421" s="333"/>
      <c r="QYA1421" s="333"/>
      <c r="QYB1421" s="333"/>
      <c r="QYC1421" s="333"/>
      <c r="QYD1421" s="333"/>
      <c r="QYE1421" s="333"/>
      <c r="QYF1421" s="333"/>
      <c r="QYG1421" s="333"/>
      <c r="QYH1421" s="333"/>
      <c r="QYI1421" s="333"/>
      <c r="QYJ1421" s="333"/>
      <c r="QYK1421" s="333"/>
      <c r="QYL1421" s="333"/>
      <c r="QYM1421" s="333"/>
      <c r="QYN1421" s="333"/>
      <c r="QYO1421" s="333"/>
      <c r="QYP1421" s="333"/>
      <c r="QYQ1421" s="333"/>
      <c r="QYR1421" s="333"/>
      <c r="QYS1421" s="333"/>
      <c r="QYT1421" s="333"/>
      <c r="QYU1421" s="333"/>
      <c r="QYV1421" s="333"/>
      <c r="QYW1421" s="333"/>
      <c r="QYX1421" s="333"/>
      <c r="QYY1421" s="333"/>
      <c r="QYZ1421" s="333"/>
      <c r="QZA1421" s="333"/>
      <c r="QZB1421" s="333"/>
      <c r="QZC1421" s="333"/>
      <c r="QZD1421" s="333"/>
      <c r="QZE1421" s="333"/>
      <c r="QZF1421" s="333"/>
      <c r="QZG1421" s="333"/>
      <c r="QZH1421" s="333"/>
      <c r="QZI1421" s="333"/>
      <c r="QZJ1421" s="333"/>
      <c r="QZK1421" s="333"/>
      <c r="QZL1421" s="333"/>
      <c r="QZM1421" s="333"/>
      <c r="QZN1421" s="333"/>
      <c r="QZO1421" s="333"/>
      <c r="QZP1421" s="333"/>
      <c r="QZQ1421" s="333"/>
      <c r="QZR1421" s="333"/>
      <c r="QZS1421" s="333"/>
      <c r="QZT1421" s="333"/>
      <c r="QZU1421" s="333"/>
      <c r="QZV1421" s="333"/>
      <c r="QZW1421" s="333"/>
      <c r="QZX1421" s="333"/>
      <c r="QZY1421" s="333"/>
      <c r="QZZ1421" s="333"/>
      <c r="RAA1421" s="333"/>
      <c r="RAB1421" s="333"/>
      <c r="RAC1421" s="333"/>
      <c r="RAD1421" s="333"/>
      <c r="RAE1421" s="333"/>
      <c r="RAF1421" s="333"/>
      <c r="RAG1421" s="333"/>
      <c r="RAH1421" s="333"/>
      <c r="RAI1421" s="333"/>
      <c r="RAJ1421" s="333"/>
      <c r="RAK1421" s="333"/>
      <c r="RAL1421" s="333"/>
      <c r="RAM1421" s="333"/>
      <c r="RAN1421" s="333"/>
      <c r="RAO1421" s="333"/>
      <c r="RAP1421" s="333"/>
      <c r="RAQ1421" s="333"/>
      <c r="RAR1421" s="333"/>
      <c r="RAS1421" s="333"/>
      <c r="RAT1421" s="333"/>
      <c r="RAU1421" s="333"/>
      <c r="RAV1421" s="333"/>
      <c r="RAW1421" s="333"/>
      <c r="RAX1421" s="333"/>
      <c r="RAY1421" s="333"/>
      <c r="RAZ1421" s="333"/>
      <c r="RBA1421" s="333"/>
      <c r="RBB1421" s="333"/>
      <c r="RBC1421" s="333"/>
      <c r="RBD1421" s="333"/>
      <c r="RBE1421" s="333"/>
      <c r="RBF1421" s="333"/>
      <c r="RBG1421" s="333"/>
      <c r="RBH1421" s="333"/>
      <c r="RBI1421" s="333"/>
      <c r="RBJ1421" s="333"/>
      <c r="RBK1421" s="333"/>
      <c r="RBL1421" s="333"/>
      <c r="RBM1421" s="333"/>
      <c r="RBN1421" s="333"/>
      <c r="RBO1421" s="333"/>
      <c r="RBP1421" s="333"/>
      <c r="RBQ1421" s="333"/>
      <c r="RBR1421" s="333"/>
      <c r="RBS1421" s="333"/>
      <c r="RBT1421" s="333"/>
      <c r="RBU1421" s="333"/>
      <c r="RBV1421" s="333"/>
      <c r="RBW1421" s="333"/>
      <c r="RBX1421" s="333"/>
      <c r="RBY1421" s="333"/>
      <c r="RBZ1421" s="333"/>
      <c r="RCA1421" s="333"/>
      <c r="RCB1421" s="333"/>
      <c r="RCC1421" s="333"/>
      <c r="RCD1421" s="333"/>
      <c r="RCE1421" s="333"/>
      <c r="RCF1421" s="333"/>
      <c r="RCG1421" s="333"/>
      <c r="RCH1421" s="333"/>
      <c r="RCI1421" s="333"/>
      <c r="RCJ1421" s="333"/>
      <c r="RCK1421" s="333"/>
      <c r="RCL1421" s="333"/>
      <c r="RCM1421" s="333"/>
      <c r="RCN1421" s="333"/>
      <c r="RCO1421" s="333"/>
      <c r="RCP1421" s="333"/>
      <c r="RCQ1421" s="333"/>
      <c r="RCR1421" s="333"/>
      <c r="RCS1421" s="333"/>
      <c r="RCT1421" s="333"/>
      <c r="RCU1421" s="333"/>
      <c r="RCV1421" s="333"/>
      <c r="RCW1421" s="333"/>
      <c r="RCX1421" s="333"/>
      <c r="RCY1421" s="333"/>
      <c r="RCZ1421" s="333"/>
      <c r="RDA1421" s="333"/>
      <c r="RDB1421" s="333"/>
      <c r="RDC1421" s="333"/>
      <c r="RDD1421" s="333"/>
      <c r="RDE1421" s="333"/>
      <c r="RDF1421" s="333"/>
      <c r="RDG1421" s="333"/>
      <c r="RDH1421" s="333"/>
      <c r="RDI1421" s="333"/>
      <c r="RDJ1421" s="333"/>
      <c r="RDK1421" s="333"/>
      <c r="RDL1421" s="333"/>
      <c r="RDM1421" s="333"/>
      <c r="RDN1421" s="333"/>
      <c r="RDO1421" s="333"/>
      <c r="RDP1421" s="333"/>
      <c r="RDQ1421" s="333"/>
      <c r="RDR1421" s="333"/>
      <c r="RDS1421" s="333"/>
      <c r="RDT1421" s="333"/>
      <c r="RDU1421" s="333"/>
      <c r="RDV1421" s="333"/>
      <c r="RDW1421" s="333"/>
      <c r="RDX1421" s="333"/>
      <c r="RDY1421" s="333"/>
      <c r="RDZ1421" s="333"/>
      <c r="REA1421" s="333"/>
      <c r="REB1421" s="333"/>
      <c r="REC1421" s="333"/>
      <c r="RED1421" s="333"/>
      <c r="REE1421" s="333"/>
      <c r="REF1421" s="333"/>
      <c r="REG1421" s="333"/>
      <c r="REH1421" s="333"/>
      <c r="REI1421" s="333"/>
      <c r="REJ1421" s="333"/>
      <c r="REK1421" s="333"/>
      <c r="REL1421" s="333"/>
      <c r="REM1421" s="333"/>
      <c r="REN1421" s="333"/>
      <c r="REO1421" s="333"/>
      <c r="REP1421" s="333"/>
      <c r="REQ1421" s="333"/>
      <c r="RER1421" s="333"/>
      <c r="RES1421" s="333"/>
      <c r="RET1421" s="333"/>
      <c r="REU1421" s="333"/>
      <c r="REV1421" s="333"/>
      <c r="REW1421" s="333"/>
      <c r="REX1421" s="333"/>
      <c r="REY1421" s="333"/>
      <c r="REZ1421" s="333"/>
      <c r="RFA1421" s="333"/>
      <c r="RFB1421" s="333"/>
      <c r="RFC1421" s="333"/>
      <c r="RFD1421" s="333"/>
      <c r="RFE1421" s="333"/>
      <c r="RFF1421" s="333"/>
      <c r="RFG1421" s="333"/>
      <c r="RFH1421" s="333"/>
      <c r="RFI1421" s="333"/>
      <c r="RFJ1421" s="333"/>
      <c r="RFK1421" s="333"/>
      <c r="RFL1421" s="333"/>
      <c r="RFM1421" s="333"/>
      <c r="RFN1421" s="333"/>
      <c r="RFO1421" s="333"/>
      <c r="RFP1421" s="333"/>
      <c r="RFQ1421" s="333"/>
      <c r="RFR1421" s="333"/>
      <c r="RFS1421" s="333"/>
      <c r="RFT1421" s="333"/>
      <c r="RFU1421" s="333"/>
      <c r="RFV1421" s="333"/>
      <c r="RFW1421" s="333"/>
      <c r="RFX1421" s="333"/>
      <c r="RFY1421" s="333"/>
      <c r="RFZ1421" s="333"/>
      <c r="RGA1421" s="333"/>
      <c r="RGB1421" s="333"/>
      <c r="RGC1421" s="333"/>
      <c r="RGD1421" s="333"/>
      <c r="RGE1421" s="333"/>
      <c r="RGF1421" s="333"/>
      <c r="RGG1421" s="333"/>
      <c r="RGH1421" s="333"/>
      <c r="RGI1421" s="333"/>
      <c r="RGJ1421" s="333"/>
      <c r="RGK1421" s="333"/>
      <c r="RGL1421" s="333"/>
      <c r="RGM1421" s="333"/>
      <c r="RGN1421" s="333"/>
      <c r="RGO1421" s="333"/>
      <c r="RGP1421" s="333"/>
      <c r="RGQ1421" s="333"/>
      <c r="RGR1421" s="333"/>
      <c r="RGS1421" s="333"/>
      <c r="RGT1421" s="333"/>
      <c r="RGU1421" s="333"/>
      <c r="RGV1421" s="333"/>
      <c r="RGW1421" s="333"/>
      <c r="RGX1421" s="333"/>
      <c r="RGY1421" s="333"/>
      <c r="RGZ1421" s="333"/>
      <c r="RHA1421" s="333"/>
      <c r="RHB1421" s="333"/>
      <c r="RHC1421" s="333"/>
      <c r="RHD1421" s="333"/>
      <c r="RHE1421" s="333"/>
      <c r="RHF1421" s="333"/>
      <c r="RHG1421" s="333"/>
      <c r="RHH1421" s="333"/>
      <c r="RHI1421" s="333"/>
      <c r="RHJ1421" s="333"/>
      <c r="RHK1421" s="333"/>
      <c r="RHL1421" s="333"/>
      <c r="RHM1421" s="333"/>
      <c r="RHN1421" s="333"/>
      <c r="RHO1421" s="333"/>
      <c r="RHP1421" s="333"/>
      <c r="RHQ1421" s="333"/>
      <c r="RHR1421" s="333"/>
      <c r="RHS1421" s="333"/>
      <c r="RHT1421" s="333"/>
      <c r="RHU1421" s="333"/>
      <c r="RHV1421" s="333"/>
      <c r="RHW1421" s="333"/>
      <c r="RHX1421" s="333"/>
      <c r="RHY1421" s="333"/>
      <c r="RHZ1421" s="333"/>
      <c r="RIA1421" s="333"/>
      <c r="RIB1421" s="333"/>
      <c r="RIC1421" s="333"/>
      <c r="RID1421" s="333"/>
      <c r="RIE1421" s="333"/>
      <c r="RIF1421" s="333"/>
      <c r="RIG1421" s="333"/>
      <c r="RIH1421" s="333"/>
      <c r="RII1421" s="333"/>
      <c r="RIJ1421" s="333"/>
      <c r="RIK1421" s="333"/>
      <c r="RIL1421" s="333"/>
      <c r="RIM1421" s="333"/>
      <c r="RIN1421" s="333"/>
      <c r="RIO1421" s="333"/>
      <c r="RIP1421" s="333"/>
      <c r="RIQ1421" s="333"/>
      <c r="RIR1421" s="333"/>
      <c r="RIS1421" s="333"/>
      <c r="RIT1421" s="333"/>
      <c r="RIU1421" s="333"/>
      <c r="RIV1421" s="333"/>
      <c r="RIW1421" s="333"/>
      <c r="RIX1421" s="333"/>
      <c r="RIY1421" s="333"/>
      <c r="RIZ1421" s="333"/>
      <c r="RJA1421" s="333"/>
      <c r="RJB1421" s="333"/>
      <c r="RJC1421" s="333"/>
      <c r="RJD1421" s="333"/>
      <c r="RJE1421" s="333"/>
      <c r="RJF1421" s="333"/>
      <c r="RJG1421" s="333"/>
      <c r="RJH1421" s="333"/>
      <c r="RJI1421" s="333"/>
      <c r="RJJ1421" s="333"/>
      <c r="RJK1421" s="333"/>
      <c r="RJL1421" s="333"/>
      <c r="RJM1421" s="333"/>
      <c r="RJN1421" s="333"/>
      <c r="RJO1421" s="333"/>
      <c r="RJP1421" s="333"/>
      <c r="RJQ1421" s="333"/>
      <c r="RJR1421" s="333"/>
      <c r="RJS1421" s="333"/>
      <c r="RJT1421" s="333"/>
      <c r="RJU1421" s="333"/>
      <c r="RJV1421" s="333"/>
      <c r="RJW1421" s="333"/>
      <c r="RJX1421" s="333"/>
      <c r="RJY1421" s="333"/>
      <c r="RJZ1421" s="333"/>
      <c r="RKA1421" s="333"/>
      <c r="RKB1421" s="333"/>
      <c r="RKC1421" s="333"/>
      <c r="RKD1421" s="333"/>
      <c r="RKE1421" s="333"/>
      <c r="RKF1421" s="333"/>
      <c r="RKG1421" s="333"/>
      <c r="RKH1421" s="333"/>
      <c r="RKI1421" s="333"/>
      <c r="RKJ1421" s="333"/>
      <c r="RKK1421" s="333"/>
      <c r="RKL1421" s="333"/>
      <c r="RKM1421" s="333"/>
      <c r="RKN1421" s="333"/>
      <c r="RKO1421" s="333"/>
      <c r="RKP1421" s="333"/>
      <c r="RKQ1421" s="333"/>
      <c r="RKR1421" s="333"/>
      <c r="RKS1421" s="333"/>
      <c r="RKT1421" s="333"/>
      <c r="RKU1421" s="333"/>
      <c r="RKV1421" s="333"/>
      <c r="RKW1421" s="333"/>
      <c r="RKX1421" s="333"/>
      <c r="RKY1421" s="333"/>
      <c r="RKZ1421" s="333"/>
      <c r="RLA1421" s="333"/>
      <c r="RLB1421" s="333"/>
      <c r="RLC1421" s="333"/>
      <c r="RLD1421" s="333"/>
      <c r="RLE1421" s="333"/>
      <c r="RLF1421" s="333"/>
      <c r="RLG1421" s="333"/>
      <c r="RLH1421" s="333"/>
      <c r="RLI1421" s="333"/>
      <c r="RLJ1421" s="333"/>
      <c r="RLK1421" s="333"/>
      <c r="RLL1421" s="333"/>
      <c r="RLM1421" s="333"/>
      <c r="RLN1421" s="333"/>
      <c r="RLO1421" s="333"/>
      <c r="RLP1421" s="333"/>
      <c r="RLQ1421" s="333"/>
      <c r="RLR1421" s="333"/>
      <c r="RLS1421" s="333"/>
      <c r="RLT1421" s="333"/>
      <c r="RLU1421" s="333"/>
      <c r="RLV1421" s="333"/>
      <c r="RLW1421" s="333"/>
      <c r="RLX1421" s="333"/>
      <c r="RLY1421" s="333"/>
      <c r="RLZ1421" s="333"/>
      <c r="RMA1421" s="333"/>
      <c r="RMB1421" s="333"/>
      <c r="RMC1421" s="333"/>
      <c r="RMD1421" s="333"/>
      <c r="RME1421" s="333"/>
      <c r="RMF1421" s="333"/>
      <c r="RMG1421" s="333"/>
      <c r="RMH1421" s="333"/>
      <c r="RMI1421" s="333"/>
      <c r="RMJ1421" s="333"/>
      <c r="RMK1421" s="333"/>
      <c r="RML1421" s="333"/>
      <c r="RMM1421" s="333"/>
      <c r="RMN1421" s="333"/>
      <c r="RMO1421" s="333"/>
      <c r="RMP1421" s="333"/>
      <c r="RMQ1421" s="333"/>
      <c r="RMR1421" s="333"/>
      <c r="RMS1421" s="333"/>
      <c r="RMT1421" s="333"/>
      <c r="RMU1421" s="333"/>
      <c r="RMV1421" s="333"/>
      <c r="RMW1421" s="333"/>
      <c r="RMX1421" s="333"/>
      <c r="RMY1421" s="333"/>
      <c r="RMZ1421" s="333"/>
      <c r="RNA1421" s="333"/>
      <c r="RNB1421" s="333"/>
      <c r="RNC1421" s="333"/>
      <c r="RND1421" s="333"/>
      <c r="RNE1421" s="333"/>
      <c r="RNF1421" s="333"/>
      <c r="RNG1421" s="333"/>
      <c r="RNH1421" s="333"/>
      <c r="RNI1421" s="333"/>
      <c r="RNJ1421" s="333"/>
      <c r="RNK1421" s="333"/>
      <c r="RNL1421" s="333"/>
      <c r="RNM1421" s="333"/>
      <c r="RNN1421" s="333"/>
      <c r="RNO1421" s="333"/>
      <c r="RNP1421" s="333"/>
      <c r="RNQ1421" s="333"/>
      <c r="RNR1421" s="333"/>
      <c r="RNS1421" s="333"/>
      <c r="RNT1421" s="333"/>
      <c r="RNU1421" s="333"/>
      <c r="RNV1421" s="333"/>
      <c r="RNW1421" s="333"/>
      <c r="RNX1421" s="333"/>
      <c r="RNY1421" s="333"/>
      <c r="RNZ1421" s="333"/>
      <c r="ROA1421" s="333"/>
      <c r="ROB1421" s="333"/>
      <c r="ROC1421" s="333"/>
      <c r="ROD1421" s="333"/>
      <c r="ROE1421" s="333"/>
      <c r="ROF1421" s="333"/>
      <c r="ROG1421" s="333"/>
      <c r="ROH1421" s="333"/>
      <c r="ROI1421" s="333"/>
      <c r="ROJ1421" s="333"/>
      <c r="ROK1421" s="333"/>
      <c r="ROL1421" s="333"/>
      <c r="ROM1421" s="333"/>
      <c r="RON1421" s="333"/>
      <c r="ROO1421" s="333"/>
      <c r="ROP1421" s="333"/>
      <c r="ROQ1421" s="333"/>
      <c r="ROR1421" s="333"/>
      <c r="ROS1421" s="333"/>
      <c r="ROT1421" s="333"/>
      <c r="ROU1421" s="333"/>
      <c r="ROV1421" s="333"/>
      <c r="ROW1421" s="333"/>
      <c r="ROX1421" s="333"/>
      <c r="ROY1421" s="333"/>
      <c r="ROZ1421" s="333"/>
      <c r="RPA1421" s="333"/>
      <c r="RPB1421" s="333"/>
      <c r="RPC1421" s="333"/>
      <c r="RPD1421" s="333"/>
      <c r="RPE1421" s="333"/>
      <c r="RPF1421" s="333"/>
      <c r="RPG1421" s="333"/>
      <c r="RPH1421" s="333"/>
      <c r="RPI1421" s="333"/>
      <c r="RPJ1421" s="333"/>
      <c r="RPK1421" s="333"/>
      <c r="RPL1421" s="333"/>
      <c r="RPM1421" s="333"/>
      <c r="RPN1421" s="333"/>
      <c r="RPO1421" s="333"/>
      <c r="RPP1421" s="333"/>
      <c r="RPQ1421" s="333"/>
      <c r="RPR1421" s="333"/>
      <c r="RPS1421" s="333"/>
      <c r="RPT1421" s="333"/>
      <c r="RPU1421" s="333"/>
      <c r="RPV1421" s="333"/>
      <c r="RPW1421" s="333"/>
      <c r="RPX1421" s="333"/>
      <c r="RPY1421" s="333"/>
      <c r="RPZ1421" s="333"/>
      <c r="RQA1421" s="333"/>
      <c r="RQB1421" s="333"/>
      <c r="RQC1421" s="333"/>
      <c r="RQD1421" s="333"/>
      <c r="RQE1421" s="333"/>
      <c r="RQF1421" s="333"/>
      <c r="RQG1421" s="333"/>
      <c r="RQH1421" s="333"/>
      <c r="RQI1421" s="333"/>
      <c r="RQJ1421" s="333"/>
      <c r="RQK1421" s="333"/>
      <c r="RQL1421" s="333"/>
      <c r="RQM1421" s="333"/>
      <c r="RQN1421" s="333"/>
      <c r="RQO1421" s="333"/>
      <c r="RQP1421" s="333"/>
      <c r="RQQ1421" s="333"/>
      <c r="RQR1421" s="333"/>
      <c r="RQS1421" s="333"/>
      <c r="RQT1421" s="333"/>
      <c r="RQU1421" s="333"/>
      <c r="RQV1421" s="333"/>
      <c r="RQW1421" s="333"/>
      <c r="RQX1421" s="333"/>
      <c r="RQY1421" s="333"/>
      <c r="RQZ1421" s="333"/>
      <c r="RRA1421" s="333"/>
      <c r="RRB1421" s="333"/>
      <c r="RRC1421" s="333"/>
      <c r="RRD1421" s="333"/>
      <c r="RRE1421" s="333"/>
      <c r="RRF1421" s="333"/>
      <c r="RRG1421" s="333"/>
      <c r="RRH1421" s="333"/>
      <c r="RRI1421" s="333"/>
      <c r="RRJ1421" s="333"/>
      <c r="RRK1421" s="333"/>
      <c r="RRL1421" s="333"/>
      <c r="RRM1421" s="333"/>
      <c r="RRN1421" s="333"/>
      <c r="RRO1421" s="333"/>
      <c r="RRP1421" s="333"/>
      <c r="RRQ1421" s="333"/>
      <c r="RRR1421" s="333"/>
      <c r="RRS1421" s="333"/>
      <c r="RRT1421" s="333"/>
      <c r="RRU1421" s="333"/>
      <c r="RRV1421" s="333"/>
      <c r="RRW1421" s="333"/>
      <c r="RRX1421" s="333"/>
      <c r="RRY1421" s="333"/>
      <c r="RRZ1421" s="333"/>
      <c r="RSA1421" s="333"/>
      <c r="RSB1421" s="333"/>
      <c r="RSC1421" s="333"/>
      <c r="RSD1421" s="333"/>
      <c r="RSE1421" s="333"/>
      <c r="RSF1421" s="333"/>
      <c r="RSG1421" s="333"/>
      <c r="RSH1421" s="333"/>
      <c r="RSI1421" s="333"/>
      <c r="RSJ1421" s="333"/>
      <c r="RSK1421" s="333"/>
      <c r="RSL1421" s="333"/>
      <c r="RSM1421" s="333"/>
      <c r="RSN1421" s="333"/>
      <c r="RSO1421" s="333"/>
      <c r="RSP1421" s="333"/>
      <c r="RSQ1421" s="333"/>
      <c r="RSR1421" s="333"/>
      <c r="RSS1421" s="333"/>
      <c r="RST1421" s="333"/>
      <c r="RSU1421" s="333"/>
      <c r="RSV1421" s="333"/>
      <c r="RSW1421" s="333"/>
      <c r="RSX1421" s="333"/>
      <c r="RSY1421" s="333"/>
      <c r="RSZ1421" s="333"/>
      <c r="RTA1421" s="333"/>
      <c r="RTB1421" s="333"/>
      <c r="RTC1421" s="333"/>
      <c r="RTD1421" s="333"/>
      <c r="RTE1421" s="333"/>
      <c r="RTF1421" s="333"/>
      <c r="RTG1421" s="333"/>
      <c r="RTH1421" s="333"/>
      <c r="RTI1421" s="333"/>
      <c r="RTJ1421" s="333"/>
      <c r="RTK1421" s="333"/>
      <c r="RTL1421" s="333"/>
      <c r="RTM1421" s="333"/>
      <c r="RTN1421" s="333"/>
      <c r="RTO1421" s="333"/>
      <c r="RTP1421" s="333"/>
      <c r="RTQ1421" s="333"/>
      <c r="RTR1421" s="333"/>
      <c r="RTS1421" s="333"/>
      <c r="RTT1421" s="333"/>
      <c r="RTU1421" s="333"/>
      <c r="RTV1421" s="333"/>
      <c r="RTW1421" s="333"/>
      <c r="RTX1421" s="333"/>
      <c r="RTY1421" s="333"/>
      <c r="RTZ1421" s="333"/>
      <c r="RUA1421" s="333"/>
      <c r="RUB1421" s="333"/>
      <c r="RUC1421" s="333"/>
      <c r="RUD1421" s="333"/>
      <c r="RUE1421" s="333"/>
      <c r="RUF1421" s="333"/>
      <c r="RUG1421" s="333"/>
      <c r="RUH1421" s="333"/>
      <c r="RUI1421" s="333"/>
      <c r="RUJ1421" s="333"/>
      <c r="RUK1421" s="333"/>
      <c r="RUL1421" s="333"/>
      <c r="RUM1421" s="333"/>
      <c r="RUN1421" s="333"/>
      <c r="RUO1421" s="333"/>
      <c r="RUP1421" s="333"/>
      <c r="RUQ1421" s="333"/>
      <c r="RUR1421" s="333"/>
      <c r="RUS1421" s="333"/>
      <c r="RUT1421" s="333"/>
      <c r="RUU1421" s="333"/>
      <c r="RUV1421" s="333"/>
      <c r="RUW1421" s="333"/>
      <c r="RUX1421" s="333"/>
      <c r="RUY1421" s="333"/>
      <c r="RUZ1421" s="333"/>
      <c r="RVA1421" s="333"/>
      <c r="RVB1421" s="333"/>
      <c r="RVC1421" s="333"/>
      <c r="RVD1421" s="333"/>
      <c r="RVE1421" s="333"/>
      <c r="RVF1421" s="333"/>
      <c r="RVG1421" s="333"/>
      <c r="RVH1421" s="333"/>
      <c r="RVI1421" s="333"/>
      <c r="RVJ1421" s="333"/>
      <c r="RVK1421" s="333"/>
      <c r="RVL1421" s="333"/>
      <c r="RVM1421" s="333"/>
      <c r="RVN1421" s="333"/>
      <c r="RVO1421" s="333"/>
      <c r="RVP1421" s="333"/>
      <c r="RVQ1421" s="333"/>
      <c r="RVR1421" s="333"/>
      <c r="RVS1421" s="333"/>
      <c r="RVT1421" s="333"/>
      <c r="RVU1421" s="333"/>
      <c r="RVV1421" s="333"/>
      <c r="RVW1421" s="333"/>
      <c r="RVX1421" s="333"/>
      <c r="RVY1421" s="333"/>
      <c r="RVZ1421" s="333"/>
      <c r="RWA1421" s="333"/>
      <c r="RWB1421" s="333"/>
      <c r="RWC1421" s="333"/>
      <c r="RWD1421" s="333"/>
      <c r="RWE1421" s="333"/>
      <c r="RWF1421" s="333"/>
      <c r="RWG1421" s="333"/>
      <c r="RWH1421" s="333"/>
      <c r="RWI1421" s="333"/>
      <c r="RWJ1421" s="333"/>
      <c r="RWK1421" s="333"/>
      <c r="RWL1421" s="333"/>
      <c r="RWM1421" s="333"/>
      <c r="RWN1421" s="333"/>
      <c r="RWO1421" s="333"/>
      <c r="RWP1421" s="333"/>
      <c r="RWQ1421" s="333"/>
      <c r="RWR1421" s="333"/>
      <c r="RWS1421" s="333"/>
      <c r="RWT1421" s="333"/>
      <c r="RWU1421" s="333"/>
      <c r="RWV1421" s="333"/>
      <c r="RWW1421" s="333"/>
      <c r="RWX1421" s="333"/>
      <c r="RWY1421" s="333"/>
      <c r="RWZ1421" s="333"/>
      <c r="RXA1421" s="333"/>
      <c r="RXB1421" s="333"/>
      <c r="RXC1421" s="333"/>
      <c r="RXD1421" s="333"/>
      <c r="RXE1421" s="333"/>
      <c r="RXF1421" s="333"/>
      <c r="RXG1421" s="333"/>
      <c r="RXH1421" s="333"/>
      <c r="RXI1421" s="333"/>
      <c r="RXJ1421" s="333"/>
      <c r="RXK1421" s="333"/>
      <c r="RXL1421" s="333"/>
      <c r="RXM1421" s="333"/>
      <c r="RXN1421" s="333"/>
      <c r="RXO1421" s="333"/>
      <c r="RXP1421" s="333"/>
      <c r="RXQ1421" s="333"/>
      <c r="RXR1421" s="333"/>
      <c r="RXS1421" s="333"/>
      <c r="RXT1421" s="333"/>
      <c r="RXU1421" s="333"/>
      <c r="RXV1421" s="333"/>
      <c r="RXW1421" s="333"/>
      <c r="RXX1421" s="333"/>
      <c r="RXY1421" s="333"/>
      <c r="RXZ1421" s="333"/>
      <c r="RYA1421" s="333"/>
      <c r="RYB1421" s="333"/>
      <c r="RYC1421" s="333"/>
      <c r="RYD1421" s="333"/>
      <c r="RYE1421" s="333"/>
      <c r="RYF1421" s="333"/>
      <c r="RYG1421" s="333"/>
      <c r="RYH1421" s="333"/>
      <c r="RYI1421" s="333"/>
      <c r="RYJ1421" s="333"/>
      <c r="RYK1421" s="333"/>
      <c r="RYL1421" s="333"/>
      <c r="RYM1421" s="333"/>
      <c r="RYN1421" s="333"/>
      <c r="RYO1421" s="333"/>
      <c r="RYP1421" s="333"/>
      <c r="RYQ1421" s="333"/>
      <c r="RYR1421" s="333"/>
      <c r="RYS1421" s="333"/>
      <c r="RYT1421" s="333"/>
      <c r="RYU1421" s="333"/>
      <c r="RYV1421" s="333"/>
      <c r="RYW1421" s="333"/>
      <c r="RYX1421" s="333"/>
      <c r="RYY1421" s="333"/>
      <c r="RYZ1421" s="333"/>
      <c r="RZA1421" s="333"/>
      <c r="RZB1421" s="333"/>
      <c r="RZC1421" s="333"/>
      <c r="RZD1421" s="333"/>
      <c r="RZE1421" s="333"/>
      <c r="RZF1421" s="333"/>
      <c r="RZG1421" s="333"/>
      <c r="RZH1421" s="333"/>
      <c r="RZI1421" s="333"/>
      <c r="RZJ1421" s="333"/>
      <c r="RZK1421" s="333"/>
      <c r="RZL1421" s="333"/>
      <c r="RZM1421" s="333"/>
      <c r="RZN1421" s="333"/>
      <c r="RZO1421" s="333"/>
      <c r="RZP1421" s="333"/>
      <c r="RZQ1421" s="333"/>
      <c r="RZR1421" s="333"/>
      <c r="RZS1421" s="333"/>
      <c r="RZT1421" s="333"/>
      <c r="RZU1421" s="333"/>
      <c r="RZV1421" s="333"/>
      <c r="RZW1421" s="333"/>
      <c r="RZX1421" s="333"/>
      <c r="RZY1421" s="333"/>
      <c r="RZZ1421" s="333"/>
      <c r="SAA1421" s="333"/>
      <c r="SAB1421" s="333"/>
      <c r="SAC1421" s="333"/>
      <c r="SAD1421" s="333"/>
      <c r="SAE1421" s="333"/>
      <c r="SAF1421" s="333"/>
      <c r="SAG1421" s="333"/>
      <c r="SAH1421" s="333"/>
      <c r="SAI1421" s="333"/>
      <c r="SAJ1421" s="333"/>
      <c r="SAK1421" s="333"/>
      <c r="SAL1421" s="333"/>
      <c r="SAM1421" s="333"/>
      <c r="SAN1421" s="333"/>
      <c r="SAO1421" s="333"/>
      <c r="SAP1421" s="333"/>
      <c r="SAQ1421" s="333"/>
      <c r="SAR1421" s="333"/>
      <c r="SAS1421" s="333"/>
      <c r="SAT1421" s="333"/>
      <c r="SAU1421" s="333"/>
      <c r="SAV1421" s="333"/>
      <c r="SAW1421" s="333"/>
      <c r="SAX1421" s="333"/>
      <c r="SAY1421" s="333"/>
      <c r="SAZ1421" s="333"/>
      <c r="SBA1421" s="333"/>
      <c r="SBB1421" s="333"/>
      <c r="SBC1421" s="333"/>
      <c r="SBD1421" s="333"/>
      <c r="SBE1421" s="333"/>
      <c r="SBF1421" s="333"/>
      <c r="SBG1421" s="333"/>
      <c r="SBH1421" s="333"/>
      <c r="SBI1421" s="333"/>
      <c r="SBJ1421" s="333"/>
      <c r="SBK1421" s="333"/>
      <c r="SBL1421" s="333"/>
      <c r="SBM1421" s="333"/>
      <c r="SBN1421" s="333"/>
      <c r="SBO1421" s="333"/>
      <c r="SBP1421" s="333"/>
      <c r="SBQ1421" s="333"/>
      <c r="SBR1421" s="333"/>
      <c r="SBS1421" s="333"/>
      <c r="SBT1421" s="333"/>
      <c r="SBU1421" s="333"/>
      <c r="SBV1421" s="333"/>
      <c r="SBW1421" s="333"/>
      <c r="SBX1421" s="333"/>
      <c r="SBY1421" s="333"/>
      <c r="SBZ1421" s="333"/>
      <c r="SCA1421" s="333"/>
      <c r="SCB1421" s="333"/>
      <c r="SCC1421" s="333"/>
      <c r="SCD1421" s="333"/>
      <c r="SCE1421" s="333"/>
      <c r="SCF1421" s="333"/>
      <c r="SCG1421" s="333"/>
      <c r="SCH1421" s="333"/>
      <c r="SCI1421" s="333"/>
      <c r="SCJ1421" s="333"/>
      <c r="SCK1421" s="333"/>
      <c r="SCL1421" s="333"/>
      <c r="SCM1421" s="333"/>
      <c r="SCN1421" s="333"/>
      <c r="SCO1421" s="333"/>
      <c r="SCP1421" s="333"/>
      <c r="SCQ1421" s="333"/>
      <c r="SCR1421" s="333"/>
      <c r="SCS1421" s="333"/>
      <c r="SCT1421" s="333"/>
      <c r="SCU1421" s="333"/>
      <c r="SCV1421" s="333"/>
      <c r="SCW1421" s="333"/>
      <c r="SCX1421" s="333"/>
      <c r="SCY1421" s="333"/>
      <c r="SCZ1421" s="333"/>
      <c r="SDA1421" s="333"/>
      <c r="SDB1421" s="333"/>
      <c r="SDC1421" s="333"/>
      <c r="SDD1421" s="333"/>
      <c r="SDE1421" s="333"/>
      <c r="SDF1421" s="333"/>
      <c r="SDG1421" s="333"/>
      <c r="SDH1421" s="333"/>
      <c r="SDI1421" s="333"/>
      <c r="SDJ1421" s="333"/>
      <c r="SDK1421" s="333"/>
      <c r="SDL1421" s="333"/>
      <c r="SDM1421" s="333"/>
      <c r="SDN1421" s="333"/>
      <c r="SDO1421" s="333"/>
      <c r="SDP1421" s="333"/>
      <c r="SDQ1421" s="333"/>
      <c r="SDR1421" s="333"/>
      <c r="SDS1421" s="333"/>
      <c r="SDT1421" s="333"/>
      <c r="SDU1421" s="333"/>
      <c r="SDV1421" s="333"/>
      <c r="SDW1421" s="333"/>
      <c r="SDX1421" s="333"/>
      <c r="SDY1421" s="333"/>
      <c r="SDZ1421" s="333"/>
      <c r="SEA1421" s="333"/>
      <c r="SEB1421" s="333"/>
      <c r="SEC1421" s="333"/>
      <c r="SED1421" s="333"/>
      <c r="SEE1421" s="333"/>
      <c r="SEF1421" s="333"/>
      <c r="SEG1421" s="333"/>
      <c r="SEH1421" s="333"/>
      <c r="SEI1421" s="333"/>
      <c r="SEJ1421" s="333"/>
      <c r="SEK1421" s="333"/>
      <c r="SEL1421" s="333"/>
      <c r="SEM1421" s="333"/>
      <c r="SEN1421" s="333"/>
      <c r="SEO1421" s="333"/>
      <c r="SEP1421" s="333"/>
      <c r="SEQ1421" s="333"/>
      <c r="SER1421" s="333"/>
      <c r="SES1421" s="333"/>
      <c r="SET1421" s="333"/>
      <c r="SEU1421" s="333"/>
      <c r="SEV1421" s="333"/>
      <c r="SEW1421" s="333"/>
      <c r="SEX1421" s="333"/>
      <c r="SEY1421" s="333"/>
      <c r="SEZ1421" s="333"/>
      <c r="SFA1421" s="333"/>
      <c r="SFB1421" s="333"/>
      <c r="SFC1421" s="333"/>
      <c r="SFD1421" s="333"/>
      <c r="SFE1421" s="333"/>
      <c r="SFF1421" s="333"/>
      <c r="SFG1421" s="333"/>
      <c r="SFH1421" s="333"/>
      <c r="SFI1421" s="333"/>
      <c r="SFJ1421" s="333"/>
      <c r="SFK1421" s="333"/>
      <c r="SFL1421" s="333"/>
      <c r="SFM1421" s="333"/>
      <c r="SFN1421" s="333"/>
      <c r="SFO1421" s="333"/>
      <c r="SFP1421" s="333"/>
      <c r="SFQ1421" s="333"/>
      <c r="SFR1421" s="333"/>
      <c r="SFS1421" s="333"/>
      <c r="SFT1421" s="333"/>
      <c r="SFU1421" s="333"/>
      <c r="SFV1421" s="333"/>
      <c r="SFW1421" s="333"/>
      <c r="SFX1421" s="333"/>
      <c r="SFY1421" s="333"/>
      <c r="SFZ1421" s="333"/>
      <c r="SGA1421" s="333"/>
      <c r="SGB1421" s="333"/>
      <c r="SGC1421" s="333"/>
      <c r="SGD1421" s="333"/>
      <c r="SGE1421" s="333"/>
      <c r="SGF1421" s="333"/>
      <c r="SGG1421" s="333"/>
      <c r="SGH1421" s="333"/>
      <c r="SGI1421" s="333"/>
      <c r="SGJ1421" s="333"/>
      <c r="SGK1421" s="333"/>
      <c r="SGL1421" s="333"/>
      <c r="SGM1421" s="333"/>
      <c r="SGN1421" s="333"/>
      <c r="SGO1421" s="333"/>
      <c r="SGP1421" s="333"/>
      <c r="SGQ1421" s="333"/>
      <c r="SGR1421" s="333"/>
      <c r="SGS1421" s="333"/>
      <c r="SGT1421" s="333"/>
      <c r="SGU1421" s="333"/>
      <c r="SGV1421" s="333"/>
      <c r="SGW1421" s="333"/>
      <c r="SGX1421" s="333"/>
      <c r="SGY1421" s="333"/>
      <c r="SGZ1421" s="333"/>
      <c r="SHA1421" s="333"/>
      <c r="SHB1421" s="333"/>
      <c r="SHC1421" s="333"/>
      <c r="SHD1421" s="333"/>
      <c r="SHE1421" s="333"/>
      <c r="SHF1421" s="333"/>
      <c r="SHG1421" s="333"/>
      <c r="SHH1421" s="333"/>
      <c r="SHI1421" s="333"/>
      <c r="SHJ1421" s="333"/>
      <c r="SHK1421" s="333"/>
      <c r="SHL1421" s="333"/>
      <c r="SHM1421" s="333"/>
      <c r="SHN1421" s="333"/>
      <c r="SHO1421" s="333"/>
      <c r="SHP1421" s="333"/>
      <c r="SHQ1421" s="333"/>
      <c r="SHR1421" s="333"/>
      <c r="SHS1421" s="333"/>
      <c r="SHT1421" s="333"/>
      <c r="SHU1421" s="333"/>
      <c r="SHV1421" s="333"/>
      <c r="SHW1421" s="333"/>
      <c r="SHX1421" s="333"/>
      <c r="SHY1421" s="333"/>
      <c r="SHZ1421" s="333"/>
      <c r="SIA1421" s="333"/>
      <c r="SIB1421" s="333"/>
      <c r="SIC1421" s="333"/>
      <c r="SID1421" s="333"/>
      <c r="SIE1421" s="333"/>
      <c r="SIF1421" s="333"/>
      <c r="SIG1421" s="333"/>
      <c r="SIH1421" s="333"/>
      <c r="SII1421" s="333"/>
      <c r="SIJ1421" s="333"/>
      <c r="SIK1421" s="333"/>
      <c r="SIL1421" s="333"/>
      <c r="SIM1421" s="333"/>
      <c r="SIN1421" s="333"/>
      <c r="SIO1421" s="333"/>
      <c r="SIP1421" s="333"/>
      <c r="SIQ1421" s="333"/>
      <c r="SIR1421" s="333"/>
      <c r="SIS1421" s="333"/>
      <c r="SIT1421" s="333"/>
      <c r="SIU1421" s="333"/>
      <c r="SIV1421" s="333"/>
      <c r="SIW1421" s="333"/>
      <c r="SIX1421" s="333"/>
      <c r="SIY1421" s="333"/>
      <c r="SIZ1421" s="333"/>
      <c r="SJA1421" s="333"/>
      <c r="SJB1421" s="333"/>
      <c r="SJC1421" s="333"/>
      <c r="SJD1421" s="333"/>
      <c r="SJE1421" s="333"/>
      <c r="SJF1421" s="333"/>
      <c r="SJG1421" s="333"/>
      <c r="SJH1421" s="333"/>
      <c r="SJI1421" s="333"/>
      <c r="SJJ1421" s="333"/>
      <c r="SJK1421" s="333"/>
      <c r="SJL1421" s="333"/>
      <c r="SJM1421" s="333"/>
      <c r="SJN1421" s="333"/>
      <c r="SJO1421" s="333"/>
      <c r="SJP1421" s="333"/>
      <c r="SJQ1421" s="333"/>
      <c r="SJR1421" s="333"/>
      <c r="SJS1421" s="333"/>
      <c r="SJT1421" s="333"/>
      <c r="SJU1421" s="333"/>
      <c r="SJV1421" s="333"/>
      <c r="SJW1421" s="333"/>
      <c r="SJX1421" s="333"/>
      <c r="SJY1421" s="333"/>
      <c r="SJZ1421" s="333"/>
      <c r="SKA1421" s="333"/>
      <c r="SKB1421" s="333"/>
      <c r="SKC1421" s="333"/>
      <c r="SKD1421" s="333"/>
      <c r="SKE1421" s="333"/>
      <c r="SKF1421" s="333"/>
      <c r="SKG1421" s="333"/>
      <c r="SKH1421" s="333"/>
      <c r="SKI1421" s="333"/>
      <c r="SKJ1421" s="333"/>
      <c r="SKK1421" s="333"/>
      <c r="SKL1421" s="333"/>
      <c r="SKM1421" s="333"/>
      <c r="SKN1421" s="333"/>
      <c r="SKO1421" s="333"/>
      <c r="SKP1421" s="333"/>
      <c r="SKQ1421" s="333"/>
      <c r="SKR1421" s="333"/>
      <c r="SKS1421" s="333"/>
      <c r="SKT1421" s="333"/>
      <c r="SKU1421" s="333"/>
      <c r="SKV1421" s="333"/>
      <c r="SKW1421" s="333"/>
      <c r="SKX1421" s="333"/>
      <c r="SKY1421" s="333"/>
      <c r="SKZ1421" s="333"/>
      <c r="SLA1421" s="333"/>
      <c r="SLB1421" s="333"/>
      <c r="SLC1421" s="333"/>
      <c r="SLD1421" s="333"/>
      <c r="SLE1421" s="333"/>
      <c r="SLF1421" s="333"/>
      <c r="SLG1421" s="333"/>
      <c r="SLH1421" s="333"/>
      <c r="SLI1421" s="333"/>
      <c r="SLJ1421" s="333"/>
      <c r="SLK1421" s="333"/>
      <c r="SLL1421" s="333"/>
      <c r="SLM1421" s="333"/>
      <c r="SLN1421" s="333"/>
      <c r="SLO1421" s="333"/>
      <c r="SLP1421" s="333"/>
      <c r="SLQ1421" s="333"/>
      <c r="SLR1421" s="333"/>
      <c r="SLS1421" s="333"/>
      <c r="SLT1421" s="333"/>
      <c r="SLU1421" s="333"/>
      <c r="SLV1421" s="333"/>
      <c r="SLW1421" s="333"/>
      <c r="SLX1421" s="333"/>
      <c r="SLY1421" s="333"/>
      <c r="SLZ1421" s="333"/>
      <c r="SMA1421" s="333"/>
      <c r="SMB1421" s="333"/>
      <c r="SMC1421" s="333"/>
      <c r="SMD1421" s="333"/>
      <c r="SME1421" s="333"/>
      <c r="SMF1421" s="333"/>
      <c r="SMG1421" s="333"/>
      <c r="SMH1421" s="333"/>
      <c r="SMI1421" s="333"/>
      <c r="SMJ1421" s="333"/>
      <c r="SMK1421" s="333"/>
      <c r="SML1421" s="333"/>
      <c r="SMM1421" s="333"/>
      <c r="SMN1421" s="333"/>
      <c r="SMO1421" s="333"/>
      <c r="SMP1421" s="333"/>
      <c r="SMQ1421" s="333"/>
      <c r="SMR1421" s="333"/>
      <c r="SMS1421" s="333"/>
      <c r="SMT1421" s="333"/>
      <c r="SMU1421" s="333"/>
      <c r="SMV1421" s="333"/>
      <c r="SMW1421" s="333"/>
      <c r="SMX1421" s="333"/>
      <c r="SMY1421" s="333"/>
      <c r="SMZ1421" s="333"/>
      <c r="SNA1421" s="333"/>
      <c r="SNB1421" s="333"/>
      <c r="SNC1421" s="333"/>
      <c r="SND1421" s="333"/>
      <c r="SNE1421" s="333"/>
      <c r="SNF1421" s="333"/>
      <c r="SNG1421" s="333"/>
      <c r="SNH1421" s="333"/>
      <c r="SNI1421" s="333"/>
      <c r="SNJ1421" s="333"/>
      <c r="SNK1421" s="333"/>
      <c r="SNL1421" s="333"/>
      <c r="SNM1421" s="333"/>
      <c r="SNN1421" s="333"/>
      <c r="SNO1421" s="333"/>
      <c r="SNP1421" s="333"/>
      <c r="SNQ1421" s="333"/>
      <c r="SNR1421" s="333"/>
      <c r="SNS1421" s="333"/>
      <c r="SNT1421" s="333"/>
      <c r="SNU1421" s="333"/>
      <c r="SNV1421" s="333"/>
      <c r="SNW1421" s="333"/>
      <c r="SNX1421" s="333"/>
      <c r="SNY1421" s="333"/>
      <c r="SNZ1421" s="333"/>
      <c r="SOA1421" s="333"/>
      <c r="SOB1421" s="333"/>
      <c r="SOC1421" s="333"/>
      <c r="SOD1421" s="333"/>
      <c r="SOE1421" s="333"/>
      <c r="SOF1421" s="333"/>
      <c r="SOG1421" s="333"/>
      <c r="SOH1421" s="333"/>
      <c r="SOI1421" s="333"/>
      <c r="SOJ1421" s="333"/>
      <c r="SOK1421" s="333"/>
      <c r="SOL1421" s="333"/>
      <c r="SOM1421" s="333"/>
      <c r="SON1421" s="333"/>
      <c r="SOO1421" s="333"/>
      <c r="SOP1421" s="333"/>
      <c r="SOQ1421" s="333"/>
      <c r="SOR1421" s="333"/>
      <c r="SOS1421" s="333"/>
      <c r="SOT1421" s="333"/>
      <c r="SOU1421" s="333"/>
      <c r="SOV1421" s="333"/>
      <c r="SOW1421" s="333"/>
      <c r="SOX1421" s="333"/>
      <c r="SOY1421" s="333"/>
      <c r="SOZ1421" s="333"/>
      <c r="SPA1421" s="333"/>
      <c r="SPB1421" s="333"/>
      <c r="SPC1421" s="333"/>
      <c r="SPD1421" s="333"/>
      <c r="SPE1421" s="333"/>
      <c r="SPF1421" s="333"/>
      <c r="SPG1421" s="333"/>
      <c r="SPH1421" s="333"/>
      <c r="SPI1421" s="333"/>
      <c r="SPJ1421" s="333"/>
      <c r="SPK1421" s="333"/>
      <c r="SPL1421" s="333"/>
      <c r="SPM1421" s="333"/>
      <c r="SPN1421" s="333"/>
      <c r="SPO1421" s="333"/>
      <c r="SPP1421" s="333"/>
      <c r="SPQ1421" s="333"/>
      <c r="SPR1421" s="333"/>
      <c r="SPS1421" s="333"/>
      <c r="SPT1421" s="333"/>
      <c r="SPU1421" s="333"/>
      <c r="SPV1421" s="333"/>
      <c r="SPW1421" s="333"/>
      <c r="SPX1421" s="333"/>
      <c r="SPY1421" s="333"/>
      <c r="SPZ1421" s="333"/>
      <c r="SQA1421" s="333"/>
      <c r="SQB1421" s="333"/>
      <c r="SQC1421" s="333"/>
      <c r="SQD1421" s="333"/>
      <c r="SQE1421" s="333"/>
      <c r="SQF1421" s="333"/>
      <c r="SQG1421" s="333"/>
      <c r="SQH1421" s="333"/>
      <c r="SQI1421" s="333"/>
      <c r="SQJ1421" s="333"/>
      <c r="SQK1421" s="333"/>
      <c r="SQL1421" s="333"/>
      <c r="SQM1421" s="333"/>
      <c r="SQN1421" s="333"/>
      <c r="SQO1421" s="333"/>
      <c r="SQP1421" s="333"/>
      <c r="SQQ1421" s="333"/>
      <c r="SQR1421" s="333"/>
      <c r="SQS1421" s="333"/>
      <c r="SQT1421" s="333"/>
      <c r="SQU1421" s="333"/>
      <c r="SQV1421" s="333"/>
      <c r="SQW1421" s="333"/>
      <c r="SQX1421" s="333"/>
      <c r="SQY1421" s="333"/>
      <c r="SQZ1421" s="333"/>
      <c r="SRA1421" s="333"/>
      <c r="SRB1421" s="333"/>
      <c r="SRC1421" s="333"/>
      <c r="SRD1421" s="333"/>
      <c r="SRE1421" s="333"/>
      <c r="SRF1421" s="333"/>
      <c r="SRG1421" s="333"/>
      <c r="SRH1421" s="333"/>
      <c r="SRI1421" s="333"/>
      <c r="SRJ1421" s="333"/>
      <c r="SRK1421" s="333"/>
      <c r="SRL1421" s="333"/>
      <c r="SRM1421" s="333"/>
      <c r="SRN1421" s="333"/>
      <c r="SRO1421" s="333"/>
      <c r="SRP1421" s="333"/>
      <c r="SRQ1421" s="333"/>
      <c r="SRR1421" s="333"/>
      <c r="SRS1421" s="333"/>
      <c r="SRT1421" s="333"/>
      <c r="SRU1421" s="333"/>
      <c r="SRV1421" s="333"/>
      <c r="SRW1421" s="333"/>
      <c r="SRX1421" s="333"/>
      <c r="SRY1421" s="333"/>
      <c r="SRZ1421" s="333"/>
      <c r="SSA1421" s="333"/>
      <c r="SSB1421" s="333"/>
      <c r="SSC1421" s="333"/>
      <c r="SSD1421" s="333"/>
      <c r="SSE1421" s="333"/>
      <c r="SSF1421" s="333"/>
      <c r="SSG1421" s="333"/>
      <c r="SSH1421" s="333"/>
      <c r="SSI1421" s="333"/>
      <c r="SSJ1421" s="333"/>
      <c r="SSK1421" s="333"/>
      <c r="SSL1421" s="333"/>
      <c r="SSM1421" s="333"/>
      <c r="SSN1421" s="333"/>
      <c r="SSO1421" s="333"/>
      <c r="SSP1421" s="333"/>
      <c r="SSQ1421" s="333"/>
      <c r="SSR1421" s="333"/>
      <c r="SSS1421" s="333"/>
      <c r="SST1421" s="333"/>
      <c r="SSU1421" s="333"/>
      <c r="SSV1421" s="333"/>
      <c r="SSW1421" s="333"/>
      <c r="SSX1421" s="333"/>
      <c r="SSY1421" s="333"/>
      <c r="SSZ1421" s="333"/>
      <c r="STA1421" s="333"/>
      <c r="STB1421" s="333"/>
      <c r="STC1421" s="333"/>
      <c r="STD1421" s="333"/>
      <c r="STE1421" s="333"/>
      <c r="STF1421" s="333"/>
      <c r="STG1421" s="333"/>
      <c r="STH1421" s="333"/>
      <c r="STI1421" s="333"/>
      <c r="STJ1421" s="333"/>
      <c r="STK1421" s="333"/>
      <c r="STL1421" s="333"/>
      <c r="STM1421" s="333"/>
      <c r="STN1421" s="333"/>
      <c r="STO1421" s="333"/>
      <c r="STP1421" s="333"/>
      <c r="STQ1421" s="333"/>
      <c r="STR1421" s="333"/>
      <c r="STS1421" s="333"/>
      <c r="STT1421" s="333"/>
      <c r="STU1421" s="333"/>
      <c r="STV1421" s="333"/>
      <c r="STW1421" s="333"/>
      <c r="STX1421" s="333"/>
      <c r="STY1421" s="333"/>
      <c r="STZ1421" s="333"/>
      <c r="SUA1421" s="333"/>
      <c r="SUB1421" s="333"/>
      <c r="SUC1421" s="333"/>
      <c r="SUD1421" s="333"/>
      <c r="SUE1421" s="333"/>
      <c r="SUF1421" s="333"/>
      <c r="SUG1421" s="333"/>
      <c r="SUH1421" s="333"/>
      <c r="SUI1421" s="333"/>
      <c r="SUJ1421" s="333"/>
      <c r="SUK1421" s="333"/>
      <c r="SUL1421" s="333"/>
      <c r="SUM1421" s="333"/>
      <c r="SUN1421" s="333"/>
      <c r="SUO1421" s="333"/>
      <c r="SUP1421" s="333"/>
      <c r="SUQ1421" s="333"/>
      <c r="SUR1421" s="333"/>
      <c r="SUS1421" s="333"/>
      <c r="SUT1421" s="333"/>
      <c r="SUU1421" s="333"/>
      <c r="SUV1421" s="333"/>
      <c r="SUW1421" s="333"/>
      <c r="SUX1421" s="333"/>
      <c r="SUY1421" s="333"/>
      <c r="SUZ1421" s="333"/>
      <c r="SVA1421" s="333"/>
      <c r="SVB1421" s="333"/>
      <c r="SVC1421" s="333"/>
      <c r="SVD1421" s="333"/>
      <c r="SVE1421" s="333"/>
      <c r="SVF1421" s="333"/>
      <c r="SVG1421" s="333"/>
      <c r="SVH1421" s="333"/>
      <c r="SVI1421" s="333"/>
      <c r="SVJ1421" s="333"/>
      <c r="SVK1421" s="333"/>
      <c r="SVL1421" s="333"/>
      <c r="SVM1421" s="333"/>
      <c r="SVN1421" s="333"/>
      <c r="SVO1421" s="333"/>
      <c r="SVP1421" s="333"/>
      <c r="SVQ1421" s="333"/>
      <c r="SVR1421" s="333"/>
      <c r="SVS1421" s="333"/>
      <c r="SVT1421" s="333"/>
      <c r="SVU1421" s="333"/>
      <c r="SVV1421" s="333"/>
      <c r="SVW1421" s="333"/>
      <c r="SVX1421" s="333"/>
      <c r="SVY1421" s="333"/>
      <c r="SVZ1421" s="333"/>
      <c r="SWA1421" s="333"/>
      <c r="SWB1421" s="333"/>
      <c r="SWC1421" s="333"/>
      <c r="SWD1421" s="333"/>
      <c r="SWE1421" s="333"/>
      <c r="SWF1421" s="333"/>
      <c r="SWG1421" s="333"/>
      <c r="SWH1421" s="333"/>
      <c r="SWI1421" s="333"/>
      <c r="SWJ1421" s="333"/>
      <c r="SWK1421" s="333"/>
      <c r="SWL1421" s="333"/>
      <c r="SWM1421" s="333"/>
      <c r="SWN1421" s="333"/>
      <c r="SWO1421" s="333"/>
      <c r="SWP1421" s="333"/>
      <c r="SWQ1421" s="333"/>
      <c r="SWR1421" s="333"/>
      <c r="SWS1421" s="333"/>
      <c r="SWT1421" s="333"/>
      <c r="SWU1421" s="333"/>
      <c r="SWV1421" s="333"/>
      <c r="SWW1421" s="333"/>
      <c r="SWX1421" s="333"/>
      <c r="SWY1421" s="333"/>
      <c r="SWZ1421" s="333"/>
      <c r="SXA1421" s="333"/>
      <c r="SXB1421" s="333"/>
      <c r="SXC1421" s="333"/>
      <c r="SXD1421" s="333"/>
      <c r="SXE1421" s="333"/>
      <c r="SXF1421" s="333"/>
      <c r="SXG1421" s="333"/>
      <c r="SXH1421" s="333"/>
      <c r="SXI1421" s="333"/>
      <c r="SXJ1421" s="333"/>
      <c r="SXK1421" s="333"/>
      <c r="SXL1421" s="333"/>
      <c r="SXM1421" s="333"/>
      <c r="SXN1421" s="333"/>
      <c r="SXO1421" s="333"/>
      <c r="SXP1421" s="333"/>
      <c r="SXQ1421" s="333"/>
      <c r="SXR1421" s="333"/>
      <c r="SXS1421" s="333"/>
      <c r="SXT1421" s="333"/>
      <c r="SXU1421" s="333"/>
      <c r="SXV1421" s="333"/>
      <c r="SXW1421" s="333"/>
      <c r="SXX1421" s="333"/>
      <c r="SXY1421" s="333"/>
      <c r="SXZ1421" s="333"/>
      <c r="SYA1421" s="333"/>
      <c r="SYB1421" s="333"/>
      <c r="SYC1421" s="333"/>
      <c r="SYD1421" s="333"/>
      <c r="SYE1421" s="333"/>
      <c r="SYF1421" s="333"/>
      <c r="SYG1421" s="333"/>
      <c r="SYH1421" s="333"/>
      <c r="SYI1421" s="333"/>
      <c r="SYJ1421" s="333"/>
      <c r="SYK1421" s="333"/>
      <c r="SYL1421" s="333"/>
      <c r="SYM1421" s="333"/>
      <c r="SYN1421" s="333"/>
      <c r="SYO1421" s="333"/>
      <c r="SYP1421" s="333"/>
      <c r="SYQ1421" s="333"/>
      <c r="SYR1421" s="333"/>
      <c r="SYS1421" s="333"/>
      <c r="SYT1421" s="333"/>
      <c r="SYU1421" s="333"/>
      <c r="SYV1421" s="333"/>
      <c r="SYW1421" s="333"/>
      <c r="SYX1421" s="333"/>
      <c r="SYY1421" s="333"/>
      <c r="SYZ1421" s="333"/>
      <c r="SZA1421" s="333"/>
      <c r="SZB1421" s="333"/>
      <c r="SZC1421" s="333"/>
      <c r="SZD1421" s="333"/>
      <c r="SZE1421" s="333"/>
      <c r="SZF1421" s="333"/>
      <c r="SZG1421" s="333"/>
      <c r="SZH1421" s="333"/>
      <c r="SZI1421" s="333"/>
      <c r="SZJ1421" s="333"/>
      <c r="SZK1421" s="333"/>
      <c r="SZL1421" s="333"/>
      <c r="SZM1421" s="333"/>
      <c r="SZN1421" s="333"/>
      <c r="SZO1421" s="333"/>
      <c r="SZP1421" s="333"/>
      <c r="SZQ1421" s="333"/>
      <c r="SZR1421" s="333"/>
      <c r="SZS1421" s="333"/>
      <c r="SZT1421" s="333"/>
      <c r="SZU1421" s="333"/>
      <c r="SZV1421" s="333"/>
      <c r="SZW1421" s="333"/>
      <c r="SZX1421" s="333"/>
      <c r="SZY1421" s="333"/>
      <c r="SZZ1421" s="333"/>
      <c r="TAA1421" s="333"/>
      <c r="TAB1421" s="333"/>
      <c r="TAC1421" s="333"/>
      <c r="TAD1421" s="333"/>
      <c r="TAE1421" s="333"/>
      <c r="TAF1421" s="333"/>
      <c r="TAG1421" s="333"/>
      <c r="TAH1421" s="333"/>
      <c r="TAI1421" s="333"/>
      <c r="TAJ1421" s="333"/>
      <c r="TAK1421" s="333"/>
      <c r="TAL1421" s="333"/>
      <c r="TAM1421" s="333"/>
      <c r="TAN1421" s="333"/>
      <c r="TAO1421" s="333"/>
      <c r="TAP1421" s="333"/>
      <c r="TAQ1421" s="333"/>
      <c r="TAR1421" s="333"/>
      <c r="TAS1421" s="333"/>
      <c r="TAT1421" s="333"/>
      <c r="TAU1421" s="333"/>
      <c r="TAV1421" s="333"/>
      <c r="TAW1421" s="333"/>
      <c r="TAX1421" s="333"/>
      <c r="TAY1421" s="333"/>
      <c r="TAZ1421" s="333"/>
      <c r="TBA1421" s="333"/>
      <c r="TBB1421" s="333"/>
      <c r="TBC1421" s="333"/>
      <c r="TBD1421" s="333"/>
      <c r="TBE1421" s="333"/>
      <c r="TBF1421" s="333"/>
      <c r="TBG1421" s="333"/>
      <c r="TBH1421" s="333"/>
      <c r="TBI1421" s="333"/>
      <c r="TBJ1421" s="333"/>
      <c r="TBK1421" s="333"/>
      <c r="TBL1421" s="333"/>
      <c r="TBM1421" s="333"/>
      <c r="TBN1421" s="333"/>
      <c r="TBO1421" s="333"/>
      <c r="TBP1421" s="333"/>
      <c r="TBQ1421" s="333"/>
      <c r="TBR1421" s="333"/>
      <c r="TBS1421" s="333"/>
      <c r="TBT1421" s="333"/>
      <c r="TBU1421" s="333"/>
      <c r="TBV1421" s="333"/>
      <c r="TBW1421" s="333"/>
      <c r="TBX1421" s="333"/>
      <c r="TBY1421" s="333"/>
      <c r="TBZ1421" s="333"/>
      <c r="TCA1421" s="333"/>
      <c r="TCB1421" s="333"/>
      <c r="TCC1421" s="333"/>
      <c r="TCD1421" s="333"/>
      <c r="TCE1421" s="333"/>
      <c r="TCF1421" s="333"/>
      <c r="TCG1421" s="333"/>
      <c r="TCH1421" s="333"/>
      <c r="TCI1421" s="333"/>
      <c r="TCJ1421" s="333"/>
      <c r="TCK1421" s="333"/>
      <c r="TCL1421" s="333"/>
      <c r="TCM1421" s="333"/>
      <c r="TCN1421" s="333"/>
      <c r="TCO1421" s="333"/>
      <c r="TCP1421" s="333"/>
      <c r="TCQ1421" s="333"/>
      <c r="TCR1421" s="333"/>
      <c r="TCS1421" s="333"/>
      <c r="TCT1421" s="333"/>
      <c r="TCU1421" s="333"/>
      <c r="TCV1421" s="333"/>
      <c r="TCW1421" s="333"/>
      <c r="TCX1421" s="333"/>
      <c r="TCY1421" s="333"/>
      <c r="TCZ1421" s="333"/>
      <c r="TDA1421" s="333"/>
      <c r="TDB1421" s="333"/>
      <c r="TDC1421" s="333"/>
      <c r="TDD1421" s="333"/>
      <c r="TDE1421" s="333"/>
      <c r="TDF1421" s="333"/>
      <c r="TDG1421" s="333"/>
      <c r="TDH1421" s="333"/>
      <c r="TDI1421" s="333"/>
      <c r="TDJ1421" s="333"/>
      <c r="TDK1421" s="333"/>
      <c r="TDL1421" s="333"/>
      <c r="TDM1421" s="333"/>
      <c r="TDN1421" s="333"/>
      <c r="TDO1421" s="333"/>
      <c r="TDP1421" s="333"/>
      <c r="TDQ1421" s="333"/>
      <c r="TDR1421" s="333"/>
      <c r="TDS1421" s="333"/>
      <c r="TDT1421" s="333"/>
      <c r="TDU1421" s="333"/>
      <c r="TDV1421" s="333"/>
      <c r="TDW1421" s="333"/>
      <c r="TDX1421" s="333"/>
      <c r="TDY1421" s="333"/>
      <c r="TDZ1421" s="333"/>
      <c r="TEA1421" s="333"/>
      <c r="TEB1421" s="333"/>
      <c r="TEC1421" s="333"/>
      <c r="TED1421" s="333"/>
      <c r="TEE1421" s="333"/>
      <c r="TEF1421" s="333"/>
      <c r="TEG1421" s="333"/>
      <c r="TEH1421" s="333"/>
      <c r="TEI1421" s="333"/>
      <c r="TEJ1421" s="333"/>
      <c r="TEK1421" s="333"/>
      <c r="TEL1421" s="333"/>
      <c r="TEM1421" s="333"/>
      <c r="TEN1421" s="333"/>
      <c r="TEO1421" s="333"/>
      <c r="TEP1421" s="333"/>
      <c r="TEQ1421" s="333"/>
      <c r="TER1421" s="333"/>
      <c r="TES1421" s="333"/>
      <c r="TET1421" s="333"/>
      <c r="TEU1421" s="333"/>
      <c r="TEV1421" s="333"/>
      <c r="TEW1421" s="333"/>
      <c r="TEX1421" s="333"/>
      <c r="TEY1421" s="333"/>
      <c r="TEZ1421" s="333"/>
      <c r="TFA1421" s="333"/>
      <c r="TFB1421" s="333"/>
      <c r="TFC1421" s="333"/>
      <c r="TFD1421" s="333"/>
      <c r="TFE1421" s="333"/>
      <c r="TFF1421" s="333"/>
      <c r="TFG1421" s="333"/>
      <c r="TFH1421" s="333"/>
      <c r="TFI1421" s="333"/>
      <c r="TFJ1421" s="333"/>
      <c r="TFK1421" s="333"/>
      <c r="TFL1421" s="333"/>
      <c r="TFM1421" s="333"/>
      <c r="TFN1421" s="333"/>
      <c r="TFO1421" s="333"/>
      <c r="TFP1421" s="333"/>
      <c r="TFQ1421" s="333"/>
      <c r="TFR1421" s="333"/>
      <c r="TFS1421" s="333"/>
      <c r="TFT1421" s="333"/>
      <c r="TFU1421" s="333"/>
      <c r="TFV1421" s="333"/>
      <c r="TFW1421" s="333"/>
      <c r="TFX1421" s="333"/>
      <c r="TFY1421" s="333"/>
      <c r="TFZ1421" s="333"/>
      <c r="TGA1421" s="333"/>
      <c r="TGB1421" s="333"/>
      <c r="TGC1421" s="333"/>
      <c r="TGD1421" s="333"/>
      <c r="TGE1421" s="333"/>
      <c r="TGF1421" s="333"/>
      <c r="TGG1421" s="333"/>
      <c r="TGH1421" s="333"/>
      <c r="TGI1421" s="333"/>
      <c r="TGJ1421" s="333"/>
      <c r="TGK1421" s="333"/>
      <c r="TGL1421" s="333"/>
      <c r="TGM1421" s="333"/>
      <c r="TGN1421" s="333"/>
      <c r="TGO1421" s="333"/>
      <c r="TGP1421" s="333"/>
      <c r="TGQ1421" s="333"/>
      <c r="TGR1421" s="333"/>
      <c r="TGS1421" s="333"/>
      <c r="TGT1421" s="333"/>
      <c r="TGU1421" s="333"/>
      <c r="TGV1421" s="333"/>
      <c r="TGW1421" s="333"/>
      <c r="TGX1421" s="333"/>
      <c r="TGY1421" s="333"/>
      <c r="TGZ1421" s="333"/>
      <c r="THA1421" s="333"/>
      <c r="THB1421" s="333"/>
      <c r="THC1421" s="333"/>
      <c r="THD1421" s="333"/>
      <c r="THE1421" s="333"/>
      <c r="THF1421" s="333"/>
      <c r="THG1421" s="333"/>
      <c r="THH1421" s="333"/>
      <c r="THI1421" s="333"/>
      <c r="THJ1421" s="333"/>
      <c r="THK1421" s="333"/>
      <c r="THL1421" s="333"/>
      <c r="THM1421" s="333"/>
      <c r="THN1421" s="333"/>
      <c r="THO1421" s="333"/>
      <c r="THP1421" s="333"/>
      <c r="THQ1421" s="333"/>
      <c r="THR1421" s="333"/>
      <c r="THS1421" s="333"/>
      <c r="THT1421" s="333"/>
      <c r="THU1421" s="333"/>
      <c r="THV1421" s="333"/>
      <c r="THW1421" s="333"/>
      <c r="THX1421" s="333"/>
      <c r="THY1421" s="333"/>
      <c r="THZ1421" s="333"/>
      <c r="TIA1421" s="333"/>
      <c r="TIB1421" s="333"/>
      <c r="TIC1421" s="333"/>
      <c r="TID1421" s="333"/>
      <c r="TIE1421" s="333"/>
      <c r="TIF1421" s="333"/>
      <c r="TIG1421" s="333"/>
      <c r="TIH1421" s="333"/>
      <c r="TII1421" s="333"/>
      <c r="TIJ1421" s="333"/>
      <c r="TIK1421" s="333"/>
      <c r="TIL1421" s="333"/>
      <c r="TIM1421" s="333"/>
      <c r="TIN1421" s="333"/>
      <c r="TIO1421" s="333"/>
      <c r="TIP1421" s="333"/>
      <c r="TIQ1421" s="333"/>
      <c r="TIR1421" s="333"/>
      <c r="TIS1421" s="333"/>
      <c r="TIT1421" s="333"/>
      <c r="TIU1421" s="333"/>
      <c r="TIV1421" s="333"/>
      <c r="TIW1421" s="333"/>
      <c r="TIX1421" s="333"/>
      <c r="TIY1421" s="333"/>
      <c r="TIZ1421" s="333"/>
      <c r="TJA1421" s="333"/>
      <c r="TJB1421" s="333"/>
      <c r="TJC1421" s="333"/>
      <c r="TJD1421" s="333"/>
      <c r="TJE1421" s="333"/>
      <c r="TJF1421" s="333"/>
      <c r="TJG1421" s="333"/>
      <c r="TJH1421" s="333"/>
      <c r="TJI1421" s="333"/>
      <c r="TJJ1421" s="333"/>
      <c r="TJK1421" s="333"/>
      <c r="TJL1421" s="333"/>
      <c r="TJM1421" s="333"/>
      <c r="TJN1421" s="333"/>
      <c r="TJO1421" s="333"/>
      <c r="TJP1421" s="333"/>
      <c r="TJQ1421" s="333"/>
      <c r="TJR1421" s="333"/>
      <c r="TJS1421" s="333"/>
      <c r="TJT1421" s="333"/>
      <c r="TJU1421" s="333"/>
      <c r="TJV1421" s="333"/>
      <c r="TJW1421" s="333"/>
      <c r="TJX1421" s="333"/>
      <c r="TJY1421" s="333"/>
      <c r="TJZ1421" s="333"/>
      <c r="TKA1421" s="333"/>
      <c r="TKB1421" s="333"/>
      <c r="TKC1421" s="333"/>
      <c r="TKD1421" s="333"/>
      <c r="TKE1421" s="333"/>
      <c r="TKF1421" s="333"/>
      <c r="TKG1421" s="333"/>
      <c r="TKH1421" s="333"/>
      <c r="TKI1421" s="333"/>
      <c r="TKJ1421" s="333"/>
      <c r="TKK1421" s="333"/>
      <c r="TKL1421" s="333"/>
      <c r="TKM1421" s="333"/>
      <c r="TKN1421" s="333"/>
      <c r="TKO1421" s="333"/>
      <c r="TKP1421" s="333"/>
      <c r="TKQ1421" s="333"/>
      <c r="TKR1421" s="333"/>
      <c r="TKS1421" s="333"/>
      <c r="TKT1421" s="333"/>
      <c r="TKU1421" s="333"/>
      <c r="TKV1421" s="333"/>
      <c r="TKW1421" s="333"/>
      <c r="TKX1421" s="333"/>
      <c r="TKY1421" s="333"/>
      <c r="TKZ1421" s="333"/>
      <c r="TLA1421" s="333"/>
      <c r="TLB1421" s="333"/>
      <c r="TLC1421" s="333"/>
      <c r="TLD1421" s="333"/>
      <c r="TLE1421" s="333"/>
      <c r="TLF1421" s="333"/>
      <c r="TLG1421" s="333"/>
      <c r="TLH1421" s="333"/>
      <c r="TLI1421" s="333"/>
      <c r="TLJ1421" s="333"/>
      <c r="TLK1421" s="333"/>
      <c r="TLL1421" s="333"/>
      <c r="TLM1421" s="333"/>
      <c r="TLN1421" s="333"/>
      <c r="TLO1421" s="333"/>
      <c r="TLP1421" s="333"/>
      <c r="TLQ1421" s="333"/>
      <c r="TLR1421" s="333"/>
      <c r="TLS1421" s="333"/>
      <c r="TLT1421" s="333"/>
      <c r="TLU1421" s="333"/>
      <c r="TLV1421" s="333"/>
      <c r="TLW1421" s="333"/>
      <c r="TLX1421" s="333"/>
      <c r="TLY1421" s="333"/>
      <c r="TLZ1421" s="333"/>
      <c r="TMA1421" s="333"/>
      <c r="TMB1421" s="333"/>
      <c r="TMC1421" s="333"/>
      <c r="TMD1421" s="333"/>
      <c r="TME1421" s="333"/>
      <c r="TMF1421" s="333"/>
      <c r="TMG1421" s="333"/>
      <c r="TMH1421" s="333"/>
      <c r="TMI1421" s="333"/>
      <c r="TMJ1421" s="333"/>
      <c r="TMK1421" s="333"/>
      <c r="TML1421" s="333"/>
      <c r="TMM1421" s="333"/>
      <c r="TMN1421" s="333"/>
      <c r="TMO1421" s="333"/>
      <c r="TMP1421" s="333"/>
      <c r="TMQ1421" s="333"/>
      <c r="TMR1421" s="333"/>
      <c r="TMS1421" s="333"/>
      <c r="TMT1421" s="333"/>
      <c r="TMU1421" s="333"/>
      <c r="TMV1421" s="333"/>
      <c r="TMW1421" s="333"/>
      <c r="TMX1421" s="333"/>
      <c r="TMY1421" s="333"/>
      <c r="TMZ1421" s="333"/>
      <c r="TNA1421" s="333"/>
      <c r="TNB1421" s="333"/>
      <c r="TNC1421" s="333"/>
      <c r="TND1421" s="333"/>
      <c r="TNE1421" s="333"/>
      <c r="TNF1421" s="333"/>
      <c r="TNG1421" s="333"/>
      <c r="TNH1421" s="333"/>
      <c r="TNI1421" s="333"/>
      <c r="TNJ1421" s="333"/>
      <c r="TNK1421" s="333"/>
      <c r="TNL1421" s="333"/>
      <c r="TNM1421" s="333"/>
      <c r="TNN1421" s="333"/>
      <c r="TNO1421" s="333"/>
      <c r="TNP1421" s="333"/>
      <c r="TNQ1421" s="333"/>
      <c r="TNR1421" s="333"/>
      <c r="TNS1421" s="333"/>
      <c r="TNT1421" s="333"/>
      <c r="TNU1421" s="333"/>
      <c r="TNV1421" s="333"/>
      <c r="TNW1421" s="333"/>
      <c r="TNX1421" s="333"/>
      <c r="TNY1421" s="333"/>
      <c r="TNZ1421" s="333"/>
      <c r="TOA1421" s="333"/>
      <c r="TOB1421" s="333"/>
      <c r="TOC1421" s="333"/>
      <c r="TOD1421" s="333"/>
      <c r="TOE1421" s="333"/>
      <c r="TOF1421" s="333"/>
      <c r="TOG1421" s="333"/>
      <c r="TOH1421" s="333"/>
      <c r="TOI1421" s="333"/>
      <c r="TOJ1421" s="333"/>
      <c r="TOK1421" s="333"/>
      <c r="TOL1421" s="333"/>
      <c r="TOM1421" s="333"/>
      <c r="TON1421" s="333"/>
      <c r="TOO1421" s="333"/>
      <c r="TOP1421" s="333"/>
      <c r="TOQ1421" s="333"/>
      <c r="TOR1421" s="333"/>
      <c r="TOS1421" s="333"/>
      <c r="TOT1421" s="333"/>
      <c r="TOU1421" s="333"/>
      <c r="TOV1421" s="333"/>
      <c r="TOW1421" s="333"/>
      <c r="TOX1421" s="333"/>
      <c r="TOY1421" s="333"/>
      <c r="TOZ1421" s="333"/>
      <c r="TPA1421" s="333"/>
      <c r="TPB1421" s="333"/>
      <c r="TPC1421" s="333"/>
      <c r="TPD1421" s="333"/>
      <c r="TPE1421" s="333"/>
      <c r="TPF1421" s="333"/>
      <c r="TPG1421" s="333"/>
      <c r="TPH1421" s="333"/>
      <c r="TPI1421" s="333"/>
      <c r="TPJ1421" s="333"/>
      <c r="TPK1421" s="333"/>
      <c r="TPL1421" s="333"/>
      <c r="TPM1421" s="333"/>
      <c r="TPN1421" s="333"/>
      <c r="TPO1421" s="333"/>
      <c r="TPP1421" s="333"/>
      <c r="TPQ1421" s="333"/>
      <c r="TPR1421" s="333"/>
      <c r="TPS1421" s="333"/>
      <c r="TPT1421" s="333"/>
      <c r="TPU1421" s="333"/>
      <c r="TPV1421" s="333"/>
      <c r="TPW1421" s="333"/>
      <c r="TPX1421" s="333"/>
      <c r="TPY1421" s="333"/>
      <c r="TPZ1421" s="333"/>
      <c r="TQA1421" s="333"/>
      <c r="TQB1421" s="333"/>
      <c r="TQC1421" s="333"/>
      <c r="TQD1421" s="333"/>
      <c r="TQE1421" s="333"/>
      <c r="TQF1421" s="333"/>
      <c r="TQG1421" s="333"/>
      <c r="TQH1421" s="333"/>
      <c r="TQI1421" s="333"/>
      <c r="TQJ1421" s="333"/>
      <c r="TQK1421" s="333"/>
      <c r="TQL1421" s="333"/>
      <c r="TQM1421" s="333"/>
      <c r="TQN1421" s="333"/>
      <c r="TQO1421" s="333"/>
      <c r="TQP1421" s="333"/>
      <c r="TQQ1421" s="333"/>
      <c r="TQR1421" s="333"/>
      <c r="TQS1421" s="333"/>
      <c r="TQT1421" s="333"/>
      <c r="TQU1421" s="333"/>
      <c r="TQV1421" s="333"/>
      <c r="TQW1421" s="333"/>
      <c r="TQX1421" s="333"/>
      <c r="TQY1421" s="333"/>
      <c r="TQZ1421" s="333"/>
      <c r="TRA1421" s="333"/>
      <c r="TRB1421" s="333"/>
      <c r="TRC1421" s="333"/>
      <c r="TRD1421" s="333"/>
      <c r="TRE1421" s="333"/>
      <c r="TRF1421" s="333"/>
      <c r="TRG1421" s="333"/>
      <c r="TRH1421" s="333"/>
      <c r="TRI1421" s="333"/>
      <c r="TRJ1421" s="333"/>
      <c r="TRK1421" s="333"/>
      <c r="TRL1421" s="333"/>
      <c r="TRM1421" s="333"/>
      <c r="TRN1421" s="333"/>
      <c r="TRO1421" s="333"/>
      <c r="TRP1421" s="333"/>
      <c r="TRQ1421" s="333"/>
      <c r="TRR1421" s="333"/>
      <c r="TRS1421" s="333"/>
      <c r="TRT1421" s="333"/>
      <c r="TRU1421" s="333"/>
      <c r="TRV1421" s="333"/>
      <c r="TRW1421" s="333"/>
      <c r="TRX1421" s="333"/>
      <c r="TRY1421" s="333"/>
      <c r="TRZ1421" s="333"/>
      <c r="TSA1421" s="333"/>
      <c r="TSB1421" s="333"/>
      <c r="TSC1421" s="333"/>
      <c r="TSD1421" s="333"/>
      <c r="TSE1421" s="333"/>
      <c r="TSF1421" s="333"/>
      <c r="TSG1421" s="333"/>
      <c r="TSH1421" s="333"/>
      <c r="TSI1421" s="333"/>
      <c r="TSJ1421" s="333"/>
      <c r="TSK1421" s="333"/>
      <c r="TSL1421" s="333"/>
      <c r="TSM1421" s="333"/>
      <c r="TSN1421" s="333"/>
      <c r="TSO1421" s="333"/>
      <c r="TSP1421" s="333"/>
      <c r="TSQ1421" s="333"/>
      <c r="TSR1421" s="333"/>
      <c r="TSS1421" s="333"/>
      <c r="TST1421" s="333"/>
      <c r="TSU1421" s="333"/>
      <c r="TSV1421" s="333"/>
      <c r="TSW1421" s="333"/>
      <c r="TSX1421" s="333"/>
      <c r="TSY1421" s="333"/>
      <c r="TSZ1421" s="333"/>
      <c r="TTA1421" s="333"/>
      <c r="TTB1421" s="333"/>
      <c r="TTC1421" s="333"/>
      <c r="TTD1421" s="333"/>
      <c r="TTE1421" s="333"/>
      <c r="TTF1421" s="333"/>
      <c r="TTG1421" s="333"/>
      <c r="TTH1421" s="333"/>
      <c r="TTI1421" s="333"/>
      <c r="TTJ1421" s="333"/>
      <c r="TTK1421" s="333"/>
      <c r="TTL1421" s="333"/>
      <c r="TTM1421" s="333"/>
      <c r="TTN1421" s="333"/>
      <c r="TTO1421" s="333"/>
      <c r="TTP1421" s="333"/>
      <c r="TTQ1421" s="333"/>
      <c r="TTR1421" s="333"/>
      <c r="TTS1421" s="333"/>
      <c r="TTT1421" s="333"/>
      <c r="TTU1421" s="333"/>
      <c r="TTV1421" s="333"/>
      <c r="TTW1421" s="333"/>
      <c r="TTX1421" s="333"/>
      <c r="TTY1421" s="333"/>
      <c r="TTZ1421" s="333"/>
      <c r="TUA1421" s="333"/>
      <c r="TUB1421" s="333"/>
      <c r="TUC1421" s="333"/>
      <c r="TUD1421" s="333"/>
      <c r="TUE1421" s="333"/>
      <c r="TUF1421" s="333"/>
      <c r="TUG1421" s="333"/>
      <c r="TUH1421" s="333"/>
      <c r="TUI1421" s="333"/>
      <c r="TUJ1421" s="333"/>
      <c r="TUK1421" s="333"/>
      <c r="TUL1421" s="333"/>
      <c r="TUM1421" s="333"/>
      <c r="TUN1421" s="333"/>
      <c r="TUO1421" s="333"/>
      <c r="TUP1421" s="333"/>
      <c r="TUQ1421" s="333"/>
      <c r="TUR1421" s="333"/>
      <c r="TUS1421" s="333"/>
      <c r="TUT1421" s="333"/>
      <c r="TUU1421" s="333"/>
      <c r="TUV1421" s="333"/>
      <c r="TUW1421" s="333"/>
      <c r="TUX1421" s="333"/>
      <c r="TUY1421" s="333"/>
      <c r="TUZ1421" s="333"/>
      <c r="TVA1421" s="333"/>
      <c r="TVB1421" s="333"/>
      <c r="TVC1421" s="333"/>
      <c r="TVD1421" s="333"/>
      <c r="TVE1421" s="333"/>
      <c r="TVF1421" s="333"/>
      <c r="TVG1421" s="333"/>
      <c r="TVH1421" s="333"/>
      <c r="TVI1421" s="333"/>
      <c r="TVJ1421" s="333"/>
      <c r="TVK1421" s="333"/>
      <c r="TVL1421" s="333"/>
      <c r="TVM1421" s="333"/>
      <c r="TVN1421" s="333"/>
      <c r="TVO1421" s="333"/>
      <c r="TVP1421" s="333"/>
      <c r="TVQ1421" s="333"/>
      <c r="TVR1421" s="333"/>
      <c r="TVS1421" s="333"/>
      <c r="TVT1421" s="333"/>
      <c r="TVU1421" s="333"/>
      <c r="TVV1421" s="333"/>
      <c r="TVW1421" s="333"/>
      <c r="TVX1421" s="333"/>
      <c r="TVY1421" s="333"/>
      <c r="TVZ1421" s="333"/>
      <c r="TWA1421" s="333"/>
      <c r="TWB1421" s="333"/>
      <c r="TWC1421" s="333"/>
      <c r="TWD1421" s="333"/>
      <c r="TWE1421" s="333"/>
      <c r="TWF1421" s="333"/>
      <c r="TWG1421" s="333"/>
      <c r="TWH1421" s="333"/>
      <c r="TWI1421" s="333"/>
      <c r="TWJ1421" s="333"/>
      <c r="TWK1421" s="333"/>
      <c r="TWL1421" s="333"/>
      <c r="TWM1421" s="333"/>
      <c r="TWN1421" s="333"/>
      <c r="TWO1421" s="333"/>
      <c r="TWP1421" s="333"/>
      <c r="TWQ1421" s="333"/>
      <c r="TWR1421" s="333"/>
      <c r="TWS1421" s="333"/>
      <c r="TWT1421" s="333"/>
      <c r="TWU1421" s="333"/>
      <c r="TWV1421" s="333"/>
      <c r="TWW1421" s="333"/>
      <c r="TWX1421" s="333"/>
      <c r="TWY1421" s="333"/>
      <c r="TWZ1421" s="333"/>
      <c r="TXA1421" s="333"/>
      <c r="TXB1421" s="333"/>
      <c r="TXC1421" s="333"/>
      <c r="TXD1421" s="333"/>
      <c r="TXE1421" s="333"/>
      <c r="TXF1421" s="333"/>
      <c r="TXG1421" s="333"/>
      <c r="TXH1421" s="333"/>
      <c r="TXI1421" s="333"/>
      <c r="TXJ1421" s="333"/>
      <c r="TXK1421" s="333"/>
      <c r="TXL1421" s="333"/>
      <c r="TXM1421" s="333"/>
      <c r="TXN1421" s="333"/>
      <c r="TXO1421" s="333"/>
      <c r="TXP1421" s="333"/>
      <c r="TXQ1421" s="333"/>
      <c r="TXR1421" s="333"/>
      <c r="TXS1421" s="333"/>
      <c r="TXT1421" s="333"/>
      <c r="TXU1421" s="333"/>
      <c r="TXV1421" s="333"/>
      <c r="TXW1421" s="333"/>
      <c r="TXX1421" s="333"/>
      <c r="TXY1421" s="333"/>
      <c r="TXZ1421" s="333"/>
      <c r="TYA1421" s="333"/>
      <c r="TYB1421" s="333"/>
      <c r="TYC1421" s="333"/>
      <c r="TYD1421" s="333"/>
      <c r="TYE1421" s="333"/>
      <c r="TYF1421" s="333"/>
      <c r="TYG1421" s="333"/>
      <c r="TYH1421" s="333"/>
      <c r="TYI1421" s="333"/>
      <c r="TYJ1421" s="333"/>
      <c r="TYK1421" s="333"/>
      <c r="TYL1421" s="333"/>
      <c r="TYM1421" s="333"/>
      <c r="TYN1421" s="333"/>
      <c r="TYO1421" s="333"/>
      <c r="TYP1421" s="333"/>
      <c r="TYQ1421" s="333"/>
      <c r="TYR1421" s="333"/>
      <c r="TYS1421" s="333"/>
      <c r="TYT1421" s="333"/>
      <c r="TYU1421" s="333"/>
      <c r="TYV1421" s="333"/>
      <c r="TYW1421" s="333"/>
      <c r="TYX1421" s="333"/>
      <c r="TYY1421" s="333"/>
      <c r="TYZ1421" s="333"/>
      <c r="TZA1421" s="333"/>
      <c r="TZB1421" s="333"/>
      <c r="TZC1421" s="333"/>
      <c r="TZD1421" s="333"/>
      <c r="TZE1421" s="333"/>
      <c r="TZF1421" s="333"/>
      <c r="TZG1421" s="333"/>
      <c r="TZH1421" s="333"/>
      <c r="TZI1421" s="333"/>
      <c r="TZJ1421" s="333"/>
      <c r="TZK1421" s="333"/>
      <c r="TZL1421" s="333"/>
      <c r="TZM1421" s="333"/>
      <c r="TZN1421" s="333"/>
      <c r="TZO1421" s="333"/>
      <c r="TZP1421" s="333"/>
      <c r="TZQ1421" s="333"/>
      <c r="TZR1421" s="333"/>
      <c r="TZS1421" s="333"/>
      <c r="TZT1421" s="333"/>
      <c r="TZU1421" s="333"/>
      <c r="TZV1421" s="333"/>
      <c r="TZW1421" s="333"/>
      <c r="TZX1421" s="333"/>
      <c r="TZY1421" s="333"/>
      <c r="TZZ1421" s="333"/>
      <c r="UAA1421" s="333"/>
      <c r="UAB1421" s="333"/>
      <c r="UAC1421" s="333"/>
      <c r="UAD1421" s="333"/>
      <c r="UAE1421" s="333"/>
      <c r="UAF1421" s="333"/>
      <c r="UAG1421" s="333"/>
      <c r="UAH1421" s="333"/>
      <c r="UAI1421" s="333"/>
      <c r="UAJ1421" s="333"/>
      <c r="UAK1421" s="333"/>
      <c r="UAL1421" s="333"/>
      <c r="UAM1421" s="333"/>
      <c r="UAN1421" s="333"/>
      <c r="UAO1421" s="333"/>
      <c r="UAP1421" s="333"/>
      <c r="UAQ1421" s="333"/>
      <c r="UAR1421" s="333"/>
      <c r="UAS1421" s="333"/>
      <c r="UAT1421" s="333"/>
      <c r="UAU1421" s="333"/>
      <c r="UAV1421" s="333"/>
      <c r="UAW1421" s="333"/>
      <c r="UAX1421" s="333"/>
      <c r="UAY1421" s="333"/>
      <c r="UAZ1421" s="333"/>
      <c r="UBA1421" s="333"/>
      <c r="UBB1421" s="333"/>
      <c r="UBC1421" s="333"/>
      <c r="UBD1421" s="333"/>
      <c r="UBE1421" s="333"/>
      <c r="UBF1421" s="333"/>
      <c r="UBG1421" s="333"/>
      <c r="UBH1421" s="333"/>
      <c r="UBI1421" s="333"/>
      <c r="UBJ1421" s="333"/>
      <c r="UBK1421" s="333"/>
      <c r="UBL1421" s="333"/>
      <c r="UBM1421" s="333"/>
      <c r="UBN1421" s="333"/>
      <c r="UBO1421" s="333"/>
      <c r="UBP1421" s="333"/>
      <c r="UBQ1421" s="333"/>
      <c r="UBR1421" s="333"/>
      <c r="UBS1421" s="333"/>
      <c r="UBT1421" s="333"/>
      <c r="UBU1421" s="333"/>
      <c r="UBV1421" s="333"/>
      <c r="UBW1421" s="333"/>
      <c r="UBX1421" s="333"/>
      <c r="UBY1421" s="333"/>
      <c r="UBZ1421" s="333"/>
      <c r="UCA1421" s="333"/>
      <c r="UCB1421" s="333"/>
      <c r="UCC1421" s="333"/>
      <c r="UCD1421" s="333"/>
      <c r="UCE1421" s="333"/>
      <c r="UCF1421" s="333"/>
      <c r="UCG1421" s="333"/>
      <c r="UCH1421" s="333"/>
      <c r="UCI1421" s="333"/>
      <c r="UCJ1421" s="333"/>
      <c r="UCK1421" s="333"/>
      <c r="UCL1421" s="333"/>
      <c r="UCM1421" s="333"/>
      <c r="UCN1421" s="333"/>
      <c r="UCO1421" s="333"/>
      <c r="UCP1421" s="333"/>
      <c r="UCQ1421" s="333"/>
      <c r="UCR1421" s="333"/>
      <c r="UCS1421" s="333"/>
      <c r="UCT1421" s="333"/>
      <c r="UCU1421" s="333"/>
      <c r="UCV1421" s="333"/>
      <c r="UCW1421" s="333"/>
      <c r="UCX1421" s="333"/>
      <c r="UCY1421" s="333"/>
      <c r="UCZ1421" s="333"/>
      <c r="UDA1421" s="333"/>
      <c r="UDB1421" s="333"/>
      <c r="UDC1421" s="333"/>
      <c r="UDD1421" s="333"/>
      <c r="UDE1421" s="333"/>
      <c r="UDF1421" s="333"/>
      <c r="UDG1421" s="333"/>
      <c r="UDH1421" s="333"/>
      <c r="UDI1421" s="333"/>
      <c r="UDJ1421" s="333"/>
      <c r="UDK1421" s="333"/>
      <c r="UDL1421" s="333"/>
      <c r="UDM1421" s="333"/>
      <c r="UDN1421" s="333"/>
      <c r="UDO1421" s="333"/>
      <c r="UDP1421" s="333"/>
      <c r="UDQ1421" s="333"/>
      <c r="UDR1421" s="333"/>
      <c r="UDS1421" s="333"/>
      <c r="UDT1421" s="333"/>
      <c r="UDU1421" s="333"/>
      <c r="UDV1421" s="333"/>
      <c r="UDW1421" s="333"/>
      <c r="UDX1421" s="333"/>
      <c r="UDY1421" s="333"/>
      <c r="UDZ1421" s="333"/>
      <c r="UEA1421" s="333"/>
      <c r="UEB1421" s="333"/>
      <c r="UEC1421" s="333"/>
      <c r="UED1421" s="333"/>
      <c r="UEE1421" s="333"/>
      <c r="UEF1421" s="333"/>
      <c r="UEG1421" s="333"/>
      <c r="UEH1421" s="333"/>
      <c r="UEI1421" s="333"/>
      <c r="UEJ1421" s="333"/>
      <c r="UEK1421" s="333"/>
      <c r="UEL1421" s="333"/>
      <c r="UEM1421" s="333"/>
      <c r="UEN1421" s="333"/>
      <c r="UEO1421" s="333"/>
      <c r="UEP1421" s="333"/>
      <c r="UEQ1421" s="333"/>
      <c r="UER1421" s="333"/>
      <c r="UES1421" s="333"/>
      <c r="UET1421" s="333"/>
      <c r="UEU1421" s="333"/>
      <c r="UEV1421" s="333"/>
      <c r="UEW1421" s="333"/>
      <c r="UEX1421" s="333"/>
      <c r="UEY1421" s="333"/>
      <c r="UEZ1421" s="333"/>
      <c r="UFA1421" s="333"/>
      <c r="UFB1421" s="333"/>
      <c r="UFC1421" s="333"/>
      <c r="UFD1421" s="333"/>
      <c r="UFE1421" s="333"/>
      <c r="UFF1421" s="333"/>
      <c r="UFG1421" s="333"/>
      <c r="UFH1421" s="333"/>
      <c r="UFI1421" s="333"/>
      <c r="UFJ1421" s="333"/>
      <c r="UFK1421" s="333"/>
      <c r="UFL1421" s="333"/>
      <c r="UFM1421" s="333"/>
      <c r="UFN1421" s="333"/>
      <c r="UFO1421" s="333"/>
      <c r="UFP1421" s="333"/>
      <c r="UFQ1421" s="333"/>
      <c r="UFR1421" s="333"/>
      <c r="UFS1421" s="333"/>
      <c r="UFT1421" s="333"/>
      <c r="UFU1421" s="333"/>
      <c r="UFV1421" s="333"/>
      <c r="UFW1421" s="333"/>
      <c r="UFX1421" s="333"/>
      <c r="UFY1421" s="333"/>
      <c r="UFZ1421" s="333"/>
      <c r="UGA1421" s="333"/>
      <c r="UGB1421" s="333"/>
      <c r="UGC1421" s="333"/>
      <c r="UGD1421" s="333"/>
      <c r="UGE1421" s="333"/>
      <c r="UGF1421" s="333"/>
      <c r="UGG1421" s="333"/>
      <c r="UGH1421" s="333"/>
      <c r="UGI1421" s="333"/>
      <c r="UGJ1421" s="333"/>
      <c r="UGK1421" s="333"/>
      <c r="UGL1421" s="333"/>
      <c r="UGM1421" s="333"/>
      <c r="UGN1421" s="333"/>
      <c r="UGO1421" s="333"/>
      <c r="UGP1421" s="333"/>
      <c r="UGQ1421" s="333"/>
      <c r="UGR1421" s="333"/>
      <c r="UGS1421" s="333"/>
      <c r="UGT1421" s="333"/>
      <c r="UGU1421" s="333"/>
      <c r="UGV1421" s="333"/>
      <c r="UGW1421" s="333"/>
      <c r="UGX1421" s="333"/>
      <c r="UGY1421" s="333"/>
      <c r="UGZ1421" s="333"/>
      <c r="UHA1421" s="333"/>
      <c r="UHB1421" s="333"/>
      <c r="UHC1421" s="333"/>
      <c r="UHD1421" s="333"/>
      <c r="UHE1421" s="333"/>
      <c r="UHF1421" s="333"/>
      <c r="UHG1421" s="333"/>
      <c r="UHH1421" s="333"/>
      <c r="UHI1421" s="333"/>
      <c r="UHJ1421" s="333"/>
      <c r="UHK1421" s="333"/>
      <c r="UHL1421" s="333"/>
      <c r="UHM1421" s="333"/>
      <c r="UHN1421" s="333"/>
      <c r="UHO1421" s="333"/>
      <c r="UHP1421" s="333"/>
      <c r="UHQ1421" s="333"/>
      <c r="UHR1421" s="333"/>
      <c r="UHS1421" s="333"/>
      <c r="UHT1421" s="333"/>
      <c r="UHU1421" s="333"/>
      <c r="UHV1421" s="333"/>
      <c r="UHW1421" s="333"/>
      <c r="UHX1421" s="333"/>
      <c r="UHY1421" s="333"/>
      <c r="UHZ1421" s="333"/>
      <c r="UIA1421" s="333"/>
      <c r="UIB1421" s="333"/>
      <c r="UIC1421" s="333"/>
      <c r="UID1421" s="333"/>
      <c r="UIE1421" s="333"/>
      <c r="UIF1421" s="333"/>
      <c r="UIG1421" s="333"/>
      <c r="UIH1421" s="333"/>
      <c r="UII1421" s="333"/>
      <c r="UIJ1421" s="333"/>
      <c r="UIK1421" s="333"/>
      <c r="UIL1421" s="333"/>
      <c r="UIM1421" s="333"/>
      <c r="UIN1421" s="333"/>
      <c r="UIO1421" s="333"/>
      <c r="UIP1421" s="333"/>
      <c r="UIQ1421" s="333"/>
      <c r="UIR1421" s="333"/>
      <c r="UIS1421" s="333"/>
      <c r="UIT1421" s="333"/>
      <c r="UIU1421" s="333"/>
      <c r="UIV1421" s="333"/>
      <c r="UIW1421" s="333"/>
      <c r="UIX1421" s="333"/>
      <c r="UIY1421" s="333"/>
      <c r="UIZ1421" s="333"/>
      <c r="UJA1421" s="333"/>
      <c r="UJB1421" s="333"/>
      <c r="UJC1421" s="333"/>
      <c r="UJD1421" s="333"/>
      <c r="UJE1421" s="333"/>
      <c r="UJF1421" s="333"/>
      <c r="UJG1421" s="333"/>
      <c r="UJH1421" s="333"/>
      <c r="UJI1421" s="333"/>
      <c r="UJJ1421" s="333"/>
      <c r="UJK1421" s="333"/>
      <c r="UJL1421" s="333"/>
      <c r="UJM1421" s="333"/>
      <c r="UJN1421" s="333"/>
      <c r="UJO1421" s="333"/>
      <c r="UJP1421" s="333"/>
      <c r="UJQ1421" s="333"/>
      <c r="UJR1421" s="333"/>
      <c r="UJS1421" s="333"/>
      <c r="UJT1421" s="333"/>
      <c r="UJU1421" s="333"/>
      <c r="UJV1421" s="333"/>
      <c r="UJW1421" s="333"/>
      <c r="UJX1421" s="333"/>
      <c r="UJY1421" s="333"/>
      <c r="UJZ1421" s="333"/>
      <c r="UKA1421" s="333"/>
      <c r="UKB1421" s="333"/>
      <c r="UKC1421" s="333"/>
      <c r="UKD1421" s="333"/>
      <c r="UKE1421" s="333"/>
      <c r="UKF1421" s="333"/>
      <c r="UKG1421" s="333"/>
      <c r="UKH1421" s="333"/>
      <c r="UKI1421" s="333"/>
      <c r="UKJ1421" s="333"/>
      <c r="UKK1421" s="333"/>
      <c r="UKL1421" s="333"/>
      <c r="UKM1421" s="333"/>
      <c r="UKN1421" s="333"/>
      <c r="UKO1421" s="333"/>
      <c r="UKP1421" s="333"/>
      <c r="UKQ1421" s="333"/>
      <c r="UKR1421" s="333"/>
      <c r="UKS1421" s="333"/>
      <c r="UKT1421" s="333"/>
      <c r="UKU1421" s="333"/>
      <c r="UKV1421" s="333"/>
      <c r="UKW1421" s="333"/>
      <c r="UKX1421" s="333"/>
      <c r="UKY1421" s="333"/>
      <c r="UKZ1421" s="333"/>
      <c r="ULA1421" s="333"/>
      <c r="ULB1421" s="333"/>
      <c r="ULC1421" s="333"/>
      <c r="ULD1421" s="333"/>
      <c r="ULE1421" s="333"/>
      <c r="ULF1421" s="333"/>
      <c r="ULG1421" s="333"/>
      <c r="ULH1421" s="333"/>
      <c r="ULI1421" s="333"/>
      <c r="ULJ1421" s="333"/>
      <c r="ULK1421" s="333"/>
      <c r="ULL1421" s="333"/>
      <c r="ULM1421" s="333"/>
      <c r="ULN1421" s="333"/>
      <c r="ULO1421" s="333"/>
      <c r="ULP1421" s="333"/>
      <c r="ULQ1421" s="333"/>
      <c r="ULR1421" s="333"/>
      <c r="ULS1421" s="333"/>
      <c r="ULT1421" s="333"/>
      <c r="ULU1421" s="333"/>
      <c r="ULV1421" s="333"/>
      <c r="ULW1421" s="333"/>
      <c r="ULX1421" s="333"/>
      <c r="ULY1421" s="333"/>
      <c r="ULZ1421" s="333"/>
      <c r="UMA1421" s="333"/>
      <c r="UMB1421" s="333"/>
      <c r="UMC1421" s="333"/>
      <c r="UMD1421" s="333"/>
      <c r="UME1421" s="333"/>
      <c r="UMF1421" s="333"/>
      <c r="UMG1421" s="333"/>
      <c r="UMH1421" s="333"/>
      <c r="UMI1421" s="333"/>
      <c r="UMJ1421" s="333"/>
      <c r="UMK1421" s="333"/>
      <c r="UML1421" s="333"/>
      <c r="UMM1421" s="333"/>
      <c r="UMN1421" s="333"/>
      <c r="UMO1421" s="333"/>
      <c r="UMP1421" s="333"/>
      <c r="UMQ1421" s="333"/>
      <c r="UMR1421" s="333"/>
      <c r="UMS1421" s="333"/>
      <c r="UMT1421" s="333"/>
      <c r="UMU1421" s="333"/>
      <c r="UMV1421" s="333"/>
      <c r="UMW1421" s="333"/>
      <c r="UMX1421" s="333"/>
      <c r="UMY1421" s="333"/>
      <c r="UMZ1421" s="333"/>
      <c r="UNA1421" s="333"/>
      <c r="UNB1421" s="333"/>
      <c r="UNC1421" s="333"/>
      <c r="UND1421" s="333"/>
      <c r="UNE1421" s="333"/>
      <c r="UNF1421" s="333"/>
      <c r="UNG1421" s="333"/>
      <c r="UNH1421" s="333"/>
      <c r="UNI1421" s="333"/>
      <c r="UNJ1421" s="333"/>
      <c r="UNK1421" s="333"/>
      <c r="UNL1421" s="333"/>
      <c r="UNM1421" s="333"/>
      <c r="UNN1421" s="333"/>
      <c r="UNO1421" s="333"/>
      <c r="UNP1421" s="333"/>
      <c r="UNQ1421" s="333"/>
      <c r="UNR1421" s="333"/>
      <c r="UNS1421" s="333"/>
      <c r="UNT1421" s="333"/>
      <c r="UNU1421" s="333"/>
      <c r="UNV1421" s="333"/>
      <c r="UNW1421" s="333"/>
      <c r="UNX1421" s="333"/>
      <c r="UNY1421" s="333"/>
      <c r="UNZ1421" s="333"/>
      <c r="UOA1421" s="333"/>
      <c r="UOB1421" s="333"/>
      <c r="UOC1421" s="333"/>
      <c r="UOD1421" s="333"/>
      <c r="UOE1421" s="333"/>
      <c r="UOF1421" s="333"/>
      <c r="UOG1421" s="333"/>
      <c r="UOH1421" s="333"/>
      <c r="UOI1421" s="333"/>
      <c r="UOJ1421" s="333"/>
      <c r="UOK1421" s="333"/>
      <c r="UOL1421" s="333"/>
      <c r="UOM1421" s="333"/>
      <c r="UON1421" s="333"/>
      <c r="UOO1421" s="333"/>
      <c r="UOP1421" s="333"/>
      <c r="UOQ1421" s="333"/>
      <c r="UOR1421" s="333"/>
      <c r="UOS1421" s="333"/>
      <c r="UOT1421" s="333"/>
      <c r="UOU1421" s="333"/>
      <c r="UOV1421" s="333"/>
      <c r="UOW1421" s="333"/>
      <c r="UOX1421" s="333"/>
      <c r="UOY1421" s="333"/>
      <c r="UOZ1421" s="333"/>
      <c r="UPA1421" s="333"/>
      <c r="UPB1421" s="333"/>
      <c r="UPC1421" s="333"/>
      <c r="UPD1421" s="333"/>
      <c r="UPE1421" s="333"/>
      <c r="UPF1421" s="333"/>
      <c r="UPG1421" s="333"/>
      <c r="UPH1421" s="333"/>
      <c r="UPI1421" s="333"/>
      <c r="UPJ1421" s="333"/>
      <c r="UPK1421" s="333"/>
      <c r="UPL1421" s="333"/>
      <c r="UPM1421" s="333"/>
      <c r="UPN1421" s="333"/>
      <c r="UPO1421" s="333"/>
      <c r="UPP1421" s="333"/>
      <c r="UPQ1421" s="333"/>
      <c r="UPR1421" s="333"/>
      <c r="UPS1421" s="333"/>
      <c r="UPT1421" s="333"/>
      <c r="UPU1421" s="333"/>
      <c r="UPV1421" s="333"/>
      <c r="UPW1421" s="333"/>
      <c r="UPX1421" s="333"/>
      <c r="UPY1421" s="333"/>
      <c r="UPZ1421" s="333"/>
      <c r="UQA1421" s="333"/>
      <c r="UQB1421" s="333"/>
      <c r="UQC1421" s="333"/>
      <c r="UQD1421" s="333"/>
      <c r="UQE1421" s="333"/>
      <c r="UQF1421" s="333"/>
      <c r="UQG1421" s="333"/>
      <c r="UQH1421" s="333"/>
      <c r="UQI1421" s="333"/>
      <c r="UQJ1421" s="333"/>
      <c r="UQK1421" s="333"/>
      <c r="UQL1421" s="333"/>
      <c r="UQM1421" s="333"/>
      <c r="UQN1421" s="333"/>
      <c r="UQO1421" s="333"/>
      <c r="UQP1421" s="333"/>
      <c r="UQQ1421" s="333"/>
      <c r="UQR1421" s="333"/>
      <c r="UQS1421" s="333"/>
      <c r="UQT1421" s="333"/>
      <c r="UQU1421" s="333"/>
      <c r="UQV1421" s="333"/>
      <c r="UQW1421" s="333"/>
      <c r="UQX1421" s="333"/>
      <c r="UQY1421" s="333"/>
      <c r="UQZ1421" s="333"/>
      <c r="URA1421" s="333"/>
      <c r="URB1421" s="333"/>
      <c r="URC1421" s="333"/>
      <c r="URD1421" s="333"/>
      <c r="URE1421" s="333"/>
      <c r="URF1421" s="333"/>
      <c r="URG1421" s="333"/>
      <c r="URH1421" s="333"/>
      <c r="URI1421" s="333"/>
      <c r="URJ1421" s="333"/>
      <c r="URK1421" s="333"/>
      <c r="URL1421" s="333"/>
      <c r="URM1421" s="333"/>
      <c r="URN1421" s="333"/>
      <c r="URO1421" s="333"/>
      <c r="URP1421" s="333"/>
      <c r="URQ1421" s="333"/>
      <c r="URR1421" s="333"/>
      <c r="URS1421" s="333"/>
      <c r="URT1421" s="333"/>
      <c r="URU1421" s="333"/>
      <c r="URV1421" s="333"/>
      <c r="URW1421" s="333"/>
      <c r="URX1421" s="333"/>
      <c r="URY1421" s="333"/>
      <c r="URZ1421" s="333"/>
      <c r="USA1421" s="333"/>
      <c r="USB1421" s="333"/>
      <c r="USC1421" s="333"/>
      <c r="USD1421" s="333"/>
      <c r="USE1421" s="333"/>
      <c r="USF1421" s="333"/>
      <c r="USG1421" s="333"/>
      <c r="USH1421" s="333"/>
      <c r="USI1421" s="333"/>
      <c r="USJ1421" s="333"/>
      <c r="USK1421" s="333"/>
      <c r="USL1421" s="333"/>
      <c r="USM1421" s="333"/>
      <c r="USN1421" s="333"/>
      <c r="USO1421" s="333"/>
      <c r="USP1421" s="333"/>
      <c r="USQ1421" s="333"/>
      <c r="USR1421" s="333"/>
      <c r="USS1421" s="333"/>
      <c r="UST1421" s="333"/>
      <c r="USU1421" s="333"/>
      <c r="USV1421" s="333"/>
      <c r="USW1421" s="333"/>
      <c r="USX1421" s="333"/>
      <c r="USY1421" s="333"/>
      <c r="USZ1421" s="333"/>
      <c r="UTA1421" s="333"/>
      <c r="UTB1421" s="333"/>
      <c r="UTC1421" s="333"/>
      <c r="UTD1421" s="333"/>
      <c r="UTE1421" s="333"/>
      <c r="UTF1421" s="333"/>
      <c r="UTG1421" s="333"/>
      <c r="UTH1421" s="333"/>
      <c r="UTI1421" s="333"/>
      <c r="UTJ1421" s="333"/>
      <c r="UTK1421" s="333"/>
      <c r="UTL1421" s="333"/>
      <c r="UTM1421" s="333"/>
      <c r="UTN1421" s="333"/>
      <c r="UTO1421" s="333"/>
      <c r="UTP1421" s="333"/>
      <c r="UTQ1421" s="333"/>
      <c r="UTR1421" s="333"/>
      <c r="UTS1421" s="333"/>
      <c r="UTT1421" s="333"/>
      <c r="UTU1421" s="333"/>
      <c r="UTV1421" s="333"/>
      <c r="UTW1421" s="333"/>
      <c r="UTX1421" s="333"/>
      <c r="UTY1421" s="333"/>
      <c r="UTZ1421" s="333"/>
      <c r="UUA1421" s="333"/>
      <c r="UUB1421" s="333"/>
      <c r="UUC1421" s="333"/>
      <c r="UUD1421" s="333"/>
      <c r="UUE1421" s="333"/>
      <c r="UUF1421" s="333"/>
      <c r="UUG1421" s="333"/>
      <c r="UUH1421" s="333"/>
      <c r="UUI1421" s="333"/>
      <c r="UUJ1421" s="333"/>
      <c r="UUK1421" s="333"/>
      <c r="UUL1421" s="333"/>
      <c r="UUM1421" s="333"/>
      <c r="UUN1421" s="333"/>
      <c r="UUO1421" s="333"/>
      <c r="UUP1421" s="333"/>
      <c r="UUQ1421" s="333"/>
      <c r="UUR1421" s="333"/>
      <c r="UUS1421" s="333"/>
      <c r="UUT1421" s="333"/>
      <c r="UUU1421" s="333"/>
      <c r="UUV1421" s="333"/>
      <c r="UUW1421" s="333"/>
      <c r="UUX1421" s="333"/>
      <c r="UUY1421" s="333"/>
      <c r="UUZ1421" s="333"/>
      <c r="UVA1421" s="333"/>
      <c r="UVB1421" s="333"/>
      <c r="UVC1421" s="333"/>
      <c r="UVD1421" s="333"/>
      <c r="UVE1421" s="333"/>
      <c r="UVF1421" s="333"/>
      <c r="UVG1421" s="333"/>
      <c r="UVH1421" s="333"/>
      <c r="UVI1421" s="333"/>
      <c r="UVJ1421" s="333"/>
      <c r="UVK1421" s="333"/>
      <c r="UVL1421" s="333"/>
      <c r="UVM1421" s="333"/>
      <c r="UVN1421" s="333"/>
      <c r="UVO1421" s="333"/>
      <c r="UVP1421" s="333"/>
      <c r="UVQ1421" s="333"/>
      <c r="UVR1421" s="333"/>
      <c r="UVS1421" s="333"/>
      <c r="UVT1421" s="333"/>
      <c r="UVU1421" s="333"/>
      <c r="UVV1421" s="333"/>
      <c r="UVW1421" s="333"/>
      <c r="UVX1421" s="333"/>
      <c r="UVY1421" s="333"/>
      <c r="UVZ1421" s="333"/>
      <c r="UWA1421" s="333"/>
      <c r="UWB1421" s="333"/>
      <c r="UWC1421" s="333"/>
      <c r="UWD1421" s="333"/>
      <c r="UWE1421" s="333"/>
      <c r="UWF1421" s="333"/>
      <c r="UWG1421" s="333"/>
      <c r="UWH1421" s="333"/>
      <c r="UWI1421" s="333"/>
      <c r="UWJ1421" s="333"/>
      <c r="UWK1421" s="333"/>
      <c r="UWL1421" s="333"/>
      <c r="UWM1421" s="333"/>
      <c r="UWN1421" s="333"/>
      <c r="UWO1421" s="333"/>
      <c r="UWP1421" s="333"/>
      <c r="UWQ1421" s="333"/>
      <c r="UWR1421" s="333"/>
      <c r="UWS1421" s="333"/>
      <c r="UWT1421" s="333"/>
      <c r="UWU1421" s="333"/>
      <c r="UWV1421" s="333"/>
      <c r="UWW1421" s="333"/>
      <c r="UWX1421" s="333"/>
      <c r="UWY1421" s="333"/>
      <c r="UWZ1421" s="333"/>
      <c r="UXA1421" s="333"/>
      <c r="UXB1421" s="333"/>
      <c r="UXC1421" s="333"/>
      <c r="UXD1421" s="333"/>
      <c r="UXE1421" s="333"/>
      <c r="UXF1421" s="333"/>
      <c r="UXG1421" s="333"/>
      <c r="UXH1421" s="333"/>
      <c r="UXI1421" s="333"/>
      <c r="UXJ1421" s="333"/>
      <c r="UXK1421" s="333"/>
      <c r="UXL1421" s="333"/>
      <c r="UXM1421" s="333"/>
      <c r="UXN1421" s="333"/>
      <c r="UXO1421" s="333"/>
      <c r="UXP1421" s="333"/>
      <c r="UXQ1421" s="333"/>
      <c r="UXR1421" s="333"/>
      <c r="UXS1421" s="333"/>
      <c r="UXT1421" s="333"/>
      <c r="UXU1421" s="333"/>
      <c r="UXV1421" s="333"/>
      <c r="UXW1421" s="333"/>
      <c r="UXX1421" s="333"/>
      <c r="UXY1421" s="333"/>
      <c r="UXZ1421" s="333"/>
      <c r="UYA1421" s="333"/>
      <c r="UYB1421" s="333"/>
      <c r="UYC1421" s="333"/>
      <c r="UYD1421" s="333"/>
      <c r="UYE1421" s="333"/>
      <c r="UYF1421" s="333"/>
      <c r="UYG1421" s="333"/>
      <c r="UYH1421" s="333"/>
      <c r="UYI1421" s="333"/>
      <c r="UYJ1421" s="333"/>
      <c r="UYK1421" s="333"/>
      <c r="UYL1421" s="333"/>
      <c r="UYM1421" s="333"/>
      <c r="UYN1421" s="333"/>
      <c r="UYO1421" s="333"/>
      <c r="UYP1421" s="333"/>
      <c r="UYQ1421" s="333"/>
      <c r="UYR1421" s="333"/>
      <c r="UYS1421" s="333"/>
      <c r="UYT1421" s="333"/>
      <c r="UYU1421" s="333"/>
      <c r="UYV1421" s="333"/>
      <c r="UYW1421" s="333"/>
      <c r="UYX1421" s="333"/>
      <c r="UYY1421" s="333"/>
      <c r="UYZ1421" s="333"/>
      <c r="UZA1421" s="333"/>
      <c r="UZB1421" s="333"/>
      <c r="UZC1421" s="333"/>
      <c r="UZD1421" s="333"/>
      <c r="UZE1421" s="333"/>
      <c r="UZF1421" s="333"/>
      <c r="UZG1421" s="333"/>
      <c r="UZH1421" s="333"/>
      <c r="UZI1421" s="333"/>
      <c r="UZJ1421" s="333"/>
      <c r="UZK1421" s="333"/>
      <c r="UZL1421" s="333"/>
      <c r="UZM1421" s="333"/>
      <c r="UZN1421" s="333"/>
      <c r="UZO1421" s="333"/>
      <c r="UZP1421" s="333"/>
      <c r="UZQ1421" s="333"/>
      <c r="UZR1421" s="333"/>
      <c r="UZS1421" s="333"/>
      <c r="UZT1421" s="333"/>
      <c r="UZU1421" s="333"/>
      <c r="UZV1421" s="333"/>
      <c r="UZW1421" s="333"/>
      <c r="UZX1421" s="333"/>
      <c r="UZY1421" s="333"/>
      <c r="UZZ1421" s="333"/>
      <c r="VAA1421" s="333"/>
      <c r="VAB1421" s="333"/>
      <c r="VAC1421" s="333"/>
      <c r="VAD1421" s="333"/>
      <c r="VAE1421" s="333"/>
      <c r="VAF1421" s="333"/>
      <c r="VAG1421" s="333"/>
      <c r="VAH1421" s="333"/>
      <c r="VAI1421" s="333"/>
      <c r="VAJ1421" s="333"/>
      <c r="VAK1421" s="333"/>
      <c r="VAL1421" s="333"/>
      <c r="VAM1421" s="333"/>
      <c r="VAN1421" s="333"/>
      <c r="VAO1421" s="333"/>
      <c r="VAP1421" s="333"/>
      <c r="VAQ1421" s="333"/>
      <c r="VAR1421" s="333"/>
      <c r="VAS1421" s="333"/>
      <c r="VAT1421" s="333"/>
      <c r="VAU1421" s="333"/>
      <c r="VAV1421" s="333"/>
      <c r="VAW1421" s="333"/>
      <c r="VAX1421" s="333"/>
      <c r="VAY1421" s="333"/>
      <c r="VAZ1421" s="333"/>
      <c r="VBA1421" s="333"/>
      <c r="VBB1421" s="333"/>
      <c r="VBC1421" s="333"/>
      <c r="VBD1421" s="333"/>
      <c r="VBE1421" s="333"/>
      <c r="VBF1421" s="333"/>
      <c r="VBG1421" s="333"/>
      <c r="VBH1421" s="333"/>
      <c r="VBI1421" s="333"/>
      <c r="VBJ1421" s="333"/>
      <c r="VBK1421" s="333"/>
      <c r="VBL1421" s="333"/>
      <c r="VBM1421" s="333"/>
      <c r="VBN1421" s="333"/>
      <c r="VBO1421" s="333"/>
      <c r="VBP1421" s="333"/>
      <c r="VBQ1421" s="333"/>
      <c r="VBR1421" s="333"/>
      <c r="VBS1421" s="333"/>
      <c r="VBT1421" s="333"/>
      <c r="VBU1421" s="333"/>
      <c r="VBV1421" s="333"/>
      <c r="VBW1421" s="333"/>
      <c r="VBX1421" s="333"/>
      <c r="VBY1421" s="333"/>
      <c r="VBZ1421" s="333"/>
      <c r="VCA1421" s="333"/>
      <c r="VCB1421" s="333"/>
      <c r="VCC1421" s="333"/>
      <c r="VCD1421" s="333"/>
      <c r="VCE1421" s="333"/>
      <c r="VCF1421" s="333"/>
      <c r="VCG1421" s="333"/>
      <c r="VCH1421" s="333"/>
      <c r="VCI1421" s="333"/>
      <c r="VCJ1421" s="333"/>
      <c r="VCK1421" s="333"/>
      <c r="VCL1421" s="333"/>
      <c r="VCM1421" s="333"/>
      <c r="VCN1421" s="333"/>
      <c r="VCO1421" s="333"/>
      <c r="VCP1421" s="333"/>
      <c r="VCQ1421" s="333"/>
      <c r="VCR1421" s="333"/>
      <c r="VCS1421" s="333"/>
      <c r="VCT1421" s="333"/>
      <c r="VCU1421" s="333"/>
      <c r="VCV1421" s="333"/>
      <c r="VCW1421" s="333"/>
      <c r="VCX1421" s="333"/>
      <c r="VCY1421" s="333"/>
      <c r="VCZ1421" s="333"/>
      <c r="VDA1421" s="333"/>
      <c r="VDB1421" s="333"/>
      <c r="VDC1421" s="333"/>
      <c r="VDD1421" s="333"/>
      <c r="VDE1421" s="333"/>
      <c r="VDF1421" s="333"/>
      <c r="VDG1421" s="333"/>
      <c r="VDH1421" s="333"/>
      <c r="VDI1421" s="333"/>
      <c r="VDJ1421" s="333"/>
      <c r="VDK1421" s="333"/>
      <c r="VDL1421" s="333"/>
      <c r="VDM1421" s="333"/>
      <c r="VDN1421" s="333"/>
      <c r="VDO1421" s="333"/>
      <c r="VDP1421" s="333"/>
      <c r="VDQ1421" s="333"/>
      <c r="VDR1421" s="333"/>
      <c r="VDS1421" s="333"/>
      <c r="VDT1421" s="333"/>
      <c r="VDU1421" s="333"/>
      <c r="VDV1421" s="333"/>
      <c r="VDW1421" s="333"/>
      <c r="VDX1421" s="333"/>
      <c r="VDY1421" s="333"/>
      <c r="VDZ1421" s="333"/>
      <c r="VEA1421" s="333"/>
      <c r="VEB1421" s="333"/>
      <c r="VEC1421" s="333"/>
      <c r="VED1421" s="333"/>
      <c r="VEE1421" s="333"/>
      <c r="VEF1421" s="333"/>
      <c r="VEG1421" s="333"/>
      <c r="VEH1421" s="333"/>
      <c r="VEI1421" s="333"/>
      <c r="VEJ1421" s="333"/>
      <c r="VEK1421" s="333"/>
      <c r="VEL1421" s="333"/>
      <c r="VEM1421" s="333"/>
      <c r="VEN1421" s="333"/>
      <c r="VEO1421" s="333"/>
      <c r="VEP1421" s="333"/>
      <c r="VEQ1421" s="333"/>
      <c r="VER1421" s="333"/>
      <c r="VES1421" s="333"/>
      <c r="VET1421" s="333"/>
      <c r="VEU1421" s="333"/>
      <c r="VEV1421" s="333"/>
      <c r="VEW1421" s="333"/>
      <c r="VEX1421" s="333"/>
      <c r="VEY1421" s="333"/>
      <c r="VEZ1421" s="333"/>
      <c r="VFA1421" s="333"/>
      <c r="VFB1421" s="333"/>
      <c r="VFC1421" s="333"/>
      <c r="VFD1421" s="333"/>
      <c r="VFE1421" s="333"/>
      <c r="VFF1421" s="333"/>
      <c r="VFG1421" s="333"/>
      <c r="VFH1421" s="333"/>
      <c r="VFI1421" s="333"/>
      <c r="VFJ1421" s="333"/>
      <c r="VFK1421" s="333"/>
      <c r="VFL1421" s="333"/>
      <c r="VFM1421" s="333"/>
      <c r="VFN1421" s="333"/>
      <c r="VFO1421" s="333"/>
      <c r="VFP1421" s="333"/>
      <c r="VFQ1421" s="333"/>
      <c r="VFR1421" s="333"/>
      <c r="VFS1421" s="333"/>
      <c r="VFT1421" s="333"/>
      <c r="VFU1421" s="333"/>
      <c r="VFV1421" s="333"/>
      <c r="VFW1421" s="333"/>
      <c r="VFX1421" s="333"/>
      <c r="VFY1421" s="333"/>
      <c r="VFZ1421" s="333"/>
      <c r="VGA1421" s="333"/>
      <c r="VGB1421" s="333"/>
      <c r="VGC1421" s="333"/>
      <c r="VGD1421" s="333"/>
      <c r="VGE1421" s="333"/>
      <c r="VGF1421" s="333"/>
      <c r="VGG1421" s="333"/>
      <c r="VGH1421" s="333"/>
      <c r="VGI1421" s="333"/>
      <c r="VGJ1421" s="333"/>
      <c r="VGK1421" s="333"/>
      <c r="VGL1421" s="333"/>
      <c r="VGM1421" s="333"/>
      <c r="VGN1421" s="333"/>
      <c r="VGO1421" s="333"/>
      <c r="VGP1421" s="333"/>
      <c r="VGQ1421" s="333"/>
      <c r="VGR1421" s="333"/>
      <c r="VGS1421" s="333"/>
      <c r="VGT1421" s="333"/>
      <c r="VGU1421" s="333"/>
      <c r="VGV1421" s="333"/>
      <c r="VGW1421" s="333"/>
      <c r="VGX1421" s="333"/>
      <c r="VGY1421" s="333"/>
      <c r="VGZ1421" s="333"/>
      <c r="VHA1421" s="333"/>
      <c r="VHB1421" s="333"/>
      <c r="VHC1421" s="333"/>
      <c r="VHD1421" s="333"/>
      <c r="VHE1421" s="333"/>
      <c r="VHF1421" s="333"/>
      <c r="VHG1421" s="333"/>
      <c r="VHH1421" s="333"/>
      <c r="VHI1421" s="333"/>
      <c r="VHJ1421" s="333"/>
      <c r="VHK1421" s="333"/>
      <c r="VHL1421" s="333"/>
      <c r="VHM1421" s="333"/>
      <c r="VHN1421" s="333"/>
      <c r="VHO1421" s="333"/>
      <c r="VHP1421" s="333"/>
      <c r="VHQ1421" s="333"/>
      <c r="VHR1421" s="333"/>
      <c r="VHS1421" s="333"/>
      <c r="VHT1421" s="333"/>
      <c r="VHU1421" s="333"/>
      <c r="VHV1421" s="333"/>
      <c r="VHW1421" s="333"/>
      <c r="VHX1421" s="333"/>
      <c r="VHY1421" s="333"/>
      <c r="VHZ1421" s="333"/>
      <c r="VIA1421" s="333"/>
      <c r="VIB1421" s="333"/>
      <c r="VIC1421" s="333"/>
      <c r="VID1421" s="333"/>
      <c r="VIE1421" s="333"/>
      <c r="VIF1421" s="333"/>
      <c r="VIG1421" s="333"/>
      <c r="VIH1421" s="333"/>
      <c r="VII1421" s="333"/>
      <c r="VIJ1421" s="333"/>
      <c r="VIK1421" s="333"/>
      <c r="VIL1421" s="333"/>
      <c r="VIM1421" s="333"/>
      <c r="VIN1421" s="333"/>
      <c r="VIO1421" s="333"/>
      <c r="VIP1421" s="333"/>
      <c r="VIQ1421" s="333"/>
      <c r="VIR1421" s="333"/>
      <c r="VIS1421" s="333"/>
      <c r="VIT1421" s="333"/>
      <c r="VIU1421" s="333"/>
      <c r="VIV1421" s="333"/>
      <c r="VIW1421" s="333"/>
      <c r="VIX1421" s="333"/>
      <c r="VIY1421" s="333"/>
      <c r="VIZ1421" s="333"/>
      <c r="VJA1421" s="333"/>
      <c r="VJB1421" s="333"/>
      <c r="VJC1421" s="333"/>
      <c r="VJD1421" s="333"/>
      <c r="VJE1421" s="333"/>
      <c r="VJF1421" s="333"/>
      <c r="VJG1421" s="333"/>
      <c r="VJH1421" s="333"/>
      <c r="VJI1421" s="333"/>
      <c r="VJJ1421" s="333"/>
      <c r="VJK1421" s="333"/>
      <c r="VJL1421" s="333"/>
      <c r="VJM1421" s="333"/>
      <c r="VJN1421" s="333"/>
      <c r="VJO1421" s="333"/>
      <c r="VJP1421" s="333"/>
      <c r="VJQ1421" s="333"/>
      <c r="VJR1421" s="333"/>
      <c r="VJS1421" s="333"/>
      <c r="VJT1421" s="333"/>
      <c r="VJU1421" s="333"/>
      <c r="VJV1421" s="333"/>
      <c r="VJW1421" s="333"/>
      <c r="VJX1421" s="333"/>
      <c r="VJY1421" s="333"/>
      <c r="VJZ1421" s="333"/>
      <c r="VKA1421" s="333"/>
      <c r="VKB1421" s="333"/>
      <c r="VKC1421" s="333"/>
      <c r="VKD1421" s="333"/>
      <c r="VKE1421" s="333"/>
      <c r="VKF1421" s="333"/>
      <c r="VKG1421" s="333"/>
      <c r="VKH1421" s="333"/>
      <c r="VKI1421" s="333"/>
      <c r="VKJ1421" s="333"/>
      <c r="VKK1421" s="333"/>
      <c r="VKL1421" s="333"/>
      <c r="VKM1421" s="333"/>
      <c r="VKN1421" s="333"/>
      <c r="VKO1421" s="333"/>
      <c r="VKP1421" s="333"/>
      <c r="VKQ1421" s="333"/>
      <c r="VKR1421" s="333"/>
      <c r="VKS1421" s="333"/>
      <c r="VKT1421" s="333"/>
      <c r="VKU1421" s="333"/>
      <c r="VKV1421" s="333"/>
      <c r="VKW1421" s="333"/>
      <c r="VKX1421" s="333"/>
      <c r="VKY1421" s="333"/>
      <c r="VKZ1421" s="333"/>
      <c r="VLA1421" s="333"/>
      <c r="VLB1421" s="333"/>
      <c r="VLC1421" s="333"/>
      <c r="VLD1421" s="333"/>
      <c r="VLE1421" s="333"/>
      <c r="VLF1421" s="333"/>
      <c r="VLG1421" s="333"/>
      <c r="VLH1421" s="333"/>
      <c r="VLI1421" s="333"/>
      <c r="VLJ1421" s="333"/>
      <c r="VLK1421" s="333"/>
      <c r="VLL1421" s="333"/>
      <c r="VLM1421" s="333"/>
      <c r="VLN1421" s="333"/>
      <c r="VLO1421" s="333"/>
      <c r="VLP1421" s="333"/>
      <c r="VLQ1421" s="333"/>
      <c r="VLR1421" s="333"/>
      <c r="VLS1421" s="333"/>
      <c r="VLT1421" s="333"/>
      <c r="VLU1421" s="333"/>
      <c r="VLV1421" s="333"/>
      <c r="VLW1421" s="333"/>
      <c r="VLX1421" s="333"/>
      <c r="VLY1421" s="333"/>
      <c r="VLZ1421" s="333"/>
      <c r="VMA1421" s="333"/>
      <c r="VMB1421" s="333"/>
      <c r="VMC1421" s="333"/>
      <c r="VMD1421" s="333"/>
      <c r="VME1421" s="333"/>
      <c r="VMF1421" s="333"/>
      <c r="VMG1421" s="333"/>
      <c r="VMH1421" s="333"/>
      <c r="VMI1421" s="333"/>
      <c r="VMJ1421" s="333"/>
      <c r="VMK1421" s="333"/>
      <c r="VML1421" s="333"/>
      <c r="VMM1421" s="333"/>
      <c r="VMN1421" s="333"/>
      <c r="VMO1421" s="333"/>
      <c r="VMP1421" s="333"/>
      <c r="VMQ1421" s="333"/>
      <c r="VMR1421" s="333"/>
      <c r="VMS1421" s="333"/>
      <c r="VMT1421" s="333"/>
      <c r="VMU1421" s="333"/>
      <c r="VMV1421" s="333"/>
      <c r="VMW1421" s="333"/>
      <c r="VMX1421" s="333"/>
      <c r="VMY1421" s="333"/>
      <c r="VMZ1421" s="333"/>
      <c r="VNA1421" s="333"/>
      <c r="VNB1421" s="333"/>
      <c r="VNC1421" s="333"/>
      <c r="VND1421" s="333"/>
      <c r="VNE1421" s="333"/>
      <c r="VNF1421" s="333"/>
      <c r="VNG1421" s="333"/>
      <c r="VNH1421" s="333"/>
      <c r="VNI1421" s="333"/>
      <c r="VNJ1421" s="333"/>
      <c r="VNK1421" s="333"/>
      <c r="VNL1421" s="333"/>
      <c r="VNM1421" s="333"/>
      <c r="VNN1421" s="333"/>
      <c r="VNO1421" s="333"/>
      <c r="VNP1421" s="333"/>
      <c r="VNQ1421" s="333"/>
      <c r="VNR1421" s="333"/>
      <c r="VNS1421" s="333"/>
      <c r="VNT1421" s="333"/>
      <c r="VNU1421" s="333"/>
      <c r="VNV1421" s="333"/>
      <c r="VNW1421" s="333"/>
      <c r="VNX1421" s="333"/>
      <c r="VNY1421" s="333"/>
      <c r="VNZ1421" s="333"/>
      <c r="VOA1421" s="333"/>
      <c r="VOB1421" s="333"/>
      <c r="VOC1421" s="333"/>
      <c r="VOD1421" s="333"/>
      <c r="VOE1421" s="333"/>
      <c r="VOF1421" s="333"/>
      <c r="VOG1421" s="333"/>
      <c r="VOH1421" s="333"/>
      <c r="VOI1421" s="333"/>
      <c r="VOJ1421" s="333"/>
      <c r="VOK1421" s="333"/>
      <c r="VOL1421" s="333"/>
      <c r="VOM1421" s="333"/>
      <c r="VON1421" s="333"/>
      <c r="VOO1421" s="333"/>
      <c r="VOP1421" s="333"/>
      <c r="VOQ1421" s="333"/>
      <c r="VOR1421" s="333"/>
      <c r="VOS1421" s="333"/>
      <c r="VOT1421" s="333"/>
      <c r="VOU1421" s="333"/>
      <c r="VOV1421" s="333"/>
      <c r="VOW1421" s="333"/>
      <c r="VOX1421" s="333"/>
      <c r="VOY1421" s="333"/>
      <c r="VOZ1421" s="333"/>
      <c r="VPA1421" s="333"/>
      <c r="VPB1421" s="333"/>
      <c r="VPC1421" s="333"/>
      <c r="VPD1421" s="333"/>
      <c r="VPE1421" s="333"/>
      <c r="VPF1421" s="333"/>
      <c r="VPG1421" s="333"/>
      <c r="VPH1421" s="333"/>
      <c r="VPI1421" s="333"/>
      <c r="VPJ1421" s="333"/>
      <c r="VPK1421" s="333"/>
      <c r="VPL1421" s="333"/>
      <c r="VPM1421" s="333"/>
      <c r="VPN1421" s="333"/>
      <c r="VPO1421" s="333"/>
      <c r="VPP1421" s="333"/>
      <c r="VPQ1421" s="333"/>
      <c r="VPR1421" s="333"/>
      <c r="VPS1421" s="333"/>
      <c r="VPT1421" s="333"/>
      <c r="VPU1421" s="333"/>
      <c r="VPV1421" s="333"/>
      <c r="VPW1421" s="333"/>
      <c r="VPX1421" s="333"/>
      <c r="VPY1421" s="333"/>
      <c r="VPZ1421" s="333"/>
      <c r="VQA1421" s="333"/>
      <c r="VQB1421" s="333"/>
      <c r="VQC1421" s="333"/>
      <c r="VQD1421" s="333"/>
      <c r="VQE1421" s="333"/>
      <c r="VQF1421" s="333"/>
      <c r="VQG1421" s="333"/>
      <c r="VQH1421" s="333"/>
      <c r="VQI1421" s="333"/>
      <c r="VQJ1421" s="333"/>
      <c r="VQK1421" s="333"/>
      <c r="VQL1421" s="333"/>
      <c r="VQM1421" s="333"/>
      <c r="VQN1421" s="333"/>
      <c r="VQO1421" s="333"/>
      <c r="VQP1421" s="333"/>
      <c r="VQQ1421" s="333"/>
      <c r="VQR1421" s="333"/>
      <c r="VQS1421" s="333"/>
      <c r="VQT1421" s="333"/>
      <c r="VQU1421" s="333"/>
      <c r="VQV1421" s="333"/>
      <c r="VQW1421" s="333"/>
      <c r="VQX1421" s="333"/>
      <c r="VQY1421" s="333"/>
      <c r="VQZ1421" s="333"/>
      <c r="VRA1421" s="333"/>
      <c r="VRB1421" s="333"/>
      <c r="VRC1421" s="333"/>
      <c r="VRD1421" s="333"/>
      <c r="VRE1421" s="333"/>
      <c r="VRF1421" s="333"/>
      <c r="VRG1421" s="333"/>
      <c r="VRH1421" s="333"/>
      <c r="VRI1421" s="333"/>
      <c r="VRJ1421" s="333"/>
      <c r="VRK1421" s="333"/>
      <c r="VRL1421" s="333"/>
      <c r="VRM1421" s="333"/>
      <c r="VRN1421" s="333"/>
      <c r="VRO1421" s="333"/>
      <c r="VRP1421" s="333"/>
      <c r="VRQ1421" s="333"/>
      <c r="VRR1421" s="333"/>
      <c r="VRS1421" s="333"/>
      <c r="VRT1421" s="333"/>
      <c r="VRU1421" s="333"/>
      <c r="VRV1421" s="333"/>
      <c r="VRW1421" s="333"/>
      <c r="VRX1421" s="333"/>
      <c r="VRY1421" s="333"/>
      <c r="VRZ1421" s="333"/>
      <c r="VSA1421" s="333"/>
      <c r="VSB1421" s="333"/>
      <c r="VSC1421" s="333"/>
      <c r="VSD1421" s="333"/>
      <c r="VSE1421" s="333"/>
      <c r="VSF1421" s="333"/>
      <c r="VSG1421" s="333"/>
      <c r="VSH1421" s="333"/>
      <c r="VSI1421" s="333"/>
      <c r="VSJ1421" s="333"/>
      <c r="VSK1421" s="333"/>
      <c r="VSL1421" s="333"/>
      <c r="VSM1421" s="333"/>
      <c r="VSN1421" s="333"/>
      <c r="VSO1421" s="333"/>
      <c r="VSP1421" s="333"/>
      <c r="VSQ1421" s="333"/>
      <c r="VSR1421" s="333"/>
      <c r="VSS1421" s="333"/>
      <c r="VST1421" s="333"/>
      <c r="VSU1421" s="333"/>
      <c r="VSV1421" s="333"/>
      <c r="VSW1421" s="333"/>
      <c r="VSX1421" s="333"/>
      <c r="VSY1421" s="333"/>
      <c r="VSZ1421" s="333"/>
      <c r="VTA1421" s="333"/>
      <c r="VTB1421" s="333"/>
      <c r="VTC1421" s="333"/>
      <c r="VTD1421" s="333"/>
      <c r="VTE1421" s="333"/>
      <c r="VTF1421" s="333"/>
      <c r="VTG1421" s="333"/>
      <c r="VTH1421" s="333"/>
      <c r="VTI1421" s="333"/>
      <c r="VTJ1421" s="333"/>
      <c r="VTK1421" s="333"/>
      <c r="VTL1421" s="333"/>
      <c r="VTM1421" s="333"/>
      <c r="VTN1421" s="333"/>
      <c r="VTO1421" s="333"/>
      <c r="VTP1421" s="333"/>
      <c r="VTQ1421" s="333"/>
      <c r="VTR1421" s="333"/>
      <c r="VTS1421" s="333"/>
      <c r="VTT1421" s="333"/>
      <c r="VTU1421" s="333"/>
      <c r="VTV1421" s="333"/>
      <c r="VTW1421" s="333"/>
      <c r="VTX1421" s="333"/>
      <c r="VTY1421" s="333"/>
      <c r="VTZ1421" s="333"/>
      <c r="VUA1421" s="333"/>
      <c r="VUB1421" s="333"/>
      <c r="VUC1421" s="333"/>
      <c r="VUD1421" s="333"/>
      <c r="VUE1421" s="333"/>
      <c r="VUF1421" s="333"/>
      <c r="VUG1421" s="333"/>
      <c r="VUH1421" s="333"/>
      <c r="VUI1421" s="333"/>
      <c r="VUJ1421" s="333"/>
      <c r="VUK1421" s="333"/>
      <c r="VUL1421" s="333"/>
      <c r="VUM1421" s="333"/>
      <c r="VUN1421" s="333"/>
      <c r="VUO1421" s="333"/>
      <c r="VUP1421" s="333"/>
      <c r="VUQ1421" s="333"/>
      <c r="VUR1421" s="333"/>
      <c r="VUS1421" s="333"/>
      <c r="VUT1421" s="333"/>
      <c r="VUU1421" s="333"/>
      <c r="VUV1421" s="333"/>
      <c r="VUW1421" s="333"/>
      <c r="VUX1421" s="333"/>
      <c r="VUY1421" s="333"/>
      <c r="VUZ1421" s="333"/>
      <c r="VVA1421" s="333"/>
      <c r="VVB1421" s="333"/>
      <c r="VVC1421" s="333"/>
      <c r="VVD1421" s="333"/>
      <c r="VVE1421" s="333"/>
      <c r="VVF1421" s="333"/>
      <c r="VVG1421" s="333"/>
      <c r="VVH1421" s="333"/>
      <c r="VVI1421" s="333"/>
      <c r="VVJ1421" s="333"/>
      <c r="VVK1421" s="333"/>
      <c r="VVL1421" s="333"/>
      <c r="VVM1421" s="333"/>
      <c r="VVN1421" s="333"/>
      <c r="VVO1421" s="333"/>
      <c r="VVP1421" s="333"/>
      <c r="VVQ1421" s="333"/>
      <c r="VVR1421" s="333"/>
      <c r="VVS1421" s="333"/>
      <c r="VVT1421" s="333"/>
      <c r="VVU1421" s="333"/>
      <c r="VVV1421" s="333"/>
      <c r="VVW1421" s="333"/>
      <c r="VVX1421" s="333"/>
      <c r="VVY1421" s="333"/>
      <c r="VVZ1421" s="333"/>
      <c r="VWA1421" s="333"/>
      <c r="VWB1421" s="333"/>
      <c r="VWC1421" s="333"/>
      <c r="VWD1421" s="333"/>
      <c r="VWE1421" s="333"/>
      <c r="VWF1421" s="333"/>
      <c r="VWG1421" s="333"/>
      <c r="VWH1421" s="333"/>
      <c r="VWI1421" s="333"/>
      <c r="VWJ1421" s="333"/>
      <c r="VWK1421" s="333"/>
      <c r="VWL1421" s="333"/>
      <c r="VWM1421" s="333"/>
      <c r="VWN1421" s="333"/>
      <c r="VWO1421" s="333"/>
      <c r="VWP1421" s="333"/>
      <c r="VWQ1421" s="333"/>
      <c r="VWR1421" s="333"/>
      <c r="VWS1421" s="333"/>
      <c r="VWT1421" s="333"/>
      <c r="VWU1421" s="333"/>
      <c r="VWV1421" s="333"/>
      <c r="VWW1421" s="333"/>
      <c r="VWX1421" s="333"/>
      <c r="VWY1421" s="333"/>
      <c r="VWZ1421" s="333"/>
      <c r="VXA1421" s="333"/>
      <c r="VXB1421" s="333"/>
      <c r="VXC1421" s="333"/>
      <c r="VXD1421" s="333"/>
      <c r="VXE1421" s="333"/>
      <c r="VXF1421" s="333"/>
      <c r="VXG1421" s="333"/>
      <c r="VXH1421" s="333"/>
      <c r="VXI1421" s="333"/>
      <c r="VXJ1421" s="333"/>
      <c r="VXK1421" s="333"/>
      <c r="VXL1421" s="333"/>
      <c r="VXM1421" s="333"/>
      <c r="VXN1421" s="333"/>
      <c r="VXO1421" s="333"/>
      <c r="VXP1421" s="333"/>
      <c r="VXQ1421" s="333"/>
      <c r="VXR1421" s="333"/>
      <c r="VXS1421" s="333"/>
      <c r="VXT1421" s="333"/>
      <c r="VXU1421" s="333"/>
      <c r="VXV1421" s="333"/>
      <c r="VXW1421" s="333"/>
      <c r="VXX1421" s="333"/>
      <c r="VXY1421" s="333"/>
      <c r="VXZ1421" s="333"/>
      <c r="VYA1421" s="333"/>
      <c r="VYB1421" s="333"/>
      <c r="VYC1421" s="333"/>
      <c r="VYD1421" s="333"/>
      <c r="VYE1421" s="333"/>
      <c r="VYF1421" s="333"/>
      <c r="VYG1421" s="333"/>
      <c r="VYH1421" s="333"/>
      <c r="VYI1421" s="333"/>
      <c r="VYJ1421" s="333"/>
      <c r="VYK1421" s="333"/>
      <c r="VYL1421" s="333"/>
      <c r="VYM1421" s="333"/>
      <c r="VYN1421" s="333"/>
      <c r="VYO1421" s="333"/>
      <c r="VYP1421" s="333"/>
      <c r="VYQ1421" s="333"/>
      <c r="VYR1421" s="333"/>
      <c r="VYS1421" s="333"/>
      <c r="VYT1421" s="333"/>
      <c r="VYU1421" s="333"/>
      <c r="VYV1421" s="333"/>
      <c r="VYW1421" s="333"/>
      <c r="VYX1421" s="333"/>
      <c r="VYY1421" s="333"/>
      <c r="VYZ1421" s="333"/>
      <c r="VZA1421" s="333"/>
      <c r="VZB1421" s="333"/>
      <c r="VZC1421" s="333"/>
      <c r="VZD1421" s="333"/>
      <c r="VZE1421" s="333"/>
      <c r="VZF1421" s="333"/>
      <c r="VZG1421" s="333"/>
      <c r="VZH1421" s="333"/>
      <c r="VZI1421" s="333"/>
      <c r="VZJ1421" s="333"/>
      <c r="VZK1421" s="333"/>
      <c r="VZL1421" s="333"/>
      <c r="VZM1421" s="333"/>
      <c r="VZN1421" s="333"/>
      <c r="VZO1421" s="333"/>
      <c r="VZP1421" s="333"/>
      <c r="VZQ1421" s="333"/>
      <c r="VZR1421" s="333"/>
      <c r="VZS1421" s="333"/>
      <c r="VZT1421" s="333"/>
      <c r="VZU1421" s="333"/>
      <c r="VZV1421" s="333"/>
      <c r="VZW1421" s="333"/>
      <c r="VZX1421" s="333"/>
      <c r="VZY1421" s="333"/>
      <c r="VZZ1421" s="333"/>
      <c r="WAA1421" s="333"/>
      <c r="WAB1421" s="333"/>
      <c r="WAC1421" s="333"/>
      <c r="WAD1421" s="333"/>
      <c r="WAE1421" s="333"/>
      <c r="WAF1421" s="333"/>
      <c r="WAG1421" s="333"/>
      <c r="WAH1421" s="333"/>
      <c r="WAI1421" s="333"/>
      <c r="WAJ1421" s="333"/>
      <c r="WAK1421" s="333"/>
      <c r="WAL1421" s="333"/>
      <c r="WAM1421" s="333"/>
      <c r="WAN1421" s="333"/>
      <c r="WAO1421" s="333"/>
      <c r="WAP1421" s="333"/>
      <c r="WAQ1421" s="333"/>
      <c r="WAR1421" s="333"/>
      <c r="WAS1421" s="333"/>
      <c r="WAT1421" s="333"/>
      <c r="WAU1421" s="333"/>
      <c r="WAV1421" s="333"/>
      <c r="WAW1421" s="333"/>
      <c r="WAX1421" s="333"/>
      <c r="WAY1421" s="333"/>
      <c r="WAZ1421" s="333"/>
      <c r="WBA1421" s="333"/>
      <c r="WBB1421" s="333"/>
      <c r="WBC1421" s="333"/>
      <c r="WBD1421" s="333"/>
      <c r="WBE1421" s="333"/>
      <c r="WBF1421" s="333"/>
      <c r="WBG1421" s="333"/>
      <c r="WBH1421" s="333"/>
      <c r="WBI1421" s="333"/>
      <c r="WBJ1421" s="333"/>
      <c r="WBK1421" s="333"/>
      <c r="WBL1421" s="333"/>
      <c r="WBM1421" s="333"/>
      <c r="WBN1421" s="333"/>
      <c r="WBO1421" s="333"/>
      <c r="WBP1421" s="333"/>
      <c r="WBQ1421" s="333"/>
      <c r="WBR1421" s="333"/>
      <c r="WBS1421" s="333"/>
      <c r="WBT1421" s="333"/>
      <c r="WBU1421" s="333"/>
      <c r="WBV1421" s="333"/>
      <c r="WBW1421" s="333"/>
      <c r="WBX1421" s="333"/>
      <c r="WBY1421" s="333"/>
      <c r="WBZ1421" s="333"/>
      <c r="WCA1421" s="333"/>
      <c r="WCB1421" s="333"/>
      <c r="WCC1421" s="333"/>
      <c r="WCD1421" s="333"/>
      <c r="WCE1421" s="333"/>
      <c r="WCF1421" s="333"/>
      <c r="WCG1421" s="333"/>
      <c r="WCH1421" s="333"/>
      <c r="WCI1421" s="333"/>
      <c r="WCJ1421" s="333"/>
      <c r="WCK1421" s="333"/>
      <c r="WCL1421" s="333"/>
      <c r="WCM1421" s="333"/>
      <c r="WCN1421" s="333"/>
      <c r="WCO1421" s="333"/>
      <c r="WCP1421" s="333"/>
      <c r="WCQ1421" s="333"/>
      <c r="WCR1421" s="333"/>
      <c r="WCS1421" s="333"/>
      <c r="WCT1421" s="333"/>
      <c r="WCU1421" s="333"/>
      <c r="WCV1421" s="333"/>
      <c r="WCW1421" s="333"/>
      <c r="WCX1421" s="333"/>
      <c r="WCY1421" s="333"/>
      <c r="WCZ1421" s="333"/>
      <c r="WDA1421" s="333"/>
      <c r="WDB1421" s="333"/>
      <c r="WDC1421" s="333"/>
      <c r="WDD1421" s="333"/>
      <c r="WDE1421" s="333"/>
      <c r="WDF1421" s="333"/>
      <c r="WDG1421" s="333"/>
      <c r="WDH1421" s="333"/>
      <c r="WDI1421" s="333"/>
      <c r="WDJ1421" s="333"/>
      <c r="WDK1421" s="333"/>
      <c r="WDL1421" s="333"/>
      <c r="WDM1421" s="333"/>
      <c r="WDN1421" s="333"/>
      <c r="WDO1421" s="333"/>
      <c r="WDP1421" s="333"/>
      <c r="WDQ1421" s="333"/>
      <c r="WDR1421" s="333"/>
      <c r="WDS1421" s="333"/>
      <c r="WDT1421" s="333"/>
      <c r="WDU1421" s="333"/>
      <c r="WDV1421" s="333"/>
      <c r="WDW1421" s="333"/>
      <c r="WDX1421" s="333"/>
      <c r="WDY1421" s="333"/>
      <c r="WDZ1421" s="333"/>
      <c r="WEA1421" s="333"/>
      <c r="WEB1421" s="333"/>
      <c r="WEC1421" s="333"/>
      <c r="WED1421" s="333"/>
      <c r="WEE1421" s="333"/>
      <c r="WEF1421" s="333"/>
      <c r="WEG1421" s="333"/>
      <c r="WEH1421" s="333"/>
      <c r="WEI1421" s="333"/>
      <c r="WEJ1421" s="333"/>
      <c r="WEK1421" s="333"/>
      <c r="WEL1421" s="333"/>
      <c r="WEM1421" s="333"/>
      <c r="WEN1421" s="333"/>
      <c r="WEO1421" s="333"/>
      <c r="WEP1421" s="333"/>
      <c r="WEQ1421" s="333"/>
      <c r="WER1421" s="333"/>
      <c r="WES1421" s="333"/>
      <c r="WET1421" s="333"/>
      <c r="WEU1421" s="333"/>
      <c r="WEV1421" s="333"/>
      <c r="WEW1421" s="333"/>
      <c r="WEX1421" s="333"/>
      <c r="WEY1421" s="333"/>
      <c r="WEZ1421" s="333"/>
      <c r="WFA1421" s="333"/>
      <c r="WFB1421" s="333"/>
      <c r="WFC1421" s="333"/>
      <c r="WFD1421" s="333"/>
      <c r="WFE1421" s="333"/>
      <c r="WFF1421" s="333"/>
      <c r="WFG1421" s="333"/>
      <c r="WFH1421" s="333"/>
      <c r="WFI1421" s="333"/>
      <c r="WFJ1421" s="333"/>
      <c r="WFK1421" s="333"/>
      <c r="WFL1421" s="333"/>
      <c r="WFM1421" s="333"/>
      <c r="WFN1421" s="333"/>
      <c r="WFO1421" s="333"/>
      <c r="WFP1421" s="333"/>
      <c r="WFQ1421" s="333"/>
      <c r="WFR1421" s="333"/>
      <c r="WFS1421" s="333"/>
      <c r="WFT1421" s="333"/>
      <c r="WFU1421" s="333"/>
      <c r="WFV1421" s="333"/>
      <c r="WFW1421" s="333"/>
      <c r="WFX1421" s="333"/>
      <c r="WFY1421" s="333"/>
      <c r="WFZ1421" s="333"/>
      <c r="WGA1421" s="333"/>
      <c r="WGB1421" s="333"/>
      <c r="WGC1421" s="333"/>
      <c r="WGD1421" s="333"/>
      <c r="WGE1421" s="333"/>
      <c r="WGF1421" s="333"/>
      <c r="WGG1421" s="333"/>
      <c r="WGH1421" s="333"/>
      <c r="WGI1421" s="333"/>
      <c r="WGJ1421" s="333"/>
      <c r="WGK1421" s="333"/>
      <c r="WGL1421" s="333"/>
      <c r="WGM1421" s="333"/>
      <c r="WGN1421" s="333"/>
      <c r="WGO1421" s="333"/>
      <c r="WGP1421" s="333"/>
      <c r="WGQ1421" s="333"/>
      <c r="WGR1421" s="333"/>
      <c r="WGS1421" s="333"/>
      <c r="WGT1421" s="333"/>
      <c r="WGU1421" s="333"/>
      <c r="WGV1421" s="333"/>
      <c r="WGW1421" s="333"/>
      <c r="WGX1421" s="333"/>
      <c r="WGY1421" s="333"/>
      <c r="WGZ1421" s="333"/>
      <c r="WHA1421" s="333"/>
      <c r="WHB1421" s="333"/>
      <c r="WHC1421" s="333"/>
      <c r="WHD1421" s="333"/>
      <c r="WHE1421" s="333"/>
      <c r="WHF1421" s="333"/>
      <c r="WHG1421" s="333"/>
      <c r="WHH1421" s="333"/>
      <c r="WHI1421" s="333"/>
      <c r="WHJ1421" s="333"/>
      <c r="WHK1421" s="333"/>
      <c r="WHL1421" s="333"/>
      <c r="WHM1421" s="333"/>
      <c r="WHN1421" s="333"/>
      <c r="WHO1421" s="333"/>
      <c r="WHP1421" s="333"/>
      <c r="WHQ1421" s="333"/>
      <c r="WHR1421" s="333"/>
      <c r="WHS1421" s="333"/>
      <c r="WHT1421" s="333"/>
      <c r="WHU1421" s="333"/>
      <c r="WHV1421" s="333"/>
      <c r="WHW1421" s="333"/>
      <c r="WHX1421" s="333"/>
      <c r="WHY1421" s="333"/>
      <c r="WHZ1421" s="333"/>
      <c r="WIA1421" s="333"/>
      <c r="WIB1421" s="333"/>
      <c r="WIC1421" s="333"/>
      <c r="WID1421" s="333"/>
      <c r="WIE1421" s="333"/>
      <c r="WIF1421" s="333"/>
      <c r="WIG1421" s="333"/>
      <c r="WIH1421" s="333"/>
      <c r="WII1421" s="333"/>
      <c r="WIJ1421" s="333"/>
      <c r="WIK1421" s="333"/>
      <c r="WIL1421" s="333"/>
      <c r="WIM1421" s="333"/>
      <c r="WIN1421" s="333"/>
      <c r="WIO1421" s="333"/>
      <c r="WIP1421" s="333"/>
      <c r="WIQ1421" s="333"/>
      <c r="WIR1421" s="333"/>
      <c r="WIS1421" s="333"/>
      <c r="WIT1421" s="333"/>
      <c r="WIU1421" s="333"/>
      <c r="WIV1421" s="333"/>
      <c r="WIW1421" s="333"/>
      <c r="WIX1421" s="333"/>
      <c r="WIY1421" s="333"/>
      <c r="WIZ1421" s="333"/>
      <c r="WJA1421" s="333"/>
      <c r="WJB1421" s="333"/>
      <c r="WJC1421" s="333"/>
      <c r="WJD1421" s="333"/>
      <c r="WJE1421" s="333"/>
      <c r="WJF1421" s="333"/>
      <c r="WJG1421" s="333"/>
      <c r="WJH1421" s="333"/>
      <c r="WJI1421" s="333"/>
      <c r="WJJ1421" s="333"/>
      <c r="WJK1421" s="333"/>
      <c r="WJL1421" s="333"/>
      <c r="WJM1421" s="333"/>
      <c r="WJN1421" s="333"/>
      <c r="WJO1421" s="333"/>
      <c r="WJP1421" s="333"/>
      <c r="WJQ1421" s="333"/>
      <c r="WJR1421" s="333"/>
      <c r="WJS1421" s="333"/>
      <c r="WJT1421" s="333"/>
      <c r="WJU1421" s="333"/>
      <c r="WJV1421" s="333"/>
      <c r="WJW1421" s="333"/>
      <c r="WJX1421" s="333"/>
      <c r="WJY1421" s="333"/>
      <c r="WJZ1421" s="333"/>
      <c r="WKA1421" s="333"/>
      <c r="WKB1421" s="333"/>
      <c r="WKC1421" s="333"/>
      <c r="WKD1421" s="333"/>
      <c r="WKE1421" s="333"/>
      <c r="WKF1421" s="333"/>
      <c r="WKG1421" s="333"/>
      <c r="WKH1421" s="333"/>
      <c r="WKI1421" s="333"/>
      <c r="WKJ1421" s="333"/>
      <c r="WKK1421" s="333"/>
      <c r="WKL1421" s="333"/>
      <c r="WKM1421" s="333"/>
      <c r="WKN1421" s="333"/>
      <c r="WKO1421" s="333"/>
      <c r="WKP1421" s="333"/>
      <c r="WKQ1421" s="333"/>
      <c r="WKR1421" s="333"/>
      <c r="WKS1421" s="333"/>
      <c r="WKT1421" s="333"/>
      <c r="WKU1421" s="333"/>
      <c r="WKV1421" s="333"/>
      <c r="WKW1421" s="333"/>
      <c r="WKX1421" s="333"/>
      <c r="WKY1421" s="333"/>
      <c r="WKZ1421" s="333"/>
      <c r="WLA1421" s="333"/>
      <c r="WLB1421" s="333"/>
      <c r="WLC1421" s="333"/>
      <c r="WLD1421" s="333"/>
      <c r="WLE1421" s="333"/>
      <c r="WLF1421" s="333"/>
      <c r="WLG1421" s="333"/>
      <c r="WLH1421" s="333"/>
      <c r="WLI1421" s="333"/>
      <c r="WLJ1421" s="333"/>
      <c r="WLK1421" s="333"/>
      <c r="WLL1421" s="333"/>
      <c r="WLM1421" s="333"/>
      <c r="WLN1421" s="333"/>
      <c r="WLO1421" s="333"/>
      <c r="WLP1421" s="333"/>
      <c r="WLQ1421" s="333"/>
      <c r="WLR1421" s="333"/>
      <c r="WLS1421" s="333"/>
      <c r="WLT1421" s="333"/>
      <c r="WLU1421" s="333"/>
      <c r="WLV1421" s="333"/>
      <c r="WLW1421" s="333"/>
      <c r="WLX1421" s="333"/>
      <c r="WLY1421" s="333"/>
      <c r="WLZ1421" s="333"/>
      <c r="WMA1421" s="333"/>
      <c r="WMB1421" s="333"/>
      <c r="WMC1421" s="333"/>
      <c r="WMD1421" s="333"/>
      <c r="WME1421" s="333"/>
      <c r="WMF1421" s="333"/>
      <c r="WMG1421" s="333"/>
      <c r="WMH1421" s="333"/>
      <c r="WMI1421" s="333"/>
      <c r="WMJ1421" s="333"/>
      <c r="WMK1421" s="333"/>
      <c r="WML1421" s="333"/>
      <c r="WMM1421" s="333"/>
      <c r="WMN1421" s="333"/>
      <c r="WMO1421" s="333"/>
      <c r="WMP1421" s="333"/>
      <c r="WMQ1421" s="333"/>
      <c r="WMR1421" s="333"/>
      <c r="WMS1421" s="333"/>
      <c r="WMT1421" s="333"/>
      <c r="WMU1421" s="333"/>
      <c r="WMV1421" s="333"/>
      <c r="WMW1421" s="333"/>
      <c r="WMX1421" s="333"/>
      <c r="WMY1421" s="333"/>
      <c r="WMZ1421" s="333"/>
      <c r="WNA1421" s="333"/>
      <c r="WNB1421" s="333"/>
      <c r="WNC1421" s="333"/>
      <c r="WND1421" s="333"/>
      <c r="WNE1421" s="333"/>
      <c r="WNF1421" s="333"/>
      <c r="WNG1421" s="333"/>
      <c r="WNH1421" s="333"/>
      <c r="WNI1421" s="333"/>
      <c r="WNJ1421" s="333"/>
      <c r="WNK1421" s="333"/>
      <c r="WNL1421" s="333"/>
      <c r="WNM1421" s="333"/>
      <c r="WNN1421" s="333"/>
      <c r="WNO1421" s="333"/>
      <c r="WNP1421" s="333"/>
      <c r="WNQ1421" s="333"/>
      <c r="WNR1421" s="333"/>
      <c r="WNS1421" s="333"/>
      <c r="WNT1421" s="333"/>
      <c r="WNU1421" s="333"/>
      <c r="WNV1421" s="333"/>
      <c r="WNW1421" s="333"/>
      <c r="WNX1421" s="333"/>
      <c r="WNY1421" s="333"/>
      <c r="WNZ1421" s="333"/>
      <c r="WOA1421" s="333"/>
      <c r="WOB1421" s="333"/>
      <c r="WOC1421" s="333"/>
      <c r="WOD1421" s="333"/>
      <c r="WOE1421" s="333"/>
      <c r="WOF1421" s="333"/>
      <c r="WOG1421" s="333"/>
      <c r="WOH1421" s="333"/>
      <c r="WOI1421" s="333"/>
      <c r="WOJ1421" s="333"/>
      <c r="WOK1421" s="333"/>
      <c r="WOL1421" s="333"/>
      <c r="WOM1421" s="333"/>
      <c r="WON1421" s="333"/>
      <c r="WOO1421" s="333"/>
      <c r="WOP1421" s="333"/>
      <c r="WOQ1421" s="333"/>
      <c r="WOR1421" s="333"/>
      <c r="WOS1421" s="333"/>
      <c r="WOT1421" s="333"/>
      <c r="WOU1421" s="333"/>
      <c r="WOV1421" s="333"/>
      <c r="WOW1421" s="333"/>
      <c r="WOX1421" s="333"/>
      <c r="WOY1421" s="333"/>
      <c r="WOZ1421" s="333"/>
      <c r="WPA1421" s="333"/>
      <c r="WPB1421" s="333"/>
      <c r="WPC1421" s="333"/>
      <c r="WPD1421" s="333"/>
      <c r="WPE1421" s="333"/>
      <c r="WPF1421" s="333"/>
      <c r="WPG1421" s="333"/>
      <c r="WPH1421" s="333"/>
      <c r="WPI1421" s="333"/>
      <c r="WPJ1421" s="333"/>
      <c r="WPK1421" s="333"/>
      <c r="WPL1421" s="333"/>
      <c r="WPM1421" s="333"/>
      <c r="WPN1421" s="333"/>
      <c r="WPO1421" s="333"/>
      <c r="WPP1421" s="333"/>
      <c r="WPQ1421" s="333"/>
      <c r="WPR1421" s="333"/>
      <c r="WPS1421" s="333"/>
      <c r="WPT1421" s="333"/>
      <c r="WPU1421" s="333"/>
      <c r="WPV1421" s="333"/>
      <c r="WPW1421" s="333"/>
      <c r="WPX1421" s="333"/>
      <c r="WPY1421" s="333"/>
      <c r="WPZ1421" s="333"/>
      <c r="WQA1421" s="333"/>
      <c r="WQB1421" s="333"/>
      <c r="WQC1421" s="333"/>
      <c r="WQD1421" s="333"/>
      <c r="WQE1421" s="333"/>
      <c r="WQF1421" s="333"/>
      <c r="WQG1421" s="333"/>
      <c r="WQH1421" s="333"/>
      <c r="WQI1421" s="333"/>
      <c r="WQJ1421" s="333"/>
      <c r="WQK1421" s="333"/>
      <c r="WQL1421" s="333"/>
      <c r="WQM1421" s="333"/>
      <c r="WQN1421" s="333"/>
      <c r="WQO1421" s="333"/>
      <c r="WQP1421" s="333"/>
      <c r="WQQ1421" s="333"/>
      <c r="WQR1421" s="333"/>
      <c r="WQS1421" s="333"/>
      <c r="WQT1421" s="333"/>
      <c r="WQU1421" s="333"/>
      <c r="WQV1421" s="333"/>
      <c r="WQW1421" s="333"/>
      <c r="WQX1421" s="333"/>
      <c r="WQY1421" s="333"/>
      <c r="WQZ1421" s="333"/>
      <c r="WRA1421" s="333"/>
      <c r="WRB1421" s="333"/>
      <c r="WRC1421" s="333"/>
      <c r="WRD1421" s="333"/>
      <c r="WRE1421" s="333"/>
      <c r="WRF1421" s="333"/>
      <c r="WRG1421" s="333"/>
      <c r="WRH1421" s="333"/>
      <c r="WRI1421" s="333"/>
      <c r="WRJ1421" s="333"/>
      <c r="WRK1421" s="333"/>
      <c r="WRL1421" s="333"/>
      <c r="WRM1421" s="333"/>
      <c r="WRN1421" s="333"/>
      <c r="WRO1421" s="333"/>
      <c r="WRP1421" s="333"/>
      <c r="WRQ1421" s="333"/>
      <c r="WRR1421" s="333"/>
      <c r="WRS1421" s="333"/>
      <c r="WRT1421" s="333"/>
      <c r="WRU1421" s="333"/>
      <c r="WRV1421" s="333"/>
      <c r="WRW1421" s="333"/>
      <c r="WRX1421" s="333"/>
      <c r="WRY1421" s="333"/>
      <c r="WRZ1421" s="333"/>
      <c r="WSA1421" s="333"/>
      <c r="WSB1421" s="333"/>
      <c r="WSC1421" s="333"/>
      <c r="WSD1421" s="333"/>
      <c r="WSE1421" s="333"/>
      <c r="WSF1421" s="333"/>
      <c r="WSG1421" s="333"/>
      <c r="WSH1421" s="333"/>
      <c r="WSI1421" s="333"/>
      <c r="WSJ1421" s="333"/>
      <c r="WSK1421" s="333"/>
      <c r="WSL1421" s="333"/>
      <c r="WSM1421" s="333"/>
      <c r="WSN1421" s="333"/>
      <c r="WSO1421" s="333"/>
      <c r="WSP1421" s="333"/>
      <c r="WSQ1421" s="333"/>
      <c r="WSR1421" s="333"/>
      <c r="WSS1421" s="333"/>
      <c r="WST1421" s="333"/>
      <c r="WSU1421" s="333"/>
      <c r="WSV1421" s="333"/>
      <c r="WSW1421" s="333"/>
      <c r="WSX1421" s="333"/>
      <c r="WSY1421" s="333"/>
      <c r="WSZ1421" s="333"/>
      <c r="WTA1421" s="333"/>
      <c r="WTB1421" s="333"/>
      <c r="WTC1421" s="333"/>
      <c r="WTD1421" s="333"/>
      <c r="WTE1421" s="333"/>
      <c r="WTF1421" s="333"/>
      <c r="WTG1421" s="333"/>
      <c r="WTH1421" s="333"/>
      <c r="WTI1421" s="333"/>
      <c r="WTJ1421" s="333"/>
      <c r="WTK1421" s="333"/>
      <c r="WTL1421" s="333"/>
      <c r="WTM1421" s="333"/>
      <c r="WTN1421" s="333"/>
      <c r="WTO1421" s="333"/>
      <c r="WTP1421" s="333"/>
      <c r="WTQ1421" s="333"/>
      <c r="WTR1421" s="333"/>
      <c r="WTS1421" s="333"/>
      <c r="WTT1421" s="333"/>
      <c r="WTU1421" s="333"/>
      <c r="WTV1421" s="333"/>
      <c r="WTW1421" s="333"/>
      <c r="WTX1421" s="333"/>
      <c r="WTY1421" s="333"/>
      <c r="WTZ1421" s="333"/>
      <c r="WUA1421" s="333"/>
      <c r="WUB1421" s="333"/>
      <c r="WUC1421" s="333"/>
      <c r="WUD1421" s="333"/>
      <c r="WUE1421" s="333"/>
      <c r="WUF1421" s="333"/>
      <c r="WUG1421" s="333"/>
      <c r="WUH1421" s="333"/>
      <c r="WUI1421" s="333"/>
      <c r="WUJ1421" s="333"/>
      <c r="WUK1421" s="333"/>
      <c r="WUL1421" s="333"/>
      <c r="WUM1421" s="333"/>
      <c r="WUN1421" s="333"/>
      <c r="WUO1421" s="333"/>
      <c r="WUP1421" s="333"/>
      <c r="WUQ1421" s="333"/>
      <c r="WUR1421" s="333"/>
      <c r="WUS1421" s="333"/>
      <c r="WUT1421" s="333"/>
      <c r="WUU1421" s="333"/>
      <c r="WUV1421" s="333"/>
      <c r="WUW1421" s="333"/>
      <c r="WUX1421" s="333"/>
      <c r="WUY1421" s="333"/>
      <c r="WUZ1421" s="333"/>
      <c r="WVA1421" s="333"/>
      <c r="WVB1421" s="333"/>
      <c r="WVC1421" s="333"/>
      <c r="WVD1421" s="333"/>
      <c r="WVE1421" s="333"/>
      <c r="WVF1421" s="333"/>
      <c r="WVG1421" s="333"/>
      <c r="WVH1421" s="333"/>
      <c r="WVI1421" s="333"/>
      <c r="WVJ1421" s="333"/>
      <c r="WVK1421" s="333"/>
      <c r="WVL1421" s="333"/>
      <c r="WVM1421" s="333"/>
      <c r="WVN1421" s="333"/>
      <c r="WVO1421" s="333"/>
      <c r="WVP1421" s="333"/>
      <c r="WVQ1421" s="333"/>
      <c r="WVR1421" s="333"/>
      <c r="WVS1421" s="333"/>
      <c r="WVT1421" s="333"/>
      <c r="WVU1421" s="333"/>
      <c r="WVV1421" s="333"/>
      <c r="WVW1421" s="333"/>
      <c r="WVX1421" s="333"/>
      <c r="WVY1421" s="333"/>
      <c r="WVZ1421" s="333"/>
      <c r="WWA1421" s="333"/>
      <c r="WWB1421" s="333"/>
      <c r="WWC1421" s="333"/>
      <c r="WWD1421" s="333"/>
      <c r="WWE1421" s="333"/>
      <c r="WWF1421" s="333"/>
      <c r="WWG1421" s="333"/>
      <c r="WWH1421" s="333"/>
      <c r="WWI1421" s="333"/>
      <c r="WWJ1421" s="333"/>
      <c r="WWK1421" s="333"/>
      <c r="WWL1421" s="333"/>
      <c r="WWM1421" s="333"/>
      <c r="WWN1421" s="333"/>
      <c r="WWO1421" s="333"/>
      <c r="WWP1421" s="333"/>
      <c r="WWQ1421" s="333"/>
      <c r="WWR1421" s="333"/>
      <c r="WWS1421" s="333"/>
      <c r="WWT1421" s="333"/>
      <c r="WWU1421" s="333"/>
      <c r="WWV1421" s="333"/>
      <c r="WWW1421" s="333"/>
      <c r="WWX1421" s="333"/>
      <c r="WWY1421" s="333"/>
      <c r="WWZ1421" s="333"/>
      <c r="WXA1421" s="333"/>
      <c r="WXB1421" s="333"/>
      <c r="WXC1421" s="333"/>
      <c r="WXD1421" s="333"/>
      <c r="WXE1421" s="333"/>
      <c r="WXF1421" s="333"/>
      <c r="WXG1421" s="333"/>
      <c r="WXH1421" s="333"/>
      <c r="WXI1421" s="333"/>
      <c r="WXJ1421" s="333"/>
      <c r="WXK1421" s="333"/>
      <c r="WXL1421" s="333"/>
      <c r="WXM1421" s="333"/>
      <c r="WXN1421" s="333"/>
      <c r="WXO1421" s="333"/>
      <c r="WXP1421" s="333"/>
      <c r="WXQ1421" s="333"/>
      <c r="WXR1421" s="333"/>
      <c r="WXS1421" s="333"/>
      <c r="WXT1421" s="333"/>
      <c r="WXU1421" s="333"/>
      <c r="WXV1421" s="333"/>
      <c r="WXW1421" s="333"/>
      <c r="WXX1421" s="333"/>
      <c r="WXY1421" s="333"/>
      <c r="WXZ1421" s="333"/>
      <c r="WYA1421" s="333"/>
      <c r="WYB1421" s="333"/>
      <c r="WYC1421" s="333"/>
      <c r="WYD1421" s="333"/>
      <c r="WYE1421" s="333"/>
      <c r="WYF1421" s="333"/>
      <c r="WYG1421" s="333"/>
      <c r="WYH1421" s="333"/>
      <c r="WYI1421" s="333"/>
      <c r="WYJ1421" s="333"/>
      <c r="WYK1421" s="333"/>
      <c r="WYL1421" s="333"/>
      <c r="WYM1421" s="333"/>
      <c r="WYN1421" s="333"/>
      <c r="WYO1421" s="333"/>
      <c r="WYP1421" s="333"/>
      <c r="WYQ1421" s="333"/>
      <c r="WYR1421" s="333"/>
      <c r="WYS1421" s="333"/>
      <c r="WYT1421" s="333"/>
      <c r="WYU1421" s="333"/>
      <c r="WYV1421" s="333"/>
      <c r="WYW1421" s="333"/>
      <c r="WYX1421" s="333"/>
      <c r="WYY1421" s="333"/>
      <c r="WYZ1421" s="333"/>
      <c r="WZA1421" s="333"/>
      <c r="WZB1421" s="333"/>
      <c r="WZC1421" s="333"/>
      <c r="WZD1421" s="333"/>
      <c r="WZE1421" s="333"/>
      <c r="WZF1421" s="333"/>
      <c r="WZG1421" s="333"/>
      <c r="WZH1421" s="333"/>
      <c r="WZI1421" s="333"/>
      <c r="WZJ1421" s="333"/>
      <c r="WZK1421" s="333"/>
      <c r="WZL1421" s="333"/>
      <c r="WZM1421" s="333"/>
      <c r="WZN1421" s="333"/>
      <c r="WZO1421" s="333"/>
      <c r="WZP1421" s="333"/>
      <c r="WZQ1421" s="333"/>
      <c r="WZR1421" s="333"/>
      <c r="WZS1421" s="333"/>
      <c r="WZT1421" s="333"/>
      <c r="WZU1421" s="333"/>
      <c r="WZV1421" s="333"/>
      <c r="WZW1421" s="333"/>
      <c r="WZX1421" s="333"/>
      <c r="WZY1421" s="333"/>
      <c r="WZZ1421" s="333"/>
      <c r="XAA1421" s="333"/>
      <c r="XAB1421" s="333"/>
      <c r="XAC1421" s="333"/>
      <c r="XAD1421" s="333"/>
      <c r="XAE1421" s="333"/>
      <c r="XAF1421" s="333"/>
      <c r="XAG1421" s="333"/>
      <c r="XAH1421" s="333"/>
      <c r="XAI1421" s="333"/>
      <c r="XAJ1421" s="333"/>
      <c r="XAK1421" s="333"/>
      <c r="XAL1421" s="333"/>
      <c r="XAM1421" s="333"/>
      <c r="XAN1421" s="333"/>
      <c r="XAO1421" s="333"/>
      <c r="XAP1421" s="333"/>
      <c r="XAQ1421" s="333"/>
      <c r="XAR1421" s="333"/>
      <c r="XAS1421" s="333"/>
      <c r="XAT1421" s="333"/>
      <c r="XAU1421" s="333"/>
      <c r="XAV1421" s="333"/>
      <c r="XAW1421" s="333"/>
      <c r="XAX1421" s="333"/>
      <c r="XAY1421" s="333"/>
      <c r="XAZ1421" s="333"/>
      <c r="XBA1421" s="333"/>
      <c r="XBB1421" s="333"/>
      <c r="XBC1421" s="333"/>
      <c r="XBD1421" s="333"/>
      <c r="XBE1421" s="333"/>
      <c r="XBF1421" s="333"/>
      <c r="XBG1421" s="333"/>
      <c r="XBH1421" s="333"/>
      <c r="XBI1421" s="333"/>
      <c r="XBJ1421" s="333"/>
      <c r="XBK1421" s="333"/>
      <c r="XBL1421" s="333"/>
      <c r="XBM1421" s="333"/>
      <c r="XBN1421" s="333"/>
      <c r="XBO1421" s="333"/>
      <c r="XBP1421" s="333"/>
      <c r="XBQ1421" s="333"/>
      <c r="XBR1421" s="333"/>
      <c r="XBS1421" s="333"/>
      <c r="XBT1421" s="333"/>
      <c r="XBU1421" s="333"/>
      <c r="XBV1421" s="333"/>
      <c r="XBW1421" s="333"/>
      <c r="XBX1421" s="333"/>
      <c r="XBY1421" s="333"/>
      <c r="XBZ1421" s="333"/>
      <c r="XCA1421" s="333"/>
      <c r="XCB1421" s="333"/>
      <c r="XCC1421" s="333"/>
      <c r="XCD1421" s="333"/>
      <c r="XCE1421" s="333"/>
      <c r="XCF1421" s="333"/>
      <c r="XCG1421" s="333"/>
      <c r="XCH1421" s="333"/>
      <c r="XCI1421" s="333"/>
      <c r="XCJ1421" s="333"/>
      <c r="XCK1421" s="333"/>
      <c r="XCL1421" s="333"/>
      <c r="XCM1421" s="333"/>
      <c r="XCN1421" s="333"/>
      <c r="XCO1421" s="333"/>
      <c r="XCP1421" s="333"/>
      <c r="XCQ1421" s="333"/>
      <c r="XCR1421" s="333"/>
      <c r="XCS1421" s="333"/>
      <c r="XCT1421" s="333"/>
      <c r="XCU1421" s="333"/>
      <c r="XCV1421" s="333"/>
      <c r="XCW1421" s="333"/>
      <c r="XCX1421" s="333"/>
      <c r="XCY1421" s="333"/>
      <c r="XCZ1421" s="333"/>
      <c r="XDA1421" s="333"/>
      <c r="XDB1421" s="333"/>
      <c r="XDC1421" s="333"/>
      <c r="XDD1421" s="333"/>
      <c r="XDE1421" s="333"/>
      <c r="XDF1421" s="333"/>
      <c r="XDG1421" s="333"/>
      <c r="XDH1421" s="333"/>
      <c r="XDI1421" s="333"/>
      <c r="XDJ1421" s="333"/>
      <c r="XDK1421" s="333"/>
      <c r="XDL1421" s="333"/>
      <c r="XDM1421" s="333"/>
      <c r="XDN1421" s="333"/>
      <c r="XDO1421" s="333"/>
      <c r="XDP1421" s="333"/>
      <c r="XDQ1421" s="333"/>
      <c r="XDR1421" s="333"/>
      <c r="XDS1421" s="333"/>
      <c r="XDT1421" s="333"/>
      <c r="XDU1421" s="333"/>
      <c r="XDV1421" s="333"/>
      <c r="XDW1421" s="333"/>
      <c r="XDX1421" s="333"/>
      <c r="XDY1421" s="333"/>
      <c r="XDZ1421" s="333"/>
      <c r="XEA1421" s="333"/>
      <c r="XEB1421" s="333"/>
      <c r="XEC1421" s="333"/>
      <c r="XED1421" s="333"/>
      <c r="XEE1421" s="333"/>
      <c r="XEF1421" s="333"/>
      <c r="XEG1421" s="333"/>
      <c r="XEH1421" s="333"/>
      <c r="XEI1421" s="333"/>
      <c r="XEJ1421" s="333"/>
      <c r="XEK1421" s="333"/>
      <c r="XEL1421" s="333"/>
      <c r="XEM1421" s="333"/>
      <c r="XEN1421" s="333"/>
      <c r="XEO1421" s="333"/>
    </row>
    <row r="1422" spans="1:16369" ht="15.75" hidden="1" customHeight="1">
      <c r="A1422" s="342" t="str">
        <f>IF(B1422&lt;&gt;"",IF(AND(B1422='[2]IN-TC'!$S$4,OR([2]TH!N1423="1111",[2]TH!O1423="1111")),[2]TH!D1423,""),"")</f>
        <v/>
      </c>
      <c r="B1422" s="63">
        <f t="shared" ref="B1422:B1432" si="224">IF(C1422&lt;&gt;"",MONTH(C1422),"")</f>
        <v>6</v>
      </c>
      <c r="C1422" s="320">
        <v>42522</v>
      </c>
      <c r="D1422" s="320" t="s">
        <v>947</v>
      </c>
      <c r="E1422" s="320">
        <v>42522</v>
      </c>
      <c r="F1422" s="321" t="s">
        <v>687</v>
      </c>
      <c r="G1422" s="321"/>
      <c r="H1422" s="322" t="s">
        <v>432</v>
      </c>
      <c r="I1422" s="446">
        <v>6870</v>
      </c>
      <c r="J1422" s="449">
        <v>16000</v>
      </c>
      <c r="K1422" s="437"/>
      <c r="L1422" s="446"/>
      <c r="M1422" s="98">
        <f t="shared" si="223"/>
        <v>109920000</v>
      </c>
      <c r="N1422" s="323" t="s">
        <v>275</v>
      </c>
      <c r="O1422" s="323" t="s">
        <v>8</v>
      </c>
      <c r="P1422" s="1146" t="str">
        <f>IF(AND('[2]331-CT'!$E$7=[2]TH!H1423,OR(N1422="331",O1422="331")),"x","")</f>
        <v/>
      </c>
      <c r="Q1422" s="1146" t="str">
        <f>IF(AND(B1422='[2]111'!$L$11,OR($N1422=$Q$7,$O1422=$Q$7)),"x","")</f>
        <v/>
      </c>
      <c r="R1422" s="1146" t="str">
        <f>IF(AND($N1422=$Q$7,$B1422&lt;'[2]111'!$L$11),"x","")</f>
        <v/>
      </c>
      <c r="S1422" s="1146" t="str">
        <f>IF(AND($O1422=$Q$7,$B1422&lt;'[2]111'!$L$11),"x","")</f>
        <v/>
      </c>
      <c r="T1422" s="1146" t="str">
        <f>IF(ISERROR(FIND('[2]112'!$M$9,G1422,1)),"",IF((AND(FIND('[2]112'!$M$9,G1422,1)&gt;=1,B1422='[2]112'!$K$9,OR($N1422='[2]112'!$I$6,$O1422='[2]112'!$I$6))),"x",""))</f>
        <v/>
      </c>
      <c r="U1422" s="1146" t="str">
        <f>IF(ISERROR(FIND('[2]112'!$M$9,G1422,1)),"",IF((AND(LEFT(G1422,2)=LEFT('[2]112'!$M$9,2),B1422&lt;'[2]112'!$K$9,$N1422='[2]112'!$I$6)),"x",""))</f>
        <v/>
      </c>
      <c r="V1422" s="1146" t="str">
        <f>IF(ISERROR(FIND('[2]112'!$M$9,G1422,1)),"",IF((AND(RIGHT(G1422,2)=RIGHT('[2]112'!$M$9,2),B1422&lt;'[2]112'!$K$9,$O1422='[2]112'!$I$6)),"x",""))</f>
        <v/>
      </c>
      <c r="W1422" s="1146" t="str">
        <f>IF(AND('[2]341-CT'!$H$9=H1422,OR(LEFT(N1422,3)=$W$7,LEFT(O1422,3)=$W$7)),"x","")</f>
        <v/>
      </c>
      <c r="X1422" s="1146" t="str">
        <f>IF(OR([2]TH!N1423=[2]TH!$X$7,O1422=[2]TH!$X$7),"x","")</f>
        <v/>
      </c>
      <c r="Y1422" s="1146" t="str">
        <f>IF(AND(OR(N1422="131",O1422="131"),H1422='[2]131-CT'!$H$9),"x","")</f>
        <v/>
      </c>
      <c r="Z1422" s="1146"/>
      <c r="AA1422" s="1146" t="str">
        <f>IF(AND(MONTH(E1422)='[2]IN-NX'!$J$5,'[2]IN-NX'!$D$7=D1422),"x","")</f>
        <v/>
      </c>
      <c r="AB1422" s="1146" t="str">
        <f>IF(AND(OR(LEFT([2]TH!N1423,2)="15",LEFT([2]TH!O1423,2)="15"),'[2]152-CT'!$J$8=[2]TH!F1423),"x","")</f>
        <v/>
      </c>
      <c r="AC1422" s="1146" t="str">
        <f>IF(AND(OR(LEFT([2]TH!N1423,2)="15",LEFT([2]TH!O1423,2)="15"),[2]TK!$E$7=[2]TH!F1423),"x","")</f>
        <v/>
      </c>
      <c r="AD1422" s="1146"/>
    </row>
    <row r="1423" spans="1:16369" ht="15.75" hidden="1" customHeight="1">
      <c r="A1423" s="342" t="str">
        <f>IF(B1423&lt;&gt;"",IF(AND(B1423='[2]IN-TC'!$S$4,OR([2]TH!N1424="1111",[2]TH!O1424="1111")),[2]TH!D1424,""),"")</f>
        <v/>
      </c>
      <c r="B1423" s="63">
        <f t="shared" si="224"/>
        <v>6</v>
      </c>
      <c r="C1423" s="320">
        <v>42522</v>
      </c>
      <c r="D1423" s="320" t="s">
        <v>947</v>
      </c>
      <c r="E1423" s="320">
        <v>42522</v>
      </c>
      <c r="F1423" s="321" t="s">
        <v>687</v>
      </c>
      <c r="G1423" s="321"/>
      <c r="H1423" s="322" t="s">
        <v>434</v>
      </c>
      <c r="I1423" s="446">
        <v>7120</v>
      </c>
      <c r="J1423" s="449">
        <v>16000</v>
      </c>
      <c r="K1423" s="437"/>
      <c r="L1423" s="446"/>
      <c r="M1423" s="98">
        <f t="shared" si="223"/>
        <v>113920000</v>
      </c>
      <c r="N1423" s="323" t="s">
        <v>275</v>
      </c>
      <c r="O1423" s="323" t="s">
        <v>8</v>
      </c>
      <c r="P1423" s="1146" t="str">
        <f>IF(AND('[2]331-CT'!$E$7=[2]TH!H1424,OR(N1423="331",O1423="331")),"x","")</f>
        <v/>
      </c>
      <c r="Q1423" s="1146" t="str">
        <f>IF(AND(B1423='[2]111'!$L$11,OR($N1423=$Q$7,$O1423=$Q$7)),"x","")</f>
        <v/>
      </c>
      <c r="R1423" s="1146" t="str">
        <f>IF(AND($N1423=$Q$7,$B1423&lt;'[2]111'!$L$11),"x","")</f>
        <v/>
      </c>
      <c r="S1423" s="1146" t="str">
        <f>IF(AND($O1423=$Q$7,$B1423&lt;'[2]111'!$L$11),"x","")</f>
        <v/>
      </c>
      <c r="T1423" s="1146" t="str">
        <f>IF(ISERROR(FIND('[2]112'!$M$9,G1423,1)),"",IF((AND(FIND('[2]112'!$M$9,G1423,1)&gt;=1,B1423='[2]112'!$K$9,OR($N1423='[2]112'!$I$6,$O1423='[2]112'!$I$6))),"x",""))</f>
        <v/>
      </c>
      <c r="U1423" s="1146" t="str">
        <f>IF(ISERROR(FIND('[2]112'!$M$9,G1423,1)),"",IF((AND(LEFT(G1423,2)=LEFT('[2]112'!$M$9,2),B1423&lt;'[2]112'!$K$9,$N1423='[2]112'!$I$6)),"x",""))</f>
        <v/>
      </c>
      <c r="V1423" s="1146" t="str">
        <f>IF(ISERROR(FIND('[2]112'!$M$9,G1423,1)),"",IF((AND(RIGHT(G1423,2)=RIGHT('[2]112'!$M$9,2),B1423&lt;'[2]112'!$K$9,$O1423='[2]112'!$I$6)),"x",""))</f>
        <v/>
      </c>
      <c r="W1423" s="1146" t="str">
        <f>IF(AND('[2]341-CT'!$H$9=H1423,OR(LEFT(N1423,3)=$W$7,LEFT(O1423,3)=$W$7)),"x","")</f>
        <v/>
      </c>
      <c r="X1423" s="1146" t="str">
        <f>IF(OR([2]TH!N1424=[2]TH!$X$7,O1423=[2]TH!$X$7),"x","")</f>
        <v/>
      </c>
      <c r="Y1423" s="1146" t="str">
        <f>IF(AND(OR(N1423="131",O1423="131"),H1423='[2]131-CT'!$H$9),"x","")</f>
        <v/>
      </c>
      <c r="Z1423" s="1146"/>
      <c r="AA1423" s="1146" t="str">
        <f>IF(AND(MONTH(E1423)='[2]IN-NX'!$J$5,'[2]IN-NX'!$D$7=D1423),"x","")</f>
        <v/>
      </c>
      <c r="AB1423" s="1146" t="str">
        <f>IF(AND(OR(LEFT([2]TH!N1424,2)="15",LEFT([2]TH!O1424,2)="15"),'[2]152-CT'!$J$8=[2]TH!F1424),"x","")</f>
        <v/>
      </c>
      <c r="AC1423" s="1146" t="str">
        <f>IF(AND(OR(LEFT([2]TH!N1424,2)="15",LEFT([2]TH!O1424,2)="15"),[2]TK!$E$7=[2]TH!F1424),"x","")</f>
        <v/>
      </c>
      <c r="AD1423" s="1146"/>
    </row>
    <row r="1424" spans="1:16369" ht="15.75" hidden="1" customHeight="1">
      <c r="A1424" s="342" t="str">
        <f>IF(B1424&lt;&gt;"",IF(AND(B1424='[2]IN-TC'!$S$4,OR([2]TH!N1425="1111",[2]TH!O1425="1111")),[2]TH!D1425,""),"")</f>
        <v/>
      </c>
      <c r="B1424" s="63">
        <f t="shared" si="224"/>
        <v>6</v>
      </c>
      <c r="C1424" s="320">
        <v>42522</v>
      </c>
      <c r="D1424" s="320" t="s">
        <v>947</v>
      </c>
      <c r="E1424" s="320">
        <v>42522</v>
      </c>
      <c r="F1424" s="321" t="s">
        <v>687</v>
      </c>
      <c r="G1424" s="321"/>
      <c r="H1424" s="322" t="s">
        <v>432</v>
      </c>
      <c r="I1424" s="446">
        <v>6854</v>
      </c>
      <c r="J1424" s="449">
        <v>16000</v>
      </c>
      <c r="K1424" s="437"/>
      <c r="L1424" s="446"/>
      <c r="M1424" s="98">
        <f t="shared" si="223"/>
        <v>109664000</v>
      </c>
      <c r="N1424" s="323" t="s">
        <v>275</v>
      </c>
      <c r="O1424" s="323" t="s">
        <v>8</v>
      </c>
      <c r="P1424" s="1146" t="str">
        <f>IF(AND('[2]331-CT'!$E$7=[2]TH!H1425,OR(N1424="331",O1424="331")),"x","")</f>
        <v/>
      </c>
      <c r="Q1424" s="1146" t="str">
        <f>IF(AND(B1424='[2]111'!$L$11,OR($N1424=$Q$7,$O1424=$Q$7)),"x","")</f>
        <v/>
      </c>
      <c r="R1424" s="1146" t="str">
        <f>IF(AND($N1424=$Q$7,$B1424&lt;'[2]111'!$L$11),"x","")</f>
        <v/>
      </c>
      <c r="S1424" s="1146" t="str">
        <f>IF(AND($O1424=$Q$7,$B1424&lt;'[2]111'!$L$11),"x","")</f>
        <v/>
      </c>
      <c r="T1424" s="1146" t="str">
        <f>IF(ISERROR(FIND('[2]112'!$M$9,G1424,1)),"",IF((AND(FIND('[2]112'!$M$9,G1424,1)&gt;=1,B1424='[2]112'!$K$9,OR($N1424='[2]112'!$I$6,$O1424='[2]112'!$I$6))),"x",""))</f>
        <v/>
      </c>
      <c r="U1424" s="1146" t="str">
        <f>IF(ISERROR(FIND('[2]112'!$M$9,G1424,1)),"",IF((AND(LEFT(G1424,2)=LEFT('[2]112'!$M$9,2),B1424&lt;'[2]112'!$K$9,$N1424='[2]112'!$I$6)),"x",""))</f>
        <v/>
      </c>
      <c r="V1424" s="1146" t="str">
        <f>IF(ISERROR(FIND('[2]112'!$M$9,G1424,1)),"",IF((AND(RIGHT(G1424,2)=RIGHT('[2]112'!$M$9,2),B1424&lt;'[2]112'!$K$9,$O1424='[2]112'!$I$6)),"x",""))</f>
        <v/>
      </c>
      <c r="W1424" s="1146" t="str">
        <f>IF(AND('[2]341-CT'!$H$9=H1424,OR(LEFT(N1424,3)=$W$7,LEFT(O1424,3)=$W$7)),"x","")</f>
        <v/>
      </c>
      <c r="X1424" s="1146" t="str">
        <f>IF(OR([2]TH!N1425=[2]TH!$X$7,O1424=[2]TH!$X$7),"x","")</f>
        <v/>
      </c>
      <c r="Y1424" s="1146" t="str">
        <f>IF(AND(OR(N1424="131",O1424="131"),H1424='[2]131-CT'!$H$9),"x","")</f>
        <v/>
      </c>
      <c r="Z1424" s="1146"/>
      <c r="AA1424" s="1146" t="str">
        <f>IF(AND(MONTH(E1424)='[2]IN-NX'!$J$5,'[2]IN-NX'!$D$7=D1424),"x","")</f>
        <v/>
      </c>
      <c r="AB1424" s="1146" t="str">
        <f>IF(AND(OR(LEFT([2]TH!N1425,2)="15",LEFT([2]TH!O1425,2)="15"),'[2]152-CT'!$J$8=[2]TH!F1425),"x","")</f>
        <v/>
      </c>
      <c r="AC1424" s="1146" t="str">
        <f>IF(AND(OR(LEFT([2]TH!N1425,2)="15",LEFT([2]TH!O1425,2)="15"),[2]TK!$E$7=[2]TH!F1425),"x","")</f>
        <v/>
      </c>
      <c r="AD1424" s="1146"/>
    </row>
    <row r="1425" spans="1:16369" ht="15.75" hidden="1" customHeight="1">
      <c r="A1425" s="342" t="str">
        <f>IF(B1425&lt;&gt;"",IF(AND(B1425='[2]IN-TC'!$S$4,OR([2]TH!N1426="1111",[2]TH!O1426="1111")),[2]TH!D1426,""),"")</f>
        <v/>
      </c>
      <c r="B1425" s="63">
        <f t="shared" si="224"/>
        <v>6</v>
      </c>
      <c r="C1425" s="320">
        <v>42522</v>
      </c>
      <c r="D1425" s="320" t="s">
        <v>947</v>
      </c>
      <c r="E1425" s="320">
        <v>42522</v>
      </c>
      <c r="F1425" s="321" t="s">
        <v>687</v>
      </c>
      <c r="G1425" s="321"/>
      <c r="H1425" s="322" t="s">
        <v>436</v>
      </c>
      <c r="I1425" s="446">
        <v>7460</v>
      </c>
      <c r="J1425" s="449">
        <v>16000</v>
      </c>
      <c r="K1425" s="437"/>
      <c r="L1425" s="446"/>
      <c r="M1425" s="98">
        <f t="shared" si="223"/>
        <v>119360000</v>
      </c>
      <c r="N1425" s="323" t="s">
        <v>275</v>
      </c>
      <c r="O1425" s="323" t="s">
        <v>8</v>
      </c>
      <c r="P1425" s="1146" t="str">
        <f>IF(AND('[2]331-CT'!$E$7=[2]TH!H1426,OR(N1425="331",O1425="331")),"x","")</f>
        <v/>
      </c>
      <c r="Q1425" s="1146" t="str">
        <f>IF(AND(B1425='[2]111'!$L$11,OR($N1425=$Q$7,$O1425=$Q$7)),"x","")</f>
        <v/>
      </c>
      <c r="R1425" s="1146" t="str">
        <f>IF(AND($N1425=$Q$7,$B1425&lt;'[2]111'!$L$11),"x","")</f>
        <v/>
      </c>
      <c r="S1425" s="1146" t="str">
        <f>IF(AND($O1425=$Q$7,$B1425&lt;'[2]111'!$L$11),"x","")</f>
        <v/>
      </c>
      <c r="T1425" s="1146" t="str">
        <f>IF(ISERROR(FIND('[2]112'!$M$9,G1425,1)),"",IF((AND(FIND('[2]112'!$M$9,G1425,1)&gt;=1,B1425='[2]112'!$K$9,OR($N1425='[2]112'!$I$6,$O1425='[2]112'!$I$6))),"x",""))</f>
        <v/>
      </c>
      <c r="U1425" s="1146" t="str">
        <f>IF(ISERROR(FIND('[2]112'!$M$9,G1425,1)),"",IF((AND(LEFT(G1425,2)=LEFT('[2]112'!$M$9,2),B1425&lt;'[2]112'!$K$9,$N1425='[2]112'!$I$6)),"x",""))</f>
        <v/>
      </c>
      <c r="V1425" s="1146" t="str">
        <f>IF(ISERROR(FIND('[2]112'!$M$9,G1425,1)),"",IF((AND(RIGHT(G1425,2)=RIGHT('[2]112'!$M$9,2),B1425&lt;'[2]112'!$K$9,$O1425='[2]112'!$I$6)),"x",""))</f>
        <v/>
      </c>
      <c r="W1425" s="1146" t="str">
        <f>IF(AND('[2]341-CT'!$H$9=H1425,OR(LEFT(N1425,3)=$W$7,LEFT(O1425,3)=$W$7)),"x","")</f>
        <v/>
      </c>
      <c r="X1425" s="1146" t="str">
        <f>IF(OR([2]TH!N1426=[2]TH!$X$7,O1425=[2]TH!$X$7),"x","")</f>
        <v/>
      </c>
      <c r="Y1425" s="1146" t="str">
        <f>IF(AND(OR(N1425="131",O1425="131"),H1425='[2]131-CT'!$H$9),"x","")</f>
        <v/>
      </c>
      <c r="Z1425" s="1146"/>
      <c r="AA1425" s="1146" t="str">
        <f>IF(AND(MONTH(E1425)='[2]IN-NX'!$J$5,'[2]IN-NX'!$D$7=D1425),"x","")</f>
        <v/>
      </c>
      <c r="AB1425" s="1146" t="str">
        <f>IF(AND(OR(LEFT([2]TH!N1426,2)="15",LEFT([2]TH!O1426,2)="15"),'[2]152-CT'!$J$8=[2]TH!F1426),"x","")</f>
        <v/>
      </c>
      <c r="AC1425" s="1146" t="str">
        <f>IF(AND(OR(LEFT([2]TH!N1426,2)="15",LEFT([2]TH!O1426,2)="15"),[2]TK!$E$7=[2]TH!F1426),"x","")</f>
        <v/>
      </c>
      <c r="AD1425" s="1146"/>
    </row>
    <row r="1426" spans="1:16369" ht="15.75" hidden="1" customHeight="1">
      <c r="A1426" s="342" t="str">
        <f>IF(B1426&lt;&gt;"",IF(AND(B1426='[2]IN-TC'!$S$4,OR([2]TH!N1427="1111",[2]TH!O1427="1111")),[2]TH!D1427,""),"")</f>
        <v/>
      </c>
      <c r="B1426" s="63">
        <f t="shared" si="224"/>
        <v>6</v>
      </c>
      <c r="C1426" s="320">
        <v>42522</v>
      </c>
      <c r="D1426" s="320" t="s">
        <v>947</v>
      </c>
      <c r="E1426" s="320">
        <v>42522</v>
      </c>
      <c r="F1426" s="321" t="s">
        <v>687</v>
      </c>
      <c r="G1426" s="321"/>
      <c r="H1426" s="322" t="s">
        <v>438</v>
      </c>
      <c r="I1426" s="446">
        <v>7780</v>
      </c>
      <c r="J1426" s="449">
        <v>16000</v>
      </c>
      <c r="K1426" s="437"/>
      <c r="L1426" s="446"/>
      <c r="M1426" s="98">
        <f t="shared" si="223"/>
        <v>124480000</v>
      </c>
      <c r="N1426" s="323" t="s">
        <v>275</v>
      </c>
      <c r="O1426" s="323" t="s">
        <v>8</v>
      </c>
      <c r="P1426" s="1146" t="str">
        <f>IF(AND('[2]331-CT'!$E$7=[2]TH!H1427,OR(N1426="331",O1426="331")),"x","")</f>
        <v/>
      </c>
      <c r="Q1426" s="1146" t="str">
        <f>IF(AND(B1426='[2]111'!$L$11,OR($N1426=$Q$7,$O1426=$Q$7)),"x","")</f>
        <v/>
      </c>
      <c r="R1426" s="1146" t="str">
        <f>IF(AND($N1426=$Q$7,$B1426&lt;'[2]111'!$L$11),"x","")</f>
        <v/>
      </c>
      <c r="S1426" s="1146" t="str">
        <f>IF(AND($O1426=$Q$7,$B1426&lt;'[2]111'!$L$11),"x","")</f>
        <v/>
      </c>
      <c r="T1426" s="1146" t="str">
        <f>IF(ISERROR(FIND('[2]112'!$M$9,G1426,1)),"",IF((AND(FIND('[2]112'!$M$9,G1426,1)&gt;=1,B1426='[2]112'!$K$9,OR($N1426='[2]112'!$I$6,$O1426='[2]112'!$I$6))),"x",""))</f>
        <v/>
      </c>
      <c r="U1426" s="1146" t="str">
        <f>IF(ISERROR(FIND('[2]112'!$M$9,G1426,1)),"",IF((AND(LEFT(G1426,2)=LEFT('[2]112'!$M$9,2),B1426&lt;'[2]112'!$K$9,$N1426='[2]112'!$I$6)),"x",""))</f>
        <v/>
      </c>
      <c r="V1426" s="1146" t="str">
        <f>IF(ISERROR(FIND('[2]112'!$M$9,G1426,1)),"",IF((AND(RIGHT(G1426,2)=RIGHT('[2]112'!$M$9,2),B1426&lt;'[2]112'!$K$9,$O1426='[2]112'!$I$6)),"x",""))</f>
        <v/>
      </c>
      <c r="W1426" s="1146" t="str">
        <f>IF(AND('[2]341-CT'!$H$9=H1426,OR(LEFT(N1426,3)=$W$7,LEFT(O1426,3)=$W$7)),"x","")</f>
        <v/>
      </c>
      <c r="X1426" s="1146" t="str">
        <f>IF(OR([2]TH!N1427=[2]TH!$X$7,O1426=[2]TH!$X$7),"x","")</f>
        <v/>
      </c>
      <c r="Y1426" s="1146" t="str">
        <f>IF(AND(OR(N1426="131",O1426="131"),H1426='[2]131-CT'!$H$9),"x","")</f>
        <v/>
      </c>
      <c r="Z1426" s="1146"/>
      <c r="AA1426" s="1146" t="str">
        <f>IF(AND(MONTH(E1426)='[2]IN-NX'!$J$5,'[2]IN-NX'!$D$7=D1426),"x","")</f>
        <v/>
      </c>
      <c r="AB1426" s="1146" t="str">
        <f>IF(AND(OR(LEFT([2]TH!N1427,2)="15",LEFT([2]TH!O1427,2)="15"),'[2]152-CT'!$J$8=[2]TH!F1427),"x","")</f>
        <v/>
      </c>
      <c r="AC1426" s="1146" t="str">
        <f>IF(AND(OR(LEFT([2]TH!N1427,2)="15",LEFT([2]TH!O1427,2)="15"),[2]TK!$E$7=[2]TH!F1427),"x","")</f>
        <v/>
      </c>
      <c r="AD1426" s="1146"/>
    </row>
    <row r="1427" spans="1:16369" ht="15.75" hidden="1" customHeight="1">
      <c r="A1427" s="342" t="str">
        <f>IF(B1427&lt;&gt;"",IF(AND(B1427='[2]IN-TC'!$S$4,OR([2]TH!N1428="1111",[2]TH!O1428="1111")),[2]TH!D1428,""),"")</f>
        <v/>
      </c>
      <c r="B1427" s="63">
        <f t="shared" si="224"/>
        <v>6</v>
      </c>
      <c r="C1427" s="320">
        <v>42522</v>
      </c>
      <c r="D1427" s="320" t="s">
        <v>947</v>
      </c>
      <c r="E1427" s="320">
        <v>42522</v>
      </c>
      <c r="F1427" s="321" t="s">
        <v>687</v>
      </c>
      <c r="G1427" s="321"/>
      <c r="H1427" s="1224" t="s">
        <v>429</v>
      </c>
      <c r="I1427" s="449">
        <v>7150</v>
      </c>
      <c r="J1427" s="449">
        <v>16000</v>
      </c>
      <c r="K1427" s="437"/>
      <c r="L1427" s="446"/>
      <c r="M1427" s="98">
        <f t="shared" si="223"/>
        <v>114400000</v>
      </c>
      <c r="N1427" s="323" t="s">
        <v>275</v>
      </c>
      <c r="O1427" s="323" t="s">
        <v>8</v>
      </c>
      <c r="P1427" s="1146" t="str">
        <f>IF(AND('[2]331-CT'!$E$7=[2]TH!H1428,OR(N1427="331",O1427="331")),"x","")</f>
        <v/>
      </c>
      <c r="Q1427" s="1146" t="str">
        <f>IF(AND(B1427='[2]111'!$L$11,OR($N1427=$Q$7,$O1427=$Q$7)),"x","")</f>
        <v/>
      </c>
      <c r="R1427" s="1146" t="str">
        <f>IF(AND($N1427=$Q$7,$B1427&lt;'[2]111'!$L$11),"x","")</f>
        <v/>
      </c>
      <c r="S1427" s="1146" t="str">
        <f>IF(AND($O1427=$Q$7,$B1427&lt;'[2]111'!$L$11),"x","")</f>
        <v/>
      </c>
      <c r="T1427" s="1146" t="str">
        <f>IF(ISERROR(FIND('[2]112'!$M$9,G1427,1)),"",IF((AND(FIND('[2]112'!$M$9,G1427,1)&gt;=1,B1427='[2]112'!$K$9,OR($N1427='[2]112'!$I$6,$O1427='[2]112'!$I$6))),"x",""))</f>
        <v/>
      </c>
      <c r="U1427" s="1146" t="str">
        <f>IF(ISERROR(FIND('[2]112'!$M$9,G1427,1)),"",IF((AND(LEFT(G1427,2)=LEFT('[2]112'!$M$9,2),B1427&lt;'[2]112'!$K$9,$N1427='[2]112'!$I$6)),"x",""))</f>
        <v/>
      </c>
      <c r="V1427" s="1146" t="str">
        <f>IF(ISERROR(FIND('[2]112'!$M$9,G1427,1)),"",IF((AND(RIGHT(G1427,2)=RIGHT('[2]112'!$M$9,2),B1427&lt;'[2]112'!$K$9,$O1427='[2]112'!$I$6)),"x",""))</f>
        <v/>
      </c>
      <c r="W1427" s="1146" t="str">
        <f>IF(AND('[2]341-CT'!$H$9=H1427,OR(LEFT(N1427,3)=$W$7,LEFT(O1427,3)=$W$7)),"x","")</f>
        <v/>
      </c>
      <c r="X1427" s="1146" t="str">
        <f>IF(OR([2]TH!N1428=[2]TH!$X$7,O1427=[2]TH!$X$7),"x","")</f>
        <v/>
      </c>
      <c r="Y1427" s="1146" t="str">
        <f>IF(AND(OR(N1427="131",O1427="131"),H1427='[2]131-CT'!$H$9),"x","")</f>
        <v/>
      </c>
      <c r="Z1427" s="1146"/>
      <c r="AA1427" s="1146" t="str">
        <f>IF(AND(MONTH(E1427)='[2]IN-NX'!$J$5,'[2]IN-NX'!$D$7=D1427),"x","")</f>
        <v/>
      </c>
      <c r="AB1427" s="1146" t="str">
        <f>IF(AND(OR(LEFT([2]TH!N1428,2)="15",LEFT([2]TH!O1428,2)="15"),'[2]152-CT'!$J$8=[2]TH!F1428),"x","")</f>
        <v/>
      </c>
      <c r="AC1427" s="1146" t="str">
        <f>IF(AND(OR(LEFT([2]TH!N1428,2)="15",LEFT([2]TH!O1428,2)="15"),[2]TK!$E$7=[2]TH!F1428),"x","")</f>
        <v/>
      </c>
      <c r="AD1427" s="1146"/>
    </row>
    <row r="1428" spans="1:16369" ht="15.75" hidden="1" customHeight="1">
      <c r="A1428" s="342" t="str">
        <f>IF(B1428&lt;&gt;"",IF(AND(B1428='[2]IN-TC'!$S$4,OR([2]TH!N1429="1111",[2]TH!O1429="1111")),[2]TH!D1429,""),"")</f>
        <v/>
      </c>
      <c r="B1428" s="63">
        <f t="shared" si="224"/>
        <v>6</v>
      </c>
      <c r="C1428" s="320">
        <v>42522</v>
      </c>
      <c r="D1428" s="320" t="s">
        <v>947</v>
      </c>
      <c r="E1428" s="320">
        <v>42522</v>
      </c>
      <c r="F1428" s="321" t="s">
        <v>687</v>
      </c>
      <c r="G1428" s="321"/>
      <c r="H1428" s="322" t="s">
        <v>432</v>
      </c>
      <c r="I1428" s="446">
        <v>6870</v>
      </c>
      <c r="J1428" s="449">
        <v>16000</v>
      </c>
      <c r="K1428" s="437"/>
      <c r="L1428" s="446"/>
      <c r="M1428" s="98">
        <f t="shared" si="223"/>
        <v>109920000</v>
      </c>
      <c r="N1428" s="323" t="s">
        <v>275</v>
      </c>
      <c r="O1428" s="323" t="s">
        <v>8</v>
      </c>
      <c r="P1428" s="1146" t="str">
        <f>IF(AND('[2]331-CT'!$E$7=[2]TH!H1429,OR(N1428="331",O1428="331")),"x","")</f>
        <v/>
      </c>
      <c r="Q1428" s="1146" t="str">
        <f>IF(AND(B1428='[2]111'!$L$11,OR($N1428=$Q$7,$O1428=$Q$7)),"x","")</f>
        <v/>
      </c>
      <c r="R1428" s="1146" t="str">
        <f>IF(AND($N1428=$Q$7,$B1428&lt;'[2]111'!$L$11),"x","")</f>
        <v/>
      </c>
      <c r="S1428" s="1146" t="str">
        <f>IF(AND($O1428=$Q$7,$B1428&lt;'[2]111'!$L$11),"x","")</f>
        <v/>
      </c>
      <c r="T1428" s="1146" t="str">
        <f>IF(ISERROR(FIND('[2]112'!$M$9,G1428,1)),"",IF((AND(FIND('[2]112'!$M$9,G1428,1)&gt;=1,B1428='[2]112'!$K$9,OR($N1428='[2]112'!$I$6,$O1428='[2]112'!$I$6))),"x",""))</f>
        <v/>
      </c>
      <c r="U1428" s="1146" t="str">
        <f>IF(ISERROR(FIND('[2]112'!$M$9,G1428,1)),"",IF((AND(LEFT(G1428,2)=LEFT('[2]112'!$M$9,2),B1428&lt;'[2]112'!$K$9,$N1428='[2]112'!$I$6)),"x",""))</f>
        <v/>
      </c>
      <c r="V1428" s="1146" t="str">
        <f>IF(ISERROR(FIND('[2]112'!$M$9,G1428,1)),"",IF((AND(RIGHT(G1428,2)=RIGHT('[2]112'!$M$9,2),B1428&lt;'[2]112'!$K$9,$O1428='[2]112'!$I$6)),"x",""))</f>
        <v/>
      </c>
      <c r="W1428" s="1146" t="str">
        <f>IF(AND('[2]341-CT'!$H$9=H1428,OR(LEFT(N1428,3)=$W$7,LEFT(O1428,3)=$W$7)),"x","")</f>
        <v/>
      </c>
      <c r="X1428" s="1146" t="str">
        <f>IF(OR([2]TH!N1429=[2]TH!$X$7,O1428=[2]TH!$X$7),"x","")</f>
        <v/>
      </c>
      <c r="Y1428" s="1146" t="str">
        <f>IF(AND(OR(N1428="131",O1428="131"),H1428='[2]131-CT'!$H$9),"x","")</f>
        <v/>
      </c>
      <c r="Z1428" s="1146"/>
      <c r="AA1428" s="1146" t="str">
        <f>IF(AND(MONTH(E1428)='[2]IN-NX'!$J$5,'[2]IN-NX'!$D$7=D1428),"x","")</f>
        <v/>
      </c>
      <c r="AB1428" s="1146" t="str">
        <f>IF(AND(OR(LEFT([2]TH!N1429,2)="15",LEFT([2]TH!O1429,2)="15"),'[2]152-CT'!$J$8=[2]TH!F1429),"x","")</f>
        <v/>
      </c>
      <c r="AC1428" s="1146" t="str">
        <f>IF(AND(OR(LEFT([2]TH!N1429,2)="15",LEFT([2]TH!O1429,2)="15"),[2]TK!$E$7=[2]TH!F1429),"x","")</f>
        <v/>
      </c>
      <c r="AD1428" s="1146"/>
    </row>
    <row r="1429" spans="1:16369" ht="15.75" hidden="1" customHeight="1">
      <c r="A1429" s="342" t="str">
        <f>IF(B1429&lt;&gt;"",IF(AND(B1429='[2]IN-TC'!$S$4,OR([2]TH!N1430="1111",[2]TH!O1430="1111")),[2]TH!D1430,""),"")</f>
        <v/>
      </c>
      <c r="B1429" s="63">
        <f t="shared" si="224"/>
        <v>6</v>
      </c>
      <c r="C1429" s="320">
        <v>42522</v>
      </c>
      <c r="D1429" s="320" t="s">
        <v>947</v>
      </c>
      <c r="E1429" s="320">
        <v>42522</v>
      </c>
      <c r="F1429" s="321" t="s">
        <v>687</v>
      </c>
      <c r="G1429" s="321"/>
      <c r="H1429" s="322" t="s">
        <v>434</v>
      </c>
      <c r="I1429" s="446">
        <v>7120</v>
      </c>
      <c r="J1429" s="449">
        <v>16000</v>
      </c>
      <c r="K1429" s="437"/>
      <c r="L1429" s="446"/>
      <c r="M1429" s="98">
        <f t="shared" si="223"/>
        <v>113920000</v>
      </c>
      <c r="N1429" s="323" t="s">
        <v>275</v>
      </c>
      <c r="O1429" s="323" t="s">
        <v>8</v>
      </c>
      <c r="P1429" s="1146" t="str">
        <f>IF(AND('[2]331-CT'!$E$7=[2]TH!H1430,OR(N1429="331",O1429="331")),"x","")</f>
        <v/>
      </c>
      <c r="Q1429" s="1146" t="str">
        <f>IF(AND(B1429='[2]111'!$L$11,OR($N1429=$Q$7,$O1429=$Q$7)),"x","")</f>
        <v/>
      </c>
      <c r="R1429" s="1146" t="str">
        <f>IF(AND($N1429=$Q$7,$B1429&lt;'[2]111'!$L$11),"x","")</f>
        <v/>
      </c>
      <c r="S1429" s="1146" t="str">
        <f>IF(AND($O1429=$Q$7,$B1429&lt;'[2]111'!$L$11),"x","")</f>
        <v/>
      </c>
      <c r="T1429" s="1146" t="str">
        <f>IF(ISERROR(FIND('[2]112'!$M$9,G1429,1)),"",IF((AND(FIND('[2]112'!$M$9,G1429,1)&gt;=1,B1429='[2]112'!$K$9,OR($N1429='[2]112'!$I$6,$O1429='[2]112'!$I$6))),"x",""))</f>
        <v/>
      </c>
      <c r="U1429" s="1146" t="str">
        <f>IF(ISERROR(FIND('[2]112'!$M$9,G1429,1)),"",IF((AND(LEFT(G1429,2)=LEFT('[2]112'!$M$9,2),B1429&lt;'[2]112'!$K$9,$N1429='[2]112'!$I$6)),"x",""))</f>
        <v/>
      </c>
      <c r="V1429" s="1146" t="str">
        <f>IF(ISERROR(FIND('[2]112'!$M$9,G1429,1)),"",IF((AND(RIGHT(G1429,2)=RIGHT('[2]112'!$M$9,2),B1429&lt;'[2]112'!$K$9,$O1429='[2]112'!$I$6)),"x",""))</f>
        <v/>
      </c>
      <c r="W1429" s="1146" t="str">
        <f>IF(AND('[2]341-CT'!$H$9=H1429,OR(LEFT(N1429,3)=$W$7,LEFT(O1429,3)=$W$7)),"x","")</f>
        <v/>
      </c>
      <c r="X1429" s="1146" t="str">
        <f>IF(OR([2]TH!N1430=[2]TH!$X$7,O1429=[2]TH!$X$7),"x","")</f>
        <v/>
      </c>
      <c r="Y1429" s="1146" t="str">
        <f>IF(AND(OR(N1429="131",O1429="131"),H1429='[2]131-CT'!$H$9),"x","")</f>
        <v/>
      </c>
      <c r="Z1429" s="1146"/>
      <c r="AA1429" s="1146" t="str">
        <f>IF(AND(MONTH(E1429)='[2]IN-NX'!$J$5,'[2]IN-NX'!$D$7=D1429),"x","")</f>
        <v/>
      </c>
      <c r="AB1429" s="1146" t="str">
        <f>IF(AND(OR(LEFT([2]TH!N1430,2)="15",LEFT([2]TH!O1430,2)="15"),'[2]152-CT'!$J$8=[2]TH!F1430),"x","")</f>
        <v/>
      </c>
      <c r="AC1429" s="1146" t="str">
        <f>IF(AND(OR(LEFT([2]TH!N1430,2)="15",LEFT([2]TH!O1430,2)="15"),[2]TK!$E$7=[2]TH!F1430),"x","")</f>
        <v/>
      </c>
      <c r="AD1429" s="1146"/>
    </row>
    <row r="1430" spans="1:16369" ht="15.75" hidden="1" customHeight="1">
      <c r="A1430" s="342" t="str">
        <f>IF(B1430&lt;&gt;"",IF(AND(B1430='[2]IN-TC'!$S$4,OR([2]TH!N1431="1111",[2]TH!O1431="1111")),[2]TH!D1431,""),"")</f>
        <v/>
      </c>
      <c r="B1430" s="63">
        <f t="shared" si="224"/>
        <v>6</v>
      </c>
      <c r="C1430" s="320">
        <v>42522</v>
      </c>
      <c r="D1430" s="320" t="s">
        <v>947</v>
      </c>
      <c r="E1430" s="320">
        <v>42522</v>
      </c>
      <c r="F1430" s="321" t="s">
        <v>687</v>
      </c>
      <c r="G1430" s="321"/>
      <c r="H1430" s="322" t="s">
        <v>432</v>
      </c>
      <c r="I1430" s="446">
        <v>6854</v>
      </c>
      <c r="J1430" s="449">
        <v>16000</v>
      </c>
      <c r="K1430" s="437"/>
      <c r="L1430" s="446"/>
      <c r="M1430" s="98">
        <f t="shared" si="223"/>
        <v>109664000</v>
      </c>
      <c r="N1430" s="323" t="s">
        <v>275</v>
      </c>
      <c r="O1430" s="323" t="s">
        <v>8</v>
      </c>
      <c r="P1430" s="1146" t="str">
        <f>IF(AND('[2]331-CT'!$E$7=[2]TH!H1431,OR(N1430="331",O1430="331")),"x","")</f>
        <v/>
      </c>
      <c r="Q1430" s="1146" t="str">
        <f>IF(AND(B1430='[2]111'!$L$11,OR($N1430=$Q$7,$O1430=$Q$7)),"x","")</f>
        <v/>
      </c>
      <c r="R1430" s="1146" t="str">
        <f>IF(AND($N1430=$Q$7,$B1430&lt;'[2]111'!$L$11),"x","")</f>
        <v/>
      </c>
      <c r="S1430" s="1146" t="str">
        <f>IF(AND($O1430=$Q$7,$B1430&lt;'[2]111'!$L$11),"x","")</f>
        <v/>
      </c>
      <c r="T1430" s="1146" t="str">
        <f>IF(ISERROR(FIND('[2]112'!$M$9,G1430,1)),"",IF((AND(FIND('[2]112'!$M$9,G1430,1)&gt;=1,B1430='[2]112'!$K$9,OR($N1430='[2]112'!$I$6,$O1430='[2]112'!$I$6))),"x",""))</f>
        <v/>
      </c>
      <c r="U1430" s="1146" t="str">
        <f>IF(ISERROR(FIND('[2]112'!$M$9,G1430,1)),"",IF((AND(LEFT(G1430,2)=LEFT('[2]112'!$M$9,2),B1430&lt;'[2]112'!$K$9,$N1430='[2]112'!$I$6)),"x",""))</f>
        <v/>
      </c>
      <c r="V1430" s="1146" t="str">
        <f>IF(ISERROR(FIND('[2]112'!$M$9,G1430,1)),"",IF((AND(RIGHT(G1430,2)=RIGHT('[2]112'!$M$9,2),B1430&lt;'[2]112'!$K$9,$O1430='[2]112'!$I$6)),"x",""))</f>
        <v/>
      </c>
      <c r="W1430" s="1146" t="str">
        <f>IF(AND('[2]341-CT'!$H$9=H1430,OR(LEFT(N1430,3)=$W$7,LEFT(O1430,3)=$W$7)),"x","")</f>
        <v/>
      </c>
      <c r="X1430" s="1146" t="str">
        <f>IF(OR([2]TH!N1431=[2]TH!$X$7,O1430=[2]TH!$X$7),"x","")</f>
        <v/>
      </c>
      <c r="Y1430" s="1146" t="str">
        <f>IF(AND(OR(N1430="131",O1430="131"),H1430='[2]131-CT'!$H$9),"x","")</f>
        <v/>
      </c>
      <c r="Z1430" s="1146"/>
      <c r="AA1430" s="1146" t="str">
        <f>IF(AND(MONTH(E1430)='[2]IN-NX'!$J$5,'[2]IN-NX'!$D$7=D1430),"x","")</f>
        <v/>
      </c>
      <c r="AB1430" s="1146" t="str">
        <f>IF(AND(OR(LEFT([2]TH!N1431,2)="15",LEFT([2]TH!O1431,2)="15"),'[2]152-CT'!$J$8=[2]TH!F1431),"x","")</f>
        <v/>
      </c>
      <c r="AC1430" s="1146" t="str">
        <f>IF(AND(OR(LEFT([2]TH!N1431,2)="15",LEFT([2]TH!O1431,2)="15"),[2]TK!$E$7=[2]TH!F1431),"x","")</f>
        <v/>
      </c>
      <c r="AD1430" s="1146"/>
    </row>
    <row r="1431" spans="1:16369" ht="15.75" hidden="1" customHeight="1">
      <c r="A1431" s="342" t="str">
        <f>IF(B1431&lt;&gt;"",IF(AND(B1431='[2]IN-TC'!$S$4,OR([2]TH!N1432="1111",[2]TH!O1432="1111")),[2]TH!D1432,""),"")</f>
        <v/>
      </c>
      <c r="B1431" s="63">
        <f t="shared" si="224"/>
        <v>6</v>
      </c>
      <c r="C1431" s="320">
        <v>42522</v>
      </c>
      <c r="D1431" s="320" t="s">
        <v>947</v>
      </c>
      <c r="E1431" s="320">
        <v>42522</v>
      </c>
      <c r="F1431" s="321" t="s">
        <v>687</v>
      </c>
      <c r="G1431" s="321"/>
      <c r="H1431" s="322" t="s">
        <v>436</v>
      </c>
      <c r="I1431" s="446">
        <v>7460</v>
      </c>
      <c r="J1431" s="449">
        <v>16000</v>
      </c>
      <c r="K1431" s="437"/>
      <c r="L1431" s="446"/>
      <c r="M1431" s="98">
        <f t="shared" si="223"/>
        <v>119360000</v>
      </c>
      <c r="N1431" s="323" t="s">
        <v>275</v>
      </c>
      <c r="O1431" s="323" t="s">
        <v>8</v>
      </c>
      <c r="P1431" s="1146" t="str">
        <f>IF(AND('[2]331-CT'!$E$7=[2]TH!H1432,OR(N1431="331",O1431="331")),"x","")</f>
        <v/>
      </c>
      <c r="Q1431" s="1146" t="str">
        <f>IF(AND(B1431='[2]111'!$L$11,OR($N1431=$Q$7,$O1431=$Q$7)),"x","")</f>
        <v/>
      </c>
      <c r="R1431" s="1146" t="str">
        <f>IF(AND($N1431=$Q$7,$B1431&lt;'[2]111'!$L$11),"x","")</f>
        <v/>
      </c>
      <c r="S1431" s="1146" t="str">
        <f>IF(AND($O1431=$Q$7,$B1431&lt;'[2]111'!$L$11),"x","")</f>
        <v/>
      </c>
      <c r="T1431" s="1146" t="str">
        <f>IF(ISERROR(FIND('[2]112'!$M$9,G1431,1)),"",IF((AND(FIND('[2]112'!$M$9,G1431,1)&gt;=1,B1431='[2]112'!$K$9,OR($N1431='[2]112'!$I$6,$O1431='[2]112'!$I$6))),"x",""))</f>
        <v/>
      </c>
      <c r="U1431" s="1146" t="str">
        <f>IF(ISERROR(FIND('[2]112'!$M$9,G1431,1)),"",IF((AND(LEFT(G1431,2)=LEFT('[2]112'!$M$9,2),B1431&lt;'[2]112'!$K$9,$N1431='[2]112'!$I$6)),"x",""))</f>
        <v/>
      </c>
      <c r="V1431" s="1146" t="str">
        <f>IF(ISERROR(FIND('[2]112'!$M$9,G1431,1)),"",IF((AND(RIGHT(G1431,2)=RIGHT('[2]112'!$M$9,2),B1431&lt;'[2]112'!$K$9,$O1431='[2]112'!$I$6)),"x",""))</f>
        <v/>
      </c>
      <c r="W1431" s="1146" t="str">
        <f>IF(AND('[2]341-CT'!$H$9=H1431,OR(LEFT(N1431,3)=$W$7,LEFT(O1431,3)=$W$7)),"x","")</f>
        <v/>
      </c>
      <c r="X1431" s="1146" t="str">
        <f>IF(OR([2]TH!N1432=[2]TH!$X$7,O1431=[2]TH!$X$7),"x","")</f>
        <v/>
      </c>
      <c r="Y1431" s="1146" t="str">
        <f>IF(AND(OR(N1431="131",O1431="131"),H1431='[2]131-CT'!$H$9),"x","")</f>
        <v/>
      </c>
      <c r="Z1431" s="1146"/>
      <c r="AA1431" s="1146" t="str">
        <f>IF(AND(MONTH(E1431)='[2]IN-NX'!$J$5,'[2]IN-NX'!$D$7=D1431),"x","")</f>
        <v/>
      </c>
      <c r="AB1431" s="1146" t="str">
        <f>IF(AND(OR(LEFT([2]TH!N1432,2)="15",LEFT([2]TH!O1432,2)="15"),'[2]152-CT'!$J$8=[2]TH!F1432),"x","")</f>
        <v/>
      </c>
      <c r="AC1431" s="1146" t="str">
        <f>IF(AND(OR(LEFT([2]TH!N1432,2)="15",LEFT([2]TH!O1432,2)="15"),[2]TK!$E$7=[2]TH!F1432),"x","")</f>
        <v/>
      </c>
      <c r="AD1431" s="1146"/>
    </row>
    <row r="1432" spans="1:16369" ht="15.75" hidden="1" customHeight="1">
      <c r="A1432" s="342" t="str">
        <f>IF(B1432&lt;&gt;"",IF(AND(B1432='[2]IN-TC'!$S$4,OR([2]TH!N1433="1111",[2]TH!O1433="1111")),[2]TH!D1433,""),"")</f>
        <v/>
      </c>
      <c r="B1432" s="63">
        <f t="shared" si="224"/>
        <v>6</v>
      </c>
      <c r="C1432" s="320">
        <v>42522</v>
      </c>
      <c r="D1432" s="320" t="s">
        <v>947</v>
      </c>
      <c r="E1432" s="320">
        <v>42522</v>
      </c>
      <c r="F1432" s="321" t="s">
        <v>687</v>
      </c>
      <c r="G1432" s="321"/>
      <c r="H1432" s="322" t="s">
        <v>438</v>
      </c>
      <c r="I1432" s="446">
        <v>7780</v>
      </c>
      <c r="J1432" s="449">
        <v>16000</v>
      </c>
      <c r="K1432" s="437"/>
      <c r="L1432" s="446"/>
      <c r="M1432" s="98">
        <f t="shared" si="223"/>
        <v>124480000</v>
      </c>
      <c r="N1432" s="323" t="s">
        <v>275</v>
      </c>
      <c r="O1432" s="323" t="s">
        <v>8</v>
      </c>
      <c r="P1432" s="1146" t="str">
        <f>IF(AND('[2]331-CT'!$E$7=[2]TH!H1433,OR(N1432="331",O1432="331")),"x","")</f>
        <v/>
      </c>
      <c r="Q1432" s="1146" t="str">
        <f>IF(AND(B1432='[2]111'!$L$11,OR($N1432=$Q$7,$O1432=$Q$7)),"x","")</f>
        <v/>
      </c>
      <c r="R1432" s="1146" t="str">
        <f>IF(AND($N1432=$Q$7,$B1432&lt;'[2]111'!$L$11),"x","")</f>
        <v/>
      </c>
      <c r="S1432" s="1146" t="str">
        <f>IF(AND($O1432=$Q$7,$B1432&lt;'[2]111'!$L$11),"x","")</f>
        <v/>
      </c>
      <c r="T1432" s="1146" t="str">
        <f>IF(ISERROR(FIND('[2]112'!$M$9,G1432,1)),"",IF((AND(FIND('[2]112'!$M$9,G1432,1)&gt;=1,B1432='[2]112'!$K$9,OR($N1432='[2]112'!$I$6,$O1432='[2]112'!$I$6))),"x",""))</f>
        <v/>
      </c>
      <c r="U1432" s="1146" t="str">
        <f>IF(ISERROR(FIND('[2]112'!$M$9,G1432,1)),"",IF((AND(LEFT(G1432,2)=LEFT('[2]112'!$M$9,2),B1432&lt;'[2]112'!$K$9,$N1432='[2]112'!$I$6)),"x",""))</f>
        <v/>
      </c>
      <c r="V1432" s="1146" t="str">
        <f>IF(ISERROR(FIND('[2]112'!$M$9,G1432,1)),"",IF((AND(RIGHT(G1432,2)=RIGHT('[2]112'!$M$9,2),B1432&lt;'[2]112'!$K$9,$O1432='[2]112'!$I$6)),"x",""))</f>
        <v/>
      </c>
      <c r="W1432" s="1146" t="str">
        <f>IF(AND('[2]341-CT'!$H$9=H1432,OR(LEFT(N1432,3)=$W$7,LEFT(O1432,3)=$W$7)),"x","")</f>
        <v/>
      </c>
      <c r="X1432" s="1146" t="str">
        <f>IF(OR([2]TH!N1433=[2]TH!$X$7,O1432=[2]TH!$X$7),"x","")</f>
        <v/>
      </c>
      <c r="Y1432" s="1146" t="str">
        <f>IF(AND(OR(N1432="131",O1432="131"),H1432='[2]131-CT'!$H$9),"x","")</f>
        <v/>
      </c>
      <c r="Z1432" s="1146"/>
      <c r="AA1432" s="1146" t="str">
        <f>IF(AND(MONTH(E1432)='[2]IN-NX'!$J$5,'[2]IN-NX'!$D$7=D1432),"x","")</f>
        <v/>
      </c>
      <c r="AB1432" s="1146" t="str">
        <f>IF(AND(OR(LEFT([2]TH!N1433,2)="15",LEFT([2]TH!O1433,2)="15"),'[2]152-CT'!$J$8=[2]TH!F1433),"x","")</f>
        <v/>
      </c>
      <c r="AC1432" s="1146" t="str">
        <f>IF(AND(OR(LEFT([2]TH!N1433,2)="15",LEFT([2]TH!O1433,2)="15"),[2]TK!$E$7=[2]TH!F1433),"x","")</f>
        <v/>
      </c>
      <c r="AD1432" s="1146"/>
    </row>
    <row r="1433" spans="1:16369" ht="15.75" hidden="1" customHeight="1">
      <c r="A1433" s="342" t="s">
        <v>1733</v>
      </c>
      <c r="B1433" s="63">
        <v>3</v>
      </c>
      <c r="C1433" s="1164">
        <v>42551</v>
      </c>
      <c r="D1433" s="320" t="s">
        <v>697</v>
      </c>
      <c r="E1433" s="320">
        <v>42454</v>
      </c>
      <c r="F1433" s="1166" t="s">
        <v>686</v>
      </c>
      <c r="G1433" s="321"/>
      <c r="H1433" s="322" t="s">
        <v>450</v>
      </c>
      <c r="I1433" s="446">
        <v>84072</v>
      </c>
      <c r="J1433" s="1223">
        <v>18500</v>
      </c>
      <c r="K1433" s="437"/>
      <c r="L1433" s="446"/>
      <c r="M1433" s="98">
        <f t="shared" ref="M1433:M1439" si="225">ROUND(I1433*J1433,0)</f>
        <v>1555332000</v>
      </c>
      <c r="N1433" s="323" t="s">
        <v>283</v>
      </c>
      <c r="O1433" s="323" t="s">
        <v>275</v>
      </c>
      <c r="P1433" s="347"/>
      <c r="Q1433" s="347"/>
      <c r="R1433" s="347"/>
      <c r="S1433" s="347"/>
      <c r="T1433" s="347"/>
      <c r="U1433" s="347"/>
      <c r="V1433" s="347"/>
      <c r="W1433" s="347"/>
      <c r="X1433" s="347"/>
      <c r="Y1433" s="347"/>
      <c r="Z1433" s="347"/>
      <c r="AA1433" s="347"/>
      <c r="AB1433" s="347"/>
      <c r="AC1433" s="347"/>
      <c r="AD1433" s="347"/>
      <c r="AE1433" s="347"/>
      <c r="AF1433" s="347"/>
      <c r="AG1433" s="347"/>
      <c r="AH1433" s="347"/>
      <c r="AI1433" s="347"/>
      <c r="AJ1433" s="347"/>
      <c r="AK1433" s="347"/>
      <c r="AL1433" s="347"/>
      <c r="AM1433" s="347"/>
      <c r="AN1433" s="347"/>
      <c r="AO1433" s="347"/>
      <c r="AP1433" s="347"/>
      <c r="AQ1433" s="347"/>
      <c r="AR1433" s="347"/>
      <c r="AS1433" s="347"/>
      <c r="AT1433" s="347"/>
      <c r="AU1433" s="347"/>
      <c r="AV1433" s="347"/>
      <c r="AW1433" s="347"/>
      <c r="AX1433" s="347"/>
      <c r="AY1433" s="347"/>
      <c r="AZ1433" s="347"/>
      <c r="BA1433" s="347"/>
      <c r="BB1433" s="347"/>
      <c r="BC1433" s="347"/>
      <c r="BD1433" s="347"/>
      <c r="BE1433" s="347"/>
      <c r="BF1433" s="347"/>
      <c r="BG1433" s="347"/>
      <c r="BH1433" s="347"/>
      <c r="BI1433" s="347"/>
      <c r="BJ1433" s="347"/>
      <c r="BK1433" s="347"/>
      <c r="BL1433" s="347"/>
      <c r="BM1433" s="347"/>
      <c r="BN1433" s="347"/>
      <c r="BO1433" s="347"/>
      <c r="BP1433" s="347"/>
      <c r="BQ1433" s="347"/>
      <c r="BR1433" s="347"/>
      <c r="BS1433" s="347"/>
      <c r="BT1433" s="347"/>
      <c r="BU1433" s="347"/>
      <c r="BV1433" s="347"/>
      <c r="BW1433" s="347"/>
      <c r="BX1433" s="347"/>
      <c r="BY1433" s="347"/>
      <c r="BZ1433" s="347"/>
      <c r="CA1433" s="347"/>
      <c r="CB1433" s="347"/>
      <c r="CC1433" s="347"/>
      <c r="CD1433" s="347"/>
      <c r="CE1433" s="347"/>
      <c r="CF1433" s="347"/>
      <c r="CG1433" s="347"/>
      <c r="CH1433" s="347"/>
      <c r="CI1433" s="347"/>
      <c r="CJ1433" s="347"/>
      <c r="CK1433" s="347"/>
      <c r="CL1433" s="347"/>
      <c r="CM1433" s="347"/>
      <c r="CN1433" s="347"/>
      <c r="CO1433" s="347"/>
      <c r="CP1433" s="347"/>
      <c r="CQ1433" s="347"/>
      <c r="CR1433" s="347"/>
      <c r="CS1433" s="347"/>
      <c r="CT1433" s="347"/>
      <c r="CU1433" s="347"/>
      <c r="CV1433" s="347"/>
      <c r="CW1433" s="347"/>
      <c r="CX1433" s="347"/>
      <c r="CY1433" s="347"/>
      <c r="CZ1433" s="347"/>
      <c r="DA1433" s="347"/>
      <c r="DB1433" s="347"/>
      <c r="DC1433" s="347"/>
      <c r="DD1433" s="347"/>
      <c r="DE1433" s="347"/>
      <c r="DF1433" s="347"/>
      <c r="DG1433" s="347"/>
      <c r="DH1433" s="347"/>
      <c r="DI1433" s="347"/>
      <c r="DJ1433" s="347"/>
      <c r="DK1433" s="347"/>
      <c r="DL1433" s="347"/>
      <c r="DM1433" s="347"/>
      <c r="DN1433" s="347"/>
      <c r="DO1433" s="347"/>
      <c r="DP1433" s="347"/>
      <c r="DQ1433" s="347"/>
      <c r="DR1433" s="347"/>
      <c r="DS1433" s="347"/>
      <c r="DT1433" s="347"/>
      <c r="DU1433" s="347"/>
      <c r="DV1433" s="347"/>
      <c r="DW1433" s="347"/>
      <c r="DX1433" s="347"/>
      <c r="DY1433" s="347"/>
      <c r="DZ1433" s="347"/>
      <c r="EA1433" s="347"/>
      <c r="EB1433" s="347"/>
      <c r="EC1433" s="347"/>
      <c r="ED1433" s="347"/>
      <c r="EE1433" s="347"/>
      <c r="EF1433" s="347"/>
      <c r="EG1433" s="347"/>
      <c r="EH1433" s="347"/>
      <c r="EI1433" s="347"/>
      <c r="EJ1433" s="347"/>
      <c r="EK1433" s="347"/>
      <c r="EL1433" s="347"/>
      <c r="EM1433" s="347"/>
      <c r="EN1433" s="347"/>
      <c r="EO1433" s="347"/>
      <c r="EP1433" s="347"/>
      <c r="EQ1433" s="347"/>
      <c r="ER1433" s="347"/>
      <c r="ES1433" s="347"/>
      <c r="ET1433" s="347"/>
      <c r="EU1433" s="347"/>
      <c r="EV1433" s="347"/>
      <c r="EW1433" s="347"/>
      <c r="EX1433" s="347"/>
      <c r="EY1433" s="347"/>
      <c r="EZ1433" s="347"/>
      <c r="FA1433" s="347"/>
      <c r="FB1433" s="347"/>
      <c r="FC1433" s="347"/>
      <c r="FD1433" s="347"/>
      <c r="FE1433" s="347"/>
      <c r="FF1433" s="347"/>
      <c r="FG1433" s="347"/>
      <c r="FH1433" s="347"/>
      <c r="FI1433" s="347"/>
      <c r="FJ1433" s="347"/>
      <c r="FK1433" s="347"/>
      <c r="FL1433" s="347"/>
      <c r="FM1433" s="347"/>
      <c r="FN1433" s="347"/>
      <c r="FO1433" s="347"/>
      <c r="FP1433" s="347"/>
      <c r="FQ1433" s="347"/>
      <c r="FR1433" s="347"/>
      <c r="FS1433" s="347"/>
      <c r="FT1433" s="347"/>
      <c r="FU1433" s="347"/>
      <c r="FV1433" s="347"/>
      <c r="FW1433" s="347"/>
      <c r="FX1433" s="347"/>
      <c r="FY1433" s="347"/>
      <c r="FZ1433" s="347"/>
      <c r="GA1433" s="347"/>
      <c r="GB1433" s="347"/>
      <c r="GC1433" s="347"/>
      <c r="GD1433" s="347"/>
      <c r="GE1433" s="347"/>
      <c r="GF1433" s="347"/>
      <c r="GG1433" s="347"/>
      <c r="GH1433" s="347"/>
      <c r="GI1433" s="347"/>
      <c r="GJ1433" s="347"/>
      <c r="GK1433" s="347"/>
      <c r="GL1433" s="347"/>
      <c r="GM1433" s="347"/>
      <c r="GN1433" s="347"/>
      <c r="GO1433" s="347"/>
      <c r="GP1433" s="347"/>
      <c r="GQ1433" s="347"/>
      <c r="GR1433" s="347"/>
      <c r="GS1433" s="347"/>
      <c r="GT1433" s="347"/>
      <c r="GU1433" s="347"/>
      <c r="GV1433" s="347"/>
      <c r="GW1433" s="347"/>
      <c r="GX1433" s="347"/>
      <c r="GY1433" s="347"/>
      <c r="GZ1433" s="347"/>
      <c r="HA1433" s="347"/>
      <c r="HB1433" s="347"/>
      <c r="HC1433" s="347"/>
      <c r="HD1433" s="347"/>
      <c r="HE1433" s="347"/>
      <c r="HF1433" s="347"/>
      <c r="HG1433" s="347"/>
      <c r="HH1433" s="347"/>
      <c r="HI1433" s="347"/>
      <c r="HJ1433" s="347"/>
      <c r="HK1433" s="347"/>
      <c r="HL1433" s="347"/>
      <c r="HM1433" s="347"/>
      <c r="HN1433" s="347"/>
      <c r="HO1433" s="347"/>
      <c r="HP1433" s="347"/>
      <c r="HQ1433" s="347"/>
      <c r="HR1433" s="347"/>
      <c r="HS1433" s="347"/>
      <c r="HT1433" s="347"/>
      <c r="HU1433" s="347"/>
      <c r="HV1433" s="347"/>
      <c r="HW1433" s="347"/>
      <c r="HX1433" s="347"/>
      <c r="HY1433" s="347"/>
      <c r="HZ1433" s="347"/>
      <c r="IA1433" s="347"/>
      <c r="IB1433" s="347"/>
      <c r="IC1433" s="347"/>
      <c r="ID1433" s="347"/>
      <c r="IE1433" s="347"/>
      <c r="IF1433" s="347"/>
      <c r="IG1433" s="347"/>
      <c r="IH1433" s="347"/>
      <c r="II1433" s="347"/>
      <c r="IJ1433" s="347"/>
      <c r="IK1433" s="347"/>
      <c r="IL1433" s="347"/>
      <c r="IM1433" s="347"/>
      <c r="IN1433" s="347"/>
      <c r="IO1433" s="347"/>
      <c r="IP1433" s="347"/>
      <c r="IQ1433" s="347"/>
      <c r="IR1433" s="347"/>
      <c r="IS1433" s="347"/>
      <c r="IT1433" s="347"/>
      <c r="IU1433" s="347"/>
      <c r="IV1433" s="347"/>
      <c r="IW1433" s="347"/>
      <c r="IX1433" s="347"/>
      <c r="IY1433" s="347"/>
      <c r="IZ1433" s="347"/>
      <c r="JA1433" s="347"/>
      <c r="JB1433" s="347"/>
      <c r="JC1433" s="347"/>
      <c r="JD1433" s="347"/>
      <c r="JE1433" s="347"/>
      <c r="JF1433" s="347"/>
      <c r="JG1433" s="347"/>
      <c r="JH1433" s="347"/>
      <c r="JI1433" s="347"/>
      <c r="JJ1433" s="347"/>
      <c r="JK1433" s="347"/>
      <c r="JL1433" s="347"/>
      <c r="JM1433" s="347"/>
      <c r="JN1433" s="347"/>
      <c r="JO1433" s="347"/>
      <c r="JP1433" s="347"/>
      <c r="JQ1433" s="347"/>
      <c r="JR1433" s="347"/>
      <c r="JS1433" s="347"/>
      <c r="JT1433" s="347"/>
      <c r="JU1433" s="347"/>
      <c r="JV1433" s="347"/>
      <c r="JW1433" s="347"/>
      <c r="JX1433" s="347"/>
      <c r="JY1433" s="347"/>
      <c r="JZ1433" s="347"/>
      <c r="KA1433" s="347"/>
      <c r="KB1433" s="347"/>
      <c r="KC1433" s="347"/>
      <c r="KD1433" s="347"/>
      <c r="KE1433" s="347"/>
      <c r="KF1433" s="347"/>
      <c r="KG1433" s="347"/>
      <c r="KH1433" s="347"/>
      <c r="KI1433" s="347"/>
      <c r="KJ1433" s="347"/>
      <c r="KK1433" s="347"/>
      <c r="KL1433" s="347"/>
      <c r="KM1433" s="347"/>
      <c r="KN1433" s="347"/>
      <c r="KO1433" s="347"/>
      <c r="KP1433" s="347"/>
      <c r="KQ1433" s="347"/>
      <c r="KR1433" s="347"/>
      <c r="KS1433" s="347"/>
      <c r="KT1433" s="347"/>
      <c r="KU1433" s="347"/>
      <c r="KV1433" s="347"/>
      <c r="KW1433" s="347"/>
      <c r="KX1433" s="347"/>
      <c r="KY1433" s="347"/>
      <c r="KZ1433" s="347"/>
      <c r="LA1433" s="347"/>
      <c r="LB1433" s="347"/>
      <c r="LC1433" s="347"/>
      <c r="LD1433" s="347"/>
      <c r="LE1433" s="347"/>
      <c r="LF1433" s="347"/>
      <c r="LG1433" s="347"/>
      <c r="LH1433" s="347"/>
      <c r="LI1433" s="347"/>
      <c r="LJ1433" s="347"/>
      <c r="LK1433" s="347"/>
      <c r="LL1433" s="347"/>
      <c r="LM1433" s="347"/>
      <c r="LN1433" s="347"/>
      <c r="LO1433" s="347"/>
      <c r="LP1433" s="347"/>
      <c r="LQ1433" s="347"/>
      <c r="LR1433" s="347"/>
      <c r="LS1433" s="347"/>
      <c r="LT1433" s="347"/>
      <c r="LU1433" s="347"/>
      <c r="LV1433" s="347"/>
      <c r="LW1433" s="347"/>
      <c r="LX1433" s="347"/>
      <c r="LY1433" s="347"/>
      <c r="LZ1433" s="347"/>
      <c r="MA1433" s="347"/>
      <c r="MB1433" s="347"/>
      <c r="MC1433" s="347"/>
      <c r="MD1433" s="347"/>
      <c r="ME1433" s="347"/>
      <c r="MF1433" s="347"/>
      <c r="MG1433" s="347"/>
      <c r="MH1433" s="347"/>
      <c r="MI1433" s="347"/>
      <c r="MJ1433" s="347"/>
      <c r="MK1433" s="347"/>
      <c r="ML1433" s="347"/>
      <c r="MM1433" s="347"/>
      <c r="MN1433" s="347"/>
      <c r="MO1433" s="347"/>
      <c r="MP1433" s="347"/>
      <c r="MQ1433" s="347"/>
      <c r="MR1433" s="347"/>
      <c r="MS1433" s="347"/>
      <c r="MT1433" s="347"/>
      <c r="MU1433" s="347"/>
      <c r="MV1433" s="347"/>
      <c r="MW1433" s="347"/>
      <c r="MX1433" s="347"/>
      <c r="MY1433" s="347"/>
      <c r="MZ1433" s="347"/>
      <c r="NA1433" s="347"/>
      <c r="NB1433" s="347"/>
      <c r="NC1433" s="347"/>
      <c r="ND1433" s="347"/>
      <c r="NE1433" s="347"/>
      <c r="NF1433" s="347"/>
      <c r="NG1433" s="347"/>
      <c r="NH1433" s="347"/>
      <c r="NI1433" s="347"/>
      <c r="NJ1433" s="347"/>
      <c r="NK1433" s="347"/>
      <c r="NL1433" s="347"/>
      <c r="NM1433" s="347"/>
      <c r="NN1433" s="347"/>
      <c r="NO1433" s="347"/>
      <c r="NP1433" s="347"/>
      <c r="NQ1433" s="347"/>
      <c r="NR1433" s="347"/>
      <c r="NS1433" s="347"/>
      <c r="NT1433" s="347"/>
      <c r="NU1433" s="347"/>
      <c r="NV1433" s="347"/>
      <c r="NW1433" s="347"/>
      <c r="NX1433" s="347"/>
      <c r="NY1433" s="347"/>
      <c r="NZ1433" s="347"/>
      <c r="OA1433" s="347"/>
      <c r="OB1433" s="347"/>
      <c r="OC1433" s="347"/>
      <c r="OD1433" s="347"/>
      <c r="OE1433" s="347"/>
      <c r="OF1433" s="347"/>
      <c r="OG1433" s="347"/>
      <c r="OH1433" s="347"/>
      <c r="OI1433" s="347"/>
      <c r="OJ1433" s="347"/>
      <c r="OK1433" s="347"/>
      <c r="OL1433" s="347"/>
      <c r="OM1433" s="347"/>
      <c r="ON1433" s="347"/>
      <c r="OO1433" s="347"/>
      <c r="OP1433" s="347"/>
      <c r="OQ1433" s="347"/>
      <c r="OR1433" s="347"/>
      <c r="OS1433" s="347"/>
      <c r="OT1433" s="347"/>
      <c r="OU1433" s="347"/>
      <c r="OV1433" s="347"/>
      <c r="OW1433" s="347"/>
      <c r="OX1433" s="347"/>
      <c r="OY1433" s="347"/>
      <c r="OZ1433" s="347"/>
      <c r="PA1433" s="347"/>
      <c r="PB1433" s="347"/>
      <c r="PC1433" s="347"/>
      <c r="PD1433" s="347"/>
      <c r="PE1433" s="347"/>
      <c r="PF1433" s="347"/>
      <c r="PG1433" s="347"/>
      <c r="PH1433" s="347"/>
      <c r="PI1433" s="347"/>
      <c r="PJ1433" s="347"/>
      <c r="PK1433" s="347"/>
      <c r="PL1433" s="347"/>
      <c r="PM1433" s="347"/>
      <c r="PN1433" s="347"/>
      <c r="PO1433" s="347"/>
      <c r="PP1433" s="347"/>
      <c r="PQ1433" s="347"/>
      <c r="PR1433" s="347"/>
      <c r="PS1433" s="347"/>
      <c r="PT1433" s="347"/>
      <c r="PU1433" s="347"/>
      <c r="PV1433" s="347"/>
      <c r="PW1433" s="347"/>
      <c r="PX1433" s="347"/>
      <c r="PY1433" s="347"/>
      <c r="PZ1433" s="347"/>
      <c r="QA1433" s="347"/>
      <c r="QB1433" s="347"/>
      <c r="QC1433" s="347"/>
      <c r="QD1433" s="347"/>
      <c r="QE1433" s="347"/>
      <c r="QF1433" s="347"/>
      <c r="QG1433" s="347"/>
      <c r="QH1433" s="347"/>
      <c r="QI1433" s="347"/>
      <c r="QJ1433" s="347"/>
      <c r="QK1433" s="347"/>
      <c r="QL1433" s="347"/>
      <c r="QM1433" s="347"/>
      <c r="QN1433" s="347"/>
      <c r="QO1433" s="347"/>
      <c r="QP1433" s="347"/>
      <c r="QQ1433" s="347"/>
      <c r="QR1433" s="347"/>
      <c r="QS1433" s="347"/>
      <c r="QT1433" s="347"/>
      <c r="QU1433" s="347"/>
      <c r="QV1433" s="347"/>
      <c r="QW1433" s="347"/>
      <c r="QX1433" s="347"/>
      <c r="QY1433" s="347"/>
      <c r="QZ1433" s="347"/>
      <c r="RA1433" s="347"/>
      <c r="RB1433" s="347"/>
      <c r="RC1433" s="347"/>
      <c r="RD1433" s="347"/>
      <c r="RE1433" s="347"/>
      <c r="RF1433" s="347"/>
      <c r="RG1433" s="347"/>
      <c r="RH1433" s="347"/>
      <c r="RI1433" s="347"/>
      <c r="RJ1433" s="347"/>
      <c r="RK1433" s="347"/>
      <c r="RL1433" s="347"/>
      <c r="RM1433" s="347"/>
      <c r="RN1433" s="347"/>
      <c r="RO1433" s="347"/>
      <c r="RP1433" s="347"/>
      <c r="RQ1433" s="347"/>
      <c r="RR1433" s="347"/>
      <c r="RS1433" s="347"/>
      <c r="RT1433" s="347"/>
      <c r="RU1433" s="347"/>
      <c r="RV1433" s="347"/>
      <c r="RW1433" s="347"/>
      <c r="RX1433" s="347"/>
      <c r="RY1433" s="347"/>
      <c r="RZ1433" s="347"/>
      <c r="SA1433" s="347"/>
      <c r="SB1433" s="347"/>
      <c r="SC1433" s="347"/>
      <c r="SD1433" s="347"/>
      <c r="SE1433" s="347"/>
      <c r="SF1433" s="347"/>
      <c r="SG1433" s="347"/>
      <c r="SH1433" s="347"/>
      <c r="SI1433" s="347"/>
      <c r="SJ1433" s="347"/>
      <c r="SK1433" s="347"/>
      <c r="SL1433" s="347"/>
      <c r="SM1433" s="347"/>
      <c r="SN1433" s="347"/>
      <c r="SO1433" s="347"/>
      <c r="SP1433" s="347"/>
      <c r="SQ1433" s="347"/>
      <c r="SR1433" s="347"/>
      <c r="SS1433" s="347"/>
      <c r="ST1433" s="347"/>
      <c r="SU1433" s="347"/>
      <c r="SV1433" s="347"/>
      <c r="SW1433" s="347"/>
      <c r="SX1433" s="347"/>
      <c r="SY1433" s="347"/>
      <c r="SZ1433" s="347"/>
      <c r="TA1433" s="347"/>
      <c r="TB1433" s="347"/>
      <c r="TC1433" s="347"/>
      <c r="TD1433" s="347"/>
      <c r="TE1433" s="347"/>
      <c r="TF1433" s="347"/>
      <c r="TG1433" s="347"/>
      <c r="TH1433" s="347"/>
      <c r="TI1433" s="347"/>
      <c r="TJ1433" s="347"/>
      <c r="TK1433" s="347"/>
      <c r="TL1433" s="347"/>
      <c r="TM1433" s="347"/>
      <c r="TN1433" s="347"/>
      <c r="TO1433" s="347"/>
      <c r="TP1433" s="347"/>
      <c r="TQ1433" s="347"/>
      <c r="TR1433" s="347"/>
      <c r="TS1433" s="347"/>
      <c r="TT1433" s="347"/>
      <c r="TU1433" s="347"/>
      <c r="TV1433" s="347"/>
      <c r="TW1433" s="347"/>
      <c r="TX1433" s="347"/>
      <c r="TY1433" s="347"/>
      <c r="TZ1433" s="347"/>
      <c r="UA1433" s="347"/>
      <c r="UB1433" s="347"/>
      <c r="UC1433" s="347"/>
      <c r="UD1433" s="347"/>
      <c r="UE1433" s="347"/>
      <c r="UF1433" s="347"/>
      <c r="UG1433" s="347"/>
      <c r="UH1433" s="347"/>
      <c r="UI1433" s="347"/>
      <c r="UJ1433" s="347"/>
      <c r="UK1433" s="347"/>
      <c r="UL1433" s="347"/>
      <c r="UM1433" s="347"/>
      <c r="UN1433" s="347"/>
      <c r="UO1433" s="347"/>
      <c r="UP1433" s="347"/>
      <c r="UQ1433" s="347"/>
      <c r="UR1433" s="347"/>
      <c r="US1433" s="347"/>
      <c r="UT1433" s="347"/>
      <c r="UU1433" s="347"/>
      <c r="UV1433" s="347"/>
      <c r="UW1433" s="347"/>
      <c r="UX1433" s="347"/>
      <c r="UY1433" s="347"/>
      <c r="UZ1433" s="347"/>
      <c r="VA1433" s="347"/>
      <c r="VB1433" s="347"/>
      <c r="VC1433" s="347"/>
      <c r="VD1433" s="347"/>
      <c r="VE1433" s="347"/>
      <c r="VF1433" s="347"/>
      <c r="VG1433" s="347"/>
      <c r="VH1433" s="347"/>
      <c r="VI1433" s="347"/>
      <c r="VJ1433" s="347"/>
      <c r="VK1433" s="347"/>
      <c r="VL1433" s="347"/>
      <c r="VM1433" s="347"/>
      <c r="VN1433" s="347"/>
      <c r="VO1433" s="347"/>
      <c r="VP1433" s="347"/>
      <c r="VQ1433" s="347"/>
      <c r="VR1433" s="347"/>
      <c r="VS1433" s="347"/>
      <c r="VT1433" s="347"/>
      <c r="VU1433" s="347"/>
      <c r="VV1433" s="347"/>
      <c r="VW1433" s="347"/>
      <c r="VX1433" s="347"/>
      <c r="VY1433" s="347"/>
      <c r="VZ1433" s="347"/>
      <c r="WA1433" s="347"/>
      <c r="WB1433" s="347"/>
      <c r="WC1433" s="347"/>
      <c r="WD1433" s="347"/>
      <c r="WE1433" s="347"/>
      <c r="WF1433" s="347"/>
      <c r="WG1433" s="347"/>
      <c r="WH1433" s="347"/>
      <c r="WI1433" s="347"/>
      <c r="WJ1433" s="347"/>
      <c r="WK1433" s="347"/>
      <c r="WL1433" s="347"/>
      <c r="WM1433" s="347"/>
      <c r="WN1433" s="347"/>
      <c r="WO1433" s="347"/>
      <c r="WP1433" s="347"/>
      <c r="WQ1433" s="347"/>
      <c r="WR1433" s="347"/>
      <c r="WS1433" s="347"/>
      <c r="WT1433" s="347"/>
      <c r="WU1433" s="347"/>
      <c r="WV1433" s="347"/>
      <c r="WW1433" s="347"/>
      <c r="WX1433" s="347"/>
      <c r="WY1433" s="347"/>
      <c r="WZ1433" s="347"/>
      <c r="XA1433" s="347"/>
      <c r="XB1433" s="347"/>
      <c r="XC1433" s="347"/>
      <c r="XD1433" s="347"/>
      <c r="XE1433" s="347"/>
      <c r="XF1433" s="347"/>
      <c r="XG1433" s="347"/>
      <c r="XH1433" s="347"/>
      <c r="XI1433" s="347"/>
      <c r="XJ1433" s="347"/>
      <c r="XK1433" s="347"/>
      <c r="XL1433" s="347"/>
      <c r="XM1433" s="347"/>
      <c r="XN1433" s="347"/>
      <c r="XO1433" s="347"/>
      <c r="XP1433" s="347"/>
      <c r="XQ1433" s="347"/>
      <c r="XR1433" s="347"/>
      <c r="XS1433" s="347"/>
      <c r="XT1433" s="347"/>
      <c r="XU1433" s="347"/>
      <c r="XV1433" s="347"/>
      <c r="XW1433" s="347"/>
      <c r="XX1433" s="347"/>
      <c r="XY1433" s="347"/>
      <c r="XZ1433" s="347"/>
      <c r="YA1433" s="347"/>
      <c r="YB1433" s="347"/>
      <c r="YC1433" s="347"/>
      <c r="YD1433" s="347"/>
      <c r="YE1433" s="347"/>
      <c r="YF1433" s="347"/>
      <c r="YG1433" s="347"/>
      <c r="YH1433" s="347"/>
      <c r="YI1433" s="347"/>
      <c r="YJ1433" s="347"/>
      <c r="YK1433" s="347"/>
      <c r="YL1433" s="347"/>
      <c r="YM1433" s="347"/>
      <c r="YN1433" s="347"/>
      <c r="YO1433" s="347"/>
      <c r="YP1433" s="347"/>
      <c r="YQ1433" s="347"/>
      <c r="YR1433" s="347"/>
      <c r="YS1433" s="347"/>
      <c r="YT1433" s="347"/>
      <c r="YU1433" s="347"/>
      <c r="YV1433" s="347"/>
      <c r="YW1433" s="347"/>
      <c r="YX1433" s="347"/>
      <c r="YY1433" s="347"/>
      <c r="YZ1433" s="347"/>
      <c r="ZA1433" s="347"/>
      <c r="ZB1433" s="347"/>
      <c r="ZC1433" s="347"/>
      <c r="ZD1433" s="347"/>
      <c r="ZE1433" s="347"/>
      <c r="ZF1433" s="347"/>
      <c r="ZG1433" s="347"/>
      <c r="ZH1433" s="347"/>
      <c r="ZI1433" s="347"/>
      <c r="ZJ1433" s="347"/>
      <c r="ZK1433" s="347"/>
      <c r="ZL1433" s="347"/>
      <c r="ZM1433" s="347"/>
      <c r="ZN1433" s="347"/>
      <c r="ZO1433" s="347"/>
      <c r="ZP1433" s="347"/>
      <c r="ZQ1433" s="347"/>
      <c r="ZR1433" s="347"/>
      <c r="ZS1433" s="347"/>
      <c r="ZT1433" s="347"/>
      <c r="ZU1433" s="347"/>
      <c r="ZV1433" s="347"/>
      <c r="ZW1433" s="347"/>
      <c r="ZX1433" s="347"/>
      <c r="ZY1433" s="347"/>
      <c r="ZZ1433" s="347"/>
      <c r="AAA1433" s="347"/>
      <c r="AAB1433" s="347"/>
      <c r="AAC1433" s="347"/>
      <c r="AAD1433" s="347"/>
      <c r="AAE1433" s="347"/>
      <c r="AAF1433" s="347"/>
      <c r="AAG1433" s="347"/>
      <c r="AAH1433" s="347"/>
      <c r="AAI1433" s="347"/>
      <c r="AAJ1433" s="347"/>
      <c r="AAK1433" s="347"/>
      <c r="AAL1433" s="347"/>
      <c r="AAM1433" s="347"/>
      <c r="AAN1433" s="347"/>
      <c r="AAO1433" s="347"/>
      <c r="AAP1433" s="347"/>
      <c r="AAQ1433" s="347"/>
      <c r="AAR1433" s="347"/>
      <c r="AAS1433" s="347"/>
      <c r="AAT1433" s="347"/>
      <c r="AAU1433" s="347"/>
      <c r="AAV1433" s="347"/>
      <c r="AAW1433" s="347"/>
      <c r="AAX1433" s="347"/>
      <c r="AAY1433" s="347"/>
      <c r="AAZ1433" s="347"/>
      <c r="ABA1433" s="347"/>
      <c r="ABB1433" s="347"/>
      <c r="ABC1433" s="347"/>
      <c r="ABD1433" s="347"/>
      <c r="ABE1433" s="347"/>
      <c r="ABF1433" s="347"/>
      <c r="ABG1433" s="347"/>
      <c r="ABH1433" s="347"/>
      <c r="ABI1433" s="347"/>
      <c r="ABJ1433" s="347"/>
      <c r="ABK1433" s="347"/>
      <c r="ABL1433" s="347"/>
      <c r="ABM1433" s="347"/>
      <c r="ABN1433" s="347"/>
      <c r="ABO1433" s="347"/>
      <c r="ABP1433" s="347"/>
      <c r="ABQ1433" s="347"/>
      <c r="ABR1433" s="347"/>
      <c r="ABS1433" s="347"/>
      <c r="ABT1433" s="347"/>
      <c r="ABU1433" s="347"/>
      <c r="ABV1433" s="347"/>
      <c r="ABW1433" s="347"/>
      <c r="ABX1433" s="347"/>
      <c r="ABY1433" s="347"/>
      <c r="ABZ1433" s="347"/>
      <c r="ACA1433" s="347"/>
      <c r="ACB1433" s="347"/>
      <c r="ACC1433" s="347"/>
      <c r="ACD1433" s="347"/>
      <c r="ACE1433" s="347"/>
      <c r="ACF1433" s="347"/>
      <c r="ACG1433" s="347"/>
      <c r="ACH1433" s="347"/>
      <c r="ACI1433" s="347"/>
      <c r="ACJ1433" s="347"/>
      <c r="ACK1433" s="347"/>
      <c r="ACL1433" s="347"/>
      <c r="ACM1433" s="347"/>
      <c r="ACN1433" s="347"/>
      <c r="ACO1433" s="347"/>
      <c r="ACP1433" s="347"/>
      <c r="ACQ1433" s="347"/>
      <c r="ACR1433" s="347"/>
      <c r="ACS1433" s="347"/>
      <c r="ACT1433" s="347"/>
      <c r="ACU1433" s="347"/>
      <c r="ACV1433" s="347"/>
      <c r="ACW1433" s="347"/>
      <c r="ACX1433" s="347"/>
      <c r="ACY1433" s="347"/>
      <c r="ACZ1433" s="347"/>
      <c r="ADA1433" s="347"/>
      <c r="ADB1433" s="347"/>
      <c r="ADC1433" s="347"/>
      <c r="ADD1433" s="347"/>
      <c r="ADE1433" s="347"/>
      <c r="ADF1433" s="347"/>
      <c r="ADG1433" s="347"/>
      <c r="ADH1433" s="347"/>
      <c r="ADI1433" s="347"/>
      <c r="ADJ1433" s="347"/>
      <c r="ADK1433" s="347"/>
      <c r="ADL1433" s="347"/>
      <c r="ADM1433" s="347"/>
      <c r="ADN1433" s="347"/>
      <c r="ADO1433" s="347"/>
      <c r="ADP1433" s="347"/>
      <c r="ADQ1433" s="347"/>
      <c r="ADR1433" s="347"/>
      <c r="ADS1433" s="347"/>
      <c r="ADT1433" s="347"/>
      <c r="ADU1433" s="347"/>
      <c r="ADV1433" s="347"/>
      <c r="ADW1433" s="347"/>
      <c r="ADX1433" s="347"/>
      <c r="ADY1433" s="347"/>
      <c r="ADZ1433" s="347"/>
      <c r="AEA1433" s="347"/>
      <c r="AEB1433" s="347"/>
      <c r="AEC1433" s="347"/>
      <c r="AED1433" s="347"/>
      <c r="AEE1433" s="347"/>
      <c r="AEF1433" s="347"/>
      <c r="AEG1433" s="347"/>
      <c r="AEH1433" s="347"/>
      <c r="AEI1433" s="347"/>
      <c r="AEJ1433" s="347"/>
      <c r="AEK1433" s="347"/>
      <c r="AEL1433" s="347"/>
      <c r="AEM1433" s="347"/>
      <c r="AEN1433" s="347"/>
      <c r="AEO1433" s="347"/>
      <c r="AEP1433" s="347"/>
      <c r="AEQ1433" s="347"/>
      <c r="AER1433" s="347"/>
      <c r="AES1433" s="347"/>
      <c r="AET1433" s="347"/>
      <c r="AEU1433" s="347"/>
      <c r="AEV1433" s="347"/>
      <c r="AEW1433" s="347"/>
      <c r="AEX1433" s="347"/>
      <c r="AEY1433" s="347"/>
      <c r="AEZ1433" s="347"/>
      <c r="AFA1433" s="347"/>
      <c r="AFB1433" s="347"/>
      <c r="AFC1433" s="347"/>
      <c r="AFD1433" s="347"/>
      <c r="AFE1433" s="347"/>
      <c r="AFF1433" s="347"/>
      <c r="AFG1433" s="347"/>
      <c r="AFH1433" s="347"/>
      <c r="AFI1433" s="347"/>
      <c r="AFJ1433" s="347"/>
      <c r="AFK1433" s="347"/>
      <c r="AFL1433" s="347"/>
      <c r="AFM1433" s="347"/>
      <c r="AFN1433" s="347"/>
      <c r="AFO1433" s="347"/>
      <c r="AFP1433" s="347"/>
      <c r="AFQ1433" s="347"/>
      <c r="AFR1433" s="347"/>
      <c r="AFS1433" s="347"/>
      <c r="AFT1433" s="347"/>
      <c r="AFU1433" s="347"/>
      <c r="AFV1433" s="347"/>
      <c r="AFW1433" s="347"/>
      <c r="AFX1433" s="347"/>
      <c r="AFY1433" s="347"/>
      <c r="AFZ1433" s="347"/>
      <c r="AGA1433" s="347"/>
      <c r="AGB1433" s="347"/>
      <c r="AGC1433" s="347"/>
      <c r="AGD1433" s="347"/>
      <c r="AGE1433" s="347"/>
      <c r="AGF1433" s="347"/>
      <c r="AGG1433" s="347"/>
      <c r="AGH1433" s="347"/>
      <c r="AGI1433" s="347"/>
      <c r="AGJ1433" s="347"/>
      <c r="AGK1433" s="347"/>
      <c r="AGL1433" s="347"/>
      <c r="AGM1433" s="347"/>
      <c r="AGN1433" s="347"/>
      <c r="AGO1433" s="347"/>
      <c r="AGP1433" s="347"/>
      <c r="AGQ1433" s="347"/>
      <c r="AGR1433" s="347"/>
      <c r="AGS1433" s="347"/>
      <c r="AGT1433" s="347"/>
      <c r="AGU1433" s="347"/>
      <c r="AGV1433" s="347"/>
      <c r="AGW1433" s="347"/>
      <c r="AGX1433" s="347"/>
      <c r="AGY1433" s="347"/>
      <c r="AGZ1433" s="347"/>
      <c r="AHA1433" s="347"/>
      <c r="AHB1433" s="347"/>
      <c r="AHC1433" s="347"/>
      <c r="AHD1433" s="347"/>
      <c r="AHE1433" s="347"/>
      <c r="AHF1433" s="347"/>
      <c r="AHG1433" s="347"/>
      <c r="AHH1433" s="347"/>
      <c r="AHI1433" s="347"/>
      <c r="AHJ1433" s="347"/>
      <c r="AHK1433" s="347"/>
      <c r="AHL1433" s="347"/>
      <c r="AHM1433" s="347"/>
      <c r="AHN1433" s="347"/>
      <c r="AHO1433" s="347"/>
      <c r="AHP1433" s="347"/>
      <c r="AHQ1433" s="347"/>
      <c r="AHR1433" s="347"/>
      <c r="AHS1433" s="347"/>
      <c r="AHT1433" s="347"/>
      <c r="AHU1433" s="347"/>
      <c r="AHV1433" s="347"/>
      <c r="AHW1433" s="347"/>
      <c r="AHX1433" s="347"/>
      <c r="AHY1433" s="347"/>
      <c r="AHZ1433" s="347"/>
      <c r="AIA1433" s="347"/>
      <c r="AIB1433" s="347"/>
      <c r="AIC1433" s="347"/>
      <c r="AID1433" s="347"/>
      <c r="AIE1433" s="347"/>
      <c r="AIF1433" s="347"/>
      <c r="AIG1433" s="347"/>
      <c r="AIH1433" s="347"/>
      <c r="AII1433" s="347"/>
      <c r="AIJ1433" s="347"/>
      <c r="AIK1433" s="347"/>
      <c r="AIL1433" s="347"/>
      <c r="AIM1433" s="347"/>
      <c r="AIN1433" s="347"/>
      <c r="AIO1433" s="347"/>
      <c r="AIP1433" s="347"/>
      <c r="AIQ1433" s="347"/>
      <c r="AIR1433" s="347"/>
      <c r="AIS1433" s="347"/>
      <c r="AIT1433" s="347"/>
      <c r="AIU1433" s="347"/>
      <c r="AIV1433" s="347"/>
      <c r="AIW1433" s="347"/>
      <c r="AIX1433" s="347"/>
      <c r="AIY1433" s="347"/>
      <c r="AIZ1433" s="347"/>
      <c r="AJA1433" s="347"/>
      <c r="AJB1433" s="347"/>
      <c r="AJC1433" s="347"/>
      <c r="AJD1433" s="347"/>
      <c r="AJE1433" s="347"/>
      <c r="AJF1433" s="347"/>
      <c r="AJG1433" s="347"/>
      <c r="AJH1433" s="347"/>
      <c r="AJI1433" s="347"/>
      <c r="AJJ1433" s="347"/>
      <c r="AJK1433" s="347"/>
      <c r="AJL1433" s="347"/>
      <c r="AJM1433" s="347"/>
      <c r="AJN1433" s="347"/>
      <c r="AJO1433" s="347"/>
      <c r="AJP1433" s="347"/>
      <c r="AJQ1433" s="347"/>
      <c r="AJR1433" s="347"/>
      <c r="AJS1433" s="347"/>
      <c r="AJT1433" s="347"/>
      <c r="AJU1433" s="347"/>
      <c r="AJV1433" s="347"/>
      <c r="AJW1433" s="347"/>
      <c r="AJX1433" s="347"/>
      <c r="AJY1433" s="347"/>
      <c r="AJZ1433" s="347"/>
      <c r="AKA1433" s="347"/>
      <c r="AKB1433" s="347"/>
      <c r="AKC1433" s="347"/>
      <c r="AKD1433" s="347"/>
      <c r="AKE1433" s="347"/>
      <c r="AKF1433" s="347"/>
      <c r="AKG1433" s="347"/>
      <c r="AKH1433" s="347"/>
      <c r="AKI1433" s="347"/>
      <c r="AKJ1433" s="347"/>
      <c r="AKK1433" s="347"/>
      <c r="AKL1433" s="347"/>
      <c r="AKM1433" s="347"/>
      <c r="AKN1433" s="347"/>
      <c r="AKO1433" s="347"/>
      <c r="AKP1433" s="347"/>
      <c r="AKQ1433" s="347"/>
      <c r="AKR1433" s="347"/>
      <c r="AKS1433" s="347"/>
      <c r="AKT1433" s="347"/>
      <c r="AKU1433" s="347"/>
      <c r="AKV1433" s="347"/>
      <c r="AKW1433" s="347"/>
      <c r="AKX1433" s="347"/>
      <c r="AKY1433" s="347"/>
      <c r="AKZ1433" s="347"/>
      <c r="ALA1433" s="347"/>
      <c r="ALB1433" s="347"/>
      <c r="ALC1433" s="347"/>
      <c r="ALD1433" s="347"/>
      <c r="ALE1433" s="347"/>
      <c r="ALF1433" s="347"/>
      <c r="ALG1433" s="347"/>
      <c r="ALH1433" s="347"/>
      <c r="ALI1433" s="347"/>
      <c r="ALJ1433" s="347"/>
      <c r="ALK1433" s="347"/>
      <c r="ALL1433" s="347"/>
      <c r="ALM1433" s="347"/>
      <c r="ALN1433" s="347"/>
      <c r="ALO1433" s="347"/>
      <c r="ALP1433" s="347"/>
      <c r="ALQ1433" s="347"/>
      <c r="ALR1433" s="347"/>
      <c r="ALS1433" s="347"/>
      <c r="ALT1433" s="347"/>
      <c r="ALU1433" s="347"/>
      <c r="ALV1433" s="347"/>
      <c r="ALW1433" s="347"/>
      <c r="ALX1433" s="347"/>
      <c r="ALY1433" s="347"/>
      <c r="ALZ1433" s="347"/>
      <c r="AMA1433" s="347"/>
      <c r="AMB1433" s="347"/>
      <c r="AMC1433" s="347"/>
      <c r="AMD1433" s="347"/>
      <c r="AME1433" s="347"/>
      <c r="AMF1433" s="347"/>
      <c r="AMG1433" s="347"/>
      <c r="AMH1433" s="347"/>
      <c r="AMI1433" s="347"/>
      <c r="AMJ1433" s="347"/>
      <c r="AMK1433" s="347"/>
      <c r="AML1433" s="347"/>
      <c r="AMM1433" s="347"/>
      <c r="AMN1433" s="347"/>
      <c r="AMO1433" s="347"/>
      <c r="AMP1433" s="347"/>
      <c r="AMQ1433" s="347"/>
      <c r="AMR1433" s="347"/>
      <c r="AMS1433" s="347"/>
      <c r="AMT1433" s="347"/>
      <c r="AMU1433" s="347"/>
      <c r="AMV1433" s="347"/>
      <c r="AMW1433" s="347"/>
      <c r="AMX1433" s="347"/>
      <c r="AMY1433" s="347"/>
      <c r="AMZ1433" s="347"/>
      <c r="ANA1433" s="347"/>
      <c r="ANB1433" s="347"/>
      <c r="ANC1433" s="347"/>
      <c r="AND1433" s="347"/>
      <c r="ANE1433" s="347"/>
      <c r="ANF1433" s="347"/>
      <c r="ANG1433" s="347"/>
      <c r="ANH1433" s="347"/>
      <c r="ANI1433" s="347"/>
      <c r="ANJ1433" s="347"/>
      <c r="ANK1433" s="347"/>
      <c r="ANL1433" s="347"/>
      <c r="ANM1433" s="347"/>
      <c r="ANN1433" s="347"/>
      <c r="ANO1433" s="347"/>
      <c r="ANP1433" s="347"/>
      <c r="ANQ1433" s="347"/>
      <c r="ANR1433" s="347"/>
      <c r="ANS1433" s="347"/>
      <c r="ANT1433" s="347"/>
      <c r="ANU1433" s="347"/>
      <c r="ANV1433" s="347"/>
      <c r="ANW1433" s="347"/>
      <c r="ANX1433" s="347"/>
      <c r="ANY1433" s="347"/>
      <c r="ANZ1433" s="347"/>
      <c r="AOA1433" s="347"/>
      <c r="AOB1433" s="347"/>
      <c r="AOC1433" s="347"/>
      <c r="AOD1433" s="347"/>
      <c r="AOE1433" s="347"/>
      <c r="AOF1433" s="347"/>
      <c r="AOG1433" s="347"/>
      <c r="AOH1433" s="347"/>
      <c r="AOI1433" s="347"/>
      <c r="AOJ1433" s="347"/>
      <c r="AOK1433" s="347"/>
      <c r="AOL1433" s="347"/>
      <c r="AOM1433" s="347"/>
      <c r="AON1433" s="347"/>
      <c r="AOO1433" s="347"/>
      <c r="AOP1433" s="347"/>
      <c r="AOQ1433" s="347"/>
      <c r="AOR1433" s="347"/>
      <c r="AOS1433" s="347"/>
      <c r="AOT1433" s="347"/>
      <c r="AOU1433" s="347"/>
      <c r="AOV1433" s="347"/>
      <c r="AOW1433" s="347"/>
      <c r="AOX1433" s="347"/>
      <c r="AOY1433" s="347"/>
      <c r="AOZ1433" s="347"/>
      <c r="APA1433" s="347"/>
      <c r="APB1433" s="347"/>
      <c r="APC1433" s="347"/>
      <c r="APD1433" s="347"/>
      <c r="APE1433" s="347"/>
      <c r="APF1433" s="347"/>
      <c r="APG1433" s="347"/>
      <c r="APH1433" s="347"/>
      <c r="API1433" s="347"/>
      <c r="APJ1433" s="347"/>
      <c r="APK1433" s="347"/>
      <c r="APL1433" s="347"/>
      <c r="APM1433" s="347"/>
      <c r="APN1433" s="347"/>
      <c r="APO1433" s="347"/>
      <c r="APP1433" s="347"/>
      <c r="APQ1433" s="347"/>
      <c r="APR1433" s="347"/>
      <c r="APS1433" s="347"/>
      <c r="APT1433" s="347"/>
      <c r="APU1433" s="347"/>
      <c r="APV1433" s="347"/>
      <c r="APW1433" s="347"/>
      <c r="APX1433" s="347"/>
      <c r="APY1433" s="347"/>
      <c r="APZ1433" s="347"/>
      <c r="AQA1433" s="347"/>
      <c r="AQB1433" s="347"/>
      <c r="AQC1433" s="347"/>
      <c r="AQD1433" s="347"/>
      <c r="AQE1433" s="347"/>
      <c r="AQF1433" s="347"/>
      <c r="AQG1433" s="347"/>
      <c r="AQH1433" s="347"/>
      <c r="AQI1433" s="347"/>
      <c r="AQJ1433" s="347"/>
      <c r="AQK1433" s="347"/>
      <c r="AQL1433" s="347"/>
      <c r="AQM1433" s="347"/>
      <c r="AQN1433" s="347"/>
      <c r="AQO1433" s="347"/>
      <c r="AQP1433" s="347"/>
      <c r="AQQ1433" s="347"/>
      <c r="AQR1433" s="347"/>
      <c r="AQS1433" s="347"/>
      <c r="AQT1433" s="347"/>
      <c r="AQU1433" s="347"/>
      <c r="AQV1433" s="347"/>
      <c r="AQW1433" s="347"/>
      <c r="AQX1433" s="347"/>
      <c r="AQY1433" s="347"/>
      <c r="AQZ1433" s="347"/>
      <c r="ARA1433" s="347"/>
      <c r="ARB1433" s="347"/>
      <c r="ARC1433" s="347"/>
      <c r="ARD1433" s="347"/>
      <c r="ARE1433" s="347"/>
      <c r="ARF1433" s="347"/>
      <c r="ARG1433" s="347"/>
      <c r="ARH1433" s="347"/>
      <c r="ARI1433" s="347"/>
      <c r="ARJ1433" s="347"/>
      <c r="ARK1433" s="347"/>
      <c r="ARL1433" s="347"/>
      <c r="ARM1433" s="347"/>
      <c r="ARN1433" s="347"/>
      <c r="ARO1433" s="347"/>
      <c r="ARP1433" s="347"/>
      <c r="ARQ1433" s="347"/>
      <c r="ARR1433" s="347"/>
      <c r="ARS1433" s="347"/>
      <c r="ART1433" s="347"/>
      <c r="ARU1433" s="347"/>
      <c r="ARV1433" s="347"/>
      <c r="ARW1433" s="347"/>
      <c r="ARX1433" s="347"/>
      <c r="ARY1433" s="347"/>
      <c r="ARZ1433" s="347"/>
      <c r="ASA1433" s="347"/>
      <c r="ASB1433" s="347"/>
      <c r="ASC1433" s="347"/>
      <c r="ASD1433" s="347"/>
      <c r="ASE1433" s="347"/>
      <c r="ASF1433" s="347"/>
      <c r="ASG1433" s="347"/>
      <c r="ASH1433" s="347"/>
      <c r="ASI1433" s="347"/>
      <c r="ASJ1433" s="347"/>
      <c r="ASK1433" s="347"/>
      <c r="ASL1433" s="347"/>
      <c r="ASM1433" s="347"/>
      <c r="ASN1433" s="347"/>
      <c r="ASO1433" s="347"/>
      <c r="ASP1433" s="347"/>
      <c r="ASQ1433" s="347"/>
      <c r="ASR1433" s="347"/>
      <c r="ASS1433" s="347"/>
      <c r="AST1433" s="347"/>
      <c r="ASU1433" s="347"/>
      <c r="ASV1433" s="347"/>
      <c r="ASW1433" s="347"/>
      <c r="ASX1433" s="347"/>
      <c r="ASY1433" s="347"/>
      <c r="ASZ1433" s="347"/>
      <c r="ATA1433" s="347"/>
      <c r="ATB1433" s="347"/>
      <c r="ATC1433" s="347"/>
      <c r="ATD1433" s="347"/>
      <c r="ATE1433" s="347"/>
      <c r="ATF1433" s="347"/>
      <c r="ATG1433" s="347"/>
      <c r="ATH1433" s="347"/>
      <c r="ATI1433" s="347"/>
      <c r="ATJ1433" s="347"/>
      <c r="ATK1433" s="347"/>
      <c r="ATL1433" s="347"/>
      <c r="ATM1433" s="347"/>
      <c r="ATN1433" s="347"/>
      <c r="ATO1433" s="347"/>
      <c r="ATP1433" s="347"/>
      <c r="ATQ1433" s="347"/>
      <c r="ATR1433" s="347"/>
      <c r="ATS1433" s="347"/>
      <c r="ATT1433" s="347"/>
      <c r="ATU1433" s="347"/>
      <c r="ATV1433" s="347"/>
      <c r="ATW1433" s="347"/>
      <c r="ATX1433" s="347"/>
      <c r="ATY1433" s="347"/>
      <c r="ATZ1433" s="347"/>
      <c r="AUA1433" s="347"/>
      <c r="AUB1433" s="347"/>
      <c r="AUC1433" s="347"/>
      <c r="AUD1433" s="347"/>
      <c r="AUE1433" s="347"/>
      <c r="AUF1433" s="347"/>
      <c r="AUG1433" s="347"/>
      <c r="AUH1433" s="347"/>
      <c r="AUI1433" s="347"/>
      <c r="AUJ1433" s="347"/>
      <c r="AUK1433" s="347"/>
      <c r="AUL1433" s="347"/>
      <c r="AUM1433" s="347"/>
      <c r="AUN1433" s="347"/>
      <c r="AUO1433" s="347"/>
      <c r="AUP1433" s="347"/>
      <c r="AUQ1433" s="347"/>
      <c r="AUR1433" s="347"/>
      <c r="AUS1433" s="347"/>
      <c r="AUT1433" s="347"/>
      <c r="AUU1433" s="347"/>
      <c r="AUV1433" s="347"/>
      <c r="AUW1433" s="347"/>
      <c r="AUX1433" s="347"/>
      <c r="AUY1433" s="347"/>
      <c r="AUZ1433" s="347"/>
      <c r="AVA1433" s="347"/>
      <c r="AVB1433" s="347"/>
      <c r="AVC1433" s="347"/>
      <c r="AVD1433" s="347"/>
      <c r="AVE1433" s="347"/>
      <c r="AVF1433" s="347"/>
      <c r="AVG1433" s="347"/>
      <c r="AVH1433" s="347"/>
      <c r="AVI1433" s="347"/>
      <c r="AVJ1433" s="347"/>
      <c r="AVK1433" s="347"/>
      <c r="AVL1433" s="347"/>
      <c r="AVM1433" s="347"/>
      <c r="AVN1433" s="347"/>
      <c r="AVO1433" s="347"/>
      <c r="AVP1433" s="347"/>
      <c r="AVQ1433" s="347"/>
      <c r="AVR1433" s="347"/>
      <c r="AVS1433" s="347"/>
      <c r="AVT1433" s="347"/>
      <c r="AVU1433" s="347"/>
      <c r="AVV1433" s="347"/>
      <c r="AVW1433" s="347"/>
      <c r="AVX1433" s="347"/>
      <c r="AVY1433" s="347"/>
      <c r="AVZ1433" s="347"/>
      <c r="AWA1433" s="347"/>
      <c r="AWB1433" s="347"/>
      <c r="AWC1433" s="347"/>
      <c r="AWD1433" s="347"/>
      <c r="AWE1433" s="347"/>
      <c r="AWF1433" s="347"/>
      <c r="AWG1433" s="347"/>
      <c r="AWH1433" s="347"/>
      <c r="AWI1433" s="347"/>
      <c r="AWJ1433" s="347"/>
      <c r="AWK1433" s="347"/>
      <c r="AWL1433" s="347"/>
      <c r="AWM1433" s="347"/>
      <c r="AWN1433" s="347"/>
      <c r="AWO1433" s="347"/>
      <c r="AWP1433" s="347"/>
      <c r="AWQ1433" s="347"/>
      <c r="AWR1433" s="347"/>
      <c r="AWS1433" s="347"/>
      <c r="AWT1433" s="347"/>
      <c r="AWU1433" s="347"/>
      <c r="AWV1433" s="347"/>
      <c r="AWW1433" s="347"/>
      <c r="AWX1433" s="347"/>
      <c r="AWY1433" s="347"/>
      <c r="AWZ1433" s="347"/>
      <c r="AXA1433" s="347"/>
      <c r="AXB1433" s="347"/>
      <c r="AXC1433" s="347"/>
      <c r="AXD1433" s="347"/>
      <c r="AXE1433" s="347"/>
      <c r="AXF1433" s="347"/>
      <c r="AXG1433" s="347"/>
      <c r="AXH1433" s="347"/>
      <c r="AXI1433" s="347"/>
      <c r="AXJ1433" s="347"/>
      <c r="AXK1433" s="347"/>
      <c r="AXL1433" s="347"/>
      <c r="AXM1433" s="347"/>
      <c r="AXN1433" s="347"/>
      <c r="AXO1433" s="347"/>
      <c r="AXP1433" s="347"/>
      <c r="AXQ1433" s="347"/>
      <c r="AXR1433" s="347"/>
      <c r="AXS1433" s="347"/>
      <c r="AXT1433" s="347"/>
      <c r="AXU1433" s="347"/>
      <c r="AXV1433" s="347"/>
      <c r="AXW1433" s="347"/>
      <c r="AXX1433" s="347"/>
      <c r="AXY1433" s="347"/>
      <c r="AXZ1433" s="347"/>
      <c r="AYA1433" s="347"/>
      <c r="AYB1433" s="347"/>
      <c r="AYC1433" s="347"/>
      <c r="AYD1433" s="347"/>
      <c r="AYE1433" s="347"/>
      <c r="AYF1433" s="347"/>
      <c r="AYG1433" s="347"/>
      <c r="AYH1433" s="347"/>
      <c r="AYI1433" s="347"/>
      <c r="AYJ1433" s="347"/>
      <c r="AYK1433" s="347"/>
      <c r="AYL1433" s="347"/>
      <c r="AYM1433" s="347"/>
      <c r="AYN1433" s="347"/>
      <c r="AYO1433" s="347"/>
      <c r="AYP1433" s="347"/>
      <c r="AYQ1433" s="347"/>
      <c r="AYR1433" s="347"/>
      <c r="AYS1433" s="347"/>
      <c r="AYT1433" s="347"/>
      <c r="AYU1433" s="347"/>
      <c r="AYV1433" s="347"/>
      <c r="AYW1433" s="347"/>
      <c r="AYX1433" s="347"/>
      <c r="AYY1433" s="347"/>
      <c r="AYZ1433" s="347"/>
      <c r="AZA1433" s="347"/>
      <c r="AZB1433" s="347"/>
      <c r="AZC1433" s="347"/>
      <c r="AZD1433" s="347"/>
      <c r="AZE1433" s="347"/>
      <c r="AZF1433" s="347"/>
      <c r="AZG1433" s="347"/>
      <c r="AZH1433" s="347"/>
      <c r="AZI1433" s="347"/>
      <c r="AZJ1433" s="347"/>
      <c r="AZK1433" s="347"/>
      <c r="AZL1433" s="347"/>
      <c r="AZM1433" s="347"/>
      <c r="AZN1433" s="347"/>
      <c r="AZO1433" s="347"/>
      <c r="AZP1433" s="347"/>
      <c r="AZQ1433" s="347"/>
      <c r="AZR1433" s="347"/>
      <c r="AZS1433" s="347"/>
      <c r="AZT1433" s="347"/>
      <c r="AZU1433" s="347"/>
      <c r="AZV1433" s="347"/>
      <c r="AZW1433" s="347"/>
      <c r="AZX1433" s="347"/>
      <c r="AZY1433" s="347"/>
      <c r="AZZ1433" s="347"/>
      <c r="BAA1433" s="347"/>
      <c r="BAB1433" s="347"/>
      <c r="BAC1433" s="347"/>
      <c r="BAD1433" s="347"/>
      <c r="BAE1433" s="347"/>
      <c r="BAF1433" s="347"/>
      <c r="BAG1433" s="347"/>
      <c r="BAH1433" s="347"/>
      <c r="BAI1433" s="347"/>
      <c r="BAJ1433" s="347"/>
      <c r="BAK1433" s="347"/>
      <c r="BAL1433" s="347"/>
      <c r="BAM1433" s="347"/>
      <c r="BAN1433" s="347"/>
      <c r="BAO1433" s="347"/>
      <c r="BAP1433" s="347"/>
      <c r="BAQ1433" s="347"/>
      <c r="BAR1433" s="347"/>
      <c r="BAS1433" s="347"/>
      <c r="BAT1433" s="347"/>
      <c r="BAU1433" s="347"/>
      <c r="BAV1433" s="347"/>
      <c r="BAW1433" s="347"/>
      <c r="BAX1433" s="347"/>
      <c r="BAY1433" s="347"/>
      <c r="BAZ1433" s="347"/>
      <c r="BBA1433" s="347"/>
      <c r="BBB1433" s="347"/>
      <c r="BBC1433" s="347"/>
      <c r="BBD1433" s="347"/>
      <c r="BBE1433" s="347"/>
      <c r="BBF1433" s="347"/>
      <c r="BBG1433" s="347"/>
      <c r="BBH1433" s="347"/>
      <c r="BBI1433" s="347"/>
      <c r="BBJ1433" s="347"/>
      <c r="BBK1433" s="347"/>
      <c r="BBL1433" s="347"/>
      <c r="BBM1433" s="347"/>
      <c r="BBN1433" s="347"/>
      <c r="BBO1433" s="347"/>
      <c r="BBP1433" s="347"/>
      <c r="BBQ1433" s="347"/>
      <c r="BBR1433" s="347"/>
      <c r="BBS1433" s="347"/>
      <c r="BBT1433" s="347"/>
      <c r="BBU1433" s="347"/>
      <c r="BBV1433" s="347"/>
      <c r="BBW1433" s="347"/>
      <c r="BBX1433" s="347"/>
      <c r="BBY1433" s="347"/>
      <c r="BBZ1433" s="347"/>
      <c r="BCA1433" s="347"/>
      <c r="BCB1433" s="347"/>
      <c r="BCC1433" s="347"/>
      <c r="BCD1433" s="347"/>
      <c r="BCE1433" s="347"/>
      <c r="BCF1433" s="347"/>
      <c r="BCG1433" s="347"/>
      <c r="BCH1433" s="347"/>
      <c r="BCI1433" s="347"/>
      <c r="BCJ1433" s="347"/>
      <c r="BCK1433" s="347"/>
      <c r="BCL1433" s="347"/>
      <c r="BCM1433" s="347"/>
      <c r="BCN1433" s="347"/>
      <c r="BCO1433" s="347"/>
      <c r="BCP1433" s="347"/>
      <c r="BCQ1433" s="347"/>
      <c r="BCR1433" s="347"/>
      <c r="BCS1433" s="347"/>
      <c r="BCT1433" s="347"/>
      <c r="BCU1433" s="347"/>
      <c r="BCV1433" s="347"/>
      <c r="BCW1433" s="347"/>
      <c r="BCX1433" s="347"/>
      <c r="BCY1433" s="347"/>
      <c r="BCZ1433" s="347"/>
      <c r="BDA1433" s="347"/>
      <c r="BDB1433" s="347"/>
      <c r="BDC1433" s="347"/>
      <c r="BDD1433" s="347"/>
      <c r="BDE1433" s="347"/>
      <c r="BDF1433" s="347"/>
      <c r="BDG1433" s="347"/>
      <c r="BDH1433" s="347"/>
      <c r="BDI1433" s="347"/>
      <c r="BDJ1433" s="347"/>
      <c r="BDK1433" s="347"/>
      <c r="BDL1433" s="347"/>
      <c r="BDM1433" s="347"/>
      <c r="BDN1433" s="347"/>
      <c r="BDO1433" s="347"/>
      <c r="BDP1433" s="347"/>
      <c r="BDQ1433" s="347"/>
      <c r="BDR1433" s="347"/>
      <c r="BDS1433" s="347"/>
      <c r="BDT1433" s="347"/>
      <c r="BDU1433" s="347"/>
      <c r="BDV1433" s="347"/>
      <c r="BDW1433" s="347"/>
      <c r="BDX1433" s="347"/>
      <c r="BDY1433" s="347"/>
      <c r="BDZ1433" s="347"/>
      <c r="BEA1433" s="347"/>
      <c r="BEB1433" s="347"/>
      <c r="BEC1433" s="347"/>
      <c r="BED1433" s="347"/>
      <c r="BEE1433" s="347"/>
      <c r="BEF1433" s="347"/>
      <c r="BEG1433" s="347"/>
      <c r="BEH1433" s="347"/>
      <c r="BEI1433" s="347"/>
      <c r="BEJ1433" s="347"/>
      <c r="BEK1433" s="347"/>
      <c r="BEL1433" s="347"/>
      <c r="BEM1433" s="347"/>
      <c r="BEN1433" s="347"/>
      <c r="BEO1433" s="347"/>
      <c r="BEP1433" s="347"/>
      <c r="BEQ1433" s="347"/>
      <c r="BER1433" s="347"/>
      <c r="BES1433" s="347"/>
      <c r="BET1433" s="347"/>
      <c r="BEU1433" s="347"/>
      <c r="BEV1433" s="347"/>
      <c r="BEW1433" s="347"/>
      <c r="BEX1433" s="347"/>
      <c r="BEY1433" s="347"/>
      <c r="BEZ1433" s="347"/>
      <c r="BFA1433" s="347"/>
      <c r="BFB1433" s="347"/>
      <c r="BFC1433" s="347"/>
      <c r="BFD1433" s="347"/>
      <c r="BFE1433" s="347"/>
      <c r="BFF1433" s="347"/>
      <c r="BFG1433" s="347"/>
      <c r="BFH1433" s="347"/>
      <c r="BFI1433" s="347"/>
      <c r="BFJ1433" s="347"/>
      <c r="BFK1433" s="347"/>
      <c r="BFL1433" s="347"/>
      <c r="BFM1433" s="347"/>
      <c r="BFN1433" s="347"/>
      <c r="BFO1433" s="347"/>
      <c r="BFP1433" s="347"/>
      <c r="BFQ1433" s="347"/>
      <c r="BFR1433" s="347"/>
      <c r="BFS1433" s="347"/>
      <c r="BFT1433" s="347"/>
      <c r="BFU1433" s="347"/>
      <c r="BFV1433" s="347"/>
      <c r="BFW1433" s="347"/>
      <c r="BFX1433" s="347"/>
      <c r="BFY1433" s="347"/>
      <c r="BFZ1433" s="347"/>
      <c r="BGA1433" s="347"/>
      <c r="BGB1433" s="347"/>
      <c r="BGC1433" s="347"/>
      <c r="BGD1433" s="347"/>
      <c r="BGE1433" s="347"/>
      <c r="BGF1433" s="347"/>
      <c r="BGG1433" s="347"/>
      <c r="BGH1433" s="347"/>
      <c r="BGI1433" s="347"/>
      <c r="BGJ1433" s="347"/>
      <c r="BGK1433" s="347"/>
      <c r="BGL1433" s="347"/>
      <c r="BGM1433" s="347"/>
      <c r="BGN1433" s="347"/>
      <c r="BGO1433" s="347"/>
      <c r="BGP1433" s="347"/>
      <c r="BGQ1433" s="347"/>
      <c r="BGR1433" s="347"/>
      <c r="BGS1433" s="347"/>
      <c r="BGT1433" s="347"/>
      <c r="BGU1433" s="347"/>
      <c r="BGV1433" s="347"/>
      <c r="BGW1433" s="347"/>
      <c r="BGX1433" s="347"/>
      <c r="BGY1433" s="347"/>
      <c r="BGZ1433" s="347"/>
      <c r="BHA1433" s="347"/>
      <c r="BHB1433" s="347"/>
      <c r="BHC1433" s="347"/>
      <c r="BHD1433" s="347"/>
      <c r="BHE1433" s="347"/>
      <c r="BHF1433" s="347"/>
      <c r="BHG1433" s="347"/>
      <c r="BHH1433" s="347"/>
      <c r="BHI1433" s="347"/>
      <c r="BHJ1433" s="347"/>
      <c r="BHK1433" s="347"/>
      <c r="BHL1433" s="347"/>
      <c r="BHM1433" s="347"/>
      <c r="BHN1433" s="347"/>
      <c r="BHO1433" s="347"/>
      <c r="BHP1433" s="347"/>
      <c r="BHQ1433" s="347"/>
      <c r="BHR1433" s="347"/>
      <c r="BHS1433" s="347"/>
      <c r="BHT1433" s="347"/>
      <c r="BHU1433" s="347"/>
      <c r="BHV1433" s="347"/>
      <c r="BHW1433" s="347"/>
      <c r="BHX1433" s="347"/>
      <c r="BHY1433" s="347"/>
      <c r="BHZ1433" s="347"/>
      <c r="BIA1433" s="347"/>
      <c r="BIB1433" s="347"/>
      <c r="BIC1433" s="347"/>
      <c r="BID1433" s="347"/>
      <c r="BIE1433" s="347"/>
      <c r="BIF1433" s="347"/>
      <c r="BIG1433" s="347"/>
      <c r="BIH1433" s="347"/>
      <c r="BII1433" s="347"/>
      <c r="BIJ1433" s="347"/>
      <c r="BIK1433" s="347"/>
      <c r="BIL1433" s="347"/>
      <c r="BIM1433" s="347"/>
      <c r="BIN1433" s="347"/>
      <c r="BIO1433" s="347"/>
      <c r="BIP1433" s="347"/>
      <c r="BIQ1433" s="347"/>
      <c r="BIR1433" s="347"/>
      <c r="BIS1433" s="347"/>
      <c r="BIT1433" s="347"/>
      <c r="BIU1433" s="347"/>
      <c r="BIV1433" s="347"/>
      <c r="BIW1433" s="347"/>
      <c r="BIX1433" s="347"/>
      <c r="BIY1433" s="347"/>
      <c r="BIZ1433" s="347"/>
      <c r="BJA1433" s="347"/>
      <c r="BJB1433" s="347"/>
      <c r="BJC1433" s="347"/>
      <c r="BJD1433" s="347"/>
      <c r="BJE1433" s="347"/>
      <c r="BJF1433" s="347"/>
      <c r="BJG1433" s="347"/>
      <c r="BJH1433" s="347"/>
      <c r="BJI1433" s="347"/>
      <c r="BJJ1433" s="347"/>
      <c r="BJK1433" s="347"/>
      <c r="BJL1433" s="347"/>
      <c r="BJM1433" s="347"/>
      <c r="BJN1433" s="347"/>
      <c r="BJO1433" s="347"/>
      <c r="BJP1433" s="347"/>
      <c r="BJQ1433" s="347"/>
      <c r="BJR1433" s="347"/>
      <c r="BJS1433" s="347"/>
      <c r="BJT1433" s="347"/>
      <c r="BJU1433" s="347"/>
      <c r="BJV1433" s="347"/>
      <c r="BJW1433" s="347"/>
      <c r="BJX1433" s="347"/>
      <c r="BJY1433" s="347"/>
      <c r="BJZ1433" s="347"/>
      <c r="BKA1433" s="347"/>
      <c r="BKB1433" s="347"/>
      <c r="BKC1433" s="347"/>
      <c r="BKD1433" s="347"/>
      <c r="BKE1433" s="347"/>
      <c r="BKF1433" s="347"/>
      <c r="BKG1433" s="347"/>
      <c r="BKH1433" s="347"/>
      <c r="BKI1433" s="347"/>
      <c r="BKJ1433" s="347"/>
      <c r="BKK1433" s="347"/>
      <c r="BKL1433" s="347"/>
      <c r="BKM1433" s="347"/>
      <c r="BKN1433" s="347"/>
      <c r="BKO1433" s="347"/>
      <c r="BKP1433" s="347"/>
      <c r="BKQ1433" s="347"/>
      <c r="BKR1433" s="347"/>
      <c r="BKS1433" s="347"/>
      <c r="BKT1433" s="347"/>
      <c r="BKU1433" s="347"/>
      <c r="BKV1433" s="347"/>
      <c r="BKW1433" s="347"/>
      <c r="BKX1433" s="347"/>
      <c r="BKY1433" s="347"/>
      <c r="BKZ1433" s="347"/>
      <c r="BLA1433" s="347"/>
      <c r="BLB1433" s="347"/>
      <c r="BLC1433" s="347"/>
      <c r="BLD1433" s="347"/>
      <c r="BLE1433" s="347"/>
      <c r="BLF1433" s="347"/>
      <c r="BLG1433" s="347"/>
      <c r="BLH1433" s="347"/>
      <c r="BLI1433" s="347"/>
      <c r="BLJ1433" s="347"/>
      <c r="BLK1433" s="347"/>
      <c r="BLL1433" s="347"/>
      <c r="BLM1433" s="347"/>
      <c r="BLN1433" s="347"/>
      <c r="BLO1433" s="347"/>
      <c r="BLP1433" s="347"/>
      <c r="BLQ1433" s="347"/>
      <c r="BLR1433" s="347"/>
      <c r="BLS1433" s="347"/>
      <c r="BLT1433" s="347"/>
      <c r="BLU1433" s="347"/>
      <c r="BLV1433" s="347"/>
      <c r="BLW1433" s="347"/>
      <c r="BLX1433" s="347"/>
      <c r="BLY1433" s="347"/>
      <c r="BLZ1433" s="347"/>
      <c r="BMA1433" s="347"/>
      <c r="BMB1433" s="347"/>
      <c r="BMC1433" s="347"/>
      <c r="BMD1433" s="347"/>
      <c r="BME1433" s="347"/>
      <c r="BMF1433" s="347"/>
      <c r="BMG1433" s="347"/>
      <c r="BMH1433" s="347"/>
      <c r="BMI1433" s="347"/>
      <c r="BMJ1433" s="347"/>
      <c r="BMK1433" s="347"/>
      <c r="BML1433" s="347"/>
      <c r="BMM1433" s="347"/>
      <c r="BMN1433" s="347"/>
      <c r="BMO1433" s="347"/>
      <c r="BMP1433" s="347"/>
      <c r="BMQ1433" s="347"/>
      <c r="BMR1433" s="347"/>
      <c r="BMS1433" s="347"/>
      <c r="BMT1433" s="347"/>
      <c r="BMU1433" s="347"/>
      <c r="BMV1433" s="347"/>
      <c r="BMW1433" s="347"/>
      <c r="BMX1433" s="347"/>
      <c r="BMY1433" s="347"/>
      <c r="BMZ1433" s="347"/>
      <c r="BNA1433" s="347"/>
      <c r="BNB1433" s="347"/>
      <c r="BNC1433" s="347"/>
      <c r="BND1433" s="347"/>
      <c r="BNE1433" s="347"/>
      <c r="BNF1433" s="347"/>
      <c r="BNG1433" s="347"/>
      <c r="BNH1433" s="347"/>
      <c r="BNI1433" s="347"/>
      <c r="BNJ1433" s="347"/>
      <c r="BNK1433" s="347"/>
      <c r="BNL1433" s="347"/>
      <c r="BNM1433" s="347"/>
      <c r="BNN1433" s="347"/>
      <c r="BNO1433" s="347"/>
      <c r="BNP1433" s="347"/>
      <c r="BNQ1433" s="347"/>
      <c r="BNR1433" s="347"/>
      <c r="BNS1433" s="347"/>
      <c r="BNT1433" s="347"/>
      <c r="BNU1433" s="347"/>
      <c r="BNV1433" s="347"/>
      <c r="BNW1433" s="347"/>
      <c r="BNX1433" s="347"/>
      <c r="BNY1433" s="347"/>
      <c r="BNZ1433" s="347"/>
      <c r="BOA1433" s="347"/>
      <c r="BOB1433" s="347"/>
      <c r="BOC1433" s="347"/>
      <c r="BOD1433" s="347"/>
      <c r="BOE1433" s="347"/>
      <c r="BOF1433" s="347"/>
      <c r="BOG1433" s="347"/>
      <c r="BOH1433" s="347"/>
      <c r="BOI1433" s="347"/>
      <c r="BOJ1433" s="347"/>
      <c r="BOK1433" s="347"/>
      <c r="BOL1433" s="347"/>
      <c r="BOM1433" s="347"/>
      <c r="BON1433" s="347"/>
      <c r="BOO1433" s="347"/>
      <c r="BOP1433" s="347"/>
      <c r="BOQ1433" s="347"/>
      <c r="BOR1433" s="347"/>
      <c r="BOS1433" s="347"/>
      <c r="BOT1433" s="347"/>
      <c r="BOU1433" s="347"/>
      <c r="BOV1433" s="347"/>
      <c r="BOW1433" s="347"/>
      <c r="BOX1433" s="347"/>
      <c r="BOY1433" s="347"/>
      <c r="BOZ1433" s="347"/>
      <c r="BPA1433" s="347"/>
      <c r="BPB1433" s="347"/>
      <c r="BPC1433" s="347"/>
      <c r="BPD1433" s="347"/>
      <c r="BPE1433" s="347"/>
      <c r="BPF1433" s="347"/>
      <c r="BPG1433" s="347"/>
      <c r="BPH1433" s="347"/>
      <c r="BPI1433" s="347"/>
      <c r="BPJ1433" s="347"/>
      <c r="BPK1433" s="347"/>
      <c r="BPL1433" s="347"/>
      <c r="BPM1433" s="347"/>
      <c r="BPN1433" s="347"/>
      <c r="BPO1433" s="347"/>
      <c r="BPP1433" s="347"/>
      <c r="BPQ1433" s="347"/>
      <c r="BPR1433" s="347"/>
      <c r="BPS1433" s="347"/>
      <c r="BPT1433" s="347"/>
      <c r="BPU1433" s="347"/>
      <c r="BPV1433" s="347"/>
      <c r="BPW1433" s="347"/>
      <c r="BPX1433" s="347"/>
      <c r="BPY1433" s="347"/>
      <c r="BPZ1433" s="347"/>
      <c r="BQA1433" s="347"/>
      <c r="BQB1433" s="347"/>
      <c r="BQC1433" s="347"/>
      <c r="BQD1433" s="347"/>
      <c r="BQE1433" s="347"/>
      <c r="BQF1433" s="347"/>
      <c r="BQG1433" s="347"/>
      <c r="BQH1433" s="347"/>
      <c r="BQI1433" s="347"/>
      <c r="BQJ1433" s="347"/>
      <c r="BQK1433" s="347"/>
      <c r="BQL1433" s="347"/>
      <c r="BQM1433" s="347"/>
      <c r="BQN1433" s="347"/>
      <c r="BQO1433" s="347"/>
      <c r="BQP1433" s="347"/>
      <c r="BQQ1433" s="347"/>
      <c r="BQR1433" s="347"/>
      <c r="BQS1433" s="347"/>
      <c r="BQT1433" s="347"/>
      <c r="BQU1433" s="347"/>
      <c r="BQV1433" s="347"/>
      <c r="BQW1433" s="347"/>
      <c r="BQX1433" s="347"/>
      <c r="BQY1433" s="347"/>
      <c r="BQZ1433" s="347"/>
      <c r="BRA1433" s="347"/>
      <c r="BRB1433" s="347"/>
      <c r="BRC1433" s="347"/>
      <c r="BRD1433" s="347"/>
      <c r="BRE1433" s="347"/>
      <c r="BRF1433" s="347"/>
      <c r="BRG1433" s="347"/>
      <c r="BRH1433" s="347"/>
      <c r="BRI1433" s="347"/>
      <c r="BRJ1433" s="347"/>
      <c r="BRK1433" s="347"/>
      <c r="BRL1433" s="347"/>
      <c r="BRM1433" s="347"/>
      <c r="BRN1433" s="347"/>
      <c r="BRO1433" s="347"/>
      <c r="BRP1433" s="347"/>
      <c r="BRQ1433" s="347"/>
      <c r="BRR1433" s="347"/>
      <c r="BRS1433" s="347"/>
      <c r="BRT1433" s="347"/>
      <c r="BRU1433" s="347"/>
      <c r="BRV1433" s="347"/>
      <c r="BRW1433" s="347"/>
      <c r="BRX1433" s="347"/>
      <c r="BRY1433" s="347"/>
      <c r="BRZ1433" s="347"/>
      <c r="BSA1433" s="347"/>
      <c r="BSB1433" s="347"/>
      <c r="BSC1433" s="347"/>
      <c r="BSD1433" s="347"/>
      <c r="BSE1433" s="347"/>
      <c r="BSF1433" s="347"/>
      <c r="BSG1433" s="347"/>
      <c r="BSH1433" s="347"/>
      <c r="BSI1433" s="347"/>
      <c r="BSJ1433" s="347"/>
      <c r="BSK1433" s="347"/>
      <c r="BSL1433" s="347"/>
      <c r="BSM1433" s="347"/>
      <c r="BSN1433" s="347"/>
      <c r="BSO1433" s="347"/>
      <c r="BSP1433" s="347"/>
      <c r="BSQ1433" s="347"/>
      <c r="BSR1433" s="347"/>
      <c r="BSS1433" s="347"/>
      <c r="BST1433" s="347"/>
      <c r="BSU1433" s="347"/>
      <c r="BSV1433" s="347"/>
      <c r="BSW1433" s="347"/>
      <c r="BSX1433" s="347"/>
      <c r="BSY1433" s="347"/>
      <c r="BSZ1433" s="347"/>
      <c r="BTA1433" s="347"/>
      <c r="BTB1433" s="347"/>
      <c r="BTC1433" s="347"/>
      <c r="BTD1433" s="347"/>
      <c r="BTE1433" s="347"/>
      <c r="BTF1433" s="347"/>
      <c r="BTG1433" s="347"/>
      <c r="BTH1433" s="347"/>
      <c r="BTI1433" s="347"/>
      <c r="BTJ1433" s="347"/>
      <c r="BTK1433" s="347"/>
      <c r="BTL1433" s="347"/>
      <c r="BTM1433" s="347"/>
      <c r="BTN1433" s="347"/>
      <c r="BTO1433" s="347"/>
      <c r="BTP1433" s="347"/>
      <c r="BTQ1433" s="347"/>
      <c r="BTR1433" s="347"/>
      <c r="BTS1433" s="347"/>
      <c r="BTT1433" s="347"/>
      <c r="BTU1433" s="347"/>
      <c r="BTV1433" s="347"/>
      <c r="BTW1433" s="347"/>
      <c r="BTX1433" s="347"/>
      <c r="BTY1433" s="347"/>
      <c r="BTZ1433" s="347"/>
      <c r="BUA1433" s="347"/>
      <c r="BUB1433" s="347"/>
      <c r="BUC1433" s="347"/>
      <c r="BUD1433" s="347"/>
      <c r="BUE1433" s="347"/>
      <c r="BUF1433" s="347"/>
      <c r="BUG1433" s="347"/>
      <c r="BUH1433" s="347"/>
      <c r="BUI1433" s="347"/>
      <c r="BUJ1433" s="347"/>
      <c r="BUK1433" s="347"/>
      <c r="BUL1433" s="347"/>
      <c r="BUM1433" s="347"/>
      <c r="BUN1433" s="347"/>
      <c r="BUO1433" s="347"/>
      <c r="BUP1433" s="347"/>
      <c r="BUQ1433" s="347"/>
      <c r="BUR1433" s="347"/>
      <c r="BUS1433" s="347"/>
      <c r="BUT1433" s="347"/>
      <c r="BUU1433" s="347"/>
      <c r="BUV1433" s="347"/>
      <c r="BUW1433" s="347"/>
      <c r="BUX1433" s="347"/>
      <c r="BUY1433" s="347"/>
      <c r="BUZ1433" s="347"/>
      <c r="BVA1433" s="347"/>
      <c r="BVB1433" s="347"/>
      <c r="BVC1433" s="347"/>
      <c r="BVD1433" s="347"/>
      <c r="BVE1433" s="347"/>
      <c r="BVF1433" s="347"/>
      <c r="BVG1433" s="347"/>
      <c r="BVH1433" s="347"/>
      <c r="BVI1433" s="347"/>
      <c r="BVJ1433" s="347"/>
      <c r="BVK1433" s="347"/>
      <c r="BVL1433" s="347"/>
      <c r="BVM1433" s="347"/>
      <c r="BVN1433" s="347"/>
      <c r="BVO1433" s="347"/>
      <c r="BVP1433" s="347"/>
      <c r="BVQ1433" s="347"/>
      <c r="BVR1433" s="347"/>
      <c r="BVS1433" s="347"/>
      <c r="BVT1433" s="347"/>
      <c r="BVU1433" s="347"/>
      <c r="BVV1433" s="347"/>
      <c r="BVW1433" s="347"/>
      <c r="BVX1433" s="347"/>
      <c r="BVY1433" s="347"/>
      <c r="BVZ1433" s="347"/>
      <c r="BWA1433" s="347"/>
      <c r="BWB1433" s="347"/>
      <c r="BWC1433" s="347"/>
      <c r="BWD1433" s="347"/>
      <c r="BWE1433" s="347"/>
      <c r="BWF1433" s="347"/>
      <c r="BWG1433" s="347"/>
      <c r="BWH1433" s="347"/>
      <c r="BWI1433" s="347"/>
      <c r="BWJ1433" s="347"/>
      <c r="BWK1433" s="347"/>
      <c r="BWL1433" s="347"/>
      <c r="BWM1433" s="347"/>
      <c r="BWN1433" s="347"/>
      <c r="BWO1433" s="347"/>
      <c r="BWP1433" s="347"/>
      <c r="BWQ1433" s="347"/>
      <c r="BWR1433" s="347"/>
      <c r="BWS1433" s="347"/>
      <c r="BWT1433" s="347"/>
      <c r="BWU1433" s="347"/>
      <c r="BWV1433" s="347"/>
      <c r="BWW1433" s="347"/>
      <c r="BWX1433" s="347"/>
      <c r="BWY1433" s="347"/>
      <c r="BWZ1433" s="347"/>
      <c r="BXA1433" s="347"/>
      <c r="BXB1433" s="347"/>
      <c r="BXC1433" s="347"/>
      <c r="BXD1433" s="347"/>
      <c r="BXE1433" s="347"/>
      <c r="BXF1433" s="347"/>
      <c r="BXG1433" s="347"/>
      <c r="BXH1433" s="347"/>
      <c r="BXI1433" s="347"/>
      <c r="BXJ1433" s="347"/>
      <c r="BXK1433" s="347"/>
      <c r="BXL1433" s="347"/>
      <c r="BXM1433" s="347"/>
      <c r="BXN1433" s="347"/>
      <c r="BXO1433" s="347"/>
      <c r="BXP1433" s="347"/>
      <c r="BXQ1433" s="347"/>
      <c r="BXR1433" s="347"/>
      <c r="BXS1433" s="347"/>
      <c r="BXT1433" s="347"/>
      <c r="BXU1433" s="347"/>
      <c r="BXV1433" s="347"/>
      <c r="BXW1433" s="347"/>
      <c r="BXX1433" s="347"/>
      <c r="BXY1433" s="347"/>
      <c r="BXZ1433" s="347"/>
      <c r="BYA1433" s="347"/>
      <c r="BYB1433" s="347"/>
      <c r="BYC1433" s="347"/>
      <c r="BYD1433" s="347"/>
      <c r="BYE1433" s="347"/>
      <c r="BYF1433" s="347"/>
      <c r="BYG1433" s="347"/>
      <c r="BYH1433" s="347"/>
      <c r="BYI1433" s="347"/>
      <c r="BYJ1433" s="347"/>
      <c r="BYK1433" s="347"/>
      <c r="BYL1433" s="347"/>
      <c r="BYM1433" s="347"/>
      <c r="BYN1433" s="347"/>
      <c r="BYO1433" s="347"/>
      <c r="BYP1433" s="347"/>
      <c r="BYQ1433" s="347"/>
      <c r="BYR1433" s="347"/>
      <c r="BYS1433" s="347"/>
      <c r="BYT1433" s="347"/>
      <c r="BYU1433" s="347"/>
      <c r="BYV1433" s="347"/>
      <c r="BYW1433" s="347"/>
      <c r="BYX1433" s="347"/>
      <c r="BYY1433" s="347"/>
      <c r="BYZ1433" s="347"/>
      <c r="BZA1433" s="347"/>
      <c r="BZB1433" s="347"/>
      <c r="BZC1433" s="347"/>
      <c r="BZD1433" s="347"/>
      <c r="BZE1433" s="347"/>
      <c r="BZF1433" s="347"/>
      <c r="BZG1433" s="347"/>
      <c r="BZH1433" s="347"/>
      <c r="BZI1433" s="347"/>
      <c r="BZJ1433" s="347"/>
      <c r="BZK1433" s="347"/>
      <c r="BZL1433" s="347"/>
      <c r="BZM1433" s="347"/>
      <c r="BZN1433" s="347"/>
      <c r="BZO1433" s="347"/>
      <c r="BZP1433" s="347"/>
      <c r="BZQ1433" s="347"/>
      <c r="BZR1433" s="347"/>
      <c r="BZS1433" s="347"/>
      <c r="BZT1433" s="347"/>
      <c r="BZU1433" s="347"/>
      <c r="BZV1433" s="347"/>
      <c r="BZW1433" s="347"/>
      <c r="BZX1433" s="347"/>
      <c r="BZY1433" s="347"/>
      <c r="BZZ1433" s="347"/>
      <c r="CAA1433" s="347"/>
      <c r="CAB1433" s="347"/>
      <c r="CAC1433" s="347"/>
      <c r="CAD1433" s="347"/>
      <c r="CAE1433" s="347"/>
      <c r="CAF1433" s="347"/>
      <c r="CAG1433" s="347"/>
      <c r="CAH1433" s="347"/>
      <c r="CAI1433" s="347"/>
      <c r="CAJ1433" s="347"/>
      <c r="CAK1433" s="347"/>
      <c r="CAL1433" s="347"/>
      <c r="CAM1433" s="347"/>
      <c r="CAN1433" s="347"/>
      <c r="CAO1433" s="347"/>
      <c r="CAP1433" s="347"/>
      <c r="CAQ1433" s="347"/>
      <c r="CAR1433" s="347"/>
      <c r="CAS1433" s="347"/>
      <c r="CAT1433" s="347"/>
      <c r="CAU1433" s="347"/>
      <c r="CAV1433" s="347"/>
      <c r="CAW1433" s="347"/>
      <c r="CAX1433" s="347"/>
      <c r="CAY1433" s="347"/>
      <c r="CAZ1433" s="347"/>
      <c r="CBA1433" s="347"/>
      <c r="CBB1433" s="347"/>
      <c r="CBC1433" s="347"/>
      <c r="CBD1433" s="347"/>
      <c r="CBE1433" s="347"/>
      <c r="CBF1433" s="347"/>
      <c r="CBG1433" s="347"/>
      <c r="CBH1433" s="347"/>
      <c r="CBI1433" s="347"/>
      <c r="CBJ1433" s="347"/>
      <c r="CBK1433" s="347"/>
      <c r="CBL1433" s="347"/>
      <c r="CBM1433" s="347"/>
      <c r="CBN1433" s="347"/>
      <c r="CBO1433" s="347"/>
      <c r="CBP1433" s="347"/>
      <c r="CBQ1433" s="347"/>
      <c r="CBR1433" s="347"/>
      <c r="CBS1433" s="347"/>
      <c r="CBT1433" s="347"/>
      <c r="CBU1433" s="347"/>
      <c r="CBV1433" s="347"/>
      <c r="CBW1433" s="347"/>
      <c r="CBX1433" s="347"/>
      <c r="CBY1433" s="347"/>
      <c r="CBZ1433" s="347"/>
      <c r="CCA1433" s="347"/>
      <c r="CCB1433" s="347"/>
      <c r="CCC1433" s="347"/>
      <c r="CCD1433" s="347"/>
      <c r="CCE1433" s="347"/>
      <c r="CCF1433" s="347"/>
      <c r="CCG1433" s="347"/>
      <c r="CCH1433" s="347"/>
      <c r="CCI1433" s="347"/>
      <c r="CCJ1433" s="347"/>
      <c r="CCK1433" s="347"/>
      <c r="CCL1433" s="347"/>
      <c r="CCM1433" s="347"/>
      <c r="CCN1433" s="347"/>
      <c r="CCO1433" s="347"/>
      <c r="CCP1433" s="347"/>
      <c r="CCQ1433" s="347"/>
      <c r="CCR1433" s="347"/>
      <c r="CCS1433" s="347"/>
      <c r="CCT1433" s="347"/>
      <c r="CCU1433" s="347"/>
      <c r="CCV1433" s="347"/>
      <c r="CCW1433" s="347"/>
      <c r="CCX1433" s="347"/>
      <c r="CCY1433" s="347"/>
      <c r="CCZ1433" s="347"/>
      <c r="CDA1433" s="347"/>
      <c r="CDB1433" s="347"/>
      <c r="CDC1433" s="347"/>
      <c r="CDD1433" s="347"/>
      <c r="CDE1433" s="347"/>
      <c r="CDF1433" s="347"/>
      <c r="CDG1433" s="347"/>
      <c r="CDH1433" s="347"/>
      <c r="CDI1433" s="347"/>
      <c r="CDJ1433" s="347"/>
      <c r="CDK1433" s="347"/>
      <c r="CDL1433" s="347"/>
      <c r="CDM1433" s="347"/>
      <c r="CDN1433" s="347"/>
      <c r="CDO1433" s="347"/>
      <c r="CDP1433" s="347"/>
      <c r="CDQ1433" s="347"/>
      <c r="CDR1433" s="347"/>
      <c r="CDS1433" s="347"/>
      <c r="CDT1433" s="347"/>
      <c r="CDU1433" s="347"/>
      <c r="CDV1433" s="347"/>
      <c r="CDW1433" s="347"/>
      <c r="CDX1433" s="347"/>
      <c r="CDY1433" s="347"/>
      <c r="CDZ1433" s="347"/>
      <c r="CEA1433" s="347"/>
      <c r="CEB1433" s="347"/>
      <c r="CEC1433" s="347"/>
      <c r="CED1433" s="347"/>
      <c r="CEE1433" s="347"/>
      <c r="CEF1433" s="347"/>
      <c r="CEG1433" s="347"/>
      <c r="CEH1433" s="347"/>
      <c r="CEI1433" s="347"/>
      <c r="CEJ1433" s="347"/>
      <c r="CEK1433" s="347"/>
      <c r="CEL1433" s="347"/>
      <c r="CEM1433" s="347"/>
      <c r="CEN1433" s="347"/>
      <c r="CEO1433" s="347"/>
      <c r="CEP1433" s="347"/>
      <c r="CEQ1433" s="347"/>
      <c r="CER1433" s="347"/>
      <c r="CES1433" s="347"/>
      <c r="CET1433" s="347"/>
      <c r="CEU1433" s="347"/>
      <c r="CEV1433" s="347"/>
      <c r="CEW1433" s="347"/>
      <c r="CEX1433" s="347"/>
      <c r="CEY1433" s="347"/>
      <c r="CEZ1433" s="347"/>
      <c r="CFA1433" s="347"/>
      <c r="CFB1433" s="347"/>
      <c r="CFC1433" s="347"/>
      <c r="CFD1433" s="347"/>
      <c r="CFE1433" s="347"/>
      <c r="CFF1433" s="347"/>
      <c r="CFG1433" s="347"/>
      <c r="CFH1433" s="347"/>
      <c r="CFI1433" s="347"/>
      <c r="CFJ1433" s="347"/>
      <c r="CFK1433" s="347"/>
      <c r="CFL1433" s="347"/>
      <c r="CFM1433" s="347"/>
      <c r="CFN1433" s="347"/>
      <c r="CFO1433" s="347"/>
      <c r="CFP1433" s="347"/>
      <c r="CFQ1433" s="347"/>
      <c r="CFR1433" s="347"/>
      <c r="CFS1433" s="347"/>
      <c r="CFT1433" s="347"/>
      <c r="CFU1433" s="347"/>
      <c r="CFV1433" s="347"/>
      <c r="CFW1433" s="347"/>
      <c r="CFX1433" s="347"/>
      <c r="CFY1433" s="347"/>
      <c r="CFZ1433" s="347"/>
      <c r="CGA1433" s="347"/>
      <c r="CGB1433" s="347"/>
      <c r="CGC1433" s="347"/>
      <c r="CGD1433" s="347"/>
      <c r="CGE1433" s="347"/>
      <c r="CGF1433" s="347"/>
      <c r="CGG1433" s="347"/>
      <c r="CGH1433" s="347"/>
      <c r="CGI1433" s="347"/>
      <c r="CGJ1433" s="347"/>
      <c r="CGK1433" s="347"/>
      <c r="CGL1433" s="347"/>
      <c r="CGM1433" s="347"/>
      <c r="CGN1433" s="347"/>
      <c r="CGO1433" s="347"/>
      <c r="CGP1433" s="347"/>
      <c r="CGQ1433" s="347"/>
      <c r="CGR1433" s="347"/>
      <c r="CGS1433" s="347"/>
      <c r="CGT1433" s="347"/>
      <c r="CGU1433" s="347"/>
      <c r="CGV1433" s="347"/>
      <c r="CGW1433" s="347"/>
      <c r="CGX1433" s="347"/>
      <c r="CGY1433" s="347"/>
      <c r="CGZ1433" s="347"/>
      <c r="CHA1433" s="347"/>
      <c r="CHB1433" s="347"/>
      <c r="CHC1433" s="347"/>
      <c r="CHD1433" s="347"/>
      <c r="CHE1433" s="347"/>
      <c r="CHF1433" s="347"/>
      <c r="CHG1433" s="347"/>
      <c r="CHH1433" s="347"/>
      <c r="CHI1433" s="347"/>
      <c r="CHJ1433" s="347"/>
      <c r="CHK1433" s="347"/>
      <c r="CHL1433" s="347"/>
      <c r="CHM1433" s="347"/>
      <c r="CHN1433" s="347"/>
      <c r="CHO1433" s="347"/>
      <c r="CHP1433" s="347"/>
      <c r="CHQ1433" s="347"/>
      <c r="CHR1433" s="347"/>
      <c r="CHS1433" s="347"/>
      <c r="CHT1433" s="347"/>
      <c r="CHU1433" s="347"/>
      <c r="CHV1433" s="347"/>
      <c r="CHW1433" s="347"/>
      <c r="CHX1433" s="347"/>
      <c r="CHY1433" s="347"/>
      <c r="CHZ1433" s="347"/>
      <c r="CIA1433" s="347"/>
      <c r="CIB1433" s="347"/>
      <c r="CIC1433" s="347"/>
      <c r="CID1433" s="347"/>
      <c r="CIE1433" s="347"/>
      <c r="CIF1433" s="347"/>
      <c r="CIG1433" s="347"/>
      <c r="CIH1433" s="347"/>
      <c r="CII1433" s="347"/>
      <c r="CIJ1433" s="347"/>
      <c r="CIK1433" s="347"/>
      <c r="CIL1433" s="347"/>
      <c r="CIM1433" s="347"/>
      <c r="CIN1433" s="347"/>
      <c r="CIO1433" s="347"/>
      <c r="CIP1433" s="347"/>
      <c r="CIQ1433" s="347"/>
      <c r="CIR1433" s="347"/>
      <c r="CIS1433" s="347"/>
      <c r="CIT1433" s="347"/>
      <c r="CIU1433" s="347"/>
      <c r="CIV1433" s="347"/>
      <c r="CIW1433" s="347"/>
      <c r="CIX1433" s="347"/>
      <c r="CIY1433" s="347"/>
      <c r="CIZ1433" s="347"/>
      <c r="CJA1433" s="347"/>
      <c r="CJB1433" s="347"/>
      <c r="CJC1433" s="347"/>
      <c r="CJD1433" s="347"/>
      <c r="CJE1433" s="347"/>
      <c r="CJF1433" s="347"/>
      <c r="CJG1433" s="347"/>
      <c r="CJH1433" s="347"/>
      <c r="CJI1433" s="347"/>
      <c r="CJJ1433" s="347"/>
      <c r="CJK1433" s="347"/>
      <c r="CJL1433" s="347"/>
      <c r="CJM1433" s="347"/>
      <c r="CJN1433" s="347"/>
      <c r="CJO1433" s="347"/>
      <c r="CJP1433" s="347"/>
      <c r="CJQ1433" s="347"/>
      <c r="CJR1433" s="347"/>
      <c r="CJS1433" s="347"/>
      <c r="CJT1433" s="347"/>
      <c r="CJU1433" s="347"/>
      <c r="CJV1433" s="347"/>
      <c r="CJW1433" s="347"/>
      <c r="CJX1433" s="347"/>
      <c r="CJY1433" s="347"/>
      <c r="CJZ1433" s="347"/>
      <c r="CKA1433" s="347"/>
      <c r="CKB1433" s="347"/>
      <c r="CKC1433" s="347"/>
      <c r="CKD1433" s="347"/>
      <c r="CKE1433" s="347"/>
      <c r="CKF1433" s="347"/>
      <c r="CKG1433" s="347"/>
      <c r="CKH1433" s="347"/>
      <c r="CKI1433" s="347"/>
      <c r="CKJ1433" s="347"/>
      <c r="CKK1433" s="347"/>
      <c r="CKL1433" s="347"/>
      <c r="CKM1433" s="347"/>
      <c r="CKN1433" s="347"/>
      <c r="CKO1433" s="347"/>
      <c r="CKP1433" s="347"/>
      <c r="CKQ1433" s="347"/>
      <c r="CKR1433" s="347"/>
      <c r="CKS1433" s="347"/>
      <c r="CKT1433" s="347"/>
      <c r="CKU1433" s="347"/>
      <c r="CKV1433" s="347"/>
      <c r="CKW1433" s="347"/>
      <c r="CKX1433" s="347"/>
      <c r="CKY1433" s="347"/>
      <c r="CKZ1433" s="347"/>
      <c r="CLA1433" s="347"/>
      <c r="CLB1433" s="347"/>
      <c r="CLC1433" s="347"/>
      <c r="CLD1433" s="347"/>
      <c r="CLE1433" s="347"/>
      <c r="CLF1433" s="347"/>
      <c r="CLG1433" s="347"/>
      <c r="CLH1433" s="347"/>
      <c r="CLI1433" s="347"/>
      <c r="CLJ1433" s="347"/>
      <c r="CLK1433" s="347"/>
      <c r="CLL1433" s="347"/>
      <c r="CLM1433" s="347"/>
      <c r="CLN1433" s="347"/>
      <c r="CLO1433" s="347"/>
      <c r="CLP1433" s="347"/>
      <c r="CLQ1433" s="347"/>
      <c r="CLR1433" s="347"/>
      <c r="CLS1433" s="347"/>
      <c r="CLT1433" s="347"/>
      <c r="CLU1433" s="347"/>
      <c r="CLV1433" s="347"/>
      <c r="CLW1433" s="347"/>
      <c r="CLX1433" s="347"/>
      <c r="CLY1433" s="347"/>
      <c r="CLZ1433" s="347"/>
      <c r="CMA1433" s="347"/>
      <c r="CMB1433" s="347"/>
      <c r="CMC1433" s="347"/>
      <c r="CMD1433" s="347"/>
      <c r="CME1433" s="347"/>
      <c r="CMF1433" s="347"/>
      <c r="CMG1433" s="347"/>
      <c r="CMH1433" s="347"/>
      <c r="CMI1433" s="347"/>
      <c r="CMJ1433" s="347"/>
      <c r="CMK1433" s="347"/>
      <c r="CML1433" s="347"/>
      <c r="CMM1433" s="347"/>
      <c r="CMN1433" s="347"/>
      <c r="CMO1433" s="347"/>
      <c r="CMP1433" s="347"/>
      <c r="CMQ1433" s="347"/>
      <c r="CMR1433" s="347"/>
      <c r="CMS1433" s="347"/>
      <c r="CMT1433" s="347"/>
      <c r="CMU1433" s="347"/>
      <c r="CMV1433" s="347"/>
      <c r="CMW1433" s="347"/>
      <c r="CMX1433" s="347"/>
      <c r="CMY1433" s="347"/>
      <c r="CMZ1433" s="347"/>
      <c r="CNA1433" s="347"/>
      <c r="CNB1433" s="347"/>
      <c r="CNC1433" s="347"/>
      <c r="CND1433" s="347"/>
      <c r="CNE1433" s="347"/>
      <c r="CNF1433" s="347"/>
      <c r="CNG1433" s="347"/>
      <c r="CNH1433" s="347"/>
      <c r="CNI1433" s="347"/>
      <c r="CNJ1433" s="347"/>
      <c r="CNK1433" s="347"/>
      <c r="CNL1433" s="347"/>
      <c r="CNM1433" s="347"/>
      <c r="CNN1433" s="347"/>
      <c r="CNO1433" s="347"/>
      <c r="CNP1433" s="347"/>
      <c r="CNQ1433" s="347"/>
      <c r="CNR1433" s="347"/>
      <c r="CNS1433" s="347"/>
      <c r="CNT1433" s="347"/>
      <c r="CNU1433" s="347"/>
      <c r="CNV1433" s="347"/>
      <c r="CNW1433" s="347"/>
      <c r="CNX1433" s="347"/>
      <c r="CNY1433" s="347"/>
      <c r="CNZ1433" s="347"/>
      <c r="COA1433" s="347"/>
      <c r="COB1433" s="347"/>
      <c r="COC1433" s="347"/>
      <c r="COD1433" s="347"/>
      <c r="COE1433" s="347"/>
      <c r="COF1433" s="347"/>
      <c r="COG1433" s="347"/>
      <c r="COH1433" s="347"/>
      <c r="COI1433" s="347"/>
      <c r="COJ1433" s="347"/>
      <c r="COK1433" s="347"/>
      <c r="COL1433" s="347"/>
      <c r="COM1433" s="347"/>
      <c r="CON1433" s="347"/>
      <c r="COO1433" s="347"/>
      <c r="COP1433" s="347"/>
      <c r="COQ1433" s="347"/>
      <c r="COR1433" s="347"/>
      <c r="COS1433" s="347"/>
      <c r="COT1433" s="347"/>
      <c r="COU1433" s="347"/>
      <c r="COV1433" s="347"/>
      <c r="COW1433" s="347"/>
      <c r="COX1433" s="347"/>
      <c r="COY1433" s="347"/>
      <c r="COZ1433" s="347"/>
      <c r="CPA1433" s="347"/>
      <c r="CPB1433" s="347"/>
      <c r="CPC1433" s="347"/>
      <c r="CPD1433" s="347"/>
      <c r="CPE1433" s="347"/>
      <c r="CPF1433" s="347"/>
      <c r="CPG1433" s="347"/>
      <c r="CPH1433" s="347"/>
      <c r="CPI1433" s="347"/>
      <c r="CPJ1433" s="347"/>
      <c r="CPK1433" s="347"/>
      <c r="CPL1433" s="347"/>
      <c r="CPM1433" s="347"/>
      <c r="CPN1433" s="347"/>
      <c r="CPO1433" s="347"/>
      <c r="CPP1433" s="347"/>
      <c r="CPQ1433" s="347"/>
      <c r="CPR1433" s="347"/>
      <c r="CPS1433" s="347"/>
      <c r="CPT1433" s="347"/>
      <c r="CPU1433" s="347"/>
      <c r="CPV1433" s="347"/>
      <c r="CPW1433" s="347"/>
      <c r="CPX1433" s="347"/>
      <c r="CPY1433" s="347"/>
      <c r="CPZ1433" s="347"/>
      <c r="CQA1433" s="347"/>
      <c r="CQB1433" s="347"/>
      <c r="CQC1433" s="347"/>
      <c r="CQD1433" s="347"/>
      <c r="CQE1433" s="347"/>
      <c r="CQF1433" s="347"/>
      <c r="CQG1433" s="347"/>
      <c r="CQH1433" s="347"/>
      <c r="CQI1433" s="347"/>
      <c r="CQJ1433" s="347"/>
      <c r="CQK1433" s="347"/>
      <c r="CQL1433" s="347"/>
      <c r="CQM1433" s="347"/>
      <c r="CQN1433" s="347"/>
      <c r="CQO1433" s="347"/>
      <c r="CQP1433" s="347"/>
      <c r="CQQ1433" s="347"/>
      <c r="CQR1433" s="347"/>
      <c r="CQS1433" s="347"/>
      <c r="CQT1433" s="347"/>
      <c r="CQU1433" s="347"/>
      <c r="CQV1433" s="347"/>
      <c r="CQW1433" s="347"/>
      <c r="CQX1433" s="347"/>
      <c r="CQY1433" s="347"/>
      <c r="CQZ1433" s="347"/>
      <c r="CRA1433" s="347"/>
      <c r="CRB1433" s="347"/>
      <c r="CRC1433" s="347"/>
      <c r="CRD1433" s="347"/>
      <c r="CRE1433" s="347"/>
      <c r="CRF1433" s="347"/>
      <c r="CRG1433" s="347"/>
      <c r="CRH1433" s="347"/>
      <c r="CRI1433" s="347"/>
      <c r="CRJ1433" s="347"/>
      <c r="CRK1433" s="347"/>
      <c r="CRL1433" s="347"/>
      <c r="CRM1433" s="347"/>
      <c r="CRN1433" s="347"/>
      <c r="CRO1433" s="347"/>
      <c r="CRP1433" s="347"/>
      <c r="CRQ1433" s="347"/>
      <c r="CRR1433" s="347"/>
      <c r="CRS1433" s="347"/>
      <c r="CRT1433" s="347"/>
      <c r="CRU1433" s="347"/>
      <c r="CRV1433" s="347"/>
      <c r="CRW1433" s="347"/>
      <c r="CRX1433" s="347"/>
      <c r="CRY1433" s="347"/>
      <c r="CRZ1433" s="347"/>
      <c r="CSA1433" s="347"/>
      <c r="CSB1433" s="347"/>
      <c r="CSC1433" s="347"/>
      <c r="CSD1433" s="347"/>
      <c r="CSE1433" s="347"/>
      <c r="CSF1433" s="347"/>
      <c r="CSG1433" s="347"/>
      <c r="CSH1433" s="347"/>
      <c r="CSI1433" s="347"/>
      <c r="CSJ1433" s="347"/>
      <c r="CSK1433" s="347"/>
      <c r="CSL1433" s="347"/>
      <c r="CSM1433" s="347"/>
      <c r="CSN1433" s="347"/>
      <c r="CSO1433" s="347"/>
      <c r="CSP1433" s="347"/>
      <c r="CSQ1433" s="347"/>
      <c r="CSR1433" s="347"/>
      <c r="CSS1433" s="347"/>
      <c r="CST1433" s="347"/>
      <c r="CSU1433" s="347"/>
      <c r="CSV1433" s="347"/>
      <c r="CSW1433" s="347"/>
      <c r="CSX1433" s="347"/>
      <c r="CSY1433" s="347"/>
      <c r="CSZ1433" s="347"/>
      <c r="CTA1433" s="347"/>
      <c r="CTB1433" s="347"/>
      <c r="CTC1433" s="347"/>
      <c r="CTD1433" s="347"/>
      <c r="CTE1433" s="347"/>
      <c r="CTF1433" s="347"/>
      <c r="CTG1433" s="347"/>
      <c r="CTH1433" s="347"/>
      <c r="CTI1433" s="347"/>
      <c r="CTJ1433" s="347"/>
      <c r="CTK1433" s="347"/>
      <c r="CTL1433" s="347"/>
      <c r="CTM1433" s="347"/>
      <c r="CTN1433" s="347"/>
      <c r="CTO1433" s="347"/>
      <c r="CTP1433" s="347"/>
      <c r="CTQ1433" s="347"/>
      <c r="CTR1433" s="347"/>
      <c r="CTS1433" s="347"/>
      <c r="CTT1433" s="347"/>
      <c r="CTU1433" s="347"/>
      <c r="CTV1433" s="347"/>
      <c r="CTW1433" s="347"/>
      <c r="CTX1433" s="347"/>
      <c r="CTY1433" s="347"/>
      <c r="CTZ1433" s="347"/>
      <c r="CUA1433" s="347"/>
      <c r="CUB1433" s="347"/>
      <c r="CUC1433" s="347"/>
      <c r="CUD1433" s="347"/>
      <c r="CUE1433" s="347"/>
      <c r="CUF1433" s="347"/>
      <c r="CUG1433" s="347"/>
      <c r="CUH1433" s="347"/>
      <c r="CUI1433" s="347"/>
      <c r="CUJ1433" s="347"/>
      <c r="CUK1433" s="347"/>
      <c r="CUL1433" s="347"/>
      <c r="CUM1433" s="347"/>
      <c r="CUN1433" s="347"/>
      <c r="CUO1433" s="347"/>
      <c r="CUP1433" s="347"/>
      <c r="CUQ1433" s="347"/>
      <c r="CUR1433" s="347"/>
      <c r="CUS1433" s="347"/>
      <c r="CUT1433" s="347"/>
      <c r="CUU1433" s="347"/>
      <c r="CUV1433" s="347"/>
      <c r="CUW1433" s="347"/>
      <c r="CUX1433" s="347"/>
      <c r="CUY1433" s="347"/>
      <c r="CUZ1433" s="347"/>
      <c r="CVA1433" s="347"/>
      <c r="CVB1433" s="347"/>
      <c r="CVC1433" s="347"/>
      <c r="CVD1433" s="347"/>
      <c r="CVE1433" s="347"/>
      <c r="CVF1433" s="347"/>
      <c r="CVG1433" s="347"/>
      <c r="CVH1433" s="347"/>
      <c r="CVI1433" s="347"/>
      <c r="CVJ1433" s="347"/>
      <c r="CVK1433" s="347"/>
      <c r="CVL1433" s="347"/>
      <c r="CVM1433" s="347"/>
      <c r="CVN1433" s="347"/>
      <c r="CVO1433" s="347"/>
      <c r="CVP1433" s="347"/>
      <c r="CVQ1433" s="347"/>
      <c r="CVR1433" s="347"/>
      <c r="CVS1433" s="347"/>
      <c r="CVT1433" s="347"/>
      <c r="CVU1433" s="347"/>
      <c r="CVV1433" s="347"/>
      <c r="CVW1433" s="347"/>
      <c r="CVX1433" s="347"/>
      <c r="CVY1433" s="347"/>
      <c r="CVZ1433" s="347"/>
      <c r="CWA1433" s="347"/>
      <c r="CWB1433" s="347"/>
      <c r="CWC1433" s="347"/>
      <c r="CWD1433" s="347"/>
      <c r="CWE1433" s="347"/>
      <c r="CWF1433" s="347"/>
      <c r="CWG1433" s="347"/>
      <c r="CWH1433" s="347"/>
      <c r="CWI1433" s="347"/>
      <c r="CWJ1433" s="347"/>
      <c r="CWK1433" s="347"/>
      <c r="CWL1433" s="347"/>
      <c r="CWM1433" s="347"/>
      <c r="CWN1433" s="347"/>
      <c r="CWO1433" s="347"/>
      <c r="CWP1433" s="347"/>
      <c r="CWQ1433" s="347"/>
      <c r="CWR1433" s="347"/>
      <c r="CWS1433" s="347"/>
      <c r="CWT1433" s="347"/>
      <c r="CWU1433" s="347"/>
      <c r="CWV1433" s="347"/>
      <c r="CWW1433" s="347"/>
      <c r="CWX1433" s="347"/>
      <c r="CWY1433" s="347"/>
      <c r="CWZ1433" s="347"/>
      <c r="CXA1433" s="347"/>
      <c r="CXB1433" s="347"/>
      <c r="CXC1433" s="347"/>
      <c r="CXD1433" s="347"/>
      <c r="CXE1433" s="347"/>
      <c r="CXF1433" s="347"/>
      <c r="CXG1433" s="347"/>
      <c r="CXH1433" s="347"/>
      <c r="CXI1433" s="347"/>
      <c r="CXJ1433" s="347"/>
      <c r="CXK1433" s="347"/>
      <c r="CXL1433" s="347"/>
      <c r="CXM1433" s="347"/>
      <c r="CXN1433" s="347"/>
      <c r="CXO1433" s="347"/>
      <c r="CXP1433" s="347"/>
      <c r="CXQ1433" s="347"/>
      <c r="CXR1433" s="347"/>
      <c r="CXS1433" s="347"/>
      <c r="CXT1433" s="347"/>
      <c r="CXU1433" s="347"/>
      <c r="CXV1433" s="347"/>
      <c r="CXW1433" s="347"/>
      <c r="CXX1433" s="347"/>
      <c r="CXY1433" s="347"/>
      <c r="CXZ1433" s="347"/>
      <c r="CYA1433" s="347"/>
      <c r="CYB1433" s="347"/>
      <c r="CYC1433" s="347"/>
      <c r="CYD1433" s="347"/>
      <c r="CYE1433" s="347"/>
      <c r="CYF1433" s="347"/>
      <c r="CYG1433" s="347"/>
      <c r="CYH1433" s="347"/>
      <c r="CYI1433" s="347"/>
      <c r="CYJ1433" s="347"/>
      <c r="CYK1433" s="347"/>
      <c r="CYL1433" s="347"/>
      <c r="CYM1433" s="347"/>
      <c r="CYN1433" s="347"/>
      <c r="CYO1433" s="347"/>
      <c r="CYP1433" s="347"/>
      <c r="CYQ1433" s="347"/>
      <c r="CYR1433" s="347"/>
      <c r="CYS1433" s="347"/>
      <c r="CYT1433" s="347"/>
      <c r="CYU1433" s="347"/>
      <c r="CYV1433" s="347"/>
      <c r="CYW1433" s="347"/>
      <c r="CYX1433" s="347"/>
      <c r="CYY1433" s="347"/>
      <c r="CYZ1433" s="347"/>
      <c r="CZA1433" s="347"/>
      <c r="CZB1433" s="347"/>
      <c r="CZC1433" s="347"/>
      <c r="CZD1433" s="347"/>
      <c r="CZE1433" s="347"/>
      <c r="CZF1433" s="347"/>
      <c r="CZG1433" s="347"/>
      <c r="CZH1433" s="347"/>
      <c r="CZI1433" s="347"/>
      <c r="CZJ1433" s="347"/>
      <c r="CZK1433" s="347"/>
      <c r="CZL1433" s="347"/>
      <c r="CZM1433" s="347"/>
      <c r="CZN1433" s="347"/>
      <c r="CZO1433" s="347"/>
      <c r="CZP1433" s="347"/>
      <c r="CZQ1433" s="347"/>
      <c r="CZR1433" s="347"/>
      <c r="CZS1433" s="347"/>
      <c r="CZT1433" s="347"/>
      <c r="CZU1433" s="347"/>
      <c r="CZV1433" s="347"/>
      <c r="CZW1433" s="347"/>
      <c r="CZX1433" s="347"/>
      <c r="CZY1433" s="347"/>
      <c r="CZZ1433" s="347"/>
      <c r="DAA1433" s="347"/>
      <c r="DAB1433" s="347"/>
      <c r="DAC1433" s="347"/>
      <c r="DAD1433" s="347"/>
      <c r="DAE1433" s="347"/>
      <c r="DAF1433" s="347"/>
      <c r="DAG1433" s="347"/>
      <c r="DAH1433" s="347"/>
      <c r="DAI1433" s="347"/>
      <c r="DAJ1433" s="347"/>
      <c r="DAK1433" s="347"/>
      <c r="DAL1433" s="347"/>
      <c r="DAM1433" s="347"/>
      <c r="DAN1433" s="347"/>
      <c r="DAO1433" s="347"/>
      <c r="DAP1433" s="347"/>
      <c r="DAQ1433" s="347"/>
      <c r="DAR1433" s="347"/>
      <c r="DAS1433" s="347"/>
      <c r="DAT1433" s="347"/>
      <c r="DAU1433" s="347"/>
      <c r="DAV1433" s="347"/>
      <c r="DAW1433" s="347"/>
      <c r="DAX1433" s="347"/>
      <c r="DAY1433" s="347"/>
      <c r="DAZ1433" s="347"/>
      <c r="DBA1433" s="347"/>
      <c r="DBB1433" s="347"/>
      <c r="DBC1433" s="347"/>
      <c r="DBD1433" s="347"/>
      <c r="DBE1433" s="347"/>
      <c r="DBF1433" s="347"/>
      <c r="DBG1433" s="347"/>
      <c r="DBH1433" s="347"/>
      <c r="DBI1433" s="347"/>
      <c r="DBJ1433" s="347"/>
      <c r="DBK1433" s="347"/>
      <c r="DBL1433" s="347"/>
      <c r="DBM1433" s="347"/>
      <c r="DBN1433" s="347"/>
      <c r="DBO1433" s="347"/>
      <c r="DBP1433" s="347"/>
      <c r="DBQ1433" s="347"/>
      <c r="DBR1433" s="347"/>
      <c r="DBS1433" s="347"/>
      <c r="DBT1433" s="347"/>
      <c r="DBU1433" s="347"/>
      <c r="DBV1433" s="347"/>
      <c r="DBW1433" s="347"/>
      <c r="DBX1433" s="347"/>
      <c r="DBY1433" s="347"/>
      <c r="DBZ1433" s="347"/>
      <c r="DCA1433" s="347"/>
      <c r="DCB1433" s="347"/>
      <c r="DCC1433" s="347"/>
      <c r="DCD1433" s="347"/>
      <c r="DCE1433" s="347"/>
      <c r="DCF1433" s="347"/>
      <c r="DCG1433" s="347"/>
      <c r="DCH1433" s="347"/>
      <c r="DCI1433" s="347"/>
      <c r="DCJ1433" s="347"/>
      <c r="DCK1433" s="347"/>
      <c r="DCL1433" s="347"/>
      <c r="DCM1433" s="347"/>
      <c r="DCN1433" s="347"/>
      <c r="DCO1433" s="347"/>
      <c r="DCP1433" s="347"/>
      <c r="DCQ1433" s="347"/>
      <c r="DCR1433" s="347"/>
      <c r="DCS1433" s="347"/>
      <c r="DCT1433" s="347"/>
      <c r="DCU1433" s="347"/>
      <c r="DCV1433" s="347"/>
      <c r="DCW1433" s="347"/>
      <c r="DCX1433" s="347"/>
      <c r="DCY1433" s="347"/>
      <c r="DCZ1433" s="347"/>
      <c r="DDA1433" s="347"/>
      <c r="DDB1433" s="347"/>
      <c r="DDC1433" s="347"/>
      <c r="DDD1433" s="347"/>
      <c r="DDE1433" s="347"/>
      <c r="DDF1433" s="347"/>
      <c r="DDG1433" s="347"/>
      <c r="DDH1433" s="347"/>
      <c r="DDI1433" s="347"/>
      <c r="DDJ1433" s="347"/>
      <c r="DDK1433" s="347"/>
      <c r="DDL1433" s="347"/>
      <c r="DDM1433" s="347"/>
      <c r="DDN1433" s="347"/>
      <c r="DDO1433" s="347"/>
      <c r="DDP1433" s="347"/>
      <c r="DDQ1433" s="347"/>
      <c r="DDR1433" s="347"/>
      <c r="DDS1433" s="347"/>
      <c r="DDT1433" s="347"/>
      <c r="DDU1433" s="347"/>
      <c r="DDV1433" s="347"/>
      <c r="DDW1433" s="347"/>
      <c r="DDX1433" s="347"/>
      <c r="DDY1433" s="347"/>
      <c r="DDZ1433" s="347"/>
      <c r="DEA1433" s="347"/>
      <c r="DEB1433" s="347"/>
      <c r="DEC1433" s="347"/>
      <c r="DED1433" s="347"/>
      <c r="DEE1433" s="347"/>
      <c r="DEF1433" s="347"/>
      <c r="DEG1433" s="347"/>
      <c r="DEH1433" s="347"/>
      <c r="DEI1433" s="347"/>
      <c r="DEJ1433" s="347"/>
      <c r="DEK1433" s="347"/>
      <c r="DEL1433" s="347"/>
      <c r="DEM1433" s="347"/>
      <c r="DEN1433" s="347"/>
      <c r="DEO1433" s="347"/>
      <c r="DEP1433" s="347"/>
      <c r="DEQ1433" s="347"/>
      <c r="DER1433" s="347"/>
      <c r="DES1433" s="347"/>
      <c r="DET1433" s="347"/>
      <c r="DEU1433" s="347"/>
      <c r="DEV1433" s="347"/>
      <c r="DEW1433" s="347"/>
      <c r="DEX1433" s="347"/>
      <c r="DEY1433" s="347"/>
      <c r="DEZ1433" s="347"/>
      <c r="DFA1433" s="347"/>
      <c r="DFB1433" s="347"/>
      <c r="DFC1433" s="347"/>
      <c r="DFD1433" s="347"/>
      <c r="DFE1433" s="347"/>
      <c r="DFF1433" s="347"/>
      <c r="DFG1433" s="347"/>
      <c r="DFH1433" s="347"/>
      <c r="DFI1433" s="347"/>
      <c r="DFJ1433" s="347"/>
      <c r="DFK1433" s="347"/>
      <c r="DFL1433" s="347"/>
      <c r="DFM1433" s="347"/>
      <c r="DFN1433" s="347"/>
      <c r="DFO1433" s="347"/>
      <c r="DFP1433" s="347"/>
      <c r="DFQ1433" s="347"/>
      <c r="DFR1433" s="347"/>
      <c r="DFS1433" s="347"/>
      <c r="DFT1433" s="347"/>
      <c r="DFU1433" s="347"/>
      <c r="DFV1433" s="347"/>
      <c r="DFW1433" s="347"/>
      <c r="DFX1433" s="347"/>
      <c r="DFY1433" s="347"/>
      <c r="DFZ1433" s="347"/>
      <c r="DGA1433" s="347"/>
      <c r="DGB1433" s="347"/>
      <c r="DGC1433" s="347"/>
      <c r="DGD1433" s="347"/>
      <c r="DGE1433" s="347"/>
      <c r="DGF1433" s="347"/>
      <c r="DGG1433" s="347"/>
      <c r="DGH1433" s="347"/>
      <c r="DGI1433" s="347"/>
      <c r="DGJ1433" s="347"/>
      <c r="DGK1433" s="347"/>
      <c r="DGL1433" s="347"/>
      <c r="DGM1433" s="347"/>
      <c r="DGN1433" s="347"/>
      <c r="DGO1433" s="347"/>
      <c r="DGP1433" s="347"/>
      <c r="DGQ1433" s="347"/>
      <c r="DGR1433" s="347"/>
      <c r="DGS1433" s="347"/>
      <c r="DGT1433" s="347"/>
      <c r="DGU1433" s="347"/>
      <c r="DGV1433" s="347"/>
      <c r="DGW1433" s="347"/>
      <c r="DGX1433" s="347"/>
      <c r="DGY1433" s="347"/>
      <c r="DGZ1433" s="347"/>
      <c r="DHA1433" s="347"/>
      <c r="DHB1433" s="347"/>
      <c r="DHC1433" s="347"/>
      <c r="DHD1433" s="347"/>
      <c r="DHE1433" s="347"/>
      <c r="DHF1433" s="347"/>
      <c r="DHG1433" s="347"/>
      <c r="DHH1433" s="347"/>
      <c r="DHI1433" s="347"/>
      <c r="DHJ1433" s="347"/>
      <c r="DHK1433" s="347"/>
      <c r="DHL1433" s="347"/>
      <c r="DHM1433" s="347"/>
      <c r="DHN1433" s="347"/>
      <c r="DHO1433" s="347"/>
      <c r="DHP1433" s="347"/>
      <c r="DHQ1433" s="347"/>
      <c r="DHR1433" s="347"/>
      <c r="DHS1433" s="347"/>
      <c r="DHT1433" s="347"/>
      <c r="DHU1433" s="347"/>
      <c r="DHV1433" s="347"/>
      <c r="DHW1433" s="347"/>
      <c r="DHX1433" s="347"/>
      <c r="DHY1433" s="347"/>
      <c r="DHZ1433" s="347"/>
      <c r="DIA1433" s="347"/>
      <c r="DIB1433" s="347"/>
      <c r="DIC1433" s="347"/>
      <c r="DID1433" s="347"/>
      <c r="DIE1433" s="347"/>
      <c r="DIF1433" s="347"/>
      <c r="DIG1433" s="347"/>
      <c r="DIH1433" s="347"/>
      <c r="DII1433" s="347"/>
      <c r="DIJ1433" s="347"/>
      <c r="DIK1433" s="347"/>
      <c r="DIL1433" s="347"/>
      <c r="DIM1433" s="347"/>
      <c r="DIN1433" s="347"/>
      <c r="DIO1433" s="347"/>
      <c r="DIP1433" s="347"/>
      <c r="DIQ1433" s="347"/>
      <c r="DIR1433" s="347"/>
      <c r="DIS1433" s="347"/>
      <c r="DIT1433" s="347"/>
      <c r="DIU1433" s="347"/>
      <c r="DIV1433" s="347"/>
      <c r="DIW1433" s="347"/>
      <c r="DIX1433" s="347"/>
      <c r="DIY1433" s="347"/>
      <c r="DIZ1433" s="347"/>
      <c r="DJA1433" s="347"/>
      <c r="DJB1433" s="347"/>
      <c r="DJC1433" s="347"/>
      <c r="DJD1433" s="347"/>
      <c r="DJE1433" s="347"/>
      <c r="DJF1433" s="347"/>
      <c r="DJG1433" s="347"/>
      <c r="DJH1433" s="347"/>
      <c r="DJI1433" s="347"/>
      <c r="DJJ1433" s="347"/>
      <c r="DJK1433" s="347"/>
      <c r="DJL1433" s="347"/>
      <c r="DJM1433" s="347"/>
      <c r="DJN1433" s="347"/>
      <c r="DJO1433" s="347"/>
      <c r="DJP1433" s="347"/>
      <c r="DJQ1433" s="347"/>
      <c r="DJR1433" s="347"/>
      <c r="DJS1433" s="347"/>
      <c r="DJT1433" s="347"/>
      <c r="DJU1433" s="347"/>
      <c r="DJV1433" s="347"/>
      <c r="DJW1433" s="347"/>
      <c r="DJX1433" s="347"/>
      <c r="DJY1433" s="347"/>
      <c r="DJZ1433" s="347"/>
      <c r="DKA1433" s="347"/>
      <c r="DKB1433" s="347"/>
      <c r="DKC1433" s="347"/>
      <c r="DKD1433" s="347"/>
      <c r="DKE1433" s="347"/>
      <c r="DKF1433" s="347"/>
      <c r="DKG1433" s="347"/>
      <c r="DKH1433" s="347"/>
      <c r="DKI1433" s="347"/>
      <c r="DKJ1433" s="347"/>
      <c r="DKK1433" s="347"/>
      <c r="DKL1433" s="347"/>
      <c r="DKM1433" s="347"/>
      <c r="DKN1433" s="347"/>
      <c r="DKO1433" s="347"/>
      <c r="DKP1433" s="347"/>
      <c r="DKQ1433" s="347"/>
      <c r="DKR1433" s="347"/>
      <c r="DKS1433" s="347"/>
      <c r="DKT1433" s="347"/>
      <c r="DKU1433" s="347"/>
      <c r="DKV1433" s="347"/>
      <c r="DKW1433" s="347"/>
      <c r="DKX1433" s="347"/>
      <c r="DKY1433" s="347"/>
      <c r="DKZ1433" s="347"/>
      <c r="DLA1433" s="347"/>
      <c r="DLB1433" s="347"/>
      <c r="DLC1433" s="347"/>
      <c r="DLD1433" s="347"/>
      <c r="DLE1433" s="347"/>
      <c r="DLF1433" s="347"/>
      <c r="DLG1433" s="347"/>
      <c r="DLH1433" s="347"/>
      <c r="DLI1433" s="347"/>
      <c r="DLJ1433" s="347"/>
      <c r="DLK1433" s="347"/>
      <c r="DLL1433" s="347"/>
      <c r="DLM1433" s="347"/>
      <c r="DLN1433" s="347"/>
      <c r="DLO1433" s="347"/>
      <c r="DLP1433" s="347"/>
      <c r="DLQ1433" s="347"/>
      <c r="DLR1433" s="347"/>
      <c r="DLS1433" s="347"/>
      <c r="DLT1433" s="347"/>
      <c r="DLU1433" s="347"/>
      <c r="DLV1433" s="347"/>
      <c r="DLW1433" s="347"/>
      <c r="DLX1433" s="347"/>
      <c r="DLY1433" s="347"/>
      <c r="DLZ1433" s="347"/>
      <c r="DMA1433" s="347"/>
      <c r="DMB1433" s="347"/>
      <c r="DMC1433" s="347"/>
      <c r="DMD1433" s="347"/>
      <c r="DME1433" s="347"/>
      <c r="DMF1433" s="347"/>
      <c r="DMG1433" s="347"/>
      <c r="DMH1433" s="347"/>
      <c r="DMI1433" s="347"/>
      <c r="DMJ1433" s="347"/>
      <c r="DMK1433" s="347"/>
      <c r="DML1433" s="347"/>
      <c r="DMM1433" s="347"/>
      <c r="DMN1433" s="347"/>
      <c r="DMO1433" s="347"/>
      <c r="DMP1433" s="347"/>
      <c r="DMQ1433" s="347"/>
      <c r="DMR1433" s="347"/>
      <c r="DMS1433" s="347"/>
      <c r="DMT1433" s="347"/>
      <c r="DMU1433" s="347"/>
      <c r="DMV1433" s="347"/>
      <c r="DMW1433" s="347"/>
      <c r="DMX1433" s="347"/>
      <c r="DMY1433" s="347"/>
      <c r="DMZ1433" s="347"/>
      <c r="DNA1433" s="347"/>
      <c r="DNB1433" s="347"/>
      <c r="DNC1433" s="347"/>
      <c r="DND1433" s="347"/>
      <c r="DNE1433" s="347"/>
      <c r="DNF1433" s="347"/>
      <c r="DNG1433" s="347"/>
      <c r="DNH1433" s="347"/>
      <c r="DNI1433" s="347"/>
      <c r="DNJ1433" s="347"/>
      <c r="DNK1433" s="347"/>
      <c r="DNL1433" s="347"/>
      <c r="DNM1433" s="347"/>
      <c r="DNN1433" s="347"/>
      <c r="DNO1433" s="347"/>
      <c r="DNP1433" s="347"/>
      <c r="DNQ1433" s="347"/>
      <c r="DNR1433" s="347"/>
      <c r="DNS1433" s="347"/>
      <c r="DNT1433" s="347"/>
      <c r="DNU1433" s="347"/>
      <c r="DNV1433" s="347"/>
      <c r="DNW1433" s="347"/>
      <c r="DNX1433" s="347"/>
      <c r="DNY1433" s="347"/>
      <c r="DNZ1433" s="347"/>
      <c r="DOA1433" s="347"/>
      <c r="DOB1433" s="347"/>
      <c r="DOC1433" s="347"/>
      <c r="DOD1433" s="347"/>
      <c r="DOE1433" s="347"/>
      <c r="DOF1433" s="347"/>
      <c r="DOG1433" s="347"/>
      <c r="DOH1433" s="347"/>
      <c r="DOI1433" s="347"/>
      <c r="DOJ1433" s="347"/>
      <c r="DOK1433" s="347"/>
      <c r="DOL1433" s="347"/>
      <c r="DOM1433" s="347"/>
      <c r="DON1433" s="347"/>
      <c r="DOO1433" s="347"/>
      <c r="DOP1433" s="347"/>
      <c r="DOQ1433" s="347"/>
      <c r="DOR1433" s="347"/>
      <c r="DOS1433" s="347"/>
      <c r="DOT1433" s="347"/>
      <c r="DOU1433" s="347"/>
      <c r="DOV1433" s="347"/>
      <c r="DOW1433" s="347"/>
      <c r="DOX1433" s="347"/>
      <c r="DOY1433" s="347"/>
      <c r="DOZ1433" s="347"/>
      <c r="DPA1433" s="347"/>
      <c r="DPB1433" s="347"/>
      <c r="DPC1433" s="347"/>
      <c r="DPD1433" s="347"/>
      <c r="DPE1433" s="347"/>
      <c r="DPF1433" s="347"/>
      <c r="DPG1433" s="347"/>
      <c r="DPH1433" s="347"/>
      <c r="DPI1433" s="347"/>
      <c r="DPJ1433" s="347"/>
      <c r="DPK1433" s="347"/>
      <c r="DPL1433" s="347"/>
      <c r="DPM1433" s="347"/>
      <c r="DPN1433" s="347"/>
      <c r="DPO1433" s="347"/>
      <c r="DPP1433" s="347"/>
      <c r="DPQ1433" s="347"/>
      <c r="DPR1433" s="347"/>
      <c r="DPS1433" s="347"/>
      <c r="DPT1433" s="347"/>
      <c r="DPU1433" s="347"/>
      <c r="DPV1433" s="347"/>
      <c r="DPW1433" s="347"/>
      <c r="DPX1433" s="347"/>
      <c r="DPY1433" s="347"/>
      <c r="DPZ1433" s="347"/>
      <c r="DQA1433" s="347"/>
      <c r="DQB1433" s="347"/>
      <c r="DQC1433" s="347"/>
      <c r="DQD1433" s="347"/>
      <c r="DQE1433" s="347"/>
      <c r="DQF1433" s="347"/>
      <c r="DQG1433" s="347"/>
      <c r="DQH1433" s="347"/>
      <c r="DQI1433" s="347"/>
      <c r="DQJ1433" s="347"/>
      <c r="DQK1433" s="347"/>
      <c r="DQL1433" s="347"/>
      <c r="DQM1433" s="347"/>
      <c r="DQN1433" s="347"/>
      <c r="DQO1433" s="347"/>
      <c r="DQP1433" s="347"/>
      <c r="DQQ1433" s="347"/>
      <c r="DQR1433" s="347"/>
      <c r="DQS1433" s="347"/>
      <c r="DQT1433" s="347"/>
      <c r="DQU1433" s="347"/>
      <c r="DQV1433" s="347"/>
      <c r="DQW1433" s="347"/>
      <c r="DQX1433" s="347"/>
      <c r="DQY1433" s="347"/>
      <c r="DQZ1433" s="347"/>
      <c r="DRA1433" s="347"/>
      <c r="DRB1433" s="347"/>
      <c r="DRC1433" s="347"/>
      <c r="DRD1433" s="347"/>
      <c r="DRE1433" s="347"/>
      <c r="DRF1433" s="347"/>
      <c r="DRG1433" s="347"/>
      <c r="DRH1433" s="347"/>
      <c r="DRI1433" s="347"/>
      <c r="DRJ1433" s="347"/>
      <c r="DRK1433" s="347"/>
      <c r="DRL1433" s="347"/>
      <c r="DRM1433" s="347"/>
      <c r="DRN1433" s="347"/>
      <c r="DRO1433" s="347"/>
      <c r="DRP1433" s="347"/>
      <c r="DRQ1433" s="347"/>
      <c r="DRR1433" s="347"/>
      <c r="DRS1433" s="347"/>
      <c r="DRT1433" s="347"/>
      <c r="DRU1433" s="347"/>
      <c r="DRV1433" s="347"/>
      <c r="DRW1433" s="347"/>
      <c r="DRX1433" s="347"/>
      <c r="DRY1433" s="347"/>
      <c r="DRZ1433" s="347"/>
      <c r="DSA1433" s="347"/>
      <c r="DSB1433" s="347"/>
      <c r="DSC1433" s="347"/>
      <c r="DSD1433" s="347"/>
      <c r="DSE1433" s="347"/>
      <c r="DSF1433" s="347"/>
      <c r="DSG1433" s="347"/>
      <c r="DSH1433" s="347"/>
      <c r="DSI1433" s="347"/>
      <c r="DSJ1433" s="347"/>
      <c r="DSK1433" s="347"/>
      <c r="DSL1433" s="347"/>
      <c r="DSM1433" s="347"/>
      <c r="DSN1433" s="347"/>
      <c r="DSO1433" s="347"/>
      <c r="DSP1433" s="347"/>
      <c r="DSQ1433" s="347"/>
      <c r="DSR1433" s="347"/>
      <c r="DSS1433" s="347"/>
      <c r="DST1433" s="347"/>
      <c r="DSU1433" s="347"/>
      <c r="DSV1433" s="347"/>
      <c r="DSW1433" s="347"/>
      <c r="DSX1433" s="347"/>
      <c r="DSY1433" s="347"/>
      <c r="DSZ1433" s="347"/>
      <c r="DTA1433" s="347"/>
      <c r="DTB1433" s="347"/>
      <c r="DTC1433" s="347"/>
      <c r="DTD1433" s="347"/>
      <c r="DTE1433" s="347"/>
      <c r="DTF1433" s="347"/>
      <c r="DTG1433" s="347"/>
      <c r="DTH1433" s="347"/>
      <c r="DTI1433" s="347"/>
      <c r="DTJ1433" s="347"/>
      <c r="DTK1433" s="347"/>
      <c r="DTL1433" s="347"/>
      <c r="DTM1433" s="347"/>
      <c r="DTN1433" s="347"/>
      <c r="DTO1433" s="347"/>
      <c r="DTP1433" s="347"/>
      <c r="DTQ1433" s="347"/>
      <c r="DTR1433" s="347"/>
      <c r="DTS1433" s="347"/>
      <c r="DTT1433" s="347"/>
      <c r="DTU1433" s="347"/>
      <c r="DTV1433" s="347"/>
      <c r="DTW1433" s="347"/>
      <c r="DTX1433" s="347"/>
      <c r="DTY1433" s="347"/>
      <c r="DTZ1433" s="347"/>
      <c r="DUA1433" s="347"/>
      <c r="DUB1433" s="347"/>
      <c r="DUC1433" s="347"/>
      <c r="DUD1433" s="347"/>
      <c r="DUE1433" s="347"/>
      <c r="DUF1433" s="347"/>
      <c r="DUG1433" s="347"/>
      <c r="DUH1433" s="347"/>
      <c r="DUI1433" s="347"/>
      <c r="DUJ1433" s="347"/>
      <c r="DUK1433" s="347"/>
      <c r="DUL1433" s="347"/>
      <c r="DUM1433" s="347"/>
      <c r="DUN1433" s="347"/>
      <c r="DUO1433" s="347"/>
      <c r="DUP1433" s="347"/>
      <c r="DUQ1433" s="347"/>
      <c r="DUR1433" s="347"/>
      <c r="DUS1433" s="347"/>
      <c r="DUT1433" s="347"/>
      <c r="DUU1433" s="347"/>
      <c r="DUV1433" s="347"/>
      <c r="DUW1433" s="347"/>
      <c r="DUX1433" s="347"/>
      <c r="DUY1433" s="347"/>
      <c r="DUZ1433" s="347"/>
      <c r="DVA1433" s="347"/>
      <c r="DVB1433" s="347"/>
      <c r="DVC1433" s="347"/>
      <c r="DVD1433" s="347"/>
      <c r="DVE1433" s="347"/>
      <c r="DVF1433" s="347"/>
      <c r="DVG1433" s="347"/>
      <c r="DVH1433" s="347"/>
      <c r="DVI1433" s="347"/>
      <c r="DVJ1433" s="347"/>
      <c r="DVK1433" s="347"/>
      <c r="DVL1433" s="347"/>
      <c r="DVM1433" s="347"/>
      <c r="DVN1433" s="347"/>
      <c r="DVO1433" s="347"/>
      <c r="DVP1433" s="347"/>
      <c r="DVQ1433" s="347"/>
      <c r="DVR1433" s="347"/>
      <c r="DVS1433" s="347"/>
      <c r="DVT1433" s="347"/>
      <c r="DVU1433" s="347"/>
      <c r="DVV1433" s="347"/>
      <c r="DVW1433" s="347"/>
      <c r="DVX1433" s="347"/>
      <c r="DVY1433" s="347"/>
      <c r="DVZ1433" s="347"/>
      <c r="DWA1433" s="347"/>
      <c r="DWB1433" s="347"/>
      <c r="DWC1433" s="347"/>
      <c r="DWD1433" s="347"/>
      <c r="DWE1433" s="347"/>
      <c r="DWF1433" s="347"/>
      <c r="DWG1433" s="347"/>
      <c r="DWH1433" s="347"/>
      <c r="DWI1433" s="347"/>
      <c r="DWJ1433" s="347"/>
      <c r="DWK1433" s="347"/>
      <c r="DWL1433" s="347"/>
      <c r="DWM1433" s="347"/>
      <c r="DWN1433" s="347"/>
      <c r="DWO1433" s="347"/>
      <c r="DWP1433" s="347"/>
      <c r="DWQ1433" s="347"/>
      <c r="DWR1433" s="347"/>
      <c r="DWS1433" s="347"/>
      <c r="DWT1433" s="347"/>
      <c r="DWU1433" s="347"/>
      <c r="DWV1433" s="347"/>
      <c r="DWW1433" s="347"/>
      <c r="DWX1433" s="347"/>
      <c r="DWY1433" s="347"/>
      <c r="DWZ1433" s="347"/>
      <c r="DXA1433" s="347"/>
      <c r="DXB1433" s="347"/>
      <c r="DXC1433" s="347"/>
      <c r="DXD1433" s="347"/>
      <c r="DXE1433" s="347"/>
      <c r="DXF1433" s="347"/>
      <c r="DXG1433" s="347"/>
      <c r="DXH1433" s="347"/>
      <c r="DXI1433" s="347"/>
      <c r="DXJ1433" s="347"/>
      <c r="DXK1433" s="347"/>
      <c r="DXL1433" s="347"/>
      <c r="DXM1433" s="347"/>
      <c r="DXN1433" s="347"/>
      <c r="DXO1433" s="347"/>
      <c r="DXP1433" s="347"/>
      <c r="DXQ1433" s="347"/>
      <c r="DXR1433" s="347"/>
      <c r="DXS1433" s="347"/>
      <c r="DXT1433" s="347"/>
      <c r="DXU1433" s="347"/>
      <c r="DXV1433" s="347"/>
      <c r="DXW1433" s="347"/>
      <c r="DXX1433" s="347"/>
      <c r="DXY1433" s="347"/>
      <c r="DXZ1433" s="347"/>
      <c r="DYA1433" s="347"/>
      <c r="DYB1433" s="347"/>
      <c r="DYC1433" s="347"/>
      <c r="DYD1433" s="347"/>
      <c r="DYE1433" s="347"/>
      <c r="DYF1433" s="347"/>
      <c r="DYG1433" s="347"/>
      <c r="DYH1433" s="347"/>
      <c r="DYI1433" s="347"/>
      <c r="DYJ1433" s="347"/>
      <c r="DYK1433" s="347"/>
      <c r="DYL1433" s="347"/>
      <c r="DYM1433" s="347"/>
      <c r="DYN1433" s="347"/>
      <c r="DYO1433" s="347"/>
      <c r="DYP1433" s="347"/>
      <c r="DYQ1433" s="347"/>
      <c r="DYR1433" s="347"/>
      <c r="DYS1433" s="347"/>
      <c r="DYT1433" s="347"/>
      <c r="DYU1433" s="347"/>
      <c r="DYV1433" s="347"/>
      <c r="DYW1433" s="347"/>
      <c r="DYX1433" s="347"/>
      <c r="DYY1433" s="347"/>
      <c r="DYZ1433" s="347"/>
      <c r="DZA1433" s="347"/>
      <c r="DZB1433" s="347"/>
      <c r="DZC1433" s="347"/>
      <c r="DZD1433" s="347"/>
      <c r="DZE1433" s="347"/>
      <c r="DZF1433" s="347"/>
      <c r="DZG1433" s="347"/>
      <c r="DZH1433" s="347"/>
      <c r="DZI1433" s="347"/>
      <c r="DZJ1433" s="347"/>
      <c r="DZK1433" s="347"/>
      <c r="DZL1433" s="347"/>
      <c r="DZM1433" s="347"/>
      <c r="DZN1433" s="347"/>
      <c r="DZO1433" s="347"/>
      <c r="DZP1433" s="347"/>
      <c r="DZQ1433" s="347"/>
      <c r="DZR1433" s="347"/>
      <c r="DZS1433" s="347"/>
      <c r="DZT1433" s="347"/>
      <c r="DZU1433" s="347"/>
      <c r="DZV1433" s="347"/>
      <c r="DZW1433" s="347"/>
      <c r="DZX1433" s="347"/>
      <c r="DZY1433" s="347"/>
      <c r="DZZ1433" s="347"/>
      <c r="EAA1433" s="347"/>
      <c r="EAB1433" s="347"/>
      <c r="EAC1433" s="347"/>
      <c r="EAD1433" s="347"/>
      <c r="EAE1433" s="347"/>
      <c r="EAF1433" s="347"/>
      <c r="EAG1433" s="347"/>
      <c r="EAH1433" s="347"/>
      <c r="EAI1433" s="347"/>
      <c r="EAJ1433" s="347"/>
      <c r="EAK1433" s="347"/>
      <c r="EAL1433" s="347"/>
      <c r="EAM1433" s="347"/>
      <c r="EAN1433" s="347"/>
      <c r="EAO1433" s="347"/>
      <c r="EAP1433" s="347"/>
      <c r="EAQ1433" s="347"/>
      <c r="EAR1433" s="347"/>
      <c r="EAS1433" s="347"/>
      <c r="EAT1433" s="347"/>
      <c r="EAU1433" s="347"/>
      <c r="EAV1433" s="347"/>
      <c r="EAW1433" s="347"/>
      <c r="EAX1433" s="347"/>
      <c r="EAY1433" s="347"/>
      <c r="EAZ1433" s="347"/>
      <c r="EBA1433" s="347"/>
      <c r="EBB1433" s="347"/>
      <c r="EBC1433" s="347"/>
      <c r="EBD1433" s="347"/>
      <c r="EBE1433" s="347"/>
      <c r="EBF1433" s="347"/>
      <c r="EBG1433" s="347"/>
      <c r="EBH1433" s="347"/>
      <c r="EBI1433" s="347"/>
      <c r="EBJ1433" s="347"/>
      <c r="EBK1433" s="347"/>
      <c r="EBL1433" s="347"/>
      <c r="EBM1433" s="347"/>
      <c r="EBN1433" s="347"/>
      <c r="EBO1433" s="347"/>
      <c r="EBP1433" s="347"/>
      <c r="EBQ1433" s="347"/>
      <c r="EBR1433" s="347"/>
      <c r="EBS1433" s="347"/>
      <c r="EBT1433" s="347"/>
      <c r="EBU1433" s="347"/>
      <c r="EBV1433" s="347"/>
      <c r="EBW1433" s="347"/>
      <c r="EBX1433" s="347"/>
      <c r="EBY1433" s="347"/>
      <c r="EBZ1433" s="347"/>
      <c r="ECA1433" s="347"/>
      <c r="ECB1433" s="347"/>
      <c r="ECC1433" s="347"/>
      <c r="ECD1433" s="347"/>
      <c r="ECE1433" s="347"/>
      <c r="ECF1433" s="347"/>
      <c r="ECG1433" s="347"/>
      <c r="ECH1433" s="347"/>
      <c r="ECI1433" s="347"/>
      <c r="ECJ1433" s="347"/>
      <c r="ECK1433" s="347"/>
      <c r="ECL1433" s="347"/>
      <c r="ECM1433" s="347"/>
      <c r="ECN1433" s="347"/>
      <c r="ECO1433" s="347"/>
      <c r="ECP1433" s="347"/>
      <c r="ECQ1433" s="347"/>
      <c r="ECR1433" s="347"/>
      <c r="ECS1433" s="347"/>
      <c r="ECT1433" s="347"/>
      <c r="ECU1433" s="347"/>
      <c r="ECV1433" s="347"/>
      <c r="ECW1433" s="347"/>
      <c r="ECX1433" s="347"/>
      <c r="ECY1433" s="347"/>
      <c r="ECZ1433" s="347"/>
      <c r="EDA1433" s="347"/>
      <c r="EDB1433" s="347"/>
      <c r="EDC1433" s="347"/>
      <c r="EDD1433" s="347"/>
      <c r="EDE1433" s="347"/>
      <c r="EDF1433" s="347"/>
      <c r="EDG1433" s="347"/>
      <c r="EDH1433" s="347"/>
      <c r="EDI1433" s="347"/>
      <c r="EDJ1433" s="347"/>
      <c r="EDK1433" s="347"/>
      <c r="EDL1433" s="347"/>
      <c r="EDM1433" s="347"/>
      <c r="EDN1433" s="347"/>
      <c r="EDO1433" s="347"/>
      <c r="EDP1433" s="347"/>
      <c r="EDQ1433" s="347"/>
      <c r="EDR1433" s="347"/>
      <c r="EDS1433" s="347"/>
      <c r="EDT1433" s="347"/>
      <c r="EDU1433" s="347"/>
      <c r="EDV1433" s="347"/>
      <c r="EDW1433" s="347"/>
      <c r="EDX1433" s="347"/>
      <c r="EDY1433" s="347"/>
      <c r="EDZ1433" s="347"/>
      <c r="EEA1433" s="347"/>
      <c r="EEB1433" s="347"/>
      <c r="EEC1433" s="347"/>
      <c r="EED1433" s="347"/>
      <c r="EEE1433" s="347"/>
      <c r="EEF1433" s="347"/>
      <c r="EEG1433" s="347"/>
      <c r="EEH1433" s="347"/>
      <c r="EEI1433" s="347"/>
      <c r="EEJ1433" s="347"/>
      <c r="EEK1433" s="347"/>
      <c r="EEL1433" s="347"/>
      <c r="EEM1433" s="347"/>
      <c r="EEN1433" s="347"/>
      <c r="EEO1433" s="347"/>
      <c r="EEP1433" s="347"/>
      <c r="EEQ1433" s="347"/>
      <c r="EER1433" s="347"/>
      <c r="EES1433" s="347"/>
      <c r="EET1433" s="347"/>
      <c r="EEU1433" s="347"/>
      <c r="EEV1433" s="347"/>
      <c r="EEW1433" s="347"/>
      <c r="EEX1433" s="347"/>
      <c r="EEY1433" s="347"/>
      <c r="EEZ1433" s="347"/>
      <c r="EFA1433" s="347"/>
      <c r="EFB1433" s="347"/>
      <c r="EFC1433" s="347"/>
      <c r="EFD1433" s="347"/>
      <c r="EFE1433" s="347"/>
      <c r="EFF1433" s="347"/>
      <c r="EFG1433" s="347"/>
      <c r="EFH1433" s="347"/>
      <c r="EFI1433" s="347"/>
      <c r="EFJ1433" s="347"/>
      <c r="EFK1433" s="347"/>
      <c r="EFL1433" s="347"/>
      <c r="EFM1433" s="347"/>
      <c r="EFN1433" s="347"/>
      <c r="EFO1433" s="347"/>
      <c r="EFP1433" s="347"/>
      <c r="EFQ1433" s="347"/>
      <c r="EFR1433" s="347"/>
      <c r="EFS1433" s="347"/>
      <c r="EFT1433" s="347"/>
      <c r="EFU1433" s="347"/>
      <c r="EFV1433" s="347"/>
      <c r="EFW1433" s="347"/>
      <c r="EFX1433" s="347"/>
      <c r="EFY1433" s="347"/>
      <c r="EFZ1433" s="347"/>
      <c r="EGA1433" s="347"/>
      <c r="EGB1433" s="347"/>
      <c r="EGC1433" s="347"/>
      <c r="EGD1433" s="347"/>
      <c r="EGE1433" s="347"/>
      <c r="EGF1433" s="347"/>
      <c r="EGG1433" s="347"/>
      <c r="EGH1433" s="347"/>
      <c r="EGI1433" s="347"/>
      <c r="EGJ1433" s="347"/>
      <c r="EGK1433" s="347"/>
      <c r="EGL1433" s="347"/>
      <c r="EGM1433" s="347"/>
      <c r="EGN1433" s="347"/>
      <c r="EGO1433" s="347"/>
      <c r="EGP1433" s="347"/>
      <c r="EGQ1433" s="347"/>
      <c r="EGR1433" s="347"/>
      <c r="EGS1433" s="347"/>
      <c r="EGT1433" s="347"/>
      <c r="EGU1433" s="347"/>
      <c r="EGV1433" s="347"/>
      <c r="EGW1433" s="347"/>
      <c r="EGX1433" s="347"/>
      <c r="EGY1433" s="347"/>
      <c r="EGZ1433" s="347"/>
      <c r="EHA1433" s="347"/>
      <c r="EHB1433" s="347"/>
      <c r="EHC1433" s="347"/>
      <c r="EHD1433" s="347"/>
      <c r="EHE1433" s="347"/>
      <c r="EHF1433" s="347"/>
      <c r="EHG1433" s="347"/>
      <c r="EHH1433" s="347"/>
      <c r="EHI1433" s="347"/>
      <c r="EHJ1433" s="347"/>
      <c r="EHK1433" s="347"/>
      <c r="EHL1433" s="347"/>
      <c r="EHM1433" s="347"/>
      <c r="EHN1433" s="347"/>
      <c r="EHO1433" s="347"/>
      <c r="EHP1433" s="347"/>
      <c r="EHQ1433" s="347"/>
      <c r="EHR1433" s="347"/>
      <c r="EHS1433" s="347"/>
      <c r="EHT1433" s="347"/>
      <c r="EHU1433" s="347"/>
      <c r="EHV1433" s="347"/>
      <c r="EHW1433" s="347"/>
      <c r="EHX1433" s="347"/>
      <c r="EHY1433" s="347"/>
      <c r="EHZ1433" s="347"/>
      <c r="EIA1433" s="347"/>
      <c r="EIB1433" s="347"/>
      <c r="EIC1433" s="347"/>
      <c r="EID1433" s="347"/>
      <c r="EIE1433" s="347"/>
      <c r="EIF1433" s="347"/>
      <c r="EIG1433" s="347"/>
      <c r="EIH1433" s="347"/>
      <c r="EII1433" s="347"/>
      <c r="EIJ1433" s="347"/>
      <c r="EIK1433" s="347"/>
      <c r="EIL1433" s="347"/>
      <c r="EIM1433" s="347"/>
      <c r="EIN1433" s="347"/>
      <c r="EIO1433" s="347"/>
      <c r="EIP1433" s="347"/>
      <c r="EIQ1433" s="347"/>
      <c r="EIR1433" s="347"/>
      <c r="EIS1433" s="347"/>
      <c r="EIT1433" s="347"/>
      <c r="EIU1433" s="347"/>
      <c r="EIV1433" s="347"/>
      <c r="EIW1433" s="347"/>
      <c r="EIX1433" s="347"/>
      <c r="EIY1433" s="347"/>
      <c r="EIZ1433" s="347"/>
      <c r="EJA1433" s="347"/>
      <c r="EJB1433" s="347"/>
      <c r="EJC1433" s="347"/>
      <c r="EJD1433" s="347"/>
      <c r="EJE1433" s="347"/>
      <c r="EJF1433" s="347"/>
      <c r="EJG1433" s="347"/>
      <c r="EJH1433" s="347"/>
      <c r="EJI1433" s="347"/>
      <c r="EJJ1433" s="347"/>
      <c r="EJK1433" s="347"/>
      <c r="EJL1433" s="347"/>
      <c r="EJM1433" s="347"/>
      <c r="EJN1433" s="347"/>
      <c r="EJO1433" s="347"/>
      <c r="EJP1433" s="347"/>
      <c r="EJQ1433" s="347"/>
      <c r="EJR1433" s="347"/>
      <c r="EJS1433" s="347"/>
      <c r="EJT1433" s="347"/>
      <c r="EJU1433" s="347"/>
      <c r="EJV1433" s="347"/>
      <c r="EJW1433" s="347"/>
      <c r="EJX1433" s="347"/>
      <c r="EJY1433" s="347"/>
      <c r="EJZ1433" s="347"/>
      <c r="EKA1433" s="347"/>
      <c r="EKB1433" s="347"/>
      <c r="EKC1433" s="347"/>
      <c r="EKD1433" s="347"/>
      <c r="EKE1433" s="347"/>
      <c r="EKF1433" s="347"/>
      <c r="EKG1433" s="347"/>
      <c r="EKH1433" s="347"/>
      <c r="EKI1433" s="347"/>
      <c r="EKJ1433" s="347"/>
      <c r="EKK1433" s="347"/>
      <c r="EKL1433" s="347"/>
      <c r="EKM1433" s="347"/>
      <c r="EKN1433" s="347"/>
      <c r="EKO1433" s="347"/>
      <c r="EKP1433" s="347"/>
      <c r="EKQ1433" s="347"/>
      <c r="EKR1433" s="347"/>
      <c r="EKS1433" s="347"/>
      <c r="EKT1433" s="347"/>
      <c r="EKU1433" s="347"/>
      <c r="EKV1433" s="347"/>
      <c r="EKW1433" s="347"/>
      <c r="EKX1433" s="347"/>
      <c r="EKY1433" s="347"/>
      <c r="EKZ1433" s="347"/>
      <c r="ELA1433" s="347"/>
      <c r="ELB1433" s="347"/>
      <c r="ELC1433" s="347"/>
      <c r="ELD1433" s="347"/>
      <c r="ELE1433" s="347"/>
      <c r="ELF1433" s="347"/>
      <c r="ELG1433" s="347"/>
      <c r="ELH1433" s="347"/>
      <c r="ELI1433" s="347"/>
      <c r="ELJ1433" s="347"/>
      <c r="ELK1433" s="347"/>
      <c r="ELL1433" s="347"/>
      <c r="ELM1433" s="347"/>
      <c r="ELN1433" s="347"/>
      <c r="ELO1433" s="347"/>
      <c r="ELP1433" s="347"/>
      <c r="ELQ1433" s="347"/>
      <c r="ELR1433" s="347"/>
      <c r="ELS1433" s="347"/>
      <c r="ELT1433" s="347"/>
      <c r="ELU1433" s="347"/>
      <c r="ELV1433" s="347"/>
      <c r="ELW1433" s="347"/>
      <c r="ELX1433" s="347"/>
      <c r="ELY1433" s="347"/>
      <c r="ELZ1433" s="347"/>
      <c r="EMA1433" s="347"/>
      <c r="EMB1433" s="347"/>
      <c r="EMC1433" s="347"/>
      <c r="EMD1433" s="347"/>
      <c r="EME1433" s="347"/>
      <c r="EMF1433" s="347"/>
      <c r="EMG1433" s="347"/>
      <c r="EMH1433" s="347"/>
      <c r="EMI1433" s="347"/>
      <c r="EMJ1433" s="347"/>
      <c r="EMK1433" s="347"/>
      <c r="EML1433" s="347"/>
      <c r="EMM1433" s="347"/>
      <c r="EMN1433" s="347"/>
      <c r="EMO1433" s="347"/>
      <c r="EMP1433" s="347"/>
      <c r="EMQ1433" s="347"/>
      <c r="EMR1433" s="347"/>
      <c r="EMS1433" s="347"/>
      <c r="EMT1433" s="347"/>
      <c r="EMU1433" s="347"/>
      <c r="EMV1433" s="347"/>
      <c r="EMW1433" s="347"/>
      <c r="EMX1433" s="347"/>
      <c r="EMY1433" s="347"/>
      <c r="EMZ1433" s="347"/>
      <c r="ENA1433" s="347"/>
      <c r="ENB1433" s="347"/>
      <c r="ENC1433" s="347"/>
      <c r="END1433" s="347"/>
      <c r="ENE1433" s="347"/>
      <c r="ENF1433" s="347"/>
      <c r="ENG1433" s="347"/>
      <c r="ENH1433" s="347"/>
      <c r="ENI1433" s="347"/>
      <c r="ENJ1433" s="347"/>
      <c r="ENK1433" s="347"/>
      <c r="ENL1433" s="347"/>
      <c r="ENM1433" s="347"/>
      <c r="ENN1433" s="347"/>
      <c r="ENO1433" s="347"/>
      <c r="ENP1433" s="347"/>
      <c r="ENQ1433" s="347"/>
      <c r="ENR1433" s="347"/>
      <c r="ENS1433" s="347"/>
      <c r="ENT1433" s="347"/>
      <c r="ENU1433" s="347"/>
      <c r="ENV1433" s="347"/>
      <c r="ENW1433" s="347"/>
      <c r="ENX1433" s="347"/>
      <c r="ENY1433" s="347"/>
      <c r="ENZ1433" s="347"/>
      <c r="EOA1433" s="347"/>
      <c r="EOB1433" s="347"/>
      <c r="EOC1433" s="347"/>
      <c r="EOD1433" s="347"/>
      <c r="EOE1433" s="347"/>
      <c r="EOF1433" s="347"/>
      <c r="EOG1433" s="347"/>
      <c r="EOH1433" s="347"/>
      <c r="EOI1433" s="347"/>
      <c r="EOJ1433" s="347"/>
      <c r="EOK1433" s="347"/>
      <c r="EOL1433" s="347"/>
      <c r="EOM1433" s="347"/>
      <c r="EON1433" s="347"/>
      <c r="EOO1433" s="347"/>
      <c r="EOP1433" s="347"/>
      <c r="EOQ1433" s="347"/>
      <c r="EOR1433" s="347"/>
      <c r="EOS1433" s="347"/>
      <c r="EOT1433" s="347"/>
      <c r="EOU1433" s="347"/>
      <c r="EOV1433" s="347"/>
      <c r="EOW1433" s="347"/>
      <c r="EOX1433" s="347"/>
      <c r="EOY1433" s="347"/>
      <c r="EOZ1433" s="347"/>
      <c r="EPA1433" s="347"/>
      <c r="EPB1433" s="347"/>
      <c r="EPC1433" s="347"/>
      <c r="EPD1433" s="347"/>
      <c r="EPE1433" s="347"/>
      <c r="EPF1433" s="347"/>
      <c r="EPG1433" s="347"/>
      <c r="EPH1433" s="347"/>
      <c r="EPI1433" s="347"/>
      <c r="EPJ1433" s="347"/>
      <c r="EPK1433" s="347"/>
      <c r="EPL1433" s="347"/>
      <c r="EPM1433" s="347"/>
      <c r="EPN1433" s="347"/>
      <c r="EPO1433" s="347"/>
      <c r="EPP1433" s="347"/>
      <c r="EPQ1433" s="347"/>
      <c r="EPR1433" s="347"/>
      <c r="EPS1433" s="347"/>
      <c r="EPT1433" s="347"/>
      <c r="EPU1433" s="347"/>
      <c r="EPV1433" s="347"/>
      <c r="EPW1433" s="347"/>
      <c r="EPX1433" s="347"/>
      <c r="EPY1433" s="347"/>
      <c r="EPZ1433" s="347"/>
      <c r="EQA1433" s="347"/>
      <c r="EQB1433" s="347"/>
      <c r="EQC1433" s="347"/>
      <c r="EQD1433" s="347"/>
      <c r="EQE1433" s="347"/>
      <c r="EQF1433" s="347"/>
      <c r="EQG1433" s="347"/>
      <c r="EQH1433" s="347"/>
      <c r="EQI1433" s="347"/>
      <c r="EQJ1433" s="347"/>
      <c r="EQK1433" s="347"/>
      <c r="EQL1433" s="347"/>
      <c r="EQM1433" s="347"/>
      <c r="EQN1433" s="347"/>
      <c r="EQO1433" s="347"/>
      <c r="EQP1433" s="347"/>
      <c r="EQQ1433" s="347"/>
      <c r="EQR1433" s="347"/>
      <c r="EQS1433" s="347"/>
      <c r="EQT1433" s="347"/>
      <c r="EQU1433" s="347"/>
      <c r="EQV1433" s="347"/>
      <c r="EQW1433" s="347"/>
      <c r="EQX1433" s="347"/>
      <c r="EQY1433" s="347"/>
      <c r="EQZ1433" s="347"/>
      <c r="ERA1433" s="347"/>
      <c r="ERB1433" s="347"/>
      <c r="ERC1433" s="347"/>
      <c r="ERD1433" s="347"/>
      <c r="ERE1433" s="347"/>
      <c r="ERF1433" s="347"/>
      <c r="ERG1433" s="347"/>
      <c r="ERH1433" s="347"/>
      <c r="ERI1433" s="347"/>
      <c r="ERJ1433" s="347"/>
      <c r="ERK1433" s="347"/>
      <c r="ERL1433" s="347"/>
      <c r="ERM1433" s="347"/>
      <c r="ERN1433" s="347"/>
      <c r="ERO1433" s="347"/>
      <c r="ERP1433" s="347"/>
      <c r="ERQ1433" s="347"/>
      <c r="ERR1433" s="347"/>
      <c r="ERS1433" s="347"/>
      <c r="ERT1433" s="347"/>
      <c r="ERU1433" s="347"/>
      <c r="ERV1433" s="347"/>
      <c r="ERW1433" s="347"/>
      <c r="ERX1433" s="347"/>
      <c r="ERY1433" s="347"/>
      <c r="ERZ1433" s="347"/>
      <c r="ESA1433" s="347"/>
      <c r="ESB1433" s="347"/>
      <c r="ESC1433" s="347"/>
      <c r="ESD1433" s="347"/>
      <c r="ESE1433" s="347"/>
      <c r="ESF1433" s="347"/>
      <c r="ESG1433" s="347"/>
      <c r="ESH1433" s="347"/>
      <c r="ESI1433" s="347"/>
      <c r="ESJ1433" s="347"/>
      <c r="ESK1433" s="347"/>
      <c r="ESL1433" s="347"/>
      <c r="ESM1433" s="347"/>
      <c r="ESN1433" s="347"/>
      <c r="ESO1433" s="347"/>
      <c r="ESP1433" s="347"/>
      <c r="ESQ1433" s="347"/>
      <c r="ESR1433" s="347"/>
      <c r="ESS1433" s="347"/>
      <c r="EST1433" s="347"/>
      <c r="ESU1433" s="347"/>
      <c r="ESV1433" s="347"/>
      <c r="ESW1433" s="347"/>
      <c r="ESX1433" s="347"/>
      <c r="ESY1433" s="347"/>
      <c r="ESZ1433" s="347"/>
      <c r="ETA1433" s="347"/>
      <c r="ETB1433" s="347"/>
      <c r="ETC1433" s="347"/>
      <c r="ETD1433" s="347"/>
      <c r="ETE1433" s="347"/>
      <c r="ETF1433" s="347"/>
      <c r="ETG1433" s="347"/>
      <c r="ETH1433" s="347"/>
      <c r="ETI1433" s="347"/>
      <c r="ETJ1433" s="347"/>
      <c r="ETK1433" s="347"/>
      <c r="ETL1433" s="347"/>
      <c r="ETM1433" s="347"/>
      <c r="ETN1433" s="347"/>
      <c r="ETO1433" s="347"/>
      <c r="ETP1433" s="347"/>
      <c r="ETQ1433" s="347"/>
      <c r="ETR1433" s="347"/>
      <c r="ETS1433" s="347"/>
      <c r="ETT1433" s="347"/>
      <c r="ETU1433" s="347"/>
      <c r="ETV1433" s="347"/>
      <c r="ETW1433" s="347"/>
      <c r="ETX1433" s="347"/>
      <c r="ETY1433" s="347"/>
      <c r="ETZ1433" s="347"/>
      <c r="EUA1433" s="347"/>
      <c r="EUB1433" s="347"/>
      <c r="EUC1433" s="347"/>
      <c r="EUD1433" s="347"/>
      <c r="EUE1433" s="347"/>
      <c r="EUF1433" s="347"/>
      <c r="EUG1433" s="347"/>
      <c r="EUH1433" s="347"/>
      <c r="EUI1433" s="347"/>
      <c r="EUJ1433" s="347"/>
      <c r="EUK1433" s="347"/>
      <c r="EUL1433" s="347"/>
      <c r="EUM1433" s="347"/>
      <c r="EUN1433" s="347"/>
      <c r="EUO1433" s="347"/>
      <c r="EUP1433" s="347"/>
      <c r="EUQ1433" s="347"/>
      <c r="EUR1433" s="347"/>
      <c r="EUS1433" s="347"/>
      <c r="EUT1433" s="347"/>
      <c r="EUU1433" s="347"/>
      <c r="EUV1433" s="347"/>
      <c r="EUW1433" s="347"/>
      <c r="EUX1433" s="347"/>
      <c r="EUY1433" s="347"/>
      <c r="EUZ1433" s="347"/>
      <c r="EVA1433" s="347"/>
      <c r="EVB1433" s="347"/>
      <c r="EVC1433" s="347"/>
      <c r="EVD1433" s="347"/>
      <c r="EVE1433" s="347"/>
      <c r="EVF1433" s="347"/>
      <c r="EVG1433" s="347"/>
      <c r="EVH1433" s="347"/>
      <c r="EVI1433" s="347"/>
      <c r="EVJ1433" s="347"/>
      <c r="EVK1433" s="347"/>
      <c r="EVL1433" s="347"/>
      <c r="EVM1433" s="347"/>
      <c r="EVN1433" s="347"/>
      <c r="EVO1433" s="347"/>
      <c r="EVP1433" s="347"/>
      <c r="EVQ1433" s="347"/>
      <c r="EVR1433" s="347"/>
      <c r="EVS1433" s="347"/>
      <c r="EVT1433" s="347"/>
      <c r="EVU1433" s="347"/>
      <c r="EVV1433" s="347"/>
      <c r="EVW1433" s="347"/>
      <c r="EVX1433" s="347"/>
      <c r="EVY1433" s="347"/>
      <c r="EVZ1433" s="347"/>
      <c r="EWA1433" s="347"/>
      <c r="EWB1433" s="347"/>
      <c r="EWC1433" s="347"/>
      <c r="EWD1433" s="347"/>
      <c r="EWE1433" s="347"/>
      <c r="EWF1433" s="347"/>
      <c r="EWG1433" s="347"/>
      <c r="EWH1433" s="347"/>
      <c r="EWI1433" s="347"/>
      <c r="EWJ1433" s="347"/>
      <c r="EWK1433" s="347"/>
      <c r="EWL1433" s="347"/>
      <c r="EWM1433" s="347"/>
      <c r="EWN1433" s="347"/>
      <c r="EWO1433" s="347"/>
      <c r="EWP1433" s="347"/>
      <c r="EWQ1433" s="347"/>
      <c r="EWR1433" s="347"/>
      <c r="EWS1433" s="347"/>
      <c r="EWT1433" s="347"/>
      <c r="EWU1433" s="347"/>
      <c r="EWV1433" s="347"/>
      <c r="EWW1433" s="347"/>
      <c r="EWX1433" s="347"/>
      <c r="EWY1433" s="347"/>
      <c r="EWZ1433" s="347"/>
      <c r="EXA1433" s="347"/>
      <c r="EXB1433" s="347"/>
      <c r="EXC1433" s="347"/>
      <c r="EXD1433" s="347"/>
      <c r="EXE1433" s="347"/>
      <c r="EXF1433" s="347"/>
      <c r="EXG1433" s="347"/>
      <c r="EXH1433" s="347"/>
      <c r="EXI1433" s="347"/>
      <c r="EXJ1433" s="347"/>
      <c r="EXK1433" s="347"/>
      <c r="EXL1433" s="347"/>
      <c r="EXM1433" s="347"/>
      <c r="EXN1433" s="347"/>
      <c r="EXO1433" s="347"/>
      <c r="EXP1433" s="347"/>
      <c r="EXQ1433" s="347"/>
      <c r="EXR1433" s="347"/>
      <c r="EXS1433" s="347"/>
      <c r="EXT1433" s="347"/>
      <c r="EXU1433" s="347"/>
      <c r="EXV1433" s="347"/>
      <c r="EXW1433" s="347"/>
      <c r="EXX1433" s="347"/>
      <c r="EXY1433" s="347"/>
      <c r="EXZ1433" s="347"/>
      <c r="EYA1433" s="347"/>
      <c r="EYB1433" s="347"/>
      <c r="EYC1433" s="347"/>
      <c r="EYD1433" s="347"/>
      <c r="EYE1433" s="347"/>
      <c r="EYF1433" s="347"/>
      <c r="EYG1433" s="347"/>
      <c r="EYH1433" s="347"/>
      <c r="EYI1433" s="347"/>
      <c r="EYJ1433" s="347"/>
      <c r="EYK1433" s="347"/>
      <c r="EYL1433" s="347"/>
      <c r="EYM1433" s="347"/>
      <c r="EYN1433" s="347"/>
      <c r="EYO1433" s="347"/>
      <c r="EYP1433" s="347"/>
      <c r="EYQ1433" s="347"/>
      <c r="EYR1433" s="347"/>
      <c r="EYS1433" s="347"/>
      <c r="EYT1433" s="347"/>
      <c r="EYU1433" s="347"/>
      <c r="EYV1433" s="347"/>
      <c r="EYW1433" s="347"/>
      <c r="EYX1433" s="347"/>
      <c r="EYY1433" s="347"/>
      <c r="EYZ1433" s="347"/>
      <c r="EZA1433" s="347"/>
      <c r="EZB1433" s="347"/>
      <c r="EZC1433" s="347"/>
      <c r="EZD1433" s="347"/>
      <c r="EZE1433" s="347"/>
      <c r="EZF1433" s="347"/>
      <c r="EZG1433" s="347"/>
      <c r="EZH1433" s="347"/>
      <c r="EZI1433" s="347"/>
      <c r="EZJ1433" s="347"/>
      <c r="EZK1433" s="347"/>
      <c r="EZL1433" s="347"/>
      <c r="EZM1433" s="347"/>
      <c r="EZN1433" s="347"/>
      <c r="EZO1433" s="347"/>
      <c r="EZP1433" s="347"/>
      <c r="EZQ1433" s="347"/>
      <c r="EZR1433" s="347"/>
      <c r="EZS1433" s="347"/>
      <c r="EZT1433" s="347"/>
      <c r="EZU1433" s="347"/>
      <c r="EZV1433" s="347"/>
      <c r="EZW1433" s="347"/>
      <c r="EZX1433" s="347"/>
      <c r="EZY1433" s="347"/>
      <c r="EZZ1433" s="347"/>
      <c r="FAA1433" s="347"/>
      <c r="FAB1433" s="347"/>
      <c r="FAC1433" s="347"/>
      <c r="FAD1433" s="347"/>
      <c r="FAE1433" s="347"/>
      <c r="FAF1433" s="347"/>
      <c r="FAG1433" s="347"/>
      <c r="FAH1433" s="347"/>
      <c r="FAI1433" s="347"/>
      <c r="FAJ1433" s="347"/>
      <c r="FAK1433" s="347"/>
      <c r="FAL1433" s="347"/>
      <c r="FAM1433" s="347"/>
      <c r="FAN1433" s="347"/>
      <c r="FAO1433" s="347"/>
      <c r="FAP1433" s="347"/>
      <c r="FAQ1433" s="347"/>
      <c r="FAR1433" s="347"/>
      <c r="FAS1433" s="347"/>
      <c r="FAT1433" s="347"/>
      <c r="FAU1433" s="347"/>
      <c r="FAV1433" s="347"/>
      <c r="FAW1433" s="347"/>
      <c r="FAX1433" s="347"/>
      <c r="FAY1433" s="347"/>
      <c r="FAZ1433" s="347"/>
      <c r="FBA1433" s="347"/>
      <c r="FBB1433" s="347"/>
      <c r="FBC1433" s="347"/>
      <c r="FBD1433" s="347"/>
      <c r="FBE1433" s="347"/>
      <c r="FBF1433" s="347"/>
      <c r="FBG1433" s="347"/>
      <c r="FBH1433" s="347"/>
      <c r="FBI1433" s="347"/>
      <c r="FBJ1433" s="347"/>
      <c r="FBK1433" s="347"/>
      <c r="FBL1433" s="347"/>
      <c r="FBM1433" s="347"/>
      <c r="FBN1433" s="347"/>
      <c r="FBO1433" s="347"/>
      <c r="FBP1433" s="347"/>
      <c r="FBQ1433" s="347"/>
      <c r="FBR1433" s="347"/>
      <c r="FBS1433" s="347"/>
      <c r="FBT1433" s="347"/>
      <c r="FBU1433" s="347"/>
      <c r="FBV1433" s="347"/>
      <c r="FBW1433" s="347"/>
      <c r="FBX1433" s="347"/>
      <c r="FBY1433" s="347"/>
      <c r="FBZ1433" s="347"/>
      <c r="FCA1433" s="347"/>
      <c r="FCB1433" s="347"/>
      <c r="FCC1433" s="347"/>
      <c r="FCD1433" s="347"/>
      <c r="FCE1433" s="347"/>
      <c r="FCF1433" s="347"/>
      <c r="FCG1433" s="347"/>
      <c r="FCH1433" s="347"/>
      <c r="FCI1433" s="347"/>
      <c r="FCJ1433" s="347"/>
      <c r="FCK1433" s="347"/>
      <c r="FCL1433" s="347"/>
      <c r="FCM1433" s="347"/>
      <c r="FCN1433" s="347"/>
      <c r="FCO1433" s="347"/>
      <c r="FCP1433" s="347"/>
      <c r="FCQ1433" s="347"/>
      <c r="FCR1433" s="347"/>
      <c r="FCS1433" s="347"/>
      <c r="FCT1433" s="347"/>
      <c r="FCU1433" s="347"/>
      <c r="FCV1433" s="347"/>
      <c r="FCW1433" s="347"/>
      <c r="FCX1433" s="347"/>
      <c r="FCY1433" s="347"/>
      <c r="FCZ1433" s="347"/>
      <c r="FDA1433" s="347"/>
      <c r="FDB1433" s="347"/>
      <c r="FDC1433" s="347"/>
      <c r="FDD1433" s="347"/>
      <c r="FDE1433" s="347"/>
      <c r="FDF1433" s="347"/>
      <c r="FDG1433" s="347"/>
      <c r="FDH1433" s="347"/>
      <c r="FDI1433" s="347"/>
      <c r="FDJ1433" s="347"/>
      <c r="FDK1433" s="347"/>
      <c r="FDL1433" s="347"/>
      <c r="FDM1433" s="347"/>
      <c r="FDN1433" s="347"/>
      <c r="FDO1433" s="347"/>
      <c r="FDP1433" s="347"/>
      <c r="FDQ1433" s="347"/>
      <c r="FDR1433" s="347"/>
      <c r="FDS1433" s="347"/>
      <c r="FDT1433" s="347"/>
      <c r="FDU1433" s="347"/>
      <c r="FDV1433" s="347"/>
      <c r="FDW1433" s="347"/>
      <c r="FDX1433" s="347"/>
      <c r="FDY1433" s="347"/>
      <c r="FDZ1433" s="347"/>
      <c r="FEA1433" s="347"/>
      <c r="FEB1433" s="347"/>
      <c r="FEC1433" s="347"/>
      <c r="FED1433" s="347"/>
      <c r="FEE1433" s="347"/>
      <c r="FEF1433" s="347"/>
      <c r="FEG1433" s="347"/>
      <c r="FEH1433" s="347"/>
      <c r="FEI1433" s="347"/>
      <c r="FEJ1433" s="347"/>
      <c r="FEK1433" s="347"/>
      <c r="FEL1433" s="347"/>
      <c r="FEM1433" s="347"/>
      <c r="FEN1433" s="347"/>
      <c r="FEO1433" s="347"/>
      <c r="FEP1433" s="347"/>
      <c r="FEQ1433" s="347"/>
      <c r="FER1433" s="347"/>
      <c r="FES1433" s="347"/>
      <c r="FET1433" s="347"/>
      <c r="FEU1433" s="347"/>
      <c r="FEV1433" s="347"/>
      <c r="FEW1433" s="347"/>
      <c r="FEX1433" s="347"/>
      <c r="FEY1433" s="347"/>
      <c r="FEZ1433" s="347"/>
      <c r="FFA1433" s="347"/>
      <c r="FFB1433" s="347"/>
      <c r="FFC1433" s="347"/>
      <c r="FFD1433" s="347"/>
      <c r="FFE1433" s="347"/>
      <c r="FFF1433" s="347"/>
      <c r="FFG1433" s="347"/>
      <c r="FFH1433" s="347"/>
      <c r="FFI1433" s="347"/>
      <c r="FFJ1433" s="347"/>
      <c r="FFK1433" s="347"/>
      <c r="FFL1433" s="347"/>
      <c r="FFM1433" s="347"/>
      <c r="FFN1433" s="347"/>
      <c r="FFO1433" s="347"/>
      <c r="FFP1433" s="347"/>
      <c r="FFQ1433" s="347"/>
      <c r="FFR1433" s="347"/>
      <c r="FFS1433" s="347"/>
      <c r="FFT1433" s="347"/>
      <c r="FFU1433" s="347"/>
      <c r="FFV1433" s="347"/>
      <c r="FFW1433" s="347"/>
      <c r="FFX1433" s="347"/>
      <c r="FFY1433" s="347"/>
      <c r="FFZ1433" s="347"/>
      <c r="FGA1433" s="347"/>
      <c r="FGB1433" s="347"/>
      <c r="FGC1433" s="347"/>
      <c r="FGD1433" s="347"/>
      <c r="FGE1433" s="347"/>
      <c r="FGF1433" s="347"/>
      <c r="FGG1433" s="347"/>
      <c r="FGH1433" s="347"/>
      <c r="FGI1433" s="347"/>
      <c r="FGJ1433" s="347"/>
      <c r="FGK1433" s="347"/>
      <c r="FGL1433" s="347"/>
      <c r="FGM1433" s="347"/>
      <c r="FGN1433" s="347"/>
      <c r="FGO1433" s="347"/>
      <c r="FGP1433" s="347"/>
      <c r="FGQ1433" s="347"/>
      <c r="FGR1433" s="347"/>
      <c r="FGS1433" s="347"/>
      <c r="FGT1433" s="347"/>
      <c r="FGU1433" s="347"/>
      <c r="FGV1433" s="347"/>
      <c r="FGW1433" s="347"/>
      <c r="FGX1433" s="347"/>
      <c r="FGY1433" s="347"/>
      <c r="FGZ1433" s="347"/>
      <c r="FHA1433" s="347"/>
      <c r="FHB1433" s="347"/>
      <c r="FHC1433" s="347"/>
      <c r="FHD1433" s="347"/>
      <c r="FHE1433" s="347"/>
      <c r="FHF1433" s="347"/>
      <c r="FHG1433" s="347"/>
      <c r="FHH1433" s="347"/>
      <c r="FHI1433" s="347"/>
      <c r="FHJ1433" s="347"/>
      <c r="FHK1433" s="347"/>
      <c r="FHL1433" s="347"/>
      <c r="FHM1433" s="347"/>
      <c r="FHN1433" s="347"/>
      <c r="FHO1433" s="347"/>
      <c r="FHP1433" s="347"/>
      <c r="FHQ1433" s="347"/>
      <c r="FHR1433" s="347"/>
      <c r="FHS1433" s="347"/>
      <c r="FHT1433" s="347"/>
      <c r="FHU1433" s="347"/>
      <c r="FHV1433" s="347"/>
      <c r="FHW1433" s="347"/>
      <c r="FHX1433" s="347"/>
      <c r="FHY1433" s="347"/>
      <c r="FHZ1433" s="347"/>
      <c r="FIA1433" s="347"/>
      <c r="FIB1433" s="347"/>
      <c r="FIC1433" s="347"/>
      <c r="FID1433" s="347"/>
      <c r="FIE1433" s="347"/>
      <c r="FIF1433" s="347"/>
      <c r="FIG1433" s="347"/>
      <c r="FIH1433" s="347"/>
      <c r="FII1433" s="347"/>
      <c r="FIJ1433" s="347"/>
      <c r="FIK1433" s="347"/>
      <c r="FIL1433" s="347"/>
      <c r="FIM1433" s="347"/>
      <c r="FIN1433" s="347"/>
      <c r="FIO1433" s="347"/>
      <c r="FIP1433" s="347"/>
      <c r="FIQ1433" s="347"/>
      <c r="FIR1433" s="347"/>
      <c r="FIS1433" s="347"/>
      <c r="FIT1433" s="347"/>
      <c r="FIU1433" s="347"/>
      <c r="FIV1433" s="347"/>
      <c r="FIW1433" s="347"/>
      <c r="FIX1433" s="347"/>
      <c r="FIY1433" s="347"/>
      <c r="FIZ1433" s="347"/>
      <c r="FJA1433" s="347"/>
      <c r="FJB1433" s="347"/>
      <c r="FJC1433" s="347"/>
      <c r="FJD1433" s="347"/>
      <c r="FJE1433" s="347"/>
      <c r="FJF1433" s="347"/>
      <c r="FJG1433" s="347"/>
      <c r="FJH1433" s="347"/>
      <c r="FJI1433" s="347"/>
      <c r="FJJ1433" s="347"/>
      <c r="FJK1433" s="347"/>
      <c r="FJL1433" s="347"/>
      <c r="FJM1433" s="347"/>
      <c r="FJN1433" s="347"/>
      <c r="FJO1433" s="347"/>
      <c r="FJP1433" s="347"/>
      <c r="FJQ1433" s="347"/>
      <c r="FJR1433" s="347"/>
      <c r="FJS1433" s="347"/>
      <c r="FJT1433" s="347"/>
      <c r="FJU1433" s="347"/>
      <c r="FJV1433" s="347"/>
      <c r="FJW1433" s="347"/>
      <c r="FJX1433" s="347"/>
      <c r="FJY1433" s="347"/>
      <c r="FJZ1433" s="347"/>
      <c r="FKA1433" s="347"/>
      <c r="FKB1433" s="347"/>
      <c r="FKC1433" s="347"/>
      <c r="FKD1433" s="347"/>
      <c r="FKE1433" s="347"/>
      <c r="FKF1433" s="347"/>
      <c r="FKG1433" s="347"/>
      <c r="FKH1433" s="347"/>
      <c r="FKI1433" s="347"/>
      <c r="FKJ1433" s="347"/>
      <c r="FKK1433" s="347"/>
      <c r="FKL1433" s="347"/>
      <c r="FKM1433" s="347"/>
      <c r="FKN1433" s="347"/>
      <c r="FKO1433" s="347"/>
      <c r="FKP1433" s="347"/>
      <c r="FKQ1433" s="347"/>
      <c r="FKR1433" s="347"/>
      <c r="FKS1433" s="347"/>
      <c r="FKT1433" s="347"/>
      <c r="FKU1433" s="347"/>
      <c r="FKV1433" s="347"/>
      <c r="FKW1433" s="347"/>
      <c r="FKX1433" s="347"/>
      <c r="FKY1433" s="347"/>
      <c r="FKZ1433" s="347"/>
      <c r="FLA1433" s="347"/>
      <c r="FLB1433" s="347"/>
      <c r="FLC1433" s="347"/>
      <c r="FLD1433" s="347"/>
      <c r="FLE1433" s="347"/>
      <c r="FLF1433" s="347"/>
      <c r="FLG1433" s="347"/>
      <c r="FLH1433" s="347"/>
      <c r="FLI1433" s="347"/>
      <c r="FLJ1433" s="347"/>
      <c r="FLK1433" s="347"/>
      <c r="FLL1433" s="347"/>
      <c r="FLM1433" s="347"/>
      <c r="FLN1433" s="347"/>
      <c r="FLO1433" s="347"/>
      <c r="FLP1433" s="347"/>
      <c r="FLQ1433" s="347"/>
      <c r="FLR1433" s="347"/>
      <c r="FLS1433" s="347"/>
      <c r="FLT1433" s="347"/>
      <c r="FLU1433" s="347"/>
      <c r="FLV1433" s="347"/>
      <c r="FLW1433" s="347"/>
      <c r="FLX1433" s="347"/>
      <c r="FLY1433" s="347"/>
      <c r="FLZ1433" s="347"/>
      <c r="FMA1433" s="347"/>
      <c r="FMB1433" s="347"/>
      <c r="FMC1433" s="347"/>
      <c r="FMD1433" s="347"/>
      <c r="FME1433" s="347"/>
      <c r="FMF1433" s="347"/>
      <c r="FMG1433" s="347"/>
      <c r="FMH1433" s="347"/>
      <c r="FMI1433" s="347"/>
      <c r="FMJ1433" s="347"/>
      <c r="FMK1433" s="347"/>
      <c r="FML1433" s="347"/>
      <c r="FMM1433" s="347"/>
      <c r="FMN1433" s="347"/>
      <c r="FMO1433" s="347"/>
      <c r="FMP1433" s="347"/>
      <c r="FMQ1433" s="347"/>
      <c r="FMR1433" s="347"/>
      <c r="FMS1433" s="347"/>
      <c r="FMT1433" s="347"/>
      <c r="FMU1433" s="347"/>
      <c r="FMV1433" s="347"/>
      <c r="FMW1433" s="347"/>
      <c r="FMX1433" s="347"/>
      <c r="FMY1433" s="347"/>
      <c r="FMZ1433" s="347"/>
      <c r="FNA1433" s="347"/>
      <c r="FNB1433" s="347"/>
      <c r="FNC1433" s="347"/>
      <c r="FND1433" s="347"/>
      <c r="FNE1433" s="347"/>
      <c r="FNF1433" s="347"/>
      <c r="FNG1433" s="347"/>
      <c r="FNH1433" s="347"/>
      <c r="FNI1433" s="347"/>
      <c r="FNJ1433" s="347"/>
      <c r="FNK1433" s="347"/>
      <c r="FNL1433" s="347"/>
      <c r="FNM1433" s="347"/>
      <c r="FNN1433" s="347"/>
      <c r="FNO1433" s="347"/>
      <c r="FNP1433" s="347"/>
      <c r="FNQ1433" s="347"/>
      <c r="FNR1433" s="347"/>
      <c r="FNS1433" s="347"/>
      <c r="FNT1433" s="347"/>
      <c r="FNU1433" s="347"/>
      <c r="FNV1433" s="347"/>
      <c r="FNW1433" s="347"/>
      <c r="FNX1433" s="347"/>
      <c r="FNY1433" s="347"/>
      <c r="FNZ1433" s="347"/>
      <c r="FOA1433" s="347"/>
      <c r="FOB1433" s="347"/>
      <c r="FOC1433" s="347"/>
      <c r="FOD1433" s="347"/>
      <c r="FOE1433" s="347"/>
      <c r="FOF1433" s="347"/>
      <c r="FOG1433" s="347"/>
      <c r="FOH1433" s="347"/>
      <c r="FOI1433" s="347"/>
      <c r="FOJ1433" s="347"/>
      <c r="FOK1433" s="347"/>
      <c r="FOL1433" s="347"/>
      <c r="FOM1433" s="347"/>
      <c r="FON1433" s="347"/>
      <c r="FOO1433" s="347"/>
      <c r="FOP1433" s="347"/>
      <c r="FOQ1433" s="347"/>
      <c r="FOR1433" s="347"/>
      <c r="FOS1433" s="347"/>
      <c r="FOT1433" s="347"/>
      <c r="FOU1433" s="347"/>
      <c r="FOV1433" s="347"/>
      <c r="FOW1433" s="347"/>
      <c r="FOX1433" s="347"/>
      <c r="FOY1433" s="347"/>
      <c r="FOZ1433" s="347"/>
      <c r="FPA1433" s="347"/>
      <c r="FPB1433" s="347"/>
      <c r="FPC1433" s="347"/>
      <c r="FPD1433" s="347"/>
      <c r="FPE1433" s="347"/>
      <c r="FPF1433" s="347"/>
      <c r="FPG1433" s="347"/>
      <c r="FPH1433" s="347"/>
      <c r="FPI1433" s="347"/>
      <c r="FPJ1433" s="347"/>
      <c r="FPK1433" s="347"/>
      <c r="FPL1433" s="347"/>
      <c r="FPM1433" s="347"/>
      <c r="FPN1433" s="347"/>
      <c r="FPO1433" s="347"/>
      <c r="FPP1433" s="347"/>
      <c r="FPQ1433" s="347"/>
      <c r="FPR1433" s="347"/>
      <c r="FPS1433" s="347"/>
      <c r="FPT1433" s="347"/>
      <c r="FPU1433" s="347"/>
      <c r="FPV1433" s="347"/>
      <c r="FPW1433" s="347"/>
      <c r="FPX1433" s="347"/>
      <c r="FPY1433" s="347"/>
      <c r="FPZ1433" s="347"/>
      <c r="FQA1433" s="347"/>
      <c r="FQB1433" s="347"/>
      <c r="FQC1433" s="347"/>
      <c r="FQD1433" s="347"/>
      <c r="FQE1433" s="347"/>
      <c r="FQF1433" s="347"/>
      <c r="FQG1433" s="347"/>
      <c r="FQH1433" s="347"/>
      <c r="FQI1433" s="347"/>
      <c r="FQJ1433" s="347"/>
      <c r="FQK1433" s="347"/>
      <c r="FQL1433" s="347"/>
      <c r="FQM1433" s="347"/>
      <c r="FQN1433" s="347"/>
      <c r="FQO1433" s="347"/>
      <c r="FQP1433" s="347"/>
      <c r="FQQ1433" s="347"/>
      <c r="FQR1433" s="347"/>
      <c r="FQS1433" s="347"/>
      <c r="FQT1433" s="347"/>
      <c r="FQU1433" s="347"/>
      <c r="FQV1433" s="347"/>
      <c r="FQW1433" s="347"/>
      <c r="FQX1433" s="347"/>
      <c r="FQY1433" s="347"/>
      <c r="FQZ1433" s="347"/>
      <c r="FRA1433" s="347"/>
      <c r="FRB1433" s="347"/>
      <c r="FRC1433" s="347"/>
      <c r="FRD1433" s="347"/>
      <c r="FRE1433" s="347"/>
      <c r="FRF1433" s="347"/>
      <c r="FRG1433" s="347"/>
      <c r="FRH1433" s="347"/>
      <c r="FRI1433" s="347"/>
      <c r="FRJ1433" s="347"/>
      <c r="FRK1433" s="347"/>
      <c r="FRL1433" s="347"/>
      <c r="FRM1433" s="347"/>
      <c r="FRN1433" s="347"/>
      <c r="FRO1433" s="347"/>
      <c r="FRP1433" s="347"/>
      <c r="FRQ1433" s="347"/>
      <c r="FRR1433" s="347"/>
      <c r="FRS1433" s="347"/>
      <c r="FRT1433" s="347"/>
      <c r="FRU1433" s="347"/>
      <c r="FRV1433" s="347"/>
      <c r="FRW1433" s="347"/>
      <c r="FRX1433" s="347"/>
      <c r="FRY1433" s="347"/>
      <c r="FRZ1433" s="347"/>
      <c r="FSA1433" s="347"/>
      <c r="FSB1433" s="347"/>
      <c r="FSC1433" s="347"/>
      <c r="FSD1433" s="347"/>
      <c r="FSE1433" s="347"/>
      <c r="FSF1433" s="347"/>
      <c r="FSG1433" s="347"/>
      <c r="FSH1433" s="347"/>
      <c r="FSI1433" s="347"/>
      <c r="FSJ1433" s="347"/>
      <c r="FSK1433" s="347"/>
      <c r="FSL1433" s="347"/>
      <c r="FSM1433" s="347"/>
      <c r="FSN1433" s="347"/>
      <c r="FSO1433" s="347"/>
      <c r="FSP1433" s="347"/>
      <c r="FSQ1433" s="347"/>
      <c r="FSR1433" s="347"/>
      <c r="FSS1433" s="347"/>
      <c r="FST1433" s="347"/>
      <c r="FSU1433" s="347"/>
      <c r="FSV1433" s="347"/>
      <c r="FSW1433" s="347"/>
      <c r="FSX1433" s="347"/>
      <c r="FSY1433" s="347"/>
      <c r="FSZ1433" s="347"/>
      <c r="FTA1433" s="347"/>
      <c r="FTB1433" s="347"/>
      <c r="FTC1433" s="347"/>
      <c r="FTD1433" s="347"/>
      <c r="FTE1433" s="347"/>
      <c r="FTF1433" s="347"/>
      <c r="FTG1433" s="347"/>
      <c r="FTH1433" s="347"/>
      <c r="FTI1433" s="347"/>
      <c r="FTJ1433" s="347"/>
      <c r="FTK1433" s="347"/>
      <c r="FTL1433" s="347"/>
      <c r="FTM1433" s="347"/>
      <c r="FTN1433" s="347"/>
      <c r="FTO1433" s="347"/>
      <c r="FTP1433" s="347"/>
      <c r="FTQ1433" s="347"/>
      <c r="FTR1433" s="347"/>
      <c r="FTS1433" s="347"/>
      <c r="FTT1433" s="347"/>
      <c r="FTU1433" s="347"/>
      <c r="FTV1433" s="347"/>
      <c r="FTW1433" s="347"/>
      <c r="FTX1433" s="347"/>
      <c r="FTY1433" s="347"/>
      <c r="FTZ1433" s="347"/>
      <c r="FUA1433" s="347"/>
      <c r="FUB1433" s="347"/>
      <c r="FUC1433" s="347"/>
      <c r="FUD1433" s="347"/>
      <c r="FUE1433" s="347"/>
      <c r="FUF1433" s="347"/>
      <c r="FUG1433" s="347"/>
      <c r="FUH1433" s="347"/>
      <c r="FUI1433" s="347"/>
      <c r="FUJ1433" s="347"/>
      <c r="FUK1433" s="347"/>
      <c r="FUL1433" s="347"/>
      <c r="FUM1433" s="347"/>
      <c r="FUN1433" s="347"/>
      <c r="FUO1433" s="347"/>
      <c r="FUP1433" s="347"/>
      <c r="FUQ1433" s="347"/>
      <c r="FUR1433" s="347"/>
      <c r="FUS1433" s="347"/>
      <c r="FUT1433" s="347"/>
      <c r="FUU1433" s="347"/>
      <c r="FUV1433" s="347"/>
      <c r="FUW1433" s="347"/>
      <c r="FUX1433" s="347"/>
      <c r="FUY1433" s="347"/>
      <c r="FUZ1433" s="347"/>
      <c r="FVA1433" s="347"/>
      <c r="FVB1433" s="347"/>
      <c r="FVC1433" s="347"/>
      <c r="FVD1433" s="347"/>
      <c r="FVE1433" s="347"/>
      <c r="FVF1433" s="347"/>
      <c r="FVG1433" s="347"/>
      <c r="FVH1433" s="347"/>
      <c r="FVI1433" s="347"/>
      <c r="FVJ1433" s="347"/>
      <c r="FVK1433" s="347"/>
      <c r="FVL1433" s="347"/>
      <c r="FVM1433" s="347"/>
      <c r="FVN1433" s="347"/>
      <c r="FVO1433" s="347"/>
      <c r="FVP1433" s="347"/>
      <c r="FVQ1433" s="347"/>
      <c r="FVR1433" s="347"/>
      <c r="FVS1433" s="347"/>
      <c r="FVT1433" s="347"/>
      <c r="FVU1433" s="347"/>
      <c r="FVV1433" s="347"/>
      <c r="FVW1433" s="347"/>
      <c r="FVX1433" s="347"/>
      <c r="FVY1433" s="347"/>
      <c r="FVZ1433" s="347"/>
      <c r="FWA1433" s="347"/>
      <c r="FWB1433" s="347"/>
      <c r="FWC1433" s="347"/>
      <c r="FWD1433" s="347"/>
      <c r="FWE1433" s="347"/>
      <c r="FWF1433" s="347"/>
      <c r="FWG1433" s="347"/>
      <c r="FWH1433" s="347"/>
      <c r="FWI1433" s="347"/>
      <c r="FWJ1433" s="347"/>
      <c r="FWK1433" s="347"/>
      <c r="FWL1433" s="347"/>
      <c r="FWM1433" s="347"/>
      <c r="FWN1433" s="347"/>
      <c r="FWO1433" s="347"/>
      <c r="FWP1433" s="347"/>
      <c r="FWQ1433" s="347"/>
      <c r="FWR1433" s="347"/>
      <c r="FWS1433" s="347"/>
      <c r="FWT1433" s="347"/>
      <c r="FWU1433" s="347"/>
      <c r="FWV1433" s="347"/>
      <c r="FWW1433" s="347"/>
      <c r="FWX1433" s="347"/>
      <c r="FWY1433" s="347"/>
      <c r="FWZ1433" s="347"/>
      <c r="FXA1433" s="347"/>
      <c r="FXB1433" s="347"/>
      <c r="FXC1433" s="347"/>
      <c r="FXD1433" s="347"/>
      <c r="FXE1433" s="347"/>
      <c r="FXF1433" s="347"/>
      <c r="FXG1433" s="347"/>
      <c r="FXH1433" s="347"/>
      <c r="FXI1433" s="347"/>
      <c r="FXJ1433" s="347"/>
      <c r="FXK1433" s="347"/>
      <c r="FXL1433" s="347"/>
      <c r="FXM1433" s="347"/>
      <c r="FXN1433" s="347"/>
      <c r="FXO1433" s="347"/>
      <c r="FXP1433" s="347"/>
      <c r="FXQ1433" s="347"/>
      <c r="FXR1433" s="347"/>
      <c r="FXS1433" s="347"/>
      <c r="FXT1433" s="347"/>
      <c r="FXU1433" s="347"/>
      <c r="FXV1433" s="347"/>
      <c r="FXW1433" s="347"/>
      <c r="FXX1433" s="347"/>
      <c r="FXY1433" s="347"/>
      <c r="FXZ1433" s="347"/>
      <c r="FYA1433" s="347"/>
      <c r="FYB1433" s="347"/>
      <c r="FYC1433" s="347"/>
      <c r="FYD1433" s="347"/>
      <c r="FYE1433" s="347"/>
      <c r="FYF1433" s="347"/>
      <c r="FYG1433" s="347"/>
      <c r="FYH1433" s="347"/>
      <c r="FYI1433" s="347"/>
      <c r="FYJ1433" s="347"/>
      <c r="FYK1433" s="347"/>
      <c r="FYL1433" s="347"/>
      <c r="FYM1433" s="347"/>
      <c r="FYN1433" s="347"/>
      <c r="FYO1433" s="347"/>
      <c r="FYP1433" s="347"/>
      <c r="FYQ1433" s="347"/>
      <c r="FYR1433" s="347"/>
      <c r="FYS1433" s="347"/>
      <c r="FYT1433" s="347"/>
      <c r="FYU1433" s="347"/>
      <c r="FYV1433" s="347"/>
      <c r="FYW1433" s="347"/>
      <c r="FYX1433" s="347"/>
      <c r="FYY1433" s="347"/>
      <c r="FYZ1433" s="347"/>
      <c r="FZA1433" s="347"/>
      <c r="FZB1433" s="347"/>
      <c r="FZC1433" s="347"/>
      <c r="FZD1433" s="347"/>
      <c r="FZE1433" s="347"/>
      <c r="FZF1433" s="347"/>
      <c r="FZG1433" s="347"/>
      <c r="FZH1433" s="347"/>
      <c r="FZI1433" s="347"/>
      <c r="FZJ1433" s="347"/>
      <c r="FZK1433" s="347"/>
      <c r="FZL1433" s="347"/>
      <c r="FZM1433" s="347"/>
      <c r="FZN1433" s="347"/>
      <c r="FZO1433" s="347"/>
      <c r="FZP1433" s="347"/>
      <c r="FZQ1433" s="347"/>
      <c r="FZR1433" s="347"/>
      <c r="FZS1433" s="347"/>
      <c r="FZT1433" s="347"/>
      <c r="FZU1433" s="347"/>
      <c r="FZV1433" s="347"/>
      <c r="FZW1433" s="347"/>
      <c r="FZX1433" s="347"/>
      <c r="FZY1433" s="347"/>
      <c r="FZZ1433" s="347"/>
      <c r="GAA1433" s="347"/>
      <c r="GAB1433" s="347"/>
      <c r="GAC1433" s="347"/>
      <c r="GAD1433" s="347"/>
      <c r="GAE1433" s="347"/>
      <c r="GAF1433" s="347"/>
      <c r="GAG1433" s="347"/>
      <c r="GAH1433" s="347"/>
      <c r="GAI1433" s="347"/>
      <c r="GAJ1433" s="347"/>
      <c r="GAK1433" s="347"/>
      <c r="GAL1433" s="347"/>
      <c r="GAM1433" s="347"/>
      <c r="GAN1433" s="347"/>
      <c r="GAO1433" s="347"/>
      <c r="GAP1433" s="347"/>
      <c r="GAQ1433" s="347"/>
      <c r="GAR1433" s="347"/>
      <c r="GAS1433" s="347"/>
      <c r="GAT1433" s="347"/>
      <c r="GAU1433" s="347"/>
      <c r="GAV1433" s="347"/>
      <c r="GAW1433" s="347"/>
      <c r="GAX1433" s="347"/>
      <c r="GAY1433" s="347"/>
      <c r="GAZ1433" s="347"/>
      <c r="GBA1433" s="347"/>
      <c r="GBB1433" s="347"/>
      <c r="GBC1433" s="347"/>
      <c r="GBD1433" s="347"/>
      <c r="GBE1433" s="347"/>
      <c r="GBF1433" s="347"/>
      <c r="GBG1433" s="347"/>
      <c r="GBH1433" s="347"/>
      <c r="GBI1433" s="347"/>
      <c r="GBJ1433" s="347"/>
      <c r="GBK1433" s="347"/>
      <c r="GBL1433" s="347"/>
      <c r="GBM1433" s="347"/>
      <c r="GBN1433" s="347"/>
      <c r="GBO1433" s="347"/>
      <c r="GBP1433" s="347"/>
      <c r="GBQ1433" s="347"/>
      <c r="GBR1433" s="347"/>
      <c r="GBS1433" s="347"/>
      <c r="GBT1433" s="347"/>
      <c r="GBU1433" s="347"/>
      <c r="GBV1433" s="347"/>
      <c r="GBW1433" s="347"/>
      <c r="GBX1433" s="347"/>
      <c r="GBY1433" s="347"/>
      <c r="GBZ1433" s="347"/>
      <c r="GCA1433" s="347"/>
      <c r="GCB1433" s="347"/>
      <c r="GCC1433" s="347"/>
      <c r="GCD1433" s="347"/>
      <c r="GCE1433" s="347"/>
      <c r="GCF1433" s="347"/>
      <c r="GCG1433" s="347"/>
      <c r="GCH1433" s="347"/>
      <c r="GCI1433" s="347"/>
      <c r="GCJ1433" s="347"/>
      <c r="GCK1433" s="347"/>
      <c r="GCL1433" s="347"/>
      <c r="GCM1433" s="347"/>
      <c r="GCN1433" s="347"/>
      <c r="GCO1433" s="347"/>
      <c r="GCP1433" s="347"/>
      <c r="GCQ1433" s="347"/>
      <c r="GCR1433" s="347"/>
      <c r="GCS1433" s="347"/>
      <c r="GCT1433" s="347"/>
      <c r="GCU1433" s="347"/>
      <c r="GCV1433" s="347"/>
      <c r="GCW1433" s="347"/>
      <c r="GCX1433" s="347"/>
      <c r="GCY1433" s="347"/>
      <c r="GCZ1433" s="347"/>
      <c r="GDA1433" s="347"/>
      <c r="GDB1433" s="347"/>
      <c r="GDC1433" s="347"/>
      <c r="GDD1433" s="347"/>
      <c r="GDE1433" s="347"/>
      <c r="GDF1433" s="347"/>
      <c r="GDG1433" s="347"/>
      <c r="GDH1433" s="347"/>
      <c r="GDI1433" s="347"/>
      <c r="GDJ1433" s="347"/>
      <c r="GDK1433" s="347"/>
      <c r="GDL1433" s="347"/>
      <c r="GDM1433" s="347"/>
      <c r="GDN1433" s="347"/>
      <c r="GDO1433" s="347"/>
      <c r="GDP1433" s="347"/>
      <c r="GDQ1433" s="347"/>
      <c r="GDR1433" s="347"/>
      <c r="GDS1433" s="347"/>
      <c r="GDT1433" s="347"/>
      <c r="GDU1433" s="347"/>
      <c r="GDV1433" s="347"/>
      <c r="GDW1433" s="347"/>
      <c r="GDX1433" s="347"/>
      <c r="GDY1433" s="347"/>
      <c r="GDZ1433" s="347"/>
      <c r="GEA1433" s="347"/>
      <c r="GEB1433" s="347"/>
      <c r="GEC1433" s="347"/>
      <c r="GED1433" s="347"/>
      <c r="GEE1433" s="347"/>
      <c r="GEF1433" s="347"/>
      <c r="GEG1433" s="347"/>
      <c r="GEH1433" s="347"/>
      <c r="GEI1433" s="347"/>
      <c r="GEJ1433" s="347"/>
      <c r="GEK1433" s="347"/>
      <c r="GEL1433" s="347"/>
      <c r="GEM1433" s="347"/>
      <c r="GEN1433" s="347"/>
      <c r="GEO1433" s="347"/>
      <c r="GEP1433" s="347"/>
      <c r="GEQ1433" s="347"/>
      <c r="GER1433" s="347"/>
      <c r="GES1433" s="347"/>
      <c r="GET1433" s="347"/>
      <c r="GEU1433" s="347"/>
      <c r="GEV1433" s="347"/>
      <c r="GEW1433" s="347"/>
      <c r="GEX1433" s="347"/>
      <c r="GEY1433" s="347"/>
      <c r="GEZ1433" s="347"/>
      <c r="GFA1433" s="347"/>
      <c r="GFB1433" s="347"/>
      <c r="GFC1433" s="347"/>
      <c r="GFD1433" s="347"/>
      <c r="GFE1433" s="347"/>
      <c r="GFF1433" s="347"/>
      <c r="GFG1433" s="347"/>
      <c r="GFH1433" s="347"/>
      <c r="GFI1433" s="347"/>
      <c r="GFJ1433" s="347"/>
      <c r="GFK1433" s="347"/>
      <c r="GFL1433" s="347"/>
      <c r="GFM1433" s="347"/>
      <c r="GFN1433" s="347"/>
      <c r="GFO1433" s="347"/>
      <c r="GFP1433" s="347"/>
      <c r="GFQ1433" s="347"/>
      <c r="GFR1433" s="347"/>
      <c r="GFS1433" s="347"/>
      <c r="GFT1433" s="347"/>
      <c r="GFU1433" s="347"/>
      <c r="GFV1433" s="347"/>
      <c r="GFW1433" s="347"/>
      <c r="GFX1433" s="347"/>
      <c r="GFY1433" s="347"/>
      <c r="GFZ1433" s="347"/>
      <c r="GGA1433" s="347"/>
      <c r="GGB1433" s="347"/>
      <c r="GGC1433" s="347"/>
      <c r="GGD1433" s="347"/>
      <c r="GGE1433" s="347"/>
      <c r="GGF1433" s="347"/>
      <c r="GGG1433" s="347"/>
      <c r="GGH1433" s="347"/>
      <c r="GGI1433" s="347"/>
      <c r="GGJ1433" s="347"/>
      <c r="GGK1433" s="347"/>
      <c r="GGL1433" s="347"/>
      <c r="GGM1433" s="347"/>
      <c r="GGN1433" s="347"/>
      <c r="GGO1433" s="347"/>
      <c r="GGP1433" s="347"/>
      <c r="GGQ1433" s="347"/>
      <c r="GGR1433" s="347"/>
      <c r="GGS1433" s="347"/>
      <c r="GGT1433" s="347"/>
      <c r="GGU1433" s="347"/>
      <c r="GGV1433" s="347"/>
      <c r="GGW1433" s="347"/>
      <c r="GGX1433" s="347"/>
      <c r="GGY1433" s="347"/>
      <c r="GGZ1433" s="347"/>
      <c r="GHA1433" s="347"/>
      <c r="GHB1433" s="347"/>
      <c r="GHC1433" s="347"/>
      <c r="GHD1433" s="347"/>
      <c r="GHE1433" s="347"/>
      <c r="GHF1433" s="347"/>
      <c r="GHG1433" s="347"/>
      <c r="GHH1433" s="347"/>
      <c r="GHI1433" s="347"/>
      <c r="GHJ1433" s="347"/>
      <c r="GHK1433" s="347"/>
      <c r="GHL1433" s="347"/>
      <c r="GHM1433" s="347"/>
      <c r="GHN1433" s="347"/>
      <c r="GHO1433" s="347"/>
      <c r="GHP1433" s="347"/>
      <c r="GHQ1433" s="347"/>
      <c r="GHR1433" s="347"/>
      <c r="GHS1433" s="347"/>
      <c r="GHT1433" s="347"/>
      <c r="GHU1433" s="347"/>
      <c r="GHV1433" s="347"/>
      <c r="GHW1433" s="347"/>
      <c r="GHX1433" s="347"/>
      <c r="GHY1433" s="347"/>
      <c r="GHZ1433" s="347"/>
      <c r="GIA1433" s="347"/>
      <c r="GIB1433" s="347"/>
      <c r="GIC1433" s="347"/>
      <c r="GID1433" s="347"/>
      <c r="GIE1433" s="347"/>
      <c r="GIF1433" s="347"/>
      <c r="GIG1433" s="347"/>
      <c r="GIH1433" s="347"/>
      <c r="GII1433" s="347"/>
      <c r="GIJ1433" s="347"/>
      <c r="GIK1433" s="347"/>
      <c r="GIL1433" s="347"/>
      <c r="GIM1433" s="347"/>
      <c r="GIN1433" s="347"/>
      <c r="GIO1433" s="347"/>
      <c r="GIP1433" s="347"/>
      <c r="GIQ1433" s="347"/>
      <c r="GIR1433" s="347"/>
      <c r="GIS1433" s="347"/>
      <c r="GIT1433" s="347"/>
      <c r="GIU1433" s="347"/>
      <c r="GIV1433" s="347"/>
      <c r="GIW1433" s="347"/>
      <c r="GIX1433" s="347"/>
      <c r="GIY1433" s="347"/>
      <c r="GIZ1433" s="347"/>
      <c r="GJA1433" s="347"/>
      <c r="GJB1433" s="347"/>
      <c r="GJC1433" s="347"/>
      <c r="GJD1433" s="347"/>
      <c r="GJE1433" s="347"/>
      <c r="GJF1433" s="347"/>
      <c r="GJG1433" s="347"/>
      <c r="GJH1433" s="347"/>
      <c r="GJI1433" s="347"/>
      <c r="GJJ1433" s="347"/>
      <c r="GJK1433" s="347"/>
      <c r="GJL1433" s="347"/>
      <c r="GJM1433" s="347"/>
      <c r="GJN1433" s="347"/>
      <c r="GJO1433" s="347"/>
      <c r="GJP1433" s="347"/>
      <c r="GJQ1433" s="347"/>
      <c r="GJR1433" s="347"/>
      <c r="GJS1433" s="347"/>
      <c r="GJT1433" s="347"/>
      <c r="GJU1433" s="347"/>
      <c r="GJV1433" s="347"/>
      <c r="GJW1433" s="347"/>
      <c r="GJX1433" s="347"/>
      <c r="GJY1433" s="347"/>
      <c r="GJZ1433" s="347"/>
      <c r="GKA1433" s="347"/>
      <c r="GKB1433" s="347"/>
      <c r="GKC1433" s="347"/>
      <c r="GKD1433" s="347"/>
      <c r="GKE1433" s="347"/>
      <c r="GKF1433" s="347"/>
      <c r="GKG1433" s="347"/>
      <c r="GKH1433" s="347"/>
      <c r="GKI1433" s="347"/>
      <c r="GKJ1433" s="347"/>
      <c r="GKK1433" s="347"/>
      <c r="GKL1433" s="347"/>
      <c r="GKM1433" s="347"/>
      <c r="GKN1433" s="347"/>
      <c r="GKO1433" s="347"/>
      <c r="GKP1433" s="347"/>
      <c r="GKQ1433" s="347"/>
      <c r="GKR1433" s="347"/>
      <c r="GKS1433" s="347"/>
      <c r="GKT1433" s="347"/>
      <c r="GKU1433" s="347"/>
      <c r="GKV1433" s="347"/>
      <c r="GKW1433" s="347"/>
      <c r="GKX1433" s="347"/>
      <c r="GKY1433" s="347"/>
      <c r="GKZ1433" s="347"/>
      <c r="GLA1433" s="347"/>
      <c r="GLB1433" s="347"/>
      <c r="GLC1433" s="347"/>
      <c r="GLD1433" s="347"/>
      <c r="GLE1433" s="347"/>
      <c r="GLF1433" s="347"/>
      <c r="GLG1433" s="347"/>
      <c r="GLH1433" s="347"/>
      <c r="GLI1433" s="347"/>
      <c r="GLJ1433" s="347"/>
      <c r="GLK1433" s="347"/>
      <c r="GLL1433" s="347"/>
      <c r="GLM1433" s="347"/>
      <c r="GLN1433" s="347"/>
      <c r="GLO1433" s="347"/>
      <c r="GLP1433" s="347"/>
      <c r="GLQ1433" s="347"/>
      <c r="GLR1433" s="347"/>
      <c r="GLS1433" s="347"/>
      <c r="GLT1433" s="347"/>
      <c r="GLU1433" s="347"/>
      <c r="GLV1433" s="347"/>
      <c r="GLW1433" s="347"/>
      <c r="GLX1433" s="347"/>
      <c r="GLY1433" s="347"/>
      <c r="GLZ1433" s="347"/>
      <c r="GMA1433" s="347"/>
      <c r="GMB1433" s="347"/>
      <c r="GMC1433" s="347"/>
      <c r="GMD1433" s="347"/>
      <c r="GME1433" s="347"/>
      <c r="GMF1433" s="347"/>
      <c r="GMG1433" s="347"/>
      <c r="GMH1433" s="347"/>
      <c r="GMI1433" s="347"/>
      <c r="GMJ1433" s="347"/>
      <c r="GMK1433" s="347"/>
      <c r="GML1433" s="347"/>
      <c r="GMM1433" s="347"/>
      <c r="GMN1433" s="347"/>
      <c r="GMO1433" s="347"/>
      <c r="GMP1433" s="347"/>
      <c r="GMQ1433" s="347"/>
      <c r="GMR1433" s="347"/>
      <c r="GMS1433" s="347"/>
      <c r="GMT1433" s="347"/>
      <c r="GMU1433" s="347"/>
      <c r="GMV1433" s="347"/>
      <c r="GMW1433" s="347"/>
      <c r="GMX1433" s="347"/>
      <c r="GMY1433" s="347"/>
      <c r="GMZ1433" s="347"/>
      <c r="GNA1433" s="347"/>
      <c r="GNB1433" s="347"/>
      <c r="GNC1433" s="347"/>
      <c r="GND1433" s="347"/>
      <c r="GNE1433" s="347"/>
      <c r="GNF1433" s="347"/>
      <c r="GNG1433" s="347"/>
      <c r="GNH1433" s="347"/>
      <c r="GNI1433" s="347"/>
      <c r="GNJ1433" s="347"/>
      <c r="GNK1433" s="347"/>
      <c r="GNL1433" s="347"/>
      <c r="GNM1433" s="347"/>
      <c r="GNN1433" s="347"/>
      <c r="GNO1433" s="347"/>
      <c r="GNP1433" s="347"/>
      <c r="GNQ1433" s="347"/>
      <c r="GNR1433" s="347"/>
      <c r="GNS1433" s="347"/>
      <c r="GNT1433" s="347"/>
      <c r="GNU1433" s="347"/>
      <c r="GNV1433" s="347"/>
      <c r="GNW1433" s="347"/>
      <c r="GNX1433" s="347"/>
      <c r="GNY1433" s="347"/>
      <c r="GNZ1433" s="347"/>
      <c r="GOA1433" s="347"/>
      <c r="GOB1433" s="347"/>
      <c r="GOC1433" s="347"/>
      <c r="GOD1433" s="347"/>
      <c r="GOE1433" s="347"/>
      <c r="GOF1433" s="347"/>
      <c r="GOG1433" s="347"/>
      <c r="GOH1433" s="347"/>
      <c r="GOI1433" s="347"/>
      <c r="GOJ1433" s="347"/>
      <c r="GOK1433" s="347"/>
      <c r="GOL1433" s="347"/>
      <c r="GOM1433" s="347"/>
      <c r="GON1433" s="347"/>
      <c r="GOO1433" s="347"/>
      <c r="GOP1433" s="347"/>
      <c r="GOQ1433" s="347"/>
      <c r="GOR1433" s="347"/>
      <c r="GOS1433" s="347"/>
      <c r="GOT1433" s="347"/>
      <c r="GOU1433" s="347"/>
      <c r="GOV1433" s="347"/>
      <c r="GOW1433" s="347"/>
      <c r="GOX1433" s="347"/>
      <c r="GOY1433" s="347"/>
      <c r="GOZ1433" s="347"/>
      <c r="GPA1433" s="347"/>
      <c r="GPB1433" s="347"/>
      <c r="GPC1433" s="347"/>
      <c r="GPD1433" s="347"/>
      <c r="GPE1433" s="347"/>
      <c r="GPF1433" s="347"/>
      <c r="GPG1433" s="347"/>
      <c r="GPH1433" s="347"/>
      <c r="GPI1433" s="347"/>
      <c r="GPJ1433" s="347"/>
      <c r="GPK1433" s="347"/>
      <c r="GPL1433" s="347"/>
      <c r="GPM1433" s="347"/>
      <c r="GPN1433" s="347"/>
      <c r="GPO1433" s="347"/>
      <c r="GPP1433" s="347"/>
      <c r="GPQ1433" s="347"/>
      <c r="GPR1433" s="347"/>
      <c r="GPS1433" s="347"/>
      <c r="GPT1433" s="347"/>
      <c r="GPU1433" s="347"/>
      <c r="GPV1433" s="347"/>
      <c r="GPW1433" s="347"/>
      <c r="GPX1433" s="347"/>
      <c r="GPY1433" s="347"/>
      <c r="GPZ1433" s="347"/>
      <c r="GQA1433" s="347"/>
      <c r="GQB1433" s="347"/>
      <c r="GQC1433" s="347"/>
      <c r="GQD1433" s="347"/>
      <c r="GQE1433" s="347"/>
      <c r="GQF1433" s="347"/>
      <c r="GQG1433" s="347"/>
      <c r="GQH1433" s="347"/>
      <c r="GQI1433" s="347"/>
      <c r="GQJ1433" s="347"/>
      <c r="GQK1433" s="347"/>
      <c r="GQL1433" s="347"/>
      <c r="GQM1433" s="347"/>
      <c r="GQN1433" s="347"/>
      <c r="GQO1433" s="347"/>
      <c r="GQP1433" s="347"/>
      <c r="GQQ1433" s="347"/>
      <c r="GQR1433" s="347"/>
      <c r="GQS1433" s="347"/>
      <c r="GQT1433" s="347"/>
      <c r="GQU1433" s="347"/>
      <c r="GQV1433" s="347"/>
      <c r="GQW1433" s="347"/>
      <c r="GQX1433" s="347"/>
      <c r="GQY1433" s="347"/>
      <c r="GQZ1433" s="347"/>
      <c r="GRA1433" s="347"/>
      <c r="GRB1433" s="347"/>
      <c r="GRC1433" s="347"/>
      <c r="GRD1433" s="347"/>
      <c r="GRE1433" s="347"/>
      <c r="GRF1433" s="347"/>
      <c r="GRG1433" s="347"/>
      <c r="GRH1433" s="347"/>
      <c r="GRI1433" s="347"/>
      <c r="GRJ1433" s="347"/>
      <c r="GRK1433" s="347"/>
      <c r="GRL1433" s="347"/>
      <c r="GRM1433" s="347"/>
      <c r="GRN1433" s="347"/>
      <c r="GRO1433" s="347"/>
      <c r="GRP1433" s="347"/>
      <c r="GRQ1433" s="347"/>
      <c r="GRR1433" s="347"/>
      <c r="GRS1433" s="347"/>
      <c r="GRT1433" s="347"/>
      <c r="GRU1433" s="347"/>
      <c r="GRV1433" s="347"/>
      <c r="GRW1433" s="347"/>
      <c r="GRX1433" s="347"/>
      <c r="GRY1433" s="347"/>
      <c r="GRZ1433" s="347"/>
      <c r="GSA1433" s="347"/>
      <c r="GSB1433" s="347"/>
      <c r="GSC1433" s="347"/>
      <c r="GSD1433" s="347"/>
      <c r="GSE1433" s="347"/>
      <c r="GSF1433" s="347"/>
      <c r="GSG1433" s="347"/>
      <c r="GSH1433" s="347"/>
      <c r="GSI1433" s="347"/>
      <c r="GSJ1433" s="347"/>
      <c r="GSK1433" s="347"/>
      <c r="GSL1433" s="347"/>
      <c r="GSM1433" s="347"/>
      <c r="GSN1433" s="347"/>
      <c r="GSO1433" s="347"/>
      <c r="GSP1433" s="347"/>
      <c r="GSQ1433" s="347"/>
      <c r="GSR1433" s="347"/>
      <c r="GSS1433" s="347"/>
      <c r="GST1433" s="347"/>
      <c r="GSU1433" s="347"/>
      <c r="GSV1433" s="347"/>
      <c r="GSW1433" s="347"/>
      <c r="GSX1433" s="347"/>
      <c r="GSY1433" s="347"/>
      <c r="GSZ1433" s="347"/>
      <c r="GTA1433" s="347"/>
      <c r="GTB1433" s="347"/>
      <c r="GTC1433" s="347"/>
      <c r="GTD1433" s="347"/>
      <c r="GTE1433" s="347"/>
      <c r="GTF1433" s="347"/>
      <c r="GTG1433" s="347"/>
      <c r="GTH1433" s="347"/>
      <c r="GTI1433" s="347"/>
      <c r="GTJ1433" s="347"/>
      <c r="GTK1433" s="347"/>
      <c r="GTL1433" s="347"/>
      <c r="GTM1433" s="347"/>
      <c r="GTN1433" s="347"/>
      <c r="GTO1433" s="347"/>
      <c r="GTP1433" s="347"/>
      <c r="GTQ1433" s="347"/>
      <c r="GTR1433" s="347"/>
      <c r="GTS1433" s="347"/>
      <c r="GTT1433" s="347"/>
      <c r="GTU1433" s="347"/>
      <c r="GTV1433" s="347"/>
      <c r="GTW1433" s="347"/>
      <c r="GTX1433" s="347"/>
      <c r="GTY1433" s="347"/>
      <c r="GTZ1433" s="347"/>
      <c r="GUA1433" s="347"/>
      <c r="GUB1433" s="347"/>
      <c r="GUC1433" s="347"/>
      <c r="GUD1433" s="347"/>
      <c r="GUE1433" s="347"/>
      <c r="GUF1433" s="347"/>
      <c r="GUG1433" s="347"/>
      <c r="GUH1433" s="347"/>
      <c r="GUI1433" s="347"/>
      <c r="GUJ1433" s="347"/>
      <c r="GUK1433" s="347"/>
      <c r="GUL1433" s="347"/>
      <c r="GUM1433" s="347"/>
      <c r="GUN1433" s="347"/>
      <c r="GUO1433" s="347"/>
      <c r="GUP1433" s="347"/>
      <c r="GUQ1433" s="347"/>
      <c r="GUR1433" s="347"/>
      <c r="GUS1433" s="347"/>
      <c r="GUT1433" s="347"/>
      <c r="GUU1433" s="347"/>
      <c r="GUV1433" s="347"/>
      <c r="GUW1433" s="347"/>
      <c r="GUX1433" s="347"/>
      <c r="GUY1433" s="347"/>
      <c r="GUZ1433" s="347"/>
      <c r="GVA1433" s="347"/>
      <c r="GVB1433" s="347"/>
      <c r="GVC1433" s="347"/>
      <c r="GVD1433" s="347"/>
      <c r="GVE1433" s="347"/>
      <c r="GVF1433" s="347"/>
      <c r="GVG1433" s="347"/>
      <c r="GVH1433" s="347"/>
      <c r="GVI1433" s="347"/>
      <c r="GVJ1433" s="347"/>
      <c r="GVK1433" s="347"/>
      <c r="GVL1433" s="347"/>
      <c r="GVM1433" s="347"/>
      <c r="GVN1433" s="347"/>
      <c r="GVO1433" s="347"/>
      <c r="GVP1433" s="347"/>
      <c r="GVQ1433" s="347"/>
      <c r="GVR1433" s="347"/>
      <c r="GVS1433" s="347"/>
      <c r="GVT1433" s="347"/>
      <c r="GVU1433" s="347"/>
      <c r="GVV1433" s="347"/>
      <c r="GVW1433" s="347"/>
      <c r="GVX1433" s="347"/>
      <c r="GVY1433" s="347"/>
      <c r="GVZ1433" s="347"/>
      <c r="GWA1433" s="347"/>
      <c r="GWB1433" s="347"/>
      <c r="GWC1433" s="347"/>
      <c r="GWD1433" s="347"/>
      <c r="GWE1433" s="347"/>
      <c r="GWF1433" s="347"/>
      <c r="GWG1433" s="347"/>
      <c r="GWH1433" s="347"/>
      <c r="GWI1433" s="347"/>
      <c r="GWJ1433" s="347"/>
      <c r="GWK1433" s="347"/>
      <c r="GWL1433" s="347"/>
      <c r="GWM1433" s="347"/>
      <c r="GWN1433" s="347"/>
      <c r="GWO1433" s="347"/>
      <c r="GWP1433" s="347"/>
      <c r="GWQ1433" s="347"/>
      <c r="GWR1433" s="347"/>
      <c r="GWS1433" s="347"/>
      <c r="GWT1433" s="347"/>
      <c r="GWU1433" s="347"/>
      <c r="GWV1433" s="347"/>
      <c r="GWW1433" s="347"/>
      <c r="GWX1433" s="347"/>
      <c r="GWY1433" s="347"/>
      <c r="GWZ1433" s="347"/>
      <c r="GXA1433" s="347"/>
      <c r="GXB1433" s="347"/>
      <c r="GXC1433" s="347"/>
      <c r="GXD1433" s="347"/>
      <c r="GXE1433" s="347"/>
      <c r="GXF1433" s="347"/>
      <c r="GXG1433" s="347"/>
      <c r="GXH1433" s="347"/>
      <c r="GXI1433" s="347"/>
      <c r="GXJ1433" s="347"/>
      <c r="GXK1433" s="347"/>
      <c r="GXL1433" s="347"/>
      <c r="GXM1433" s="347"/>
      <c r="GXN1433" s="347"/>
      <c r="GXO1433" s="347"/>
      <c r="GXP1433" s="347"/>
      <c r="GXQ1433" s="347"/>
      <c r="GXR1433" s="347"/>
      <c r="GXS1433" s="347"/>
      <c r="GXT1433" s="347"/>
      <c r="GXU1433" s="347"/>
      <c r="GXV1433" s="347"/>
      <c r="GXW1433" s="347"/>
      <c r="GXX1433" s="347"/>
      <c r="GXY1433" s="347"/>
      <c r="GXZ1433" s="347"/>
      <c r="GYA1433" s="347"/>
      <c r="GYB1433" s="347"/>
      <c r="GYC1433" s="347"/>
      <c r="GYD1433" s="347"/>
      <c r="GYE1433" s="347"/>
      <c r="GYF1433" s="347"/>
      <c r="GYG1433" s="347"/>
      <c r="GYH1433" s="347"/>
      <c r="GYI1433" s="347"/>
      <c r="GYJ1433" s="347"/>
      <c r="GYK1433" s="347"/>
      <c r="GYL1433" s="347"/>
      <c r="GYM1433" s="347"/>
      <c r="GYN1433" s="347"/>
      <c r="GYO1433" s="347"/>
      <c r="GYP1433" s="347"/>
      <c r="GYQ1433" s="347"/>
      <c r="GYR1433" s="347"/>
      <c r="GYS1433" s="347"/>
      <c r="GYT1433" s="347"/>
      <c r="GYU1433" s="347"/>
      <c r="GYV1433" s="347"/>
      <c r="GYW1433" s="347"/>
      <c r="GYX1433" s="347"/>
      <c r="GYY1433" s="347"/>
      <c r="GYZ1433" s="347"/>
      <c r="GZA1433" s="347"/>
      <c r="GZB1433" s="347"/>
      <c r="GZC1433" s="347"/>
      <c r="GZD1433" s="347"/>
      <c r="GZE1433" s="347"/>
      <c r="GZF1433" s="347"/>
      <c r="GZG1433" s="347"/>
      <c r="GZH1433" s="347"/>
      <c r="GZI1433" s="347"/>
      <c r="GZJ1433" s="347"/>
      <c r="GZK1433" s="347"/>
      <c r="GZL1433" s="347"/>
      <c r="GZM1433" s="347"/>
      <c r="GZN1433" s="347"/>
      <c r="GZO1433" s="347"/>
      <c r="GZP1433" s="347"/>
      <c r="GZQ1433" s="347"/>
      <c r="GZR1433" s="347"/>
      <c r="GZS1433" s="347"/>
      <c r="GZT1433" s="347"/>
      <c r="GZU1433" s="347"/>
      <c r="GZV1433" s="347"/>
      <c r="GZW1433" s="347"/>
      <c r="GZX1433" s="347"/>
      <c r="GZY1433" s="347"/>
      <c r="GZZ1433" s="347"/>
      <c r="HAA1433" s="347"/>
      <c r="HAB1433" s="347"/>
      <c r="HAC1433" s="347"/>
      <c r="HAD1433" s="347"/>
      <c r="HAE1433" s="347"/>
      <c r="HAF1433" s="347"/>
      <c r="HAG1433" s="347"/>
      <c r="HAH1433" s="347"/>
      <c r="HAI1433" s="347"/>
      <c r="HAJ1433" s="347"/>
      <c r="HAK1433" s="347"/>
      <c r="HAL1433" s="347"/>
      <c r="HAM1433" s="347"/>
      <c r="HAN1433" s="347"/>
      <c r="HAO1433" s="347"/>
      <c r="HAP1433" s="347"/>
      <c r="HAQ1433" s="347"/>
      <c r="HAR1433" s="347"/>
      <c r="HAS1433" s="347"/>
      <c r="HAT1433" s="347"/>
      <c r="HAU1433" s="347"/>
      <c r="HAV1433" s="347"/>
      <c r="HAW1433" s="347"/>
      <c r="HAX1433" s="347"/>
      <c r="HAY1433" s="347"/>
      <c r="HAZ1433" s="347"/>
      <c r="HBA1433" s="347"/>
      <c r="HBB1433" s="347"/>
      <c r="HBC1433" s="347"/>
      <c r="HBD1433" s="347"/>
      <c r="HBE1433" s="347"/>
      <c r="HBF1433" s="347"/>
      <c r="HBG1433" s="347"/>
      <c r="HBH1433" s="347"/>
      <c r="HBI1433" s="347"/>
      <c r="HBJ1433" s="347"/>
      <c r="HBK1433" s="347"/>
      <c r="HBL1433" s="347"/>
      <c r="HBM1433" s="347"/>
      <c r="HBN1433" s="347"/>
      <c r="HBO1433" s="347"/>
      <c r="HBP1433" s="347"/>
      <c r="HBQ1433" s="347"/>
      <c r="HBR1433" s="347"/>
      <c r="HBS1433" s="347"/>
      <c r="HBT1433" s="347"/>
      <c r="HBU1433" s="347"/>
      <c r="HBV1433" s="347"/>
      <c r="HBW1433" s="347"/>
      <c r="HBX1433" s="347"/>
      <c r="HBY1433" s="347"/>
      <c r="HBZ1433" s="347"/>
      <c r="HCA1433" s="347"/>
      <c r="HCB1433" s="347"/>
      <c r="HCC1433" s="347"/>
      <c r="HCD1433" s="347"/>
      <c r="HCE1433" s="347"/>
      <c r="HCF1433" s="347"/>
      <c r="HCG1433" s="347"/>
      <c r="HCH1433" s="347"/>
      <c r="HCI1433" s="347"/>
      <c r="HCJ1433" s="347"/>
      <c r="HCK1433" s="347"/>
      <c r="HCL1433" s="347"/>
      <c r="HCM1433" s="347"/>
      <c r="HCN1433" s="347"/>
      <c r="HCO1433" s="347"/>
      <c r="HCP1433" s="347"/>
      <c r="HCQ1433" s="347"/>
      <c r="HCR1433" s="347"/>
      <c r="HCS1433" s="347"/>
      <c r="HCT1433" s="347"/>
      <c r="HCU1433" s="347"/>
      <c r="HCV1433" s="347"/>
      <c r="HCW1433" s="347"/>
      <c r="HCX1433" s="347"/>
      <c r="HCY1433" s="347"/>
      <c r="HCZ1433" s="347"/>
      <c r="HDA1433" s="347"/>
      <c r="HDB1433" s="347"/>
      <c r="HDC1433" s="347"/>
      <c r="HDD1433" s="347"/>
      <c r="HDE1433" s="347"/>
      <c r="HDF1433" s="347"/>
      <c r="HDG1433" s="347"/>
      <c r="HDH1433" s="347"/>
      <c r="HDI1433" s="347"/>
      <c r="HDJ1433" s="347"/>
      <c r="HDK1433" s="347"/>
      <c r="HDL1433" s="347"/>
      <c r="HDM1433" s="347"/>
      <c r="HDN1433" s="347"/>
      <c r="HDO1433" s="347"/>
      <c r="HDP1433" s="347"/>
      <c r="HDQ1433" s="347"/>
      <c r="HDR1433" s="347"/>
      <c r="HDS1433" s="347"/>
      <c r="HDT1433" s="347"/>
      <c r="HDU1433" s="347"/>
      <c r="HDV1433" s="347"/>
      <c r="HDW1433" s="347"/>
      <c r="HDX1433" s="347"/>
      <c r="HDY1433" s="347"/>
      <c r="HDZ1433" s="347"/>
      <c r="HEA1433" s="347"/>
      <c r="HEB1433" s="347"/>
      <c r="HEC1433" s="347"/>
      <c r="HED1433" s="347"/>
      <c r="HEE1433" s="347"/>
      <c r="HEF1433" s="347"/>
      <c r="HEG1433" s="347"/>
      <c r="HEH1433" s="347"/>
      <c r="HEI1433" s="347"/>
      <c r="HEJ1433" s="347"/>
      <c r="HEK1433" s="347"/>
      <c r="HEL1433" s="347"/>
      <c r="HEM1433" s="347"/>
      <c r="HEN1433" s="347"/>
      <c r="HEO1433" s="347"/>
      <c r="HEP1433" s="347"/>
      <c r="HEQ1433" s="347"/>
      <c r="HER1433" s="347"/>
      <c r="HES1433" s="347"/>
      <c r="HET1433" s="347"/>
      <c r="HEU1433" s="347"/>
      <c r="HEV1433" s="347"/>
      <c r="HEW1433" s="347"/>
      <c r="HEX1433" s="347"/>
      <c r="HEY1433" s="347"/>
      <c r="HEZ1433" s="347"/>
      <c r="HFA1433" s="347"/>
      <c r="HFB1433" s="347"/>
      <c r="HFC1433" s="347"/>
      <c r="HFD1433" s="347"/>
      <c r="HFE1433" s="347"/>
      <c r="HFF1433" s="347"/>
      <c r="HFG1433" s="347"/>
      <c r="HFH1433" s="347"/>
      <c r="HFI1433" s="347"/>
      <c r="HFJ1433" s="347"/>
      <c r="HFK1433" s="347"/>
      <c r="HFL1433" s="347"/>
      <c r="HFM1433" s="347"/>
      <c r="HFN1433" s="347"/>
      <c r="HFO1433" s="347"/>
      <c r="HFP1433" s="347"/>
      <c r="HFQ1433" s="347"/>
      <c r="HFR1433" s="347"/>
      <c r="HFS1433" s="347"/>
      <c r="HFT1433" s="347"/>
      <c r="HFU1433" s="347"/>
      <c r="HFV1433" s="347"/>
      <c r="HFW1433" s="347"/>
      <c r="HFX1433" s="347"/>
      <c r="HFY1433" s="347"/>
      <c r="HFZ1433" s="347"/>
      <c r="HGA1433" s="347"/>
      <c r="HGB1433" s="347"/>
      <c r="HGC1433" s="347"/>
      <c r="HGD1433" s="347"/>
      <c r="HGE1433" s="347"/>
      <c r="HGF1433" s="347"/>
      <c r="HGG1433" s="347"/>
      <c r="HGH1433" s="347"/>
      <c r="HGI1433" s="347"/>
      <c r="HGJ1433" s="347"/>
      <c r="HGK1433" s="347"/>
      <c r="HGL1433" s="347"/>
      <c r="HGM1433" s="347"/>
      <c r="HGN1433" s="347"/>
      <c r="HGO1433" s="347"/>
      <c r="HGP1433" s="347"/>
      <c r="HGQ1433" s="347"/>
      <c r="HGR1433" s="347"/>
      <c r="HGS1433" s="347"/>
      <c r="HGT1433" s="347"/>
      <c r="HGU1433" s="347"/>
      <c r="HGV1433" s="347"/>
      <c r="HGW1433" s="347"/>
      <c r="HGX1433" s="347"/>
      <c r="HGY1433" s="347"/>
      <c r="HGZ1433" s="347"/>
      <c r="HHA1433" s="347"/>
      <c r="HHB1433" s="347"/>
      <c r="HHC1433" s="347"/>
      <c r="HHD1433" s="347"/>
      <c r="HHE1433" s="347"/>
      <c r="HHF1433" s="347"/>
      <c r="HHG1433" s="347"/>
      <c r="HHH1433" s="347"/>
      <c r="HHI1433" s="347"/>
      <c r="HHJ1433" s="347"/>
      <c r="HHK1433" s="347"/>
      <c r="HHL1433" s="347"/>
      <c r="HHM1433" s="347"/>
      <c r="HHN1433" s="347"/>
      <c r="HHO1433" s="347"/>
      <c r="HHP1433" s="347"/>
      <c r="HHQ1433" s="347"/>
      <c r="HHR1433" s="347"/>
      <c r="HHS1433" s="347"/>
      <c r="HHT1433" s="347"/>
      <c r="HHU1433" s="347"/>
      <c r="HHV1433" s="347"/>
      <c r="HHW1433" s="347"/>
      <c r="HHX1433" s="347"/>
      <c r="HHY1433" s="347"/>
      <c r="HHZ1433" s="347"/>
      <c r="HIA1433" s="347"/>
      <c r="HIB1433" s="347"/>
      <c r="HIC1433" s="347"/>
      <c r="HID1433" s="347"/>
      <c r="HIE1433" s="347"/>
      <c r="HIF1433" s="347"/>
      <c r="HIG1433" s="347"/>
      <c r="HIH1433" s="347"/>
      <c r="HII1433" s="347"/>
      <c r="HIJ1433" s="347"/>
      <c r="HIK1433" s="347"/>
      <c r="HIL1433" s="347"/>
      <c r="HIM1433" s="347"/>
      <c r="HIN1433" s="347"/>
      <c r="HIO1433" s="347"/>
      <c r="HIP1433" s="347"/>
      <c r="HIQ1433" s="347"/>
      <c r="HIR1433" s="347"/>
      <c r="HIS1433" s="347"/>
      <c r="HIT1433" s="347"/>
      <c r="HIU1433" s="347"/>
      <c r="HIV1433" s="347"/>
      <c r="HIW1433" s="347"/>
      <c r="HIX1433" s="347"/>
      <c r="HIY1433" s="347"/>
      <c r="HIZ1433" s="347"/>
      <c r="HJA1433" s="347"/>
      <c r="HJB1433" s="347"/>
      <c r="HJC1433" s="347"/>
      <c r="HJD1433" s="347"/>
      <c r="HJE1433" s="347"/>
      <c r="HJF1433" s="347"/>
      <c r="HJG1433" s="347"/>
      <c r="HJH1433" s="347"/>
      <c r="HJI1433" s="347"/>
      <c r="HJJ1433" s="347"/>
      <c r="HJK1433" s="347"/>
      <c r="HJL1433" s="347"/>
      <c r="HJM1433" s="347"/>
      <c r="HJN1433" s="347"/>
      <c r="HJO1433" s="347"/>
      <c r="HJP1433" s="347"/>
      <c r="HJQ1433" s="347"/>
      <c r="HJR1433" s="347"/>
      <c r="HJS1433" s="347"/>
      <c r="HJT1433" s="347"/>
      <c r="HJU1433" s="347"/>
      <c r="HJV1433" s="347"/>
      <c r="HJW1433" s="347"/>
      <c r="HJX1433" s="347"/>
      <c r="HJY1433" s="347"/>
      <c r="HJZ1433" s="347"/>
      <c r="HKA1433" s="347"/>
      <c r="HKB1433" s="347"/>
      <c r="HKC1433" s="347"/>
      <c r="HKD1433" s="347"/>
      <c r="HKE1433" s="347"/>
      <c r="HKF1433" s="347"/>
      <c r="HKG1433" s="347"/>
      <c r="HKH1433" s="347"/>
      <c r="HKI1433" s="347"/>
      <c r="HKJ1433" s="347"/>
      <c r="HKK1433" s="347"/>
      <c r="HKL1433" s="347"/>
      <c r="HKM1433" s="347"/>
      <c r="HKN1433" s="347"/>
      <c r="HKO1433" s="347"/>
      <c r="HKP1433" s="347"/>
      <c r="HKQ1433" s="347"/>
      <c r="HKR1433" s="347"/>
      <c r="HKS1433" s="347"/>
      <c r="HKT1433" s="347"/>
      <c r="HKU1433" s="347"/>
      <c r="HKV1433" s="347"/>
      <c r="HKW1433" s="347"/>
      <c r="HKX1433" s="347"/>
      <c r="HKY1433" s="347"/>
      <c r="HKZ1433" s="347"/>
      <c r="HLA1433" s="347"/>
      <c r="HLB1433" s="347"/>
      <c r="HLC1433" s="347"/>
      <c r="HLD1433" s="347"/>
      <c r="HLE1433" s="347"/>
      <c r="HLF1433" s="347"/>
      <c r="HLG1433" s="347"/>
      <c r="HLH1433" s="347"/>
      <c r="HLI1433" s="347"/>
      <c r="HLJ1433" s="347"/>
      <c r="HLK1433" s="347"/>
      <c r="HLL1433" s="347"/>
      <c r="HLM1433" s="347"/>
      <c r="HLN1433" s="347"/>
      <c r="HLO1433" s="347"/>
      <c r="HLP1433" s="347"/>
      <c r="HLQ1433" s="347"/>
      <c r="HLR1433" s="347"/>
      <c r="HLS1433" s="347"/>
      <c r="HLT1433" s="347"/>
      <c r="HLU1433" s="347"/>
      <c r="HLV1433" s="347"/>
      <c r="HLW1433" s="347"/>
      <c r="HLX1433" s="347"/>
      <c r="HLY1433" s="347"/>
      <c r="HLZ1433" s="347"/>
      <c r="HMA1433" s="347"/>
      <c r="HMB1433" s="347"/>
      <c r="HMC1433" s="347"/>
      <c r="HMD1433" s="347"/>
      <c r="HME1433" s="347"/>
      <c r="HMF1433" s="347"/>
      <c r="HMG1433" s="347"/>
      <c r="HMH1433" s="347"/>
      <c r="HMI1433" s="347"/>
      <c r="HMJ1433" s="347"/>
      <c r="HMK1433" s="347"/>
      <c r="HML1433" s="347"/>
      <c r="HMM1433" s="347"/>
      <c r="HMN1433" s="347"/>
      <c r="HMO1433" s="347"/>
      <c r="HMP1433" s="347"/>
      <c r="HMQ1433" s="347"/>
      <c r="HMR1433" s="347"/>
      <c r="HMS1433" s="347"/>
      <c r="HMT1433" s="347"/>
      <c r="HMU1433" s="347"/>
      <c r="HMV1433" s="347"/>
      <c r="HMW1433" s="347"/>
      <c r="HMX1433" s="347"/>
      <c r="HMY1433" s="347"/>
      <c r="HMZ1433" s="347"/>
      <c r="HNA1433" s="347"/>
      <c r="HNB1433" s="347"/>
      <c r="HNC1433" s="347"/>
      <c r="HND1433" s="347"/>
      <c r="HNE1433" s="347"/>
      <c r="HNF1433" s="347"/>
      <c r="HNG1433" s="347"/>
      <c r="HNH1433" s="347"/>
      <c r="HNI1433" s="347"/>
      <c r="HNJ1433" s="347"/>
      <c r="HNK1433" s="347"/>
      <c r="HNL1433" s="347"/>
      <c r="HNM1433" s="347"/>
      <c r="HNN1433" s="347"/>
      <c r="HNO1433" s="347"/>
      <c r="HNP1433" s="347"/>
      <c r="HNQ1433" s="347"/>
      <c r="HNR1433" s="347"/>
      <c r="HNS1433" s="347"/>
      <c r="HNT1433" s="347"/>
      <c r="HNU1433" s="347"/>
      <c r="HNV1433" s="347"/>
      <c r="HNW1433" s="347"/>
      <c r="HNX1433" s="347"/>
      <c r="HNY1433" s="347"/>
      <c r="HNZ1433" s="347"/>
      <c r="HOA1433" s="347"/>
      <c r="HOB1433" s="347"/>
      <c r="HOC1433" s="347"/>
      <c r="HOD1433" s="347"/>
      <c r="HOE1433" s="347"/>
      <c r="HOF1433" s="347"/>
      <c r="HOG1433" s="347"/>
      <c r="HOH1433" s="347"/>
      <c r="HOI1433" s="347"/>
      <c r="HOJ1433" s="347"/>
      <c r="HOK1433" s="347"/>
      <c r="HOL1433" s="347"/>
      <c r="HOM1433" s="347"/>
      <c r="HON1433" s="347"/>
      <c r="HOO1433" s="347"/>
      <c r="HOP1433" s="347"/>
      <c r="HOQ1433" s="347"/>
      <c r="HOR1433" s="347"/>
      <c r="HOS1433" s="347"/>
      <c r="HOT1433" s="347"/>
      <c r="HOU1433" s="347"/>
      <c r="HOV1433" s="347"/>
      <c r="HOW1433" s="347"/>
      <c r="HOX1433" s="347"/>
      <c r="HOY1433" s="347"/>
      <c r="HOZ1433" s="347"/>
      <c r="HPA1433" s="347"/>
      <c r="HPB1433" s="347"/>
      <c r="HPC1433" s="347"/>
      <c r="HPD1433" s="347"/>
      <c r="HPE1433" s="347"/>
      <c r="HPF1433" s="347"/>
      <c r="HPG1433" s="347"/>
      <c r="HPH1433" s="347"/>
      <c r="HPI1433" s="347"/>
      <c r="HPJ1433" s="347"/>
      <c r="HPK1433" s="347"/>
      <c r="HPL1433" s="347"/>
      <c r="HPM1433" s="347"/>
      <c r="HPN1433" s="347"/>
      <c r="HPO1433" s="347"/>
      <c r="HPP1433" s="347"/>
      <c r="HPQ1433" s="347"/>
      <c r="HPR1433" s="347"/>
      <c r="HPS1433" s="347"/>
      <c r="HPT1433" s="347"/>
      <c r="HPU1433" s="347"/>
      <c r="HPV1433" s="347"/>
      <c r="HPW1433" s="347"/>
      <c r="HPX1433" s="347"/>
      <c r="HPY1433" s="347"/>
      <c r="HPZ1433" s="347"/>
      <c r="HQA1433" s="347"/>
      <c r="HQB1433" s="347"/>
      <c r="HQC1433" s="347"/>
      <c r="HQD1433" s="347"/>
      <c r="HQE1433" s="347"/>
      <c r="HQF1433" s="347"/>
      <c r="HQG1433" s="347"/>
      <c r="HQH1433" s="347"/>
      <c r="HQI1433" s="347"/>
      <c r="HQJ1433" s="347"/>
      <c r="HQK1433" s="347"/>
      <c r="HQL1433" s="347"/>
      <c r="HQM1433" s="347"/>
      <c r="HQN1433" s="347"/>
      <c r="HQO1433" s="347"/>
      <c r="HQP1433" s="347"/>
      <c r="HQQ1433" s="347"/>
      <c r="HQR1433" s="347"/>
      <c r="HQS1433" s="347"/>
      <c r="HQT1433" s="347"/>
      <c r="HQU1433" s="347"/>
      <c r="HQV1433" s="347"/>
      <c r="HQW1433" s="347"/>
      <c r="HQX1433" s="347"/>
      <c r="HQY1433" s="347"/>
      <c r="HQZ1433" s="347"/>
      <c r="HRA1433" s="347"/>
      <c r="HRB1433" s="347"/>
      <c r="HRC1433" s="347"/>
      <c r="HRD1433" s="347"/>
      <c r="HRE1433" s="347"/>
      <c r="HRF1433" s="347"/>
      <c r="HRG1433" s="347"/>
      <c r="HRH1433" s="347"/>
      <c r="HRI1433" s="347"/>
      <c r="HRJ1433" s="347"/>
      <c r="HRK1433" s="347"/>
      <c r="HRL1433" s="347"/>
      <c r="HRM1433" s="347"/>
      <c r="HRN1433" s="347"/>
      <c r="HRO1433" s="347"/>
      <c r="HRP1433" s="347"/>
      <c r="HRQ1433" s="347"/>
      <c r="HRR1433" s="347"/>
      <c r="HRS1433" s="347"/>
      <c r="HRT1433" s="347"/>
      <c r="HRU1433" s="347"/>
      <c r="HRV1433" s="347"/>
      <c r="HRW1433" s="347"/>
      <c r="HRX1433" s="347"/>
      <c r="HRY1433" s="347"/>
      <c r="HRZ1433" s="347"/>
      <c r="HSA1433" s="347"/>
      <c r="HSB1433" s="347"/>
      <c r="HSC1433" s="347"/>
      <c r="HSD1433" s="347"/>
      <c r="HSE1433" s="347"/>
      <c r="HSF1433" s="347"/>
      <c r="HSG1433" s="347"/>
      <c r="HSH1433" s="347"/>
      <c r="HSI1433" s="347"/>
      <c r="HSJ1433" s="347"/>
      <c r="HSK1433" s="347"/>
      <c r="HSL1433" s="347"/>
      <c r="HSM1433" s="347"/>
      <c r="HSN1433" s="347"/>
      <c r="HSO1433" s="347"/>
      <c r="HSP1433" s="347"/>
      <c r="HSQ1433" s="347"/>
      <c r="HSR1433" s="347"/>
      <c r="HSS1433" s="347"/>
      <c r="HST1433" s="347"/>
      <c r="HSU1433" s="347"/>
      <c r="HSV1433" s="347"/>
      <c r="HSW1433" s="347"/>
      <c r="HSX1433" s="347"/>
      <c r="HSY1433" s="347"/>
      <c r="HSZ1433" s="347"/>
      <c r="HTA1433" s="347"/>
      <c r="HTB1433" s="347"/>
      <c r="HTC1433" s="347"/>
      <c r="HTD1433" s="347"/>
      <c r="HTE1433" s="347"/>
      <c r="HTF1433" s="347"/>
      <c r="HTG1433" s="347"/>
      <c r="HTH1433" s="347"/>
      <c r="HTI1433" s="347"/>
      <c r="HTJ1433" s="347"/>
      <c r="HTK1433" s="347"/>
      <c r="HTL1433" s="347"/>
      <c r="HTM1433" s="347"/>
      <c r="HTN1433" s="347"/>
      <c r="HTO1433" s="347"/>
      <c r="HTP1433" s="347"/>
      <c r="HTQ1433" s="347"/>
      <c r="HTR1433" s="347"/>
      <c r="HTS1433" s="347"/>
      <c r="HTT1433" s="347"/>
      <c r="HTU1433" s="347"/>
      <c r="HTV1433" s="347"/>
      <c r="HTW1433" s="347"/>
      <c r="HTX1433" s="347"/>
      <c r="HTY1433" s="347"/>
      <c r="HTZ1433" s="347"/>
      <c r="HUA1433" s="347"/>
      <c r="HUB1433" s="347"/>
      <c r="HUC1433" s="347"/>
      <c r="HUD1433" s="347"/>
      <c r="HUE1433" s="347"/>
      <c r="HUF1433" s="347"/>
      <c r="HUG1433" s="347"/>
      <c r="HUH1433" s="347"/>
      <c r="HUI1433" s="347"/>
      <c r="HUJ1433" s="347"/>
      <c r="HUK1433" s="347"/>
      <c r="HUL1433" s="347"/>
      <c r="HUM1433" s="347"/>
      <c r="HUN1433" s="347"/>
      <c r="HUO1433" s="347"/>
      <c r="HUP1433" s="347"/>
      <c r="HUQ1433" s="347"/>
      <c r="HUR1433" s="347"/>
      <c r="HUS1433" s="347"/>
      <c r="HUT1433" s="347"/>
      <c r="HUU1433" s="347"/>
      <c r="HUV1433" s="347"/>
      <c r="HUW1433" s="347"/>
      <c r="HUX1433" s="347"/>
      <c r="HUY1433" s="347"/>
      <c r="HUZ1433" s="347"/>
      <c r="HVA1433" s="347"/>
      <c r="HVB1433" s="347"/>
      <c r="HVC1433" s="347"/>
      <c r="HVD1433" s="347"/>
      <c r="HVE1433" s="347"/>
      <c r="HVF1433" s="347"/>
      <c r="HVG1433" s="347"/>
      <c r="HVH1433" s="347"/>
      <c r="HVI1433" s="347"/>
      <c r="HVJ1433" s="347"/>
      <c r="HVK1433" s="347"/>
      <c r="HVL1433" s="347"/>
      <c r="HVM1433" s="347"/>
      <c r="HVN1433" s="347"/>
      <c r="HVO1433" s="347"/>
      <c r="HVP1433" s="347"/>
      <c r="HVQ1433" s="347"/>
      <c r="HVR1433" s="347"/>
      <c r="HVS1433" s="347"/>
      <c r="HVT1433" s="347"/>
      <c r="HVU1433" s="347"/>
      <c r="HVV1433" s="347"/>
      <c r="HVW1433" s="347"/>
      <c r="HVX1433" s="347"/>
      <c r="HVY1433" s="347"/>
      <c r="HVZ1433" s="347"/>
      <c r="HWA1433" s="347"/>
      <c r="HWB1433" s="347"/>
      <c r="HWC1433" s="347"/>
      <c r="HWD1433" s="347"/>
      <c r="HWE1433" s="347"/>
      <c r="HWF1433" s="347"/>
      <c r="HWG1433" s="347"/>
      <c r="HWH1433" s="347"/>
      <c r="HWI1433" s="347"/>
      <c r="HWJ1433" s="347"/>
      <c r="HWK1433" s="347"/>
      <c r="HWL1433" s="347"/>
      <c r="HWM1433" s="347"/>
      <c r="HWN1433" s="347"/>
      <c r="HWO1433" s="347"/>
      <c r="HWP1433" s="347"/>
      <c r="HWQ1433" s="347"/>
      <c r="HWR1433" s="347"/>
      <c r="HWS1433" s="347"/>
      <c r="HWT1433" s="347"/>
      <c r="HWU1433" s="347"/>
      <c r="HWV1433" s="347"/>
      <c r="HWW1433" s="347"/>
      <c r="HWX1433" s="347"/>
      <c r="HWY1433" s="347"/>
      <c r="HWZ1433" s="347"/>
      <c r="HXA1433" s="347"/>
      <c r="HXB1433" s="347"/>
      <c r="HXC1433" s="347"/>
      <c r="HXD1433" s="347"/>
      <c r="HXE1433" s="347"/>
      <c r="HXF1433" s="347"/>
      <c r="HXG1433" s="347"/>
      <c r="HXH1433" s="347"/>
      <c r="HXI1433" s="347"/>
      <c r="HXJ1433" s="347"/>
      <c r="HXK1433" s="347"/>
      <c r="HXL1433" s="347"/>
      <c r="HXM1433" s="347"/>
      <c r="HXN1433" s="347"/>
      <c r="HXO1433" s="347"/>
      <c r="HXP1433" s="347"/>
      <c r="HXQ1433" s="347"/>
      <c r="HXR1433" s="347"/>
      <c r="HXS1433" s="347"/>
      <c r="HXT1433" s="347"/>
      <c r="HXU1433" s="347"/>
      <c r="HXV1433" s="347"/>
      <c r="HXW1433" s="347"/>
      <c r="HXX1433" s="347"/>
      <c r="HXY1433" s="347"/>
      <c r="HXZ1433" s="347"/>
      <c r="HYA1433" s="347"/>
      <c r="HYB1433" s="347"/>
      <c r="HYC1433" s="347"/>
      <c r="HYD1433" s="347"/>
      <c r="HYE1433" s="347"/>
      <c r="HYF1433" s="347"/>
      <c r="HYG1433" s="347"/>
      <c r="HYH1433" s="347"/>
      <c r="HYI1433" s="347"/>
      <c r="HYJ1433" s="347"/>
      <c r="HYK1433" s="347"/>
      <c r="HYL1433" s="347"/>
      <c r="HYM1433" s="347"/>
      <c r="HYN1433" s="347"/>
      <c r="HYO1433" s="347"/>
      <c r="HYP1433" s="347"/>
      <c r="HYQ1433" s="347"/>
      <c r="HYR1433" s="347"/>
      <c r="HYS1433" s="347"/>
      <c r="HYT1433" s="347"/>
      <c r="HYU1433" s="347"/>
      <c r="HYV1433" s="347"/>
      <c r="HYW1433" s="347"/>
      <c r="HYX1433" s="347"/>
      <c r="HYY1433" s="347"/>
      <c r="HYZ1433" s="347"/>
      <c r="HZA1433" s="347"/>
      <c r="HZB1433" s="347"/>
      <c r="HZC1433" s="347"/>
      <c r="HZD1433" s="347"/>
      <c r="HZE1433" s="347"/>
      <c r="HZF1433" s="347"/>
      <c r="HZG1433" s="347"/>
      <c r="HZH1433" s="347"/>
      <c r="HZI1433" s="347"/>
      <c r="HZJ1433" s="347"/>
      <c r="HZK1433" s="347"/>
      <c r="HZL1433" s="347"/>
      <c r="HZM1433" s="347"/>
      <c r="HZN1433" s="347"/>
      <c r="HZO1433" s="347"/>
      <c r="HZP1433" s="347"/>
      <c r="HZQ1433" s="347"/>
      <c r="HZR1433" s="347"/>
      <c r="HZS1433" s="347"/>
      <c r="HZT1433" s="347"/>
      <c r="HZU1433" s="347"/>
      <c r="HZV1433" s="347"/>
      <c r="HZW1433" s="347"/>
      <c r="HZX1433" s="347"/>
      <c r="HZY1433" s="347"/>
      <c r="HZZ1433" s="347"/>
      <c r="IAA1433" s="347"/>
      <c r="IAB1433" s="347"/>
      <c r="IAC1433" s="347"/>
      <c r="IAD1433" s="347"/>
      <c r="IAE1433" s="347"/>
      <c r="IAF1433" s="347"/>
      <c r="IAG1433" s="347"/>
      <c r="IAH1433" s="347"/>
      <c r="IAI1433" s="347"/>
      <c r="IAJ1433" s="347"/>
      <c r="IAK1433" s="347"/>
      <c r="IAL1433" s="347"/>
      <c r="IAM1433" s="347"/>
      <c r="IAN1433" s="347"/>
      <c r="IAO1433" s="347"/>
      <c r="IAP1433" s="347"/>
      <c r="IAQ1433" s="347"/>
      <c r="IAR1433" s="347"/>
      <c r="IAS1433" s="347"/>
      <c r="IAT1433" s="347"/>
      <c r="IAU1433" s="347"/>
      <c r="IAV1433" s="347"/>
      <c r="IAW1433" s="347"/>
      <c r="IAX1433" s="347"/>
      <c r="IAY1433" s="347"/>
      <c r="IAZ1433" s="347"/>
      <c r="IBA1433" s="347"/>
      <c r="IBB1433" s="347"/>
      <c r="IBC1433" s="347"/>
      <c r="IBD1433" s="347"/>
      <c r="IBE1433" s="347"/>
      <c r="IBF1433" s="347"/>
      <c r="IBG1433" s="347"/>
      <c r="IBH1433" s="347"/>
      <c r="IBI1433" s="347"/>
      <c r="IBJ1433" s="347"/>
      <c r="IBK1433" s="347"/>
      <c r="IBL1433" s="347"/>
      <c r="IBM1433" s="347"/>
      <c r="IBN1433" s="347"/>
      <c r="IBO1433" s="347"/>
      <c r="IBP1433" s="347"/>
      <c r="IBQ1433" s="347"/>
      <c r="IBR1433" s="347"/>
      <c r="IBS1433" s="347"/>
      <c r="IBT1433" s="347"/>
      <c r="IBU1433" s="347"/>
      <c r="IBV1433" s="347"/>
      <c r="IBW1433" s="347"/>
      <c r="IBX1433" s="347"/>
      <c r="IBY1433" s="347"/>
      <c r="IBZ1433" s="347"/>
      <c r="ICA1433" s="347"/>
      <c r="ICB1433" s="347"/>
      <c r="ICC1433" s="347"/>
      <c r="ICD1433" s="347"/>
      <c r="ICE1433" s="347"/>
      <c r="ICF1433" s="347"/>
      <c r="ICG1433" s="347"/>
      <c r="ICH1433" s="347"/>
      <c r="ICI1433" s="347"/>
      <c r="ICJ1433" s="347"/>
      <c r="ICK1433" s="347"/>
      <c r="ICL1433" s="347"/>
      <c r="ICM1433" s="347"/>
      <c r="ICN1433" s="347"/>
      <c r="ICO1433" s="347"/>
      <c r="ICP1433" s="347"/>
      <c r="ICQ1433" s="347"/>
      <c r="ICR1433" s="347"/>
      <c r="ICS1433" s="347"/>
      <c r="ICT1433" s="347"/>
      <c r="ICU1433" s="347"/>
      <c r="ICV1433" s="347"/>
      <c r="ICW1433" s="347"/>
      <c r="ICX1433" s="347"/>
      <c r="ICY1433" s="347"/>
      <c r="ICZ1433" s="347"/>
      <c r="IDA1433" s="347"/>
      <c r="IDB1433" s="347"/>
      <c r="IDC1433" s="347"/>
      <c r="IDD1433" s="347"/>
      <c r="IDE1433" s="347"/>
      <c r="IDF1433" s="347"/>
      <c r="IDG1433" s="347"/>
      <c r="IDH1433" s="347"/>
      <c r="IDI1433" s="347"/>
      <c r="IDJ1433" s="347"/>
      <c r="IDK1433" s="347"/>
      <c r="IDL1433" s="347"/>
      <c r="IDM1433" s="347"/>
      <c r="IDN1433" s="347"/>
      <c r="IDO1433" s="347"/>
      <c r="IDP1433" s="347"/>
      <c r="IDQ1433" s="347"/>
      <c r="IDR1433" s="347"/>
      <c r="IDS1433" s="347"/>
      <c r="IDT1433" s="347"/>
      <c r="IDU1433" s="347"/>
      <c r="IDV1433" s="347"/>
      <c r="IDW1433" s="347"/>
      <c r="IDX1433" s="347"/>
      <c r="IDY1433" s="347"/>
      <c r="IDZ1433" s="347"/>
      <c r="IEA1433" s="347"/>
      <c r="IEB1433" s="347"/>
      <c r="IEC1433" s="347"/>
      <c r="IED1433" s="347"/>
      <c r="IEE1433" s="347"/>
      <c r="IEF1433" s="347"/>
      <c r="IEG1433" s="347"/>
      <c r="IEH1433" s="347"/>
      <c r="IEI1433" s="347"/>
      <c r="IEJ1433" s="347"/>
      <c r="IEK1433" s="347"/>
      <c r="IEL1433" s="347"/>
      <c r="IEM1433" s="347"/>
      <c r="IEN1433" s="347"/>
      <c r="IEO1433" s="347"/>
      <c r="IEP1433" s="347"/>
      <c r="IEQ1433" s="347"/>
      <c r="IER1433" s="347"/>
      <c r="IES1433" s="347"/>
      <c r="IET1433" s="347"/>
      <c r="IEU1433" s="347"/>
      <c r="IEV1433" s="347"/>
      <c r="IEW1433" s="347"/>
      <c r="IEX1433" s="347"/>
      <c r="IEY1433" s="347"/>
      <c r="IEZ1433" s="347"/>
      <c r="IFA1433" s="347"/>
      <c r="IFB1433" s="347"/>
      <c r="IFC1433" s="347"/>
      <c r="IFD1433" s="347"/>
      <c r="IFE1433" s="347"/>
      <c r="IFF1433" s="347"/>
      <c r="IFG1433" s="347"/>
      <c r="IFH1433" s="347"/>
      <c r="IFI1433" s="347"/>
      <c r="IFJ1433" s="347"/>
      <c r="IFK1433" s="347"/>
      <c r="IFL1433" s="347"/>
      <c r="IFM1433" s="347"/>
      <c r="IFN1433" s="347"/>
      <c r="IFO1433" s="347"/>
      <c r="IFP1433" s="347"/>
      <c r="IFQ1433" s="347"/>
      <c r="IFR1433" s="347"/>
      <c r="IFS1433" s="347"/>
      <c r="IFT1433" s="347"/>
      <c r="IFU1433" s="347"/>
      <c r="IFV1433" s="347"/>
      <c r="IFW1433" s="347"/>
      <c r="IFX1433" s="347"/>
      <c r="IFY1433" s="347"/>
      <c r="IFZ1433" s="347"/>
      <c r="IGA1433" s="347"/>
      <c r="IGB1433" s="347"/>
      <c r="IGC1433" s="347"/>
      <c r="IGD1433" s="347"/>
      <c r="IGE1433" s="347"/>
      <c r="IGF1433" s="347"/>
      <c r="IGG1433" s="347"/>
      <c r="IGH1433" s="347"/>
      <c r="IGI1433" s="347"/>
      <c r="IGJ1433" s="347"/>
      <c r="IGK1433" s="347"/>
      <c r="IGL1433" s="347"/>
      <c r="IGM1433" s="347"/>
      <c r="IGN1433" s="347"/>
      <c r="IGO1433" s="347"/>
      <c r="IGP1433" s="347"/>
      <c r="IGQ1433" s="347"/>
      <c r="IGR1433" s="347"/>
      <c r="IGS1433" s="347"/>
      <c r="IGT1433" s="347"/>
      <c r="IGU1433" s="347"/>
      <c r="IGV1433" s="347"/>
      <c r="IGW1433" s="347"/>
      <c r="IGX1433" s="347"/>
      <c r="IGY1433" s="347"/>
      <c r="IGZ1433" s="347"/>
      <c r="IHA1433" s="347"/>
      <c r="IHB1433" s="347"/>
      <c r="IHC1433" s="347"/>
      <c r="IHD1433" s="347"/>
      <c r="IHE1433" s="347"/>
      <c r="IHF1433" s="347"/>
      <c r="IHG1433" s="347"/>
      <c r="IHH1433" s="347"/>
      <c r="IHI1433" s="347"/>
      <c r="IHJ1433" s="347"/>
      <c r="IHK1433" s="347"/>
      <c r="IHL1433" s="347"/>
      <c r="IHM1433" s="347"/>
      <c r="IHN1433" s="347"/>
      <c r="IHO1433" s="347"/>
      <c r="IHP1433" s="347"/>
      <c r="IHQ1433" s="347"/>
      <c r="IHR1433" s="347"/>
      <c r="IHS1433" s="347"/>
      <c r="IHT1433" s="347"/>
      <c r="IHU1433" s="347"/>
      <c r="IHV1433" s="347"/>
      <c r="IHW1433" s="347"/>
      <c r="IHX1433" s="347"/>
      <c r="IHY1433" s="347"/>
      <c r="IHZ1433" s="347"/>
      <c r="IIA1433" s="347"/>
      <c r="IIB1433" s="347"/>
      <c r="IIC1433" s="347"/>
      <c r="IID1433" s="347"/>
      <c r="IIE1433" s="347"/>
      <c r="IIF1433" s="347"/>
      <c r="IIG1433" s="347"/>
      <c r="IIH1433" s="347"/>
      <c r="III1433" s="347"/>
      <c r="IIJ1433" s="347"/>
      <c r="IIK1433" s="347"/>
      <c r="IIL1433" s="347"/>
      <c r="IIM1433" s="347"/>
      <c r="IIN1433" s="347"/>
      <c r="IIO1433" s="347"/>
      <c r="IIP1433" s="347"/>
      <c r="IIQ1433" s="347"/>
      <c r="IIR1433" s="347"/>
      <c r="IIS1433" s="347"/>
      <c r="IIT1433" s="347"/>
      <c r="IIU1433" s="347"/>
      <c r="IIV1433" s="347"/>
      <c r="IIW1433" s="347"/>
      <c r="IIX1433" s="347"/>
      <c r="IIY1433" s="347"/>
      <c r="IIZ1433" s="347"/>
      <c r="IJA1433" s="347"/>
      <c r="IJB1433" s="347"/>
      <c r="IJC1433" s="347"/>
      <c r="IJD1433" s="347"/>
      <c r="IJE1433" s="347"/>
      <c r="IJF1433" s="347"/>
      <c r="IJG1433" s="347"/>
      <c r="IJH1433" s="347"/>
      <c r="IJI1433" s="347"/>
      <c r="IJJ1433" s="347"/>
      <c r="IJK1433" s="347"/>
      <c r="IJL1433" s="347"/>
      <c r="IJM1433" s="347"/>
      <c r="IJN1433" s="347"/>
      <c r="IJO1433" s="347"/>
      <c r="IJP1433" s="347"/>
      <c r="IJQ1433" s="347"/>
      <c r="IJR1433" s="347"/>
      <c r="IJS1433" s="347"/>
      <c r="IJT1433" s="347"/>
      <c r="IJU1433" s="347"/>
      <c r="IJV1433" s="347"/>
      <c r="IJW1433" s="347"/>
      <c r="IJX1433" s="347"/>
      <c r="IJY1433" s="347"/>
      <c r="IJZ1433" s="347"/>
      <c r="IKA1433" s="347"/>
      <c r="IKB1433" s="347"/>
      <c r="IKC1433" s="347"/>
      <c r="IKD1433" s="347"/>
      <c r="IKE1433" s="347"/>
      <c r="IKF1433" s="347"/>
      <c r="IKG1433" s="347"/>
      <c r="IKH1433" s="347"/>
      <c r="IKI1433" s="347"/>
      <c r="IKJ1433" s="347"/>
      <c r="IKK1433" s="347"/>
      <c r="IKL1433" s="347"/>
      <c r="IKM1433" s="347"/>
      <c r="IKN1433" s="347"/>
      <c r="IKO1433" s="347"/>
      <c r="IKP1433" s="347"/>
      <c r="IKQ1433" s="347"/>
      <c r="IKR1433" s="347"/>
      <c r="IKS1433" s="347"/>
      <c r="IKT1433" s="347"/>
      <c r="IKU1433" s="347"/>
      <c r="IKV1433" s="347"/>
      <c r="IKW1433" s="347"/>
      <c r="IKX1433" s="347"/>
      <c r="IKY1433" s="347"/>
      <c r="IKZ1433" s="347"/>
      <c r="ILA1433" s="347"/>
      <c r="ILB1433" s="347"/>
      <c r="ILC1433" s="347"/>
      <c r="ILD1433" s="347"/>
      <c r="ILE1433" s="347"/>
      <c r="ILF1433" s="347"/>
      <c r="ILG1433" s="347"/>
      <c r="ILH1433" s="347"/>
      <c r="ILI1433" s="347"/>
      <c r="ILJ1433" s="347"/>
      <c r="ILK1433" s="347"/>
      <c r="ILL1433" s="347"/>
      <c r="ILM1433" s="347"/>
      <c r="ILN1433" s="347"/>
      <c r="ILO1433" s="347"/>
      <c r="ILP1433" s="347"/>
      <c r="ILQ1433" s="347"/>
      <c r="ILR1433" s="347"/>
      <c r="ILS1433" s="347"/>
      <c r="ILT1433" s="347"/>
      <c r="ILU1433" s="347"/>
      <c r="ILV1433" s="347"/>
      <c r="ILW1433" s="347"/>
      <c r="ILX1433" s="347"/>
      <c r="ILY1433" s="347"/>
      <c r="ILZ1433" s="347"/>
      <c r="IMA1433" s="347"/>
      <c r="IMB1433" s="347"/>
      <c r="IMC1433" s="347"/>
      <c r="IMD1433" s="347"/>
      <c r="IME1433" s="347"/>
      <c r="IMF1433" s="347"/>
      <c r="IMG1433" s="347"/>
      <c r="IMH1433" s="347"/>
      <c r="IMI1433" s="347"/>
      <c r="IMJ1433" s="347"/>
      <c r="IMK1433" s="347"/>
      <c r="IML1433" s="347"/>
      <c r="IMM1433" s="347"/>
      <c r="IMN1433" s="347"/>
      <c r="IMO1433" s="347"/>
      <c r="IMP1433" s="347"/>
      <c r="IMQ1433" s="347"/>
      <c r="IMR1433" s="347"/>
      <c r="IMS1433" s="347"/>
      <c r="IMT1433" s="347"/>
      <c r="IMU1433" s="347"/>
      <c r="IMV1433" s="347"/>
      <c r="IMW1433" s="347"/>
      <c r="IMX1433" s="347"/>
      <c r="IMY1433" s="347"/>
      <c r="IMZ1433" s="347"/>
      <c r="INA1433" s="347"/>
      <c r="INB1433" s="347"/>
      <c r="INC1433" s="347"/>
      <c r="IND1433" s="347"/>
      <c r="INE1433" s="347"/>
      <c r="INF1433" s="347"/>
      <c r="ING1433" s="347"/>
      <c r="INH1433" s="347"/>
      <c r="INI1433" s="347"/>
      <c r="INJ1433" s="347"/>
      <c r="INK1433" s="347"/>
      <c r="INL1433" s="347"/>
      <c r="INM1433" s="347"/>
      <c r="INN1433" s="347"/>
      <c r="INO1433" s="347"/>
      <c r="INP1433" s="347"/>
      <c r="INQ1433" s="347"/>
      <c r="INR1433" s="347"/>
      <c r="INS1433" s="347"/>
      <c r="INT1433" s="347"/>
      <c r="INU1433" s="347"/>
      <c r="INV1433" s="347"/>
      <c r="INW1433" s="347"/>
      <c r="INX1433" s="347"/>
      <c r="INY1433" s="347"/>
      <c r="INZ1433" s="347"/>
      <c r="IOA1433" s="347"/>
      <c r="IOB1433" s="347"/>
      <c r="IOC1433" s="347"/>
      <c r="IOD1433" s="347"/>
      <c r="IOE1433" s="347"/>
      <c r="IOF1433" s="347"/>
      <c r="IOG1433" s="347"/>
      <c r="IOH1433" s="347"/>
      <c r="IOI1433" s="347"/>
      <c r="IOJ1433" s="347"/>
      <c r="IOK1433" s="347"/>
      <c r="IOL1433" s="347"/>
      <c r="IOM1433" s="347"/>
      <c r="ION1433" s="347"/>
      <c r="IOO1433" s="347"/>
      <c r="IOP1433" s="347"/>
      <c r="IOQ1433" s="347"/>
      <c r="IOR1433" s="347"/>
      <c r="IOS1433" s="347"/>
      <c r="IOT1433" s="347"/>
      <c r="IOU1433" s="347"/>
      <c r="IOV1433" s="347"/>
      <c r="IOW1433" s="347"/>
      <c r="IOX1433" s="347"/>
      <c r="IOY1433" s="347"/>
      <c r="IOZ1433" s="347"/>
      <c r="IPA1433" s="347"/>
      <c r="IPB1433" s="347"/>
      <c r="IPC1433" s="347"/>
      <c r="IPD1433" s="347"/>
      <c r="IPE1433" s="347"/>
      <c r="IPF1433" s="347"/>
      <c r="IPG1433" s="347"/>
      <c r="IPH1433" s="347"/>
      <c r="IPI1433" s="347"/>
      <c r="IPJ1433" s="347"/>
      <c r="IPK1433" s="347"/>
      <c r="IPL1433" s="347"/>
      <c r="IPM1433" s="347"/>
      <c r="IPN1433" s="347"/>
      <c r="IPO1433" s="347"/>
      <c r="IPP1433" s="347"/>
      <c r="IPQ1433" s="347"/>
      <c r="IPR1433" s="347"/>
      <c r="IPS1433" s="347"/>
      <c r="IPT1433" s="347"/>
      <c r="IPU1433" s="347"/>
      <c r="IPV1433" s="347"/>
      <c r="IPW1433" s="347"/>
      <c r="IPX1433" s="347"/>
      <c r="IPY1433" s="347"/>
      <c r="IPZ1433" s="347"/>
      <c r="IQA1433" s="347"/>
      <c r="IQB1433" s="347"/>
      <c r="IQC1433" s="347"/>
      <c r="IQD1433" s="347"/>
      <c r="IQE1433" s="347"/>
      <c r="IQF1433" s="347"/>
      <c r="IQG1433" s="347"/>
      <c r="IQH1433" s="347"/>
      <c r="IQI1433" s="347"/>
      <c r="IQJ1433" s="347"/>
      <c r="IQK1433" s="347"/>
      <c r="IQL1433" s="347"/>
      <c r="IQM1433" s="347"/>
      <c r="IQN1433" s="347"/>
      <c r="IQO1433" s="347"/>
      <c r="IQP1433" s="347"/>
      <c r="IQQ1433" s="347"/>
      <c r="IQR1433" s="347"/>
      <c r="IQS1433" s="347"/>
      <c r="IQT1433" s="347"/>
      <c r="IQU1433" s="347"/>
      <c r="IQV1433" s="347"/>
      <c r="IQW1433" s="347"/>
      <c r="IQX1433" s="347"/>
      <c r="IQY1433" s="347"/>
      <c r="IQZ1433" s="347"/>
      <c r="IRA1433" s="347"/>
      <c r="IRB1433" s="347"/>
      <c r="IRC1433" s="347"/>
      <c r="IRD1433" s="347"/>
      <c r="IRE1433" s="347"/>
      <c r="IRF1433" s="347"/>
      <c r="IRG1433" s="347"/>
      <c r="IRH1433" s="347"/>
      <c r="IRI1433" s="347"/>
      <c r="IRJ1433" s="347"/>
      <c r="IRK1433" s="347"/>
      <c r="IRL1433" s="347"/>
      <c r="IRM1433" s="347"/>
      <c r="IRN1433" s="347"/>
      <c r="IRO1433" s="347"/>
      <c r="IRP1433" s="347"/>
      <c r="IRQ1433" s="347"/>
      <c r="IRR1433" s="347"/>
      <c r="IRS1433" s="347"/>
      <c r="IRT1433" s="347"/>
      <c r="IRU1433" s="347"/>
      <c r="IRV1433" s="347"/>
      <c r="IRW1433" s="347"/>
      <c r="IRX1433" s="347"/>
      <c r="IRY1433" s="347"/>
      <c r="IRZ1433" s="347"/>
      <c r="ISA1433" s="347"/>
      <c r="ISB1433" s="347"/>
      <c r="ISC1433" s="347"/>
      <c r="ISD1433" s="347"/>
      <c r="ISE1433" s="347"/>
      <c r="ISF1433" s="347"/>
      <c r="ISG1433" s="347"/>
      <c r="ISH1433" s="347"/>
      <c r="ISI1433" s="347"/>
      <c r="ISJ1433" s="347"/>
      <c r="ISK1433" s="347"/>
      <c r="ISL1433" s="347"/>
      <c r="ISM1433" s="347"/>
      <c r="ISN1433" s="347"/>
      <c r="ISO1433" s="347"/>
      <c r="ISP1433" s="347"/>
      <c r="ISQ1433" s="347"/>
      <c r="ISR1433" s="347"/>
      <c r="ISS1433" s="347"/>
      <c r="IST1433" s="347"/>
      <c r="ISU1433" s="347"/>
      <c r="ISV1433" s="347"/>
      <c r="ISW1433" s="347"/>
      <c r="ISX1433" s="347"/>
      <c r="ISY1433" s="347"/>
      <c r="ISZ1433" s="347"/>
      <c r="ITA1433" s="347"/>
      <c r="ITB1433" s="347"/>
      <c r="ITC1433" s="347"/>
      <c r="ITD1433" s="347"/>
      <c r="ITE1433" s="347"/>
      <c r="ITF1433" s="347"/>
      <c r="ITG1433" s="347"/>
      <c r="ITH1433" s="347"/>
      <c r="ITI1433" s="347"/>
      <c r="ITJ1433" s="347"/>
      <c r="ITK1433" s="347"/>
      <c r="ITL1433" s="347"/>
      <c r="ITM1433" s="347"/>
      <c r="ITN1433" s="347"/>
      <c r="ITO1433" s="347"/>
      <c r="ITP1433" s="347"/>
      <c r="ITQ1433" s="347"/>
      <c r="ITR1433" s="347"/>
      <c r="ITS1433" s="347"/>
      <c r="ITT1433" s="347"/>
      <c r="ITU1433" s="347"/>
      <c r="ITV1433" s="347"/>
      <c r="ITW1433" s="347"/>
      <c r="ITX1433" s="347"/>
      <c r="ITY1433" s="347"/>
      <c r="ITZ1433" s="347"/>
      <c r="IUA1433" s="347"/>
      <c r="IUB1433" s="347"/>
      <c r="IUC1433" s="347"/>
      <c r="IUD1433" s="347"/>
      <c r="IUE1433" s="347"/>
      <c r="IUF1433" s="347"/>
      <c r="IUG1433" s="347"/>
      <c r="IUH1433" s="347"/>
      <c r="IUI1433" s="347"/>
      <c r="IUJ1433" s="347"/>
      <c r="IUK1433" s="347"/>
      <c r="IUL1433" s="347"/>
      <c r="IUM1433" s="347"/>
      <c r="IUN1433" s="347"/>
      <c r="IUO1433" s="347"/>
      <c r="IUP1433" s="347"/>
      <c r="IUQ1433" s="347"/>
      <c r="IUR1433" s="347"/>
      <c r="IUS1433" s="347"/>
      <c r="IUT1433" s="347"/>
      <c r="IUU1433" s="347"/>
      <c r="IUV1433" s="347"/>
      <c r="IUW1433" s="347"/>
      <c r="IUX1433" s="347"/>
      <c r="IUY1433" s="347"/>
      <c r="IUZ1433" s="347"/>
      <c r="IVA1433" s="347"/>
      <c r="IVB1433" s="347"/>
      <c r="IVC1433" s="347"/>
      <c r="IVD1433" s="347"/>
      <c r="IVE1433" s="347"/>
      <c r="IVF1433" s="347"/>
      <c r="IVG1433" s="347"/>
      <c r="IVH1433" s="347"/>
      <c r="IVI1433" s="347"/>
      <c r="IVJ1433" s="347"/>
      <c r="IVK1433" s="347"/>
      <c r="IVL1433" s="347"/>
      <c r="IVM1433" s="347"/>
      <c r="IVN1433" s="347"/>
      <c r="IVO1433" s="347"/>
      <c r="IVP1433" s="347"/>
      <c r="IVQ1433" s="347"/>
      <c r="IVR1433" s="347"/>
      <c r="IVS1433" s="347"/>
      <c r="IVT1433" s="347"/>
      <c r="IVU1433" s="347"/>
      <c r="IVV1433" s="347"/>
      <c r="IVW1433" s="347"/>
      <c r="IVX1433" s="347"/>
      <c r="IVY1433" s="347"/>
      <c r="IVZ1433" s="347"/>
      <c r="IWA1433" s="347"/>
      <c r="IWB1433" s="347"/>
      <c r="IWC1433" s="347"/>
      <c r="IWD1433" s="347"/>
      <c r="IWE1433" s="347"/>
      <c r="IWF1433" s="347"/>
      <c r="IWG1433" s="347"/>
      <c r="IWH1433" s="347"/>
      <c r="IWI1433" s="347"/>
      <c r="IWJ1433" s="347"/>
      <c r="IWK1433" s="347"/>
      <c r="IWL1433" s="347"/>
      <c r="IWM1433" s="347"/>
      <c r="IWN1433" s="347"/>
      <c r="IWO1433" s="347"/>
      <c r="IWP1433" s="347"/>
      <c r="IWQ1433" s="347"/>
      <c r="IWR1433" s="347"/>
      <c r="IWS1433" s="347"/>
      <c r="IWT1433" s="347"/>
      <c r="IWU1433" s="347"/>
      <c r="IWV1433" s="347"/>
      <c r="IWW1433" s="347"/>
      <c r="IWX1433" s="347"/>
      <c r="IWY1433" s="347"/>
      <c r="IWZ1433" s="347"/>
      <c r="IXA1433" s="347"/>
      <c r="IXB1433" s="347"/>
      <c r="IXC1433" s="347"/>
      <c r="IXD1433" s="347"/>
      <c r="IXE1433" s="347"/>
      <c r="IXF1433" s="347"/>
      <c r="IXG1433" s="347"/>
      <c r="IXH1433" s="347"/>
      <c r="IXI1433" s="347"/>
      <c r="IXJ1433" s="347"/>
      <c r="IXK1433" s="347"/>
      <c r="IXL1433" s="347"/>
      <c r="IXM1433" s="347"/>
      <c r="IXN1433" s="347"/>
      <c r="IXO1433" s="347"/>
      <c r="IXP1433" s="347"/>
      <c r="IXQ1433" s="347"/>
      <c r="IXR1433" s="347"/>
      <c r="IXS1433" s="347"/>
      <c r="IXT1433" s="347"/>
      <c r="IXU1433" s="347"/>
      <c r="IXV1433" s="347"/>
      <c r="IXW1433" s="347"/>
      <c r="IXX1433" s="347"/>
      <c r="IXY1433" s="347"/>
      <c r="IXZ1433" s="347"/>
      <c r="IYA1433" s="347"/>
      <c r="IYB1433" s="347"/>
      <c r="IYC1433" s="347"/>
      <c r="IYD1433" s="347"/>
      <c r="IYE1433" s="347"/>
      <c r="IYF1433" s="347"/>
      <c r="IYG1433" s="347"/>
      <c r="IYH1433" s="347"/>
      <c r="IYI1433" s="347"/>
      <c r="IYJ1433" s="347"/>
      <c r="IYK1433" s="347"/>
      <c r="IYL1433" s="347"/>
      <c r="IYM1433" s="347"/>
      <c r="IYN1433" s="347"/>
      <c r="IYO1433" s="347"/>
      <c r="IYP1433" s="347"/>
      <c r="IYQ1433" s="347"/>
      <c r="IYR1433" s="347"/>
      <c r="IYS1433" s="347"/>
      <c r="IYT1433" s="347"/>
      <c r="IYU1433" s="347"/>
      <c r="IYV1433" s="347"/>
      <c r="IYW1433" s="347"/>
      <c r="IYX1433" s="347"/>
      <c r="IYY1433" s="347"/>
      <c r="IYZ1433" s="347"/>
      <c r="IZA1433" s="347"/>
      <c r="IZB1433" s="347"/>
      <c r="IZC1433" s="347"/>
      <c r="IZD1433" s="347"/>
      <c r="IZE1433" s="347"/>
      <c r="IZF1433" s="347"/>
      <c r="IZG1433" s="347"/>
      <c r="IZH1433" s="347"/>
      <c r="IZI1433" s="347"/>
      <c r="IZJ1433" s="347"/>
      <c r="IZK1433" s="347"/>
      <c r="IZL1433" s="347"/>
      <c r="IZM1433" s="347"/>
      <c r="IZN1433" s="347"/>
      <c r="IZO1433" s="347"/>
      <c r="IZP1433" s="347"/>
      <c r="IZQ1433" s="347"/>
      <c r="IZR1433" s="347"/>
      <c r="IZS1433" s="347"/>
      <c r="IZT1433" s="347"/>
      <c r="IZU1433" s="347"/>
      <c r="IZV1433" s="347"/>
      <c r="IZW1433" s="347"/>
      <c r="IZX1433" s="347"/>
      <c r="IZY1433" s="347"/>
      <c r="IZZ1433" s="347"/>
      <c r="JAA1433" s="347"/>
      <c r="JAB1433" s="347"/>
      <c r="JAC1433" s="347"/>
      <c r="JAD1433" s="347"/>
      <c r="JAE1433" s="347"/>
      <c r="JAF1433" s="347"/>
      <c r="JAG1433" s="347"/>
      <c r="JAH1433" s="347"/>
      <c r="JAI1433" s="347"/>
      <c r="JAJ1433" s="347"/>
      <c r="JAK1433" s="347"/>
      <c r="JAL1433" s="347"/>
      <c r="JAM1433" s="347"/>
      <c r="JAN1433" s="347"/>
      <c r="JAO1433" s="347"/>
      <c r="JAP1433" s="347"/>
      <c r="JAQ1433" s="347"/>
      <c r="JAR1433" s="347"/>
      <c r="JAS1433" s="347"/>
      <c r="JAT1433" s="347"/>
      <c r="JAU1433" s="347"/>
      <c r="JAV1433" s="347"/>
      <c r="JAW1433" s="347"/>
      <c r="JAX1433" s="347"/>
      <c r="JAY1433" s="347"/>
      <c r="JAZ1433" s="347"/>
      <c r="JBA1433" s="347"/>
      <c r="JBB1433" s="347"/>
      <c r="JBC1433" s="347"/>
      <c r="JBD1433" s="347"/>
      <c r="JBE1433" s="347"/>
      <c r="JBF1433" s="347"/>
      <c r="JBG1433" s="347"/>
      <c r="JBH1433" s="347"/>
      <c r="JBI1433" s="347"/>
      <c r="JBJ1433" s="347"/>
      <c r="JBK1433" s="347"/>
      <c r="JBL1433" s="347"/>
      <c r="JBM1433" s="347"/>
      <c r="JBN1433" s="347"/>
      <c r="JBO1433" s="347"/>
      <c r="JBP1433" s="347"/>
      <c r="JBQ1433" s="347"/>
      <c r="JBR1433" s="347"/>
      <c r="JBS1433" s="347"/>
      <c r="JBT1433" s="347"/>
      <c r="JBU1433" s="347"/>
      <c r="JBV1433" s="347"/>
      <c r="JBW1433" s="347"/>
      <c r="JBX1433" s="347"/>
      <c r="JBY1433" s="347"/>
      <c r="JBZ1433" s="347"/>
      <c r="JCA1433" s="347"/>
      <c r="JCB1433" s="347"/>
      <c r="JCC1433" s="347"/>
      <c r="JCD1433" s="347"/>
      <c r="JCE1433" s="347"/>
      <c r="JCF1433" s="347"/>
      <c r="JCG1433" s="347"/>
      <c r="JCH1433" s="347"/>
      <c r="JCI1433" s="347"/>
      <c r="JCJ1433" s="347"/>
      <c r="JCK1433" s="347"/>
      <c r="JCL1433" s="347"/>
      <c r="JCM1433" s="347"/>
      <c r="JCN1433" s="347"/>
      <c r="JCO1433" s="347"/>
      <c r="JCP1433" s="347"/>
      <c r="JCQ1433" s="347"/>
      <c r="JCR1433" s="347"/>
      <c r="JCS1433" s="347"/>
      <c r="JCT1433" s="347"/>
      <c r="JCU1433" s="347"/>
      <c r="JCV1433" s="347"/>
      <c r="JCW1433" s="347"/>
      <c r="JCX1433" s="347"/>
      <c r="JCY1433" s="347"/>
      <c r="JCZ1433" s="347"/>
      <c r="JDA1433" s="347"/>
      <c r="JDB1433" s="347"/>
      <c r="JDC1433" s="347"/>
      <c r="JDD1433" s="347"/>
      <c r="JDE1433" s="347"/>
      <c r="JDF1433" s="347"/>
      <c r="JDG1433" s="347"/>
      <c r="JDH1433" s="347"/>
      <c r="JDI1433" s="347"/>
      <c r="JDJ1433" s="347"/>
      <c r="JDK1433" s="347"/>
      <c r="JDL1433" s="347"/>
      <c r="JDM1433" s="347"/>
      <c r="JDN1433" s="347"/>
      <c r="JDO1433" s="347"/>
      <c r="JDP1433" s="347"/>
      <c r="JDQ1433" s="347"/>
      <c r="JDR1433" s="347"/>
      <c r="JDS1433" s="347"/>
      <c r="JDT1433" s="347"/>
      <c r="JDU1433" s="347"/>
      <c r="JDV1433" s="347"/>
      <c r="JDW1433" s="347"/>
      <c r="JDX1433" s="347"/>
      <c r="JDY1433" s="347"/>
      <c r="JDZ1433" s="347"/>
      <c r="JEA1433" s="347"/>
      <c r="JEB1433" s="347"/>
      <c r="JEC1433" s="347"/>
      <c r="JED1433" s="347"/>
      <c r="JEE1433" s="347"/>
      <c r="JEF1433" s="347"/>
      <c r="JEG1433" s="347"/>
      <c r="JEH1433" s="347"/>
      <c r="JEI1433" s="347"/>
      <c r="JEJ1433" s="347"/>
      <c r="JEK1433" s="347"/>
      <c r="JEL1433" s="347"/>
      <c r="JEM1433" s="347"/>
      <c r="JEN1433" s="347"/>
      <c r="JEO1433" s="347"/>
      <c r="JEP1433" s="347"/>
      <c r="JEQ1433" s="347"/>
      <c r="JER1433" s="347"/>
      <c r="JES1433" s="347"/>
      <c r="JET1433" s="347"/>
      <c r="JEU1433" s="347"/>
      <c r="JEV1433" s="347"/>
      <c r="JEW1433" s="347"/>
      <c r="JEX1433" s="347"/>
      <c r="JEY1433" s="347"/>
      <c r="JEZ1433" s="347"/>
      <c r="JFA1433" s="347"/>
      <c r="JFB1433" s="347"/>
      <c r="JFC1433" s="347"/>
      <c r="JFD1433" s="347"/>
      <c r="JFE1433" s="347"/>
      <c r="JFF1433" s="347"/>
      <c r="JFG1433" s="347"/>
      <c r="JFH1433" s="347"/>
      <c r="JFI1433" s="347"/>
      <c r="JFJ1433" s="347"/>
      <c r="JFK1433" s="347"/>
      <c r="JFL1433" s="347"/>
      <c r="JFM1433" s="347"/>
      <c r="JFN1433" s="347"/>
      <c r="JFO1433" s="347"/>
      <c r="JFP1433" s="347"/>
      <c r="JFQ1433" s="347"/>
      <c r="JFR1433" s="347"/>
      <c r="JFS1433" s="347"/>
      <c r="JFT1433" s="347"/>
      <c r="JFU1433" s="347"/>
      <c r="JFV1433" s="347"/>
      <c r="JFW1433" s="347"/>
      <c r="JFX1433" s="347"/>
      <c r="JFY1433" s="347"/>
      <c r="JFZ1433" s="347"/>
      <c r="JGA1433" s="347"/>
      <c r="JGB1433" s="347"/>
      <c r="JGC1433" s="347"/>
      <c r="JGD1433" s="347"/>
      <c r="JGE1433" s="347"/>
      <c r="JGF1433" s="347"/>
      <c r="JGG1433" s="347"/>
      <c r="JGH1433" s="347"/>
      <c r="JGI1433" s="347"/>
      <c r="JGJ1433" s="347"/>
      <c r="JGK1433" s="347"/>
      <c r="JGL1433" s="347"/>
      <c r="JGM1433" s="347"/>
      <c r="JGN1433" s="347"/>
      <c r="JGO1433" s="347"/>
      <c r="JGP1433" s="347"/>
      <c r="JGQ1433" s="347"/>
      <c r="JGR1433" s="347"/>
      <c r="JGS1433" s="347"/>
      <c r="JGT1433" s="347"/>
      <c r="JGU1433" s="347"/>
      <c r="JGV1433" s="347"/>
      <c r="JGW1433" s="347"/>
      <c r="JGX1433" s="347"/>
      <c r="JGY1433" s="347"/>
      <c r="JGZ1433" s="347"/>
      <c r="JHA1433" s="347"/>
      <c r="JHB1433" s="347"/>
      <c r="JHC1433" s="347"/>
      <c r="JHD1433" s="347"/>
      <c r="JHE1433" s="347"/>
      <c r="JHF1433" s="347"/>
      <c r="JHG1433" s="347"/>
      <c r="JHH1433" s="347"/>
      <c r="JHI1433" s="347"/>
      <c r="JHJ1433" s="347"/>
      <c r="JHK1433" s="347"/>
      <c r="JHL1433" s="347"/>
      <c r="JHM1433" s="347"/>
      <c r="JHN1433" s="347"/>
      <c r="JHO1433" s="347"/>
      <c r="JHP1433" s="347"/>
      <c r="JHQ1433" s="347"/>
      <c r="JHR1433" s="347"/>
      <c r="JHS1433" s="347"/>
      <c r="JHT1433" s="347"/>
      <c r="JHU1433" s="347"/>
      <c r="JHV1433" s="347"/>
      <c r="JHW1433" s="347"/>
      <c r="JHX1433" s="347"/>
      <c r="JHY1433" s="347"/>
      <c r="JHZ1433" s="347"/>
      <c r="JIA1433" s="347"/>
      <c r="JIB1433" s="347"/>
      <c r="JIC1433" s="347"/>
      <c r="JID1433" s="347"/>
      <c r="JIE1433" s="347"/>
      <c r="JIF1433" s="347"/>
      <c r="JIG1433" s="347"/>
      <c r="JIH1433" s="347"/>
      <c r="JII1433" s="347"/>
      <c r="JIJ1433" s="347"/>
      <c r="JIK1433" s="347"/>
      <c r="JIL1433" s="347"/>
      <c r="JIM1433" s="347"/>
      <c r="JIN1433" s="347"/>
      <c r="JIO1433" s="347"/>
      <c r="JIP1433" s="347"/>
      <c r="JIQ1433" s="347"/>
      <c r="JIR1433" s="347"/>
      <c r="JIS1433" s="347"/>
      <c r="JIT1433" s="347"/>
      <c r="JIU1433" s="347"/>
      <c r="JIV1433" s="347"/>
      <c r="JIW1433" s="347"/>
      <c r="JIX1433" s="347"/>
      <c r="JIY1433" s="347"/>
      <c r="JIZ1433" s="347"/>
      <c r="JJA1433" s="347"/>
      <c r="JJB1433" s="347"/>
      <c r="JJC1433" s="347"/>
      <c r="JJD1433" s="347"/>
      <c r="JJE1433" s="347"/>
      <c r="JJF1433" s="347"/>
      <c r="JJG1433" s="347"/>
      <c r="JJH1433" s="347"/>
      <c r="JJI1433" s="347"/>
      <c r="JJJ1433" s="347"/>
      <c r="JJK1433" s="347"/>
      <c r="JJL1433" s="347"/>
      <c r="JJM1433" s="347"/>
      <c r="JJN1433" s="347"/>
      <c r="JJO1433" s="347"/>
      <c r="JJP1433" s="347"/>
      <c r="JJQ1433" s="347"/>
      <c r="JJR1433" s="347"/>
      <c r="JJS1433" s="347"/>
      <c r="JJT1433" s="347"/>
      <c r="JJU1433" s="347"/>
      <c r="JJV1433" s="347"/>
      <c r="JJW1433" s="347"/>
      <c r="JJX1433" s="347"/>
      <c r="JJY1433" s="347"/>
      <c r="JJZ1433" s="347"/>
      <c r="JKA1433" s="347"/>
      <c r="JKB1433" s="347"/>
      <c r="JKC1433" s="347"/>
      <c r="JKD1433" s="347"/>
      <c r="JKE1433" s="347"/>
      <c r="JKF1433" s="347"/>
      <c r="JKG1433" s="347"/>
      <c r="JKH1433" s="347"/>
      <c r="JKI1433" s="347"/>
      <c r="JKJ1433" s="347"/>
      <c r="JKK1433" s="347"/>
      <c r="JKL1433" s="347"/>
      <c r="JKM1433" s="347"/>
      <c r="JKN1433" s="347"/>
      <c r="JKO1433" s="347"/>
      <c r="JKP1433" s="347"/>
      <c r="JKQ1433" s="347"/>
      <c r="JKR1433" s="347"/>
      <c r="JKS1433" s="347"/>
      <c r="JKT1433" s="347"/>
      <c r="JKU1433" s="347"/>
      <c r="JKV1433" s="347"/>
      <c r="JKW1433" s="347"/>
      <c r="JKX1433" s="347"/>
      <c r="JKY1433" s="347"/>
      <c r="JKZ1433" s="347"/>
      <c r="JLA1433" s="347"/>
      <c r="JLB1433" s="347"/>
      <c r="JLC1433" s="347"/>
      <c r="JLD1433" s="347"/>
      <c r="JLE1433" s="347"/>
      <c r="JLF1433" s="347"/>
      <c r="JLG1433" s="347"/>
      <c r="JLH1433" s="347"/>
      <c r="JLI1433" s="347"/>
      <c r="JLJ1433" s="347"/>
      <c r="JLK1433" s="347"/>
      <c r="JLL1433" s="347"/>
      <c r="JLM1433" s="347"/>
      <c r="JLN1433" s="347"/>
      <c r="JLO1433" s="347"/>
      <c r="JLP1433" s="347"/>
      <c r="JLQ1433" s="347"/>
      <c r="JLR1433" s="347"/>
      <c r="JLS1433" s="347"/>
      <c r="JLT1433" s="347"/>
      <c r="JLU1433" s="347"/>
      <c r="JLV1433" s="347"/>
      <c r="JLW1433" s="347"/>
      <c r="JLX1433" s="347"/>
      <c r="JLY1433" s="347"/>
      <c r="JLZ1433" s="347"/>
      <c r="JMA1433" s="347"/>
      <c r="JMB1433" s="347"/>
      <c r="JMC1433" s="347"/>
      <c r="JMD1433" s="347"/>
      <c r="JME1433" s="347"/>
      <c r="JMF1433" s="347"/>
      <c r="JMG1433" s="347"/>
      <c r="JMH1433" s="347"/>
      <c r="JMI1433" s="347"/>
      <c r="JMJ1433" s="347"/>
      <c r="JMK1433" s="347"/>
      <c r="JML1433" s="347"/>
      <c r="JMM1433" s="347"/>
      <c r="JMN1433" s="347"/>
      <c r="JMO1433" s="347"/>
      <c r="JMP1433" s="347"/>
      <c r="JMQ1433" s="347"/>
      <c r="JMR1433" s="347"/>
      <c r="JMS1433" s="347"/>
      <c r="JMT1433" s="347"/>
      <c r="JMU1433" s="347"/>
      <c r="JMV1433" s="347"/>
      <c r="JMW1433" s="347"/>
      <c r="JMX1433" s="347"/>
      <c r="JMY1433" s="347"/>
      <c r="JMZ1433" s="347"/>
      <c r="JNA1433" s="347"/>
      <c r="JNB1433" s="347"/>
      <c r="JNC1433" s="347"/>
      <c r="JND1433" s="347"/>
      <c r="JNE1433" s="347"/>
      <c r="JNF1433" s="347"/>
      <c r="JNG1433" s="347"/>
      <c r="JNH1433" s="347"/>
      <c r="JNI1433" s="347"/>
      <c r="JNJ1433" s="347"/>
      <c r="JNK1433" s="347"/>
      <c r="JNL1433" s="347"/>
      <c r="JNM1433" s="347"/>
      <c r="JNN1433" s="347"/>
      <c r="JNO1433" s="347"/>
      <c r="JNP1433" s="347"/>
      <c r="JNQ1433" s="347"/>
      <c r="JNR1433" s="347"/>
      <c r="JNS1433" s="347"/>
      <c r="JNT1433" s="347"/>
      <c r="JNU1433" s="347"/>
      <c r="JNV1433" s="347"/>
      <c r="JNW1433" s="347"/>
      <c r="JNX1433" s="347"/>
      <c r="JNY1433" s="347"/>
      <c r="JNZ1433" s="347"/>
      <c r="JOA1433" s="347"/>
      <c r="JOB1433" s="347"/>
      <c r="JOC1433" s="347"/>
      <c r="JOD1433" s="347"/>
      <c r="JOE1433" s="347"/>
      <c r="JOF1433" s="347"/>
      <c r="JOG1433" s="347"/>
      <c r="JOH1433" s="347"/>
      <c r="JOI1433" s="347"/>
      <c r="JOJ1433" s="347"/>
      <c r="JOK1433" s="347"/>
      <c r="JOL1433" s="347"/>
      <c r="JOM1433" s="347"/>
      <c r="JON1433" s="347"/>
      <c r="JOO1433" s="347"/>
      <c r="JOP1433" s="347"/>
      <c r="JOQ1433" s="347"/>
      <c r="JOR1433" s="347"/>
      <c r="JOS1433" s="347"/>
      <c r="JOT1433" s="347"/>
      <c r="JOU1433" s="347"/>
      <c r="JOV1433" s="347"/>
      <c r="JOW1433" s="347"/>
      <c r="JOX1433" s="347"/>
      <c r="JOY1433" s="347"/>
      <c r="JOZ1433" s="347"/>
      <c r="JPA1433" s="347"/>
      <c r="JPB1433" s="347"/>
      <c r="JPC1433" s="347"/>
      <c r="JPD1433" s="347"/>
      <c r="JPE1433" s="347"/>
      <c r="JPF1433" s="347"/>
      <c r="JPG1433" s="347"/>
      <c r="JPH1433" s="347"/>
      <c r="JPI1433" s="347"/>
      <c r="JPJ1433" s="347"/>
      <c r="JPK1433" s="347"/>
      <c r="JPL1433" s="347"/>
      <c r="JPM1433" s="347"/>
      <c r="JPN1433" s="347"/>
      <c r="JPO1433" s="347"/>
      <c r="JPP1433" s="347"/>
      <c r="JPQ1433" s="347"/>
      <c r="JPR1433" s="347"/>
      <c r="JPS1433" s="347"/>
      <c r="JPT1433" s="347"/>
      <c r="JPU1433" s="347"/>
      <c r="JPV1433" s="347"/>
      <c r="JPW1433" s="347"/>
      <c r="JPX1433" s="347"/>
      <c r="JPY1433" s="347"/>
      <c r="JPZ1433" s="347"/>
      <c r="JQA1433" s="347"/>
      <c r="JQB1433" s="347"/>
      <c r="JQC1433" s="347"/>
      <c r="JQD1433" s="347"/>
      <c r="JQE1433" s="347"/>
      <c r="JQF1433" s="347"/>
      <c r="JQG1433" s="347"/>
      <c r="JQH1433" s="347"/>
      <c r="JQI1433" s="347"/>
      <c r="JQJ1433" s="347"/>
      <c r="JQK1433" s="347"/>
      <c r="JQL1433" s="347"/>
      <c r="JQM1433" s="347"/>
      <c r="JQN1433" s="347"/>
      <c r="JQO1433" s="347"/>
      <c r="JQP1433" s="347"/>
      <c r="JQQ1433" s="347"/>
      <c r="JQR1433" s="347"/>
      <c r="JQS1433" s="347"/>
      <c r="JQT1433" s="347"/>
      <c r="JQU1433" s="347"/>
      <c r="JQV1433" s="347"/>
      <c r="JQW1433" s="347"/>
      <c r="JQX1433" s="347"/>
      <c r="JQY1433" s="347"/>
      <c r="JQZ1433" s="347"/>
      <c r="JRA1433" s="347"/>
      <c r="JRB1433" s="347"/>
      <c r="JRC1433" s="347"/>
      <c r="JRD1433" s="347"/>
      <c r="JRE1433" s="347"/>
      <c r="JRF1433" s="347"/>
      <c r="JRG1433" s="347"/>
      <c r="JRH1433" s="347"/>
      <c r="JRI1433" s="347"/>
      <c r="JRJ1433" s="347"/>
      <c r="JRK1433" s="347"/>
      <c r="JRL1433" s="347"/>
      <c r="JRM1433" s="347"/>
      <c r="JRN1433" s="347"/>
      <c r="JRO1433" s="347"/>
      <c r="JRP1433" s="347"/>
      <c r="JRQ1433" s="347"/>
      <c r="JRR1433" s="347"/>
      <c r="JRS1433" s="347"/>
      <c r="JRT1433" s="347"/>
      <c r="JRU1433" s="347"/>
      <c r="JRV1433" s="347"/>
      <c r="JRW1433" s="347"/>
      <c r="JRX1433" s="347"/>
      <c r="JRY1433" s="347"/>
      <c r="JRZ1433" s="347"/>
      <c r="JSA1433" s="347"/>
      <c r="JSB1433" s="347"/>
      <c r="JSC1433" s="347"/>
      <c r="JSD1433" s="347"/>
      <c r="JSE1433" s="347"/>
      <c r="JSF1433" s="347"/>
      <c r="JSG1433" s="347"/>
      <c r="JSH1433" s="347"/>
      <c r="JSI1433" s="347"/>
      <c r="JSJ1433" s="347"/>
      <c r="JSK1433" s="347"/>
      <c r="JSL1433" s="347"/>
      <c r="JSM1433" s="347"/>
      <c r="JSN1433" s="347"/>
      <c r="JSO1433" s="347"/>
      <c r="JSP1433" s="347"/>
      <c r="JSQ1433" s="347"/>
      <c r="JSR1433" s="347"/>
      <c r="JSS1433" s="347"/>
      <c r="JST1433" s="347"/>
      <c r="JSU1433" s="347"/>
      <c r="JSV1433" s="347"/>
      <c r="JSW1433" s="347"/>
      <c r="JSX1433" s="347"/>
      <c r="JSY1433" s="347"/>
      <c r="JSZ1433" s="347"/>
      <c r="JTA1433" s="347"/>
      <c r="JTB1433" s="347"/>
      <c r="JTC1433" s="347"/>
      <c r="JTD1433" s="347"/>
      <c r="JTE1433" s="347"/>
      <c r="JTF1433" s="347"/>
      <c r="JTG1433" s="347"/>
      <c r="JTH1433" s="347"/>
      <c r="JTI1433" s="347"/>
      <c r="JTJ1433" s="347"/>
      <c r="JTK1433" s="347"/>
      <c r="JTL1433" s="347"/>
      <c r="JTM1433" s="347"/>
      <c r="JTN1433" s="347"/>
      <c r="JTO1433" s="347"/>
      <c r="JTP1433" s="347"/>
      <c r="JTQ1433" s="347"/>
      <c r="JTR1433" s="347"/>
      <c r="JTS1433" s="347"/>
      <c r="JTT1433" s="347"/>
      <c r="JTU1433" s="347"/>
      <c r="JTV1433" s="347"/>
      <c r="JTW1433" s="347"/>
      <c r="JTX1433" s="347"/>
      <c r="JTY1433" s="347"/>
      <c r="JTZ1433" s="347"/>
      <c r="JUA1433" s="347"/>
      <c r="JUB1433" s="347"/>
      <c r="JUC1433" s="347"/>
      <c r="JUD1433" s="347"/>
      <c r="JUE1433" s="347"/>
      <c r="JUF1433" s="347"/>
      <c r="JUG1433" s="347"/>
      <c r="JUH1433" s="347"/>
      <c r="JUI1433" s="347"/>
      <c r="JUJ1433" s="347"/>
      <c r="JUK1433" s="347"/>
      <c r="JUL1433" s="347"/>
      <c r="JUM1433" s="347"/>
      <c r="JUN1433" s="347"/>
      <c r="JUO1433" s="347"/>
      <c r="JUP1433" s="347"/>
      <c r="JUQ1433" s="347"/>
      <c r="JUR1433" s="347"/>
      <c r="JUS1433" s="347"/>
      <c r="JUT1433" s="347"/>
      <c r="JUU1433" s="347"/>
      <c r="JUV1433" s="347"/>
      <c r="JUW1433" s="347"/>
      <c r="JUX1433" s="347"/>
      <c r="JUY1433" s="347"/>
      <c r="JUZ1433" s="347"/>
      <c r="JVA1433" s="347"/>
      <c r="JVB1433" s="347"/>
      <c r="JVC1433" s="347"/>
      <c r="JVD1433" s="347"/>
      <c r="JVE1433" s="347"/>
      <c r="JVF1433" s="347"/>
      <c r="JVG1433" s="347"/>
      <c r="JVH1433" s="347"/>
      <c r="JVI1433" s="347"/>
      <c r="JVJ1433" s="347"/>
      <c r="JVK1433" s="347"/>
      <c r="JVL1433" s="347"/>
      <c r="JVM1433" s="347"/>
      <c r="JVN1433" s="347"/>
      <c r="JVO1433" s="347"/>
      <c r="JVP1433" s="347"/>
      <c r="JVQ1433" s="347"/>
      <c r="JVR1433" s="347"/>
      <c r="JVS1433" s="347"/>
      <c r="JVT1433" s="347"/>
      <c r="JVU1433" s="347"/>
      <c r="JVV1433" s="347"/>
      <c r="JVW1433" s="347"/>
      <c r="JVX1433" s="347"/>
      <c r="JVY1433" s="347"/>
      <c r="JVZ1433" s="347"/>
      <c r="JWA1433" s="347"/>
      <c r="JWB1433" s="347"/>
      <c r="JWC1433" s="347"/>
      <c r="JWD1433" s="347"/>
      <c r="JWE1433" s="347"/>
      <c r="JWF1433" s="347"/>
      <c r="JWG1433" s="347"/>
      <c r="JWH1433" s="347"/>
      <c r="JWI1433" s="347"/>
      <c r="JWJ1433" s="347"/>
      <c r="JWK1433" s="347"/>
      <c r="JWL1433" s="347"/>
      <c r="JWM1433" s="347"/>
      <c r="JWN1433" s="347"/>
      <c r="JWO1433" s="347"/>
      <c r="JWP1433" s="347"/>
      <c r="JWQ1433" s="347"/>
      <c r="JWR1433" s="347"/>
      <c r="JWS1433" s="347"/>
      <c r="JWT1433" s="347"/>
      <c r="JWU1433" s="347"/>
      <c r="JWV1433" s="347"/>
      <c r="JWW1433" s="347"/>
      <c r="JWX1433" s="347"/>
      <c r="JWY1433" s="347"/>
      <c r="JWZ1433" s="347"/>
      <c r="JXA1433" s="347"/>
      <c r="JXB1433" s="347"/>
      <c r="JXC1433" s="347"/>
      <c r="JXD1433" s="347"/>
      <c r="JXE1433" s="347"/>
      <c r="JXF1433" s="347"/>
      <c r="JXG1433" s="347"/>
      <c r="JXH1433" s="347"/>
      <c r="JXI1433" s="347"/>
      <c r="JXJ1433" s="347"/>
      <c r="JXK1433" s="347"/>
      <c r="JXL1433" s="347"/>
      <c r="JXM1433" s="347"/>
      <c r="JXN1433" s="347"/>
      <c r="JXO1433" s="347"/>
      <c r="JXP1433" s="347"/>
      <c r="JXQ1433" s="347"/>
      <c r="JXR1433" s="347"/>
      <c r="JXS1433" s="347"/>
      <c r="JXT1433" s="347"/>
      <c r="JXU1433" s="347"/>
      <c r="JXV1433" s="347"/>
      <c r="JXW1433" s="347"/>
      <c r="JXX1433" s="347"/>
      <c r="JXY1433" s="347"/>
      <c r="JXZ1433" s="347"/>
      <c r="JYA1433" s="347"/>
      <c r="JYB1433" s="347"/>
      <c r="JYC1433" s="347"/>
      <c r="JYD1433" s="347"/>
      <c r="JYE1433" s="347"/>
      <c r="JYF1433" s="347"/>
      <c r="JYG1433" s="347"/>
      <c r="JYH1433" s="347"/>
      <c r="JYI1433" s="347"/>
      <c r="JYJ1433" s="347"/>
      <c r="JYK1433" s="347"/>
      <c r="JYL1433" s="347"/>
      <c r="JYM1433" s="347"/>
      <c r="JYN1433" s="347"/>
      <c r="JYO1433" s="347"/>
      <c r="JYP1433" s="347"/>
      <c r="JYQ1433" s="347"/>
      <c r="JYR1433" s="347"/>
      <c r="JYS1433" s="347"/>
      <c r="JYT1433" s="347"/>
      <c r="JYU1433" s="347"/>
      <c r="JYV1433" s="347"/>
      <c r="JYW1433" s="347"/>
      <c r="JYX1433" s="347"/>
      <c r="JYY1433" s="347"/>
      <c r="JYZ1433" s="347"/>
      <c r="JZA1433" s="347"/>
      <c r="JZB1433" s="347"/>
      <c r="JZC1433" s="347"/>
      <c r="JZD1433" s="347"/>
      <c r="JZE1433" s="347"/>
      <c r="JZF1433" s="347"/>
      <c r="JZG1433" s="347"/>
      <c r="JZH1433" s="347"/>
      <c r="JZI1433" s="347"/>
      <c r="JZJ1433" s="347"/>
      <c r="JZK1433" s="347"/>
      <c r="JZL1433" s="347"/>
      <c r="JZM1433" s="347"/>
      <c r="JZN1433" s="347"/>
      <c r="JZO1433" s="347"/>
      <c r="JZP1433" s="347"/>
      <c r="JZQ1433" s="347"/>
      <c r="JZR1433" s="347"/>
      <c r="JZS1433" s="347"/>
      <c r="JZT1433" s="347"/>
      <c r="JZU1433" s="347"/>
      <c r="JZV1433" s="347"/>
      <c r="JZW1433" s="347"/>
      <c r="JZX1433" s="347"/>
      <c r="JZY1433" s="347"/>
      <c r="JZZ1433" s="347"/>
      <c r="KAA1433" s="347"/>
      <c r="KAB1433" s="347"/>
      <c r="KAC1433" s="347"/>
      <c r="KAD1433" s="347"/>
      <c r="KAE1433" s="347"/>
      <c r="KAF1433" s="347"/>
      <c r="KAG1433" s="347"/>
      <c r="KAH1433" s="347"/>
      <c r="KAI1433" s="347"/>
      <c r="KAJ1433" s="347"/>
      <c r="KAK1433" s="347"/>
      <c r="KAL1433" s="347"/>
      <c r="KAM1433" s="347"/>
      <c r="KAN1433" s="347"/>
      <c r="KAO1433" s="347"/>
      <c r="KAP1433" s="347"/>
      <c r="KAQ1433" s="347"/>
      <c r="KAR1433" s="347"/>
      <c r="KAS1433" s="347"/>
      <c r="KAT1433" s="347"/>
      <c r="KAU1433" s="347"/>
      <c r="KAV1433" s="347"/>
      <c r="KAW1433" s="347"/>
      <c r="KAX1433" s="347"/>
      <c r="KAY1433" s="347"/>
      <c r="KAZ1433" s="347"/>
      <c r="KBA1433" s="347"/>
      <c r="KBB1433" s="347"/>
      <c r="KBC1433" s="347"/>
      <c r="KBD1433" s="347"/>
      <c r="KBE1433" s="347"/>
      <c r="KBF1433" s="347"/>
      <c r="KBG1433" s="347"/>
      <c r="KBH1433" s="347"/>
      <c r="KBI1433" s="347"/>
      <c r="KBJ1433" s="347"/>
      <c r="KBK1433" s="347"/>
      <c r="KBL1433" s="347"/>
      <c r="KBM1433" s="347"/>
      <c r="KBN1433" s="347"/>
      <c r="KBO1433" s="347"/>
      <c r="KBP1433" s="347"/>
      <c r="KBQ1433" s="347"/>
      <c r="KBR1433" s="347"/>
      <c r="KBS1433" s="347"/>
      <c r="KBT1433" s="347"/>
      <c r="KBU1433" s="347"/>
      <c r="KBV1433" s="347"/>
      <c r="KBW1433" s="347"/>
      <c r="KBX1433" s="347"/>
      <c r="KBY1433" s="347"/>
      <c r="KBZ1433" s="347"/>
      <c r="KCA1433" s="347"/>
      <c r="KCB1433" s="347"/>
      <c r="KCC1433" s="347"/>
      <c r="KCD1433" s="347"/>
      <c r="KCE1433" s="347"/>
      <c r="KCF1433" s="347"/>
      <c r="KCG1433" s="347"/>
      <c r="KCH1433" s="347"/>
      <c r="KCI1433" s="347"/>
      <c r="KCJ1433" s="347"/>
      <c r="KCK1433" s="347"/>
      <c r="KCL1433" s="347"/>
      <c r="KCM1433" s="347"/>
      <c r="KCN1433" s="347"/>
      <c r="KCO1433" s="347"/>
      <c r="KCP1433" s="347"/>
      <c r="KCQ1433" s="347"/>
      <c r="KCR1433" s="347"/>
      <c r="KCS1433" s="347"/>
      <c r="KCT1433" s="347"/>
      <c r="KCU1433" s="347"/>
      <c r="KCV1433" s="347"/>
      <c r="KCW1433" s="347"/>
      <c r="KCX1433" s="347"/>
      <c r="KCY1433" s="347"/>
      <c r="KCZ1433" s="347"/>
      <c r="KDA1433" s="347"/>
      <c r="KDB1433" s="347"/>
      <c r="KDC1433" s="347"/>
      <c r="KDD1433" s="347"/>
      <c r="KDE1433" s="347"/>
      <c r="KDF1433" s="347"/>
      <c r="KDG1433" s="347"/>
      <c r="KDH1433" s="347"/>
      <c r="KDI1433" s="347"/>
      <c r="KDJ1433" s="347"/>
      <c r="KDK1433" s="347"/>
      <c r="KDL1433" s="347"/>
      <c r="KDM1433" s="347"/>
      <c r="KDN1433" s="347"/>
      <c r="KDO1433" s="347"/>
      <c r="KDP1433" s="347"/>
      <c r="KDQ1433" s="347"/>
      <c r="KDR1433" s="347"/>
      <c r="KDS1433" s="347"/>
      <c r="KDT1433" s="347"/>
      <c r="KDU1433" s="347"/>
      <c r="KDV1433" s="347"/>
      <c r="KDW1433" s="347"/>
      <c r="KDX1433" s="347"/>
      <c r="KDY1433" s="347"/>
      <c r="KDZ1433" s="347"/>
      <c r="KEA1433" s="347"/>
      <c r="KEB1433" s="347"/>
      <c r="KEC1433" s="347"/>
      <c r="KED1433" s="347"/>
      <c r="KEE1433" s="347"/>
      <c r="KEF1433" s="347"/>
      <c r="KEG1433" s="347"/>
      <c r="KEH1433" s="347"/>
      <c r="KEI1433" s="347"/>
      <c r="KEJ1433" s="347"/>
      <c r="KEK1433" s="347"/>
      <c r="KEL1433" s="347"/>
      <c r="KEM1433" s="347"/>
      <c r="KEN1433" s="347"/>
      <c r="KEO1433" s="347"/>
      <c r="KEP1433" s="347"/>
      <c r="KEQ1433" s="347"/>
      <c r="KER1433" s="347"/>
      <c r="KES1433" s="347"/>
      <c r="KET1433" s="347"/>
      <c r="KEU1433" s="347"/>
      <c r="KEV1433" s="347"/>
      <c r="KEW1433" s="347"/>
      <c r="KEX1433" s="347"/>
      <c r="KEY1433" s="347"/>
      <c r="KEZ1433" s="347"/>
      <c r="KFA1433" s="347"/>
      <c r="KFB1433" s="347"/>
      <c r="KFC1433" s="347"/>
      <c r="KFD1433" s="347"/>
      <c r="KFE1433" s="347"/>
      <c r="KFF1433" s="347"/>
      <c r="KFG1433" s="347"/>
      <c r="KFH1433" s="347"/>
      <c r="KFI1433" s="347"/>
      <c r="KFJ1433" s="347"/>
      <c r="KFK1433" s="347"/>
      <c r="KFL1433" s="347"/>
      <c r="KFM1433" s="347"/>
      <c r="KFN1433" s="347"/>
      <c r="KFO1433" s="347"/>
      <c r="KFP1433" s="347"/>
      <c r="KFQ1433" s="347"/>
      <c r="KFR1433" s="347"/>
      <c r="KFS1433" s="347"/>
      <c r="KFT1433" s="347"/>
      <c r="KFU1433" s="347"/>
      <c r="KFV1433" s="347"/>
      <c r="KFW1433" s="347"/>
      <c r="KFX1433" s="347"/>
      <c r="KFY1433" s="347"/>
      <c r="KFZ1433" s="347"/>
      <c r="KGA1433" s="347"/>
      <c r="KGB1433" s="347"/>
      <c r="KGC1433" s="347"/>
      <c r="KGD1433" s="347"/>
      <c r="KGE1433" s="347"/>
      <c r="KGF1433" s="347"/>
      <c r="KGG1433" s="347"/>
      <c r="KGH1433" s="347"/>
      <c r="KGI1433" s="347"/>
      <c r="KGJ1433" s="347"/>
      <c r="KGK1433" s="347"/>
      <c r="KGL1433" s="347"/>
      <c r="KGM1433" s="347"/>
      <c r="KGN1433" s="347"/>
      <c r="KGO1433" s="347"/>
      <c r="KGP1433" s="347"/>
      <c r="KGQ1433" s="347"/>
      <c r="KGR1433" s="347"/>
      <c r="KGS1433" s="347"/>
      <c r="KGT1433" s="347"/>
      <c r="KGU1433" s="347"/>
      <c r="KGV1433" s="347"/>
      <c r="KGW1433" s="347"/>
      <c r="KGX1433" s="347"/>
      <c r="KGY1433" s="347"/>
      <c r="KGZ1433" s="347"/>
      <c r="KHA1433" s="347"/>
      <c r="KHB1433" s="347"/>
      <c r="KHC1433" s="347"/>
      <c r="KHD1433" s="347"/>
      <c r="KHE1433" s="347"/>
      <c r="KHF1433" s="347"/>
      <c r="KHG1433" s="347"/>
      <c r="KHH1433" s="347"/>
      <c r="KHI1433" s="347"/>
      <c r="KHJ1433" s="347"/>
      <c r="KHK1433" s="347"/>
      <c r="KHL1433" s="347"/>
      <c r="KHM1433" s="347"/>
      <c r="KHN1433" s="347"/>
      <c r="KHO1433" s="347"/>
      <c r="KHP1433" s="347"/>
      <c r="KHQ1433" s="347"/>
      <c r="KHR1433" s="347"/>
      <c r="KHS1433" s="347"/>
      <c r="KHT1433" s="347"/>
      <c r="KHU1433" s="347"/>
      <c r="KHV1433" s="347"/>
      <c r="KHW1433" s="347"/>
      <c r="KHX1433" s="347"/>
      <c r="KHY1433" s="347"/>
      <c r="KHZ1433" s="347"/>
      <c r="KIA1433" s="347"/>
      <c r="KIB1433" s="347"/>
      <c r="KIC1433" s="347"/>
      <c r="KID1433" s="347"/>
      <c r="KIE1433" s="347"/>
      <c r="KIF1433" s="347"/>
      <c r="KIG1433" s="347"/>
      <c r="KIH1433" s="347"/>
      <c r="KII1433" s="347"/>
      <c r="KIJ1433" s="347"/>
      <c r="KIK1433" s="347"/>
      <c r="KIL1433" s="347"/>
      <c r="KIM1433" s="347"/>
      <c r="KIN1433" s="347"/>
      <c r="KIO1433" s="347"/>
      <c r="KIP1433" s="347"/>
      <c r="KIQ1433" s="347"/>
      <c r="KIR1433" s="347"/>
      <c r="KIS1433" s="347"/>
      <c r="KIT1433" s="347"/>
      <c r="KIU1433" s="347"/>
      <c r="KIV1433" s="347"/>
      <c r="KIW1433" s="347"/>
      <c r="KIX1433" s="347"/>
      <c r="KIY1433" s="347"/>
      <c r="KIZ1433" s="347"/>
      <c r="KJA1433" s="347"/>
      <c r="KJB1433" s="347"/>
      <c r="KJC1433" s="347"/>
      <c r="KJD1433" s="347"/>
      <c r="KJE1433" s="347"/>
      <c r="KJF1433" s="347"/>
      <c r="KJG1433" s="347"/>
      <c r="KJH1433" s="347"/>
      <c r="KJI1433" s="347"/>
      <c r="KJJ1433" s="347"/>
      <c r="KJK1433" s="347"/>
      <c r="KJL1433" s="347"/>
      <c r="KJM1433" s="347"/>
      <c r="KJN1433" s="347"/>
      <c r="KJO1433" s="347"/>
      <c r="KJP1433" s="347"/>
      <c r="KJQ1433" s="347"/>
      <c r="KJR1433" s="347"/>
      <c r="KJS1433" s="347"/>
      <c r="KJT1433" s="347"/>
      <c r="KJU1433" s="347"/>
      <c r="KJV1433" s="347"/>
      <c r="KJW1433" s="347"/>
      <c r="KJX1433" s="347"/>
      <c r="KJY1433" s="347"/>
      <c r="KJZ1433" s="347"/>
      <c r="KKA1433" s="347"/>
      <c r="KKB1433" s="347"/>
      <c r="KKC1433" s="347"/>
      <c r="KKD1433" s="347"/>
      <c r="KKE1433" s="347"/>
      <c r="KKF1433" s="347"/>
      <c r="KKG1433" s="347"/>
      <c r="KKH1433" s="347"/>
      <c r="KKI1433" s="347"/>
      <c r="KKJ1433" s="347"/>
      <c r="KKK1433" s="347"/>
      <c r="KKL1433" s="347"/>
      <c r="KKM1433" s="347"/>
      <c r="KKN1433" s="347"/>
      <c r="KKO1433" s="347"/>
      <c r="KKP1433" s="347"/>
      <c r="KKQ1433" s="347"/>
      <c r="KKR1433" s="347"/>
      <c r="KKS1433" s="347"/>
      <c r="KKT1433" s="347"/>
      <c r="KKU1433" s="347"/>
      <c r="KKV1433" s="347"/>
      <c r="KKW1433" s="347"/>
      <c r="KKX1433" s="347"/>
      <c r="KKY1433" s="347"/>
      <c r="KKZ1433" s="347"/>
      <c r="KLA1433" s="347"/>
      <c r="KLB1433" s="347"/>
      <c r="KLC1433" s="347"/>
      <c r="KLD1433" s="347"/>
      <c r="KLE1433" s="347"/>
      <c r="KLF1433" s="347"/>
      <c r="KLG1433" s="347"/>
      <c r="KLH1433" s="347"/>
      <c r="KLI1433" s="347"/>
      <c r="KLJ1433" s="347"/>
      <c r="KLK1433" s="347"/>
      <c r="KLL1433" s="347"/>
      <c r="KLM1433" s="347"/>
      <c r="KLN1433" s="347"/>
      <c r="KLO1433" s="347"/>
      <c r="KLP1433" s="347"/>
      <c r="KLQ1433" s="347"/>
      <c r="KLR1433" s="347"/>
      <c r="KLS1433" s="347"/>
      <c r="KLT1433" s="347"/>
      <c r="KLU1433" s="347"/>
      <c r="KLV1433" s="347"/>
      <c r="KLW1433" s="347"/>
      <c r="KLX1433" s="347"/>
      <c r="KLY1433" s="347"/>
      <c r="KLZ1433" s="347"/>
      <c r="KMA1433" s="347"/>
      <c r="KMB1433" s="347"/>
      <c r="KMC1433" s="347"/>
      <c r="KMD1433" s="347"/>
      <c r="KME1433" s="347"/>
      <c r="KMF1433" s="347"/>
      <c r="KMG1433" s="347"/>
      <c r="KMH1433" s="347"/>
      <c r="KMI1433" s="347"/>
      <c r="KMJ1433" s="347"/>
      <c r="KMK1433" s="347"/>
      <c r="KML1433" s="347"/>
      <c r="KMM1433" s="347"/>
      <c r="KMN1433" s="347"/>
      <c r="KMO1433" s="347"/>
      <c r="KMP1433" s="347"/>
      <c r="KMQ1433" s="347"/>
      <c r="KMR1433" s="347"/>
      <c r="KMS1433" s="347"/>
      <c r="KMT1433" s="347"/>
      <c r="KMU1433" s="347"/>
      <c r="KMV1433" s="347"/>
      <c r="KMW1433" s="347"/>
      <c r="KMX1433" s="347"/>
      <c r="KMY1433" s="347"/>
      <c r="KMZ1433" s="347"/>
      <c r="KNA1433" s="347"/>
      <c r="KNB1433" s="347"/>
      <c r="KNC1433" s="347"/>
      <c r="KND1433" s="347"/>
      <c r="KNE1433" s="347"/>
      <c r="KNF1433" s="347"/>
      <c r="KNG1433" s="347"/>
      <c r="KNH1433" s="347"/>
      <c r="KNI1433" s="347"/>
      <c r="KNJ1433" s="347"/>
      <c r="KNK1433" s="347"/>
      <c r="KNL1433" s="347"/>
      <c r="KNM1433" s="347"/>
      <c r="KNN1433" s="347"/>
      <c r="KNO1433" s="347"/>
      <c r="KNP1433" s="347"/>
      <c r="KNQ1433" s="347"/>
      <c r="KNR1433" s="347"/>
      <c r="KNS1433" s="347"/>
      <c r="KNT1433" s="347"/>
      <c r="KNU1433" s="347"/>
      <c r="KNV1433" s="347"/>
      <c r="KNW1433" s="347"/>
      <c r="KNX1433" s="347"/>
      <c r="KNY1433" s="347"/>
      <c r="KNZ1433" s="347"/>
      <c r="KOA1433" s="347"/>
      <c r="KOB1433" s="347"/>
      <c r="KOC1433" s="347"/>
      <c r="KOD1433" s="347"/>
      <c r="KOE1433" s="347"/>
      <c r="KOF1433" s="347"/>
      <c r="KOG1433" s="347"/>
      <c r="KOH1433" s="347"/>
      <c r="KOI1433" s="347"/>
      <c r="KOJ1433" s="347"/>
      <c r="KOK1433" s="347"/>
      <c r="KOL1433" s="347"/>
      <c r="KOM1433" s="347"/>
      <c r="KON1433" s="347"/>
      <c r="KOO1433" s="347"/>
      <c r="KOP1433" s="347"/>
      <c r="KOQ1433" s="347"/>
      <c r="KOR1433" s="347"/>
      <c r="KOS1433" s="347"/>
      <c r="KOT1433" s="347"/>
      <c r="KOU1433" s="347"/>
      <c r="KOV1433" s="347"/>
      <c r="KOW1433" s="347"/>
      <c r="KOX1433" s="347"/>
      <c r="KOY1433" s="347"/>
      <c r="KOZ1433" s="347"/>
      <c r="KPA1433" s="347"/>
      <c r="KPB1433" s="347"/>
      <c r="KPC1433" s="347"/>
      <c r="KPD1433" s="347"/>
      <c r="KPE1433" s="347"/>
      <c r="KPF1433" s="347"/>
      <c r="KPG1433" s="347"/>
      <c r="KPH1433" s="347"/>
      <c r="KPI1433" s="347"/>
      <c r="KPJ1433" s="347"/>
      <c r="KPK1433" s="347"/>
      <c r="KPL1433" s="347"/>
      <c r="KPM1433" s="347"/>
      <c r="KPN1433" s="347"/>
      <c r="KPO1433" s="347"/>
      <c r="KPP1433" s="347"/>
      <c r="KPQ1433" s="347"/>
      <c r="KPR1433" s="347"/>
      <c r="KPS1433" s="347"/>
      <c r="KPT1433" s="347"/>
      <c r="KPU1433" s="347"/>
      <c r="KPV1433" s="347"/>
      <c r="KPW1433" s="347"/>
      <c r="KPX1433" s="347"/>
      <c r="KPY1433" s="347"/>
      <c r="KPZ1433" s="347"/>
      <c r="KQA1433" s="347"/>
      <c r="KQB1433" s="347"/>
      <c r="KQC1433" s="347"/>
      <c r="KQD1433" s="347"/>
      <c r="KQE1433" s="347"/>
      <c r="KQF1433" s="347"/>
      <c r="KQG1433" s="347"/>
      <c r="KQH1433" s="347"/>
      <c r="KQI1433" s="347"/>
      <c r="KQJ1433" s="347"/>
      <c r="KQK1433" s="347"/>
      <c r="KQL1433" s="347"/>
      <c r="KQM1433" s="347"/>
      <c r="KQN1433" s="347"/>
      <c r="KQO1433" s="347"/>
      <c r="KQP1433" s="347"/>
      <c r="KQQ1433" s="347"/>
      <c r="KQR1433" s="347"/>
      <c r="KQS1433" s="347"/>
      <c r="KQT1433" s="347"/>
      <c r="KQU1433" s="347"/>
      <c r="KQV1433" s="347"/>
      <c r="KQW1433" s="347"/>
      <c r="KQX1433" s="347"/>
      <c r="KQY1433" s="347"/>
      <c r="KQZ1433" s="347"/>
      <c r="KRA1433" s="347"/>
      <c r="KRB1433" s="347"/>
      <c r="KRC1433" s="347"/>
      <c r="KRD1433" s="347"/>
      <c r="KRE1433" s="347"/>
      <c r="KRF1433" s="347"/>
      <c r="KRG1433" s="347"/>
      <c r="KRH1433" s="347"/>
      <c r="KRI1433" s="347"/>
      <c r="KRJ1433" s="347"/>
      <c r="KRK1433" s="347"/>
      <c r="KRL1433" s="347"/>
      <c r="KRM1433" s="347"/>
      <c r="KRN1433" s="347"/>
      <c r="KRO1433" s="347"/>
      <c r="KRP1433" s="347"/>
      <c r="KRQ1433" s="347"/>
      <c r="KRR1433" s="347"/>
      <c r="KRS1433" s="347"/>
      <c r="KRT1433" s="347"/>
      <c r="KRU1433" s="347"/>
      <c r="KRV1433" s="347"/>
      <c r="KRW1433" s="347"/>
      <c r="KRX1433" s="347"/>
      <c r="KRY1433" s="347"/>
      <c r="KRZ1433" s="347"/>
      <c r="KSA1433" s="347"/>
      <c r="KSB1433" s="347"/>
      <c r="KSC1433" s="347"/>
      <c r="KSD1433" s="347"/>
      <c r="KSE1433" s="347"/>
      <c r="KSF1433" s="347"/>
      <c r="KSG1433" s="347"/>
      <c r="KSH1433" s="347"/>
      <c r="KSI1433" s="347"/>
      <c r="KSJ1433" s="347"/>
      <c r="KSK1433" s="347"/>
      <c r="KSL1433" s="347"/>
      <c r="KSM1433" s="347"/>
      <c r="KSN1433" s="347"/>
      <c r="KSO1433" s="347"/>
      <c r="KSP1433" s="347"/>
      <c r="KSQ1433" s="347"/>
      <c r="KSR1433" s="347"/>
      <c r="KSS1433" s="347"/>
      <c r="KST1433" s="347"/>
      <c r="KSU1433" s="347"/>
      <c r="KSV1433" s="347"/>
      <c r="KSW1433" s="347"/>
      <c r="KSX1433" s="347"/>
      <c r="KSY1433" s="347"/>
      <c r="KSZ1433" s="347"/>
      <c r="KTA1433" s="347"/>
      <c r="KTB1433" s="347"/>
      <c r="KTC1433" s="347"/>
      <c r="KTD1433" s="347"/>
      <c r="KTE1433" s="347"/>
      <c r="KTF1433" s="347"/>
      <c r="KTG1433" s="347"/>
      <c r="KTH1433" s="347"/>
      <c r="KTI1433" s="347"/>
      <c r="KTJ1433" s="347"/>
      <c r="KTK1433" s="347"/>
      <c r="KTL1433" s="347"/>
      <c r="KTM1433" s="347"/>
      <c r="KTN1433" s="347"/>
      <c r="KTO1433" s="347"/>
      <c r="KTP1433" s="347"/>
      <c r="KTQ1433" s="347"/>
      <c r="KTR1433" s="347"/>
      <c r="KTS1433" s="347"/>
      <c r="KTT1433" s="347"/>
      <c r="KTU1433" s="347"/>
      <c r="KTV1433" s="347"/>
      <c r="KTW1433" s="347"/>
      <c r="KTX1433" s="347"/>
      <c r="KTY1433" s="347"/>
      <c r="KTZ1433" s="347"/>
      <c r="KUA1433" s="347"/>
      <c r="KUB1433" s="347"/>
      <c r="KUC1433" s="347"/>
      <c r="KUD1433" s="347"/>
      <c r="KUE1433" s="347"/>
      <c r="KUF1433" s="347"/>
      <c r="KUG1433" s="347"/>
      <c r="KUH1433" s="347"/>
      <c r="KUI1433" s="347"/>
      <c r="KUJ1433" s="347"/>
      <c r="KUK1433" s="347"/>
      <c r="KUL1433" s="347"/>
      <c r="KUM1433" s="347"/>
      <c r="KUN1433" s="347"/>
      <c r="KUO1433" s="347"/>
      <c r="KUP1433" s="347"/>
      <c r="KUQ1433" s="347"/>
      <c r="KUR1433" s="347"/>
      <c r="KUS1433" s="347"/>
      <c r="KUT1433" s="347"/>
      <c r="KUU1433" s="347"/>
      <c r="KUV1433" s="347"/>
      <c r="KUW1433" s="347"/>
      <c r="KUX1433" s="347"/>
      <c r="KUY1433" s="347"/>
      <c r="KUZ1433" s="347"/>
      <c r="KVA1433" s="347"/>
      <c r="KVB1433" s="347"/>
      <c r="KVC1433" s="347"/>
      <c r="KVD1433" s="347"/>
      <c r="KVE1433" s="347"/>
      <c r="KVF1433" s="347"/>
      <c r="KVG1433" s="347"/>
      <c r="KVH1433" s="347"/>
      <c r="KVI1433" s="347"/>
      <c r="KVJ1433" s="347"/>
      <c r="KVK1433" s="347"/>
      <c r="KVL1433" s="347"/>
      <c r="KVM1433" s="347"/>
      <c r="KVN1433" s="347"/>
      <c r="KVO1433" s="347"/>
      <c r="KVP1433" s="347"/>
      <c r="KVQ1433" s="347"/>
      <c r="KVR1433" s="347"/>
      <c r="KVS1433" s="347"/>
      <c r="KVT1433" s="347"/>
      <c r="KVU1433" s="347"/>
      <c r="KVV1433" s="347"/>
      <c r="KVW1433" s="347"/>
      <c r="KVX1433" s="347"/>
      <c r="KVY1433" s="347"/>
      <c r="KVZ1433" s="347"/>
      <c r="KWA1433" s="347"/>
      <c r="KWB1433" s="347"/>
      <c r="KWC1433" s="347"/>
      <c r="KWD1433" s="347"/>
      <c r="KWE1433" s="347"/>
      <c r="KWF1433" s="347"/>
      <c r="KWG1433" s="347"/>
      <c r="KWH1433" s="347"/>
      <c r="KWI1433" s="347"/>
      <c r="KWJ1433" s="347"/>
      <c r="KWK1433" s="347"/>
      <c r="KWL1433" s="347"/>
      <c r="KWM1433" s="347"/>
      <c r="KWN1433" s="347"/>
      <c r="KWO1433" s="347"/>
      <c r="KWP1433" s="347"/>
      <c r="KWQ1433" s="347"/>
      <c r="KWR1433" s="347"/>
      <c r="KWS1433" s="347"/>
      <c r="KWT1433" s="347"/>
      <c r="KWU1433" s="347"/>
      <c r="KWV1433" s="347"/>
      <c r="KWW1433" s="347"/>
      <c r="KWX1433" s="347"/>
      <c r="KWY1433" s="347"/>
      <c r="KWZ1433" s="347"/>
      <c r="KXA1433" s="347"/>
      <c r="KXB1433" s="347"/>
      <c r="KXC1433" s="347"/>
      <c r="KXD1433" s="347"/>
      <c r="KXE1433" s="347"/>
      <c r="KXF1433" s="347"/>
      <c r="KXG1433" s="347"/>
      <c r="KXH1433" s="347"/>
      <c r="KXI1433" s="347"/>
      <c r="KXJ1433" s="347"/>
      <c r="KXK1433" s="347"/>
      <c r="KXL1433" s="347"/>
      <c r="KXM1433" s="347"/>
      <c r="KXN1433" s="347"/>
      <c r="KXO1433" s="347"/>
      <c r="KXP1433" s="347"/>
      <c r="KXQ1433" s="347"/>
      <c r="KXR1433" s="347"/>
      <c r="KXS1433" s="347"/>
      <c r="KXT1433" s="347"/>
      <c r="KXU1433" s="347"/>
      <c r="KXV1433" s="347"/>
      <c r="KXW1433" s="347"/>
      <c r="KXX1433" s="347"/>
      <c r="KXY1433" s="347"/>
      <c r="KXZ1433" s="347"/>
      <c r="KYA1433" s="347"/>
      <c r="KYB1433" s="347"/>
      <c r="KYC1433" s="347"/>
      <c r="KYD1433" s="347"/>
      <c r="KYE1433" s="347"/>
      <c r="KYF1433" s="347"/>
      <c r="KYG1433" s="347"/>
      <c r="KYH1433" s="347"/>
      <c r="KYI1433" s="347"/>
      <c r="KYJ1433" s="347"/>
      <c r="KYK1433" s="347"/>
      <c r="KYL1433" s="347"/>
      <c r="KYM1433" s="347"/>
      <c r="KYN1433" s="347"/>
      <c r="KYO1433" s="347"/>
      <c r="KYP1433" s="347"/>
      <c r="KYQ1433" s="347"/>
      <c r="KYR1433" s="347"/>
      <c r="KYS1433" s="347"/>
      <c r="KYT1433" s="347"/>
      <c r="KYU1433" s="347"/>
      <c r="KYV1433" s="347"/>
      <c r="KYW1433" s="347"/>
      <c r="KYX1433" s="347"/>
      <c r="KYY1433" s="347"/>
      <c r="KYZ1433" s="347"/>
      <c r="KZA1433" s="347"/>
      <c r="KZB1433" s="347"/>
      <c r="KZC1433" s="347"/>
      <c r="KZD1433" s="347"/>
      <c r="KZE1433" s="347"/>
      <c r="KZF1433" s="347"/>
      <c r="KZG1433" s="347"/>
      <c r="KZH1433" s="347"/>
      <c r="KZI1433" s="347"/>
      <c r="KZJ1433" s="347"/>
      <c r="KZK1433" s="347"/>
      <c r="KZL1433" s="347"/>
      <c r="KZM1433" s="347"/>
      <c r="KZN1433" s="347"/>
      <c r="KZO1433" s="347"/>
      <c r="KZP1433" s="347"/>
      <c r="KZQ1433" s="347"/>
      <c r="KZR1433" s="347"/>
      <c r="KZS1433" s="347"/>
      <c r="KZT1433" s="347"/>
      <c r="KZU1433" s="347"/>
      <c r="KZV1433" s="347"/>
      <c r="KZW1433" s="347"/>
      <c r="KZX1433" s="347"/>
      <c r="KZY1433" s="347"/>
      <c r="KZZ1433" s="347"/>
      <c r="LAA1433" s="347"/>
      <c r="LAB1433" s="347"/>
      <c r="LAC1433" s="347"/>
      <c r="LAD1433" s="347"/>
      <c r="LAE1433" s="347"/>
      <c r="LAF1433" s="347"/>
      <c r="LAG1433" s="347"/>
      <c r="LAH1433" s="347"/>
      <c r="LAI1433" s="347"/>
      <c r="LAJ1433" s="347"/>
      <c r="LAK1433" s="347"/>
      <c r="LAL1433" s="347"/>
      <c r="LAM1433" s="347"/>
      <c r="LAN1433" s="347"/>
      <c r="LAO1433" s="347"/>
      <c r="LAP1433" s="347"/>
      <c r="LAQ1433" s="347"/>
      <c r="LAR1433" s="347"/>
      <c r="LAS1433" s="347"/>
      <c r="LAT1433" s="347"/>
      <c r="LAU1433" s="347"/>
      <c r="LAV1433" s="347"/>
      <c r="LAW1433" s="347"/>
      <c r="LAX1433" s="347"/>
      <c r="LAY1433" s="347"/>
      <c r="LAZ1433" s="347"/>
      <c r="LBA1433" s="347"/>
      <c r="LBB1433" s="347"/>
      <c r="LBC1433" s="347"/>
      <c r="LBD1433" s="347"/>
      <c r="LBE1433" s="347"/>
      <c r="LBF1433" s="347"/>
      <c r="LBG1433" s="347"/>
      <c r="LBH1433" s="347"/>
      <c r="LBI1433" s="347"/>
      <c r="LBJ1433" s="347"/>
      <c r="LBK1433" s="347"/>
      <c r="LBL1433" s="347"/>
      <c r="LBM1433" s="347"/>
      <c r="LBN1433" s="347"/>
      <c r="LBO1433" s="347"/>
      <c r="LBP1433" s="347"/>
      <c r="LBQ1433" s="347"/>
      <c r="LBR1433" s="347"/>
      <c r="LBS1433" s="347"/>
      <c r="LBT1433" s="347"/>
      <c r="LBU1433" s="347"/>
      <c r="LBV1433" s="347"/>
      <c r="LBW1433" s="347"/>
      <c r="LBX1433" s="347"/>
      <c r="LBY1433" s="347"/>
      <c r="LBZ1433" s="347"/>
      <c r="LCA1433" s="347"/>
      <c r="LCB1433" s="347"/>
      <c r="LCC1433" s="347"/>
      <c r="LCD1433" s="347"/>
      <c r="LCE1433" s="347"/>
      <c r="LCF1433" s="347"/>
      <c r="LCG1433" s="347"/>
      <c r="LCH1433" s="347"/>
      <c r="LCI1433" s="347"/>
      <c r="LCJ1433" s="347"/>
      <c r="LCK1433" s="347"/>
      <c r="LCL1433" s="347"/>
      <c r="LCM1433" s="347"/>
      <c r="LCN1433" s="347"/>
      <c r="LCO1433" s="347"/>
      <c r="LCP1433" s="347"/>
      <c r="LCQ1433" s="347"/>
      <c r="LCR1433" s="347"/>
      <c r="LCS1433" s="347"/>
      <c r="LCT1433" s="347"/>
      <c r="LCU1433" s="347"/>
      <c r="LCV1433" s="347"/>
      <c r="LCW1433" s="347"/>
      <c r="LCX1433" s="347"/>
      <c r="LCY1433" s="347"/>
      <c r="LCZ1433" s="347"/>
      <c r="LDA1433" s="347"/>
      <c r="LDB1433" s="347"/>
      <c r="LDC1433" s="347"/>
      <c r="LDD1433" s="347"/>
      <c r="LDE1433" s="347"/>
      <c r="LDF1433" s="347"/>
      <c r="LDG1433" s="347"/>
      <c r="LDH1433" s="347"/>
      <c r="LDI1433" s="347"/>
      <c r="LDJ1433" s="347"/>
      <c r="LDK1433" s="347"/>
      <c r="LDL1433" s="347"/>
      <c r="LDM1433" s="347"/>
      <c r="LDN1433" s="347"/>
      <c r="LDO1433" s="347"/>
      <c r="LDP1433" s="347"/>
      <c r="LDQ1433" s="347"/>
      <c r="LDR1433" s="347"/>
      <c r="LDS1433" s="347"/>
      <c r="LDT1433" s="347"/>
      <c r="LDU1433" s="347"/>
      <c r="LDV1433" s="347"/>
      <c r="LDW1433" s="347"/>
      <c r="LDX1433" s="347"/>
      <c r="LDY1433" s="347"/>
      <c r="LDZ1433" s="347"/>
      <c r="LEA1433" s="347"/>
      <c r="LEB1433" s="347"/>
      <c r="LEC1433" s="347"/>
      <c r="LED1433" s="347"/>
      <c r="LEE1433" s="347"/>
      <c r="LEF1433" s="347"/>
      <c r="LEG1433" s="347"/>
      <c r="LEH1433" s="347"/>
      <c r="LEI1433" s="347"/>
      <c r="LEJ1433" s="347"/>
      <c r="LEK1433" s="347"/>
      <c r="LEL1433" s="347"/>
      <c r="LEM1433" s="347"/>
      <c r="LEN1433" s="347"/>
      <c r="LEO1433" s="347"/>
      <c r="LEP1433" s="347"/>
      <c r="LEQ1433" s="347"/>
      <c r="LER1433" s="347"/>
      <c r="LES1433" s="347"/>
      <c r="LET1433" s="347"/>
      <c r="LEU1433" s="347"/>
      <c r="LEV1433" s="347"/>
      <c r="LEW1433" s="347"/>
      <c r="LEX1433" s="347"/>
      <c r="LEY1433" s="347"/>
      <c r="LEZ1433" s="347"/>
      <c r="LFA1433" s="347"/>
      <c r="LFB1433" s="347"/>
      <c r="LFC1433" s="347"/>
      <c r="LFD1433" s="347"/>
      <c r="LFE1433" s="347"/>
      <c r="LFF1433" s="347"/>
      <c r="LFG1433" s="347"/>
      <c r="LFH1433" s="347"/>
      <c r="LFI1433" s="347"/>
      <c r="LFJ1433" s="347"/>
      <c r="LFK1433" s="347"/>
      <c r="LFL1433" s="347"/>
      <c r="LFM1433" s="347"/>
      <c r="LFN1433" s="347"/>
      <c r="LFO1433" s="347"/>
      <c r="LFP1433" s="347"/>
      <c r="LFQ1433" s="347"/>
      <c r="LFR1433" s="347"/>
      <c r="LFS1433" s="347"/>
      <c r="LFT1433" s="347"/>
      <c r="LFU1433" s="347"/>
      <c r="LFV1433" s="347"/>
      <c r="LFW1433" s="347"/>
      <c r="LFX1433" s="347"/>
      <c r="LFY1433" s="347"/>
      <c r="LFZ1433" s="347"/>
      <c r="LGA1433" s="347"/>
      <c r="LGB1433" s="347"/>
      <c r="LGC1433" s="347"/>
      <c r="LGD1433" s="347"/>
      <c r="LGE1433" s="347"/>
      <c r="LGF1433" s="347"/>
      <c r="LGG1433" s="347"/>
      <c r="LGH1433" s="347"/>
      <c r="LGI1433" s="347"/>
      <c r="LGJ1433" s="347"/>
      <c r="LGK1433" s="347"/>
      <c r="LGL1433" s="347"/>
      <c r="LGM1433" s="347"/>
      <c r="LGN1433" s="347"/>
      <c r="LGO1433" s="347"/>
      <c r="LGP1433" s="347"/>
      <c r="LGQ1433" s="347"/>
      <c r="LGR1433" s="347"/>
      <c r="LGS1433" s="347"/>
      <c r="LGT1433" s="347"/>
      <c r="LGU1433" s="347"/>
      <c r="LGV1433" s="347"/>
      <c r="LGW1433" s="347"/>
      <c r="LGX1433" s="347"/>
      <c r="LGY1433" s="347"/>
      <c r="LGZ1433" s="347"/>
      <c r="LHA1433" s="347"/>
      <c r="LHB1433" s="347"/>
      <c r="LHC1433" s="347"/>
      <c r="LHD1433" s="347"/>
      <c r="LHE1433" s="347"/>
      <c r="LHF1433" s="347"/>
      <c r="LHG1433" s="347"/>
      <c r="LHH1433" s="347"/>
      <c r="LHI1433" s="347"/>
      <c r="LHJ1433" s="347"/>
      <c r="LHK1433" s="347"/>
      <c r="LHL1433" s="347"/>
      <c r="LHM1433" s="347"/>
      <c r="LHN1433" s="347"/>
      <c r="LHO1433" s="347"/>
      <c r="LHP1433" s="347"/>
      <c r="LHQ1433" s="347"/>
      <c r="LHR1433" s="347"/>
      <c r="LHS1433" s="347"/>
      <c r="LHT1433" s="347"/>
      <c r="LHU1433" s="347"/>
      <c r="LHV1433" s="347"/>
      <c r="LHW1433" s="347"/>
      <c r="LHX1433" s="347"/>
      <c r="LHY1433" s="347"/>
      <c r="LHZ1433" s="347"/>
      <c r="LIA1433" s="347"/>
      <c r="LIB1433" s="347"/>
      <c r="LIC1433" s="347"/>
      <c r="LID1433" s="347"/>
      <c r="LIE1433" s="347"/>
      <c r="LIF1433" s="347"/>
      <c r="LIG1433" s="347"/>
      <c r="LIH1433" s="347"/>
      <c r="LII1433" s="347"/>
      <c r="LIJ1433" s="347"/>
      <c r="LIK1433" s="347"/>
      <c r="LIL1433" s="347"/>
      <c r="LIM1433" s="347"/>
      <c r="LIN1433" s="347"/>
      <c r="LIO1433" s="347"/>
      <c r="LIP1433" s="347"/>
      <c r="LIQ1433" s="347"/>
      <c r="LIR1433" s="347"/>
      <c r="LIS1433" s="347"/>
      <c r="LIT1433" s="347"/>
      <c r="LIU1433" s="347"/>
      <c r="LIV1433" s="347"/>
      <c r="LIW1433" s="347"/>
      <c r="LIX1433" s="347"/>
      <c r="LIY1433" s="347"/>
      <c r="LIZ1433" s="347"/>
      <c r="LJA1433" s="347"/>
      <c r="LJB1433" s="347"/>
      <c r="LJC1433" s="347"/>
      <c r="LJD1433" s="347"/>
      <c r="LJE1433" s="347"/>
      <c r="LJF1433" s="347"/>
      <c r="LJG1433" s="347"/>
      <c r="LJH1433" s="347"/>
      <c r="LJI1433" s="347"/>
      <c r="LJJ1433" s="347"/>
      <c r="LJK1433" s="347"/>
      <c r="LJL1433" s="347"/>
      <c r="LJM1433" s="347"/>
      <c r="LJN1433" s="347"/>
      <c r="LJO1433" s="347"/>
      <c r="LJP1433" s="347"/>
      <c r="LJQ1433" s="347"/>
      <c r="LJR1433" s="347"/>
      <c r="LJS1433" s="347"/>
      <c r="LJT1433" s="347"/>
      <c r="LJU1433" s="347"/>
      <c r="LJV1433" s="347"/>
      <c r="LJW1433" s="347"/>
      <c r="LJX1433" s="347"/>
      <c r="LJY1433" s="347"/>
      <c r="LJZ1433" s="347"/>
      <c r="LKA1433" s="347"/>
      <c r="LKB1433" s="347"/>
      <c r="LKC1433" s="347"/>
      <c r="LKD1433" s="347"/>
      <c r="LKE1433" s="347"/>
      <c r="LKF1433" s="347"/>
      <c r="LKG1433" s="347"/>
      <c r="LKH1433" s="347"/>
      <c r="LKI1433" s="347"/>
      <c r="LKJ1433" s="347"/>
      <c r="LKK1433" s="347"/>
      <c r="LKL1433" s="347"/>
      <c r="LKM1433" s="347"/>
      <c r="LKN1433" s="347"/>
      <c r="LKO1433" s="347"/>
      <c r="LKP1433" s="347"/>
      <c r="LKQ1433" s="347"/>
      <c r="LKR1433" s="347"/>
      <c r="LKS1433" s="347"/>
      <c r="LKT1433" s="347"/>
      <c r="LKU1433" s="347"/>
      <c r="LKV1433" s="347"/>
      <c r="LKW1433" s="347"/>
      <c r="LKX1433" s="347"/>
      <c r="LKY1433" s="347"/>
      <c r="LKZ1433" s="347"/>
      <c r="LLA1433" s="347"/>
      <c r="LLB1433" s="347"/>
      <c r="LLC1433" s="347"/>
      <c r="LLD1433" s="347"/>
      <c r="LLE1433" s="347"/>
      <c r="LLF1433" s="347"/>
      <c r="LLG1433" s="347"/>
      <c r="LLH1433" s="347"/>
      <c r="LLI1433" s="347"/>
      <c r="LLJ1433" s="347"/>
      <c r="LLK1433" s="347"/>
      <c r="LLL1433" s="347"/>
      <c r="LLM1433" s="347"/>
      <c r="LLN1433" s="347"/>
      <c r="LLO1433" s="347"/>
      <c r="LLP1433" s="347"/>
      <c r="LLQ1433" s="347"/>
      <c r="LLR1433" s="347"/>
      <c r="LLS1433" s="347"/>
      <c r="LLT1433" s="347"/>
      <c r="LLU1433" s="347"/>
      <c r="LLV1433" s="347"/>
      <c r="LLW1433" s="347"/>
      <c r="LLX1433" s="347"/>
      <c r="LLY1433" s="347"/>
      <c r="LLZ1433" s="347"/>
      <c r="LMA1433" s="347"/>
      <c r="LMB1433" s="347"/>
      <c r="LMC1433" s="347"/>
      <c r="LMD1433" s="347"/>
      <c r="LME1433" s="347"/>
      <c r="LMF1433" s="347"/>
      <c r="LMG1433" s="347"/>
      <c r="LMH1433" s="347"/>
      <c r="LMI1433" s="347"/>
      <c r="LMJ1433" s="347"/>
      <c r="LMK1433" s="347"/>
      <c r="LML1433" s="347"/>
      <c r="LMM1433" s="347"/>
      <c r="LMN1433" s="347"/>
      <c r="LMO1433" s="347"/>
      <c r="LMP1433" s="347"/>
      <c r="LMQ1433" s="347"/>
      <c r="LMR1433" s="347"/>
      <c r="LMS1433" s="347"/>
      <c r="LMT1433" s="347"/>
      <c r="LMU1433" s="347"/>
      <c r="LMV1433" s="347"/>
      <c r="LMW1433" s="347"/>
      <c r="LMX1433" s="347"/>
      <c r="LMY1433" s="347"/>
      <c r="LMZ1433" s="347"/>
      <c r="LNA1433" s="347"/>
      <c r="LNB1433" s="347"/>
      <c r="LNC1433" s="347"/>
      <c r="LND1433" s="347"/>
      <c r="LNE1433" s="347"/>
      <c r="LNF1433" s="347"/>
      <c r="LNG1433" s="347"/>
      <c r="LNH1433" s="347"/>
      <c r="LNI1433" s="347"/>
      <c r="LNJ1433" s="347"/>
      <c r="LNK1433" s="347"/>
      <c r="LNL1433" s="347"/>
      <c r="LNM1433" s="347"/>
      <c r="LNN1433" s="347"/>
      <c r="LNO1433" s="347"/>
      <c r="LNP1433" s="347"/>
      <c r="LNQ1433" s="347"/>
      <c r="LNR1433" s="347"/>
      <c r="LNS1433" s="347"/>
      <c r="LNT1433" s="347"/>
      <c r="LNU1433" s="347"/>
      <c r="LNV1433" s="347"/>
      <c r="LNW1433" s="347"/>
      <c r="LNX1433" s="347"/>
      <c r="LNY1433" s="347"/>
      <c r="LNZ1433" s="347"/>
      <c r="LOA1433" s="347"/>
      <c r="LOB1433" s="347"/>
      <c r="LOC1433" s="347"/>
      <c r="LOD1433" s="347"/>
      <c r="LOE1433" s="347"/>
      <c r="LOF1433" s="347"/>
      <c r="LOG1433" s="347"/>
      <c r="LOH1433" s="347"/>
      <c r="LOI1433" s="347"/>
      <c r="LOJ1433" s="347"/>
      <c r="LOK1433" s="347"/>
      <c r="LOL1433" s="347"/>
      <c r="LOM1433" s="347"/>
      <c r="LON1433" s="347"/>
      <c r="LOO1433" s="347"/>
      <c r="LOP1433" s="347"/>
      <c r="LOQ1433" s="347"/>
      <c r="LOR1433" s="347"/>
      <c r="LOS1433" s="347"/>
      <c r="LOT1433" s="347"/>
      <c r="LOU1433" s="347"/>
      <c r="LOV1433" s="347"/>
      <c r="LOW1433" s="347"/>
      <c r="LOX1433" s="347"/>
      <c r="LOY1433" s="347"/>
      <c r="LOZ1433" s="347"/>
      <c r="LPA1433" s="347"/>
      <c r="LPB1433" s="347"/>
      <c r="LPC1433" s="347"/>
      <c r="LPD1433" s="347"/>
      <c r="LPE1433" s="347"/>
      <c r="LPF1433" s="347"/>
      <c r="LPG1433" s="347"/>
      <c r="LPH1433" s="347"/>
      <c r="LPI1433" s="347"/>
      <c r="LPJ1433" s="347"/>
      <c r="LPK1433" s="347"/>
      <c r="LPL1433" s="347"/>
      <c r="LPM1433" s="347"/>
      <c r="LPN1433" s="347"/>
      <c r="LPO1433" s="347"/>
      <c r="LPP1433" s="347"/>
      <c r="LPQ1433" s="347"/>
      <c r="LPR1433" s="347"/>
      <c r="LPS1433" s="347"/>
      <c r="LPT1433" s="347"/>
      <c r="LPU1433" s="347"/>
      <c r="LPV1433" s="347"/>
      <c r="LPW1433" s="347"/>
      <c r="LPX1433" s="347"/>
      <c r="LPY1433" s="347"/>
      <c r="LPZ1433" s="347"/>
      <c r="LQA1433" s="347"/>
      <c r="LQB1433" s="347"/>
      <c r="LQC1433" s="347"/>
      <c r="LQD1433" s="347"/>
      <c r="LQE1433" s="347"/>
      <c r="LQF1433" s="347"/>
      <c r="LQG1433" s="347"/>
      <c r="LQH1433" s="347"/>
      <c r="LQI1433" s="347"/>
      <c r="LQJ1433" s="347"/>
      <c r="LQK1433" s="347"/>
      <c r="LQL1433" s="347"/>
      <c r="LQM1433" s="347"/>
      <c r="LQN1433" s="347"/>
      <c r="LQO1433" s="347"/>
      <c r="LQP1433" s="347"/>
      <c r="LQQ1433" s="347"/>
      <c r="LQR1433" s="347"/>
      <c r="LQS1433" s="347"/>
      <c r="LQT1433" s="347"/>
      <c r="LQU1433" s="347"/>
      <c r="LQV1433" s="347"/>
      <c r="LQW1433" s="347"/>
      <c r="LQX1433" s="347"/>
      <c r="LQY1433" s="347"/>
      <c r="LQZ1433" s="347"/>
      <c r="LRA1433" s="347"/>
      <c r="LRB1433" s="347"/>
      <c r="LRC1433" s="347"/>
      <c r="LRD1433" s="347"/>
      <c r="LRE1433" s="347"/>
      <c r="LRF1433" s="347"/>
      <c r="LRG1433" s="347"/>
      <c r="LRH1433" s="347"/>
      <c r="LRI1433" s="347"/>
      <c r="LRJ1433" s="347"/>
      <c r="LRK1433" s="347"/>
      <c r="LRL1433" s="347"/>
      <c r="LRM1433" s="347"/>
      <c r="LRN1433" s="347"/>
      <c r="LRO1433" s="347"/>
      <c r="LRP1433" s="347"/>
      <c r="LRQ1433" s="347"/>
      <c r="LRR1433" s="347"/>
      <c r="LRS1433" s="347"/>
      <c r="LRT1433" s="347"/>
      <c r="LRU1433" s="347"/>
      <c r="LRV1433" s="347"/>
      <c r="LRW1433" s="347"/>
      <c r="LRX1433" s="347"/>
      <c r="LRY1433" s="347"/>
      <c r="LRZ1433" s="347"/>
      <c r="LSA1433" s="347"/>
      <c r="LSB1433" s="347"/>
      <c r="LSC1433" s="347"/>
      <c r="LSD1433" s="347"/>
      <c r="LSE1433" s="347"/>
      <c r="LSF1433" s="347"/>
      <c r="LSG1433" s="347"/>
      <c r="LSH1433" s="347"/>
      <c r="LSI1433" s="347"/>
      <c r="LSJ1433" s="347"/>
      <c r="LSK1433" s="347"/>
      <c r="LSL1433" s="347"/>
      <c r="LSM1433" s="347"/>
      <c r="LSN1433" s="347"/>
      <c r="LSO1433" s="347"/>
      <c r="LSP1433" s="347"/>
      <c r="LSQ1433" s="347"/>
      <c r="LSR1433" s="347"/>
      <c r="LSS1433" s="347"/>
      <c r="LST1433" s="347"/>
      <c r="LSU1433" s="347"/>
      <c r="LSV1433" s="347"/>
      <c r="LSW1433" s="347"/>
      <c r="LSX1433" s="347"/>
      <c r="LSY1433" s="347"/>
      <c r="LSZ1433" s="347"/>
      <c r="LTA1433" s="347"/>
      <c r="LTB1433" s="347"/>
      <c r="LTC1433" s="347"/>
      <c r="LTD1433" s="347"/>
      <c r="LTE1433" s="347"/>
      <c r="LTF1433" s="347"/>
      <c r="LTG1433" s="347"/>
      <c r="LTH1433" s="347"/>
      <c r="LTI1433" s="347"/>
      <c r="LTJ1433" s="347"/>
      <c r="LTK1433" s="347"/>
      <c r="LTL1433" s="347"/>
      <c r="LTM1433" s="347"/>
      <c r="LTN1433" s="347"/>
      <c r="LTO1433" s="347"/>
      <c r="LTP1433" s="347"/>
      <c r="LTQ1433" s="347"/>
      <c r="LTR1433" s="347"/>
      <c r="LTS1433" s="347"/>
      <c r="LTT1433" s="347"/>
      <c r="LTU1433" s="347"/>
      <c r="LTV1433" s="347"/>
      <c r="LTW1433" s="347"/>
      <c r="LTX1433" s="347"/>
      <c r="LTY1433" s="347"/>
      <c r="LTZ1433" s="347"/>
      <c r="LUA1433" s="347"/>
      <c r="LUB1433" s="347"/>
      <c r="LUC1433" s="347"/>
      <c r="LUD1433" s="347"/>
      <c r="LUE1433" s="347"/>
      <c r="LUF1433" s="347"/>
      <c r="LUG1433" s="347"/>
      <c r="LUH1433" s="347"/>
      <c r="LUI1433" s="347"/>
      <c r="LUJ1433" s="347"/>
      <c r="LUK1433" s="347"/>
      <c r="LUL1433" s="347"/>
      <c r="LUM1433" s="347"/>
      <c r="LUN1433" s="347"/>
      <c r="LUO1433" s="347"/>
      <c r="LUP1433" s="347"/>
      <c r="LUQ1433" s="347"/>
      <c r="LUR1433" s="347"/>
      <c r="LUS1433" s="347"/>
      <c r="LUT1433" s="347"/>
      <c r="LUU1433" s="347"/>
      <c r="LUV1433" s="347"/>
      <c r="LUW1433" s="347"/>
      <c r="LUX1433" s="347"/>
      <c r="LUY1433" s="347"/>
      <c r="LUZ1433" s="347"/>
      <c r="LVA1433" s="347"/>
      <c r="LVB1433" s="347"/>
      <c r="LVC1433" s="347"/>
      <c r="LVD1433" s="347"/>
      <c r="LVE1433" s="347"/>
      <c r="LVF1433" s="347"/>
      <c r="LVG1433" s="347"/>
      <c r="LVH1433" s="347"/>
      <c r="LVI1433" s="347"/>
      <c r="LVJ1433" s="347"/>
      <c r="LVK1433" s="347"/>
      <c r="LVL1433" s="347"/>
      <c r="LVM1433" s="347"/>
      <c r="LVN1433" s="347"/>
      <c r="LVO1433" s="347"/>
      <c r="LVP1433" s="347"/>
      <c r="LVQ1433" s="347"/>
      <c r="LVR1433" s="347"/>
      <c r="LVS1433" s="347"/>
      <c r="LVT1433" s="347"/>
      <c r="LVU1433" s="347"/>
      <c r="LVV1433" s="347"/>
      <c r="LVW1433" s="347"/>
      <c r="LVX1433" s="347"/>
      <c r="LVY1433" s="347"/>
      <c r="LVZ1433" s="347"/>
      <c r="LWA1433" s="347"/>
      <c r="LWB1433" s="347"/>
      <c r="LWC1433" s="347"/>
      <c r="LWD1433" s="347"/>
      <c r="LWE1433" s="347"/>
      <c r="LWF1433" s="347"/>
      <c r="LWG1433" s="347"/>
      <c r="LWH1433" s="347"/>
      <c r="LWI1433" s="347"/>
      <c r="LWJ1433" s="347"/>
      <c r="LWK1433" s="347"/>
      <c r="LWL1433" s="347"/>
      <c r="LWM1433" s="347"/>
      <c r="LWN1433" s="347"/>
      <c r="LWO1433" s="347"/>
      <c r="LWP1433" s="347"/>
      <c r="LWQ1433" s="347"/>
      <c r="LWR1433" s="347"/>
      <c r="LWS1433" s="347"/>
      <c r="LWT1433" s="347"/>
      <c r="LWU1433" s="347"/>
      <c r="LWV1433" s="347"/>
      <c r="LWW1433" s="347"/>
      <c r="LWX1433" s="347"/>
      <c r="LWY1433" s="347"/>
      <c r="LWZ1433" s="347"/>
      <c r="LXA1433" s="347"/>
      <c r="LXB1433" s="347"/>
      <c r="LXC1433" s="347"/>
      <c r="LXD1433" s="347"/>
      <c r="LXE1433" s="347"/>
      <c r="LXF1433" s="347"/>
      <c r="LXG1433" s="347"/>
      <c r="LXH1433" s="347"/>
      <c r="LXI1433" s="347"/>
      <c r="LXJ1433" s="347"/>
      <c r="LXK1433" s="347"/>
      <c r="LXL1433" s="347"/>
      <c r="LXM1433" s="347"/>
      <c r="LXN1433" s="347"/>
      <c r="LXO1433" s="347"/>
      <c r="LXP1433" s="347"/>
      <c r="LXQ1433" s="347"/>
      <c r="LXR1433" s="347"/>
      <c r="LXS1433" s="347"/>
      <c r="LXT1433" s="347"/>
      <c r="LXU1433" s="347"/>
      <c r="LXV1433" s="347"/>
      <c r="LXW1433" s="347"/>
      <c r="LXX1433" s="347"/>
      <c r="LXY1433" s="347"/>
      <c r="LXZ1433" s="347"/>
      <c r="LYA1433" s="347"/>
      <c r="LYB1433" s="347"/>
      <c r="LYC1433" s="347"/>
      <c r="LYD1433" s="347"/>
      <c r="LYE1433" s="347"/>
      <c r="LYF1433" s="347"/>
      <c r="LYG1433" s="347"/>
      <c r="LYH1433" s="347"/>
      <c r="LYI1433" s="347"/>
      <c r="LYJ1433" s="347"/>
      <c r="LYK1433" s="347"/>
      <c r="LYL1433" s="347"/>
      <c r="LYM1433" s="347"/>
      <c r="LYN1433" s="347"/>
      <c r="LYO1433" s="347"/>
      <c r="LYP1433" s="347"/>
      <c r="LYQ1433" s="347"/>
      <c r="LYR1433" s="347"/>
      <c r="LYS1433" s="347"/>
      <c r="LYT1433" s="347"/>
      <c r="LYU1433" s="347"/>
      <c r="LYV1433" s="347"/>
      <c r="LYW1433" s="347"/>
      <c r="LYX1433" s="347"/>
      <c r="LYY1433" s="347"/>
      <c r="LYZ1433" s="347"/>
      <c r="LZA1433" s="347"/>
      <c r="LZB1433" s="347"/>
      <c r="LZC1433" s="347"/>
      <c r="LZD1433" s="347"/>
      <c r="LZE1433" s="347"/>
      <c r="LZF1433" s="347"/>
      <c r="LZG1433" s="347"/>
      <c r="LZH1433" s="347"/>
      <c r="LZI1433" s="347"/>
      <c r="LZJ1433" s="347"/>
      <c r="LZK1433" s="347"/>
      <c r="LZL1433" s="347"/>
      <c r="LZM1433" s="347"/>
      <c r="LZN1433" s="347"/>
      <c r="LZO1433" s="347"/>
      <c r="LZP1433" s="347"/>
      <c r="LZQ1433" s="347"/>
      <c r="LZR1433" s="347"/>
      <c r="LZS1433" s="347"/>
      <c r="LZT1433" s="347"/>
      <c r="LZU1433" s="347"/>
      <c r="LZV1433" s="347"/>
      <c r="LZW1433" s="347"/>
      <c r="LZX1433" s="347"/>
      <c r="LZY1433" s="347"/>
      <c r="LZZ1433" s="347"/>
      <c r="MAA1433" s="347"/>
      <c r="MAB1433" s="347"/>
      <c r="MAC1433" s="347"/>
      <c r="MAD1433" s="347"/>
      <c r="MAE1433" s="347"/>
      <c r="MAF1433" s="347"/>
      <c r="MAG1433" s="347"/>
      <c r="MAH1433" s="347"/>
      <c r="MAI1433" s="347"/>
      <c r="MAJ1433" s="347"/>
      <c r="MAK1433" s="347"/>
      <c r="MAL1433" s="347"/>
      <c r="MAM1433" s="347"/>
      <c r="MAN1433" s="347"/>
      <c r="MAO1433" s="347"/>
      <c r="MAP1433" s="347"/>
      <c r="MAQ1433" s="347"/>
      <c r="MAR1433" s="347"/>
      <c r="MAS1433" s="347"/>
      <c r="MAT1433" s="347"/>
      <c r="MAU1433" s="347"/>
      <c r="MAV1433" s="347"/>
      <c r="MAW1433" s="347"/>
      <c r="MAX1433" s="347"/>
      <c r="MAY1433" s="347"/>
      <c r="MAZ1433" s="347"/>
      <c r="MBA1433" s="347"/>
      <c r="MBB1433" s="347"/>
      <c r="MBC1433" s="347"/>
      <c r="MBD1433" s="347"/>
      <c r="MBE1433" s="347"/>
      <c r="MBF1433" s="347"/>
      <c r="MBG1433" s="347"/>
      <c r="MBH1433" s="347"/>
      <c r="MBI1433" s="347"/>
      <c r="MBJ1433" s="347"/>
      <c r="MBK1433" s="347"/>
      <c r="MBL1433" s="347"/>
      <c r="MBM1433" s="347"/>
      <c r="MBN1433" s="347"/>
      <c r="MBO1433" s="347"/>
      <c r="MBP1433" s="347"/>
      <c r="MBQ1433" s="347"/>
      <c r="MBR1433" s="347"/>
      <c r="MBS1433" s="347"/>
      <c r="MBT1433" s="347"/>
      <c r="MBU1433" s="347"/>
      <c r="MBV1433" s="347"/>
      <c r="MBW1433" s="347"/>
      <c r="MBX1433" s="347"/>
      <c r="MBY1433" s="347"/>
      <c r="MBZ1433" s="347"/>
      <c r="MCA1433" s="347"/>
      <c r="MCB1433" s="347"/>
      <c r="MCC1433" s="347"/>
      <c r="MCD1433" s="347"/>
      <c r="MCE1433" s="347"/>
      <c r="MCF1433" s="347"/>
      <c r="MCG1433" s="347"/>
      <c r="MCH1433" s="347"/>
      <c r="MCI1433" s="347"/>
      <c r="MCJ1433" s="347"/>
      <c r="MCK1433" s="347"/>
      <c r="MCL1433" s="347"/>
      <c r="MCM1433" s="347"/>
      <c r="MCN1433" s="347"/>
      <c r="MCO1433" s="347"/>
      <c r="MCP1433" s="347"/>
      <c r="MCQ1433" s="347"/>
      <c r="MCR1433" s="347"/>
      <c r="MCS1433" s="347"/>
      <c r="MCT1433" s="347"/>
      <c r="MCU1433" s="347"/>
      <c r="MCV1433" s="347"/>
      <c r="MCW1433" s="347"/>
      <c r="MCX1433" s="347"/>
      <c r="MCY1433" s="347"/>
      <c r="MCZ1433" s="347"/>
      <c r="MDA1433" s="347"/>
      <c r="MDB1433" s="347"/>
      <c r="MDC1433" s="347"/>
      <c r="MDD1433" s="347"/>
      <c r="MDE1433" s="347"/>
      <c r="MDF1433" s="347"/>
      <c r="MDG1433" s="347"/>
      <c r="MDH1433" s="347"/>
      <c r="MDI1433" s="347"/>
      <c r="MDJ1433" s="347"/>
      <c r="MDK1433" s="347"/>
      <c r="MDL1433" s="347"/>
      <c r="MDM1433" s="347"/>
      <c r="MDN1433" s="347"/>
      <c r="MDO1433" s="347"/>
      <c r="MDP1433" s="347"/>
      <c r="MDQ1433" s="347"/>
      <c r="MDR1433" s="347"/>
      <c r="MDS1433" s="347"/>
      <c r="MDT1433" s="347"/>
      <c r="MDU1433" s="347"/>
      <c r="MDV1433" s="347"/>
      <c r="MDW1433" s="347"/>
      <c r="MDX1433" s="347"/>
      <c r="MDY1433" s="347"/>
      <c r="MDZ1433" s="347"/>
      <c r="MEA1433" s="347"/>
      <c r="MEB1433" s="347"/>
      <c r="MEC1433" s="347"/>
      <c r="MED1433" s="347"/>
      <c r="MEE1433" s="347"/>
      <c r="MEF1433" s="347"/>
      <c r="MEG1433" s="347"/>
      <c r="MEH1433" s="347"/>
      <c r="MEI1433" s="347"/>
      <c r="MEJ1433" s="347"/>
      <c r="MEK1433" s="347"/>
      <c r="MEL1433" s="347"/>
      <c r="MEM1433" s="347"/>
      <c r="MEN1433" s="347"/>
      <c r="MEO1433" s="347"/>
      <c r="MEP1433" s="347"/>
      <c r="MEQ1433" s="347"/>
      <c r="MER1433" s="347"/>
      <c r="MES1433" s="347"/>
      <c r="MET1433" s="347"/>
      <c r="MEU1433" s="347"/>
      <c r="MEV1433" s="347"/>
      <c r="MEW1433" s="347"/>
      <c r="MEX1433" s="347"/>
      <c r="MEY1433" s="347"/>
      <c r="MEZ1433" s="347"/>
      <c r="MFA1433" s="347"/>
      <c r="MFB1433" s="347"/>
      <c r="MFC1433" s="347"/>
      <c r="MFD1433" s="347"/>
      <c r="MFE1433" s="347"/>
      <c r="MFF1433" s="347"/>
      <c r="MFG1433" s="347"/>
      <c r="MFH1433" s="347"/>
      <c r="MFI1433" s="347"/>
      <c r="MFJ1433" s="347"/>
      <c r="MFK1433" s="347"/>
      <c r="MFL1433" s="347"/>
      <c r="MFM1433" s="347"/>
      <c r="MFN1433" s="347"/>
      <c r="MFO1433" s="347"/>
      <c r="MFP1433" s="347"/>
      <c r="MFQ1433" s="347"/>
      <c r="MFR1433" s="347"/>
      <c r="MFS1433" s="347"/>
      <c r="MFT1433" s="347"/>
      <c r="MFU1433" s="347"/>
      <c r="MFV1433" s="347"/>
      <c r="MFW1433" s="347"/>
      <c r="MFX1433" s="347"/>
      <c r="MFY1433" s="347"/>
      <c r="MFZ1433" s="347"/>
      <c r="MGA1433" s="347"/>
      <c r="MGB1433" s="347"/>
      <c r="MGC1433" s="347"/>
      <c r="MGD1433" s="347"/>
      <c r="MGE1433" s="347"/>
      <c r="MGF1433" s="347"/>
      <c r="MGG1433" s="347"/>
      <c r="MGH1433" s="347"/>
      <c r="MGI1433" s="347"/>
      <c r="MGJ1433" s="347"/>
      <c r="MGK1433" s="347"/>
      <c r="MGL1433" s="347"/>
      <c r="MGM1433" s="347"/>
      <c r="MGN1433" s="347"/>
      <c r="MGO1433" s="347"/>
      <c r="MGP1433" s="347"/>
      <c r="MGQ1433" s="347"/>
      <c r="MGR1433" s="347"/>
      <c r="MGS1433" s="347"/>
      <c r="MGT1433" s="347"/>
      <c r="MGU1433" s="347"/>
      <c r="MGV1433" s="347"/>
      <c r="MGW1433" s="347"/>
      <c r="MGX1433" s="347"/>
      <c r="MGY1433" s="347"/>
      <c r="MGZ1433" s="347"/>
      <c r="MHA1433" s="347"/>
      <c r="MHB1433" s="347"/>
      <c r="MHC1433" s="347"/>
      <c r="MHD1433" s="347"/>
      <c r="MHE1433" s="347"/>
      <c r="MHF1433" s="347"/>
      <c r="MHG1433" s="347"/>
      <c r="MHH1433" s="347"/>
      <c r="MHI1433" s="347"/>
      <c r="MHJ1433" s="347"/>
      <c r="MHK1433" s="347"/>
      <c r="MHL1433" s="347"/>
      <c r="MHM1433" s="347"/>
      <c r="MHN1433" s="347"/>
      <c r="MHO1433" s="347"/>
      <c r="MHP1433" s="347"/>
      <c r="MHQ1433" s="347"/>
      <c r="MHR1433" s="347"/>
      <c r="MHS1433" s="347"/>
      <c r="MHT1433" s="347"/>
      <c r="MHU1433" s="347"/>
      <c r="MHV1433" s="347"/>
      <c r="MHW1433" s="347"/>
      <c r="MHX1433" s="347"/>
      <c r="MHY1433" s="347"/>
      <c r="MHZ1433" s="347"/>
      <c r="MIA1433" s="347"/>
      <c r="MIB1433" s="347"/>
      <c r="MIC1433" s="347"/>
      <c r="MID1433" s="347"/>
      <c r="MIE1433" s="347"/>
      <c r="MIF1433" s="347"/>
      <c r="MIG1433" s="347"/>
      <c r="MIH1433" s="347"/>
      <c r="MII1433" s="347"/>
      <c r="MIJ1433" s="347"/>
      <c r="MIK1433" s="347"/>
      <c r="MIL1433" s="347"/>
      <c r="MIM1433" s="347"/>
      <c r="MIN1433" s="347"/>
      <c r="MIO1433" s="347"/>
      <c r="MIP1433" s="347"/>
      <c r="MIQ1433" s="347"/>
      <c r="MIR1433" s="347"/>
      <c r="MIS1433" s="347"/>
      <c r="MIT1433" s="347"/>
      <c r="MIU1433" s="347"/>
      <c r="MIV1433" s="347"/>
      <c r="MIW1433" s="347"/>
      <c r="MIX1433" s="347"/>
      <c r="MIY1433" s="347"/>
      <c r="MIZ1433" s="347"/>
      <c r="MJA1433" s="347"/>
      <c r="MJB1433" s="347"/>
      <c r="MJC1433" s="347"/>
      <c r="MJD1433" s="347"/>
      <c r="MJE1433" s="347"/>
      <c r="MJF1433" s="347"/>
      <c r="MJG1433" s="347"/>
      <c r="MJH1433" s="347"/>
      <c r="MJI1433" s="347"/>
      <c r="MJJ1433" s="347"/>
      <c r="MJK1433" s="347"/>
      <c r="MJL1433" s="347"/>
      <c r="MJM1433" s="347"/>
      <c r="MJN1433" s="347"/>
      <c r="MJO1433" s="347"/>
      <c r="MJP1433" s="347"/>
      <c r="MJQ1433" s="347"/>
      <c r="MJR1433" s="347"/>
      <c r="MJS1433" s="347"/>
      <c r="MJT1433" s="347"/>
      <c r="MJU1433" s="347"/>
      <c r="MJV1433" s="347"/>
      <c r="MJW1433" s="347"/>
      <c r="MJX1433" s="347"/>
      <c r="MJY1433" s="347"/>
      <c r="MJZ1433" s="347"/>
      <c r="MKA1433" s="347"/>
      <c r="MKB1433" s="347"/>
      <c r="MKC1433" s="347"/>
      <c r="MKD1433" s="347"/>
      <c r="MKE1433" s="347"/>
      <c r="MKF1433" s="347"/>
      <c r="MKG1433" s="347"/>
      <c r="MKH1433" s="347"/>
      <c r="MKI1433" s="347"/>
      <c r="MKJ1433" s="347"/>
      <c r="MKK1433" s="347"/>
      <c r="MKL1433" s="347"/>
      <c r="MKM1433" s="347"/>
      <c r="MKN1433" s="347"/>
      <c r="MKO1433" s="347"/>
      <c r="MKP1433" s="347"/>
      <c r="MKQ1433" s="347"/>
      <c r="MKR1433" s="347"/>
      <c r="MKS1433" s="347"/>
      <c r="MKT1433" s="347"/>
      <c r="MKU1433" s="347"/>
      <c r="MKV1433" s="347"/>
      <c r="MKW1433" s="347"/>
      <c r="MKX1433" s="347"/>
      <c r="MKY1433" s="347"/>
      <c r="MKZ1433" s="347"/>
      <c r="MLA1433" s="347"/>
      <c r="MLB1433" s="347"/>
      <c r="MLC1433" s="347"/>
      <c r="MLD1433" s="347"/>
      <c r="MLE1433" s="347"/>
      <c r="MLF1433" s="347"/>
      <c r="MLG1433" s="347"/>
      <c r="MLH1433" s="347"/>
      <c r="MLI1433" s="347"/>
      <c r="MLJ1433" s="347"/>
      <c r="MLK1433" s="347"/>
      <c r="MLL1433" s="347"/>
      <c r="MLM1433" s="347"/>
      <c r="MLN1433" s="347"/>
      <c r="MLO1433" s="347"/>
      <c r="MLP1433" s="347"/>
      <c r="MLQ1433" s="347"/>
      <c r="MLR1433" s="347"/>
      <c r="MLS1433" s="347"/>
      <c r="MLT1433" s="347"/>
      <c r="MLU1433" s="347"/>
      <c r="MLV1433" s="347"/>
      <c r="MLW1433" s="347"/>
      <c r="MLX1433" s="347"/>
      <c r="MLY1433" s="347"/>
      <c r="MLZ1433" s="347"/>
      <c r="MMA1433" s="347"/>
      <c r="MMB1433" s="347"/>
      <c r="MMC1433" s="347"/>
      <c r="MMD1433" s="347"/>
      <c r="MME1433" s="347"/>
      <c r="MMF1433" s="347"/>
      <c r="MMG1433" s="347"/>
      <c r="MMH1433" s="347"/>
      <c r="MMI1433" s="347"/>
      <c r="MMJ1433" s="347"/>
      <c r="MMK1433" s="347"/>
      <c r="MML1433" s="347"/>
      <c r="MMM1433" s="347"/>
      <c r="MMN1433" s="347"/>
      <c r="MMO1433" s="347"/>
      <c r="MMP1433" s="347"/>
      <c r="MMQ1433" s="347"/>
      <c r="MMR1433" s="347"/>
      <c r="MMS1433" s="347"/>
      <c r="MMT1433" s="347"/>
      <c r="MMU1433" s="347"/>
      <c r="MMV1433" s="347"/>
      <c r="MMW1433" s="347"/>
      <c r="MMX1433" s="347"/>
      <c r="MMY1433" s="347"/>
      <c r="MMZ1433" s="347"/>
      <c r="MNA1433" s="347"/>
      <c r="MNB1433" s="347"/>
      <c r="MNC1433" s="347"/>
      <c r="MND1433" s="347"/>
      <c r="MNE1433" s="347"/>
      <c r="MNF1433" s="347"/>
      <c r="MNG1433" s="347"/>
      <c r="MNH1433" s="347"/>
      <c r="MNI1433" s="347"/>
      <c r="MNJ1433" s="347"/>
      <c r="MNK1433" s="347"/>
      <c r="MNL1433" s="347"/>
      <c r="MNM1433" s="347"/>
      <c r="MNN1433" s="347"/>
      <c r="MNO1433" s="347"/>
      <c r="MNP1433" s="347"/>
      <c r="MNQ1433" s="347"/>
      <c r="MNR1433" s="347"/>
      <c r="MNS1433" s="347"/>
      <c r="MNT1433" s="347"/>
      <c r="MNU1433" s="347"/>
      <c r="MNV1433" s="347"/>
      <c r="MNW1433" s="347"/>
      <c r="MNX1433" s="347"/>
      <c r="MNY1433" s="347"/>
      <c r="MNZ1433" s="347"/>
      <c r="MOA1433" s="347"/>
      <c r="MOB1433" s="347"/>
      <c r="MOC1433" s="347"/>
      <c r="MOD1433" s="347"/>
      <c r="MOE1433" s="347"/>
      <c r="MOF1433" s="347"/>
      <c r="MOG1433" s="347"/>
      <c r="MOH1433" s="347"/>
      <c r="MOI1433" s="347"/>
      <c r="MOJ1433" s="347"/>
      <c r="MOK1433" s="347"/>
      <c r="MOL1433" s="347"/>
      <c r="MOM1433" s="347"/>
      <c r="MON1433" s="347"/>
      <c r="MOO1433" s="347"/>
      <c r="MOP1433" s="347"/>
      <c r="MOQ1433" s="347"/>
      <c r="MOR1433" s="347"/>
      <c r="MOS1433" s="347"/>
      <c r="MOT1433" s="347"/>
      <c r="MOU1433" s="347"/>
      <c r="MOV1433" s="347"/>
      <c r="MOW1433" s="347"/>
      <c r="MOX1433" s="347"/>
      <c r="MOY1433" s="347"/>
      <c r="MOZ1433" s="347"/>
      <c r="MPA1433" s="347"/>
      <c r="MPB1433" s="347"/>
      <c r="MPC1433" s="347"/>
      <c r="MPD1433" s="347"/>
      <c r="MPE1433" s="347"/>
      <c r="MPF1433" s="347"/>
      <c r="MPG1433" s="347"/>
      <c r="MPH1433" s="347"/>
      <c r="MPI1433" s="347"/>
      <c r="MPJ1433" s="347"/>
      <c r="MPK1433" s="347"/>
      <c r="MPL1433" s="347"/>
      <c r="MPM1433" s="347"/>
      <c r="MPN1433" s="347"/>
      <c r="MPO1433" s="347"/>
      <c r="MPP1433" s="347"/>
      <c r="MPQ1433" s="347"/>
      <c r="MPR1433" s="347"/>
      <c r="MPS1433" s="347"/>
      <c r="MPT1433" s="347"/>
      <c r="MPU1433" s="347"/>
      <c r="MPV1433" s="347"/>
      <c r="MPW1433" s="347"/>
      <c r="MPX1433" s="347"/>
      <c r="MPY1433" s="347"/>
      <c r="MPZ1433" s="347"/>
      <c r="MQA1433" s="347"/>
      <c r="MQB1433" s="347"/>
      <c r="MQC1433" s="347"/>
      <c r="MQD1433" s="347"/>
      <c r="MQE1433" s="347"/>
      <c r="MQF1433" s="347"/>
      <c r="MQG1433" s="347"/>
      <c r="MQH1433" s="347"/>
      <c r="MQI1433" s="347"/>
      <c r="MQJ1433" s="347"/>
      <c r="MQK1433" s="347"/>
      <c r="MQL1433" s="347"/>
      <c r="MQM1433" s="347"/>
      <c r="MQN1433" s="347"/>
      <c r="MQO1433" s="347"/>
      <c r="MQP1433" s="347"/>
      <c r="MQQ1433" s="347"/>
      <c r="MQR1433" s="347"/>
      <c r="MQS1433" s="347"/>
      <c r="MQT1433" s="347"/>
      <c r="MQU1433" s="347"/>
      <c r="MQV1433" s="347"/>
      <c r="MQW1433" s="347"/>
      <c r="MQX1433" s="347"/>
      <c r="MQY1433" s="347"/>
      <c r="MQZ1433" s="347"/>
      <c r="MRA1433" s="347"/>
      <c r="MRB1433" s="347"/>
      <c r="MRC1433" s="347"/>
      <c r="MRD1433" s="347"/>
      <c r="MRE1433" s="347"/>
      <c r="MRF1433" s="347"/>
      <c r="MRG1433" s="347"/>
      <c r="MRH1433" s="347"/>
      <c r="MRI1433" s="347"/>
      <c r="MRJ1433" s="347"/>
      <c r="MRK1433" s="347"/>
      <c r="MRL1433" s="347"/>
      <c r="MRM1433" s="347"/>
      <c r="MRN1433" s="347"/>
      <c r="MRO1433" s="347"/>
      <c r="MRP1433" s="347"/>
      <c r="MRQ1433" s="347"/>
      <c r="MRR1433" s="347"/>
      <c r="MRS1433" s="347"/>
      <c r="MRT1433" s="347"/>
      <c r="MRU1433" s="347"/>
      <c r="MRV1433" s="347"/>
      <c r="MRW1433" s="347"/>
      <c r="MRX1433" s="347"/>
      <c r="MRY1433" s="347"/>
      <c r="MRZ1433" s="347"/>
      <c r="MSA1433" s="347"/>
      <c r="MSB1433" s="347"/>
      <c r="MSC1433" s="347"/>
      <c r="MSD1433" s="347"/>
      <c r="MSE1433" s="347"/>
      <c r="MSF1433" s="347"/>
      <c r="MSG1433" s="347"/>
      <c r="MSH1433" s="347"/>
      <c r="MSI1433" s="347"/>
      <c r="MSJ1433" s="347"/>
      <c r="MSK1433" s="347"/>
      <c r="MSL1433" s="347"/>
      <c r="MSM1433" s="347"/>
      <c r="MSN1433" s="347"/>
      <c r="MSO1433" s="347"/>
      <c r="MSP1433" s="347"/>
      <c r="MSQ1433" s="347"/>
      <c r="MSR1433" s="347"/>
      <c r="MSS1433" s="347"/>
      <c r="MST1433" s="347"/>
      <c r="MSU1433" s="347"/>
      <c r="MSV1433" s="347"/>
      <c r="MSW1433" s="347"/>
      <c r="MSX1433" s="347"/>
      <c r="MSY1433" s="347"/>
      <c r="MSZ1433" s="347"/>
      <c r="MTA1433" s="347"/>
      <c r="MTB1433" s="347"/>
      <c r="MTC1433" s="347"/>
      <c r="MTD1433" s="347"/>
      <c r="MTE1433" s="347"/>
      <c r="MTF1433" s="347"/>
      <c r="MTG1433" s="347"/>
      <c r="MTH1433" s="347"/>
      <c r="MTI1433" s="347"/>
      <c r="MTJ1433" s="347"/>
      <c r="MTK1433" s="347"/>
      <c r="MTL1433" s="347"/>
      <c r="MTM1433" s="347"/>
      <c r="MTN1433" s="347"/>
      <c r="MTO1433" s="347"/>
      <c r="MTP1433" s="347"/>
      <c r="MTQ1433" s="347"/>
      <c r="MTR1433" s="347"/>
      <c r="MTS1433" s="347"/>
      <c r="MTT1433" s="347"/>
      <c r="MTU1433" s="347"/>
      <c r="MTV1433" s="347"/>
      <c r="MTW1433" s="347"/>
      <c r="MTX1433" s="347"/>
      <c r="MTY1433" s="347"/>
      <c r="MTZ1433" s="347"/>
      <c r="MUA1433" s="347"/>
      <c r="MUB1433" s="347"/>
      <c r="MUC1433" s="347"/>
      <c r="MUD1433" s="347"/>
      <c r="MUE1433" s="347"/>
      <c r="MUF1433" s="347"/>
      <c r="MUG1433" s="347"/>
      <c r="MUH1433" s="347"/>
      <c r="MUI1433" s="347"/>
      <c r="MUJ1433" s="347"/>
      <c r="MUK1433" s="347"/>
      <c r="MUL1433" s="347"/>
      <c r="MUM1433" s="347"/>
      <c r="MUN1433" s="347"/>
      <c r="MUO1433" s="347"/>
      <c r="MUP1433" s="347"/>
      <c r="MUQ1433" s="347"/>
      <c r="MUR1433" s="347"/>
      <c r="MUS1433" s="347"/>
      <c r="MUT1433" s="347"/>
      <c r="MUU1433" s="347"/>
      <c r="MUV1433" s="347"/>
      <c r="MUW1433" s="347"/>
      <c r="MUX1433" s="347"/>
      <c r="MUY1433" s="347"/>
      <c r="MUZ1433" s="347"/>
      <c r="MVA1433" s="347"/>
      <c r="MVB1433" s="347"/>
      <c r="MVC1433" s="347"/>
      <c r="MVD1433" s="347"/>
      <c r="MVE1433" s="347"/>
      <c r="MVF1433" s="347"/>
      <c r="MVG1433" s="347"/>
      <c r="MVH1433" s="347"/>
      <c r="MVI1433" s="347"/>
      <c r="MVJ1433" s="347"/>
      <c r="MVK1433" s="347"/>
      <c r="MVL1433" s="347"/>
      <c r="MVM1433" s="347"/>
      <c r="MVN1433" s="347"/>
      <c r="MVO1433" s="347"/>
      <c r="MVP1433" s="347"/>
      <c r="MVQ1433" s="347"/>
      <c r="MVR1433" s="347"/>
      <c r="MVS1433" s="347"/>
      <c r="MVT1433" s="347"/>
      <c r="MVU1433" s="347"/>
      <c r="MVV1433" s="347"/>
      <c r="MVW1433" s="347"/>
      <c r="MVX1433" s="347"/>
      <c r="MVY1433" s="347"/>
      <c r="MVZ1433" s="347"/>
      <c r="MWA1433" s="347"/>
      <c r="MWB1433" s="347"/>
      <c r="MWC1433" s="347"/>
      <c r="MWD1433" s="347"/>
      <c r="MWE1433" s="347"/>
      <c r="MWF1433" s="347"/>
      <c r="MWG1433" s="347"/>
      <c r="MWH1433" s="347"/>
      <c r="MWI1433" s="347"/>
      <c r="MWJ1433" s="347"/>
      <c r="MWK1433" s="347"/>
      <c r="MWL1433" s="347"/>
      <c r="MWM1433" s="347"/>
      <c r="MWN1433" s="347"/>
      <c r="MWO1433" s="347"/>
      <c r="MWP1433" s="347"/>
      <c r="MWQ1433" s="347"/>
      <c r="MWR1433" s="347"/>
      <c r="MWS1433" s="347"/>
      <c r="MWT1433" s="347"/>
      <c r="MWU1433" s="347"/>
      <c r="MWV1433" s="347"/>
      <c r="MWW1433" s="347"/>
      <c r="MWX1433" s="347"/>
      <c r="MWY1433" s="347"/>
      <c r="MWZ1433" s="347"/>
      <c r="MXA1433" s="347"/>
      <c r="MXB1433" s="347"/>
      <c r="MXC1433" s="347"/>
      <c r="MXD1433" s="347"/>
      <c r="MXE1433" s="347"/>
      <c r="MXF1433" s="347"/>
      <c r="MXG1433" s="347"/>
      <c r="MXH1433" s="347"/>
      <c r="MXI1433" s="347"/>
      <c r="MXJ1433" s="347"/>
      <c r="MXK1433" s="347"/>
      <c r="MXL1433" s="347"/>
      <c r="MXM1433" s="347"/>
      <c r="MXN1433" s="347"/>
      <c r="MXO1433" s="347"/>
      <c r="MXP1433" s="347"/>
      <c r="MXQ1433" s="347"/>
      <c r="MXR1433" s="347"/>
      <c r="MXS1433" s="347"/>
      <c r="MXT1433" s="347"/>
      <c r="MXU1433" s="347"/>
      <c r="MXV1433" s="347"/>
      <c r="MXW1433" s="347"/>
      <c r="MXX1433" s="347"/>
      <c r="MXY1433" s="347"/>
      <c r="MXZ1433" s="347"/>
      <c r="MYA1433" s="347"/>
      <c r="MYB1433" s="347"/>
      <c r="MYC1433" s="347"/>
      <c r="MYD1433" s="347"/>
      <c r="MYE1433" s="347"/>
      <c r="MYF1433" s="347"/>
      <c r="MYG1433" s="347"/>
      <c r="MYH1433" s="347"/>
      <c r="MYI1433" s="347"/>
      <c r="MYJ1433" s="347"/>
      <c r="MYK1433" s="347"/>
      <c r="MYL1433" s="347"/>
      <c r="MYM1433" s="347"/>
      <c r="MYN1433" s="347"/>
      <c r="MYO1433" s="347"/>
      <c r="MYP1433" s="347"/>
      <c r="MYQ1433" s="347"/>
      <c r="MYR1433" s="347"/>
      <c r="MYS1433" s="347"/>
      <c r="MYT1433" s="347"/>
      <c r="MYU1433" s="347"/>
      <c r="MYV1433" s="347"/>
      <c r="MYW1433" s="347"/>
      <c r="MYX1433" s="347"/>
      <c r="MYY1433" s="347"/>
      <c r="MYZ1433" s="347"/>
      <c r="MZA1433" s="347"/>
      <c r="MZB1433" s="347"/>
      <c r="MZC1433" s="347"/>
      <c r="MZD1433" s="347"/>
      <c r="MZE1433" s="347"/>
      <c r="MZF1433" s="347"/>
      <c r="MZG1433" s="347"/>
      <c r="MZH1433" s="347"/>
      <c r="MZI1433" s="347"/>
      <c r="MZJ1433" s="347"/>
      <c r="MZK1433" s="347"/>
      <c r="MZL1433" s="347"/>
      <c r="MZM1433" s="347"/>
      <c r="MZN1433" s="347"/>
      <c r="MZO1433" s="347"/>
      <c r="MZP1433" s="347"/>
      <c r="MZQ1433" s="347"/>
      <c r="MZR1433" s="347"/>
      <c r="MZS1433" s="347"/>
      <c r="MZT1433" s="347"/>
      <c r="MZU1433" s="347"/>
      <c r="MZV1433" s="347"/>
      <c r="MZW1433" s="347"/>
      <c r="MZX1433" s="347"/>
      <c r="MZY1433" s="347"/>
      <c r="MZZ1433" s="347"/>
      <c r="NAA1433" s="347"/>
      <c r="NAB1433" s="347"/>
      <c r="NAC1433" s="347"/>
      <c r="NAD1433" s="347"/>
      <c r="NAE1433" s="347"/>
      <c r="NAF1433" s="347"/>
      <c r="NAG1433" s="347"/>
      <c r="NAH1433" s="347"/>
      <c r="NAI1433" s="347"/>
      <c r="NAJ1433" s="347"/>
      <c r="NAK1433" s="347"/>
      <c r="NAL1433" s="347"/>
      <c r="NAM1433" s="347"/>
      <c r="NAN1433" s="347"/>
      <c r="NAO1433" s="347"/>
      <c r="NAP1433" s="347"/>
      <c r="NAQ1433" s="347"/>
      <c r="NAR1433" s="347"/>
      <c r="NAS1433" s="347"/>
      <c r="NAT1433" s="347"/>
      <c r="NAU1433" s="347"/>
      <c r="NAV1433" s="347"/>
      <c r="NAW1433" s="347"/>
      <c r="NAX1433" s="347"/>
      <c r="NAY1433" s="347"/>
      <c r="NAZ1433" s="347"/>
      <c r="NBA1433" s="347"/>
      <c r="NBB1433" s="347"/>
      <c r="NBC1433" s="347"/>
      <c r="NBD1433" s="347"/>
      <c r="NBE1433" s="347"/>
      <c r="NBF1433" s="347"/>
      <c r="NBG1433" s="347"/>
      <c r="NBH1433" s="347"/>
      <c r="NBI1433" s="347"/>
      <c r="NBJ1433" s="347"/>
      <c r="NBK1433" s="347"/>
      <c r="NBL1433" s="347"/>
      <c r="NBM1433" s="347"/>
      <c r="NBN1433" s="347"/>
      <c r="NBO1433" s="347"/>
      <c r="NBP1433" s="347"/>
      <c r="NBQ1433" s="347"/>
      <c r="NBR1433" s="347"/>
      <c r="NBS1433" s="347"/>
      <c r="NBT1433" s="347"/>
      <c r="NBU1433" s="347"/>
      <c r="NBV1433" s="347"/>
      <c r="NBW1433" s="347"/>
      <c r="NBX1433" s="347"/>
      <c r="NBY1433" s="347"/>
      <c r="NBZ1433" s="347"/>
      <c r="NCA1433" s="347"/>
      <c r="NCB1433" s="347"/>
      <c r="NCC1433" s="347"/>
      <c r="NCD1433" s="347"/>
      <c r="NCE1433" s="347"/>
      <c r="NCF1433" s="347"/>
      <c r="NCG1433" s="347"/>
      <c r="NCH1433" s="347"/>
      <c r="NCI1433" s="347"/>
      <c r="NCJ1433" s="347"/>
      <c r="NCK1433" s="347"/>
      <c r="NCL1433" s="347"/>
      <c r="NCM1433" s="347"/>
      <c r="NCN1433" s="347"/>
      <c r="NCO1433" s="347"/>
      <c r="NCP1433" s="347"/>
      <c r="NCQ1433" s="347"/>
      <c r="NCR1433" s="347"/>
      <c r="NCS1433" s="347"/>
      <c r="NCT1433" s="347"/>
      <c r="NCU1433" s="347"/>
      <c r="NCV1433" s="347"/>
      <c r="NCW1433" s="347"/>
      <c r="NCX1433" s="347"/>
      <c r="NCY1433" s="347"/>
      <c r="NCZ1433" s="347"/>
      <c r="NDA1433" s="347"/>
      <c r="NDB1433" s="347"/>
      <c r="NDC1433" s="347"/>
      <c r="NDD1433" s="347"/>
      <c r="NDE1433" s="347"/>
      <c r="NDF1433" s="347"/>
      <c r="NDG1433" s="347"/>
      <c r="NDH1433" s="347"/>
      <c r="NDI1433" s="347"/>
      <c r="NDJ1433" s="347"/>
      <c r="NDK1433" s="347"/>
      <c r="NDL1433" s="347"/>
      <c r="NDM1433" s="347"/>
      <c r="NDN1433" s="347"/>
      <c r="NDO1433" s="347"/>
      <c r="NDP1433" s="347"/>
      <c r="NDQ1433" s="347"/>
      <c r="NDR1433" s="347"/>
      <c r="NDS1433" s="347"/>
      <c r="NDT1433" s="347"/>
      <c r="NDU1433" s="347"/>
      <c r="NDV1433" s="347"/>
      <c r="NDW1433" s="347"/>
      <c r="NDX1433" s="347"/>
      <c r="NDY1433" s="347"/>
      <c r="NDZ1433" s="347"/>
      <c r="NEA1433" s="347"/>
      <c r="NEB1433" s="347"/>
      <c r="NEC1433" s="347"/>
      <c r="NED1433" s="347"/>
      <c r="NEE1433" s="347"/>
      <c r="NEF1433" s="347"/>
      <c r="NEG1433" s="347"/>
      <c r="NEH1433" s="347"/>
      <c r="NEI1433" s="347"/>
      <c r="NEJ1433" s="347"/>
      <c r="NEK1433" s="347"/>
      <c r="NEL1433" s="347"/>
      <c r="NEM1433" s="347"/>
      <c r="NEN1433" s="347"/>
      <c r="NEO1433" s="347"/>
      <c r="NEP1433" s="347"/>
      <c r="NEQ1433" s="347"/>
      <c r="NER1433" s="347"/>
      <c r="NES1433" s="347"/>
      <c r="NET1433" s="347"/>
      <c r="NEU1433" s="347"/>
      <c r="NEV1433" s="347"/>
      <c r="NEW1433" s="347"/>
      <c r="NEX1433" s="347"/>
      <c r="NEY1433" s="347"/>
      <c r="NEZ1433" s="347"/>
      <c r="NFA1433" s="347"/>
      <c r="NFB1433" s="347"/>
      <c r="NFC1433" s="347"/>
      <c r="NFD1433" s="347"/>
      <c r="NFE1433" s="347"/>
      <c r="NFF1433" s="347"/>
      <c r="NFG1433" s="347"/>
      <c r="NFH1433" s="347"/>
      <c r="NFI1433" s="347"/>
      <c r="NFJ1433" s="347"/>
      <c r="NFK1433" s="347"/>
      <c r="NFL1433" s="347"/>
      <c r="NFM1433" s="347"/>
      <c r="NFN1433" s="347"/>
      <c r="NFO1433" s="347"/>
      <c r="NFP1433" s="347"/>
      <c r="NFQ1433" s="347"/>
      <c r="NFR1433" s="347"/>
      <c r="NFS1433" s="347"/>
      <c r="NFT1433" s="347"/>
      <c r="NFU1433" s="347"/>
      <c r="NFV1433" s="347"/>
      <c r="NFW1433" s="347"/>
      <c r="NFX1433" s="347"/>
      <c r="NFY1433" s="347"/>
      <c r="NFZ1433" s="347"/>
      <c r="NGA1433" s="347"/>
      <c r="NGB1433" s="347"/>
      <c r="NGC1433" s="347"/>
      <c r="NGD1433" s="347"/>
      <c r="NGE1433" s="347"/>
      <c r="NGF1433" s="347"/>
      <c r="NGG1433" s="347"/>
      <c r="NGH1433" s="347"/>
      <c r="NGI1433" s="347"/>
      <c r="NGJ1433" s="347"/>
      <c r="NGK1433" s="347"/>
      <c r="NGL1433" s="347"/>
      <c r="NGM1433" s="347"/>
      <c r="NGN1433" s="347"/>
      <c r="NGO1433" s="347"/>
      <c r="NGP1433" s="347"/>
      <c r="NGQ1433" s="347"/>
      <c r="NGR1433" s="347"/>
      <c r="NGS1433" s="347"/>
      <c r="NGT1433" s="347"/>
      <c r="NGU1433" s="347"/>
      <c r="NGV1433" s="347"/>
      <c r="NGW1433" s="347"/>
      <c r="NGX1433" s="347"/>
      <c r="NGY1433" s="347"/>
      <c r="NGZ1433" s="347"/>
      <c r="NHA1433" s="347"/>
      <c r="NHB1433" s="347"/>
      <c r="NHC1433" s="347"/>
      <c r="NHD1433" s="347"/>
      <c r="NHE1433" s="347"/>
      <c r="NHF1433" s="347"/>
      <c r="NHG1433" s="347"/>
      <c r="NHH1433" s="347"/>
      <c r="NHI1433" s="347"/>
      <c r="NHJ1433" s="347"/>
      <c r="NHK1433" s="347"/>
      <c r="NHL1433" s="347"/>
      <c r="NHM1433" s="347"/>
      <c r="NHN1433" s="347"/>
      <c r="NHO1433" s="347"/>
      <c r="NHP1433" s="347"/>
      <c r="NHQ1433" s="347"/>
      <c r="NHR1433" s="347"/>
      <c r="NHS1433" s="347"/>
      <c r="NHT1433" s="347"/>
      <c r="NHU1433" s="347"/>
      <c r="NHV1433" s="347"/>
      <c r="NHW1433" s="347"/>
      <c r="NHX1433" s="347"/>
      <c r="NHY1433" s="347"/>
      <c r="NHZ1433" s="347"/>
      <c r="NIA1433" s="347"/>
      <c r="NIB1433" s="347"/>
      <c r="NIC1433" s="347"/>
      <c r="NID1433" s="347"/>
      <c r="NIE1433" s="347"/>
      <c r="NIF1433" s="347"/>
      <c r="NIG1433" s="347"/>
      <c r="NIH1433" s="347"/>
      <c r="NII1433" s="347"/>
      <c r="NIJ1433" s="347"/>
      <c r="NIK1433" s="347"/>
      <c r="NIL1433" s="347"/>
      <c r="NIM1433" s="347"/>
      <c r="NIN1433" s="347"/>
      <c r="NIO1433" s="347"/>
      <c r="NIP1433" s="347"/>
      <c r="NIQ1433" s="347"/>
      <c r="NIR1433" s="347"/>
      <c r="NIS1433" s="347"/>
      <c r="NIT1433" s="347"/>
      <c r="NIU1433" s="347"/>
      <c r="NIV1433" s="347"/>
      <c r="NIW1433" s="347"/>
      <c r="NIX1433" s="347"/>
      <c r="NIY1433" s="347"/>
      <c r="NIZ1433" s="347"/>
      <c r="NJA1433" s="347"/>
      <c r="NJB1433" s="347"/>
      <c r="NJC1433" s="347"/>
      <c r="NJD1433" s="347"/>
      <c r="NJE1433" s="347"/>
      <c r="NJF1433" s="347"/>
      <c r="NJG1433" s="347"/>
      <c r="NJH1433" s="347"/>
      <c r="NJI1433" s="347"/>
      <c r="NJJ1433" s="347"/>
      <c r="NJK1433" s="347"/>
      <c r="NJL1433" s="347"/>
      <c r="NJM1433" s="347"/>
      <c r="NJN1433" s="347"/>
      <c r="NJO1433" s="347"/>
      <c r="NJP1433" s="347"/>
      <c r="NJQ1433" s="347"/>
      <c r="NJR1433" s="347"/>
      <c r="NJS1433" s="347"/>
      <c r="NJT1433" s="347"/>
      <c r="NJU1433" s="347"/>
      <c r="NJV1433" s="347"/>
      <c r="NJW1433" s="347"/>
      <c r="NJX1433" s="347"/>
      <c r="NJY1433" s="347"/>
      <c r="NJZ1433" s="347"/>
      <c r="NKA1433" s="347"/>
      <c r="NKB1433" s="347"/>
      <c r="NKC1433" s="347"/>
      <c r="NKD1433" s="347"/>
      <c r="NKE1433" s="347"/>
      <c r="NKF1433" s="347"/>
      <c r="NKG1433" s="347"/>
      <c r="NKH1433" s="347"/>
      <c r="NKI1433" s="347"/>
      <c r="NKJ1433" s="347"/>
      <c r="NKK1433" s="347"/>
      <c r="NKL1433" s="347"/>
      <c r="NKM1433" s="347"/>
      <c r="NKN1433" s="347"/>
      <c r="NKO1433" s="347"/>
      <c r="NKP1433" s="347"/>
      <c r="NKQ1433" s="347"/>
      <c r="NKR1433" s="347"/>
      <c r="NKS1433" s="347"/>
      <c r="NKT1433" s="347"/>
      <c r="NKU1433" s="347"/>
      <c r="NKV1433" s="347"/>
      <c r="NKW1433" s="347"/>
      <c r="NKX1433" s="347"/>
      <c r="NKY1433" s="347"/>
      <c r="NKZ1433" s="347"/>
      <c r="NLA1433" s="347"/>
      <c r="NLB1433" s="347"/>
      <c r="NLC1433" s="347"/>
      <c r="NLD1433" s="347"/>
      <c r="NLE1433" s="347"/>
      <c r="NLF1433" s="347"/>
      <c r="NLG1433" s="347"/>
      <c r="NLH1433" s="347"/>
      <c r="NLI1433" s="347"/>
      <c r="NLJ1433" s="347"/>
      <c r="NLK1433" s="347"/>
      <c r="NLL1433" s="347"/>
      <c r="NLM1433" s="347"/>
      <c r="NLN1433" s="347"/>
      <c r="NLO1433" s="347"/>
      <c r="NLP1433" s="347"/>
      <c r="NLQ1433" s="347"/>
      <c r="NLR1433" s="347"/>
      <c r="NLS1433" s="347"/>
      <c r="NLT1433" s="347"/>
      <c r="NLU1433" s="347"/>
      <c r="NLV1433" s="347"/>
      <c r="NLW1433" s="347"/>
      <c r="NLX1433" s="347"/>
      <c r="NLY1433" s="347"/>
      <c r="NLZ1433" s="347"/>
      <c r="NMA1433" s="347"/>
      <c r="NMB1433" s="347"/>
      <c r="NMC1433" s="347"/>
      <c r="NMD1433" s="347"/>
      <c r="NME1433" s="347"/>
      <c r="NMF1433" s="347"/>
      <c r="NMG1433" s="347"/>
      <c r="NMH1433" s="347"/>
      <c r="NMI1433" s="347"/>
      <c r="NMJ1433" s="347"/>
      <c r="NMK1433" s="347"/>
      <c r="NML1433" s="347"/>
      <c r="NMM1433" s="347"/>
      <c r="NMN1433" s="347"/>
      <c r="NMO1433" s="347"/>
      <c r="NMP1433" s="347"/>
      <c r="NMQ1433" s="347"/>
      <c r="NMR1433" s="347"/>
      <c r="NMS1433" s="347"/>
      <c r="NMT1433" s="347"/>
      <c r="NMU1433" s="347"/>
      <c r="NMV1433" s="347"/>
      <c r="NMW1433" s="347"/>
      <c r="NMX1433" s="347"/>
      <c r="NMY1433" s="347"/>
      <c r="NMZ1433" s="347"/>
      <c r="NNA1433" s="347"/>
      <c r="NNB1433" s="347"/>
      <c r="NNC1433" s="347"/>
      <c r="NND1433" s="347"/>
      <c r="NNE1433" s="347"/>
      <c r="NNF1433" s="347"/>
      <c r="NNG1433" s="347"/>
      <c r="NNH1433" s="347"/>
      <c r="NNI1433" s="347"/>
      <c r="NNJ1433" s="347"/>
      <c r="NNK1433" s="347"/>
      <c r="NNL1433" s="347"/>
      <c r="NNM1433" s="347"/>
      <c r="NNN1433" s="347"/>
      <c r="NNO1433" s="347"/>
      <c r="NNP1433" s="347"/>
      <c r="NNQ1433" s="347"/>
      <c r="NNR1433" s="347"/>
      <c r="NNS1433" s="347"/>
      <c r="NNT1433" s="347"/>
      <c r="NNU1433" s="347"/>
      <c r="NNV1433" s="347"/>
      <c r="NNW1433" s="347"/>
      <c r="NNX1433" s="347"/>
      <c r="NNY1433" s="347"/>
      <c r="NNZ1433" s="347"/>
      <c r="NOA1433" s="347"/>
      <c r="NOB1433" s="347"/>
      <c r="NOC1433" s="347"/>
      <c r="NOD1433" s="347"/>
      <c r="NOE1433" s="347"/>
      <c r="NOF1433" s="347"/>
      <c r="NOG1433" s="347"/>
      <c r="NOH1433" s="347"/>
      <c r="NOI1433" s="347"/>
      <c r="NOJ1433" s="347"/>
      <c r="NOK1433" s="347"/>
      <c r="NOL1433" s="347"/>
      <c r="NOM1433" s="347"/>
      <c r="NON1433" s="347"/>
      <c r="NOO1433" s="347"/>
      <c r="NOP1433" s="347"/>
      <c r="NOQ1433" s="347"/>
      <c r="NOR1433" s="347"/>
      <c r="NOS1433" s="347"/>
      <c r="NOT1433" s="347"/>
      <c r="NOU1433" s="347"/>
      <c r="NOV1433" s="347"/>
      <c r="NOW1433" s="347"/>
      <c r="NOX1433" s="347"/>
      <c r="NOY1433" s="347"/>
      <c r="NOZ1433" s="347"/>
      <c r="NPA1433" s="347"/>
      <c r="NPB1433" s="347"/>
      <c r="NPC1433" s="347"/>
      <c r="NPD1433" s="347"/>
      <c r="NPE1433" s="347"/>
      <c r="NPF1433" s="347"/>
      <c r="NPG1433" s="347"/>
      <c r="NPH1433" s="347"/>
      <c r="NPI1433" s="347"/>
      <c r="NPJ1433" s="347"/>
      <c r="NPK1433" s="347"/>
      <c r="NPL1433" s="347"/>
      <c r="NPM1433" s="347"/>
      <c r="NPN1433" s="347"/>
      <c r="NPO1433" s="347"/>
      <c r="NPP1433" s="347"/>
      <c r="NPQ1433" s="347"/>
      <c r="NPR1433" s="347"/>
      <c r="NPS1433" s="347"/>
      <c r="NPT1433" s="347"/>
      <c r="NPU1433" s="347"/>
      <c r="NPV1433" s="347"/>
      <c r="NPW1433" s="347"/>
      <c r="NPX1433" s="347"/>
      <c r="NPY1433" s="347"/>
      <c r="NPZ1433" s="347"/>
      <c r="NQA1433" s="347"/>
      <c r="NQB1433" s="347"/>
      <c r="NQC1433" s="347"/>
      <c r="NQD1433" s="347"/>
      <c r="NQE1433" s="347"/>
      <c r="NQF1433" s="347"/>
      <c r="NQG1433" s="347"/>
      <c r="NQH1433" s="347"/>
      <c r="NQI1433" s="347"/>
      <c r="NQJ1433" s="347"/>
      <c r="NQK1433" s="347"/>
      <c r="NQL1433" s="347"/>
      <c r="NQM1433" s="347"/>
      <c r="NQN1433" s="347"/>
      <c r="NQO1433" s="347"/>
      <c r="NQP1433" s="347"/>
      <c r="NQQ1433" s="347"/>
      <c r="NQR1433" s="347"/>
      <c r="NQS1433" s="347"/>
      <c r="NQT1433" s="347"/>
      <c r="NQU1433" s="347"/>
      <c r="NQV1433" s="347"/>
      <c r="NQW1433" s="347"/>
      <c r="NQX1433" s="347"/>
      <c r="NQY1433" s="347"/>
      <c r="NQZ1433" s="347"/>
      <c r="NRA1433" s="347"/>
      <c r="NRB1433" s="347"/>
      <c r="NRC1433" s="347"/>
      <c r="NRD1433" s="347"/>
      <c r="NRE1433" s="347"/>
      <c r="NRF1433" s="347"/>
      <c r="NRG1433" s="347"/>
      <c r="NRH1433" s="347"/>
      <c r="NRI1433" s="347"/>
      <c r="NRJ1433" s="347"/>
      <c r="NRK1433" s="347"/>
      <c r="NRL1433" s="347"/>
      <c r="NRM1433" s="347"/>
      <c r="NRN1433" s="347"/>
      <c r="NRO1433" s="347"/>
      <c r="NRP1433" s="347"/>
      <c r="NRQ1433" s="347"/>
      <c r="NRR1433" s="347"/>
      <c r="NRS1433" s="347"/>
      <c r="NRT1433" s="347"/>
      <c r="NRU1433" s="347"/>
      <c r="NRV1433" s="347"/>
      <c r="NRW1433" s="347"/>
      <c r="NRX1433" s="347"/>
      <c r="NRY1433" s="347"/>
      <c r="NRZ1433" s="347"/>
      <c r="NSA1433" s="347"/>
      <c r="NSB1433" s="347"/>
      <c r="NSC1433" s="347"/>
      <c r="NSD1433" s="347"/>
      <c r="NSE1433" s="347"/>
      <c r="NSF1433" s="347"/>
      <c r="NSG1433" s="347"/>
      <c r="NSH1433" s="347"/>
      <c r="NSI1433" s="347"/>
      <c r="NSJ1433" s="347"/>
      <c r="NSK1433" s="347"/>
      <c r="NSL1433" s="347"/>
      <c r="NSM1433" s="347"/>
      <c r="NSN1433" s="347"/>
      <c r="NSO1433" s="347"/>
      <c r="NSP1433" s="347"/>
      <c r="NSQ1433" s="347"/>
      <c r="NSR1433" s="347"/>
      <c r="NSS1433" s="347"/>
      <c r="NST1433" s="347"/>
      <c r="NSU1433" s="347"/>
      <c r="NSV1433" s="347"/>
      <c r="NSW1433" s="347"/>
      <c r="NSX1433" s="347"/>
      <c r="NSY1433" s="347"/>
      <c r="NSZ1433" s="347"/>
      <c r="NTA1433" s="347"/>
      <c r="NTB1433" s="347"/>
      <c r="NTC1433" s="347"/>
      <c r="NTD1433" s="347"/>
      <c r="NTE1433" s="347"/>
      <c r="NTF1433" s="347"/>
      <c r="NTG1433" s="347"/>
      <c r="NTH1433" s="347"/>
      <c r="NTI1433" s="347"/>
      <c r="NTJ1433" s="347"/>
      <c r="NTK1433" s="347"/>
      <c r="NTL1433" s="347"/>
      <c r="NTM1433" s="347"/>
      <c r="NTN1433" s="347"/>
      <c r="NTO1433" s="347"/>
      <c r="NTP1433" s="347"/>
      <c r="NTQ1433" s="347"/>
      <c r="NTR1433" s="347"/>
      <c r="NTS1433" s="347"/>
      <c r="NTT1433" s="347"/>
      <c r="NTU1433" s="347"/>
      <c r="NTV1433" s="347"/>
      <c r="NTW1433" s="347"/>
      <c r="NTX1433" s="347"/>
      <c r="NTY1433" s="347"/>
      <c r="NTZ1433" s="347"/>
      <c r="NUA1433" s="347"/>
      <c r="NUB1433" s="347"/>
      <c r="NUC1433" s="347"/>
      <c r="NUD1433" s="347"/>
      <c r="NUE1433" s="347"/>
      <c r="NUF1433" s="347"/>
      <c r="NUG1433" s="347"/>
      <c r="NUH1433" s="347"/>
      <c r="NUI1433" s="347"/>
      <c r="NUJ1433" s="347"/>
      <c r="NUK1433" s="347"/>
      <c r="NUL1433" s="347"/>
      <c r="NUM1433" s="347"/>
      <c r="NUN1433" s="347"/>
      <c r="NUO1433" s="347"/>
      <c r="NUP1433" s="347"/>
      <c r="NUQ1433" s="347"/>
      <c r="NUR1433" s="347"/>
      <c r="NUS1433" s="347"/>
      <c r="NUT1433" s="347"/>
      <c r="NUU1433" s="347"/>
      <c r="NUV1433" s="347"/>
      <c r="NUW1433" s="347"/>
      <c r="NUX1433" s="347"/>
      <c r="NUY1433" s="347"/>
      <c r="NUZ1433" s="347"/>
      <c r="NVA1433" s="347"/>
      <c r="NVB1433" s="347"/>
      <c r="NVC1433" s="347"/>
      <c r="NVD1433" s="347"/>
      <c r="NVE1433" s="347"/>
      <c r="NVF1433" s="347"/>
      <c r="NVG1433" s="347"/>
      <c r="NVH1433" s="347"/>
      <c r="NVI1433" s="347"/>
      <c r="NVJ1433" s="347"/>
      <c r="NVK1433" s="347"/>
      <c r="NVL1433" s="347"/>
      <c r="NVM1433" s="347"/>
      <c r="NVN1433" s="347"/>
      <c r="NVO1433" s="347"/>
      <c r="NVP1433" s="347"/>
      <c r="NVQ1433" s="347"/>
      <c r="NVR1433" s="347"/>
      <c r="NVS1433" s="347"/>
      <c r="NVT1433" s="347"/>
      <c r="NVU1433" s="347"/>
      <c r="NVV1433" s="347"/>
      <c r="NVW1433" s="347"/>
      <c r="NVX1433" s="347"/>
      <c r="NVY1433" s="347"/>
      <c r="NVZ1433" s="347"/>
      <c r="NWA1433" s="347"/>
      <c r="NWB1433" s="347"/>
      <c r="NWC1433" s="347"/>
      <c r="NWD1433" s="347"/>
      <c r="NWE1433" s="347"/>
      <c r="NWF1433" s="347"/>
      <c r="NWG1433" s="347"/>
      <c r="NWH1433" s="347"/>
      <c r="NWI1433" s="347"/>
      <c r="NWJ1433" s="347"/>
      <c r="NWK1433" s="347"/>
      <c r="NWL1433" s="347"/>
      <c r="NWM1433" s="347"/>
      <c r="NWN1433" s="347"/>
      <c r="NWO1433" s="347"/>
      <c r="NWP1433" s="347"/>
      <c r="NWQ1433" s="347"/>
      <c r="NWR1433" s="347"/>
      <c r="NWS1433" s="347"/>
      <c r="NWT1433" s="347"/>
      <c r="NWU1433" s="347"/>
      <c r="NWV1433" s="347"/>
      <c r="NWW1433" s="347"/>
      <c r="NWX1433" s="347"/>
      <c r="NWY1433" s="347"/>
      <c r="NWZ1433" s="347"/>
      <c r="NXA1433" s="347"/>
      <c r="NXB1433" s="347"/>
      <c r="NXC1433" s="347"/>
      <c r="NXD1433" s="347"/>
      <c r="NXE1433" s="347"/>
      <c r="NXF1433" s="347"/>
      <c r="NXG1433" s="347"/>
      <c r="NXH1433" s="347"/>
      <c r="NXI1433" s="347"/>
      <c r="NXJ1433" s="347"/>
      <c r="NXK1433" s="347"/>
      <c r="NXL1433" s="347"/>
      <c r="NXM1433" s="347"/>
      <c r="NXN1433" s="347"/>
      <c r="NXO1433" s="347"/>
      <c r="NXP1433" s="347"/>
      <c r="NXQ1433" s="347"/>
      <c r="NXR1433" s="347"/>
      <c r="NXS1433" s="347"/>
      <c r="NXT1433" s="347"/>
      <c r="NXU1433" s="347"/>
      <c r="NXV1433" s="347"/>
      <c r="NXW1433" s="347"/>
      <c r="NXX1433" s="347"/>
      <c r="NXY1433" s="347"/>
      <c r="NXZ1433" s="347"/>
      <c r="NYA1433" s="347"/>
      <c r="NYB1433" s="347"/>
      <c r="NYC1433" s="347"/>
      <c r="NYD1433" s="347"/>
      <c r="NYE1433" s="347"/>
      <c r="NYF1433" s="347"/>
      <c r="NYG1433" s="347"/>
      <c r="NYH1433" s="347"/>
      <c r="NYI1433" s="347"/>
      <c r="NYJ1433" s="347"/>
      <c r="NYK1433" s="347"/>
      <c r="NYL1433" s="347"/>
      <c r="NYM1433" s="347"/>
      <c r="NYN1433" s="347"/>
      <c r="NYO1433" s="347"/>
      <c r="NYP1433" s="347"/>
      <c r="NYQ1433" s="347"/>
      <c r="NYR1433" s="347"/>
      <c r="NYS1433" s="347"/>
      <c r="NYT1433" s="347"/>
      <c r="NYU1433" s="347"/>
      <c r="NYV1433" s="347"/>
      <c r="NYW1433" s="347"/>
      <c r="NYX1433" s="347"/>
      <c r="NYY1433" s="347"/>
      <c r="NYZ1433" s="347"/>
      <c r="NZA1433" s="347"/>
      <c r="NZB1433" s="347"/>
      <c r="NZC1433" s="347"/>
      <c r="NZD1433" s="347"/>
      <c r="NZE1433" s="347"/>
      <c r="NZF1433" s="347"/>
      <c r="NZG1433" s="347"/>
      <c r="NZH1433" s="347"/>
      <c r="NZI1433" s="347"/>
      <c r="NZJ1433" s="347"/>
      <c r="NZK1433" s="347"/>
      <c r="NZL1433" s="347"/>
      <c r="NZM1433" s="347"/>
      <c r="NZN1433" s="347"/>
      <c r="NZO1433" s="347"/>
      <c r="NZP1433" s="347"/>
      <c r="NZQ1433" s="347"/>
      <c r="NZR1433" s="347"/>
      <c r="NZS1433" s="347"/>
      <c r="NZT1433" s="347"/>
      <c r="NZU1433" s="347"/>
      <c r="NZV1433" s="347"/>
      <c r="NZW1433" s="347"/>
      <c r="NZX1433" s="347"/>
      <c r="NZY1433" s="347"/>
      <c r="NZZ1433" s="347"/>
      <c r="OAA1433" s="347"/>
      <c r="OAB1433" s="347"/>
      <c r="OAC1433" s="347"/>
      <c r="OAD1433" s="347"/>
      <c r="OAE1433" s="347"/>
      <c r="OAF1433" s="347"/>
      <c r="OAG1433" s="347"/>
      <c r="OAH1433" s="347"/>
      <c r="OAI1433" s="347"/>
      <c r="OAJ1433" s="347"/>
      <c r="OAK1433" s="347"/>
      <c r="OAL1433" s="347"/>
      <c r="OAM1433" s="347"/>
      <c r="OAN1433" s="347"/>
      <c r="OAO1433" s="347"/>
      <c r="OAP1433" s="347"/>
      <c r="OAQ1433" s="347"/>
      <c r="OAR1433" s="347"/>
      <c r="OAS1433" s="347"/>
      <c r="OAT1433" s="347"/>
      <c r="OAU1433" s="347"/>
      <c r="OAV1433" s="347"/>
      <c r="OAW1433" s="347"/>
      <c r="OAX1433" s="347"/>
      <c r="OAY1433" s="347"/>
      <c r="OAZ1433" s="347"/>
      <c r="OBA1433" s="347"/>
      <c r="OBB1433" s="347"/>
      <c r="OBC1433" s="347"/>
      <c r="OBD1433" s="347"/>
      <c r="OBE1433" s="347"/>
      <c r="OBF1433" s="347"/>
      <c r="OBG1433" s="347"/>
      <c r="OBH1433" s="347"/>
      <c r="OBI1433" s="347"/>
      <c r="OBJ1433" s="347"/>
      <c r="OBK1433" s="347"/>
      <c r="OBL1433" s="347"/>
      <c r="OBM1433" s="347"/>
      <c r="OBN1433" s="347"/>
      <c r="OBO1433" s="347"/>
      <c r="OBP1433" s="347"/>
      <c r="OBQ1433" s="347"/>
      <c r="OBR1433" s="347"/>
      <c r="OBS1433" s="347"/>
      <c r="OBT1433" s="347"/>
      <c r="OBU1433" s="347"/>
      <c r="OBV1433" s="347"/>
      <c r="OBW1433" s="347"/>
      <c r="OBX1433" s="347"/>
      <c r="OBY1433" s="347"/>
      <c r="OBZ1433" s="347"/>
      <c r="OCA1433" s="347"/>
      <c r="OCB1433" s="347"/>
      <c r="OCC1433" s="347"/>
      <c r="OCD1433" s="347"/>
      <c r="OCE1433" s="347"/>
      <c r="OCF1433" s="347"/>
      <c r="OCG1433" s="347"/>
      <c r="OCH1433" s="347"/>
      <c r="OCI1433" s="347"/>
      <c r="OCJ1433" s="347"/>
      <c r="OCK1433" s="347"/>
      <c r="OCL1433" s="347"/>
      <c r="OCM1433" s="347"/>
      <c r="OCN1433" s="347"/>
      <c r="OCO1433" s="347"/>
      <c r="OCP1433" s="347"/>
      <c r="OCQ1433" s="347"/>
      <c r="OCR1433" s="347"/>
      <c r="OCS1433" s="347"/>
      <c r="OCT1433" s="347"/>
      <c r="OCU1433" s="347"/>
      <c r="OCV1433" s="347"/>
      <c r="OCW1433" s="347"/>
      <c r="OCX1433" s="347"/>
      <c r="OCY1433" s="347"/>
      <c r="OCZ1433" s="347"/>
      <c r="ODA1433" s="347"/>
      <c r="ODB1433" s="347"/>
      <c r="ODC1433" s="347"/>
      <c r="ODD1433" s="347"/>
      <c r="ODE1433" s="347"/>
      <c r="ODF1433" s="347"/>
      <c r="ODG1433" s="347"/>
      <c r="ODH1433" s="347"/>
      <c r="ODI1433" s="347"/>
      <c r="ODJ1433" s="347"/>
      <c r="ODK1433" s="347"/>
      <c r="ODL1433" s="347"/>
      <c r="ODM1433" s="347"/>
      <c r="ODN1433" s="347"/>
      <c r="ODO1433" s="347"/>
      <c r="ODP1433" s="347"/>
      <c r="ODQ1433" s="347"/>
      <c r="ODR1433" s="347"/>
      <c r="ODS1433" s="347"/>
      <c r="ODT1433" s="347"/>
      <c r="ODU1433" s="347"/>
      <c r="ODV1433" s="347"/>
      <c r="ODW1433" s="347"/>
      <c r="ODX1433" s="347"/>
      <c r="ODY1433" s="347"/>
      <c r="ODZ1433" s="347"/>
      <c r="OEA1433" s="347"/>
      <c r="OEB1433" s="347"/>
      <c r="OEC1433" s="347"/>
      <c r="OED1433" s="347"/>
      <c r="OEE1433" s="347"/>
      <c r="OEF1433" s="347"/>
      <c r="OEG1433" s="347"/>
      <c r="OEH1433" s="347"/>
      <c r="OEI1433" s="347"/>
      <c r="OEJ1433" s="347"/>
      <c r="OEK1433" s="347"/>
      <c r="OEL1433" s="347"/>
      <c r="OEM1433" s="347"/>
      <c r="OEN1433" s="347"/>
      <c r="OEO1433" s="347"/>
      <c r="OEP1433" s="347"/>
      <c r="OEQ1433" s="347"/>
      <c r="OER1433" s="347"/>
      <c r="OES1433" s="347"/>
      <c r="OET1433" s="347"/>
      <c r="OEU1433" s="347"/>
      <c r="OEV1433" s="347"/>
      <c r="OEW1433" s="347"/>
      <c r="OEX1433" s="347"/>
      <c r="OEY1433" s="347"/>
      <c r="OEZ1433" s="347"/>
      <c r="OFA1433" s="347"/>
      <c r="OFB1433" s="347"/>
      <c r="OFC1433" s="347"/>
      <c r="OFD1433" s="347"/>
      <c r="OFE1433" s="347"/>
      <c r="OFF1433" s="347"/>
      <c r="OFG1433" s="347"/>
      <c r="OFH1433" s="347"/>
      <c r="OFI1433" s="347"/>
      <c r="OFJ1433" s="347"/>
      <c r="OFK1433" s="347"/>
      <c r="OFL1433" s="347"/>
      <c r="OFM1433" s="347"/>
      <c r="OFN1433" s="347"/>
      <c r="OFO1433" s="347"/>
      <c r="OFP1433" s="347"/>
      <c r="OFQ1433" s="347"/>
      <c r="OFR1433" s="347"/>
      <c r="OFS1433" s="347"/>
      <c r="OFT1433" s="347"/>
      <c r="OFU1433" s="347"/>
      <c r="OFV1433" s="347"/>
      <c r="OFW1433" s="347"/>
      <c r="OFX1433" s="347"/>
      <c r="OFY1433" s="347"/>
      <c r="OFZ1433" s="347"/>
      <c r="OGA1433" s="347"/>
      <c r="OGB1433" s="347"/>
      <c r="OGC1433" s="347"/>
      <c r="OGD1433" s="347"/>
      <c r="OGE1433" s="347"/>
      <c r="OGF1433" s="347"/>
      <c r="OGG1433" s="347"/>
      <c r="OGH1433" s="347"/>
      <c r="OGI1433" s="347"/>
      <c r="OGJ1433" s="347"/>
      <c r="OGK1433" s="347"/>
      <c r="OGL1433" s="347"/>
      <c r="OGM1433" s="347"/>
      <c r="OGN1433" s="347"/>
      <c r="OGO1433" s="347"/>
      <c r="OGP1433" s="347"/>
      <c r="OGQ1433" s="347"/>
      <c r="OGR1433" s="347"/>
      <c r="OGS1433" s="347"/>
      <c r="OGT1433" s="347"/>
      <c r="OGU1433" s="347"/>
      <c r="OGV1433" s="347"/>
      <c r="OGW1433" s="347"/>
      <c r="OGX1433" s="347"/>
      <c r="OGY1433" s="347"/>
      <c r="OGZ1433" s="347"/>
      <c r="OHA1433" s="347"/>
      <c r="OHB1433" s="347"/>
      <c r="OHC1433" s="347"/>
      <c r="OHD1433" s="347"/>
      <c r="OHE1433" s="347"/>
      <c r="OHF1433" s="347"/>
      <c r="OHG1433" s="347"/>
      <c r="OHH1433" s="347"/>
      <c r="OHI1433" s="347"/>
      <c r="OHJ1433" s="347"/>
      <c r="OHK1433" s="347"/>
      <c r="OHL1433" s="347"/>
      <c r="OHM1433" s="347"/>
      <c r="OHN1433" s="347"/>
      <c r="OHO1433" s="347"/>
      <c r="OHP1433" s="347"/>
      <c r="OHQ1433" s="347"/>
      <c r="OHR1433" s="347"/>
      <c r="OHS1433" s="347"/>
      <c r="OHT1433" s="347"/>
      <c r="OHU1433" s="347"/>
      <c r="OHV1433" s="347"/>
      <c r="OHW1433" s="347"/>
      <c r="OHX1433" s="347"/>
      <c r="OHY1433" s="347"/>
      <c r="OHZ1433" s="347"/>
      <c r="OIA1433" s="347"/>
      <c r="OIB1433" s="347"/>
      <c r="OIC1433" s="347"/>
      <c r="OID1433" s="347"/>
      <c r="OIE1433" s="347"/>
      <c r="OIF1433" s="347"/>
      <c r="OIG1433" s="347"/>
      <c r="OIH1433" s="347"/>
      <c r="OII1433" s="347"/>
      <c r="OIJ1433" s="347"/>
      <c r="OIK1433" s="347"/>
      <c r="OIL1433" s="347"/>
      <c r="OIM1433" s="347"/>
      <c r="OIN1433" s="347"/>
      <c r="OIO1433" s="347"/>
      <c r="OIP1433" s="347"/>
      <c r="OIQ1433" s="347"/>
      <c r="OIR1433" s="347"/>
      <c r="OIS1433" s="347"/>
      <c r="OIT1433" s="347"/>
      <c r="OIU1433" s="347"/>
      <c r="OIV1433" s="347"/>
      <c r="OIW1433" s="347"/>
      <c r="OIX1433" s="347"/>
      <c r="OIY1433" s="347"/>
      <c r="OIZ1433" s="347"/>
      <c r="OJA1433" s="347"/>
      <c r="OJB1433" s="347"/>
      <c r="OJC1433" s="347"/>
      <c r="OJD1433" s="347"/>
      <c r="OJE1433" s="347"/>
      <c r="OJF1433" s="347"/>
      <c r="OJG1433" s="347"/>
      <c r="OJH1433" s="347"/>
      <c r="OJI1433" s="347"/>
      <c r="OJJ1433" s="347"/>
      <c r="OJK1433" s="347"/>
      <c r="OJL1433" s="347"/>
      <c r="OJM1433" s="347"/>
      <c r="OJN1433" s="347"/>
      <c r="OJO1433" s="347"/>
      <c r="OJP1433" s="347"/>
      <c r="OJQ1433" s="347"/>
      <c r="OJR1433" s="347"/>
      <c r="OJS1433" s="347"/>
      <c r="OJT1433" s="347"/>
      <c r="OJU1433" s="347"/>
      <c r="OJV1433" s="347"/>
      <c r="OJW1433" s="347"/>
      <c r="OJX1433" s="347"/>
      <c r="OJY1433" s="347"/>
      <c r="OJZ1433" s="347"/>
      <c r="OKA1433" s="347"/>
      <c r="OKB1433" s="347"/>
      <c r="OKC1433" s="347"/>
      <c r="OKD1433" s="347"/>
      <c r="OKE1433" s="347"/>
      <c r="OKF1433" s="347"/>
      <c r="OKG1433" s="347"/>
      <c r="OKH1433" s="347"/>
      <c r="OKI1433" s="347"/>
      <c r="OKJ1433" s="347"/>
      <c r="OKK1433" s="347"/>
      <c r="OKL1433" s="347"/>
      <c r="OKM1433" s="347"/>
      <c r="OKN1433" s="347"/>
      <c r="OKO1433" s="347"/>
      <c r="OKP1433" s="347"/>
      <c r="OKQ1433" s="347"/>
      <c r="OKR1433" s="347"/>
      <c r="OKS1433" s="347"/>
      <c r="OKT1433" s="347"/>
      <c r="OKU1433" s="347"/>
      <c r="OKV1433" s="347"/>
      <c r="OKW1433" s="347"/>
      <c r="OKX1433" s="347"/>
      <c r="OKY1433" s="347"/>
      <c r="OKZ1433" s="347"/>
      <c r="OLA1433" s="347"/>
      <c r="OLB1433" s="347"/>
      <c r="OLC1433" s="347"/>
      <c r="OLD1433" s="347"/>
      <c r="OLE1433" s="347"/>
      <c r="OLF1433" s="347"/>
      <c r="OLG1433" s="347"/>
      <c r="OLH1433" s="347"/>
      <c r="OLI1433" s="347"/>
      <c r="OLJ1433" s="347"/>
      <c r="OLK1433" s="347"/>
      <c r="OLL1433" s="347"/>
      <c r="OLM1433" s="347"/>
      <c r="OLN1433" s="347"/>
      <c r="OLO1433" s="347"/>
      <c r="OLP1433" s="347"/>
      <c r="OLQ1433" s="347"/>
      <c r="OLR1433" s="347"/>
      <c r="OLS1433" s="347"/>
      <c r="OLT1433" s="347"/>
      <c r="OLU1433" s="347"/>
      <c r="OLV1433" s="347"/>
      <c r="OLW1433" s="347"/>
      <c r="OLX1433" s="347"/>
      <c r="OLY1433" s="347"/>
      <c r="OLZ1433" s="347"/>
      <c r="OMA1433" s="347"/>
      <c r="OMB1433" s="347"/>
      <c r="OMC1433" s="347"/>
      <c r="OMD1433" s="347"/>
      <c r="OME1433" s="347"/>
      <c r="OMF1433" s="347"/>
      <c r="OMG1433" s="347"/>
      <c r="OMH1433" s="347"/>
      <c r="OMI1433" s="347"/>
      <c r="OMJ1433" s="347"/>
      <c r="OMK1433" s="347"/>
      <c r="OML1433" s="347"/>
      <c r="OMM1433" s="347"/>
      <c r="OMN1433" s="347"/>
      <c r="OMO1433" s="347"/>
      <c r="OMP1433" s="347"/>
      <c r="OMQ1433" s="347"/>
      <c r="OMR1433" s="347"/>
      <c r="OMS1433" s="347"/>
      <c r="OMT1433" s="347"/>
      <c r="OMU1433" s="347"/>
      <c r="OMV1433" s="347"/>
      <c r="OMW1433" s="347"/>
      <c r="OMX1433" s="347"/>
      <c r="OMY1433" s="347"/>
      <c r="OMZ1433" s="347"/>
      <c r="ONA1433" s="347"/>
      <c r="ONB1433" s="347"/>
      <c r="ONC1433" s="347"/>
      <c r="OND1433" s="347"/>
      <c r="ONE1433" s="347"/>
      <c r="ONF1433" s="347"/>
      <c r="ONG1433" s="347"/>
      <c r="ONH1433" s="347"/>
      <c r="ONI1433" s="347"/>
      <c r="ONJ1433" s="347"/>
      <c r="ONK1433" s="347"/>
      <c r="ONL1433" s="347"/>
      <c r="ONM1433" s="347"/>
      <c r="ONN1433" s="347"/>
      <c r="ONO1433" s="347"/>
      <c r="ONP1433" s="347"/>
      <c r="ONQ1433" s="347"/>
      <c r="ONR1433" s="347"/>
      <c r="ONS1433" s="347"/>
      <c r="ONT1433" s="347"/>
      <c r="ONU1433" s="347"/>
      <c r="ONV1433" s="347"/>
      <c r="ONW1433" s="347"/>
      <c r="ONX1433" s="347"/>
      <c r="ONY1433" s="347"/>
      <c r="ONZ1433" s="347"/>
      <c r="OOA1433" s="347"/>
      <c r="OOB1433" s="347"/>
      <c r="OOC1433" s="347"/>
      <c r="OOD1433" s="347"/>
      <c r="OOE1433" s="347"/>
      <c r="OOF1433" s="347"/>
      <c r="OOG1433" s="347"/>
      <c r="OOH1433" s="347"/>
      <c r="OOI1433" s="347"/>
      <c r="OOJ1433" s="347"/>
      <c r="OOK1433" s="347"/>
      <c r="OOL1433" s="347"/>
      <c r="OOM1433" s="347"/>
      <c r="OON1433" s="347"/>
      <c r="OOO1433" s="347"/>
      <c r="OOP1433" s="347"/>
      <c r="OOQ1433" s="347"/>
      <c r="OOR1433" s="347"/>
      <c r="OOS1433" s="347"/>
      <c r="OOT1433" s="347"/>
      <c r="OOU1433" s="347"/>
      <c r="OOV1433" s="347"/>
      <c r="OOW1433" s="347"/>
      <c r="OOX1433" s="347"/>
      <c r="OOY1433" s="347"/>
      <c r="OOZ1433" s="347"/>
      <c r="OPA1433" s="347"/>
      <c r="OPB1433" s="347"/>
      <c r="OPC1433" s="347"/>
      <c r="OPD1433" s="347"/>
      <c r="OPE1433" s="347"/>
      <c r="OPF1433" s="347"/>
      <c r="OPG1433" s="347"/>
      <c r="OPH1433" s="347"/>
      <c r="OPI1433" s="347"/>
      <c r="OPJ1433" s="347"/>
      <c r="OPK1433" s="347"/>
      <c r="OPL1433" s="347"/>
      <c r="OPM1433" s="347"/>
      <c r="OPN1433" s="347"/>
      <c r="OPO1433" s="347"/>
      <c r="OPP1433" s="347"/>
      <c r="OPQ1433" s="347"/>
      <c r="OPR1433" s="347"/>
      <c r="OPS1433" s="347"/>
      <c r="OPT1433" s="347"/>
      <c r="OPU1433" s="347"/>
      <c r="OPV1433" s="347"/>
      <c r="OPW1433" s="347"/>
      <c r="OPX1433" s="347"/>
      <c r="OPY1433" s="347"/>
      <c r="OPZ1433" s="347"/>
      <c r="OQA1433" s="347"/>
      <c r="OQB1433" s="347"/>
      <c r="OQC1433" s="347"/>
      <c r="OQD1433" s="347"/>
      <c r="OQE1433" s="347"/>
      <c r="OQF1433" s="347"/>
      <c r="OQG1433" s="347"/>
      <c r="OQH1433" s="347"/>
      <c r="OQI1433" s="347"/>
      <c r="OQJ1433" s="347"/>
      <c r="OQK1433" s="347"/>
      <c r="OQL1433" s="347"/>
      <c r="OQM1433" s="347"/>
      <c r="OQN1433" s="347"/>
      <c r="OQO1433" s="347"/>
      <c r="OQP1433" s="347"/>
      <c r="OQQ1433" s="347"/>
      <c r="OQR1433" s="347"/>
      <c r="OQS1433" s="347"/>
      <c r="OQT1433" s="347"/>
      <c r="OQU1433" s="347"/>
      <c r="OQV1433" s="347"/>
      <c r="OQW1433" s="347"/>
      <c r="OQX1433" s="347"/>
      <c r="OQY1433" s="347"/>
      <c r="OQZ1433" s="347"/>
      <c r="ORA1433" s="347"/>
      <c r="ORB1433" s="347"/>
      <c r="ORC1433" s="347"/>
      <c r="ORD1433" s="347"/>
      <c r="ORE1433" s="347"/>
      <c r="ORF1433" s="347"/>
      <c r="ORG1433" s="347"/>
      <c r="ORH1433" s="347"/>
      <c r="ORI1433" s="347"/>
      <c r="ORJ1433" s="347"/>
      <c r="ORK1433" s="347"/>
      <c r="ORL1433" s="347"/>
      <c r="ORM1433" s="347"/>
      <c r="ORN1433" s="347"/>
      <c r="ORO1433" s="347"/>
      <c r="ORP1433" s="347"/>
      <c r="ORQ1433" s="347"/>
      <c r="ORR1433" s="347"/>
      <c r="ORS1433" s="347"/>
      <c r="ORT1433" s="347"/>
      <c r="ORU1433" s="347"/>
      <c r="ORV1433" s="347"/>
      <c r="ORW1433" s="347"/>
      <c r="ORX1433" s="347"/>
      <c r="ORY1433" s="347"/>
      <c r="ORZ1433" s="347"/>
      <c r="OSA1433" s="347"/>
      <c r="OSB1433" s="347"/>
      <c r="OSC1433" s="347"/>
      <c r="OSD1433" s="347"/>
      <c r="OSE1433" s="347"/>
      <c r="OSF1433" s="347"/>
      <c r="OSG1433" s="347"/>
      <c r="OSH1433" s="347"/>
      <c r="OSI1433" s="347"/>
      <c r="OSJ1433" s="347"/>
      <c r="OSK1433" s="347"/>
      <c r="OSL1433" s="347"/>
      <c r="OSM1433" s="347"/>
      <c r="OSN1433" s="347"/>
      <c r="OSO1433" s="347"/>
      <c r="OSP1433" s="347"/>
      <c r="OSQ1433" s="347"/>
      <c r="OSR1433" s="347"/>
      <c r="OSS1433" s="347"/>
      <c r="OST1433" s="347"/>
      <c r="OSU1433" s="347"/>
      <c r="OSV1433" s="347"/>
      <c r="OSW1433" s="347"/>
      <c r="OSX1433" s="347"/>
      <c r="OSY1433" s="347"/>
      <c r="OSZ1433" s="347"/>
      <c r="OTA1433" s="347"/>
      <c r="OTB1433" s="347"/>
      <c r="OTC1433" s="347"/>
      <c r="OTD1433" s="347"/>
      <c r="OTE1433" s="347"/>
      <c r="OTF1433" s="347"/>
      <c r="OTG1433" s="347"/>
      <c r="OTH1433" s="347"/>
      <c r="OTI1433" s="347"/>
      <c r="OTJ1433" s="347"/>
      <c r="OTK1433" s="347"/>
      <c r="OTL1433" s="347"/>
      <c r="OTM1433" s="347"/>
      <c r="OTN1433" s="347"/>
      <c r="OTO1433" s="347"/>
      <c r="OTP1433" s="347"/>
      <c r="OTQ1433" s="347"/>
      <c r="OTR1433" s="347"/>
      <c r="OTS1433" s="347"/>
      <c r="OTT1433" s="347"/>
      <c r="OTU1433" s="347"/>
      <c r="OTV1433" s="347"/>
      <c r="OTW1433" s="347"/>
      <c r="OTX1433" s="347"/>
      <c r="OTY1433" s="347"/>
      <c r="OTZ1433" s="347"/>
      <c r="OUA1433" s="347"/>
      <c r="OUB1433" s="347"/>
      <c r="OUC1433" s="347"/>
      <c r="OUD1433" s="347"/>
      <c r="OUE1433" s="347"/>
      <c r="OUF1433" s="347"/>
      <c r="OUG1433" s="347"/>
      <c r="OUH1433" s="347"/>
      <c r="OUI1433" s="347"/>
      <c r="OUJ1433" s="347"/>
      <c r="OUK1433" s="347"/>
      <c r="OUL1433" s="347"/>
      <c r="OUM1433" s="347"/>
      <c r="OUN1433" s="347"/>
      <c r="OUO1433" s="347"/>
      <c r="OUP1433" s="347"/>
      <c r="OUQ1433" s="347"/>
      <c r="OUR1433" s="347"/>
      <c r="OUS1433" s="347"/>
      <c r="OUT1433" s="347"/>
      <c r="OUU1433" s="347"/>
      <c r="OUV1433" s="347"/>
      <c r="OUW1433" s="347"/>
      <c r="OUX1433" s="347"/>
      <c r="OUY1433" s="347"/>
      <c r="OUZ1433" s="347"/>
      <c r="OVA1433" s="347"/>
      <c r="OVB1433" s="347"/>
      <c r="OVC1433" s="347"/>
      <c r="OVD1433" s="347"/>
      <c r="OVE1433" s="347"/>
      <c r="OVF1433" s="347"/>
      <c r="OVG1433" s="347"/>
      <c r="OVH1433" s="347"/>
      <c r="OVI1433" s="347"/>
      <c r="OVJ1433" s="347"/>
      <c r="OVK1433" s="347"/>
      <c r="OVL1433" s="347"/>
      <c r="OVM1433" s="347"/>
      <c r="OVN1433" s="347"/>
      <c r="OVO1433" s="347"/>
      <c r="OVP1433" s="347"/>
      <c r="OVQ1433" s="347"/>
      <c r="OVR1433" s="347"/>
      <c r="OVS1433" s="347"/>
      <c r="OVT1433" s="347"/>
      <c r="OVU1433" s="347"/>
      <c r="OVV1433" s="347"/>
      <c r="OVW1433" s="347"/>
      <c r="OVX1433" s="347"/>
      <c r="OVY1433" s="347"/>
      <c r="OVZ1433" s="347"/>
      <c r="OWA1433" s="347"/>
      <c r="OWB1433" s="347"/>
      <c r="OWC1433" s="347"/>
      <c r="OWD1433" s="347"/>
      <c r="OWE1433" s="347"/>
      <c r="OWF1433" s="347"/>
      <c r="OWG1433" s="347"/>
      <c r="OWH1433" s="347"/>
      <c r="OWI1433" s="347"/>
      <c r="OWJ1433" s="347"/>
      <c r="OWK1433" s="347"/>
      <c r="OWL1433" s="347"/>
      <c r="OWM1433" s="347"/>
      <c r="OWN1433" s="347"/>
      <c r="OWO1433" s="347"/>
      <c r="OWP1433" s="347"/>
      <c r="OWQ1433" s="347"/>
      <c r="OWR1433" s="347"/>
      <c r="OWS1433" s="347"/>
      <c r="OWT1433" s="347"/>
      <c r="OWU1433" s="347"/>
      <c r="OWV1433" s="347"/>
      <c r="OWW1433" s="347"/>
      <c r="OWX1433" s="347"/>
      <c r="OWY1433" s="347"/>
      <c r="OWZ1433" s="347"/>
      <c r="OXA1433" s="347"/>
      <c r="OXB1433" s="347"/>
      <c r="OXC1433" s="347"/>
      <c r="OXD1433" s="347"/>
      <c r="OXE1433" s="347"/>
      <c r="OXF1433" s="347"/>
      <c r="OXG1433" s="347"/>
      <c r="OXH1433" s="347"/>
      <c r="OXI1433" s="347"/>
      <c r="OXJ1433" s="347"/>
      <c r="OXK1433" s="347"/>
      <c r="OXL1433" s="347"/>
      <c r="OXM1433" s="347"/>
      <c r="OXN1433" s="347"/>
      <c r="OXO1433" s="347"/>
      <c r="OXP1433" s="347"/>
      <c r="OXQ1433" s="347"/>
      <c r="OXR1433" s="347"/>
      <c r="OXS1433" s="347"/>
      <c r="OXT1433" s="347"/>
      <c r="OXU1433" s="347"/>
      <c r="OXV1433" s="347"/>
      <c r="OXW1433" s="347"/>
      <c r="OXX1433" s="347"/>
      <c r="OXY1433" s="347"/>
      <c r="OXZ1433" s="347"/>
      <c r="OYA1433" s="347"/>
      <c r="OYB1433" s="347"/>
      <c r="OYC1433" s="347"/>
      <c r="OYD1433" s="347"/>
      <c r="OYE1433" s="347"/>
      <c r="OYF1433" s="347"/>
      <c r="OYG1433" s="347"/>
      <c r="OYH1433" s="347"/>
      <c r="OYI1433" s="347"/>
      <c r="OYJ1433" s="347"/>
      <c r="OYK1433" s="347"/>
      <c r="OYL1433" s="347"/>
      <c r="OYM1433" s="347"/>
      <c r="OYN1433" s="347"/>
      <c r="OYO1433" s="347"/>
      <c r="OYP1433" s="347"/>
      <c r="OYQ1433" s="347"/>
      <c r="OYR1433" s="347"/>
      <c r="OYS1433" s="347"/>
      <c r="OYT1433" s="347"/>
      <c r="OYU1433" s="347"/>
      <c r="OYV1433" s="347"/>
      <c r="OYW1433" s="347"/>
      <c r="OYX1433" s="347"/>
      <c r="OYY1433" s="347"/>
      <c r="OYZ1433" s="347"/>
      <c r="OZA1433" s="347"/>
      <c r="OZB1433" s="347"/>
      <c r="OZC1433" s="347"/>
      <c r="OZD1433" s="347"/>
      <c r="OZE1433" s="347"/>
      <c r="OZF1433" s="347"/>
      <c r="OZG1433" s="347"/>
      <c r="OZH1433" s="347"/>
      <c r="OZI1433" s="347"/>
      <c r="OZJ1433" s="347"/>
      <c r="OZK1433" s="347"/>
      <c r="OZL1433" s="347"/>
      <c r="OZM1433" s="347"/>
      <c r="OZN1433" s="347"/>
      <c r="OZO1433" s="347"/>
      <c r="OZP1433" s="347"/>
      <c r="OZQ1433" s="347"/>
      <c r="OZR1433" s="347"/>
      <c r="OZS1433" s="347"/>
      <c r="OZT1433" s="347"/>
      <c r="OZU1433" s="347"/>
      <c r="OZV1433" s="347"/>
      <c r="OZW1433" s="347"/>
      <c r="OZX1433" s="347"/>
      <c r="OZY1433" s="347"/>
      <c r="OZZ1433" s="347"/>
      <c r="PAA1433" s="347"/>
      <c r="PAB1433" s="347"/>
      <c r="PAC1433" s="347"/>
      <c r="PAD1433" s="347"/>
      <c r="PAE1433" s="347"/>
      <c r="PAF1433" s="347"/>
      <c r="PAG1433" s="347"/>
      <c r="PAH1433" s="347"/>
      <c r="PAI1433" s="347"/>
      <c r="PAJ1433" s="347"/>
      <c r="PAK1433" s="347"/>
      <c r="PAL1433" s="347"/>
      <c r="PAM1433" s="347"/>
      <c r="PAN1433" s="347"/>
      <c r="PAO1433" s="347"/>
      <c r="PAP1433" s="347"/>
      <c r="PAQ1433" s="347"/>
      <c r="PAR1433" s="347"/>
      <c r="PAS1433" s="347"/>
      <c r="PAT1433" s="347"/>
      <c r="PAU1433" s="347"/>
      <c r="PAV1433" s="347"/>
      <c r="PAW1433" s="347"/>
      <c r="PAX1433" s="347"/>
      <c r="PAY1433" s="347"/>
      <c r="PAZ1433" s="347"/>
      <c r="PBA1433" s="347"/>
      <c r="PBB1433" s="347"/>
      <c r="PBC1433" s="347"/>
      <c r="PBD1433" s="347"/>
      <c r="PBE1433" s="347"/>
      <c r="PBF1433" s="347"/>
      <c r="PBG1433" s="347"/>
      <c r="PBH1433" s="347"/>
      <c r="PBI1433" s="347"/>
      <c r="PBJ1433" s="347"/>
      <c r="PBK1433" s="347"/>
      <c r="PBL1433" s="347"/>
      <c r="PBM1433" s="347"/>
      <c r="PBN1433" s="347"/>
      <c r="PBO1433" s="347"/>
      <c r="PBP1433" s="347"/>
      <c r="PBQ1433" s="347"/>
      <c r="PBR1433" s="347"/>
      <c r="PBS1433" s="347"/>
      <c r="PBT1433" s="347"/>
      <c r="PBU1433" s="347"/>
      <c r="PBV1433" s="347"/>
      <c r="PBW1433" s="347"/>
      <c r="PBX1433" s="347"/>
      <c r="PBY1433" s="347"/>
      <c r="PBZ1433" s="347"/>
      <c r="PCA1433" s="347"/>
      <c r="PCB1433" s="347"/>
      <c r="PCC1433" s="347"/>
      <c r="PCD1433" s="347"/>
      <c r="PCE1433" s="347"/>
      <c r="PCF1433" s="347"/>
      <c r="PCG1433" s="347"/>
      <c r="PCH1433" s="347"/>
      <c r="PCI1433" s="347"/>
      <c r="PCJ1433" s="347"/>
      <c r="PCK1433" s="347"/>
      <c r="PCL1433" s="347"/>
      <c r="PCM1433" s="347"/>
      <c r="PCN1433" s="347"/>
      <c r="PCO1433" s="347"/>
      <c r="PCP1433" s="347"/>
      <c r="PCQ1433" s="347"/>
      <c r="PCR1433" s="347"/>
      <c r="PCS1433" s="347"/>
      <c r="PCT1433" s="347"/>
      <c r="PCU1433" s="347"/>
      <c r="PCV1433" s="347"/>
      <c r="PCW1433" s="347"/>
      <c r="PCX1433" s="347"/>
      <c r="PCY1433" s="347"/>
      <c r="PCZ1433" s="347"/>
      <c r="PDA1433" s="347"/>
      <c r="PDB1433" s="347"/>
      <c r="PDC1433" s="347"/>
      <c r="PDD1433" s="347"/>
      <c r="PDE1433" s="347"/>
      <c r="PDF1433" s="347"/>
      <c r="PDG1433" s="347"/>
      <c r="PDH1433" s="347"/>
      <c r="PDI1433" s="347"/>
      <c r="PDJ1433" s="347"/>
      <c r="PDK1433" s="347"/>
      <c r="PDL1433" s="347"/>
      <c r="PDM1433" s="347"/>
      <c r="PDN1433" s="347"/>
      <c r="PDO1433" s="347"/>
      <c r="PDP1433" s="347"/>
      <c r="PDQ1433" s="347"/>
      <c r="PDR1433" s="347"/>
      <c r="PDS1433" s="347"/>
      <c r="PDT1433" s="347"/>
      <c r="PDU1433" s="347"/>
      <c r="PDV1433" s="347"/>
      <c r="PDW1433" s="347"/>
      <c r="PDX1433" s="347"/>
      <c r="PDY1433" s="347"/>
      <c r="PDZ1433" s="347"/>
      <c r="PEA1433" s="347"/>
      <c r="PEB1433" s="347"/>
      <c r="PEC1433" s="347"/>
      <c r="PED1433" s="347"/>
      <c r="PEE1433" s="347"/>
      <c r="PEF1433" s="347"/>
      <c r="PEG1433" s="347"/>
      <c r="PEH1433" s="347"/>
      <c r="PEI1433" s="347"/>
      <c r="PEJ1433" s="347"/>
      <c r="PEK1433" s="347"/>
      <c r="PEL1433" s="347"/>
      <c r="PEM1433" s="347"/>
      <c r="PEN1433" s="347"/>
      <c r="PEO1433" s="347"/>
      <c r="PEP1433" s="347"/>
      <c r="PEQ1433" s="347"/>
      <c r="PER1433" s="347"/>
      <c r="PES1433" s="347"/>
      <c r="PET1433" s="347"/>
      <c r="PEU1433" s="347"/>
      <c r="PEV1433" s="347"/>
      <c r="PEW1433" s="347"/>
      <c r="PEX1433" s="347"/>
      <c r="PEY1433" s="347"/>
      <c r="PEZ1433" s="347"/>
      <c r="PFA1433" s="347"/>
      <c r="PFB1433" s="347"/>
      <c r="PFC1433" s="347"/>
      <c r="PFD1433" s="347"/>
      <c r="PFE1433" s="347"/>
      <c r="PFF1433" s="347"/>
      <c r="PFG1433" s="347"/>
      <c r="PFH1433" s="347"/>
      <c r="PFI1433" s="347"/>
      <c r="PFJ1433" s="347"/>
      <c r="PFK1433" s="347"/>
      <c r="PFL1433" s="347"/>
      <c r="PFM1433" s="347"/>
      <c r="PFN1433" s="347"/>
      <c r="PFO1433" s="347"/>
      <c r="PFP1433" s="347"/>
      <c r="PFQ1433" s="347"/>
      <c r="PFR1433" s="347"/>
      <c r="PFS1433" s="347"/>
      <c r="PFT1433" s="347"/>
      <c r="PFU1433" s="347"/>
      <c r="PFV1433" s="347"/>
      <c r="PFW1433" s="347"/>
      <c r="PFX1433" s="347"/>
      <c r="PFY1433" s="347"/>
      <c r="PFZ1433" s="347"/>
      <c r="PGA1433" s="347"/>
      <c r="PGB1433" s="347"/>
      <c r="PGC1433" s="347"/>
      <c r="PGD1433" s="347"/>
      <c r="PGE1433" s="347"/>
      <c r="PGF1433" s="347"/>
      <c r="PGG1433" s="347"/>
      <c r="PGH1433" s="347"/>
      <c r="PGI1433" s="347"/>
      <c r="PGJ1433" s="347"/>
      <c r="PGK1433" s="347"/>
      <c r="PGL1433" s="347"/>
      <c r="PGM1433" s="347"/>
      <c r="PGN1433" s="347"/>
      <c r="PGO1433" s="347"/>
      <c r="PGP1433" s="347"/>
      <c r="PGQ1433" s="347"/>
      <c r="PGR1433" s="347"/>
      <c r="PGS1433" s="347"/>
      <c r="PGT1433" s="347"/>
      <c r="PGU1433" s="347"/>
      <c r="PGV1433" s="347"/>
      <c r="PGW1433" s="347"/>
      <c r="PGX1433" s="347"/>
      <c r="PGY1433" s="347"/>
      <c r="PGZ1433" s="347"/>
      <c r="PHA1433" s="347"/>
      <c r="PHB1433" s="347"/>
      <c r="PHC1433" s="347"/>
      <c r="PHD1433" s="347"/>
      <c r="PHE1433" s="347"/>
      <c r="PHF1433" s="347"/>
      <c r="PHG1433" s="347"/>
      <c r="PHH1433" s="347"/>
      <c r="PHI1433" s="347"/>
      <c r="PHJ1433" s="347"/>
      <c r="PHK1433" s="347"/>
      <c r="PHL1433" s="347"/>
      <c r="PHM1433" s="347"/>
      <c r="PHN1433" s="347"/>
      <c r="PHO1433" s="347"/>
      <c r="PHP1433" s="347"/>
      <c r="PHQ1433" s="347"/>
      <c r="PHR1433" s="347"/>
      <c r="PHS1433" s="347"/>
      <c r="PHT1433" s="347"/>
      <c r="PHU1433" s="347"/>
      <c r="PHV1433" s="347"/>
      <c r="PHW1433" s="347"/>
      <c r="PHX1433" s="347"/>
      <c r="PHY1433" s="347"/>
      <c r="PHZ1433" s="347"/>
      <c r="PIA1433" s="347"/>
      <c r="PIB1433" s="347"/>
      <c r="PIC1433" s="347"/>
      <c r="PID1433" s="347"/>
      <c r="PIE1433" s="347"/>
      <c r="PIF1433" s="347"/>
      <c r="PIG1433" s="347"/>
      <c r="PIH1433" s="347"/>
      <c r="PII1433" s="347"/>
      <c r="PIJ1433" s="347"/>
      <c r="PIK1433" s="347"/>
      <c r="PIL1433" s="347"/>
      <c r="PIM1433" s="347"/>
      <c r="PIN1433" s="347"/>
      <c r="PIO1433" s="347"/>
      <c r="PIP1433" s="347"/>
      <c r="PIQ1433" s="347"/>
      <c r="PIR1433" s="347"/>
      <c r="PIS1433" s="347"/>
      <c r="PIT1433" s="347"/>
      <c r="PIU1433" s="347"/>
      <c r="PIV1433" s="347"/>
      <c r="PIW1433" s="347"/>
      <c r="PIX1433" s="347"/>
      <c r="PIY1433" s="347"/>
      <c r="PIZ1433" s="347"/>
      <c r="PJA1433" s="347"/>
      <c r="PJB1433" s="347"/>
      <c r="PJC1433" s="347"/>
      <c r="PJD1433" s="347"/>
      <c r="PJE1433" s="347"/>
      <c r="PJF1433" s="347"/>
      <c r="PJG1433" s="347"/>
      <c r="PJH1433" s="347"/>
      <c r="PJI1433" s="347"/>
      <c r="PJJ1433" s="347"/>
      <c r="PJK1433" s="347"/>
      <c r="PJL1433" s="347"/>
      <c r="PJM1433" s="347"/>
      <c r="PJN1433" s="347"/>
      <c r="PJO1433" s="347"/>
      <c r="PJP1433" s="347"/>
      <c r="PJQ1433" s="347"/>
      <c r="PJR1433" s="347"/>
      <c r="PJS1433" s="347"/>
      <c r="PJT1433" s="347"/>
      <c r="PJU1433" s="347"/>
      <c r="PJV1433" s="347"/>
      <c r="PJW1433" s="347"/>
      <c r="PJX1433" s="347"/>
      <c r="PJY1433" s="347"/>
      <c r="PJZ1433" s="347"/>
      <c r="PKA1433" s="347"/>
      <c r="PKB1433" s="347"/>
      <c r="PKC1433" s="347"/>
      <c r="PKD1433" s="347"/>
      <c r="PKE1433" s="347"/>
      <c r="PKF1433" s="347"/>
      <c r="PKG1433" s="347"/>
      <c r="PKH1433" s="347"/>
      <c r="PKI1433" s="347"/>
      <c r="PKJ1433" s="347"/>
      <c r="PKK1433" s="347"/>
      <c r="PKL1433" s="347"/>
      <c r="PKM1433" s="347"/>
      <c r="PKN1433" s="347"/>
      <c r="PKO1433" s="347"/>
      <c r="PKP1433" s="347"/>
      <c r="PKQ1433" s="347"/>
      <c r="PKR1433" s="347"/>
      <c r="PKS1433" s="347"/>
      <c r="PKT1433" s="347"/>
      <c r="PKU1433" s="347"/>
      <c r="PKV1433" s="347"/>
      <c r="PKW1433" s="347"/>
      <c r="PKX1433" s="347"/>
      <c r="PKY1433" s="347"/>
      <c r="PKZ1433" s="347"/>
      <c r="PLA1433" s="347"/>
      <c r="PLB1433" s="347"/>
      <c r="PLC1433" s="347"/>
      <c r="PLD1433" s="347"/>
      <c r="PLE1433" s="347"/>
      <c r="PLF1433" s="347"/>
      <c r="PLG1433" s="347"/>
      <c r="PLH1433" s="347"/>
      <c r="PLI1433" s="347"/>
      <c r="PLJ1433" s="347"/>
      <c r="PLK1433" s="347"/>
      <c r="PLL1433" s="347"/>
      <c r="PLM1433" s="347"/>
      <c r="PLN1433" s="347"/>
      <c r="PLO1433" s="347"/>
      <c r="PLP1433" s="347"/>
      <c r="PLQ1433" s="347"/>
      <c r="PLR1433" s="347"/>
      <c r="PLS1433" s="347"/>
      <c r="PLT1433" s="347"/>
      <c r="PLU1433" s="347"/>
      <c r="PLV1433" s="347"/>
      <c r="PLW1433" s="347"/>
      <c r="PLX1433" s="347"/>
      <c r="PLY1433" s="347"/>
      <c r="PLZ1433" s="347"/>
      <c r="PMA1433" s="347"/>
      <c r="PMB1433" s="347"/>
      <c r="PMC1433" s="347"/>
      <c r="PMD1433" s="347"/>
      <c r="PME1433" s="347"/>
      <c r="PMF1433" s="347"/>
      <c r="PMG1433" s="347"/>
      <c r="PMH1433" s="347"/>
      <c r="PMI1433" s="347"/>
      <c r="PMJ1433" s="347"/>
      <c r="PMK1433" s="347"/>
      <c r="PML1433" s="347"/>
      <c r="PMM1433" s="347"/>
      <c r="PMN1433" s="347"/>
      <c r="PMO1433" s="347"/>
      <c r="PMP1433" s="347"/>
      <c r="PMQ1433" s="347"/>
      <c r="PMR1433" s="347"/>
      <c r="PMS1433" s="347"/>
      <c r="PMT1433" s="347"/>
      <c r="PMU1433" s="347"/>
      <c r="PMV1433" s="347"/>
      <c r="PMW1433" s="347"/>
      <c r="PMX1433" s="347"/>
      <c r="PMY1433" s="347"/>
      <c r="PMZ1433" s="347"/>
      <c r="PNA1433" s="347"/>
      <c r="PNB1433" s="347"/>
      <c r="PNC1433" s="347"/>
      <c r="PND1433" s="347"/>
      <c r="PNE1433" s="347"/>
      <c r="PNF1433" s="347"/>
      <c r="PNG1433" s="347"/>
      <c r="PNH1433" s="347"/>
      <c r="PNI1433" s="347"/>
      <c r="PNJ1433" s="347"/>
      <c r="PNK1433" s="347"/>
      <c r="PNL1433" s="347"/>
      <c r="PNM1433" s="347"/>
      <c r="PNN1433" s="347"/>
      <c r="PNO1433" s="347"/>
      <c r="PNP1433" s="347"/>
      <c r="PNQ1433" s="347"/>
      <c r="PNR1433" s="347"/>
      <c r="PNS1433" s="347"/>
      <c r="PNT1433" s="347"/>
      <c r="PNU1433" s="347"/>
      <c r="PNV1433" s="347"/>
      <c r="PNW1433" s="347"/>
      <c r="PNX1433" s="347"/>
      <c r="PNY1433" s="347"/>
      <c r="PNZ1433" s="347"/>
      <c r="POA1433" s="347"/>
      <c r="POB1433" s="347"/>
      <c r="POC1433" s="347"/>
      <c r="POD1433" s="347"/>
      <c r="POE1433" s="347"/>
      <c r="POF1433" s="347"/>
      <c r="POG1433" s="347"/>
      <c r="POH1433" s="347"/>
      <c r="POI1433" s="347"/>
      <c r="POJ1433" s="347"/>
      <c r="POK1433" s="347"/>
      <c r="POL1433" s="347"/>
      <c r="POM1433" s="347"/>
      <c r="PON1433" s="347"/>
      <c r="POO1433" s="347"/>
      <c r="POP1433" s="347"/>
      <c r="POQ1433" s="347"/>
      <c r="POR1433" s="347"/>
      <c r="POS1433" s="347"/>
      <c r="POT1433" s="347"/>
      <c r="POU1433" s="347"/>
      <c r="POV1433" s="347"/>
      <c r="POW1433" s="347"/>
      <c r="POX1433" s="347"/>
      <c r="POY1433" s="347"/>
      <c r="POZ1433" s="347"/>
      <c r="PPA1433" s="347"/>
      <c r="PPB1433" s="347"/>
      <c r="PPC1433" s="347"/>
      <c r="PPD1433" s="347"/>
      <c r="PPE1433" s="347"/>
      <c r="PPF1433" s="347"/>
      <c r="PPG1433" s="347"/>
      <c r="PPH1433" s="347"/>
      <c r="PPI1433" s="347"/>
      <c r="PPJ1433" s="347"/>
      <c r="PPK1433" s="347"/>
      <c r="PPL1433" s="347"/>
      <c r="PPM1433" s="347"/>
      <c r="PPN1433" s="347"/>
      <c r="PPO1433" s="347"/>
      <c r="PPP1433" s="347"/>
      <c r="PPQ1433" s="347"/>
      <c r="PPR1433" s="347"/>
      <c r="PPS1433" s="347"/>
      <c r="PPT1433" s="347"/>
      <c r="PPU1433" s="347"/>
      <c r="PPV1433" s="347"/>
      <c r="PPW1433" s="347"/>
      <c r="PPX1433" s="347"/>
      <c r="PPY1433" s="347"/>
      <c r="PPZ1433" s="347"/>
      <c r="PQA1433" s="347"/>
      <c r="PQB1433" s="347"/>
      <c r="PQC1433" s="347"/>
      <c r="PQD1433" s="347"/>
      <c r="PQE1433" s="347"/>
      <c r="PQF1433" s="347"/>
      <c r="PQG1433" s="347"/>
      <c r="PQH1433" s="347"/>
      <c r="PQI1433" s="347"/>
      <c r="PQJ1433" s="347"/>
      <c r="PQK1433" s="347"/>
      <c r="PQL1433" s="347"/>
      <c r="PQM1433" s="347"/>
      <c r="PQN1433" s="347"/>
      <c r="PQO1433" s="347"/>
      <c r="PQP1433" s="347"/>
      <c r="PQQ1433" s="347"/>
      <c r="PQR1433" s="347"/>
      <c r="PQS1433" s="347"/>
      <c r="PQT1433" s="347"/>
      <c r="PQU1433" s="347"/>
      <c r="PQV1433" s="347"/>
      <c r="PQW1433" s="347"/>
      <c r="PQX1433" s="347"/>
      <c r="PQY1433" s="347"/>
      <c r="PQZ1433" s="347"/>
      <c r="PRA1433" s="347"/>
      <c r="PRB1433" s="347"/>
      <c r="PRC1433" s="347"/>
      <c r="PRD1433" s="347"/>
      <c r="PRE1433" s="347"/>
      <c r="PRF1433" s="347"/>
      <c r="PRG1433" s="347"/>
      <c r="PRH1433" s="347"/>
      <c r="PRI1433" s="347"/>
      <c r="PRJ1433" s="347"/>
      <c r="PRK1433" s="347"/>
      <c r="PRL1433" s="347"/>
      <c r="PRM1433" s="347"/>
      <c r="PRN1433" s="347"/>
      <c r="PRO1433" s="347"/>
      <c r="PRP1433" s="347"/>
      <c r="PRQ1433" s="347"/>
      <c r="PRR1433" s="347"/>
      <c r="PRS1433" s="347"/>
      <c r="PRT1433" s="347"/>
      <c r="PRU1433" s="347"/>
      <c r="PRV1433" s="347"/>
      <c r="PRW1433" s="347"/>
      <c r="PRX1433" s="347"/>
      <c r="PRY1433" s="347"/>
      <c r="PRZ1433" s="347"/>
      <c r="PSA1433" s="347"/>
      <c r="PSB1433" s="347"/>
      <c r="PSC1433" s="347"/>
      <c r="PSD1433" s="347"/>
      <c r="PSE1433" s="347"/>
      <c r="PSF1433" s="347"/>
      <c r="PSG1433" s="347"/>
      <c r="PSH1433" s="347"/>
      <c r="PSI1433" s="347"/>
      <c r="PSJ1433" s="347"/>
      <c r="PSK1433" s="347"/>
      <c r="PSL1433" s="347"/>
      <c r="PSM1433" s="347"/>
      <c r="PSN1433" s="347"/>
      <c r="PSO1433" s="347"/>
      <c r="PSP1433" s="347"/>
      <c r="PSQ1433" s="347"/>
      <c r="PSR1433" s="347"/>
      <c r="PSS1433" s="347"/>
      <c r="PST1433" s="347"/>
      <c r="PSU1433" s="347"/>
      <c r="PSV1433" s="347"/>
      <c r="PSW1433" s="347"/>
      <c r="PSX1433" s="347"/>
      <c r="PSY1433" s="347"/>
      <c r="PSZ1433" s="347"/>
      <c r="PTA1433" s="347"/>
      <c r="PTB1433" s="347"/>
      <c r="PTC1433" s="347"/>
      <c r="PTD1433" s="347"/>
      <c r="PTE1433" s="347"/>
      <c r="PTF1433" s="347"/>
      <c r="PTG1433" s="347"/>
      <c r="PTH1433" s="347"/>
      <c r="PTI1433" s="347"/>
      <c r="PTJ1433" s="347"/>
      <c r="PTK1433" s="347"/>
      <c r="PTL1433" s="347"/>
      <c r="PTM1433" s="347"/>
      <c r="PTN1433" s="347"/>
      <c r="PTO1433" s="347"/>
      <c r="PTP1433" s="347"/>
      <c r="PTQ1433" s="347"/>
      <c r="PTR1433" s="347"/>
      <c r="PTS1433" s="347"/>
      <c r="PTT1433" s="347"/>
      <c r="PTU1433" s="347"/>
      <c r="PTV1433" s="347"/>
      <c r="PTW1433" s="347"/>
      <c r="PTX1433" s="347"/>
      <c r="PTY1433" s="347"/>
      <c r="PTZ1433" s="347"/>
      <c r="PUA1433" s="347"/>
      <c r="PUB1433" s="347"/>
      <c r="PUC1433" s="347"/>
      <c r="PUD1433" s="347"/>
      <c r="PUE1433" s="347"/>
      <c r="PUF1433" s="347"/>
      <c r="PUG1433" s="347"/>
      <c r="PUH1433" s="347"/>
      <c r="PUI1433" s="347"/>
      <c r="PUJ1433" s="347"/>
      <c r="PUK1433" s="347"/>
      <c r="PUL1433" s="347"/>
      <c r="PUM1433" s="347"/>
      <c r="PUN1433" s="347"/>
      <c r="PUO1433" s="347"/>
      <c r="PUP1433" s="347"/>
      <c r="PUQ1433" s="347"/>
      <c r="PUR1433" s="347"/>
      <c r="PUS1433" s="347"/>
      <c r="PUT1433" s="347"/>
      <c r="PUU1433" s="347"/>
      <c r="PUV1433" s="347"/>
      <c r="PUW1433" s="347"/>
      <c r="PUX1433" s="347"/>
      <c r="PUY1433" s="347"/>
      <c r="PUZ1433" s="347"/>
      <c r="PVA1433" s="347"/>
      <c r="PVB1433" s="347"/>
      <c r="PVC1433" s="347"/>
      <c r="PVD1433" s="347"/>
      <c r="PVE1433" s="347"/>
      <c r="PVF1433" s="347"/>
      <c r="PVG1433" s="347"/>
      <c r="PVH1433" s="347"/>
      <c r="PVI1433" s="347"/>
      <c r="PVJ1433" s="347"/>
      <c r="PVK1433" s="347"/>
      <c r="PVL1433" s="347"/>
      <c r="PVM1433" s="347"/>
      <c r="PVN1433" s="347"/>
      <c r="PVO1433" s="347"/>
      <c r="PVP1433" s="347"/>
      <c r="PVQ1433" s="347"/>
      <c r="PVR1433" s="347"/>
      <c r="PVS1433" s="347"/>
      <c r="PVT1433" s="347"/>
      <c r="PVU1433" s="347"/>
      <c r="PVV1433" s="347"/>
      <c r="PVW1433" s="347"/>
      <c r="PVX1433" s="347"/>
      <c r="PVY1433" s="347"/>
      <c r="PVZ1433" s="347"/>
      <c r="PWA1433" s="347"/>
      <c r="PWB1433" s="347"/>
      <c r="PWC1433" s="347"/>
      <c r="PWD1433" s="347"/>
      <c r="PWE1433" s="347"/>
      <c r="PWF1433" s="347"/>
      <c r="PWG1433" s="347"/>
      <c r="PWH1433" s="347"/>
      <c r="PWI1433" s="347"/>
      <c r="PWJ1433" s="347"/>
      <c r="PWK1433" s="347"/>
      <c r="PWL1433" s="347"/>
      <c r="PWM1433" s="347"/>
      <c r="PWN1433" s="347"/>
      <c r="PWO1433" s="347"/>
      <c r="PWP1433" s="347"/>
      <c r="PWQ1433" s="347"/>
      <c r="PWR1433" s="347"/>
      <c r="PWS1433" s="347"/>
      <c r="PWT1433" s="347"/>
      <c r="PWU1433" s="347"/>
      <c r="PWV1433" s="347"/>
      <c r="PWW1433" s="347"/>
      <c r="PWX1433" s="347"/>
      <c r="PWY1433" s="347"/>
      <c r="PWZ1433" s="347"/>
      <c r="PXA1433" s="347"/>
      <c r="PXB1433" s="347"/>
      <c r="PXC1433" s="347"/>
      <c r="PXD1433" s="347"/>
      <c r="PXE1433" s="347"/>
      <c r="PXF1433" s="347"/>
      <c r="PXG1433" s="347"/>
      <c r="PXH1433" s="347"/>
      <c r="PXI1433" s="347"/>
      <c r="PXJ1433" s="347"/>
      <c r="PXK1433" s="347"/>
      <c r="PXL1433" s="347"/>
      <c r="PXM1433" s="347"/>
      <c r="PXN1433" s="347"/>
      <c r="PXO1433" s="347"/>
      <c r="PXP1433" s="347"/>
      <c r="PXQ1433" s="347"/>
      <c r="PXR1433" s="347"/>
      <c r="PXS1433" s="347"/>
      <c r="PXT1433" s="347"/>
      <c r="PXU1433" s="347"/>
      <c r="PXV1433" s="347"/>
      <c r="PXW1433" s="347"/>
      <c r="PXX1433" s="347"/>
      <c r="PXY1433" s="347"/>
      <c r="PXZ1433" s="347"/>
      <c r="PYA1433" s="347"/>
      <c r="PYB1433" s="347"/>
      <c r="PYC1433" s="347"/>
      <c r="PYD1433" s="347"/>
      <c r="PYE1433" s="347"/>
      <c r="PYF1433" s="347"/>
      <c r="PYG1433" s="347"/>
      <c r="PYH1433" s="347"/>
      <c r="PYI1433" s="347"/>
      <c r="PYJ1433" s="347"/>
      <c r="PYK1433" s="347"/>
      <c r="PYL1433" s="347"/>
      <c r="PYM1433" s="347"/>
      <c r="PYN1433" s="347"/>
      <c r="PYO1433" s="347"/>
      <c r="PYP1433" s="347"/>
      <c r="PYQ1433" s="347"/>
      <c r="PYR1433" s="347"/>
      <c r="PYS1433" s="347"/>
      <c r="PYT1433" s="347"/>
      <c r="PYU1433" s="347"/>
      <c r="PYV1433" s="347"/>
      <c r="PYW1433" s="347"/>
      <c r="PYX1433" s="347"/>
      <c r="PYY1433" s="347"/>
      <c r="PYZ1433" s="347"/>
      <c r="PZA1433" s="347"/>
      <c r="PZB1433" s="347"/>
      <c r="PZC1433" s="347"/>
      <c r="PZD1433" s="347"/>
      <c r="PZE1433" s="347"/>
      <c r="PZF1433" s="347"/>
      <c r="PZG1433" s="347"/>
      <c r="PZH1433" s="347"/>
      <c r="PZI1433" s="347"/>
      <c r="PZJ1433" s="347"/>
      <c r="PZK1433" s="347"/>
      <c r="PZL1433" s="347"/>
      <c r="PZM1433" s="347"/>
      <c r="PZN1433" s="347"/>
      <c r="PZO1433" s="347"/>
      <c r="PZP1433" s="347"/>
      <c r="PZQ1433" s="347"/>
      <c r="PZR1433" s="347"/>
      <c r="PZS1433" s="347"/>
      <c r="PZT1433" s="347"/>
      <c r="PZU1433" s="347"/>
      <c r="PZV1433" s="347"/>
      <c r="PZW1433" s="347"/>
      <c r="PZX1433" s="347"/>
      <c r="PZY1433" s="347"/>
      <c r="PZZ1433" s="347"/>
      <c r="QAA1433" s="347"/>
      <c r="QAB1433" s="347"/>
      <c r="QAC1433" s="347"/>
      <c r="QAD1433" s="347"/>
      <c r="QAE1433" s="347"/>
      <c r="QAF1433" s="347"/>
      <c r="QAG1433" s="347"/>
      <c r="QAH1433" s="347"/>
      <c r="QAI1433" s="347"/>
      <c r="QAJ1433" s="347"/>
      <c r="QAK1433" s="347"/>
      <c r="QAL1433" s="347"/>
      <c r="QAM1433" s="347"/>
      <c r="QAN1433" s="347"/>
      <c r="QAO1433" s="347"/>
      <c r="QAP1433" s="347"/>
      <c r="QAQ1433" s="347"/>
      <c r="QAR1433" s="347"/>
      <c r="QAS1433" s="347"/>
      <c r="QAT1433" s="347"/>
      <c r="QAU1433" s="347"/>
      <c r="QAV1433" s="347"/>
      <c r="QAW1433" s="347"/>
      <c r="QAX1433" s="347"/>
      <c r="QAY1433" s="347"/>
      <c r="QAZ1433" s="347"/>
      <c r="QBA1433" s="347"/>
      <c r="QBB1433" s="347"/>
      <c r="QBC1433" s="347"/>
      <c r="QBD1433" s="347"/>
      <c r="QBE1433" s="347"/>
      <c r="QBF1433" s="347"/>
      <c r="QBG1433" s="347"/>
      <c r="QBH1433" s="347"/>
      <c r="QBI1433" s="347"/>
      <c r="QBJ1433" s="347"/>
      <c r="QBK1433" s="347"/>
      <c r="QBL1433" s="347"/>
      <c r="QBM1433" s="347"/>
      <c r="QBN1433" s="347"/>
      <c r="QBO1433" s="347"/>
      <c r="QBP1433" s="347"/>
      <c r="QBQ1433" s="347"/>
      <c r="QBR1433" s="347"/>
      <c r="QBS1433" s="347"/>
      <c r="QBT1433" s="347"/>
      <c r="QBU1433" s="347"/>
      <c r="QBV1433" s="347"/>
      <c r="QBW1433" s="347"/>
      <c r="QBX1433" s="347"/>
      <c r="QBY1433" s="347"/>
      <c r="QBZ1433" s="347"/>
      <c r="QCA1433" s="347"/>
      <c r="QCB1433" s="347"/>
      <c r="QCC1433" s="347"/>
      <c r="QCD1433" s="347"/>
      <c r="QCE1433" s="347"/>
      <c r="QCF1433" s="347"/>
      <c r="QCG1433" s="347"/>
      <c r="QCH1433" s="347"/>
      <c r="QCI1433" s="347"/>
      <c r="QCJ1433" s="347"/>
      <c r="QCK1433" s="347"/>
      <c r="QCL1433" s="347"/>
      <c r="QCM1433" s="347"/>
      <c r="QCN1433" s="347"/>
      <c r="QCO1433" s="347"/>
      <c r="QCP1433" s="347"/>
      <c r="QCQ1433" s="347"/>
      <c r="QCR1433" s="347"/>
      <c r="QCS1433" s="347"/>
      <c r="QCT1433" s="347"/>
      <c r="QCU1433" s="347"/>
      <c r="QCV1433" s="347"/>
      <c r="QCW1433" s="347"/>
      <c r="QCX1433" s="347"/>
      <c r="QCY1433" s="347"/>
      <c r="QCZ1433" s="347"/>
      <c r="QDA1433" s="347"/>
      <c r="QDB1433" s="347"/>
      <c r="QDC1433" s="347"/>
      <c r="QDD1433" s="347"/>
      <c r="QDE1433" s="347"/>
      <c r="QDF1433" s="347"/>
      <c r="QDG1433" s="347"/>
      <c r="QDH1433" s="347"/>
      <c r="QDI1433" s="347"/>
      <c r="QDJ1433" s="347"/>
      <c r="QDK1433" s="347"/>
      <c r="QDL1433" s="347"/>
      <c r="QDM1433" s="347"/>
      <c r="QDN1433" s="347"/>
      <c r="QDO1433" s="347"/>
      <c r="QDP1433" s="347"/>
      <c r="QDQ1433" s="347"/>
      <c r="QDR1433" s="347"/>
      <c r="QDS1433" s="347"/>
      <c r="QDT1433" s="347"/>
      <c r="QDU1433" s="347"/>
      <c r="QDV1433" s="347"/>
      <c r="QDW1433" s="347"/>
      <c r="QDX1433" s="347"/>
      <c r="QDY1433" s="347"/>
      <c r="QDZ1433" s="347"/>
      <c r="QEA1433" s="347"/>
      <c r="QEB1433" s="347"/>
      <c r="QEC1433" s="347"/>
      <c r="QED1433" s="347"/>
      <c r="QEE1433" s="347"/>
      <c r="QEF1433" s="347"/>
      <c r="QEG1433" s="347"/>
      <c r="QEH1433" s="347"/>
      <c r="QEI1433" s="347"/>
      <c r="QEJ1433" s="347"/>
      <c r="QEK1433" s="347"/>
      <c r="QEL1433" s="347"/>
      <c r="QEM1433" s="347"/>
      <c r="QEN1433" s="347"/>
      <c r="QEO1433" s="347"/>
      <c r="QEP1433" s="347"/>
      <c r="QEQ1433" s="347"/>
      <c r="QER1433" s="347"/>
      <c r="QES1433" s="347"/>
      <c r="QET1433" s="347"/>
      <c r="QEU1433" s="347"/>
      <c r="QEV1433" s="347"/>
      <c r="QEW1433" s="347"/>
      <c r="QEX1433" s="347"/>
      <c r="QEY1433" s="347"/>
      <c r="QEZ1433" s="347"/>
      <c r="QFA1433" s="347"/>
      <c r="QFB1433" s="347"/>
      <c r="QFC1433" s="347"/>
      <c r="QFD1433" s="347"/>
      <c r="QFE1433" s="347"/>
      <c r="QFF1433" s="347"/>
      <c r="QFG1433" s="347"/>
      <c r="QFH1433" s="347"/>
      <c r="QFI1433" s="347"/>
      <c r="QFJ1433" s="347"/>
      <c r="QFK1433" s="347"/>
      <c r="QFL1433" s="347"/>
      <c r="QFM1433" s="347"/>
      <c r="QFN1433" s="347"/>
      <c r="QFO1433" s="347"/>
      <c r="QFP1433" s="347"/>
      <c r="QFQ1433" s="347"/>
      <c r="QFR1433" s="347"/>
      <c r="QFS1433" s="347"/>
      <c r="QFT1433" s="347"/>
      <c r="QFU1433" s="347"/>
      <c r="QFV1433" s="347"/>
      <c r="QFW1433" s="347"/>
      <c r="QFX1433" s="347"/>
      <c r="QFY1433" s="347"/>
      <c r="QFZ1433" s="347"/>
      <c r="QGA1433" s="347"/>
      <c r="QGB1433" s="347"/>
      <c r="QGC1433" s="347"/>
      <c r="QGD1433" s="347"/>
      <c r="QGE1433" s="347"/>
      <c r="QGF1433" s="347"/>
      <c r="QGG1433" s="347"/>
      <c r="QGH1433" s="347"/>
      <c r="QGI1433" s="347"/>
      <c r="QGJ1433" s="347"/>
      <c r="QGK1433" s="347"/>
      <c r="QGL1433" s="347"/>
      <c r="QGM1433" s="347"/>
      <c r="QGN1433" s="347"/>
      <c r="QGO1433" s="347"/>
      <c r="QGP1433" s="347"/>
      <c r="QGQ1433" s="347"/>
      <c r="QGR1433" s="347"/>
      <c r="QGS1433" s="347"/>
      <c r="QGT1433" s="347"/>
      <c r="QGU1433" s="347"/>
      <c r="QGV1433" s="347"/>
      <c r="QGW1433" s="347"/>
      <c r="QGX1433" s="347"/>
      <c r="QGY1433" s="347"/>
      <c r="QGZ1433" s="347"/>
      <c r="QHA1433" s="347"/>
      <c r="QHB1433" s="347"/>
      <c r="QHC1433" s="347"/>
      <c r="QHD1433" s="347"/>
      <c r="QHE1433" s="347"/>
      <c r="QHF1433" s="347"/>
      <c r="QHG1433" s="347"/>
      <c r="QHH1433" s="347"/>
      <c r="QHI1433" s="347"/>
      <c r="QHJ1433" s="347"/>
      <c r="QHK1433" s="347"/>
      <c r="QHL1433" s="347"/>
      <c r="QHM1433" s="347"/>
      <c r="QHN1433" s="347"/>
      <c r="QHO1433" s="347"/>
      <c r="QHP1433" s="347"/>
      <c r="QHQ1433" s="347"/>
      <c r="QHR1433" s="347"/>
      <c r="QHS1433" s="347"/>
      <c r="QHT1433" s="347"/>
      <c r="QHU1433" s="347"/>
      <c r="QHV1433" s="347"/>
      <c r="QHW1433" s="347"/>
      <c r="QHX1433" s="347"/>
      <c r="QHY1433" s="347"/>
      <c r="QHZ1433" s="347"/>
      <c r="QIA1433" s="347"/>
      <c r="QIB1433" s="347"/>
      <c r="QIC1433" s="347"/>
      <c r="QID1433" s="347"/>
      <c r="QIE1433" s="347"/>
      <c r="QIF1433" s="347"/>
      <c r="QIG1433" s="347"/>
      <c r="QIH1433" s="347"/>
      <c r="QII1433" s="347"/>
      <c r="QIJ1433" s="347"/>
      <c r="QIK1433" s="347"/>
      <c r="QIL1433" s="347"/>
      <c r="QIM1433" s="347"/>
      <c r="QIN1433" s="347"/>
      <c r="QIO1433" s="347"/>
      <c r="QIP1433" s="347"/>
      <c r="QIQ1433" s="347"/>
      <c r="QIR1433" s="347"/>
      <c r="QIS1433" s="347"/>
      <c r="QIT1433" s="347"/>
      <c r="QIU1433" s="347"/>
      <c r="QIV1433" s="347"/>
      <c r="QIW1433" s="347"/>
      <c r="QIX1433" s="347"/>
      <c r="QIY1433" s="347"/>
      <c r="QIZ1433" s="347"/>
      <c r="QJA1433" s="347"/>
      <c r="QJB1433" s="347"/>
      <c r="QJC1433" s="347"/>
      <c r="QJD1433" s="347"/>
      <c r="QJE1433" s="347"/>
      <c r="QJF1433" s="347"/>
      <c r="QJG1433" s="347"/>
      <c r="QJH1433" s="347"/>
      <c r="QJI1433" s="347"/>
      <c r="QJJ1433" s="347"/>
      <c r="QJK1433" s="347"/>
      <c r="QJL1433" s="347"/>
      <c r="QJM1433" s="347"/>
      <c r="QJN1433" s="347"/>
      <c r="QJO1433" s="347"/>
      <c r="QJP1433" s="347"/>
      <c r="QJQ1433" s="347"/>
      <c r="QJR1433" s="347"/>
      <c r="QJS1433" s="347"/>
      <c r="QJT1433" s="347"/>
      <c r="QJU1433" s="347"/>
      <c r="QJV1433" s="347"/>
      <c r="QJW1433" s="347"/>
      <c r="QJX1433" s="347"/>
      <c r="QJY1433" s="347"/>
      <c r="QJZ1433" s="347"/>
      <c r="QKA1433" s="347"/>
      <c r="QKB1433" s="347"/>
      <c r="QKC1433" s="347"/>
      <c r="QKD1433" s="347"/>
      <c r="QKE1433" s="347"/>
      <c r="QKF1433" s="347"/>
      <c r="QKG1433" s="347"/>
      <c r="QKH1433" s="347"/>
      <c r="QKI1433" s="347"/>
      <c r="QKJ1433" s="347"/>
      <c r="QKK1433" s="347"/>
      <c r="QKL1433" s="347"/>
      <c r="QKM1433" s="347"/>
      <c r="QKN1433" s="347"/>
      <c r="QKO1433" s="347"/>
      <c r="QKP1433" s="347"/>
      <c r="QKQ1433" s="347"/>
      <c r="QKR1433" s="347"/>
      <c r="QKS1433" s="347"/>
      <c r="QKT1433" s="347"/>
      <c r="QKU1433" s="347"/>
      <c r="QKV1433" s="347"/>
      <c r="QKW1433" s="347"/>
      <c r="QKX1433" s="347"/>
      <c r="QKY1433" s="347"/>
      <c r="QKZ1433" s="347"/>
      <c r="QLA1433" s="347"/>
      <c r="QLB1433" s="347"/>
      <c r="QLC1433" s="347"/>
      <c r="QLD1433" s="347"/>
      <c r="QLE1433" s="347"/>
      <c r="QLF1433" s="347"/>
      <c r="QLG1433" s="347"/>
      <c r="QLH1433" s="347"/>
      <c r="QLI1433" s="347"/>
      <c r="QLJ1433" s="347"/>
      <c r="QLK1433" s="347"/>
      <c r="QLL1433" s="347"/>
      <c r="QLM1433" s="347"/>
      <c r="QLN1433" s="347"/>
      <c r="QLO1433" s="347"/>
      <c r="QLP1433" s="347"/>
      <c r="QLQ1433" s="347"/>
      <c r="QLR1433" s="347"/>
      <c r="QLS1433" s="347"/>
      <c r="QLT1433" s="347"/>
      <c r="QLU1433" s="347"/>
      <c r="QLV1433" s="347"/>
      <c r="QLW1433" s="347"/>
      <c r="QLX1433" s="347"/>
      <c r="QLY1433" s="347"/>
      <c r="QLZ1433" s="347"/>
      <c r="QMA1433" s="347"/>
      <c r="QMB1433" s="347"/>
      <c r="QMC1433" s="347"/>
      <c r="QMD1433" s="347"/>
      <c r="QME1433" s="347"/>
      <c r="QMF1433" s="347"/>
      <c r="QMG1433" s="347"/>
      <c r="QMH1433" s="347"/>
      <c r="QMI1433" s="347"/>
      <c r="QMJ1433" s="347"/>
      <c r="QMK1433" s="347"/>
      <c r="QML1433" s="347"/>
      <c r="QMM1433" s="347"/>
      <c r="QMN1433" s="347"/>
      <c r="QMO1433" s="347"/>
      <c r="QMP1433" s="347"/>
      <c r="QMQ1433" s="347"/>
      <c r="QMR1433" s="347"/>
      <c r="QMS1433" s="347"/>
      <c r="QMT1433" s="347"/>
      <c r="QMU1433" s="347"/>
      <c r="QMV1433" s="347"/>
      <c r="QMW1433" s="347"/>
      <c r="QMX1433" s="347"/>
      <c r="QMY1433" s="347"/>
      <c r="QMZ1433" s="347"/>
      <c r="QNA1433" s="347"/>
      <c r="QNB1433" s="347"/>
      <c r="QNC1433" s="347"/>
      <c r="QND1433" s="347"/>
      <c r="QNE1433" s="347"/>
      <c r="QNF1433" s="347"/>
      <c r="QNG1433" s="347"/>
      <c r="QNH1433" s="347"/>
      <c r="QNI1433" s="347"/>
      <c r="QNJ1433" s="347"/>
      <c r="QNK1433" s="347"/>
      <c r="QNL1433" s="347"/>
      <c r="QNM1433" s="347"/>
      <c r="QNN1433" s="347"/>
      <c r="QNO1433" s="347"/>
      <c r="QNP1433" s="347"/>
      <c r="QNQ1433" s="347"/>
      <c r="QNR1433" s="347"/>
      <c r="QNS1433" s="347"/>
      <c r="QNT1433" s="347"/>
      <c r="QNU1433" s="347"/>
      <c r="QNV1433" s="347"/>
      <c r="QNW1433" s="347"/>
      <c r="QNX1433" s="347"/>
      <c r="QNY1433" s="347"/>
      <c r="QNZ1433" s="347"/>
      <c r="QOA1433" s="347"/>
      <c r="QOB1433" s="347"/>
      <c r="QOC1433" s="347"/>
      <c r="QOD1433" s="347"/>
      <c r="QOE1433" s="347"/>
      <c r="QOF1433" s="347"/>
      <c r="QOG1433" s="347"/>
      <c r="QOH1433" s="347"/>
      <c r="QOI1433" s="347"/>
      <c r="QOJ1433" s="347"/>
      <c r="QOK1433" s="347"/>
      <c r="QOL1433" s="347"/>
      <c r="QOM1433" s="347"/>
      <c r="QON1433" s="347"/>
      <c r="QOO1433" s="347"/>
      <c r="QOP1433" s="347"/>
      <c r="QOQ1433" s="347"/>
      <c r="QOR1433" s="347"/>
      <c r="QOS1433" s="347"/>
      <c r="QOT1433" s="347"/>
      <c r="QOU1433" s="347"/>
      <c r="QOV1433" s="347"/>
      <c r="QOW1433" s="347"/>
      <c r="QOX1433" s="347"/>
      <c r="QOY1433" s="347"/>
      <c r="QOZ1433" s="347"/>
      <c r="QPA1433" s="347"/>
      <c r="QPB1433" s="347"/>
      <c r="QPC1433" s="347"/>
      <c r="QPD1433" s="347"/>
      <c r="QPE1433" s="347"/>
      <c r="QPF1433" s="347"/>
      <c r="QPG1433" s="347"/>
      <c r="QPH1433" s="347"/>
      <c r="QPI1433" s="347"/>
      <c r="QPJ1433" s="347"/>
      <c r="QPK1433" s="347"/>
      <c r="QPL1433" s="347"/>
      <c r="QPM1433" s="347"/>
      <c r="QPN1433" s="347"/>
      <c r="QPO1433" s="347"/>
      <c r="QPP1433" s="347"/>
      <c r="QPQ1433" s="347"/>
      <c r="QPR1433" s="347"/>
      <c r="QPS1433" s="347"/>
      <c r="QPT1433" s="347"/>
      <c r="QPU1433" s="347"/>
      <c r="QPV1433" s="347"/>
      <c r="QPW1433" s="347"/>
      <c r="QPX1433" s="347"/>
      <c r="QPY1433" s="347"/>
      <c r="QPZ1433" s="347"/>
      <c r="QQA1433" s="347"/>
      <c r="QQB1433" s="347"/>
      <c r="QQC1433" s="347"/>
      <c r="QQD1433" s="347"/>
      <c r="QQE1433" s="347"/>
      <c r="QQF1433" s="347"/>
      <c r="QQG1433" s="347"/>
      <c r="QQH1433" s="347"/>
      <c r="QQI1433" s="347"/>
      <c r="QQJ1433" s="347"/>
      <c r="QQK1433" s="347"/>
      <c r="QQL1433" s="347"/>
      <c r="QQM1433" s="347"/>
      <c r="QQN1433" s="347"/>
      <c r="QQO1433" s="347"/>
      <c r="QQP1433" s="347"/>
      <c r="QQQ1433" s="347"/>
      <c r="QQR1433" s="347"/>
      <c r="QQS1433" s="347"/>
      <c r="QQT1433" s="347"/>
      <c r="QQU1433" s="347"/>
      <c r="QQV1433" s="347"/>
      <c r="QQW1433" s="347"/>
      <c r="QQX1433" s="347"/>
      <c r="QQY1433" s="347"/>
      <c r="QQZ1433" s="347"/>
      <c r="QRA1433" s="347"/>
      <c r="QRB1433" s="347"/>
      <c r="QRC1433" s="347"/>
      <c r="QRD1433" s="347"/>
      <c r="QRE1433" s="347"/>
      <c r="QRF1433" s="347"/>
      <c r="QRG1433" s="347"/>
      <c r="QRH1433" s="347"/>
      <c r="QRI1433" s="347"/>
      <c r="QRJ1433" s="347"/>
      <c r="QRK1433" s="347"/>
      <c r="QRL1433" s="347"/>
      <c r="QRM1433" s="347"/>
      <c r="QRN1433" s="347"/>
      <c r="QRO1433" s="347"/>
      <c r="QRP1433" s="347"/>
      <c r="QRQ1433" s="347"/>
      <c r="QRR1433" s="347"/>
      <c r="QRS1433" s="347"/>
      <c r="QRT1433" s="347"/>
      <c r="QRU1433" s="347"/>
      <c r="QRV1433" s="347"/>
      <c r="QRW1433" s="347"/>
      <c r="QRX1433" s="347"/>
      <c r="QRY1433" s="347"/>
      <c r="QRZ1433" s="347"/>
      <c r="QSA1433" s="347"/>
      <c r="QSB1433" s="347"/>
      <c r="QSC1433" s="347"/>
      <c r="QSD1433" s="347"/>
      <c r="QSE1433" s="347"/>
      <c r="QSF1433" s="347"/>
      <c r="QSG1433" s="347"/>
      <c r="QSH1433" s="347"/>
      <c r="QSI1433" s="347"/>
      <c r="QSJ1433" s="347"/>
      <c r="QSK1433" s="347"/>
      <c r="QSL1433" s="347"/>
      <c r="QSM1433" s="347"/>
      <c r="QSN1433" s="347"/>
      <c r="QSO1433" s="347"/>
      <c r="QSP1433" s="347"/>
      <c r="QSQ1433" s="347"/>
      <c r="QSR1433" s="347"/>
      <c r="QSS1433" s="347"/>
      <c r="QST1433" s="347"/>
      <c r="QSU1433" s="347"/>
      <c r="QSV1433" s="347"/>
      <c r="QSW1433" s="347"/>
      <c r="QSX1433" s="347"/>
      <c r="QSY1433" s="347"/>
      <c r="QSZ1433" s="347"/>
      <c r="QTA1433" s="347"/>
      <c r="QTB1433" s="347"/>
      <c r="QTC1433" s="347"/>
      <c r="QTD1433" s="347"/>
      <c r="QTE1433" s="347"/>
      <c r="QTF1433" s="347"/>
      <c r="QTG1433" s="347"/>
      <c r="QTH1433" s="347"/>
      <c r="QTI1433" s="347"/>
      <c r="QTJ1433" s="347"/>
      <c r="QTK1433" s="347"/>
      <c r="QTL1433" s="347"/>
      <c r="QTM1433" s="347"/>
      <c r="QTN1433" s="347"/>
      <c r="QTO1433" s="347"/>
      <c r="QTP1433" s="347"/>
      <c r="QTQ1433" s="347"/>
      <c r="QTR1433" s="347"/>
      <c r="QTS1433" s="347"/>
      <c r="QTT1433" s="347"/>
      <c r="QTU1433" s="347"/>
      <c r="QTV1433" s="347"/>
      <c r="QTW1433" s="347"/>
      <c r="QTX1433" s="347"/>
      <c r="QTY1433" s="347"/>
      <c r="QTZ1433" s="347"/>
      <c r="QUA1433" s="347"/>
      <c r="QUB1433" s="347"/>
      <c r="QUC1433" s="347"/>
      <c r="QUD1433" s="347"/>
      <c r="QUE1433" s="347"/>
      <c r="QUF1433" s="347"/>
      <c r="QUG1433" s="347"/>
      <c r="QUH1433" s="347"/>
      <c r="QUI1433" s="347"/>
      <c r="QUJ1433" s="347"/>
      <c r="QUK1433" s="347"/>
      <c r="QUL1433" s="347"/>
      <c r="QUM1433" s="347"/>
      <c r="QUN1433" s="347"/>
      <c r="QUO1433" s="347"/>
      <c r="QUP1433" s="347"/>
      <c r="QUQ1433" s="347"/>
      <c r="QUR1433" s="347"/>
      <c r="QUS1433" s="347"/>
      <c r="QUT1433" s="347"/>
      <c r="QUU1433" s="347"/>
      <c r="QUV1433" s="347"/>
      <c r="QUW1433" s="347"/>
      <c r="QUX1433" s="347"/>
      <c r="QUY1433" s="347"/>
      <c r="QUZ1433" s="347"/>
      <c r="QVA1433" s="347"/>
      <c r="QVB1433" s="347"/>
      <c r="QVC1433" s="347"/>
      <c r="QVD1433" s="347"/>
      <c r="QVE1433" s="347"/>
      <c r="QVF1433" s="347"/>
      <c r="QVG1433" s="347"/>
      <c r="QVH1433" s="347"/>
      <c r="QVI1433" s="347"/>
      <c r="QVJ1433" s="347"/>
      <c r="QVK1433" s="347"/>
      <c r="QVL1433" s="347"/>
      <c r="QVM1433" s="347"/>
      <c r="QVN1433" s="347"/>
      <c r="QVO1433" s="347"/>
      <c r="QVP1433" s="347"/>
      <c r="QVQ1433" s="347"/>
      <c r="QVR1433" s="347"/>
      <c r="QVS1433" s="347"/>
      <c r="QVT1433" s="347"/>
      <c r="QVU1433" s="347"/>
      <c r="QVV1433" s="347"/>
      <c r="QVW1433" s="347"/>
      <c r="QVX1433" s="347"/>
      <c r="QVY1433" s="347"/>
      <c r="QVZ1433" s="347"/>
      <c r="QWA1433" s="347"/>
      <c r="QWB1433" s="347"/>
      <c r="QWC1433" s="347"/>
      <c r="QWD1433" s="347"/>
      <c r="QWE1433" s="347"/>
      <c r="QWF1433" s="347"/>
      <c r="QWG1433" s="347"/>
      <c r="QWH1433" s="347"/>
      <c r="QWI1433" s="347"/>
      <c r="QWJ1433" s="347"/>
      <c r="QWK1433" s="347"/>
      <c r="QWL1433" s="347"/>
      <c r="QWM1433" s="347"/>
      <c r="QWN1433" s="347"/>
      <c r="QWO1433" s="347"/>
      <c r="QWP1433" s="347"/>
      <c r="QWQ1433" s="347"/>
      <c r="QWR1433" s="347"/>
      <c r="QWS1433" s="347"/>
      <c r="QWT1433" s="347"/>
      <c r="QWU1433" s="347"/>
      <c r="QWV1433" s="347"/>
      <c r="QWW1433" s="347"/>
      <c r="QWX1433" s="347"/>
      <c r="QWY1433" s="347"/>
      <c r="QWZ1433" s="347"/>
      <c r="QXA1433" s="347"/>
      <c r="QXB1433" s="347"/>
      <c r="QXC1433" s="347"/>
      <c r="QXD1433" s="347"/>
      <c r="QXE1433" s="347"/>
      <c r="QXF1433" s="347"/>
      <c r="QXG1433" s="347"/>
      <c r="QXH1433" s="347"/>
      <c r="QXI1433" s="347"/>
      <c r="QXJ1433" s="347"/>
      <c r="QXK1433" s="347"/>
      <c r="QXL1433" s="347"/>
      <c r="QXM1433" s="347"/>
      <c r="QXN1433" s="347"/>
      <c r="QXO1433" s="347"/>
      <c r="QXP1433" s="347"/>
      <c r="QXQ1433" s="347"/>
      <c r="QXR1433" s="347"/>
      <c r="QXS1433" s="347"/>
      <c r="QXT1433" s="347"/>
      <c r="QXU1433" s="347"/>
      <c r="QXV1433" s="347"/>
      <c r="QXW1433" s="347"/>
      <c r="QXX1433" s="347"/>
      <c r="QXY1433" s="347"/>
      <c r="QXZ1433" s="347"/>
      <c r="QYA1433" s="347"/>
      <c r="QYB1433" s="347"/>
      <c r="QYC1433" s="347"/>
      <c r="QYD1433" s="347"/>
      <c r="QYE1433" s="347"/>
      <c r="QYF1433" s="347"/>
      <c r="QYG1433" s="347"/>
      <c r="QYH1433" s="347"/>
      <c r="QYI1433" s="347"/>
      <c r="QYJ1433" s="347"/>
      <c r="QYK1433" s="347"/>
      <c r="QYL1433" s="347"/>
      <c r="QYM1433" s="347"/>
      <c r="QYN1433" s="347"/>
      <c r="QYO1433" s="347"/>
      <c r="QYP1433" s="347"/>
      <c r="QYQ1433" s="347"/>
      <c r="QYR1433" s="347"/>
      <c r="QYS1433" s="347"/>
      <c r="QYT1433" s="347"/>
      <c r="QYU1433" s="347"/>
      <c r="QYV1433" s="347"/>
      <c r="QYW1433" s="347"/>
      <c r="QYX1433" s="347"/>
      <c r="QYY1433" s="347"/>
      <c r="QYZ1433" s="347"/>
      <c r="QZA1433" s="347"/>
      <c r="QZB1433" s="347"/>
      <c r="QZC1433" s="347"/>
      <c r="QZD1433" s="347"/>
      <c r="QZE1433" s="347"/>
      <c r="QZF1433" s="347"/>
      <c r="QZG1433" s="347"/>
      <c r="QZH1433" s="347"/>
      <c r="QZI1433" s="347"/>
      <c r="QZJ1433" s="347"/>
      <c r="QZK1433" s="347"/>
      <c r="QZL1433" s="347"/>
      <c r="QZM1433" s="347"/>
      <c r="QZN1433" s="347"/>
      <c r="QZO1433" s="347"/>
      <c r="QZP1433" s="347"/>
      <c r="QZQ1433" s="347"/>
      <c r="QZR1433" s="347"/>
      <c r="QZS1433" s="347"/>
      <c r="QZT1433" s="347"/>
      <c r="QZU1433" s="347"/>
      <c r="QZV1433" s="347"/>
      <c r="QZW1433" s="347"/>
      <c r="QZX1433" s="347"/>
      <c r="QZY1433" s="347"/>
      <c r="QZZ1433" s="347"/>
      <c r="RAA1433" s="347"/>
      <c r="RAB1433" s="347"/>
      <c r="RAC1433" s="347"/>
      <c r="RAD1433" s="347"/>
      <c r="RAE1433" s="347"/>
      <c r="RAF1433" s="347"/>
      <c r="RAG1433" s="347"/>
      <c r="RAH1433" s="347"/>
      <c r="RAI1433" s="347"/>
      <c r="RAJ1433" s="347"/>
      <c r="RAK1433" s="347"/>
      <c r="RAL1433" s="347"/>
      <c r="RAM1433" s="347"/>
      <c r="RAN1433" s="347"/>
      <c r="RAO1433" s="347"/>
      <c r="RAP1433" s="347"/>
      <c r="RAQ1433" s="347"/>
      <c r="RAR1433" s="347"/>
      <c r="RAS1433" s="347"/>
      <c r="RAT1433" s="347"/>
      <c r="RAU1433" s="347"/>
      <c r="RAV1433" s="347"/>
      <c r="RAW1433" s="347"/>
      <c r="RAX1433" s="347"/>
      <c r="RAY1433" s="347"/>
      <c r="RAZ1433" s="347"/>
      <c r="RBA1433" s="347"/>
      <c r="RBB1433" s="347"/>
      <c r="RBC1433" s="347"/>
      <c r="RBD1433" s="347"/>
      <c r="RBE1433" s="347"/>
      <c r="RBF1433" s="347"/>
      <c r="RBG1433" s="347"/>
      <c r="RBH1433" s="347"/>
      <c r="RBI1433" s="347"/>
      <c r="RBJ1433" s="347"/>
      <c r="RBK1433" s="347"/>
      <c r="RBL1433" s="347"/>
      <c r="RBM1433" s="347"/>
      <c r="RBN1433" s="347"/>
      <c r="RBO1433" s="347"/>
      <c r="RBP1433" s="347"/>
      <c r="RBQ1433" s="347"/>
      <c r="RBR1433" s="347"/>
      <c r="RBS1433" s="347"/>
      <c r="RBT1433" s="347"/>
      <c r="RBU1433" s="347"/>
      <c r="RBV1433" s="347"/>
      <c r="RBW1433" s="347"/>
      <c r="RBX1433" s="347"/>
      <c r="RBY1433" s="347"/>
      <c r="RBZ1433" s="347"/>
      <c r="RCA1433" s="347"/>
      <c r="RCB1433" s="347"/>
      <c r="RCC1433" s="347"/>
      <c r="RCD1433" s="347"/>
      <c r="RCE1433" s="347"/>
      <c r="RCF1433" s="347"/>
      <c r="RCG1433" s="347"/>
      <c r="RCH1433" s="347"/>
      <c r="RCI1433" s="347"/>
      <c r="RCJ1433" s="347"/>
      <c r="RCK1433" s="347"/>
      <c r="RCL1433" s="347"/>
      <c r="RCM1433" s="347"/>
      <c r="RCN1433" s="347"/>
      <c r="RCO1433" s="347"/>
      <c r="RCP1433" s="347"/>
      <c r="RCQ1433" s="347"/>
      <c r="RCR1433" s="347"/>
      <c r="RCS1433" s="347"/>
      <c r="RCT1433" s="347"/>
      <c r="RCU1433" s="347"/>
      <c r="RCV1433" s="347"/>
      <c r="RCW1433" s="347"/>
      <c r="RCX1433" s="347"/>
      <c r="RCY1433" s="347"/>
      <c r="RCZ1433" s="347"/>
      <c r="RDA1433" s="347"/>
      <c r="RDB1433" s="347"/>
      <c r="RDC1433" s="347"/>
      <c r="RDD1433" s="347"/>
      <c r="RDE1433" s="347"/>
      <c r="RDF1433" s="347"/>
      <c r="RDG1433" s="347"/>
      <c r="RDH1433" s="347"/>
      <c r="RDI1433" s="347"/>
      <c r="RDJ1433" s="347"/>
      <c r="RDK1433" s="347"/>
      <c r="RDL1433" s="347"/>
      <c r="RDM1433" s="347"/>
      <c r="RDN1433" s="347"/>
      <c r="RDO1433" s="347"/>
      <c r="RDP1433" s="347"/>
      <c r="RDQ1433" s="347"/>
      <c r="RDR1433" s="347"/>
      <c r="RDS1433" s="347"/>
      <c r="RDT1433" s="347"/>
      <c r="RDU1433" s="347"/>
      <c r="RDV1433" s="347"/>
      <c r="RDW1433" s="347"/>
      <c r="RDX1433" s="347"/>
      <c r="RDY1433" s="347"/>
      <c r="RDZ1433" s="347"/>
      <c r="REA1433" s="347"/>
      <c r="REB1433" s="347"/>
      <c r="REC1433" s="347"/>
      <c r="RED1433" s="347"/>
      <c r="REE1433" s="347"/>
      <c r="REF1433" s="347"/>
      <c r="REG1433" s="347"/>
      <c r="REH1433" s="347"/>
      <c r="REI1433" s="347"/>
      <c r="REJ1433" s="347"/>
      <c r="REK1433" s="347"/>
      <c r="REL1433" s="347"/>
      <c r="REM1433" s="347"/>
      <c r="REN1433" s="347"/>
      <c r="REO1433" s="347"/>
      <c r="REP1433" s="347"/>
      <c r="REQ1433" s="347"/>
      <c r="RER1433" s="347"/>
      <c r="RES1433" s="347"/>
      <c r="RET1433" s="347"/>
      <c r="REU1433" s="347"/>
      <c r="REV1433" s="347"/>
      <c r="REW1433" s="347"/>
      <c r="REX1433" s="347"/>
      <c r="REY1433" s="347"/>
      <c r="REZ1433" s="347"/>
      <c r="RFA1433" s="347"/>
      <c r="RFB1433" s="347"/>
      <c r="RFC1433" s="347"/>
      <c r="RFD1433" s="347"/>
      <c r="RFE1433" s="347"/>
      <c r="RFF1433" s="347"/>
      <c r="RFG1433" s="347"/>
      <c r="RFH1433" s="347"/>
      <c r="RFI1433" s="347"/>
      <c r="RFJ1433" s="347"/>
      <c r="RFK1433" s="347"/>
      <c r="RFL1433" s="347"/>
      <c r="RFM1433" s="347"/>
      <c r="RFN1433" s="347"/>
      <c r="RFO1433" s="347"/>
      <c r="RFP1433" s="347"/>
      <c r="RFQ1433" s="347"/>
      <c r="RFR1433" s="347"/>
      <c r="RFS1433" s="347"/>
      <c r="RFT1433" s="347"/>
      <c r="RFU1433" s="347"/>
      <c r="RFV1433" s="347"/>
      <c r="RFW1433" s="347"/>
      <c r="RFX1433" s="347"/>
      <c r="RFY1433" s="347"/>
      <c r="RFZ1433" s="347"/>
      <c r="RGA1433" s="347"/>
      <c r="RGB1433" s="347"/>
      <c r="RGC1433" s="347"/>
      <c r="RGD1433" s="347"/>
      <c r="RGE1433" s="347"/>
      <c r="RGF1433" s="347"/>
      <c r="RGG1433" s="347"/>
      <c r="RGH1433" s="347"/>
      <c r="RGI1433" s="347"/>
      <c r="RGJ1433" s="347"/>
      <c r="RGK1433" s="347"/>
      <c r="RGL1433" s="347"/>
      <c r="RGM1433" s="347"/>
      <c r="RGN1433" s="347"/>
      <c r="RGO1433" s="347"/>
      <c r="RGP1433" s="347"/>
      <c r="RGQ1433" s="347"/>
      <c r="RGR1433" s="347"/>
      <c r="RGS1433" s="347"/>
      <c r="RGT1433" s="347"/>
      <c r="RGU1433" s="347"/>
      <c r="RGV1433" s="347"/>
      <c r="RGW1433" s="347"/>
      <c r="RGX1433" s="347"/>
      <c r="RGY1433" s="347"/>
      <c r="RGZ1433" s="347"/>
      <c r="RHA1433" s="347"/>
      <c r="RHB1433" s="347"/>
      <c r="RHC1433" s="347"/>
      <c r="RHD1433" s="347"/>
      <c r="RHE1433" s="347"/>
      <c r="RHF1433" s="347"/>
      <c r="RHG1433" s="347"/>
      <c r="RHH1433" s="347"/>
      <c r="RHI1433" s="347"/>
      <c r="RHJ1433" s="347"/>
      <c r="RHK1433" s="347"/>
      <c r="RHL1433" s="347"/>
      <c r="RHM1433" s="347"/>
      <c r="RHN1433" s="347"/>
      <c r="RHO1433" s="347"/>
      <c r="RHP1433" s="347"/>
      <c r="RHQ1433" s="347"/>
      <c r="RHR1433" s="347"/>
      <c r="RHS1433" s="347"/>
      <c r="RHT1433" s="347"/>
      <c r="RHU1433" s="347"/>
      <c r="RHV1433" s="347"/>
      <c r="RHW1433" s="347"/>
      <c r="RHX1433" s="347"/>
      <c r="RHY1433" s="347"/>
      <c r="RHZ1433" s="347"/>
      <c r="RIA1433" s="347"/>
      <c r="RIB1433" s="347"/>
      <c r="RIC1433" s="347"/>
      <c r="RID1433" s="347"/>
      <c r="RIE1433" s="347"/>
      <c r="RIF1433" s="347"/>
      <c r="RIG1433" s="347"/>
      <c r="RIH1433" s="347"/>
      <c r="RII1433" s="347"/>
      <c r="RIJ1433" s="347"/>
      <c r="RIK1433" s="347"/>
      <c r="RIL1433" s="347"/>
      <c r="RIM1433" s="347"/>
      <c r="RIN1433" s="347"/>
      <c r="RIO1433" s="347"/>
      <c r="RIP1433" s="347"/>
      <c r="RIQ1433" s="347"/>
      <c r="RIR1433" s="347"/>
      <c r="RIS1433" s="347"/>
      <c r="RIT1433" s="347"/>
      <c r="RIU1433" s="347"/>
      <c r="RIV1433" s="347"/>
      <c r="RIW1433" s="347"/>
      <c r="RIX1433" s="347"/>
      <c r="RIY1433" s="347"/>
      <c r="RIZ1433" s="347"/>
      <c r="RJA1433" s="347"/>
      <c r="RJB1433" s="347"/>
      <c r="RJC1433" s="347"/>
      <c r="RJD1433" s="347"/>
      <c r="RJE1433" s="347"/>
      <c r="RJF1433" s="347"/>
      <c r="RJG1433" s="347"/>
      <c r="RJH1433" s="347"/>
      <c r="RJI1433" s="347"/>
      <c r="RJJ1433" s="347"/>
      <c r="RJK1433" s="347"/>
      <c r="RJL1433" s="347"/>
      <c r="RJM1433" s="347"/>
      <c r="RJN1433" s="347"/>
      <c r="RJO1433" s="347"/>
      <c r="RJP1433" s="347"/>
      <c r="RJQ1433" s="347"/>
      <c r="RJR1433" s="347"/>
      <c r="RJS1433" s="347"/>
      <c r="RJT1433" s="347"/>
      <c r="RJU1433" s="347"/>
      <c r="RJV1433" s="347"/>
      <c r="RJW1433" s="347"/>
      <c r="RJX1433" s="347"/>
      <c r="RJY1433" s="347"/>
      <c r="RJZ1433" s="347"/>
      <c r="RKA1433" s="347"/>
      <c r="RKB1433" s="347"/>
      <c r="RKC1433" s="347"/>
      <c r="RKD1433" s="347"/>
      <c r="RKE1433" s="347"/>
      <c r="RKF1433" s="347"/>
      <c r="RKG1433" s="347"/>
      <c r="RKH1433" s="347"/>
      <c r="RKI1433" s="347"/>
      <c r="RKJ1433" s="347"/>
      <c r="RKK1433" s="347"/>
      <c r="RKL1433" s="347"/>
      <c r="RKM1433" s="347"/>
      <c r="RKN1433" s="347"/>
      <c r="RKO1433" s="347"/>
      <c r="RKP1433" s="347"/>
      <c r="RKQ1433" s="347"/>
      <c r="RKR1433" s="347"/>
      <c r="RKS1433" s="347"/>
      <c r="RKT1433" s="347"/>
      <c r="RKU1433" s="347"/>
      <c r="RKV1433" s="347"/>
      <c r="RKW1433" s="347"/>
      <c r="RKX1433" s="347"/>
      <c r="RKY1433" s="347"/>
      <c r="RKZ1433" s="347"/>
      <c r="RLA1433" s="347"/>
      <c r="RLB1433" s="347"/>
      <c r="RLC1433" s="347"/>
      <c r="RLD1433" s="347"/>
      <c r="RLE1433" s="347"/>
      <c r="RLF1433" s="347"/>
      <c r="RLG1433" s="347"/>
      <c r="RLH1433" s="347"/>
      <c r="RLI1433" s="347"/>
      <c r="RLJ1433" s="347"/>
      <c r="RLK1433" s="347"/>
      <c r="RLL1433" s="347"/>
      <c r="RLM1433" s="347"/>
      <c r="RLN1433" s="347"/>
      <c r="RLO1433" s="347"/>
      <c r="RLP1433" s="347"/>
      <c r="RLQ1433" s="347"/>
      <c r="RLR1433" s="347"/>
      <c r="RLS1433" s="347"/>
      <c r="RLT1433" s="347"/>
      <c r="RLU1433" s="347"/>
      <c r="RLV1433" s="347"/>
      <c r="RLW1433" s="347"/>
      <c r="RLX1433" s="347"/>
      <c r="RLY1433" s="347"/>
      <c r="RLZ1433" s="347"/>
      <c r="RMA1433" s="347"/>
      <c r="RMB1433" s="347"/>
      <c r="RMC1433" s="347"/>
      <c r="RMD1433" s="347"/>
      <c r="RME1433" s="347"/>
      <c r="RMF1433" s="347"/>
      <c r="RMG1433" s="347"/>
      <c r="RMH1433" s="347"/>
      <c r="RMI1433" s="347"/>
      <c r="RMJ1433" s="347"/>
      <c r="RMK1433" s="347"/>
      <c r="RML1433" s="347"/>
      <c r="RMM1433" s="347"/>
      <c r="RMN1433" s="347"/>
      <c r="RMO1433" s="347"/>
      <c r="RMP1433" s="347"/>
      <c r="RMQ1433" s="347"/>
      <c r="RMR1433" s="347"/>
      <c r="RMS1433" s="347"/>
      <c r="RMT1433" s="347"/>
      <c r="RMU1433" s="347"/>
      <c r="RMV1433" s="347"/>
      <c r="RMW1433" s="347"/>
      <c r="RMX1433" s="347"/>
      <c r="RMY1433" s="347"/>
      <c r="RMZ1433" s="347"/>
      <c r="RNA1433" s="347"/>
      <c r="RNB1433" s="347"/>
      <c r="RNC1433" s="347"/>
      <c r="RND1433" s="347"/>
      <c r="RNE1433" s="347"/>
      <c r="RNF1433" s="347"/>
      <c r="RNG1433" s="347"/>
      <c r="RNH1433" s="347"/>
      <c r="RNI1433" s="347"/>
      <c r="RNJ1433" s="347"/>
      <c r="RNK1433" s="347"/>
      <c r="RNL1433" s="347"/>
      <c r="RNM1433" s="347"/>
      <c r="RNN1433" s="347"/>
      <c r="RNO1433" s="347"/>
      <c r="RNP1433" s="347"/>
      <c r="RNQ1433" s="347"/>
      <c r="RNR1433" s="347"/>
      <c r="RNS1433" s="347"/>
      <c r="RNT1433" s="347"/>
      <c r="RNU1433" s="347"/>
      <c r="RNV1433" s="347"/>
      <c r="RNW1433" s="347"/>
      <c r="RNX1433" s="347"/>
      <c r="RNY1433" s="347"/>
      <c r="RNZ1433" s="347"/>
      <c r="ROA1433" s="347"/>
      <c r="ROB1433" s="347"/>
      <c r="ROC1433" s="347"/>
      <c r="ROD1433" s="347"/>
      <c r="ROE1433" s="347"/>
      <c r="ROF1433" s="347"/>
      <c r="ROG1433" s="347"/>
      <c r="ROH1433" s="347"/>
      <c r="ROI1433" s="347"/>
      <c r="ROJ1433" s="347"/>
      <c r="ROK1433" s="347"/>
      <c r="ROL1433" s="347"/>
      <c r="ROM1433" s="347"/>
      <c r="RON1433" s="347"/>
      <c r="ROO1433" s="347"/>
      <c r="ROP1433" s="347"/>
      <c r="ROQ1433" s="347"/>
      <c r="ROR1433" s="347"/>
      <c r="ROS1433" s="347"/>
      <c r="ROT1433" s="347"/>
      <c r="ROU1433" s="347"/>
      <c r="ROV1433" s="347"/>
      <c r="ROW1433" s="347"/>
      <c r="ROX1433" s="347"/>
      <c r="ROY1433" s="347"/>
      <c r="ROZ1433" s="347"/>
      <c r="RPA1433" s="347"/>
      <c r="RPB1433" s="347"/>
      <c r="RPC1433" s="347"/>
      <c r="RPD1433" s="347"/>
      <c r="RPE1433" s="347"/>
      <c r="RPF1433" s="347"/>
      <c r="RPG1433" s="347"/>
      <c r="RPH1433" s="347"/>
      <c r="RPI1433" s="347"/>
      <c r="RPJ1433" s="347"/>
      <c r="RPK1433" s="347"/>
      <c r="RPL1433" s="347"/>
      <c r="RPM1433" s="347"/>
      <c r="RPN1433" s="347"/>
      <c r="RPO1433" s="347"/>
      <c r="RPP1433" s="347"/>
      <c r="RPQ1433" s="347"/>
      <c r="RPR1433" s="347"/>
      <c r="RPS1433" s="347"/>
      <c r="RPT1433" s="347"/>
      <c r="RPU1433" s="347"/>
      <c r="RPV1433" s="347"/>
      <c r="RPW1433" s="347"/>
      <c r="RPX1433" s="347"/>
      <c r="RPY1433" s="347"/>
      <c r="RPZ1433" s="347"/>
      <c r="RQA1433" s="347"/>
      <c r="RQB1433" s="347"/>
      <c r="RQC1433" s="347"/>
      <c r="RQD1433" s="347"/>
      <c r="RQE1433" s="347"/>
      <c r="RQF1433" s="347"/>
      <c r="RQG1433" s="347"/>
      <c r="RQH1433" s="347"/>
      <c r="RQI1433" s="347"/>
      <c r="RQJ1433" s="347"/>
      <c r="RQK1433" s="347"/>
      <c r="RQL1433" s="347"/>
      <c r="RQM1433" s="347"/>
      <c r="RQN1433" s="347"/>
      <c r="RQO1433" s="347"/>
      <c r="RQP1433" s="347"/>
      <c r="RQQ1433" s="347"/>
      <c r="RQR1433" s="347"/>
      <c r="RQS1433" s="347"/>
      <c r="RQT1433" s="347"/>
      <c r="RQU1433" s="347"/>
      <c r="RQV1433" s="347"/>
      <c r="RQW1433" s="347"/>
      <c r="RQX1433" s="347"/>
      <c r="RQY1433" s="347"/>
      <c r="RQZ1433" s="347"/>
      <c r="RRA1433" s="347"/>
      <c r="RRB1433" s="347"/>
      <c r="RRC1433" s="347"/>
      <c r="RRD1433" s="347"/>
      <c r="RRE1433" s="347"/>
      <c r="RRF1433" s="347"/>
      <c r="RRG1433" s="347"/>
      <c r="RRH1433" s="347"/>
      <c r="RRI1433" s="347"/>
      <c r="RRJ1433" s="347"/>
      <c r="RRK1433" s="347"/>
      <c r="RRL1433" s="347"/>
      <c r="RRM1433" s="347"/>
      <c r="RRN1433" s="347"/>
      <c r="RRO1433" s="347"/>
      <c r="RRP1433" s="347"/>
      <c r="RRQ1433" s="347"/>
      <c r="RRR1433" s="347"/>
      <c r="RRS1433" s="347"/>
      <c r="RRT1433" s="347"/>
      <c r="RRU1433" s="347"/>
      <c r="RRV1433" s="347"/>
      <c r="RRW1433" s="347"/>
      <c r="RRX1433" s="347"/>
      <c r="RRY1433" s="347"/>
      <c r="RRZ1433" s="347"/>
      <c r="RSA1433" s="347"/>
      <c r="RSB1433" s="347"/>
      <c r="RSC1433" s="347"/>
      <c r="RSD1433" s="347"/>
      <c r="RSE1433" s="347"/>
      <c r="RSF1433" s="347"/>
      <c r="RSG1433" s="347"/>
      <c r="RSH1433" s="347"/>
      <c r="RSI1433" s="347"/>
      <c r="RSJ1433" s="347"/>
      <c r="RSK1433" s="347"/>
      <c r="RSL1433" s="347"/>
      <c r="RSM1433" s="347"/>
      <c r="RSN1433" s="347"/>
      <c r="RSO1433" s="347"/>
      <c r="RSP1433" s="347"/>
      <c r="RSQ1433" s="347"/>
      <c r="RSR1433" s="347"/>
      <c r="RSS1433" s="347"/>
      <c r="RST1433" s="347"/>
      <c r="RSU1433" s="347"/>
      <c r="RSV1433" s="347"/>
      <c r="RSW1433" s="347"/>
      <c r="RSX1433" s="347"/>
      <c r="RSY1433" s="347"/>
      <c r="RSZ1433" s="347"/>
      <c r="RTA1433" s="347"/>
      <c r="RTB1433" s="347"/>
      <c r="RTC1433" s="347"/>
      <c r="RTD1433" s="347"/>
      <c r="RTE1433" s="347"/>
      <c r="RTF1433" s="347"/>
      <c r="RTG1433" s="347"/>
      <c r="RTH1433" s="347"/>
      <c r="RTI1433" s="347"/>
      <c r="RTJ1433" s="347"/>
      <c r="RTK1433" s="347"/>
      <c r="RTL1433" s="347"/>
      <c r="RTM1433" s="347"/>
      <c r="RTN1433" s="347"/>
      <c r="RTO1433" s="347"/>
      <c r="RTP1433" s="347"/>
      <c r="RTQ1433" s="347"/>
      <c r="RTR1433" s="347"/>
      <c r="RTS1433" s="347"/>
      <c r="RTT1433" s="347"/>
      <c r="RTU1433" s="347"/>
      <c r="RTV1433" s="347"/>
      <c r="RTW1433" s="347"/>
      <c r="RTX1433" s="347"/>
      <c r="RTY1433" s="347"/>
      <c r="RTZ1433" s="347"/>
      <c r="RUA1433" s="347"/>
      <c r="RUB1433" s="347"/>
      <c r="RUC1433" s="347"/>
      <c r="RUD1433" s="347"/>
      <c r="RUE1433" s="347"/>
      <c r="RUF1433" s="347"/>
      <c r="RUG1433" s="347"/>
      <c r="RUH1433" s="347"/>
      <c r="RUI1433" s="347"/>
      <c r="RUJ1433" s="347"/>
      <c r="RUK1433" s="347"/>
      <c r="RUL1433" s="347"/>
      <c r="RUM1433" s="347"/>
      <c r="RUN1433" s="347"/>
      <c r="RUO1433" s="347"/>
      <c r="RUP1433" s="347"/>
      <c r="RUQ1433" s="347"/>
      <c r="RUR1433" s="347"/>
      <c r="RUS1433" s="347"/>
      <c r="RUT1433" s="347"/>
      <c r="RUU1433" s="347"/>
      <c r="RUV1433" s="347"/>
      <c r="RUW1433" s="347"/>
      <c r="RUX1433" s="347"/>
      <c r="RUY1433" s="347"/>
      <c r="RUZ1433" s="347"/>
      <c r="RVA1433" s="347"/>
      <c r="RVB1433" s="347"/>
      <c r="RVC1433" s="347"/>
      <c r="RVD1433" s="347"/>
      <c r="RVE1433" s="347"/>
      <c r="RVF1433" s="347"/>
      <c r="RVG1433" s="347"/>
      <c r="RVH1433" s="347"/>
      <c r="RVI1433" s="347"/>
      <c r="RVJ1433" s="347"/>
      <c r="RVK1433" s="347"/>
      <c r="RVL1433" s="347"/>
      <c r="RVM1433" s="347"/>
      <c r="RVN1433" s="347"/>
      <c r="RVO1433" s="347"/>
      <c r="RVP1433" s="347"/>
      <c r="RVQ1433" s="347"/>
      <c r="RVR1433" s="347"/>
      <c r="RVS1433" s="347"/>
      <c r="RVT1433" s="347"/>
      <c r="RVU1433" s="347"/>
      <c r="RVV1433" s="347"/>
      <c r="RVW1433" s="347"/>
      <c r="RVX1433" s="347"/>
      <c r="RVY1433" s="347"/>
      <c r="RVZ1433" s="347"/>
      <c r="RWA1433" s="347"/>
      <c r="RWB1433" s="347"/>
      <c r="RWC1433" s="347"/>
      <c r="RWD1433" s="347"/>
      <c r="RWE1433" s="347"/>
      <c r="RWF1433" s="347"/>
      <c r="RWG1433" s="347"/>
      <c r="RWH1433" s="347"/>
      <c r="RWI1433" s="347"/>
      <c r="RWJ1433" s="347"/>
      <c r="RWK1433" s="347"/>
      <c r="RWL1433" s="347"/>
      <c r="RWM1433" s="347"/>
      <c r="RWN1433" s="347"/>
      <c r="RWO1433" s="347"/>
      <c r="RWP1433" s="347"/>
      <c r="RWQ1433" s="347"/>
      <c r="RWR1433" s="347"/>
      <c r="RWS1433" s="347"/>
      <c r="RWT1433" s="347"/>
      <c r="RWU1433" s="347"/>
      <c r="RWV1433" s="347"/>
      <c r="RWW1433" s="347"/>
      <c r="RWX1433" s="347"/>
      <c r="RWY1433" s="347"/>
      <c r="RWZ1433" s="347"/>
      <c r="RXA1433" s="347"/>
      <c r="RXB1433" s="347"/>
      <c r="RXC1433" s="347"/>
      <c r="RXD1433" s="347"/>
      <c r="RXE1433" s="347"/>
      <c r="RXF1433" s="347"/>
      <c r="RXG1433" s="347"/>
      <c r="RXH1433" s="347"/>
      <c r="RXI1433" s="347"/>
      <c r="RXJ1433" s="347"/>
      <c r="RXK1433" s="347"/>
      <c r="RXL1433" s="347"/>
      <c r="RXM1433" s="347"/>
      <c r="RXN1433" s="347"/>
      <c r="RXO1433" s="347"/>
      <c r="RXP1433" s="347"/>
      <c r="RXQ1433" s="347"/>
      <c r="RXR1433" s="347"/>
      <c r="RXS1433" s="347"/>
      <c r="RXT1433" s="347"/>
      <c r="RXU1433" s="347"/>
      <c r="RXV1433" s="347"/>
      <c r="RXW1433" s="347"/>
      <c r="RXX1433" s="347"/>
      <c r="RXY1433" s="347"/>
      <c r="RXZ1433" s="347"/>
      <c r="RYA1433" s="347"/>
      <c r="RYB1433" s="347"/>
      <c r="RYC1433" s="347"/>
      <c r="RYD1433" s="347"/>
      <c r="RYE1433" s="347"/>
      <c r="RYF1433" s="347"/>
      <c r="RYG1433" s="347"/>
      <c r="RYH1433" s="347"/>
      <c r="RYI1433" s="347"/>
      <c r="RYJ1433" s="347"/>
      <c r="RYK1433" s="347"/>
      <c r="RYL1433" s="347"/>
      <c r="RYM1433" s="347"/>
      <c r="RYN1433" s="347"/>
      <c r="RYO1433" s="347"/>
      <c r="RYP1433" s="347"/>
      <c r="RYQ1433" s="347"/>
      <c r="RYR1433" s="347"/>
      <c r="RYS1433" s="347"/>
      <c r="RYT1433" s="347"/>
      <c r="RYU1433" s="347"/>
      <c r="RYV1433" s="347"/>
      <c r="RYW1433" s="347"/>
      <c r="RYX1433" s="347"/>
      <c r="RYY1433" s="347"/>
      <c r="RYZ1433" s="347"/>
      <c r="RZA1433" s="347"/>
      <c r="RZB1433" s="347"/>
      <c r="RZC1433" s="347"/>
      <c r="RZD1433" s="347"/>
      <c r="RZE1433" s="347"/>
      <c r="RZF1433" s="347"/>
      <c r="RZG1433" s="347"/>
      <c r="RZH1433" s="347"/>
      <c r="RZI1433" s="347"/>
      <c r="RZJ1433" s="347"/>
      <c r="RZK1433" s="347"/>
      <c r="RZL1433" s="347"/>
      <c r="RZM1433" s="347"/>
      <c r="RZN1433" s="347"/>
      <c r="RZO1433" s="347"/>
      <c r="RZP1433" s="347"/>
      <c r="RZQ1433" s="347"/>
      <c r="RZR1433" s="347"/>
      <c r="RZS1433" s="347"/>
      <c r="RZT1433" s="347"/>
      <c r="RZU1433" s="347"/>
      <c r="RZV1433" s="347"/>
      <c r="RZW1433" s="347"/>
      <c r="RZX1433" s="347"/>
      <c r="RZY1433" s="347"/>
      <c r="RZZ1433" s="347"/>
      <c r="SAA1433" s="347"/>
      <c r="SAB1433" s="347"/>
      <c r="SAC1433" s="347"/>
      <c r="SAD1433" s="347"/>
      <c r="SAE1433" s="347"/>
      <c r="SAF1433" s="347"/>
      <c r="SAG1433" s="347"/>
      <c r="SAH1433" s="347"/>
      <c r="SAI1433" s="347"/>
      <c r="SAJ1433" s="347"/>
      <c r="SAK1433" s="347"/>
      <c r="SAL1433" s="347"/>
      <c r="SAM1433" s="347"/>
      <c r="SAN1433" s="347"/>
      <c r="SAO1433" s="347"/>
      <c r="SAP1433" s="347"/>
      <c r="SAQ1433" s="347"/>
      <c r="SAR1433" s="347"/>
      <c r="SAS1433" s="347"/>
      <c r="SAT1433" s="347"/>
      <c r="SAU1433" s="347"/>
      <c r="SAV1433" s="347"/>
      <c r="SAW1433" s="347"/>
      <c r="SAX1433" s="347"/>
      <c r="SAY1433" s="347"/>
      <c r="SAZ1433" s="347"/>
      <c r="SBA1433" s="347"/>
      <c r="SBB1433" s="347"/>
      <c r="SBC1433" s="347"/>
      <c r="SBD1433" s="347"/>
      <c r="SBE1433" s="347"/>
      <c r="SBF1433" s="347"/>
      <c r="SBG1433" s="347"/>
      <c r="SBH1433" s="347"/>
      <c r="SBI1433" s="347"/>
      <c r="SBJ1433" s="347"/>
      <c r="SBK1433" s="347"/>
      <c r="SBL1433" s="347"/>
      <c r="SBM1433" s="347"/>
      <c r="SBN1433" s="347"/>
      <c r="SBO1433" s="347"/>
      <c r="SBP1433" s="347"/>
      <c r="SBQ1433" s="347"/>
      <c r="SBR1433" s="347"/>
      <c r="SBS1433" s="347"/>
      <c r="SBT1433" s="347"/>
      <c r="SBU1433" s="347"/>
      <c r="SBV1433" s="347"/>
      <c r="SBW1433" s="347"/>
      <c r="SBX1433" s="347"/>
      <c r="SBY1433" s="347"/>
      <c r="SBZ1433" s="347"/>
      <c r="SCA1433" s="347"/>
      <c r="SCB1433" s="347"/>
      <c r="SCC1433" s="347"/>
      <c r="SCD1433" s="347"/>
      <c r="SCE1433" s="347"/>
      <c r="SCF1433" s="347"/>
      <c r="SCG1433" s="347"/>
      <c r="SCH1433" s="347"/>
      <c r="SCI1433" s="347"/>
      <c r="SCJ1433" s="347"/>
      <c r="SCK1433" s="347"/>
      <c r="SCL1433" s="347"/>
      <c r="SCM1433" s="347"/>
      <c r="SCN1433" s="347"/>
      <c r="SCO1433" s="347"/>
      <c r="SCP1433" s="347"/>
      <c r="SCQ1433" s="347"/>
      <c r="SCR1433" s="347"/>
      <c r="SCS1433" s="347"/>
      <c r="SCT1433" s="347"/>
      <c r="SCU1433" s="347"/>
      <c r="SCV1433" s="347"/>
      <c r="SCW1433" s="347"/>
      <c r="SCX1433" s="347"/>
      <c r="SCY1433" s="347"/>
      <c r="SCZ1433" s="347"/>
      <c r="SDA1433" s="347"/>
      <c r="SDB1433" s="347"/>
      <c r="SDC1433" s="347"/>
      <c r="SDD1433" s="347"/>
      <c r="SDE1433" s="347"/>
      <c r="SDF1433" s="347"/>
      <c r="SDG1433" s="347"/>
      <c r="SDH1433" s="347"/>
      <c r="SDI1433" s="347"/>
      <c r="SDJ1433" s="347"/>
      <c r="SDK1433" s="347"/>
      <c r="SDL1433" s="347"/>
      <c r="SDM1433" s="347"/>
      <c r="SDN1433" s="347"/>
      <c r="SDO1433" s="347"/>
      <c r="SDP1433" s="347"/>
      <c r="SDQ1433" s="347"/>
      <c r="SDR1433" s="347"/>
      <c r="SDS1433" s="347"/>
      <c r="SDT1433" s="347"/>
      <c r="SDU1433" s="347"/>
      <c r="SDV1433" s="347"/>
      <c r="SDW1433" s="347"/>
      <c r="SDX1433" s="347"/>
      <c r="SDY1433" s="347"/>
      <c r="SDZ1433" s="347"/>
      <c r="SEA1433" s="347"/>
      <c r="SEB1433" s="347"/>
      <c r="SEC1433" s="347"/>
      <c r="SED1433" s="347"/>
      <c r="SEE1433" s="347"/>
      <c r="SEF1433" s="347"/>
      <c r="SEG1433" s="347"/>
      <c r="SEH1433" s="347"/>
      <c r="SEI1433" s="347"/>
      <c r="SEJ1433" s="347"/>
      <c r="SEK1433" s="347"/>
      <c r="SEL1433" s="347"/>
      <c r="SEM1433" s="347"/>
      <c r="SEN1433" s="347"/>
      <c r="SEO1433" s="347"/>
      <c r="SEP1433" s="347"/>
      <c r="SEQ1433" s="347"/>
      <c r="SER1433" s="347"/>
      <c r="SES1433" s="347"/>
      <c r="SET1433" s="347"/>
      <c r="SEU1433" s="347"/>
      <c r="SEV1433" s="347"/>
      <c r="SEW1433" s="347"/>
      <c r="SEX1433" s="347"/>
      <c r="SEY1433" s="347"/>
      <c r="SEZ1433" s="347"/>
      <c r="SFA1433" s="347"/>
      <c r="SFB1433" s="347"/>
      <c r="SFC1433" s="347"/>
      <c r="SFD1433" s="347"/>
      <c r="SFE1433" s="347"/>
      <c r="SFF1433" s="347"/>
      <c r="SFG1433" s="347"/>
      <c r="SFH1433" s="347"/>
      <c r="SFI1433" s="347"/>
      <c r="SFJ1433" s="347"/>
      <c r="SFK1433" s="347"/>
      <c r="SFL1433" s="347"/>
      <c r="SFM1433" s="347"/>
      <c r="SFN1433" s="347"/>
      <c r="SFO1433" s="347"/>
      <c r="SFP1433" s="347"/>
      <c r="SFQ1433" s="347"/>
      <c r="SFR1433" s="347"/>
      <c r="SFS1433" s="347"/>
      <c r="SFT1433" s="347"/>
      <c r="SFU1433" s="347"/>
      <c r="SFV1433" s="347"/>
      <c r="SFW1433" s="347"/>
      <c r="SFX1433" s="347"/>
      <c r="SFY1433" s="347"/>
      <c r="SFZ1433" s="347"/>
      <c r="SGA1433" s="347"/>
      <c r="SGB1433" s="347"/>
      <c r="SGC1433" s="347"/>
      <c r="SGD1433" s="347"/>
      <c r="SGE1433" s="347"/>
      <c r="SGF1433" s="347"/>
      <c r="SGG1433" s="347"/>
      <c r="SGH1433" s="347"/>
      <c r="SGI1433" s="347"/>
      <c r="SGJ1433" s="347"/>
      <c r="SGK1433" s="347"/>
      <c r="SGL1433" s="347"/>
      <c r="SGM1433" s="347"/>
      <c r="SGN1433" s="347"/>
      <c r="SGO1433" s="347"/>
      <c r="SGP1433" s="347"/>
      <c r="SGQ1433" s="347"/>
      <c r="SGR1433" s="347"/>
      <c r="SGS1433" s="347"/>
      <c r="SGT1433" s="347"/>
      <c r="SGU1433" s="347"/>
      <c r="SGV1433" s="347"/>
      <c r="SGW1433" s="347"/>
      <c r="SGX1433" s="347"/>
      <c r="SGY1433" s="347"/>
      <c r="SGZ1433" s="347"/>
      <c r="SHA1433" s="347"/>
      <c r="SHB1433" s="347"/>
      <c r="SHC1433" s="347"/>
      <c r="SHD1433" s="347"/>
      <c r="SHE1433" s="347"/>
      <c r="SHF1433" s="347"/>
      <c r="SHG1433" s="347"/>
      <c r="SHH1433" s="347"/>
      <c r="SHI1433" s="347"/>
      <c r="SHJ1433" s="347"/>
      <c r="SHK1433" s="347"/>
      <c r="SHL1433" s="347"/>
      <c r="SHM1433" s="347"/>
      <c r="SHN1433" s="347"/>
      <c r="SHO1433" s="347"/>
      <c r="SHP1433" s="347"/>
      <c r="SHQ1433" s="347"/>
      <c r="SHR1433" s="347"/>
      <c r="SHS1433" s="347"/>
      <c r="SHT1433" s="347"/>
      <c r="SHU1433" s="347"/>
      <c r="SHV1433" s="347"/>
      <c r="SHW1433" s="347"/>
      <c r="SHX1433" s="347"/>
      <c r="SHY1433" s="347"/>
      <c r="SHZ1433" s="347"/>
      <c r="SIA1433" s="347"/>
      <c r="SIB1433" s="347"/>
      <c r="SIC1433" s="347"/>
      <c r="SID1433" s="347"/>
      <c r="SIE1433" s="347"/>
      <c r="SIF1433" s="347"/>
      <c r="SIG1433" s="347"/>
      <c r="SIH1433" s="347"/>
      <c r="SII1433" s="347"/>
      <c r="SIJ1433" s="347"/>
      <c r="SIK1433" s="347"/>
      <c r="SIL1433" s="347"/>
      <c r="SIM1433" s="347"/>
      <c r="SIN1433" s="347"/>
      <c r="SIO1433" s="347"/>
      <c r="SIP1433" s="347"/>
      <c r="SIQ1433" s="347"/>
      <c r="SIR1433" s="347"/>
      <c r="SIS1433" s="347"/>
      <c r="SIT1433" s="347"/>
      <c r="SIU1433" s="347"/>
      <c r="SIV1433" s="347"/>
      <c r="SIW1433" s="347"/>
      <c r="SIX1433" s="347"/>
      <c r="SIY1433" s="347"/>
      <c r="SIZ1433" s="347"/>
      <c r="SJA1433" s="347"/>
      <c r="SJB1433" s="347"/>
      <c r="SJC1433" s="347"/>
      <c r="SJD1433" s="347"/>
      <c r="SJE1433" s="347"/>
      <c r="SJF1433" s="347"/>
      <c r="SJG1433" s="347"/>
      <c r="SJH1433" s="347"/>
      <c r="SJI1433" s="347"/>
      <c r="SJJ1433" s="347"/>
      <c r="SJK1433" s="347"/>
      <c r="SJL1433" s="347"/>
      <c r="SJM1433" s="347"/>
      <c r="SJN1433" s="347"/>
      <c r="SJO1433" s="347"/>
      <c r="SJP1433" s="347"/>
      <c r="SJQ1433" s="347"/>
      <c r="SJR1433" s="347"/>
      <c r="SJS1433" s="347"/>
      <c r="SJT1433" s="347"/>
      <c r="SJU1433" s="347"/>
      <c r="SJV1433" s="347"/>
      <c r="SJW1433" s="347"/>
      <c r="SJX1433" s="347"/>
      <c r="SJY1433" s="347"/>
      <c r="SJZ1433" s="347"/>
      <c r="SKA1433" s="347"/>
      <c r="SKB1433" s="347"/>
      <c r="SKC1433" s="347"/>
      <c r="SKD1433" s="347"/>
      <c r="SKE1433" s="347"/>
      <c r="SKF1433" s="347"/>
      <c r="SKG1433" s="347"/>
      <c r="SKH1433" s="347"/>
      <c r="SKI1433" s="347"/>
      <c r="SKJ1433" s="347"/>
      <c r="SKK1433" s="347"/>
      <c r="SKL1433" s="347"/>
      <c r="SKM1433" s="347"/>
      <c r="SKN1433" s="347"/>
      <c r="SKO1433" s="347"/>
      <c r="SKP1433" s="347"/>
      <c r="SKQ1433" s="347"/>
      <c r="SKR1433" s="347"/>
      <c r="SKS1433" s="347"/>
      <c r="SKT1433" s="347"/>
      <c r="SKU1433" s="347"/>
      <c r="SKV1433" s="347"/>
      <c r="SKW1433" s="347"/>
      <c r="SKX1433" s="347"/>
      <c r="SKY1433" s="347"/>
      <c r="SKZ1433" s="347"/>
      <c r="SLA1433" s="347"/>
      <c r="SLB1433" s="347"/>
      <c r="SLC1433" s="347"/>
      <c r="SLD1433" s="347"/>
      <c r="SLE1433" s="347"/>
      <c r="SLF1433" s="347"/>
      <c r="SLG1433" s="347"/>
      <c r="SLH1433" s="347"/>
      <c r="SLI1433" s="347"/>
      <c r="SLJ1433" s="347"/>
      <c r="SLK1433" s="347"/>
      <c r="SLL1433" s="347"/>
      <c r="SLM1433" s="347"/>
      <c r="SLN1433" s="347"/>
      <c r="SLO1433" s="347"/>
      <c r="SLP1433" s="347"/>
      <c r="SLQ1433" s="347"/>
      <c r="SLR1433" s="347"/>
      <c r="SLS1433" s="347"/>
      <c r="SLT1433" s="347"/>
      <c r="SLU1433" s="347"/>
      <c r="SLV1433" s="347"/>
      <c r="SLW1433" s="347"/>
      <c r="SLX1433" s="347"/>
      <c r="SLY1433" s="347"/>
      <c r="SLZ1433" s="347"/>
      <c r="SMA1433" s="347"/>
      <c r="SMB1433" s="347"/>
      <c r="SMC1433" s="347"/>
      <c r="SMD1433" s="347"/>
      <c r="SME1433" s="347"/>
      <c r="SMF1433" s="347"/>
      <c r="SMG1433" s="347"/>
      <c r="SMH1433" s="347"/>
      <c r="SMI1433" s="347"/>
      <c r="SMJ1433" s="347"/>
      <c r="SMK1433" s="347"/>
      <c r="SML1433" s="347"/>
      <c r="SMM1433" s="347"/>
      <c r="SMN1433" s="347"/>
      <c r="SMO1433" s="347"/>
      <c r="SMP1433" s="347"/>
      <c r="SMQ1433" s="347"/>
      <c r="SMR1433" s="347"/>
      <c r="SMS1433" s="347"/>
      <c r="SMT1433" s="347"/>
      <c r="SMU1433" s="347"/>
      <c r="SMV1433" s="347"/>
      <c r="SMW1433" s="347"/>
      <c r="SMX1433" s="347"/>
      <c r="SMY1433" s="347"/>
      <c r="SMZ1433" s="347"/>
      <c r="SNA1433" s="347"/>
      <c r="SNB1433" s="347"/>
      <c r="SNC1433" s="347"/>
      <c r="SND1433" s="347"/>
      <c r="SNE1433" s="347"/>
      <c r="SNF1433" s="347"/>
      <c r="SNG1433" s="347"/>
      <c r="SNH1433" s="347"/>
      <c r="SNI1433" s="347"/>
      <c r="SNJ1433" s="347"/>
      <c r="SNK1433" s="347"/>
      <c r="SNL1433" s="347"/>
      <c r="SNM1433" s="347"/>
      <c r="SNN1433" s="347"/>
      <c r="SNO1433" s="347"/>
      <c r="SNP1433" s="347"/>
      <c r="SNQ1433" s="347"/>
      <c r="SNR1433" s="347"/>
      <c r="SNS1433" s="347"/>
      <c r="SNT1433" s="347"/>
      <c r="SNU1433" s="347"/>
      <c r="SNV1433" s="347"/>
      <c r="SNW1433" s="347"/>
      <c r="SNX1433" s="347"/>
      <c r="SNY1433" s="347"/>
      <c r="SNZ1433" s="347"/>
      <c r="SOA1433" s="347"/>
      <c r="SOB1433" s="347"/>
      <c r="SOC1433" s="347"/>
      <c r="SOD1433" s="347"/>
      <c r="SOE1433" s="347"/>
      <c r="SOF1433" s="347"/>
      <c r="SOG1433" s="347"/>
      <c r="SOH1433" s="347"/>
      <c r="SOI1433" s="347"/>
      <c r="SOJ1433" s="347"/>
      <c r="SOK1433" s="347"/>
      <c r="SOL1433" s="347"/>
      <c r="SOM1433" s="347"/>
      <c r="SON1433" s="347"/>
      <c r="SOO1433" s="347"/>
      <c r="SOP1433" s="347"/>
      <c r="SOQ1433" s="347"/>
      <c r="SOR1433" s="347"/>
      <c r="SOS1433" s="347"/>
      <c r="SOT1433" s="347"/>
      <c r="SOU1433" s="347"/>
      <c r="SOV1433" s="347"/>
      <c r="SOW1433" s="347"/>
      <c r="SOX1433" s="347"/>
      <c r="SOY1433" s="347"/>
      <c r="SOZ1433" s="347"/>
      <c r="SPA1433" s="347"/>
      <c r="SPB1433" s="347"/>
      <c r="SPC1433" s="347"/>
      <c r="SPD1433" s="347"/>
      <c r="SPE1433" s="347"/>
      <c r="SPF1433" s="347"/>
      <c r="SPG1433" s="347"/>
      <c r="SPH1433" s="347"/>
      <c r="SPI1433" s="347"/>
      <c r="SPJ1433" s="347"/>
      <c r="SPK1433" s="347"/>
      <c r="SPL1433" s="347"/>
      <c r="SPM1433" s="347"/>
      <c r="SPN1433" s="347"/>
      <c r="SPO1433" s="347"/>
      <c r="SPP1433" s="347"/>
      <c r="SPQ1433" s="347"/>
      <c r="SPR1433" s="347"/>
      <c r="SPS1433" s="347"/>
      <c r="SPT1433" s="347"/>
      <c r="SPU1433" s="347"/>
      <c r="SPV1433" s="347"/>
      <c r="SPW1433" s="347"/>
      <c r="SPX1433" s="347"/>
      <c r="SPY1433" s="347"/>
      <c r="SPZ1433" s="347"/>
      <c r="SQA1433" s="347"/>
      <c r="SQB1433" s="347"/>
      <c r="SQC1433" s="347"/>
      <c r="SQD1433" s="347"/>
      <c r="SQE1433" s="347"/>
      <c r="SQF1433" s="347"/>
      <c r="SQG1433" s="347"/>
      <c r="SQH1433" s="347"/>
      <c r="SQI1433" s="347"/>
      <c r="SQJ1433" s="347"/>
      <c r="SQK1433" s="347"/>
      <c r="SQL1433" s="347"/>
      <c r="SQM1433" s="347"/>
      <c r="SQN1433" s="347"/>
      <c r="SQO1433" s="347"/>
      <c r="SQP1433" s="347"/>
      <c r="SQQ1433" s="347"/>
      <c r="SQR1433" s="347"/>
      <c r="SQS1433" s="347"/>
      <c r="SQT1433" s="347"/>
      <c r="SQU1433" s="347"/>
      <c r="SQV1433" s="347"/>
      <c r="SQW1433" s="347"/>
      <c r="SQX1433" s="347"/>
      <c r="SQY1433" s="347"/>
      <c r="SQZ1433" s="347"/>
      <c r="SRA1433" s="347"/>
      <c r="SRB1433" s="347"/>
      <c r="SRC1433" s="347"/>
      <c r="SRD1433" s="347"/>
      <c r="SRE1433" s="347"/>
      <c r="SRF1433" s="347"/>
      <c r="SRG1433" s="347"/>
      <c r="SRH1433" s="347"/>
      <c r="SRI1433" s="347"/>
      <c r="SRJ1433" s="347"/>
      <c r="SRK1433" s="347"/>
      <c r="SRL1433" s="347"/>
      <c r="SRM1433" s="347"/>
      <c r="SRN1433" s="347"/>
      <c r="SRO1433" s="347"/>
      <c r="SRP1433" s="347"/>
      <c r="SRQ1433" s="347"/>
      <c r="SRR1433" s="347"/>
      <c r="SRS1433" s="347"/>
      <c r="SRT1433" s="347"/>
      <c r="SRU1433" s="347"/>
      <c r="SRV1433" s="347"/>
      <c r="SRW1433" s="347"/>
      <c r="SRX1433" s="347"/>
      <c r="SRY1433" s="347"/>
      <c r="SRZ1433" s="347"/>
      <c r="SSA1433" s="347"/>
      <c r="SSB1433" s="347"/>
      <c r="SSC1433" s="347"/>
      <c r="SSD1433" s="347"/>
      <c r="SSE1433" s="347"/>
      <c r="SSF1433" s="347"/>
      <c r="SSG1433" s="347"/>
      <c r="SSH1433" s="347"/>
      <c r="SSI1433" s="347"/>
      <c r="SSJ1433" s="347"/>
      <c r="SSK1433" s="347"/>
      <c r="SSL1433" s="347"/>
      <c r="SSM1433" s="347"/>
      <c r="SSN1433" s="347"/>
      <c r="SSO1433" s="347"/>
      <c r="SSP1433" s="347"/>
      <c r="SSQ1433" s="347"/>
      <c r="SSR1433" s="347"/>
      <c r="SSS1433" s="347"/>
      <c r="SST1433" s="347"/>
      <c r="SSU1433" s="347"/>
      <c r="SSV1433" s="347"/>
      <c r="SSW1433" s="347"/>
      <c r="SSX1433" s="347"/>
      <c r="SSY1433" s="347"/>
      <c r="SSZ1433" s="347"/>
      <c r="STA1433" s="347"/>
      <c r="STB1433" s="347"/>
      <c r="STC1433" s="347"/>
      <c r="STD1433" s="347"/>
      <c r="STE1433" s="347"/>
      <c r="STF1433" s="347"/>
      <c r="STG1433" s="347"/>
      <c r="STH1433" s="347"/>
      <c r="STI1433" s="347"/>
      <c r="STJ1433" s="347"/>
      <c r="STK1433" s="347"/>
      <c r="STL1433" s="347"/>
      <c r="STM1433" s="347"/>
      <c r="STN1433" s="347"/>
      <c r="STO1433" s="347"/>
      <c r="STP1433" s="347"/>
      <c r="STQ1433" s="347"/>
      <c r="STR1433" s="347"/>
      <c r="STS1433" s="347"/>
      <c r="STT1433" s="347"/>
      <c r="STU1433" s="347"/>
      <c r="STV1433" s="347"/>
      <c r="STW1433" s="347"/>
      <c r="STX1433" s="347"/>
      <c r="STY1433" s="347"/>
      <c r="STZ1433" s="347"/>
      <c r="SUA1433" s="347"/>
      <c r="SUB1433" s="347"/>
      <c r="SUC1433" s="347"/>
      <c r="SUD1433" s="347"/>
      <c r="SUE1433" s="347"/>
      <c r="SUF1433" s="347"/>
      <c r="SUG1433" s="347"/>
      <c r="SUH1433" s="347"/>
      <c r="SUI1433" s="347"/>
      <c r="SUJ1433" s="347"/>
      <c r="SUK1433" s="347"/>
      <c r="SUL1433" s="347"/>
      <c r="SUM1433" s="347"/>
      <c r="SUN1433" s="347"/>
      <c r="SUO1433" s="347"/>
      <c r="SUP1433" s="347"/>
      <c r="SUQ1433" s="347"/>
      <c r="SUR1433" s="347"/>
      <c r="SUS1433" s="347"/>
      <c r="SUT1433" s="347"/>
      <c r="SUU1433" s="347"/>
      <c r="SUV1433" s="347"/>
      <c r="SUW1433" s="347"/>
      <c r="SUX1433" s="347"/>
      <c r="SUY1433" s="347"/>
      <c r="SUZ1433" s="347"/>
      <c r="SVA1433" s="347"/>
      <c r="SVB1433" s="347"/>
      <c r="SVC1433" s="347"/>
      <c r="SVD1433" s="347"/>
      <c r="SVE1433" s="347"/>
      <c r="SVF1433" s="347"/>
      <c r="SVG1433" s="347"/>
      <c r="SVH1433" s="347"/>
      <c r="SVI1433" s="347"/>
      <c r="SVJ1433" s="347"/>
      <c r="SVK1433" s="347"/>
      <c r="SVL1433" s="347"/>
      <c r="SVM1433" s="347"/>
      <c r="SVN1433" s="347"/>
      <c r="SVO1433" s="347"/>
      <c r="SVP1433" s="347"/>
      <c r="SVQ1433" s="347"/>
      <c r="SVR1433" s="347"/>
      <c r="SVS1433" s="347"/>
      <c r="SVT1433" s="347"/>
      <c r="SVU1433" s="347"/>
      <c r="SVV1433" s="347"/>
      <c r="SVW1433" s="347"/>
      <c r="SVX1433" s="347"/>
      <c r="SVY1433" s="347"/>
      <c r="SVZ1433" s="347"/>
      <c r="SWA1433" s="347"/>
      <c r="SWB1433" s="347"/>
      <c r="SWC1433" s="347"/>
      <c r="SWD1433" s="347"/>
      <c r="SWE1433" s="347"/>
      <c r="SWF1433" s="347"/>
      <c r="SWG1433" s="347"/>
      <c r="SWH1433" s="347"/>
      <c r="SWI1433" s="347"/>
      <c r="SWJ1433" s="347"/>
      <c r="SWK1433" s="347"/>
      <c r="SWL1433" s="347"/>
      <c r="SWM1433" s="347"/>
      <c r="SWN1433" s="347"/>
      <c r="SWO1433" s="347"/>
      <c r="SWP1433" s="347"/>
      <c r="SWQ1433" s="347"/>
      <c r="SWR1433" s="347"/>
      <c r="SWS1433" s="347"/>
      <c r="SWT1433" s="347"/>
      <c r="SWU1433" s="347"/>
      <c r="SWV1433" s="347"/>
      <c r="SWW1433" s="347"/>
      <c r="SWX1433" s="347"/>
      <c r="SWY1433" s="347"/>
      <c r="SWZ1433" s="347"/>
      <c r="SXA1433" s="347"/>
      <c r="SXB1433" s="347"/>
      <c r="SXC1433" s="347"/>
      <c r="SXD1433" s="347"/>
      <c r="SXE1433" s="347"/>
      <c r="SXF1433" s="347"/>
      <c r="SXG1433" s="347"/>
      <c r="SXH1433" s="347"/>
      <c r="SXI1433" s="347"/>
      <c r="SXJ1433" s="347"/>
      <c r="SXK1433" s="347"/>
      <c r="SXL1433" s="347"/>
      <c r="SXM1433" s="347"/>
      <c r="SXN1433" s="347"/>
      <c r="SXO1433" s="347"/>
      <c r="SXP1433" s="347"/>
      <c r="SXQ1433" s="347"/>
      <c r="SXR1433" s="347"/>
      <c r="SXS1433" s="347"/>
      <c r="SXT1433" s="347"/>
      <c r="SXU1433" s="347"/>
      <c r="SXV1433" s="347"/>
      <c r="SXW1433" s="347"/>
      <c r="SXX1433" s="347"/>
      <c r="SXY1433" s="347"/>
      <c r="SXZ1433" s="347"/>
      <c r="SYA1433" s="347"/>
      <c r="SYB1433" s="347"/>
      <c r="SYC1433" s="347"/>
      <c r="SYD1433" s="347"/>
      <c r="SYE1433" s="347"/>
      <c r="SYF1433" s="347"/>
      <c r="SYG1433" s="347"/>
      <c r="SYH1433" s="347"/>
      <c r="SYI1433" s="347"/>
      <c r="SYJ1433" s="347"/>
      <c r="SYK1433" s="347"/>
      <c r="SYL1433" s="347"/>
      <c r="SYM1433" s="347"/>
      <c r="SYN1433" s="347"/>
      <c r="SYO1433" s="347"/>
      <c r="SYP1433" s="347"/>
      <c r="SYQ1433" s="347"/>
      <c r="SYR1433" s="347"/>
      <c r="SYS1433" s="347"/>
      <c r="SYT1433" s="347"/>
      <c r="SYU1433" s="347"/>
      <c r="SYV1433" s="347"/>
      <c r="SYW1433" s="347"/>
      <c r="SYX1433" s="347"/>
      <c r="SYY1433" s="347"/>
      <c r="SYZ1433" s="347"/>
      <c r="SZA1433" s="347"/>
      <c r="SZB1433" s="347"/>
      <c r="SZC1433" s="347"/>
      <c r="SZD1433" s="347"/>
      <c r="SZE1433" s="347"/>
      <c r="SZF1433" s="347"/>
      <c r="SZG1433" s="347"/>
      <c r="SZH1433" s="347"/>
      <c r="SZI1433" s="347"/>
      <c r="SZJ1433" s="347"/>
      <c r="SZK1433" s="347"/>
      <c r="SZL1433" s="347"/>
      <c r="SZM1433" s="347"/>
      <c r="SZN1433" s="347"/>
      <c r="SZO1433" s="347"/>
      <c r="SZP1433" s="347"/>
      <c r="SZQ1433" s="347"/>
      <c r="SZR1433" s="347"/>
      <c r="SZS1433" s="347"/>
      <c r="SZT1433" s="347"/>
      <c r="SZU1433" s="347"/>
      <c r="SZV1433" s="347"/>
      <c r="SZW1433" s="347"/>
      <c r="SZX1433" s="347"/>
      <c r="SZY1433" s="347"/>
      <c r="SZZ1433" s="347"/>
      <c r="TAA1433" s="347"/>
      <c r="TAB1433" s="347"/>
      <c r="TAC1433" s="347"/>
      <c r="TAD1433" s="347"/>
      <c r="TAE1433" s="347"/>
      <c r="TAF1433" s="347"/>
      <c r="TAG1433" s="347"/>
      <c r="TAH1433" s="347"/>
      <c r="TAI1433" s="347"/>
      <c r="TAJ1433" s="347"/>
      <c r="TAK1433" s="347"/>
      <c r="TAL1433" s="347"/>
      <c r="TAM1433" s="347"/>
      <c r="TAN1433" s="347"/>
      <c r="TAO1433" s="347"/>
      <c r="TAP1433" s="347"/>
      <c r="TAQ1433" s="347"/>
      <c r="TAR1433" s="347"/>
      <c r="TAS1433" s="347"/>
      <c r="TAT1433" s="347"/>
      <c r="TAU1433" s="347"/>
      <c r="TAV1433" s="347"/>
      <c r="TAW1433" s="347"/>
      <c r="TAX1433" s="347"/>
      <c r="TAY1433" s="347"/>
      <c r="TAZ1433" s="347"/>
      <c r="TBA1433" s="347"/>
      <c r="TBB1433" s="347"/>
      <c r="TBC1433" s="347"/>
      <c r="TBD1433" s="347"/>
      <c r="TBE1433" s="347"/>
      <c r="TBF1433" s="347"/>
      <c r="TBG1433" s="347"/>
      <c r="TBH1433" s="347"/>
      <c r="TBI1433" s="347"/>
      <c r="TBJ1433" s="347"/>
      <c r="TBK1433" s="347"/>
      <c r="TBL1433" s="347"/>
      <c r="TBM1433" s="347"/>
      <c r="TBN1433" s="347"/>
      <c r="TBO1433" s="347"/>
      <c r="TBP1433" s="347"/>
      <c r="TBQ1433" s="347"/>
      <c r="TBR1433" s="347"/>
      <c r="TBS1433" s="347"/>
      <c r="TBT1433" s="347"/>
      <c r="TBU1433" s="347"/>
      <c r="TBV1433" s="347"/>
      <c r="TBW1433" s="347"/>
      <c r="TBX1433" s="347"/>
      <c r="TBY1433" s="347"/>
      <c r="TBZ1433" s="347"/>
      <c r="TCA1433" s="347"/>
      <c r="TCB1433" s="347"/>
      <c r="TCC1433" s="347"/>
      <c r="TCD1433" s="347"/>
      <c r="TCE1433" s="347"/>
      <c r="TCF1433" s="347"/>
      <c r="TCG1433" s="347"/>
      <c r="TCH1433" s="347"/>
      <c r="TCI1433" s="347"/>
      <c r="TCJ1433" s="347"/>
      <c r="TCK1433" s="347"/>
      <c r="TCL1433" s="347"/>
      <c r="TCM1433" s="347"/>
      <c r="TCN1433" s="347"/>
      <c r="TCO1433" s="347"/>
      <c r="TCP1433" s="347"/>
      <c r="TCQ1433" s="347"/>
      <c r="TCR1433" s="347"/>
      <c r="TCS1433" s="347"/>
      <c r="TCT1433" s="347"/>
      <c r="TCU1433" s="347"/>
      <c r="TCV1433" s="347"/>
      <c r="TCW1433" s="347"/>
      <c r="TCX1433" s="347"/>
      <c r="TCY1433" s="347"/>
      <c r="TCZ1433" s="347"/>
      <c r="TDA1433" s="347"/>
      <c r="TDB1433" s="347"/>
      <c r="TDC1433" s="347"/>
      <c r="TDD1433" s="347"/>
      <c r="TDE1433" s="347"/>
      <c r="TDF1433" s="347"/>
      <c r="TDG1433" s="347"/>
      <c r="TDH1433" s="347"/>
      <c r="TDI1433" s="347"/>
      <c r="TDJ1433" s="347"/>
      <c r="TDK1433" s="347"/>
      <c r="TDL1433" s="347"/>
      <c r="TDM1433" s="347"/>
      <c r="TDN1433" s="347"/>
      <c r="TDO1433" s="347"/>
      <c r="TDP1433" s="347"/>
      <c r="TDQ1433" s="347"/>
      <c r="TDR1433" s="347"/>
      <c r="TDS1433" s="347"/>
      <c r="TDT1433" s="347"/>
      <c r="TDU1433" s="347"/>
      <c r="TDV1433" s="347"/>
      <c r="TDW1433" s="347"/>
      <c r="TDX1433" s="347"/>
      <c r="TDY1433" s="347"/>
      <c r="TDZ1433" s="347"/>
      <c r="TEA1433" s="347"/>
      <c r="TEB1433" s="347"/>
      <c r="TEC1433" s="347"/>
      <c r="TED1433" s="347"/>
      <c r="TEE1433" s="347"/>
      <c r="TEF1433" s="347"/>
      <c r="TEG1433" s="347"/>
      <c r="TEH1433" s="347"/>
      <c r="TEI1433" s="347"/>
      <c r="TEJ1433" s="347"/>
      <c r="TEK1433" s="347"/>
      <c r="TEL1433" s="347"/>
      <c r="TEM1433" s="347"/>
      <c r="TEN1433" s="347"/>
      <c r="TEO1433" s="347"/>
      <c r="TEP1433" s="347"/>
      <c r="TEQ1433" s="347"/>
      <c r="TER1433" s="347"/>
      <c r="TES1433" s="347"/>
      <c r="TET1433" s="347"/>
      <c r="TEU1433" s="347"/>
      <c r="TEV1433" s="347"/>
      <c r="TEW1433" s="347"/>
      <c r="TEX1433" s="347"/>
      <c r="TEY1433" s="347"/>
      <c r="TEZ1433" s="347"/>
      <c r="TFA1433" s="347"/>
      <c r="TFB1433" s="347"/>
      <c r="TFC1433" s="347"/>
      <c r="TFD1433" s="347"/>
      <c r="TFE1433" s="347"/>
      <c r="TFF1433" s="347"/>
      <c r="TFG1433" s="347"/>
      <c r="TFH1433" s="347"/>
      <c r="TFI1433" s="347"/>
      <c r="TFJ1433" s="347"/>
      <c r="TFK1433" s="347"/>
      <c r="TFL1433" s="347"/>
      <c r="TFM1433" s="347"/>
      <c r="TFN1433" s="347"/>
      <c r="TFO1433" s="347"/>
      <c r="TFP1433" s="347"/>
      <c r="TFQ1433" s="347"/>
      <c r="TFR1433" s="347"/>
      <c r="TFS1433" s="347"/>
      <c r="TFT1433" s="347"/>
      <c r="TFU1433" s="347"/>
      <c r="TFV1433" s="347"/>
      <c r="TFW1433" s="347"/>
      <c r="TFX1433" s="347"/>
      <c r="TFY1433" s="347"/>
      <c r="TFZ1433" s="347"/>
      <c r="TGA1433" s="347"/>
      <c r="TGB1433" s="347"/>
      <c r="TGC1433" s="347"/>
      <c r="TGD1433" s="347"/>
      <c r="TGE1433" s="347"/>
      <c r="TGF1433" s="347"/>
      <c r="TGG1433" s="347"/>
      <c r="TGH1433" s="347"/>
      <c r="TGI1433" s="347"/>
      <c r="TGJ1433" s="347"/>
      <c r="TGK1433" s="347"/>
      <c r="TGL1433" s="347"/>
      <c r="TGM1433" s="347"/>
      <c r="TGN1433" s="347"/>
      <c r="TGO1433" s="347"/>
      <c r="TGP1433" s="347"/>
      <c r="TGQ1433" s="347"/>
      <c r="TGR1433" s="347"/>
      <c r="TGS1433" s="347"/>
      <c r="TGT1433" s="347"/>
      <c r="TGU1433" s="347"/>
      <c r="TGV1433" s="347"/>
      <c r="TGW1433" s="347"/>
      <c r="TGX1433" s="347"/>
      <c r="TGY1433" s="347"/>
      <c r="TGZ1433" s="347"/>
      <c r="THA1433" s="347"/>
      <c r="THB1433" s="347"/>
      <c r="THC1433" s="347"/>
      <c r="THD1433" s="347"/>
      <c r="THE1433" s="347"/>
      <c r="THF1433" s="347"/>
      <c r="THG1433" s="347"/>
      <c r="THH1433" s="347"/>
      <c r="THI1433" s="347"/>
      <c r="THJ1433" s="347"/>
      <c r="THK1433" s="347"/>
      <c r="THL1433" s="347"/>
      <c r="THM1433" s="347"/>
      <c r="THN1433" s="347"/>
      <c r="THO1433" s="347"/>
      <c r="THP1433" s="347"/>
      <c r="THQ1433" s="347"/>
      <c r="THR1433" s="347"/>
      <c r="THS1433" s="347"/>
      <c r="THT1433" s="347"/>
      <c r="THU1433" s="347"/>
      <c r="THV1433" s="347"/>
      <c r="THW1433" s="347"/>
      <c r="THX1433" s="347"/>
      <c r="THY1433" s="347"/>
      <c r="THZ1433" s="347"/>
      <c r="TIA1433" s="347"/>
      <c r="TIB1433" s="347"/>
      <c r="TIC1433" s="347"/>
      <c r="TID1433" s="347"/>
      <c r="TIE1433" s="347"/>
      <c r="TIF1433" s="347"/>
      <c r="TIG1433" s="347"/>
      <c r="TIH1433" s="347"/>
      <c r="TII1433" s="347"/>
      <c r="TIJ1433" s="347"/>
      <c r="TIK1433" s="347"/>
      <c r="TIL1433" s="347"/>
      <c r="TIM1433" s="347"/>
      <c r="TIN1433" s="347"/>
      <c r="TIO1433" s="347"/>
      <c r="TIP1433" s="347"/>
      <c r="TIQ1433" s="347"/>
      <c r="TIR1433" s="347"/>
      <c r="TIS1433" s="347"/>
      <c r="TIT1433" s="347"/>
      <c r="TIU1433" s="347"/>
      <c r="TIV1433" s="347"/>
      <c r="TIW1433" s="347"/>
      <c r="TIX1433" s="347"/>
      <c r="TIY1433" s="347"/>
      <c r="TIZ1433" s="347"/>
      <c r="TJA1433" s="347"/>
      <c r="TJB1433" s="347"/>
      <c r="TJC1433" s="347"/>
      <c r="TJD1433" s="347"/>
      <c r="TJE1433" s="347"/>
      <c r="TJF1433" s="347"/>
      <c r="TJG1433" s="347"/>
      <c r="TJH1433" s="347"/>
      <c r="TJI1433" s="347"/>
      <c r="TJJ1433" s="347"/>
      <c r="TJK1433" s="347"/>
      <c r="TJL1433" s="347"/>
      <c r="TJM1433" s="347"/>
      <c r="TJN1433" s="347"/>
      <c r="TJO1433" s="347"/>
      <c r="TJP1433" s="347"/>
      <c r="TJQ1433" s="347"/>
      <c r="TJR1433" s="347"/>
      <c r="TJS1433" s="347"/>
      <c r="TJT1433" s="347"/>
      <c r="TJU1433" s="347"/>
      <c r="TJV1433" s="347"/>
      <c r="TJW1433" s="347"/>
      <c r="TJX1433" s="347"/>
      <c r="TJY1433" s="347"/>
      <c r="TJZ1433" s="347"/>
      <c r="TKA1433" s="347"/>
      <c r="TKB1433" s="347"/>
      <c r="TKC1433" s="347"/>
      <c r="TKD1433" s="347"/>
      <c r="TKE1433" s="347"/>
      <c r="TKF1433" s="347"/>
      <c r="TKG1433" s="347"/>
      <c r="TKH1433" s="347"/>
      <c r="TKI1433" s="347"/>
      <c r="TKJ1433" s="347"/>
      <c r="TKK1433" s="347"/>
      <c r="TKL1433" s="347"/>
      <c r="TKM1433" s="347"/>
      <c r="TKN1433" s="347"/>
      <c r="TKO1433" s="347"/>
      <c r="TKP1433" s="347"/>
      <c r="TKQ1433" s="347"/>
      <c r="TKR1433" s="347"/>
      <c r="TKS1433" s="347"/>
      <c r="TKT1433" s="347"/>
      <c r="TKU1433" s="347"/>
      <c r="TKV1433" s="347"/>
      <c r="TKW1433" s="347"/>
      <c r="TKX1433" s="347"/>
      <c r="TKY1433" s="347"/>
      <c r="TKZ1433" s="347"/>
      <c r="TLA1433" s="347"/>
      <c r="TLB1433" s="347"/>
      <c r="TLC1433" s="347"/>
      <c r="TLD1433" s="347"/>
      <c r="TLE1433" s="347"/>
      <c r="TLF1433" s="347"/>
      <c r="TLG1433" s="347"/>
      <c r="TLH1433" s="347"/>
      <c r="TLI1433" s="347"/>
      <c r="TLJ1433" s="347"/>
      <c r="TLK1433" s="347"/>
      <c r="TLL1433" s="347"/>
      <c r="TLM1433" s="347"/>
      <c r="TLN1433" s="347"/>
      <c r="TLO1433" s="347"/>
      <c r="TLP1433" s="347"/>
      <c r="TLQ1433" s="347"/>
      <c r="TLR1433" s="347"/>
      <c r="TLS1433" s="347"/>
      <c r="TLT1433" s="347"/>
      <c r="TLU1433" s="347"/>
      <c r="TLV1433" s="347"/>
      <c r="TLW1433" s="347"/>
      <c r="TLX1433" s="347"/>
      <c r="TLY1433" s="347"/>
      <c r="TLZ1433" s="347"/>
      <c r="TMA1433" s="347"/>
      <c r="TMB1433" s="347"/>
      <c r="TMC1433" s="347"/>
      <c r="TMD1433" s="347"/>
      <c r="TME1433" s="347"/>
      <c r="TMF1433" s="347"/>
      <c r="TMG1433" s="347"/>
      <c r="TMH1433" s="347"/>
      <c r="TMI1433" s="347"/>
      <c r="TMJ1433" s="347"/>
      <c r="TMK1433" s="347"/>
      <c r="TML1433" s="347"/>
      <c r="TMM1433" s="347"/>
      <c r="TMN1433" s="347"/>
      <c r="TMO1433" s="347"/>
      <c r="TMP1433" s="347"/>
      <c r="TMQ1433" s="347"/>
      <c r="TMR1433" s="347"/>
      <c r="TMS1433" s="347"/>
      <c r="TMT1433" s="347"/>
      <c r="TMU1433" s="347"/>
      <c r="TMV1433" s="347"/>
      <c r="TMW1433" s="347"/>
      <c r="TMX1433" s="347"/>
      <c r="TMY1433" s="347"/>
      <c r="TMZ1433" s="347"/>
      <c r="TNA1433" s="347"/>
      <c r="TNB1433" s="347"/>
      <c r="TNC1433" s="347"/>
      <c r="TND1433" s="347"/>
      <c r="TNE1433" s="347"/>
      <c r="TNF1433" s="347"/>
      <c r="TNG1433" s="347"/>
      <c r="TNH1433" s="347"/>
      <c r="TNI1433" s="347"/>
      <c r="TNJ1433" s="347"/>
      <c r="TNK1433" s="347"/>
      <c r="TNL1433" s="347"/>
      <c r="TNM1433" s="347"/>
      <c r="TNN1433" s="347"/>
      <c r="TNO1433" s="347"/>
      <c r="TNP1433" s="347"/>
      <c r="TNQ1433" s="347"/>
      <c r="TNR1433" s="347"/>
      <c r="TNS1433" s="347"/>
      <c r="TNT1433" s="347"/>
      <c r="TNU1433" s="347"/>
      <c r="TNV1433" s="347"/>
      <c r="TNW1433" s="347"/>
      <c r="TNX1433" s="347"/>
      <c r="TNY1433" s="347"/>
      <c r="TNZ1433" s="347"/>
      <c r="TOA1433" s="347"/>
      <c r="TOB1433" s="347"/>
      <c r="TOC1433" s="347"/>
      <c r="TOD1433" s="347"/>
      <c r="TOE1433" s="347"/>
      <c r="TOF1433" s="347"/>
      <c r="TOG1433" s="347"/>
      <c r="TOH1433" s="347"/>
      <c r="TOI1433" s="347"/>
      <c r="TOJ1433" s="347"/>
      <c r="TOK1433" s="347"/>
      <c r="TOL1433" s="347"/>
      <c r="TOM1433" s="347"/>
      <c r="TON1433" s="347"/>
      <c r="TOO1433" s="347"/>
      <c r="TOP1433" s="347"/>
      <c r="TOQ1433" s="347"/>
      <c r="TOR1433" s="347"/>
      <c r="TOS1433" s="347"/>
      <c r="TOT1433" s="347"/>
      <c r="TOU1433" s="347"/>
      <c r="TOV1433" s="347"/>
      <c r="TOW1433" s="347"/>
      <c r="TOX1433" s="347"/>
      <c r="TOY1433" s="347"/>
      <c r="TOZ1433" s="347"/>
      <c r="TPA1433" s="347"/>
      <c r="TPB1433" s="347"/>
      <c r="TPC1433" s="347"/>
      <c r="TPD1433" s="347"/>
      <c r="TPE1433" s="347"/>
      <c r="TPF1433" s="347"/>
      <c r="TPG1433" s="347"/>
      <c r="TPH1433" s="347"/>
      <c r="TPI1433" s="347"/>
      <c r="TPJ1433" s="347"/>
      <c r="TPK1433" s="347"/>
      <c r="TPL1433" s="347"/>
      <c r="TPM1433" s="347"/>
      <c r="TPN1433" s="347"/>
      <c r="TPO1433" s="347"/>
      <c r="TPP1433" s="347"/>
      <c r="TPQ1433" s="347"/>
      <c r="TPR1433" s="347"/>
      <c r="TPS1433" s="347"/>
      <c r="TPT1433" s="347"/>
      <c r="TPU1433" s="347"/>
      <c r="TPV1433" s="347"/>
      <c r="TPW1433" s="347"/>
      <c r="TPX1433" s="347"/>
      <c r="TPY1433" s="347"/>
      <c r="TPZ1433" s="347"/>
      <c r="TQA1433" s="347"/>
      <c r="TQB1433" s="347"/>
      <c r="TQC1433" s="347"/>
      <c r="TQD1433" s="347"/>
      <c r="TQE1433" s="347"/>
      <c r="TQF1433" s="347"/>
      <c r="TQG1433" s="347"/>
      <c r="TQH1433" s="347"/>
      <c r="TQI1433" s="347"/>
      <c r="TQJ1433" s="347"/>
      <c r="TQK1433" s="347"/>
      <c r="TQL1433" s="347"/>
      <c r="TQM1433" s="347"/>
      <c r="TQN1433" s="347"/>
      <c r="TQO1433" s="347"/>
      <c r="TQP1433" s="347"/>
      <c r="TQQ1433" s="347"/>
      <c r="TQR1433" s="347"/>
      <c r="TQS1433" s="347"/>
      <c r="TQT1433" s="347"/>
      <c r="TQU1433" s="347"/>
      <c r="TQV1433" s="347"/>
      <c r="TQW1433" s="347"/>
      <c r="TQX1433" s="347"/>
      <c r="TQY1433" s="347"/>
      <c r="TQZ1433" s="347"/>
      <c r="TRA1433" s="347"/>
      <c r="TRB1433" s="347"/>
      <c r="TRC1433" s="347"/>
      <c r="TRD1433" s="347"/>
      <c r="TRE1433" s="347"/>
      <c r="TRF1433" s="347"/>
      <c r="TRG1433" s="347"/>
      <c r="TRH1433" s="347"/>
      <c r="TRI1433" s="347"/>
      <c r="TRJ1433" s="347"/>
      <c r="TRK1433" s="347"/>
      <c r="TRL1433" s="347"/>
      <c r="TRM1433" s="347"/>
      <c r="TRN1433" s="347"/>
      <c r="TRO1433" s="347"/>
      <c r="TRP1433" s="347"/>
      <c r="TRQ1433" s="347"/>
      <c r="TRR1433" s="347"/>
      <c r="TRS1433" s="347"/>
      <c r="TRT1433" s="347"/>
      <c r="TRU1433" s="347"/>
      <c r="TRV1433" s="347"/>
      <c r="TRW1433" s="347"/>
      <c r="TRX1433" s="347"/>
      <c r="TRY1433" s="347"/>
      <c r="TRZ1433" s="347"/>
      <c r="TSA1433" s="347"/>
      <c r="TSB1433" s="347"/>
      <c r="TSC1433" s="347"/>
      <c r="TSD1433" s="347"/>
      <c r="TSE1433" s="347"/>
      <c r="TSF1433" s="347"/>
      <c r="TSG1433" s="347"/>
      <c r="TSH1433" s="347"/>
      <c r="TSI1433" s="347"/>
      <c r="TSJ1433" s="347"/>
      <c r="TSK1433" s="347"/>
      <c r="TSL1433" s="347"/>
      <c r="TSM1433" s="347"/>
      <c r="TSN1433" s="347"/>
      <c r="TSO1433" s="347"/>
      <c r="TSP1433" s="347"/>
      <c r="TSQ1433" s="347"/>
      <c r="TSR1433" s="347"/>
      <c r="TSS1433" s="347"/>
      <c r="TST1433" s="347"/>
      <c r="TSU1433" s="347"/>
      <c r="TSV1433" s="347"/>
      <c r="TSW1433" s="347"/>
      <c r="TSX1433" s="347"/>
      <c r="TSY1433" s="347"/>
      <c r="TSZ1433" s="347"/>
      <c r="TTA1433" s="347"/>
      <c r="TTB1433" s="347"/>
      <c r="TTC1433" s="347"/>
      <c r="TTD1433" s="347"/>
      <c r="TTE1433" s="347"/>
      <c r="TTF1433" s="347"/>
      <c r="TTG1433" s="347"/>
      <c r="TTH1433" s="347"/>
      <c r="TTI1433" s="347"/>
      <c r="TTJ1433" s="347"/>
      <c r="TTK1433" s="347"/>
      <c r="TTL1433" s="347"/>
      <c r="TTM1433" s="347"/>
      <c r="TTN1433" s="347"/>
      <c r="TTO1433" s="347"/>
      <c r="TTP1433" s="347"/>
      <c r="TTQ1433" s="347"/>
      <c r="TTR1433" s="347"/>
      <c r="TTS1433" s="347"/>
      <c r="TTT1433" s="347"/>
      <c r="TTU1433" s="347"/>
      <c r="TTV1433" s="347"/>
      <c r="TTW1433" s="347"/>
      <c r="TTX1433" s="347"/>
      <c r="TTY1433" s="347"/>
      <c r="TTZ1433" s="347"/>
      <c r="TUA1433" s="347"/>
      <c r="TUB1433" s="347"/>
      <c r="TUC1433" s="347"/>
      <c r="TUD1433" s="347"/>
      <c r="TUE1433" s="347"/>
      <c r="TUF1433" s="347"/>
      <c r="TUG1433" s="347"/>
      <c r="TUH1433" s="347"/>
      <c r="TUI1433" s="347"/>
      <c r="TUJ1433" s="347"/>
      <c r="TUK1433" s="347"/>
      <c r="TUL1433" s="347"/>
      <c r="TUM1433" s="347"/>
      <c r="TUN1433" s="347"/>
      <c r="TUO1433" s="347"/>
      <c r="TUP1433" s="347"/>
      <c r="TUQ1433" s="347"/>
      <c r="TUR1433" s="347"/>
      <c r="TUS1433" s="347"/>
      <c r="TUT1433" s="347"/>
      <c r="TUU1433" s="347"/>
      <c r="TUV1433" s="347"/>
      <c r="TUW1433" s="347"/>
      <c r="TUX1433" s="347"/>
      <c r="TUY1433" s="347"/>
      <c r="TUZ1433" s="347"/>
      <c r="TVA1433" s="347"/>
      <c r="TVB1433" s="347"/>
      <c r="TVC1433" s="347"/>
      <c r="TVD1433" s="347"/>
      <c r="TVE1433" s="347"/>
      <c r="TVF1433" s="347"/>
      <c r="TVG1433" s="347"/>
      <c r="TVH1433" s="347"/>
      <c r="TVI1433" s="347"/>
      <c r="TVJ1433" s="347"/>
      <c r="TVK1433" s="347"/>
      <c r="TVL1433" s="347"/>
      <c r="TVM1433" s="347"/>
      <c r="TVN1433" s="347"/>
      <c r="TVO1433" s="347"/>
      <c r="TVP1433" s="347"/>
      <c r="TVQ1433" s="347"/>
      <c r="TVR1433" s="347"/>
      <c r="TVS1433" s="347"/>
      <c r="TVT1433" s="347"/>
      <c r="TVU1433" s="347"/>
      <c r="TVV1433" s="347"/>
      <c r="TVW1433" s="347"/>
      <c r="TVX1433" s="347"/>
      <c r="TVY1433" s="347"/>
      <c r="TVZ1433" s="347"/>
      <c r="TWA1433" s="347"/>
      <c r="TWB1433" s="347"/>
      <c r="TWC1433" s="347"/>
      <c r="TWD1433" s="347"/>
      <c r="TWE1433" s="347"/>
      <c r="TWF1433" s="347"/>
      <c r="TWG1433" s="347"/>
      <c r="TWH1433" s="347"/>
      <c r="TWI1433" s="347"/>
      <c r="TWJ1433" s="347"/>
      <c r="TWK1433" s="347"/>
      <c r="TWL1433" s="347"/>
      <c r="TWM1433" s="347"/>
      <c r="TWN1433" s="347"/>
      <c r="TWO1433" s="347"/>
      <c r="TWP1433" s="347"/>
      <c r="TWQ1433" s="347"/>
      <c r="TWR1433" s="347"/>
      <c r="TWS1433" s="347"/>
      <c r="TWT1433" s="347"/>
      <c r="TWU1433" s="347"/>
      <c r="TWV1433" s="347"/>
      <c r="TWW1433" s="347"/>
      <c r="TWX1433" s="347"/>
      <c r="TWY1433" s="347"/>
      <c r="TWZ1433" s="347"/>
      <c r="TXA1433" s="347"/>
      <c r="TXB1433" s="347"/>
      <c r="TXC1433" s="347"/>
      <c r="TXD1433" s="347"/>
      <c r="TXE1433" s="347"/>
      <c r="TXF1433" s="347"/>
      <c r="TXG1433" s="347"/>
      <c r="TXH1433" s="347"/>
      <c r="TXI1433" s="347"/>
      <c r="TXJ1433" s="347"/>
      <c r="TXK1433" s="347"/>
      <c r="TXL1433" s="347"/>
      <c r="TXM1433" s="347"/>
      <c r="TXN1433" s="347"/>
      <c r="TXO1433" s="347"/>
      <c r="TXP1433" s="347"/>
      <c r="TXQ1433" s="347"/>
      <c r="TXR1433" s="347"/>
      <c r="TXS1433" s="347"/>
      <c r="TXT1433" s="347"/>
      <c r="TXU1433" s="347"/>
      <c r="TXV1433" s="347"/>
      <c r="TXW1433" s="347"/>
      <c r="TXX1433" s="347"/>
      <c r="TXY1433" s="347"/>
      <c r="TXZ1433" s="347"/>
      <c r="TYA1433" s="347"/>
      <c r="TYB1433" s="347"/>
      <c r="TYC1433" s="347"/>
      <c r="TYD1433" s="347"/>
      <c r="TYE1433" s="347"/>
      <c r="TYF1433" s="347"/>
      <c r="TYG1433" s="347"/>
      <c r="TYH1433" s="347"/>
      <c r="TYI1433" s="347"/>
      <c r="TYJ1433" s="347"/>
      <c r="TYK1433" s="347"/>
      <c r="TYL1433" s="347"/>
      <c r="TYM1433" s="347"/>
      <c r="TYN1433" s="347"/>
      <c r="TYO1433" s="347"/>
      <c r="TYP1433" s="347"/>
      <c r="TYQ1433" s="347"/>
      <c r="TYR1433" s="347"/>
      <c r="TYS1433" s="347"/>
      <c r="TYT1433" s="347"/>
      <c r="TYU1433" s="347"/>
      <c r="TYV1433" s="347"/>
      <c r="TYW1433" s="347"/>
      <c r="TYX1433" s="347"/>
      <c r="TYY1433" s="347"/>
      <c r="TYZ1433" s="347"/>
      <c r="TZA1433" s="347"/>
      <c r="TZB1433" s="347"/>
      <c r="TZC1433" s="347"/>
      <c r="TZD1433" s="347"/>
      <c r="TZE1433" s="347"/>
      <c r="TZF1433" s="347"/>
      <c r="TZG1433" s="347"/>
      <c r="TZH1433" s="347"/>
      <c r="TZI1433" s="347"/>
      <c r="TZJ1433" s="347"/>
      <c r="TZK1433" s="347"/>
      <c r="TZL1433" s="347"/>
      <c r="TZM1433" s="347"/>
      <c r="TZN1433" s="347"/>
      <c r="TZO1433" s="347"/>
      <c r="TZP1433" s="347"/>
      <c r="TZQ1433" s="347"/>
      <c r="TZR1433" s="347"/>
      <c r="TZS1433" s="347"/>
      <c r="TZT1433" s="347"/>
      <c r="TZU1433" s="347"/>
      <c r="TZV1433" s="347"/>
      <c r="TZW1433" s="347"/>
      <c r="TZX1433" s="347"/>
      <c r="TZY1433" s="347"/>
      <c r="TZZ1433" s="347"/>
      <c r="UAA1433" s="347"/>
      <c r="UAB1433" s="347"/>
      <c r="UAC1433" s="347"/>
      <c r="UAD1433" s="347"/>
      <c r="UAE1433" s="347"/>
      <c r="UAF1433" s="347"/>
      <c r="UAG1433" s="347"/>
      <c r="UAH1433" s="347"/>
      <c r="UAI1433" s="347"/>
      <c r="UAJ1433" s="347"/>
      <c r="UAK1433" s="347"/>
      <c r="UAL1433" s="347"/>
      <c r="UAM1433" s="347"/>
      <c r="UAN1433" s="347"/>
      <c r="UAO1433" s="347"/>
      <c r="UAP1433" s="347"/>
      <c r="UAQ1433" s="347"/>
      <c r="UAR1433" s="347"/>
      <c r="UAS1433" s="347"/>
      <c r="UAT1433" s="347"/>
      <c r="UAU1433" s="347"/>
      <c r="UAV1433" s="347"/>
      <c r="UAW1433" s="347"/>
      <c r="UAX1433" s="347"/>
      <c r="UAY1433" s="347"/>
      <c r="UAZ1433" s="347"/>
      <c r="UBA1433" s="347"/>
      <c r="UBB1433" s="347"/>
      <c r="UBC1433" s="347"/>
      <c r="UBD1433" s="347"/>
      <c r="UBE1433" s="347"/>
      <c r="UBF1433" s="347"/>
      <c r="UBG1433" s="347"/>
      <c r="UBH1433" s="347"/>
      <c r="UBI1433" s="347"/>
      <c r="UBJ1433" s="347"/>
      <c r="UBK1433" s="347"/>
      <c r="UBL1433" s="347"/>
      <c r="UBM1433" s="347"/>
      <c r="UBN1433" s="347"/>
      <c r="UBO1433" s="347"/>
      <c r="UBP1433" s="347"/>
      <c r="UBQ1433" s="347"/>
      <c r="UBR1433" s="347"/>
      <c r="UBS1433" s="347"/>
      <c r="UBT1433" s="347"/>
      <c r="UBU1433" s="347"/>
      <c r="UBV1433" s="347"/>
      <c r="UBW1433" s="347"/>
      <c r="UBX1433" s="347"/>
      <c r="UBY1433" s="347"/>
      <c r="UBZ1433" s="347"/>
      <c r="UCA1433" s="347"/>
      <c r="UCB1433" s="347"/>
      <c r="UCC1433" s="347"/>
      <c r="UCD1433" s="347"/>
      <c r="UCE1433" s="347"/>
      <c r="UCF1433" s="347"/>
      <c r="UCG1433" s="347"/>
      <c r="UCH1433" s="347"/>
      <c r="UCI1433" s="347"/>
      <c r="UCJ1433" s="347"/>
      <c r="UCK1433" s="347"/>
      <c r="UCL1433" s="347"/>
      <c r="UCM1433" s="347"/>
      <c r="UCN1433" s="347"/>
      <c r="UCO1433" s="347"/>
      <c r="UCP1433" s="347"/>
      <c r="UCQ1433" s="347"/>
      <c r="UCR1433" s="347"/>
      <c r="UCS1433" s="347"/>
      <c r="UCT1433" s="347"/>
      <c r="UCU1433" s="347"/>
      <c r="UCV1433" s="347"/>
      <c r="UCW1433" s="347"/>
      <c r="UCX1433" s="347"/>
      <c r="UCY1433" s="347"/>
      <c r="UCZ1433" s="347"/>
      <c r="UDA1433" s="347"/>
      <c r="UDB1433" s="347"/>
      <c r="UDC1433" s="347"/>
      <c r="UDD1433" s="347"/>
      <c r="UDE1433" s="347"/>
      <c r="UDF1433" s="347"/>
      <c r="UDG1433" s="347"/>
      <c r="UDH1433" s="347"/>
      <c r="UDI1433" s="347"/>
      <c r="UDJ1433" s="347"/>
      <c r="UDK1433" s="347"/>
      <c r="UDL1433" s="347"/>
      <c r="UDM1433" s="347"/>
      <c r="UDN1433" s="347"/>
      <c r="UDO1433" s="347"/>
      <c r="UDP1433" s="347"/>
      <c r="UDQ1433" s="347"/>
      <c r="UDR1433" s="347"/>
      <c r="UDS1433" s="347"/>
      <c r="UDT1433" s="347"/>
      <c r="UDU1433" s="347"/>
      <c r="UDV1433" s="347"/>
      <c r="UDW1433" s="347"/>
      <c r="UDX1433" s="347"/>
      <c r="UDY1433" s="347"/>
      <c r="UDZ1433" s="347"/>
      <c r="UEA1433" s="347"/>
      <c r="UEB1433" s="347"/>
      <c r="UEC1433" s="347"/>
      <c r="UED1433" s="347"/>
      <c r="UEE1433" s="347"/>
      <c r="UEF1433" s="347"/>
      <c r="UEG1433" s="347"/>
      <c r="UEH1433" s="347"/>
      <c r="UEI1433" s="347"/>
      <c r="UEJ1433" s="347"/>
      <c r="UEK1433" s="347"/>
      <c r="UEL1433" s="347"/>
      <c r="UEM1433" s="347"/>
      <c r="UEN1433" s="347"/>
      <c r="UEO1433" s="347"/>
      <c r="UEP1433" s="347"/>
      <c r="UEQ1433" s="347"/>
      <c r="UER1433" s="347"/>
      <c r="UES1433" s="347"/>
      <c r="UET1433" s="347"/>
      <c r="UEU1433" s="347"/>
      <c r="UEV1433" s="347"/>
      <c r="UEW1433" s="347"/>
      <c r="UEX1433" s="347"/>
      <c r="UEY1433" s="347"/>
      <c r="UEZ1433" s="347"/>
      <c r="UFA1433" s="347"/>
      <c r="UFB1433" s="347"/>
      <c r="UFC1433" s="347"/>
      <c r="UFD1433" s="347"/>
      <c r="UFE1433" s="347"/>
      <c r="UFF1433" s="347"/>
      <c r="UFG1433" s="347"/>
      <c r="UFH1433" s="347"/>
      <c r="UFI1433" s="347"/>
      <c r="UFJ1433" s="347"/>
      <c r="UFK1433" s="347"/>
      <c r="UFL1433" s="347"/>
      <c r="UFM1433" s="347"/>
      <c r="UFN1433" s="347"/>
      <c r="UFO1433" s="347"/>
      <c r="UFP1433" s="347"/>
      <c r="UFQ1433" s="347"/>
      <c r="UFR1433" s="347"/>
      <c r="UFS1433" s="347"/>
      <c r="UFT1433" s="347"/>
      <c r="UFU1433" s="347"/>
      <c r="UFV1433" s="347"/>
      <c r="UFW1433" s="347"/>
      <c r="UFX1433" s="347"/>
      <c r="UFY1433" s="347"/>
      <c r="UFZ1433" s="347"/>
      <c r="UGA1433" s="347"/>
      <c r="UGB1433" s="347"/>
      <c r="UGC1433" s="347"/>
      <c r="UGD1433" s="347"/>
      <c r="UGE1433" s="347"/>
      <c r="UGF1433" s="347"/>
      <c r="UGG1433" s="347"/>
      <c r="UGH1433" s="347"/>
      <c r="UGI1433" s="347"/>
      <c r="UGJ1433" s="347"/>
      <c r="UGK1433" s="347"/>
      <c r="UGL1433" s="347"/>
      <c r="UGM1433" s="347"/>
      <c r="UGN1433" s="347"/>
      <c r="UGO1433" s="347"/>
      <c r="UGP1433" s="347"/>
      <c r="UGQ1433" s="347"/>
      <c r="UGR1433" s="347"/>
      <c r="UGS1433" s="347"/>
      <c r="UGT1433" s="347"/>
      <c r="UGU1433" s="347"/>
      <c r="UGV1433" s="347"/>
      <c r="UGW1433" s="347"/>
      <c r="UGX1433" s="347"/>
      <c r="UGY1433" s="347"/>
      <c r="UGZ1433" s="347"/>
      <c r="UHA1433" s="347"/>
      <c r="UHB1433" s="347"/>
      <c r="UHC1433" s="347"/>
      <c r="UHD1433" s="347"/>
      <c r="UHE1433" s="347"/>
      <c r="UHF1433" s="347"/>
      <c r="UHG1433" s="347"/>
      <c r="UHH1433" s="347"/>
      <c r="UHI1433" s="347"/>
      <c r="UHJ1433" s="347"/>
      <c r="UHK1433" s="347"/>
      <c r="UHL1433" s="347"/>
      <c r="UHM1433" s="347"/>
      <c r="UHN1433" s="347"/>
      <c r="UHO1433" s="347"/>
      <c r="UHP1433" s="347"/>
      <c r="UHQ1433" s="347"/>
      <c r="UHR1433" s="347"/>
      <c r="UHS1433" s="347"/>
      <c r="UHT1433" s="347"/>
      <c r="UHU1433" s="347"/>
      <c r="UHV1433" s="347"/>
      <c r="UHW1433" s="347"/>
      <c r="UHX1433" s="347"/>
      <c r="UHY1433" s="347"/>
      <c r="UHZ1433" s="347"/>
      <c r="UIA1433" s="347"/>
      <c r="UIB1433" s="347"/>
      <c r="UIC1433" s="347"/>
      <c r="UID1433" s="347"/>
      <c r="UIE1433" s="347"/>
      <c r="UIF1433" s="347"/>
      <c r="UIG1433" s="347"/>
      <c r="UIH1433" s="347"/>
      <c r="UII1433" s="347"/>
      <c r="UIJ1433" s="347"/>
      <c r="UIK1433" s="347"/>
      <c r="UIL1433" s="347"/>
      <c r="UIM1433" s="347"/>
      <c r="UIN1433" s="347"/>
      <c r="UIO1433" s="347"/>
      <c r="UIP1433" s="347"/>
      <c r="UIQ1433" s="347"/>
      <c r="UIR1433" s="347"/>
      <c r="UIS1433" s="347"/>
      <c r="UIT1433" s="347"/>
      <c r="UIU1433" s="347"/>
      <c r="UIV1433" s="347"/>
      <c r="UIW1433" s="347"/>
      <c r="UIX1433" s="347"/>
      <c r="UIY1433" s="347"/>
      <c r="UIZ1433" s="347"/>
      <c r="UJA1433" s="347"/>
      <c r="UJB1433" s="347"/>
      <c r="UJC1433" s="347"/>
      <c r="UJD1433" s="347"/>
      <c r="UJE1433" s="347"/>
      <c r="UJF1433" s="347"/>
      <c r="UJG1433" s="347"/>
      <c r="UJH1433" s="347"/>
      <c r="UJI1433" s="347"/>
      <c r="UJJ1433" s="347"/>
      <c r="UJK1433" s="347"/>
      <c r="UJL1433" s="347"/>
      <c r="UJM1433" s="347"/>
      <c r="UJN1433" s="347"/>
      <c r="UJO1433" s="347"/>
      <c r="UJP1433" s="347"/>
      <c r="UJQ1433" s="347"/>
      <c r="UJR1433" s="347"/>
      <c r="UJS1433" s="347"/>
      <c r="UJT1433" s="347"/>
      <c r="UJU1433" s="347"/>
      <c r="UJV1433" s="347"/>
      <c r="UJW1433" s="347"/>
      <c r="UJX1433" s="347"/>
      <c r="UJY1433" s="347"/>
      <c r="UJZ1433" s="347"/>
      <c r="UKA1433" s="347"/>
      <c r="UKB1433" s="347"/>
      <c r="UKC1433" s="347"/>
      <c r="UKD1433" s="347"/>
      <c r="UKE1433" s="347"/>
      <c r="UKF1433" s="347"/>
      <c r="UKG1433" s="347"/>
      <c r="UKH1433" s="347"/>
      <c r="UKI1433" s="347"/>
      <c r="UKJ1433" s="347"/>
      <c r="UKK1433" s="347"/>
      <c r="UKL1433" s="347"/>
      <c r="UKM1433" s="347"/>
      <c r="UKN1433" s="347"/>
      <c r="UKO1433" s="347"/>
      <c r="UKP1433" s="347"/>
      <c r="UKQ1433" s="347"/>
      <c r="UKR1433" s="347"/>
      <c r="UKS1433" s="347"/>
      <c r="UKT1433" s="347"/>
      <c r="UKU1433" s="347"/>
      <c r="UKV1433" s="347"/>
      <c r="UKW1433" s="347"/>
      <c r="UKX1433" s="347"/>
      <c r="UKY1433" s="347"/>
      <c r="UKZ1433" s="347"/>
      <c r="ULA1433" s="347"/>
      <c r="ULB1433" s="347"/>
      <c r="ULC1433" s="347"/>
      <c r="ULD1433" s="347"/>
      <c r="ULE1433" s="347"/>
      <c r="ULF1433" s="347"/>
      <c r="ULG1433" s="347"/>
      <c r="ULH1433" s="347"/>
      <c r="ULI1433" s="347"/>
      <c r="ULJ1433" s="347"/>
      <c r="ULK1433" s="347"/>
      <c r="ULL1433" s="347"/>
      <c r="ULM1433" s="347"/>
      <c r="ULN1433" s="347"/>
      <c r="ULO1433" s="347"/>
      <c r="ULP1433" s="347"/>
      <c r="ULQ1433" s="347"/>
      <c r="ULR1433" s="347"/>
      <c r="ULS1433" s="347"/>
      <c r="ULT1433" s="347"/>
      <c r="ULU1433" s="347"/>
      <c r="ULV1433" s="347"/>
      <c r="ULW1433" s="347"/>
      <c r="ULX1433" s="347"/>
      <c r="ULY1433" s="347"/>
      <c r="ULZ1433" s="347"/>
      <c r="UMA1433" s="347"/>
      <c r="UMB1433" s="347"/>
      <c r="UMC1433" s="347"/>
      <c r="UMD1433" s="347"/>
      <c r="UME1433" s="347"/>
      <c r="UMF1433" s="347"/>
      <c r="UMG1433" s="347"/>
      <c r="UMH1433" s="347"/>
      <c r="UMI1433" s="347"/>
      <c r="UMJ1433" s="347"/>
      <c r="UMK1433" s="347"/>
      <c r="UML1433" s="347"/>
      <c r="UMM1433" s="347"/>
      <c r="UMN1433" s="347"/>
      <c r="UMO1433" s="347"/>
      <c r="UMP1433" s="347"/>
      <c r="UMQ1433" s="347"/>
      <c r="UMR1433" s="347"/>
      <c r="UMS1433" s="347"/>
      <c r="UMT1433" s="347"/>
      <c r="UMU1433" s="347"/>
      <c r="UMV1433" s="347"/>
      <c r="UMW1433" s="347"/>
      <c r="UMX1433" s="347"/>
      <c r="UMY1433" s="347"/>
      <c r="UMZ1433" s="347"/>
      <c r="UNA1433" s="347"/>
      <c r="UNB1433" s="347"/>
      <c r="UNC1433" s="347"/>
      <c r="UND1433" s="347"/>
      <c r="UNE1433" s="347"/>
      <c r="UNF1433" s="347"/>
      <c r="UNG1433" s="347"/>
      <c r="UNH1433" s="347"/>
      <c r="UNI1433" s="347"/>
      <c r="UNJ1433" s="347"/>
      <c r="UNK1433" s="347"/>
      <c r="UNL1433" s="347"/>
      <c r="UNM1433" s="347"/>
      <c r="UNN1433" s="347"/>
      <c r="UNO1433" s="347"/>
      <c r="UNP1433" s="347"/>
      <c r="UNQ1433" s="347"/>
      <c r="UNR1433" s="347"/>
      <c r="UNS1433" s="347"/>
      <c r="UNT1433" s="347"/>
      <c r="UNU1433" s="347"/>
      <c r="UNV1433" s="347"/>
      <c r="UNW1433" s="347"/>
      <c r="UNX1433" s="347"/>
      <c r="UNY1433" s="347"/>
      <c r="UNZ1433" s="347"/>
      <c r="UOA1433" s="347"/>
      <c r="UOB1433" s="347"/>
      <c r="UOC1433" s="347"/>
      <c r="UOD1433" s="347"/>
      <c r="UOE1433" s="347"/>
      <c r="UOF1433" s="347"/>
      <c r="UOG1433" s="347"/>
      <c r="UOH1433" s="347"/>
      <c r="UOI1433" s="347"/>
      <c r="UOJ1433" s="347"/>
      <c r="UOK1433" s="347"/>
      <c r="UOL1433" s="347"/>
      <c r="UOM1433" s="347"/>
      <c r="UON1433" s="347"/>
      <c r="UOO1433" s="347"/>
      <c r="UOP1433" s="347"/>
      <c r="UOQ1433" s="347"/>
      <c r="UOR1433" s="347"/>
      <c r="UOS1433" s="347"/>
      <c r="UOT1433" s="347"/>
      <c r="UOU1433" s="347"/>
      <c r="UOV1433" s="347"/>
      <c r="UOW1433" s="347"/>
      <c r="UOX1433" s="347"/>
      <c r="UOY1433" s="347"/>
      <c r="UOZ1433" s="347"/>
      <c r="UPA1433" s="347"/>
      <c r="UPB1433" s="347"/>
      <c r="UPC1433" s="347"/>
      <c r="UPD1433" s="347"/>
      <c r="UPE1433" s="347"/>
      <c r="UPF1433" s="347"/>
      <c r="UPG1433" s="347"/>
      <c r="UPH1433" s="347"/>
      <c r="UPI1433" s="347"/>
      <c r="UPJ1433" s="347"/>
      <c r="UPK1433" s="347"/>
      <c r="UPL1433" s="347"/>
      <c r="UPM1433" s="347"/>
      <c r="UPN1433" s="347"/>
      <c r="UPO1433" s="347"/>
      <c r="UPP1433" s="347"/>
      <c r="UPQ1433" s="347"/>
      <c r="UPR1433" s="347"/>
      <c r="UPS1433" s="347"/>
      <c r="UPT1433" s="347"/>
      <c r="UPU1433" s="347"/>
      <c r="UPV1433" s="347"/>
      <c r="UPW1433" s="347"/>
      <c r="UPX1433" s="347"/>
      <c r="UPY1433" s="347"/>
      <c r="UPZ1433" s="347"/>
      <c r="UQA1433" s="347"/>
      <c r="UQB1433" s="347"/>
      <c r="UQC1433" s="347"/>
      <c r="UQD1433" s="347"/>
      <c r="UQE1433" s="347"/>
      <c r="UQF1433" s="347"/>
      <c r="UQG1433" s="347"/>
      <c r="UQH1433" s="347"/>
      <c r="UQI1433" s="347"/>
      <c r="UQJ1433" s="347"/>
      <c r="UQK1433" s="347"/>
      <c r="UQL1433" s="347"/>
      <c r="UQM1433" s="347"/>
      <c r="UQN1433" s="347"/>
      <c r="UQO1433" s="347"/>
      <c r="UQP1433" s="347"/>
      <c r="UQQ1433" s="347"/>
      <c r="UQR1433" s="347"/>
      <c r="UQS1433" s="347"/>
      <c r="UQT1433" s="347"/>
      <c r="UQU1433" s="347"/>
      <c r="UQV1433" s="347"/>
      <c r="UQW1433" s="347"/>
      <c r="UQX1433" s="347"/>
      <c r="UQY1433" s="347"/>
      <c r="UQZ1433" s="347"/>
      <c r="URA1433" s="347"/>
      <c r="URB1433" s="347"/>
      <c r="URC1433" s="347"/>
      <c r="URD1433" s="347"/>
      <c r="URE1433" s="347"/>
      <c r="URF1433" s="347"/>
      <c r="URG1433" s="347"/>
      <c r="URH1433" s="347"/>
      <c r="URI1433" s="347"/>
      <c r="URJ1433" s="347"/>
      <c r="URK1433" s="347"/>
      <c r="URL1433" s="347"/>
      <c r="URM1433" s="347"/>
      <c r="URN1433" s="347"/>
      <c r="URO1433" s="347"/>
      <c r="URP1433" s="347"/>
      <c r="URQ1433" s="347"/>
      <c r="URR1433" s="347"/>
      <c r="URS1433" s="347"/>
      <c r="URT1433" s="347"/>
      <c r="URU1433" s="347"/>
      <c r="URV1433" s="347"/>
      <c r="URW1433" s="347"/>
      <c r="URX1433" s="347"/>
      <c r="URY1433" s="347"/>
      <c r="URZ1433" s="347"/>
      <c r="USA1433" s="347"/>
      <c r="USB1433" s="347"/>
      <c r="USC1433" s="347"/>
      <c r="USD1433" s="347"/>
      <c r="USE1433" s="347"/>
      <c r="USF1433" s="347"/>
      <c r="USG1433" s="347"/>
      <c r="USH1433" s="347"/>
      <c r="USI1433" s="347"/>
      <c r="USJ1433" s="347"/>
      <c r="USK1433" s="347"/>
      <c r="USL1433" s="347"/>
      <c r="USM1433" s="347"/>
      <c r="USN1433" s="347"/>
      <c r="USO1433" s="347"/>
      <c r="USP1433" s="347"/>
      <c r="USQ1433" s="347"/>
      <c r="USR1433" s="347"/>
      <c r="USS1433" s="347"/>
      <c r="UST1433" s="347"/>
      <c r="USU1433" s="347"/>
      <c r="USV1433" s="347"/>
      <c r="USW1433" s="347"/>
      <c r="USX1433" s="347"/>
      <c r="USY1433" s="347"/>
      <c r="USZ1433" s="347"/>
      <c r="UTA1433" s="347"/>
      <c r="UTB1433" s="347"/>
      <c r="UTC1433" s="347"/>
      <c r="UTD1433" s="347"/>
      <c r="UTE1433" s="347"/>
      <c r="UTF1433" s="347"/>
      <c r="UTG1433" s="347"/>
      <c r="UTH1433" s="347"/>
      <c r="UTI1433" s="347"/>
      <c r="UTJ1433" s="347"/>
      <c r="UTK1433" s="347"/>
      <c r="UTL1433" s="347"/>
      <c r="UTM1433" s="347"/>
      <c r="UTN1433" s="347"/>
      <c r="UTO1433" s="347"/>
      <c r="UTP1433" s="347"/>
      <c r="UTQ1433" s="347"/>
      <c r="UTR1433" s="347"/>
      <c r="UTS1433" s="347"/>
      <c r="UTT1433" s="347"/>
      <c r="UTU1433" s="347"/>
      <c r="UTV1433" s="347"/>
      <c r="UTW1433" s="347"/>
      <c r="UTX1433" s="347"/>
      <c r="UTY1433" s="347"/>
      <c r="UTZ1433" s="347"/>
      <c r="UUA1433" s="347"/>
      <c r="UUB1433" s="347"/>
      <c r="UUC1433" s="347"/>
      <c r="UUD1433" s="347"/>
      <c r="UUE1433" s="347"/>
      <c r="UUF1433" s="347"/>
      <c r="UUG1433" s="347"/>
      <c r="UUH1433" s="347"/>
      <c r="UUI1433" s="347"/>
      <c r="UUJ1433" s="347"/>
      <c r="UUK1433" s="347"/>
      <c r="UUL1433" s="347"/>
      <c r="UUM1433" s="347"/>
      <c r="UUN1433" s="347"/>
      <c r="UUO1433" s="347"/>
      <c r="UUP1433" s="347"/>
      <c r="UUQ1433" s="347"/>
      <c r="UUR1433" s="347"/>
      <c r="UUS1433" s="347"/>
      <c r="UUT1433" s="347"/>
      <c r="UUU1433" s="347"/>
      <c r="UUV1433" s="347"/>
      <c r="UUW1433" s="347"/>
      <c r="UUX1433" s="347"/>
      <c r="UUY1433" s="347"/>
      <c r="UUZ1433" s="347"/>
      <c r="UVA1433" s="347"/>
      <c r="UVB1433" s="347"/>
      <c r="UVC1433" s="347"/>
      <c r="UVD1433" s="347"/>
      <c r="UVE1433" s="347"/>
      <c r="UVF1433" s="347"/>
      <c r="UVG1433" s="347"/>
      <c r="UVH1433" s="347"/>
      <c r="UVI1433" s="347"/>
      <c r="UVJ1433" s="347"/>
      <c r="UVK1433" s="347"/>
      <c r="UVL1433" s="347"/>
      <c r="UVM1433" s="347"/>
      <c r="UVN1433" s="347"/>
      <c r="UVO1433" s="347"/>
      <c r="UVP1433" s="347"/>
      <c r="UVQ1433" s="347"/>
      <c r="UVR1433" s="347"/>
      <c r="UVS1433" s="347"/>
      <c r="UVT1433" s="347"/>
      <c r="UVU1433" s="347"/>
      <c r="UVV1433" s="347"/>
      <c r="UVW1433" s="347"/>
      <c r="UVX1433" s="347"/>
      <c r="UVY1433" s="347"/>
      <c r="UVZ1433" s="347"/>
      <c r="UWA1433" s="347"/>
      <c r="UWB1433" s="347"/>
      <c r="UWC1433" s="347"/>
      <c r="UWD1433" s="347"/>
      <c r="UWE1433" s="347"/>
      <c r="UWF1433" s="347"/>
      <c r="UWG1433" s="347"/>
      <c r="UWH1433" s="347"/>
      <c r="UWI1433" s="347"/>
      <c r="UWJ1433" s="347"/>
      <c r="UWK1433" s="347"/>
      <c r="UWL1433" s="347"/>
      <c r="UWM1433" s="347"/>
      <c r="UWN1433" s="347"/>
      <c r="UWO1433" s="347"/>
      <c r="UWP1433" s="347"/>
      <c r="UWQ1433" s="347"/>
      <c r="UWR1433" s="347"/>
      <c r="UWS1433" s="347"/>
      <c r="UWT1433" s="347"/>
      <c r="UWU1433" s="347"/>
      <c r="UWV1433" s="347"/>
      <c r="UWW1433" s="347"/>
      <c r="UWX1433" s="347"/>
      <c r="UWY1433" s="347"/>
      <c r="UWZ1433" s="347"/>
      <c r="UXA1433" s="347"/>
      <c r="UXB1433" s="347"/>
      <c r="UXC1433" s="347"/>
      <c r="UXD1433" s="347"/>
      <c r="UXE1433" s="347"/>
      <c r="UXF1433" s="347"/>
      <c r="UXG1433" s="347"/>
      <c r="UXH1433" s="347"/>
      <c r="UXI1433" s="347"/>
      <c r="UXJ1433" s="347"/>
      <c r="UXK1433" s="347"/>
      <c r="UXL1433" s="347"/>
      <c r="UXM1433" s="347"/>
      <c r="UXN1433" s="347"/>
      <c r="UXO1433" s="347"/>
      <c r="UXP1433" s="347"/>
      <c r="UXQ1433" s="347"/>
      <c r="UXR1433" s="347"/>
      <c r="UXS1433" s="347"/>
      <c r="UXT1433" s="347"/>
      <c r="UXU1433" s="347"/>
      <c r="UXV1433" s="347"/>
      <c r="UXW1433" s="347"/>
      <c r="UXX1433" s="347"/>
      <c r="UXY1433" s="347"/>
      <c r="UXZ1433" s="347"/>
      <c r="UYA1433" s="347"/>
      <c r="UYB1433" s="347"/>
      <c r="UYC1433" s="347"/>
      <c r="UYD1433" s="347"/>
      <c r="UYE1433" s="347"/>
      <c r="UYF1433" s="347"/>
      <c r="UYG1433" s="347"/>
      <c r="UYH1433" s="347"/>
      <c r="UYI1433" s="347"/>
      <c r="UYJ1433" s="347"/>
      <c r="UYK1433" s="347"/>
      <c r="UYL1433" s="347"/>
      <c r="UYM1433" s="347"/>
      <c r="UYN1433" s="347"/>
      <c r="UYO1433" s="347"/>
      <c r="UYP1433" s="347"/>
      <c r="UYQ1433" s="347"/>
      <c r="UYR1433" s="347"/>
      <c r="UYS1433" s="347"/>
      <c r="UYT1433" s="347"/>
      <c r="UYU1433" s="347"/>
      <c r="UYV1433" s="347"/>
      <c r="UYW1433" s="347"/>
      <c r="UYX1433" s="347"/>
      <c r="UYY1433" s="347"/>
      <c r="UYZ1433" s="347"/>
      <c r="UZA1433" s="347"/>
      <c r="UZB1433" s="347"/>
      <c r="UZC1433" s="347"/>
      <c r="UZD1433" s="347"/>
      <c r="UZE1433" s="347"/>
      <c r="UZF1433" s="347"/>
      <c r="UZG1433" s="347"/>
      <c r="UZH1433" s="347"/>
      <c r="UZI1433" s="347"/>
      <c r="UZJ1433" s="347"/>
      <c r="UZK1433" s="347"/>
      <c r="UZL1433" s="347"/>
      <c r="UZM1433" s="347"/>
      <c r="UZN1433" s="347"/>
      <c r="UZO1433" s="347"/>
      <c r="UZP1433" s="347"/>
      <c r="UZQ1433" s="347"/>
      <c r="UZR1433" s="347"/>
      <c r="UZS1433" s="347"/>
      <c r="UZT1433" s="347"/>
      <c r="UZU1433" s="347"/>
      <c r="UZV1433" s="347"/>
      <c r="UZW1433" s="347"/>
      <c r="UZX1433" s="347"/>
      <c r="UZY1433" s="347"/>
      <c r="UZZ1433" s="347"/>
      <c r="VAA1433" s="347"/>
      <c r="VAB1433" s="347"/>
      <c r="VAC1433" s="347"/>
      <c r="VAD1433" s="347"/>
      <c r="VAE1433" s="347"/>
      <c r="VAF1433" s="347"/>
      <c r="VAG1433" s="347"/>
      <c r="VAH1433" s="347"/>
      <c r="VAI1433" s="347"/>
      <c r="VAJ1433" s="347"/>
      <c r="VAK1433" s="347"/>
      <c r="VAL1433" s="347"/>
      <c r="VAM1433" s="347"/>
      <c r="VAN1433" s="347"/>
      <c r="VAO1433" s="347"/>
      <c r="VAP1433" s="347"/>
      <c r="VAQ1433" s="347"/>
      <c r="VAR1433" s="347"/>
      <c r="VAS1433" s="347"/>
      <c r="VAT1433" s="347"/>
      <c r="VAU1433" s="347"/>
      <c r="VAV1433" s="347"/>
      <c r="VAW1433" s="347"/>
      <c r="VAX1433" s="347"/>
      <c r="VAY1433" s="347"/>
      <c r="VAZ1433" s="347"/>
      <c r="VBA1433" s="347"/>
      <c r="VBB1433" s="347"/>
      <c r="VBC1433" s="347"/>
      <c r="VBD1433" s="347"/>
      <c r="VBE1433" s="347"/>
      <c r="VBF1433" s="347"/>
      <c r="VBG1433" s="347"/>
      <c r="VBH1433" s="347"/>
      <c r="VBI1433" s="347"/>
      <c r="VBJ1433" s="347"/>
      <c r="VBK1433" s="347"/>
      <c r="VBL1433" s="347"/>
      <c r="VBM1433" s="347"/>
      <c r="VBN1433" s="347"/>
      <c r="VBO1433" s="347"/>
      <c r="VBP1433" s="347"/>
      <c r="VBQ1433" s="347"/>
      <c r="VBR1433" s="347"/>
      <c r="VBS1433" s="347"/>
      <c r="VBT1433" s="347"/>
      <c r="VBU1433" s="347"/>
      <c r="VBV1433" s="347"/>
      <c r="VBW1433" s="347"/>
      <c r="VBX1433" s="347"/>
      <c r="VBY1433" s="347"/>
      <c r="VBZ1433" s="347"/>
      <c r="VCA1433" s="347"/>
      <c r="VCB1433" s="347"/>
      <c r="VCC1433" s="347"/>
      <c r="VCD1433" s="347"/>
      <c r="VCE1433" s="347"/>
      <c r="VCF1433" s="347"/>
      <c r="VCG1433" s="347"/>
      <c r="VCH1433" s="347"/>
      <c r="VCI1433" s="347"/>
      <c r="VCJ1433" s="347"/>
      <c r="VCK1433" s="347"/>
      <c r="VCL1433" s="347"/>
      <c r="VCM1433" s="347"/>
      <c r="VCN1433" s="347"/>
      <c r="VCO1433" s="347"/>
      <c r="VCP1433" s="347"/>
      <c r="VCQ1433" s="347"/>
      <c r="VCR1433" s="347"/>
      <c r="VCS1433" s="347"/>
      <c r="VCT1433" s="347"/>
      <c r="VCU1433" s="347"/>
      <c r="VCV1433" s="347"/>
      <c r="VCW1433" s="347"/>
      <c r="VCX1433" s="347"/>
      <c r="VCY1433" s="347"/>
      <c r="VCZ1433" s="347"/>
      <c r="VDA1433" s="347"/>
      <c r="VDB1433" s="347"/>
      <c r="VDC1433" s="347"/>
      <c r="VDD1433" s="347"/>
      <c r="VDE1433" s="347"/>
      <c r="VDF1433" s="347"/>
      <c r="VDG1433" s="347"/>
      <c r="VDH1433" s="347"/>
      <c r="VDI1433" s="347"/>
      <c r="VDJ1433" s="347"/>
      <c r="VDK1433" s="347"/>
      <c r="VDL1433" s="347"/>
      <c r="VDM1433" s="347"/>
      <c r="VDN1433" s="347"/>
      <c r="VDO1433" s="347"/>
      <c r="VDP1433" s="347"/>
      <c r="VDQ1433" s="347"/>
      <c r="VDR1433" s="347"/>
      <c r="VDS1433" s="347"/>
      <c r="VDT1433" s="347"/>
      <c r="VDU1433" s="347"/>
      <c r="VDV1433" s="347"/>
      <c r="VDW1433" s="347"/>
      <c r="VDX1433" s="347"/>
      <c r="VDY1433" s="347"/>
      <c r="VDZ1433" s="347"/>
      <c r="VEA1433" s="347"/>
      <c r="VEB1433" s="347"/>
      <c r="VEC1433" s="347"/>
      <c r="VED1433" s="347"/>
      <c r="VEE1433" s="347"/>
      <c r="VEF1433" s="347"/>
      <c r="VEG1433" s="347"/>
      <c r="VEH1433" s="347"/>
      <c r="VEI1433" s="347"/>
      <c r="VEJ1433" s="347"/>
      <c r="VEK1433" s="347"/>
      <c r="VEL1433" s="347"/>
      <c r="VEM1433" s="347"/>
      <c r="VEN1433" s="347"/>
      <c r="VEO1433" s="347"/>
      <c r="VEP1433" s="347"/>
      <c r="VEQ1433" s="347"/>
      <c r="VER1433" s="347"/>
      <c r="VES1433" s="347"/>
      <c r="VET1433" s="347"/>
      <c r="VEU1433" s="347"/>
      <c r="VEV1433" s="347"/>
      <c r="VEW1433" s="347"/>
      <c r="VEX1433" s="347"/>
      <c r="VEY1433" s="347"/>
      <c r="VEZ1433" s="347"/>
      <c r="VFA1433" s="347"/>
      <c r="VFB1433" s="347"/>
      <c r="VFC1433" s="347"/>
      <c r="VFD1433" s="347"/>
      <c r="VFE1433" s="347"/>
      <c r="VFF1433" s="347"/>
      <c r="VFG1433" s="347"/>
      <c r="VFH1433" s="347"/>
      <c r="VFI1433" s="347"/>
      <c r="VFJ1433" s="347"/>
      <c r="VFK1433" s="347"/>
      <c r="VFL1433" s="347"/>
      <c r="VFM1433" s="347"/>
      <c r="VFN1433" s="347"/>
      <c r="VFO1433" s="347"/>
      <c r="VFP1433" s="347"/>
      <c r="VFQ1433" s="347"/>
      <c r="VFR1433" s="347"/>
      <c r="VFS1433" s="347"/>
      <c r="VFT1433" s="347"/>
      <c r="VFU1433" s="347"/>
      <c r="VFV1433" s="347"/>
      <c r="VFW1433" s="347"/>
      <c r="VFX1433" s="347"/>
      <c r="VFY1433" s="347"/>
      <c r="VFZ1433" s="347"/>
      <c r="VGA1433" s="347"/>
      <c r="VGB1433" s="347"/>
      <c r="VGC1433" s="347"/>
      <c r="VGD1433" s="347"/>
      <c r="VGE1433" s="347"/>
      <c r="VGF1433" s="347"/>
      <c r="VGG1433" s="347"/>
      <c r="VGH1433" s="347"/>
      <c r="VGI1433" s="347"/>
      <c r="VGJ1433" s="347"/>
      <c r="VGK1433" s="347"/>
      <c r="VGL1433" s="347"/>
      <c r="VGM1433" s="347"/>
      <c r="VGN1433" s="347"/>
      <c r="VGO1433" s="347"/>
      <c r="VGP1433" s="347"/>
      <c r="VGQ1433" s="347"/>
      <c r="VGR1433" s="347"/>
      <c r="VGS1433" s="347"/>
      <c r="VGT1433" s="347"/>
      <c r="VGU1433" s="347"/>
      <c r="VGV1433" s="347"/>
      <c r="VGW1433" s="347"/>
      <c r="VGX1433" s="347"/>
      <c r="VGY1433" s="347"/>
      <c r="VGZ1433" s="347"/>
      <c r="VHA1433" s="347"/>
      <c r="VHB1433" s="347"/>
      <c r="VHC1433" s="347"/>
      <c r="VHD1433" s="347"/>
      <c r="VHE1433" s="347"/>
      <c r="VHF1433" s="347"/>
      <c r="VHG1433" s="347"/>
      <c r="VHH1433" s="347"/>
      <c r="VHI1433" s="347"/>
      <c r="VHJ1433" s="347"/>
      <c r="VHK1433" s="347"/>
      <c r="VHL1433" s="347"/>
      <c r="VHM1433" s="347"/>
      <c r="VHN1433" s="347"/>
      <c r="VHO1433" s="347"/>
      <c r="VHP1433" s="347"/>
      <c r="VHQ1433" s="347"/>
      <c r="VHR1433" s="347"/>
      <c r="VHS1433" s="347"/>
      <c r="VHT1433" s="347"/>
      <c r="VHU1433" s="347"/>
      <c r="VHV1433" s="347"/>
      <c r="VHW1433" s="347"/>
      <c r="VHX1433" s="347"/>
      <c r="VHY1433" s="347"/>
      <c r="VHZ1433" s="347"/>
      <c r="VIA1433" s="347"/>
      <c r="VIB1433" s="347"/>
      <c r="VIC1433" s="347"/>
      <c r="VID1433" s="347"/>
      <c r="VIE1433" s="347"/>
      <c r="VIF1433" s="347"/>
      <c r="VIG1433" s="347"/>
      <c r="VIH1433" s="347"/>
      <c r="VII1433" s="347"/>
      <c r="VIJ1433" s="347"/>
      <c r="VIK1433" s="347"/>
      <c r="VIL1433" s="347"/>
      <c r="VIM1433" s="347"/>
      <c r="VIN1433" s="347"/>
      <c r="VIO1433" s="347"/>
      <c r="VIP1433" s="347"/>
      <c r="VIQ1433" s="347"/>
      <c r="VIR1433" s="347"/>
      <c r="VIS1433" s="347"/>
      <c r="VIT1433" s="347"/>
      <c r="VIU1433" s="347"/>
      <c r="VIV1433" s="347"/>
      <c r="VIW1433" s="347"/>
      <c r="VIX1433" s="347"/>
      <c r="VIY1433" s="347"/>
      <c r="VIZ1433" s="347"/>
      <c r="VJA1433" s="347"/>
      <c r="VJB1433" s="347"/>
      <c r="VJC1433" s="347"/>
      <c r="VJD1433" s="347"/>
      <c r="VJE1433" s="347"/>
      <c r="VJF1433" s="347"/>
      <c r="VJG1433" s="347"/>
      <c r="VJH1433" s="347"/>
      <c r="VJI1433" s="347"/>
      <c r="VJJ1433" s="347"/>
      <c r="VJK1433" s="347"/>
      <c r="VJL1433" s="347"/>
      <c r="VJM1433" s="347"/>
      <c r="VJN1433" s="347"/>
      <c r="VJO1433" s="347"/>
      <c r="VJP1433" s="347"/>
      <c r="VJQ1433" s="347"/>
      <c r="VJR1433" s="347"/>
      <c r="VJS1433" s="347"/>
      <c r="VJT1433" s="347"/>
      <c r="VJU1433" s="347"/>
      <c r="VJV1433" s="347"/>
      <c r="VJW1433" s="347"/>
      <c r="VJX1433" s="347"/>
      <c r="VJY1433" s="347"/>
      <c r="VJZ1433" s="347"/>
      <c r="VKA1433" s="347"/>
      <c r="VKB1433" s="347"/>
      <c r="VKC1433" s="347"/>
      <c r="VKD1433" s="347"/>
      <c r="VKE1433" s="347"/>
      <c r="VKF1433" s="347"/>
      <c r="VKG1433" s="347"/>
      <c r="VKH1433" s="347"/>
      <c r="VKI1433" s="347"/>
      <c r="VKJ1433" s="347"/>
      <c r="VKK1433" s="347"/>
      <c r="VKL1433" s="347"/>
      <c r="VKM1433" s="347"/>
      <c r="VKN1433" s="347"/>
      <c r="VKO1433" s="347"/>
      <c r="VKP1433" s="347"/>
      <c r="VKQ1433" s="347"/>
      <c r="VKR1433" s="347"/>
      <c r="VKS1433" s="347"/>
      <c r="VKT1433" s="347"/>
      <c r="VKU1433" s="347"/>
      <c r="VKV1433" s="347"/>
      <c r="VKW1433" s="347"/>
      <c r="VKX1433" s="347"/>
      <c r="VKY1433" s="347"/>
      <c r="VKZ1433" s="347"/>
      <c r="VLA1433" s="347"/>
      <c r="VLB1433" s="347"/>
      <c r="VLC1433" s="347"/>
      <c r="VLD1433" s="347"/>
      <c r="VLE1433" s="347"/>
      <c r="VLF1433" s="347"/>
      <c r="VLG1433" s="347"/>
      <c r="VLH1433" s="347"/>
      <c r="VLI1433" s="347"/>
      <c r="VLJ1433" s="347"/>
      <c r="VLK1433" s="347"/>
      <c r="VLL1433" s="347"/>
      <c r="VLM1433" s="347"/>
      <c r="VLN1433" s="347"/>
      <c r="VLO1433" s="347"/>
      <c r="VLP1433" s="347"/>
      <c r="VLQ1433" s="347"/>
      <c r="VLR1433" s="347"/>
      <c r="VLS1433" s="347"/>
      <c r="VLT1433" s="347"/>
      <c r="VLU1433" s="347"/>
      <c r="VLV1433" s="347"/>
      <c r="VLW1433" s="347"/>
      <c r="VLX1433" s="347"/>
      <c r="VLY1433" s="347"/>
      <c r="VLZ1433" s="347"/>
      <c r="VMA1433" s="347"/>
      <c r="VMB1433" s="347"/>
      <c r="VMC1433" s="347"/>
      <c r="VMD1433" s="347"/>
      <c r="VME1433" s="347"/>
      <c r="VMF1433" s="347"/>
      <c r="VMG1433" s="347"/>
      <c r="VMH1433" s="347"/>
      <c r="VMI1433" s="347"/>
      <c r="VMJ1433" s="347"/>
      <c r="VMK1433" s="347"/>
      <c r="VML1433" s="347"/>
      <c r="VMM1433" s="347"/>
      <c r="VMN1433" s="347"/>
      <c r="VMO1433" s="347"/>
      <c r="VMP1433" s="347"/>
      <c r="VMQ1433" s="347"/>
      <c r="VMR1433" s="347"/>
      <c r="VMS1433" s="347"/>
      <c r="VMT1433" s="347"/>
      <c r="VMU1433" s="347"/>
      <c r="VMV1433" s="347"/>
      <c r="VMW1433" s="347"/>
      <c r="VMX1433" s="347"/>
      <c r="VMY1433" s="347"/>
      <c r="VMZ1433" s="347"/>
      <c r="VNA1433" s="347"/>
      <c r="VNB1433" s="347"/>
      <c r="VNC1433" s="347"/>
      <c r="VND1433" s="347"/>
      <c r="VNE1433" s="347"/>
      <c r="VNF1433" s="347"/>
      <c r="VNG1433" s="347"/>
      <c r="VNH1433" s="347"/>
      <c r="VNI1433" s="347"/>
      <c r="VNJ1433" s="347"/>
      <c r="VNK1433" s="347"/>
      <c r="VNL1433" s="347"/>
      <c r="VNM1433" s="347"/>
      <c r="VNN1433" s="347"/>
      <c r="VNO1433" s="347"/>
      <c r="VNP1433" s="347"/>
      <c r="VNQ1433" s="347"/>
      <c r="VNR1433" s="347"/>
      <c r="VNS1433" s="347"/>
      <c r="VNT1433" s="347"/>
      <c r="VNU1433" s="347"/>
      <c r="VNV1433" s="347"/>
      <c r="VNW1433" s="347"/>
      <c r="VNX1433" s="347"/>
      <c r="VNY1433" s="347"/>
      <c r="VNZ1433" s="347"/>
      <c r="VOA1433" s="347"/>
      <c r="VOB1433" s="347"/>
      <c r="VOC1433" s="347"/>
      <c r="VOD1433" s="347"/>
      <c r="VOE1433" s="347"/>
      <c r="VOF1433" s="347"/>
      <c r="VOG1433" s="347"/>
      <c r="VOH1433" s="347"/>
      <c r="VOI1433" s="347"/>
      <c r="VOJ1433" s="347"/>
      <c r="VOK1433" s="347"/>
      <c r="VOL1433" s="347"/>
      <c r="VOM1433" s="347"/>
      <c r="VON1433" s="347"/>
      <c r="VOO1433" s="347"/>
      <c r="VOP1433" s="347"/>
      <c r="VOQ1433" s="347"/>
      <c r="VOR1433" s="347"/>
      <c r="VOS1433" s="347"/>
      <c r="VOT1433" s="347"/>
      <c r="VOU1433" s="347"/>
      <c r="VOV1433" s="347"/>
      <c r="VOW1433" s="347"/>
      <c r="VOX1433" s="347"/>
      <c r="VOY1433" s="347"/>
      <c r="VOZ1433" s="347"/>
      <c r="VPA1433" s="347"/>
      <c r="VPB1433" s="347"/>
      <c r="VPC1433" s="347"/>
      <c r="VPD1433" s="347"/>
      <c r="VPE1433" s="347"/>
      <c r="VPF1433" s="347"/>
      <c r="VPG1433" s="347"/>
      <c r="VPH1433" s="347"/>
      <c r="VPI1433" s="347"/>
      <c r="VPJ1433" s="347"/>
      <c r="VPK1433" s="347"/>
      <c r="VPL1433" s="347"/>
      <c r="VPM1433" s="347"/>
      <c r="VPN1433" s="347"/>
      <c r="VPO1433" s="347"/>
      <c r="VPP1433" s="347"/>
      <c r="VPQ1433" s="347"/>
      <c r="VPR1433" s="347"/>
      <c r="VPS1433" s="347"/>
      <c r="VPT1433" s="347"/>
      <c r="VPU1433" s="347"/>
      <c r="VPV1433" s="347"/>
      <c r="VPW1433" s="347"/>
      <c r="VPX1433" s="347"/>
      <c r="VPY1433" s="347"/>
      <c r="VPZ1433" s="347"/>
      <c r="VQA1433" s="347"/>
      <c r="VQB1433" s="347"/>
      <c r="VQC1433" s="347"/>
      <c r="VQD1433" s="347"/>
      <c r="VQE1433" s="347"/>
      <c r="VQF1433" s="347"/>
      <c r="VQG1433" s="347"/>
      <c r="VQH1433" s="347"/>
      <c r="VQI1433" s="347"/>
      <c r="VQJ1433" s="347"/>
      <c r="VQK1433" s="347"/>
      <c r="VQL1433" s="347"/>
      <c r="VQM1433" s="347"/>
      <c r="VQN1433" s="347"/>
      <c r="VQO1433" s="347"/>
      <c r="VQP1433" s="347"/>
      <c r="VQQ1433" s="347"/>
      <c r="VQR1433" s="347"/>
      <c r="VQS1433" s="347"/>
      <c r="VQT1433" s="347"/>
      <c r="VQU1433" s="347"/>
      <c r="VQV1433" s="347"/>
      <c r="VQW1433" s="347"/>
      <c r="VQX1433" s="347"/>
      <c r="VQY1433" s="347"/>
      <c r="VQZ1433" s="347"/>
      <c r="VRA1433" s="347"/>
      <c r="VRB1433" s="347"/>
      <c r="VRC1433" s="347"/>
      <c r="VRD1433" s="347"/>
      <c r="VRE1433" s="347"/>
      <c r="VRF1433" s="347"/>
      <c r="VRG1433" s="347"/>
      <c r="VRH1433" s="347"/>
      <c r="VRI1433" s="347"/>
      <c r="VRJ1433" s="347"/>
      <c r="VRK1433" s="347"/>
      <c r="VRL1433" s="347"/>
      <c r="VRM1433" s="347"/>
      <c r="VRN1433" s="347"/>
      <c r="VRO1433" s="347"/>
      <c r="VRP1433" s="347"/>
      <c r="VRQ1433" s="347"/>
      <c r="VRR1433" s="347"/>
      <c r="VRS1433" s="347"/>
      <c r="VRT1433" s="347"/>
      <c r="VRU1433" s="347"/>
      <c r="VRV1433" s="347"/>
      <c r="VRW1433" s="347"/>
      <c r="VRX1433" s="347"/>
      <c r="VRY1433" s="347"/>
      <c r="VRZ1433" s="347"/>
      <c r="VSA1433" s="347"/>
      <c r="VSB1433" s="347"/>
      <c r="VSC1433" s="347"/>
      <c r="VSD1433" s="347"/>
      <c r="VSE1433" s="347"/>
      <c r="VSF1433" s="347"/>
      <c r="VSG1433" s="347"/>
      <c r="VSH1433" s="347"/>
      <c r="VSI1433" s="347"/>
      <c r="VSJ1433" s="347"/>
      <c r="VSK1433" s="347"/>
      <c r="VSL1433" s="347"/>
      <c r="VSM1433" s="347"/>
      <c r="VSN1433" s="347"/>
      <c r="VSO1433" s="347"/>
      <c r="VSP1433" s="347"/>
      <c r="VSQ1433" s="347"/>
      <c r="VSR1433" s="347"/>
      <c r="VSS1433" s="347"/>
      <c r="VST1433" s="347"/>
      <c r="VSU1433" s="347"/>
      <c r="VSV1433" s="347"/>
      <c r="VSW1433" s="347"/>
      <c r="VSX1433" s="347"/>
      <c r="VSY1433" s="347"/>
      <c r="VSZ1433" s="347"/>
      <c r="VTA1433" s="347"/>
      <c r="VTB1433" s="347"/>
      <c r="VTC1433" s="347"/>
      <c r="VTD1433" s="347"/>
      <c r="VTE1433" s="347"/>
      <c r="VTF1433" s="347"/>
      <c r="VTG1433" s="347"/>
      <c r="VTH1433" s="347"/>
      <c r="VTI1433" s="347"/>
      <c r="VTJ1433" s="347"/>
      <c r="VTK1433" s="347"/>
      <c r="VTL1433" s="347"/>
      <c r="VTM1433" s="347"/>
      <c r="VTN1433" s="347"/>
      <c r="VTO1433" s="347"/>
      <c r="VTP1433" s="347"/>
      <c r="VTQ1433" s="347"/>
      <c r="VTR1433" s="347"/>
      <c r="VTS1433" s="347"/>
      <c r="VTT1433" s="347"/>
      <c r="VTU1433" s="347"/>
      <c r="VTV1433" s="347"/>
      <c r="VTW1433" s="347"/>
      <c r="VTX1433" s="347"/>
      <c r="VTY1433" s="347"/>
      <c r="VTZ1433" s="347"/>
      <c r="VUA1433" s="347"/>
      <c r="VUB1433" s="347"/>
      <c r="VUC1433" s="347"/>
      <c r="VUD1433" s="347"/>
      <c r="VUE1433" s="347"/>
      <c r="VUF1433" s="347"/>
      <c r="VUG1433" s="347"/>
      <c r="VUH1433" s="347"/>
      <c r="VUI1433" s="347"/>
      <c r="VUJ1433" s="347"/>
      <c r="VUK1433" s="347"/>
      <c r="VUL1433" s="347"/>
      <c r="VUM1433" s="347"/>
      <c r="VUN1433" s="347"/>
      <c r="VUO1433" s="347"/>
      <c r="VUP1433" s="347"/>
      <c r="VUQ1433" s="347"/>
      <c r="VUR1433" s="347"/>
      <c r="VUS1433" s="347"/>
      <c r="VUT1433" s="347"/>
      <c r="VUU1433" s="347"/>
      <c r="VUV1433" s="347"/>
      <c r="VUW1433" s="347"/>
      <c r="VUX1433" s="347"/>
      <c r="VUY1433" s="347"/>
      <c r="VUZ1433" s="347"/>
      <c r="VVA1433" s="347"/>
      <c r="VVB1433" s="347"/>
      <c r="VVC1433" s="347"/>
      <c r="VVD1433" s="347"/>
      <c r="VVE1433" s="347"/>
      <c r="VVF1433" s="347"/>
      <c r="VVG1433" s="347"/>
      <c r="VVH1433" s="347"/>
      <c r="VVI1433" s="347"/>
      <c r="VVJ1433" s="347"/>
      <c r="VVK1433" s="347"/>
      <c r="VVL1433" s="347"/>
      <c r="VVM1433" s="347"/>
      <c r="VVN1433" s="347"/>
      <c r="VVO1433" s="347"/>
      <c r="VVP1433" s="347"/>
      <c r="VVQ1433" s="347"/>
      <c r="VVR1433" s="347"/>
      <c r="VVS1433" s="347"/>
      <c r="VVT1433" s="347"/>
      <c r="VVU1433" s="347"/>
      <c r="VVV1433" s="347"/>
      <c r="VVW1433" s="347"/>
      <c r="VVX1433" s="347"/>
      <c r="VVY1433" s="347"/>
      <c r="VVZ1433" s="347"/>
      <c r="VWA1433" s="347"/>
      <c r="VWB1433" s="347"/>
      <c r="VWC1433" s="347"/>
      <c r="VWD1433" s="347"/>
      <c r="VWE1433" s="347"/>
      <c r="VWF1433" s="347"/>
      <c r="VWG1433" s="347"/>
      <c r="VWH1433" s="347"/>
      <c r="VWI1433" s="347"/>
      <c r="VWJ1433" s="347"/>
      <c r="VWK1433" s="347"/>
      <c r="VWL1433" s="347"/>
      <c r="VWM1433" s="347"/>
      <c r="VWN1433" s="347"/>
      <c r="VWO1433" s="347"/>
      <c r="VWP1433" s="347"/>
      <c r="VWQ1433" s="347"/>
      <c r="VWR1433" s="347"/>
      <c r="VWS1433" s="347"/>
      <c r="VWT1433" s="347"/>
      <c r="VWU1433" s="347"/>
      <c r="VWV1433" s="347"/>
      <c r="VWW1433" s="347"/>
      <c r="VWX1433" s="347"/>
      <c r="VWY1433" s="347"/>
      <c r="VWZ1433" s="347"/>
      <c r="VXA1433" s="347"/>
      <c r="VXB1433" s="347"/>
      <c r="VXC1433" s="347"/>
      <c r="VXD1433" s="347"/>
      <c r="VXE1433" s="347"/>
      <c r="VXF1433" s="347"/>
      <c r="VXG1433" s="347"/>
      <c r="VXH1433" s="347"/>
      <c r="VXI1433" s="347"/>
      <c r="VXJ1433" s="347"/>
      <c r="VXK1433" s="347"/>
      <c r="VXL1433" s="347"/>
      <c r="VXM1433" s="347"/>
      <c r="VXN1433" s="347"/>
      <c r="VXO1433" s="347"/>
      <c r="VXP1433" s="347"/>
      <c r="VXQ1433" s="347"/>
      <c r="VXR1433" s="347"/>
      <c r="VXS1433" s="347"/>
      <c r="VXT1433" s="347"/>
      <c r="VXU1433" s="347"/>
      <c r="VXV1433" s="347"/>
      <c r="VXW1433" s="347"/>
      <c r="VXX1433" s="347"/>
      <c r="VXY1433" s="347"/>
      <c r="VXZ1433" s="347"/>
      <c r="VYA1433" s="347"/>
      <c r="VYB1433" s="347"/>
      <c r="VYC1433" s="347"/>
      <c r="VYD1433" s="347"/>
      <c r="VYE1433" s="347"/>
      <c r="VYF1433" s="347"/>
      <c r="VYG1433" s="347"/>
      <c r="VYH1433" s="347"/>
      <c r="VYI1433" s="347"/>
      <c r="VYJ1433" s="347"/>
      <c r="VYK1433" s="347"/>
      <c r="VYL1433" s="347"/>
      <c r="VYM1433" s="347"/>
      <c r="VYN1433" s="347"/>
      <c r="VYO1433" s="347"/>
      <c r="VYP1433" s="347"/>
      <c r="VYQ1433" s="347"/>
      <c r="VYR1433" s="347"/>
      <c r="VYS1433" s="347"/>
      <c r="VYT1433" s="347"/>
      <c r="VYU1433" s="347"/>
      <c r="VYV1433" s="347"/>
      <c r="VYW1433" s="347"/>
      <c r="VYX1433" s="347"/>
      <c r="VYY1433" s="347"/>
      <c r="VYZ1433" s="347"/>
      <c r="VZA1433" s="347"/>
      <c r="VZB1433" s="347"/>
      <c r="VZC1433" s="347"/>
      <c r="VZD1433" s="347"/>
      <c r="VZE1433" s="347"/>
      <c r="VZF1433" s="347"/>
      <c r="VZG1433" s="347"/>
      <c r="VZH1433" s="347"/>
      <c r="VZI1433" s="347"/>
      <c r="VZJ1433" s="347"/>
      <c r="VZK1433" s="347"/>
      <c r="VZL1433" s="347"/>
      <c r="VZM1433" s="347"/>
      <c r="VZN1433" s="347"/>
      <c r="VZO1433" s="347"/>
      <c r="VZP1433" s="347"/>
      <c r="VZQ1433" s="347"/>
      <c r="VZR1433" s="347"/>
      <c r="VZS1433" s="347"/>
      <c r="VZT1433" s="347"/>
      <c r="VZU1433" s="347"/>
      <c r="VZV1433" s="347"/>
      <c r="VZW1433" s="347"/>
      <c r="VZX1433" s="347"/>
      <c r="VZY1433" s="347"/>
      <c r="VZZ1433" s="347"/>
      <c r="WAA1433" s="347"/>
      <c r="WAB1433" s="347"/>
      <c r="WAC1433" s="347"/>
      <c r="WAD1433" s="347"/>
      <c r="WAE1433" s="347"/>
      <c r="WAF1433" s="347"/>
      <c r="WAG1433" s="347"/>
      <c r="WAH1433" s="347"/>
      <c r="WAI1433" s="347"/>
      <c r="WAJ1433" s="347"/>
      <c r="WAK1433" s="347"/>
      <c r="WAL1433" s="347"/>
      <c r="WAM1433" s="347"/>
      <c r="WAN1433" s="347"/>
      <c r="WAO1433" s="347"/>
      <c r="WAP1433" s="347"/>
      <c r="WAQ1433" s="347"/>
      <c r="WAR1433" s="347"/>
      <c r="WAS1433" s="347"/>
      <c r="WAT1433" s="347"/>
      <c r="WAU1433" s="347"/>
      <c r="WAV1433" s="347"/>
      <c r="WAW1433" s="347"/>
      <c r="WAX1433" s="347"/>
      <c r="WAY1433" s="347"/>
      <c r="WAZ1433" s="347"/>
      <c r="WBA1433" s="347"/>
      <c r="WBB1433" s="347"/>
      <c r="WBC1433" s="347"/>
      <c r="WBD1433" s="347"/>
      <c r="WBE1433" s="347"/>
      <c r="WBF1433" s="347"/>
      <c r="WBG1433" s="347"/>
      <c r="WBH1433" s="347"/>
      <c r="WBI1433" s="347"/>
      <c r="WBJ1433" s="347"/>
      <c r="WBK1433" s="347"/>
      <c r="WBL1433" s="347"/>
      <c r="WBM1433" s="347"/>
      <c r="WBN1433" s="347"/>
      <c r="WBO1433" s="347"/>
      <c r="WBP1433" s="347"/>
      <c r="WBQ1433" s="347"/>
      <c r="WBR1433" s="347"/>
      <c r="WBS1433" s="347"/>
      <c r="WBT1433" s="347"/>
      <c r="WBU1433" s="347"/>
      <c r="WBV1433" s="347"/>
      <c r="WBW1433" s="347"/>
      <c r="WBX1433" s="347"/>
      <c r="WBY1433" s="347"/>
      <c r="WBZ1433" s="347"/>
      <c r="WCA1433" s="347"/>
      <c r="WCB1433" s="347"/>
      <c r="WCC1433" s="347"/>
      <c r="WCD1433" s="347"/>
      <c r="WCE1433" s="347"/>
      <c r="WCF1433" s="347"/>
      <c r="WCG1433" s="347"/>
      <c r="WCH1433" s="347"/>
      <c r="WCI1433" s="347"/>
      <c r="WCJ1433" s="347"/>
      <c r="WCK1433" s="347"/>
      <c r="WCL1433" s="347"/>
      <c r="WCM1433" s="347"/>
      <c r="WCN1433" s="347"/>
      <c r="WCO1433" s="347"/>
      <c r="WCP1433" s="347"/>
      <c r="WCQ1433" s="347"/>
      <c r="WCR1433" s="347"/>
      <c r="WCS1433" s="347"/>
      <c r="WCT1433" s="347"/>
      <c r="WCU1433" s="347"/>
      <c r="WCV1433" s="347"/>
      <c r="WCW1433" s="347"/>
      <c r="WCX1433" s="347"/>
      <c r="WCY1433" s="347"/>
      <c r="WCZ1433" s="347"/>
      <c r="WDA1433" s="347"/>
      <c r="WDB1433" s="347"/>
      <c r="WDC1433" s="347"/>
      <c r="WDD1433" s="347"/>
      <c r="WDE1433" s="347"/>
      <c r="WDF1433" s="347"/>
      <c r="WDG1433" s="347"/>
      <c r="WDH1433" s="347"/>
      <c r="WDI1433" s="347"/>
      <c r="WDJ1433" s="347"/>
      <c r="WDK1433" s="347"/>
      <c r="WDL1433" s="347"/>
      <c r="WDM1433" s="347"/>
      <c r="WDN1433" s="347"/>
      <c r="WDO1433" s="347"/>
      <c r="WDP1433" s="347"/>
      <c r="WDQ1433" s="347"/>
      <c r="WDR1433" s="347"/>
      <c r="WDS1433" s="347"/>
      <c r="WDT1433" s="347"/>
      <c r="WDU1433" s="347"/>
      <c r="WDV1433" s="347"/>
      <c r="WDW1433" s="347"/>
      <c r="WDX1433" s="347"/>
      <c r="WDY1433" s="347"/>
      <c r="WDZ1433" s="347"/>
      <c r="WEA1433" s="347"/>
      <c r="WEB1433" s="347"/>
      <c r="WEC1433" s="347"/>
      <c r="WED1433" s="347"/>
      <c r="WEE1433" s="347"/>
      <c r="WEF1433" s="347"/>
      <c r="WEG1433" s="347"/>
      <c r="WEH1433" s="347"/>
      <c r="WEI1433" s="347"/>
      <c r="WEJ1433" s="347"/>
      <c r="WEK1433" s="347"/>
      <c r="WEL1433" s="347"/>
      <c r="WEM1433" s="347"/>
      <c r="WEN1433" s="347"/>
      <c r="WEO1433" s="347"/>
      <c r="WEP1433" s="347"/>
      <c r="WEQ1433" s="347"/>
      <c r="WER1433" s="347"/>
      <c r="WES1433" s="347"/>
      <c r="WET1433" s="347"/>
      <c r="WEU1433" s="347"/>
      <c r="WEV1433" s="347"/>
      <c r="WEW1433" s="347"/>
      <c r="WEX1433" s="347"/>
      <c r="WEY1433" s="347"/>
      <c r="WEZ1433" s="347"/>
      <c r="WFA1433" s="347"/>
      <c r="WFB1433" s="347"/>
      <c r="WFC1433" s="347"/>
      <c r="WFD1433" s="347"/>
      <c r="WFE1433" s="347"/>
      <c r="WFF1433" s="347"/>
      <c r="WFG1433" s="347"/>
      <c r="WFH1433" s="347"/>
      <c r="WFI1433" s="347"/>
      <c r="WFJ1433" s="347"/>
      <c r="WFK1433" s="347"/>
      <c r="WFL1433" s="347"/>
      <c r="WFM1433" s="347"/>
      <c r="WFN1433" s="347"/>
      <c r="WFO1433" s="347"/>
      <c r="WFP1433" s="347"/>
      <c r="WFQ1433" s="347"/>
      <c r="WFR1433" s="347"/>
      <c r="WFS1433" s="347"/>
      <c r="WFT1433" s="347"/>
      <c r="WFU1433" s="347"/>
      <c r="WFV1433" s="347"/>
      <c r="WFW1433" s="347"/>
      <c r="WFX1433" s="347"/>
      <c r="WFY1433" s="347"/>
      <c r="WFZ1433" s="347"/>
      <c r="WGA1433" s="347"/>
      <c r="WGB1433" s="347"/>
      <c r="WGC1433" s="347"/>
      <c r="WGD1433" s="347"/>
      <c r="WGE1433" s="347"/>
      <c r="WGF1433" s="347"/>
      <c r="WGG1433" s="347"/>
      <c r="WGH1433" s="347"/>
      <c r="WGI1433" s="347"/>
      <c r="WGJ1433" s="347"/>
      <c r="WGK1433" s="347"/>
      <c r="WGL1433" s="347"/>
      <c r="WGM1433" s="347"/>
      <c r="WGN1433" s="347"/>
      <c r="WGO1433" s="347"/>
      <c r="WGP1433" s="347"/>
      <c r="WGQ1433" s="347"/>
      <c r="WGR1433" s="347"/>
      <c r="WGS1433" s="347"/>
      <c r="WGT1433" s="347"/>
      <c r="WGU1433" s="347"/>
      <c r="WGV1433" s="347"/>
      <c r="WGW1433" s="347"/>
      <c r="WGX1433" s="347"/>
      <c r="WGY1433" s="347"/>
      <c r="WGZ1433" s="347"/>
      <c r="WHA1433" s="347"/>
      <c r="WHB1433" s="347"/>
      <c r="WHC1433" s="347"/>
      <c r="WHD1433" s="347"/>
      <c r="WHE1433" s="347"/>
      <c r="WHF1433" s="347"/>
      <c r="WHG1433" s="347"/>
      <c r="WHH1433" s="347"/>
      <c r="WHI1433" s="347"/>
      <c r="WHJ1433" s="347"/>
      <c r="WHK1433" s="347"/>
      <c r="WHL1433" s="347"/>
      <c r="WHM1433" s="347"/>
      <c r="WHN1433" s="347"/>
      <c r="WHO1433" s="347"/>
      <c r="WHP1433" s="347"/>
      <c r="WHQ1433" s="347"/>
      <c r="WHR1433" s="347"/>
      <c r="WHS1433" s="347"/>
      <c r="WHT1433" s="347"/>
      <c r="WHU1433" s="347"/>
      <c r="WHV1433" s="347"/>
      <c r="WHW1433" s="347"/>
      <c r="WHX1433" s="347"/>
      <c r="WHY1433" s="347"/>
      <c r="WHZ1433" s="347"/>
      <c r="WIA1433" s="347"/>
      <c r="WIB1433" s="347"/>
      <c r="WIC1433" s="347"/>
      <c r="WID1433" s="347"/>
      <c r="WIE1433" s="347"/>
      <c r="WIF1433" s="347"/>
      <c r="WIG1433" s="347"/>
      <c r="WIH1433" s="347"/>
      <c r="WII1433" s="347"/>
      <c r="WIJ1433" s="347"/>
      <c r="WIK1433" s="347"/>
      <c r="WIL1433" s="347"/>
      <c r="WIM1433" s="347"/>
      <c r="WIN1433" s="347"/>
      <c r="WIO1433" s="347"/>
      <c r="WIP1433" s="347"/>
      <c r="WIQ1433" s="347"/>
      <c r="WIR1433" s="347"/>
      <c r="WIS1433" s="347"/>
      <c r="WIT1433" s="347"/>
      <c r="WIU1433" s="347"/>
      <c r="WIV1433" s="347"/>
      <c r="WIW1433" s="347"/>
      <c r="WIX1433" s="347"/>
      <c r="WIY1433" s="347"/>
      <c r="WIZ1433" s="347"/>
      <c r="WJA1433" s="347"/>
      <c r="WJB1433" s="347"/>
      <c r="WJC1433" s="347"/>
      <c r="WJD1433" s="347"/>
      <c r="WJE1433" s="347"/>
      <c r="WJF1433" s="347"/>
      <c r="WJG1433" s="347"/>
      <c r="WJH1433" s="347"/>
      <c r="WJI1433" s="347"/>
      <c r="WJJ1433" s="347"/>
      <c r="WJK1433" s="347"/>
      <c r="WJL1433" s="347"/>
      <c r="WJM1433" s="347"/>
      <c r="WJN1433" s="347"/>
      <c r="WJO1433" s="347"/>
      <c r="WJP1433" s="347"/>
      <c r="WJQ1433" s="347"/>
      <c r="WJR1433" s="347"/>
      <c r="WJS1433" s="347"/>
      <c r="WJT1433" s="347"/>
      <c r="WJU1433" s="347"/>
      <c r="WJV1433" s="347"/>
      <c r="WJW1433" s="347"/>
      <c r="WJX1433" s="347"/>
      <c r="WJY1433" s="347"/>
      <c r="WJZ1433" s="347"/>
      <c r="WKA1433" s="347"/>
      <c r="WKB1433" s="347"/>
      <c r="WKC1433" s="347"/>
      <c r="WKD1433" s="347"/>
      <c r="WKE1433" s="347"/>
      <c r="WKF1433" s="347"/>
      <c r="WKG1433" s="347"/>
      <c r="WKH1433" s="347"/>
      <c r="WKI1433" s="347"/>
      <c r="WKJ1433" s="347"/>
      <c r="WKK1433" s="347"/>
      <c r="WKL1433" s="347"/>
      <c r="WKM1433" s="347"/>
      <c r="WKN1433" s="347"/>
      <c r="WKO1433" s="347"/>
      <c r="WKP1433" s="347"/>
      <c r="WKQ1433" s="347"/>
      <c r="WKR1433" s="347"/>
      <c r="WKS1433" s="347"/>
      <c r="WKT1433" s="347"/>
      <c r="WKU1433" s="347"/>
      <c r="WKV1433" s="347"/>
      <c r="WKW1433" s="347"/>
      <c r="WKX1433" s="347"/>
      <c r="WKY1433" s="347"/>
      <c r="WKZ1433" s="347"/>
      <c r="WLA1433" s="347"/>
      <c r="WLB1433" s="347"/>
      <c r="WLC1433" s="347"/>
      <c r="WLD1433" s="347"/>
      <c r="WLE1433" s="347"/>
      <c r="WLF1433" s="347"/>
      <c r="WLG1433" s="347"/>
      <c r="WLH1433" s="347"/>
      <c r="WLI1433" s="347"/>
      <c r="WLJ1433" s="347"/>
      <c r="WLK1433" s="347"/>
      <c r="WLL1433" s="347"/>
      <c r="WLM1433" s="347"/>
      <c r="WLN1433" s="347"/>
      <c r="WLO1433" s="347"/>
      <c r="WLP1433" s="347"/>
      <c r="WLQ1433" s="347"/>
      <c r="WLR1433" s="347"/>
      <c r="WLS1433" s="347"/>
      <c r="WLT1433" s="347"/>
      <c r="WLU1433" s="347"/>
      <c r="WLV1433" s="347"/>
      <c r="WLW1433" s="347"/>
      <c r="WLX1433" s="347"/>
      <c r="WLY1433" s="347"/>
      <c r="WLZ1433" s="347"/>
      <c r="WMA1433" s="347"/>
      <c r="WMB1433" s="347"/>
      <c r="WMC1433" s="347"/>
      <c r="WMD1433" s="347"/>
      <c r="WME1433" s="347"/>
      <c r="WMF1433" s="347"/>
      <c r="WMG1433" s="347"/>
      <c r="WMH1433" s="347"/>
      <c r="WMI1433" s="347"/>
      <c r="WMJ1433" s="347"/>
      <c r="WMK1433" s="347"/>
      <c r="WML1433" s="347"/>
      <c r="WMM1433" s="347"/>
      <c r="WMN1433" s="347"/>
      <c r="WMO1433" s="347"/>
      <c r="WMP1433" s="347"/>
      <c r="WMQ1433" s="347"/>
      <c r="WMR1433" s="347"/>
      <c r="WMS1433" s="347"/>
      <c r="WMT1433" s="347"/>
      <c r="WMU1433" s="347"/>
      <c r="WMV1433" s="347"/>
      <c r="WMW1433" s="347"/>
      <c r="WMX1433" s="347"/>
      <c r="WMY1433" s="347"/>
      <c r="WMZ1433" s="347"/>
      <c r="WNA1433" s="347"/>
      <c r="WNB1433" s="347"/>
      <c r="WNC1433" s="347"/>
      <c r="WND1433" s="347"/>
      <c r="WNE1433" s="347"/>
      <c r="WNF1433" s="347"/>
      <c r="WNG1433" s="347"/>
      <c r="WNH1433" s="347"/>
      <c r="WNI1433" s="347"/>
      <c r="WNJ1433" s="347"/>
      <c r="WNK1433" s="347"/>
      <c r="WNL1433" s="347"/>
      <c r="WNM1433" s="347"/>
      <c r="WNN1433" s="347"/>
      <c r="WNO1433" s="347"/>
      <c r="WNP1433" s="347"/>
      <c r="WNQ1433" s="347"/>
      <c r="WNR1433" s="347"/>
      <c r="WNS1433" s="347"/>
      <c r="WNT1433" s="347"/>
      <c r="WNU1433" s="347"/>
      <c r="WNV1433" s="347"/>
      <c r="WNW1433" s="347"/>
      <c r="WNX1433" s="347"/>
      <c r="WNY1433" s="347"/>
      <c r="WNZ1433" s="347"/>
      <c r="WOA1433" s="347"/>
      <c r="WOB1433" s="347"/>
      <c r="WOC1433" s="347"/>
      <c r="WOD1433" s="347"/>
      <c r="WOE1433" s="347"/>
      <c r="WOF1433" s="347"/>
      <c r="WOG1433" s="347"/>
      <c r="WOH1433" s="347"/>
      <c r="WOI1433" s="347"/>
      <c r="WOJ1433" s="347"/>
      <c r="WOK1433" s="347"/>
      <c r="WOL1433" s="347"/>
      <c r="WOM1433" s="347"/>
      <c r="WON1433" s="347"/>
      <c r="WOO1433" s="347"/>
      <c r="WOP1433" s="347"/>
      <c r="WOQ1433" s="347"/>
      <c r="WOR1433" s="347"/>
      <c r="WOS1433" s="347"/>
      <c r="WOT1433" s="347"/>
      <c r="WOU1433" s="347"/>
      <c r="WOV1433" s="347"/>
      <c r="WOW1433" s="347"/>
      <c r="WOX1433" s="347"/>
      <c r="WOY1433" s="347"/>
      <c r="WOZ1433" s="347"/>
      <c r="WPA1433" s="347"/>
      <c r="WPB1433" s="347"/>
      <c r="WPC1433" s="347"/>
      <c r="WPD1433" s="347"/>
      <c r="WPE1433" s="347"/>
      <c r="WPF1433" s="347"/>
      <c r="WPG1433" s="347"/>
      <c r="WPH1433" s="347"/>
      <c r="WPI1433" s="347"/>
      <c r="WPJ1433" s="347"/>
      <c r="WPK1433" s="347"/>
      <c r="WPL1433" s="347"/>
      <c r="WPM1433" s="347"/>
      <c r="WPN1433" s="347"/>
      <c r="WPO1433" s="347"/>
      <c r="WPP1433" s="347"/>
      <c r="WPQ1433" s="347"/>
      <c r="WPR1433" s="347"/>
      <c r="WPS1433" s="347"/>
      <c r="WPT1433" s="347"/>
      <c r="WPU1433" s="347"/>
      <c r="WPV1433" s="347"/>
      <c r="WPW1433" s="347"/>
      <c r="WPX1433" s="347"/>
      <c r="WPY1433" s="347"/>
      <c r="WPZ1433" s="347"/>
      <c r="WQA1433" s="347"/>
      <c r="WQB1433" s="347"/>
      <c r="WQC1433" s="347"/>
      <c r="WQD1433" s="347"/>
      <c r="WQE1433" s="347"/>
      <c r="WQF1433" s="347"/>
      <c r="WQG1433" s="347"/>
      <c r="WQH1433" s="347"/>
      <c r="WQI1433" s="347"/>
      <c r="WQJ1433" s="347"/>
      <c r="WQK1433" s="347"/>
      <c r="WQL1433" s="347"/>
      <c r="WQM1433" s="347"/>
      <c r="WQN1433" s="347"/>
      <c r="WQO1433" s="347"/>
      <c r="WQP1433" s="347"/>
      <c r="WQQ1433" s="347"/>
      <c r="WQR1433" s="347"/>
      <c r="WQS1433" s="347"/>
      <c r="WQT1433" s="347"/>
      <c r="WQU1433" s="347"/>
      <c r="WQV1433" s="347"/>
      <c r="WQW1433" s="347"/>
      <c r="WQX1433" s="347"/>
      <c r="WQY1433" s="347"/>
      <c r="WQZ1433" s="347"/>
      <c r="WRA1433" s="347"/>
      <c r="WRB1433" s="347"/>
      <c r="WRC1433" s="347"/>
      <c r="WRD1433" s="347"/>
      <c r="WRE1433" s="347"/>
      <c r="WRF1433" s="347"/>
      <c r="WRG1433" s="347"/>
      <c r="WRH1433" s="347"/>
      <c r="WRI1433" s="347"/>
      <c r="WRJ1433" s="347"/>
      <c r="WRK1433" s="347"/>
      <c r="WRL1433" s="347"/>
      <c r="WRM1433" s="347"/>
      <c r="WRN1433" s="347"/>
      <c r="WRO1433" s="347"/>
      <c r="WRP1433" s="347"/>
      <c r="WRQ1433" s="347"/>
      <c r="WRR1433" s="347"/>
      <c r="WRS1433" s="347"/>
      <c r="WRT1433" s="347"/>
      <c r="WRU1433" s="347"/>
      <c r="WRV1433" s="347"/>
      <c r="WRW1433" s="347"/>
      <c r="WRX1433" s="347"/>
      <c r="WRY1433" s="347"/>
      <c r="WRZ1433" s="347"/>
      <c r="WSA1433" s="347"/>
      <c r="WSB1433" s="347"/>
      <c r="WSC1433" s="347"/>
      <c r="WSD1433" s="347"/>
      <c r="WSE1433" s="347"/>
      <c r="WSF1433" s="347"/>
      <c r="WSG1433" s="347"/>
      <c r="WSH1433" s="347"/>
      <c r="WSI1433" s="347"/>
      <c r="WSJ1433" s="347"/>
      <c r="WSK1433" s="347"/>
      <c r="WSL1433" s="347"/>
      <c r="WSM1433" s="347"/>
      <c r="WSN1433" s="347"/>
      <c r="WSO1433" s="347"/>
      <c r="WSP1433" s="347"/>
      <c r="WSQ1433" s="347"/>
      <c r="WSR1433" s="347"/>
      <c r="WSS1433" s="347"/>
      <c r="WST1433" s="347"/>
      <c r="WSU1433" s="347"/>
      <c r="WSV1433" s="347"/>
      <c r="WSW1433" s="347"/>
      <c r="WSX1433" s="347"/>
      <c r="WSY1433" s="347"/>
      <c r="WSZ1433" s="347"/>
      <c r="WTA1433" s="347"/>
      <c r="WTB1433" s="347"/>
      <c r="WTC1433" s="347"/>
      <c r="WTD1433" s="347"/>
      <c r="WTE1433" s="347"/>
      <c r="WTF1433" s="347"/>
      <c r="WTG1433" s="347"/>
      <c r="WTH1433" s="347"/>
      <c r="WTI1433" s="347"/>
      <c r="WTJ1433" s="347"/>
      <c r="WTK1433" s="347"/>
      <c r="WTL1433" s="347"/>
      <c r="WTM1433" s="347"/>
      <c r="WTN1433" s="347"/>
      <c r="WTO1433" s="347"/>
      <c r="WTP1433" s="347"/>
      <c r="WTQ1433" s="347"/>
      <c r="WTR1433" s="347"/>
      <c r="WTS1433" s="347"/>
      <c r="WTT1433" s="347"/>
      <c r="WTU1433" s="347"/>
      <c r="WTV1433" s="347"/>
      <c r="WTW1433" s="347"/>
      <c r="WTX1433" s="347"/>
      <c r="WTY1433" s="347"/>
      <c r="WTZ1433" s="347"/>
      <c r="WUA1433" s="347"/>
      <c r="WUB1433" s="347"/>
      <c r="WUC1433" s="347"/>
      <c r="WUD1433" s="347"/>
      <c r="WUE1433" s="347"/>
      <c r="WUF1433" s="347"/>
      <c r="WUG1433" s="347"/>
      <c r="WUH1433" s="347"/>
      <c r="WUI1433" s="347"/>
      <c r="WUJ1433" s="347"/>
      <c r="WUK1433" s="347"/>
      <c r="WUL1433" s="347"/>
      <c r="WUM1433" s="347"/>
      <c r="WUN1433" s="347"/>
      <c r="WUO1433" s="347"/>
      <c r="WUP1433" s="347"/>
      <c r="WUQ1433" s="347"/>
      <c r="WUR1433" s="347"/>
      <c r="WUS1433" s="347"/>
      <c r="WUT1433" s="347"/>
      <c r="WUU1433" s="347"/>
      <c r="WUV1433" s="347"/>
      <c r="WUW1433" s="347"/>
      <c r="WUX1433" s="347"/>
      <c r="WUY1433" s="347"/>
      <c r="WUZ1433" s="347"/>
      <c r="WVA1433" s="347"/>
      <c r="WVB1433" s="347"/>
      <c r="WVC1433" s="347"/>
      <c r="WVD1433" s="347"/>
      <c r="WVE1433" s="347"/>
      <c r="WVF1433" s="347"/>
      <c r="WVG1433" s="347"/>
      <c r="WVH1433" s="347"/>
      <c r="WVI1433" s="347"/>
      <c r="WVJ1433" s="347"/>
      <c r="WVK1433" s="347"/>
      <c r="WVL1433" s="347"/>
      <c r="WVM1433" s="347"/>
      <c r="WVN1433" s="347"/>
      <c r="WVO1433" s="347"/>
      <c r="WVP1433" s="347"/>
      <c r="WVQ1433" s="347"/>
      <c r="WVR1433" s="347"/>
      <c r="WVS1433" s="347"/>
      <c r="WVT1433" s="347"/>
      <c r="WVU1433" s="347"/>
      <c r="WVV1433" s="347"/>
      <c r="WVW1433" s="347"/>
      <c r="WVX1433" s="347"/>
      <c r="WVY1433" s="347"/>
      <c r="WVZ1433" s="347"/>
      <c r="WWA1433" s="347"/>
      <c r="WWB1433" s="347"/>
      <c r="WWC1433" s="347"/>
      <c r="WWD1433" s="347"/>
      <c r="WWE1433" s="347"/>
      <c r="WWF1433" s="347"/>
      <c r="WWG1433" s="347"/>
      <c r="WWH1433" s="347"/>
      <c r="WWI1433" s="347"/>
      <c r="WWJ1433" s="347"/>
      <c r="WWK1433" s="347"/>
      <c r="WWL1433" s="347"/>
      <c r="WWM1433" s="347"/>
      <c r="WWN1433" s="347"/>
      <c r="WWO1433" s="347"/>
      <c r="WWP1433" s="347"/>
      <c r="WWQ1433" s="347"/>
      <c r="WWR1433" s="347"/>
      <c r="WWS1433" s="347"/>
      <c r="WWT1433" s="347"/>
      <c r="WWU1433" s="347"/>
      <c r="WWV1433" s="347"/>
      <c r="WWW1433" s="347"/>
      <c r="WWX1433" s="347"/>
      <c r="WWY1433" s="347"/>
      <c r="WWZ1433" s="347"/>
      <c r="WXA1433" s="347"/>
      <c r="WXB1433" s="347"/>
      <c r="WXC1433" s="347"/>
      <c r="WXD1433" s="347"/>
      <c r="WXE1433" s="347"/>
      <c r="WXF1433" s="347"/>
      <c r="WXG1433" s="347"/>
      <c r="WXH1433" s="347"/>
      <c r="WXI1433" s="347"/>
      <c r="WXJ1433" s="347"/>
      <c r="WXK1433" s="347"/>
      <c r="WXL1433" s="347"/>
      <c r="WXM1433" s="347"/>
      <c r="WXN1433" s="347"/>
      <c r="WXO1433" s="347"/>
      <c r="WXP1433" s="347"/>
      <c r="WXQ1433" s="347"/>
      <c r="WXR1433" s="347"/>
      <c r="WXS1433" s="347"/>
      <c r="WXT1433" s="347"/>
      <c r="WXU1433" s="347"/>
      <c r="WXV1433" s="347"/>
      <c r="WXW1433" s="347"/>
      <c r="WXX1433" s="347"/>
      <c r="WXY1433" s="347"/>
      <c r="WXZ1433" s="347"/>
      <c r="WYA1433" s="347"/>
      <c r="WYB1433" s="347"/>
      <c r="WYC1433" s="347"/>
      <c r="WYD1433" s="347"/>
      <c r="WYE1433" s="347"/>
      <c r="WYF1433" s="347"/>
      <c r="WYG1433" s="347"/>
      <c r="WYH1433" s="347"/>
      <c r="WYI1433" s="347"/>
      <c r="WYJ1433" s="347"/>
      <c r="WYK1433" s="347"/>
      <c r="WYL1433" s="347"/>
      <c r="WYM1433" s="347"/>
      <c r="WYN1433" s="347"/>
      <c r="WYO1433" s="347"/>
      <c r="WYP1433" s="347"/>
      <c r="WYQ1433" s="347"/>
      <c r="WYR1433" s="347"/>
      <c r="WYS1433" s="347"/>
      <c r="WYT1433" s="347"/>
      <c r="WYU1433" s="347"/>
      <c r="WYV1433" s="347"/>
      <c r="WYW1433" s="347"/>
      <c r="WYX1433" s="347"/>
      <c r="WYY1433" s="347"/>
      <c r="WYZ1433" s="347"/>
      <c r="WZA1433" s="347"/>
      <c r="WZB1433" s="347"/>
      <c r="WZC1433" s="347"/>
      <c r="WZD1433" s="347"/>
      <c r="WZE1433" s="347"/>
      <c r="WZF1433" s="347"/>
      <c r="WZG1433" s="347"/>
      <c r="WZH1433" s="347"/>
      <c r="WZI1433" s="347"/>
      <c r="WZJ1433" s="347"/>
      <c r="WZK1433" s="347"/>
      <c r="WZL1433" s="347"/>
      <c r="WZM1433" s="347"/>
      <c r="WZN1433" s="347"/>
      <c r="WZO1433" s="347"/>
      <c r="WZP1433" s="347"/>
      <c r="WZQ1433" s="347"/>
      <c r="WZR1433" s="347"/>
      <c r="WZS1433" s="347"/>
      <c r="WZT1433" s="347"/>
      <c r="WZU1433" s="347"/>
      <c r="WZV1433" s="347"/>
      <c r="WZW1433" s="347"/>
      <c r="WZX1433" s="347"/>
      <c r="WZY1433" s="347"/>
      <c r="WZZ1433" s="347"/>
      <c r="XAA1433" s="347"/>
      <c r="XAB1433" s="347"/>
      <c r="XAC1433" s="347"/>
      <c r="XAD1433" s="347"/>
      <c r="XAE1433" s="347"/>
      <c r="XAF1433" s="347"/>
      <c r="XAG1433" s="347"/>
      <c r="XAH1433" s="347"/>
      <c r="XAI1433" s="347"/>
      <c r="XAJ1433" s="347"/>
      <c r="XAK1433" s="347"/>
      <c r="XAL1433" s="347"/>
      <c r="XAM1433" s="347"/>
      <c r="XAN1433" s="347"/>
      <c r="XAO1433" s="347"/>
      <c r="XAP1433" s="347"/>
      <c r="XAQ1433" s="347"/>
      <c r="XAR1433" s="347"/>
      <c r="XAS1433" s="347"/>
      <c r="XAT1433" s="347"/>
      <c r="XAU1433" s="347"/>
      <c r="XAV1433" s="347"/>
      <c r="XAW1433" s="347"/>
      <c r="XAX1433" s="347"/>
      <c r="XAY1433" s="347"/>
      <c r="XAZ1433" s="347"/>
      <c r="XBA1433" s="347"/>
      <c r="XBB1433" s="347"/>
      <c r="XBC1433" s="347"/>
      <c r="XBD1433" s="347"/>
      <c r="XBE1433" s="347"/>
      <c r="XBF1433" s="347"/>
      <c r="XBG1433" s="347"/>
      <c r="XBH1433" s="347"/>
      <c r="XBI1433" s="347"/>
      <c r="XBJ1433" s="347"/>
      <c r="XBK1433" s="347"/>
      <c r="XBL1433" s="347"/>
      <c r="XBM1433" s="347"/>
      <c r="XBN1433" s="347"/>
      <c r="XBO1433" s="347"/>
      <c r="XBP1433" s="347"/>
      <c r="XBQ1433" s="347"/>
      <c r="XBR1433" s="347"/>
      <c r="XBS1433" s="347"/>
      <c r="XBT1433" s="347"/>
      <c r="XBU1433" s="347"/>
      <c r="XBV1433" s="347"/>
      <c r="XBW1433" s="347"/>
      <c r="XBX1433" s="347"/>
      <c r="XBY1433" s="347"/>
      <c r="XBZ1433" s="347"/>
      <c r="XCA1433" s="347"/>
      <c r="XCB1433" s="347"/>
      <c r="XCC1433" s="347"/>
      <c r="XCD1433" s="347"/>
      <c r="XCE1433" s="347"/>
      <c r="XCF1433" s="347"/>
      <c r="XCG1433" s="347"/>
      <c r="XCH1433" s="347"/>
      <c r="XCI1433" s="347"/>
      <c r="XCJ1433" s="347"/>
      <c r="XCK1433" s="347"/>
      <c r="XCL1433" s="347"/>
      <c r="XCM1433" s="347"/>
      <c r="XCN1433" s="347"/>
      <c r="XCO1433" s="347"/>
      <c r="XCP1433" s="347"/>
      <c r="XCQ1433" s="347"/>
      <c r="XCR1433" s="347"/>
      <c r="XCS1433" s="347"/>
      <c r="XCT1433" s="347"/>
      <c r="XCU1433" s="347"/>
      <c r="XCV1433" s="347"/>
      <c r="XCW1433" s="347"/>
      <c r="XCX1433" s="347"/>
      <c r="XCY1433" s="347"/>
      <c r="XCZ1433" s="347"/>
      <c r="XDA1433" s="347"/>
      <c r="XDB1433" s="347"/>
      <c r="XDC1433" s="347"/>
      <c r="XDD1433" s="347"/>
      <c r="XDE1433" s="347"/>
      <c r="XDF1433" s="347"/>
      <c r="XDG1433" s="347"/>
      <c r="XDH1433" s="347"/>
      <c r="XDI1433" s="347"/>
      <c r="XDJ1433" s="347"/>
      <c r="XDK1433" s="347"/>
      <c r="XDL1433" s="347"/>
      <c r="XDM1433" s="347"/>
      <c r="XDN1433" s="347"/>
      <c r="XDO1433" s="347"/>
      <c r="XDP1433" s="347"/>
      <c r="XDQ1433" s="347"/>
      <c r="XDR1433" s="347"/>
      <c r="XDS1433" s="347"/>
      <c r="XDT1433" s="347"/>
      <c r="XDU1433" s="347"/>
      <c r="XDV1433" s="347"/>
      <c r="XDW1433" s="347"/>
      <c r="XDX1433" s="347"/>
      <c r="XDY1433" s="347"/>
      <c r="XDZ1433" s="347"/>
      <c r="XEA1433" s="347"/>
      <c r="XEB1433" s="347"/>
      <c r="XEC1433" s="347"/>
      <c r="XED1433" s="347"/>
      <c r="XEE1433" s="347"/>
      <c r="XEF1433" s="347"/>
      <c r="XEG1433" s="347"/>
      <c r="XEH1433" s="347"/>
      <c r="XEI1433" s="347"/>
      <c r="XEJ1433" s="347"/>
      <c r="XEK1433" s="347"/>
      <c r="XEL1433" s="347"/>
      <c r="XEM1433" s="347"/>
      <c r="XEN1433" s="347"/>
      <c r="XEO1433" s="347"/>
    </row>
    <row r="1434" spans="1:16369" ht="15.75" hidden="1" customHeight="1">
      <c r="A1434" s="342" t="s">
        <v>1733</v>
      </c>
      <c r="B1434" s="63">
        <v>3</v>
      </c>
      <c r="C1434" s="1164">
        <v>42551</v>
      </c>
      <c r="D1434" s="320" t="s">
        <v>697</v>
      </c>
      <c r="E1434" s="320">
        <v>42454</v>
      </c>
      <c r="F1434" s="321" t="s">
        <v>687</v>
      </c>
      <c r="G1434" s="321"/>
      <c r="H1434" s="322" t="s">
        <v>450</v>
      </c>
      <c r="I1434" s="446">
        <v>129702</v>
      </c>
      <c r="J1434" s="449">
        <v>16000</v>
      </c>
      <c r="K1434" s="437"/>
      <c r="L1434" s="446"/>
      <c r="M1434" s="98">
        <f t="shared" si="225"/>
        <v>2075232000</v>
      </c>
      <c r="N1434" s="323" t="s">
        <v>283</v>
      </c>
      <c r="O1434" s="323" t="s">
        <v>275</v>
      </c>
      <c r="P1434" s="347"/>
      <c r="Q1434" s="347"/>
      <c r="R1434" s="347"/>
      <c r="S1434" s="347"/>
      <c r="T1434" s="347"/>
      <c r="U1434" s="347"/>
      <c r="V1434" s="347"/>
      <c r="W1434" s="347"/>
      <c r="X1434" s="347"/>
      <c r="Y1434" s="347"/>
      <c r="Z1434" s="347"/>
      <c r="AA1434" s="347"/>
      <c r="AB1434" s="347"/>
      <c r="AC1434" s="347"/>
      <c r="AD1434" s="347"/>
      <c r="AE1434" s="347"/>
      <c r="AF1434" s="347"/>
      <c r="AG1434" s="347"/>
      <c r="AH1434" s="347"/>
      <c r="AI1434" s="347"/>
      <c r="AJ1434" s="347"/>
      <c r="AK1434" s="347"/>
      <c r="AL1434" s="347"/>
      <c r="AM1434" s="347"/>
      <c r="AN1434" s="347"/>
      <c r="AO1434" s="347"/>
      <c r="AP1434" s="347"/>
      <c r="AQ1434" s="347"/>
      <c r="AR1434" s="347"/>
      <c r="AS1434" s="347"/>
      <c r="AT1434" s="347"/>
      <c r="AU1434" s="347"/>
      <c r="AV1434" s="347"/>
      <c r="AW1434" s="347"/>
      <c r="AX1434" s="347"/>
      <c r="AY1434" s="347"/>
      <c r="AZ1434" s="347"/>
      <c r="BA1434" s="347"/>
      <c r="BB1434" s="347"/>
      <c r="BC1434" s="347"/>
      <c r="BD1434" s="347"/>
      <c r="BE1434" s="347"/>
      <c r="BF1434" s="347"/>
      <c r="BG1434" s="347"/>
      <c r="BH1434" s="347"/>
      <c r="BI1434" s="347"/>
      <c r="BJ1434" s="347"/>
      <c r="BK1434" s="347"/>
      <c r="BL1434" s="347"/>
      <c r="BM1434" s="347"/>
      <c r="BN1434" s="347"/>
      <c r="BO1434" s="347"/>
      <c r="BP1434" s="347"/>
      <c r="BQ1434" s="347"/>
      <c r="BR1434" s="347"/>
      <c r="BS1434" s="347"/>
      <c r="BT1434" s="347"/>
      <c r="BU1434" s="347"/>
      <c r="BV1434" s="347"/>
      <c r="BW1434" s="347"/>
      <c r="BX1434" s="347"/>
      <c r="BY1434" s="347"/>
      <c r="BZ1434" s="347"/>
      <c r="CA1434" s="347"/>
      <c r="CB1434" s="347"/>
      <c r="CC1434" s="347"/>
      <c r="CD1434" s="347"/>
      <c r="CE1434" s="347"/>
      <c r="CF1434" s="347"/>
      <c r="CG1434" s="347"/>
      <c r="CH1434" s="347"/>
      <c r="CI1434" s="347"/>
      <c r="CJ1434" s="347"/>
      <c r="CK1434" s="347"/>
      <c r="CL1434" s="347"/>
      <c r="CM1434" s="347"/>
      <c r="CN1434" s="347"/>
      <c r="CO1434" s="347"/>
      <c r="CP1434" s="347"/>
      <c r="CQ1434" s="347"/>
      <c r="CR1434" s="347"/>
      <c r="CS1434" s="347"/>
      <c r="CT1434" s="347"/>
      <c r="CU1434" s="347"/>
      <c r="CV1434" s="347"/>
      <c r="CW1434" s="347"/>
      <c r="CX1434" s="347"/>
      <c r="CY1434" s="347"/>
      <c r="CZ1434" s="347"/>
      <c r="DA1434" s="347"/>
      <c r="DB1434" s="347"/>
      <c r="DC1434" s="347"/>
      <c r="DD1434" s="347"/>
      <c r="DE1434" s="347"/>
      <c r="DF1434" s="347"/>
      <c r="DG1434" s="347"/>
      <c r="DH1434" s="347"/>
      <c r="DI1434" s="347"/>
      <c r="DJ1434" s="347"/>
      <c r="DK1434" s="347"/>
      <c r="DL1434" s="347"/>
      <c r="DM1434" s="347"/>
      <c r="DN1434" s="347"/>
      <c r="DO1434" s="347"/>
      <c r="DP1434" s="347"/>
      <c r="DQ1434" s="347"/>
      <c r="DR1434" s="347"/>
      <c r="DS1434" s="347"/>
      <c r="DT1434" s="347"/>
      <c r="DU1434" s="347"/>
      <c r="DV1434" s="347"/>
      <c r="DW1434" s="347"/>
      <c r="DX1434" s="347"/>
      <c r="DY1434" s="347"/>
      <c r="DZ1434" s="347"/>
      <c r="EA1434" s="347"/>
      <c r="EB1434" s="347"/>
      <c r="EC1434" s="347"/>
      <c r="ED1434" s="347"/>
      <c r="EE1434" s="347"/>
      <c r="EF1434" s="347"/>
      <c r="EG1434" s="347"/>
      <c r="EH1434" s="347"/>
      <c r="EI1434" s="347"/>
      <c r="EJ1434" s="347"/>
      <c r="EK1434" s="347"/>
      <c r="EL1434" s="347"/>
      <c r="EM1434" s="347"/>
      <c r="EN1434" s="347"/>
      <c r="EO1434" s="347"/>
      <c r="EP1434" s="347"/>
      <c r="EQ1434" s="347"/>
      <c r="ER1434" s="347"/>
      <c r="ES1434" s="347"/>
      <c r="ET1434" s="347"/>
      <c r="EU1434" s="347"/>
      <c r="EV1434" s="347"/>
      <c r="EW1434" s="347"/>
      <c r="EX1434" s="347"/>
      <c r="EY1434" s="347"/>
      <c r="EZ1434" s="347"/>
      <c r="FA1434" s="347"/>
      <c r="FB1434" s="347"/>
      <c r="FC1434" s="347"/>
      <c r="FD1434" s="347"/>
      <c r="FE1434" s="347"/>
      <c r="FF1434" s="347"/>
      <c r="FG1434" s="347"/>
      <c r="FH1434" s="347"/>
      <c r="FI1434" s="347"/>
      <c r="FJ1434" s="347"/>
      <c r="FK1434" s="347"/>
      <c r="FL1434" s="347"/>
      <c r="FM1434" s="347"/>
      <c r="FN1434" s="347"/>
      <c r="FO1434" s="347"/>
      <c r="FP1434" s="347"/>
      <c r="FQ1434" s="347"/>
      <c r="FR1434" s="347"/>
      <c r="FS1434" s="347"/>
      <c r="FT1434" s="347"/>
      <c r="FU1434" s="347"/>
      <c r="FV1434" s="347"/>
      <c r="FW1434" s="347"/>
      <c r="FX1434" s="347"/>
      <c r="FY1434" s="347"/>
      <c r="FZ1434" s="347"/>
      <c r="GA1434" s="347"/>
      <c r="GB1434" s="347"/>
      <c r="GC1434" s="347"/>
      <c r="GD1434" s="347"/>
      <c r="GE1434" s="347"/>
      <c r="GF1434" s="347"/>
      <c r="GG1434" s="347"/>
      <c r="GH1434" s="347"/>
      <c r="GI1434" s="347"/>
      <c r="GJ1434" s="347"/>
      <c r="GK1434" s="347"/>
      <c r="GL1434" s="347"/>
      <c r="GM1434" s="347"/>
      <c r="GN1434" s="347"/>
      <c r="GO1434" s="347"/>
      <c r="GP1434" s="347"/>
      <c r="GQ1434" s="347"/>
      <c r="GR1434" s="347"/>
      <c r="GS1434" s="347"/>
      <c r="GT1434" s="347"/>
      <c r="GU1434" s="347"/>
      <c r="GV1434" s="347"/>
      <c r="GW1434" s="347"/>
      <c r="GX1434" s="347"/>
      <c r="GY1434" s="347"/>
      <c r="GZ1434" s="347"/>
      <c r="HA1434" s="347"/>
      <c r="HB1434" s="347"/>
      <c r="HC1434" s="347"/>
      <c r="HD1434" s="347"/>
      <c r="HE1434" s="347"/>
      <c r="HF1434" s="347"/>
      <c r="HG1434" s="347"/>
      <c r="HH1434" s="347"/>
      <c r="HI1434" s="347"/>
      <c r="HJ1434" s="347"/>
      <c r="HK1434" s="347"/>
      <c r="HL1434" s="347"/>
      <c r="HM1434" s="347"/>
      <c r="HN1434" s="347"/>
      <c r="HO1434" s="347"/>
      <c r="HP1434" s="347"/>
      <c r="HQ1434" s="347"/>
      <c r="HR1434" s="347"/>
      <c r="HS1434" s="347"/>
      <c r="HT1434" s="347"/>
      <c r="HU1434" s="347"/>
      <c r="HV1434" s="347"/>
      <c r="HW1434" s="347"/>
      <c r="HX1434" s="347"/>
      <c r="HY1434" s="347"/>
      <c r="HZ1434" s="347"/>
      <c r="IA1434" s="347"/>
      <c r="IB1434" s="347"/>
      <c r="IC1434" s="347"/>
      <c r="ID1434" s="347"/>
      <c r="IE1434" s="347"/>
      <c r="IF1434" s="347"/>
      <c r="IG1434" s="347"/>
      <c r="IH1434" s="347"/>
      <c r="II1434" s="347"/>
      <c r="IJ1434" s="347"/>
      <c r="IK1434" s="347"/>
      <c r="IL1434" s="347"/>
      <c r="IM1434" s="347"/>
      <c r="IN1434" s="347"/>
      <c r="IO1434" s="347"/>
      <c r="IP1434" s="347"/>
      <c r="IQ1434" s="347"/>
      <c r="IR1434" s="347"/>
      <c r="IS1434" s="347"/>
      <c r="IT1434" s="347"/>
      <c r="IU1434" s="347"/>
      <c r="IV1434" s="347"/>
      <c r="IW1434" s="347"/>
      <c r="IX1434" s="347"/>
      <c r="IY1434" s="347"/>
      <c r="IZ1434" s="347"/>
      <c r="JA1434" s="347"/>
      <c r="JB1434" s="347"/>
      <c r="JC1434" s="347"/>
      <c r="JD1434" s="347"/>
      <c r="JE1434" s="347"/>
      <c r="JF1434" s="347"/>
      <c r="JG1434" s="347"/>
      <c r="JH1434" s="347"/>
      <c r="JI1434" s="347"/>
      <c r="JJ1434" s="347"/>
      <c r="JK1434" s="347"/>
      <c r="JL1434" s="347"/>
      <c r="JM1434" s="347"/>
      <c r="JN1434" s="347"/>
      <c r="JO1434" s="347"/>
      <c r="JP1434" s="347"/>
      <c r="JQ1434" s="347"/>
      <c r="JR1434" s="347"/>
      <c r="JS1434" s="347"/>
      <c r="JT1434" s="347"/>
      <c r="JU1434" s="347"/>
      <c r="JV1434" s="347"/>
      <c r="JW1434" s="347"/>
      <c r="JX1434" s="347"/>
      <c r="JY1434" s="347"/>
      <c r="JZ1434" s="347"/>
      <c r="KA1434" s="347"/>
      <c r="KB1434" s="347"/>
      <c r="KC1434" s="347"/>
      <c r="KD1434" s="347"/>
      <c r="KE1434" s="347"/>
      <c r="KF1434" s="347"/>
      <c r="KG1434" s="347"/>
      <c r="KH1434" s="347"/>
      <c r="KI1434" s="347"/>
      <c r="KJ1434" s="347"/>
      <c r="KK1434" s="347"/>
      <c r="KL1434" s="347"/>
      <c r="KM1434" s="347"/>
      <c r="KN1434" s="347"/>
      <c r="KO1434" s="347"/>
      <c r="KP1434" s="347"/>
      <c r="KQ1434" s="347"/>
      <c r="KR1434" s="347"/>
      <c r="KS1434" s="347"/>
      <c r="KT1434" s="347"/>
      <c r="KU1434" s="347"/>
      <c r="KV1434" s="347"/>
      <c r="KW1434" s="347"/>
      <c r="KX1434" s="347"/>
      <c r="KY1434" s="347"/>
      <c r="KZ1434" s="347"/>
      <c r="LA1434" s="347"/>
      <c r="LB1434" s="347"/>
      <c r="LC1434" s="347"/>
      <c r="LD1434" s="347"/>
      <c r="LE1434" s="347"/>
      <c r="LF1434" s="347"/>
      <c r="LG1434" s="347"/>
      <c r="LH1434" s="347"/>
      <c r="LI1434" s="347"/>
      <c r="LJ1434" s="347"/>
      <c r="LK1434" s="347"/>
      <c r="LL1434" s="347"/>
      <c r="LM1434" s="347"/>
      <c r="LN1434" s="347"/>
      <c r="LO1434" s="347"/>
      <c r="LP1434" s="347"/>
      <c r="LQ1434" s="347"/>
      <c r="LR1434" s="347"/>
      <c r="LS1434" s="347"/>
      <c r="LT1434" s="347"/>
      <c r="LU1434" s="347"/>
      <c r="LV1434" s="347"/>
      <c r="LW1434" s="347"/>
      <c r="LX1434" s="347"/>
      <c r="LY1434" s="347"/>
      <c r="LZ1434" s="347"/>
      <c r="MA1434" s="347"/>
      <c r="MB1434" s="347"/>
      <c r="MC1434" s="347"/>
      <c r="MD1434" s="347"/>
      <c r="ME1434" s="347"/>
      <c r="MF1434" s="347"/>
      <c r="MG1434" s="347"/>
      <c r="MH1434" s="347"/>
      <c r="MI1434" s="347"/>
      <c r="MJ1434" s="347"/>
      <c r="MK1434" s="347"/>
      <c r="ML1434" s="347"/>
      <c r="MM1434" s="347"/>
      <c r="MN1434" s="347"/>
      <c r="MO1434" s="347"/>
      <c r="MP1434" s="347"/>
      <c r="MQ1434" s="347"/>
      <c r="MR1434" s="347"/>
      <c r="MS1434" s="347"/>
      <c r="MT1434" s="347"/>
      <c r="MU1434" s="347"/>
      <c r="MV1434" s="347"/>
      <c r="MW1434" s="347"/>
      <c r="MX1434" s="347"/>
      <c r="MY1434" s="347"/>
      <c r="MZ1434" s="347"/>
      <c r="NA1434" s="347"/>
      <c r="NB1434" s="347"/>
      <c r="NC1434" s="347"/>
      <c r="ND1434" s="347"/>
      <c r="NE1434" s="347"/>
      <c r="NF1434" s="347"/>
      <c r="NG1434" s="347"/>
      <c r="NH1434" s="347"/>
      <c r="NI1434" s="347"/>
      <c r="NJ1434" s="347"/>
      <c r="NK1434" s="347"/>
      <c r="NL1434" s="347"/>
      <c r="NM1434" s="347"/>
      <c r="NN1434" s="347"/>
      <c r="NO1434" s="347"/>
      <c r="NP1434" s="347"/>
      <c r="NQ1434" s="347"/>
      <c r="NR1434" s="347"/>
      <c r="NS1434" s="347"/>
      <c r="NT1434" s="347"/>
      <c r="NU1434" s="347"/>
      <c r="NV1434" s="347"/>
      <c r="NW1434" s="347"/>
      <c r="NX1434" s="347"/>
      <c r="NY1434" s="347"/>
      <c r="NZ1434" s="347"/>
      <c r="OA1434" s="347"/>
      <c r="OB1434" s="347"/>
      <c r="OC1434" s="347"/>
      <c r="OD1434" s="347"/>
      <c r="OE1434" s="347"/>
      <c r="OF1434" s="347"/>
      <c r="OG1434" s="347"/>
      <c r="OH1434" s="347"/>
      <c r="OI1434" s="347"/>
      <c r="OJ1434" s="347"/>
      <c r="OK1434" s="347"/>
      <c r="OL1434" s="347"/>
      <c r="OM1434" s="347"/>
      <c r="ON1434" s="347"/>
      <c r="OO1434" s="347"/>
      <c r="OP1434" s="347"/>
      <c r="OQ1434" s="347"/>
      <c r="OR1434" s="347"/>
      <c r="OS1434" s="347"/>
      <c r="OT1434" s="347"/>
      <c r="OU1434" s="347"/>
      <c r="OV1434" s="347"/>
      <c r="OW1434" s="347"/>
      <c r="OX1434" s="347"/>
      <c r="OY1434" s="347"/>
      <c r="OZ1434" s="347"/>
      <c r="PA1434" s="347"/>
      <c r="PB1434" s="347"/>
      <c r="PC1434" s="347"/>
      <c r="PD1434" s="347"/>
      <c r="PE1434" s="347"/>
      <c r="PF1434" s="347"/>
      <c r="PG1434" s="347"/>
      <c r="PH1434" s="347"/>
      <c r="PI1434" s="347"/>
      <c r="PJ1434" s="347"/>
      <c r="PK1434" s="347"/>
      <c r="PL1434" s="347"/>
      <c r="PM1434" s="347"/>
      <c r="PN1434" s="347"/>
      <c r="PO1434" s="347"/>
      <c r="PP1434" s="347"/>
      <c r="PQ1434" s="347"/>
      <c r="PR1434" s="347"/>
      <c r="PS1434" s="347"/>
      <c r="PT1434" s="347"/>
      <c r="PU1434" s="347"/>
      <c r="PV1434" s="347"/>
      <c r="PW1434" s="347"/>
      <c r="PX1434" s="347"/>
      <c r="PY1434" s="347"/>
      <c r="PZ1434" s="347"/>
      <c r="QA1434" s="347"/>
      <c r="QB1434" s="347"/>
      <c r="QC1434" s="347"/>
      <c r="QD1434" s="347"/>
      <c r="QE1434" s="347"/>
      <c r="QF1434" s="347"/>
      <c r="QG1434" s="347"/>
      <c r="QH1434" s="347"/>
      <c r="QI1434" s="347"/>
      <c r="QJ1434" s="347"/>
      <c r="QK1434" s="347"/>
      <c r="QL1434" s="347"/>
      <c r="QM1434" s="347"/>
      <c r="QN1434" s="347"/>
      <c r="QO1434" s="347"/>
      <c r="QP1434" s="347"/>
      <c r="QQ1434" s="347"/>
      <c r="QR1434" s="347"/>
      <c r="QS1434" s="347"/>
      <c r="QT1434" s="347"/>
      <c r="QU1434" s="347"/>
      <c r="QV1434" s="347"/>
      <c r="QW1434" s="347"/>
      <c r="QX1434" s="347"/>
      <c r="QY1434" s="347"/>
      <c r="QZ1434" s="347"/>
      <c r="RA1434" s="347"/>
      <c r="RB1434" s="347"/>
      <c r="RC1434" s="347"/>
      <c r="RD1434" s="347"/>
      <c r="RE1434" s="347"/>
      <c r="RF1434" s="347"/>
      <c r="RG1434" s="347"/>
      <c r="RH1434" s="347"/>
      <c r="RI1434" s="347"/>
      <c r="RJ1434" s="347"/>
      <c r="RK1434" s="347"/>
      <c r="RL1434" s="347"/>
      <c r="RM1434" s="347"/>
      <c r="RN1434" s="347"/>
      <c r="RO1434" s="347"/>
      <c r="RP1434" s="347"/>
      <c r="RQ1434" s="347"/>
      <c r="RR1434" s="347"/>
      <c r="RS1434" s="347"/>
      <c r="RT1434" s="347"/>
      <c r="RU1434" s="347"/>
      <c r="RV1434" s="347"/>
      <c r="RW1434" s="347"/>
      <c r="RX1434" s="347"/>
      <c r="RY1434" s="347"/>
      <c r="RZ1434" s="347"/>
      <c r="SA1434" s="347"/>
      <c r="SB1434" s="347"/>
      <c r="SC1434" s="347"/>
      <c r="SD1434" s="347"/>
      <c r="SE1434" s="347"/>
      <c r="SF1434" s="347"/>
      <c r="SG1434" s="347"/>
      <c r="SH1434" s="347"/>
      <c r="SI1434" s="347"/>
      <c r="SJ1434" s="347"/>
      <c r="SK1434" s="347"/>
      <c r="SL1434" s="347"/>
      <c r="SM1434" s="347"/>
      <c r="SN1434" s="347"/>
      <c r="SO1434" s="347"/>
      <c r="SP1434" s="347"/>
      <c r="SQ1434" s="347"/>
      <c r="SR1434" s="347"/>
      <c r="SS1434" s="347"/>
      <c r="ST1434" s="347"/>
      <c r="SU1434" s="347"/>
      <c r="SV1434" s="347"/>
      <c r="SW1434" s="347"/>
      <c r="SX1434" s="347"/>
      <c r="SY1434" s="347"/>
      <c r="SZ1434" s="347"/>
      <c r="TA1434" s="347"/>
      <c r="TB1434" s="347"/>
      <c r="TC1434" s="347"/>
      <c r="TD1434" s="347"/>
      <c r="TE1434" s="347"/>
      <c r="TF1434" s="347"/>
      <c r="TG1434" s="347"/>
      <c r="TH1434" s="347"/>
      <c r="TI1434" s="347"/>
      <c r="TJ1434" s="347"/>
      <c r="TK1434" s="347"/>
      <c r="TL1434" s="347"/>
      <c r="TM1434" s="347"/>
      <c r="TN1434" s="347"/>
      <c r="TO1434" s="347"/>
      <c r="TP1434" s="347"/>
      <c r="TQ1434" s="347"/>
      <c r="TR1434" s="347"/>
      <c r="TS1434" s="347"/>
      <c r="TT1434" s="347"/>
      <c r="TU1434" s="347"/>
      <c r="TV1434" s="347"/>
      <c r="TW1434" s="347"/>
      <c r="TX1434" s="347"/>
      <c r="TY1434" s="347"/>
      <c r="TZ1434" s="347"/>
      <c r="UA1434" s="347"/>
      <c r="UB1434" s="347"/>
      <c r="UC1434" s="347"/>
      <c r="UD1434" s="347"/>
      <c r="UE1434" s="347"/>
      <c r="UF1434" s="347"/>
      <c r="UG1434" s="347"/>
      <c r="UH1434" s="347"/>
      <c r="UI1434" s="347"/>
      <c r="UJ1434" s="347"/>
      <c r="UK1434" s="347"/>
      <c r="UL1434" s="347"/>
      <c r="UM1434" s="347"/>
      <c r="UN1434" s="347"/>
      <c r="UO1434" s="347"/>
      <c r="UP1434" s="347"/>
      <c r="UQ1434" s="347"/>
      <c r="UR1434" s="347"/>
      <c r="US1434" s="347"/>
      <c r="UT1434" s="347"/>
      <c r="UU1434" s="347"/>
      <c r="UV1434" s="347"/>
      <c r="UW1434" s="347"/>
      <c r="UX1434" s="347"/>
      <c r="UY1434" s="347"/>
      <c r="UZ1434" s="347"/>
      <c r="VA1434" s="347"/>
      <c r="VB1434" s="347"/>
      <c r="VC1434" s="347"/>
      <c r="VD1434" s="347"/>
      <c r="VE1434" s="347"/>
      <c r="VF1434" s="347"/>
      <c r="VG1434" s="347"/>
      <c r="VH1434" s="347"/>
      <c r="VI1434" s="347"/>
      <c r="VJ1434" s="347"/>
      <c r="VK1434" s="347"/>
      <c r="VL1434" s="347"/>
      <c r="VM1434" s="347"/>
      <c r="VN1434" s="347"/>
      <c r="VO1434" s="347"/>
      <c r="VP1434" s="347"/>
      <c r="VQ1434" s="347"/>
      <c r="VR1434" s="347"/>
      <c r="VS1434" s="347"/>
      <c r="VT1434" s="347"/>
      <c r="VU1434" s="347"/>
      <c r="VV1434" s="347"/>
      <c r="VW1434" s="347"/>
      <c r="VX1434" s="347"/>
      <c r="VY1434" s="347"/>
      <c r="VZ1434" s="347"/>
      <c r="WA1434" s="347"/>
      <c r="WB1434" s="347"/>
      <c r="WC1434" s="347"/>
      <c r="WD1434" s="347"/>
      <c r="WE1434" s="347"/>
      <c r="WF1434" s="347"/>
      <c r="WG1434" s="347"/>
      <c r="WH1434" s="347"/>
      <c r="WI1434" s="347"/>
      <c r="WJ1434" s="347"/>
      <c r="WK1434" s="347"/>
      <c r="WL1434" s="347"/>
      <c r="WM1434" s="347"/>
      <c r="WN1434" s="347"/>
      <c r="WO1434" s="347"/>
      <c r="WP1434" s="347"/>
      <c r="WQ1434" s="347"/>
      <c r="WR1434" s="347"/>
      <c r="WS1434" s="347"/>
      <c r="WT1434" s="347"/>
      <c r="WU1434" s="347"/>
      <c r="WV1434" s="347"/>
      <c r="WW1434" s="347"/>
      <c r="WX1434" s="347"/>
      <c r="WY1434" s="347"/>
      <c r="WZ1434" s="347"/>
      <c r="XA1434" s="347"/>
      <c r="XB1434" s="347"/>
      <c r="XC1434" s="347"/>
      <c r="XD1434" s="347"/>
      <c r="XE1434" s="347"/>
      <c r="XF1434" s="347"/>
      <c r="XG1434" s="347"/>
      <c r="XH1434" s="347"/>
      <c r="XI1434" s="347"/>
      <c r="XJ1434" s="347"/>
      <c r="XK1434" s="347"/>
      <c r="XL1434" s="347"/>
      <c r="XM1434" s="347"/>
      <c r="XN1434" s="347"/>
      <c r="XO1434" s="347"/>
      <c r="XP1434" s="347"/>
      <c r="XQ1434" s="347"/>
      <c r="XR1434" s="347"/>
      <c r="XS1434" s="347"/>
      <c r="XT1434" s="347"/>
      <c r="XU1434" s="347"/>
      <c r="XV1434" s="347"/>
      <c r="XW1434" s="347"/>
      <c r="XX1434" s="347"/>
      <c r="XY1434" s="347"/>
      <c r="XZ1434" s="347"/>
      <c r="YA1434" s="347"/>
      <c r="YB1434" s="347"/>
      <c r="YC1434" s="347"/>
      <c r="YD1434" s="347"/>
      <c r="YE1434" s="347"/>
      <c r="YF1434" s="347"/>
      <c r="YG1434" s="347"/>
      <c r="YH1434" s="347"/>
      <c r="YI1434" s="347"/>
      <c r="YJ1434" s="347"/>
      <c r="YK1434" s="347"/>
      <c r="YL1434" s="347"/>
      <c r="YM1434" s="347"/>
      <c r="YN1434" s="347"/>
      <c r="YO1434" s="347"/>
      <c r="YP1434" s="347"/>
      <c r="YQ1434" s="347"/>
      <c r="YR1434" s="347"/>
      <c r="YS1434" s="347"/>
      <c r="YT1434" s="347"/>
      <c r="YU1434" s="347"/>
      <c r="YV1434" s="347"/>
      <c r="YW1434" s="347"/>
      <c r="YX1434" s="347"/>
      <c r="YY1434" s="347"/>
      <c r="YZ1434" s="347"/>
      <c r="ZA1434" s="347"/>
      <c r="ZB1434" s="347"/>
      <c r="ZC1434" s="347"/>
      <c r="ZD1434" s="347"/>
      <c r="ZE1434" s="347"/>
      <c r="ZF1434" s="347"/>
      <c r="ZG1434" s="347"/>
      <c r="ZH1434" s="347"/>
      <c r="ZI1434" s="347"/>
      <c r="ZJ1434" s="347"/>
      <c r="ZK1434" s="347"/>
      <c r="ZL1434" s="347"/>
      <c r="ZM1434" s="347"/>
      <c r="ZN1434" s="347"/>
      <c r="ZO1434" s="347"/>
      <c r="ZP1434" s="347"/>
      <c r="ZQ1434" s="347"/>
      <c r="ZR1434" s="347"/>
      <c r="ZS1434" s="347"/>
      <c r="ZT1434" s="347"/>
      <c r="ZU1434" s="347"/>
      <c r="ZV1434" s="347"/>
      <c r="ZW1434" s="347"/>
      <c r="ZX1434" s="347"/>
      <c r="ZY1434" s="347"/>
      <c r="ZZ1434" s="347"/>
      <c r="AAA1434" s="347"/>
      <c r="AAB1434" s="347"/>
      <c r="AAC1434" s="347"/>
      <c r="AAD1434" s="347"/>
      <c r="AAE1434" s="347"/>
      <c r="AAF1434" s="347"/>
      <c r="AAG1434" s="347"/>
      <c r="AAH1434" s="347"/>
      <c r="AAI1434" s="347"/>
      <c r="AAJ1434" s="347"/>
      <c r="AAK1434" s="347"/>
      <c r="AAL1434" s="347"/>
      <c r="AAM1434" s="347"/>
      <c r="AAN1434" s="347"/>
      <c r="AAO1434" s="347"/>
      <c r="AAP1434" s="347"/>
      <c r="AAQ1434" s="347"/>
      <c r="AAR1434" s="347"/>
      <c r="AAS1434" s="347"/>
      <c r="AAT1434" s="347"/>
      <c r="AAU1434" s="347"/>
      <c r="AAV1434" s="347"/>
      <c r="AAW1434" s="347"/>
      <c r="AAX1434" s="347"/>
      <c r="AAY1434" s="347"/>
      <c r="AAZ1434" s="347"/>
      <c r="ABA1434" s="347"/>
      <c r="ABB1434" s="347"/>
      <c r="ABC1434" s="347"/>
      <c r="ABD1434" s="347"/>
      <c r="ABE1434" s="347"/>
      <c r="ABF1434" s="347"/>
      <c r="ABG1434" s="347"/>
      <c r="ABH1434" s="347"/>
      <c r="ABI1434" s="347"/>
      <c r="ABJ1434" s="347"/>
      <c r="ABK1434" s="347"/>
      <c r="ABL1434" s="347"/>
      <c r="ABM1434" s="347"/>
      <c r="ABN1434" s="347"/>
      <c r="ABO1434" s="347"/>
      <c r="ABP1434" s="347"/>
      <c r="ABQ1434" s="347"/>
      <c r="ABR1434" s="347"/>
      <c r="ABS1434" s="347"/>
      <c r="ABT1434" s="347"/>
      <c r="ABU1434" s="347"/>
      <c r="ABV1434" s="347"/>
      <c r="ABW1434" s="347"/>
      <c r="ABX1434" s="347"/>
      <c r="ABY1434" s="347"/>
      <c r="ABZ1434" s="347"/>
      <c r="ACA1434" s="347"/>
      <c r="ACB1434" s="347"/>
      <c r="ACC1434" s="347"/>
      <c r="ACD1434" s="347"/>
      <c r="ACE1434" s="347"/>
      <c r="ACF1434" s="347"/>
      <c r="ACG1434" s="347"/>
      <c r="ACH1434" s="347"/>
      <c r="ACI1434" s="347"/>
      <c r="ACJ1434" s="347"/>
      <c r="ACK1434" s="347"/>
      <c r="ACL1434" s="347"/>
      <c r="ACM1434" s="347"/>
      <c r="ACN1434" s="347"/>
      <c r="ACO1434" s="347"/>
      <c r="ACP1434" s="347"/>
      <c r="ACQ1434" s="347"/>
      <c r="ACR1434" s="347"/>
      <c r="ACS1434" s="347"/>
      <c r="ACT1434" s="347"/>
      <c r="ACU1434" s="347"/>
      <c r="ACV1434" s="347"/>
      <c r="ACW1434" s="347"/>
      <c r="ACX1434" s="347"/>
      <c r="ACY1434" s="347"/>
      <c r="ACZ1434" s="347"/>
      <c r="ADA1434" s="347"/>
      <c r="ADB1434" s="347"/>
      <c r="ADC1434" s="347"/>
      <c r="ADD1434" s="347"/>
      <c r="ADE1434" s="347"/>
      <c r="ADF1434" s="347"/>
      <c r="ADG1434" s="347"/>
      <c r="ADH1434" s="347"/>
      <c r="ADI1434" s="347"/>
      <c r="ADJ1434" s="347"/>
      <c r="ADK1434" s="347"/>
      <c r="ADL1434" s="347"/>
      <c r="ADM1434" s="347"/>
      <c r="ADN1434" s="347"/>
      <c r="ADO1434" s="347"/>
      <c r="ADP1434" s="347"/>
      <c r="ADQ1434" s="347"/>
      <c r="ADR1434" s="347"/>
      <c r="ADS1434" s="347"/>
      <c r="ADT1434" s="347"/>
      <c r="ADU1434" s="347"/>
      <c r="ADV1434" s="347"/>
      <c r="ADW1434" s="347"/>
      <c r="ADX1434" s="347"/>
      <c r="ADY1434" s="347"/>
      <c r="ADZ1434" s="347"/>
      <c r="AEA1434" s="347"/>
      <c r="AEB1434" s="347"/>
      <c r="AEC1434" s="347"/>
      <c r="AED1434" s="347"/>
      <c r="AEE1434" s="347"/>
      <c r="AEF1434" s="347"/>
      <c r="AEG1434" s="347"/>
      <c r="AEH1434" s="347"/>
      <c r="AEI1434" s="347"/>
      <c r="AEJ1434" s="347"/>
      <c r="AEK1434" s="347"/>
      <c r="AEL1434" s="347"/>
      <c r="AEM1434" s="347"/>
      <c r="AEN1434" s="347"/>
      <c r="AEO1434" s="347"/>
      <c r="AEP1434" s="347"/>
      <c r="AEQ1434" s="347"/>
      <c r="AER1434" s="347"/>
      <c r="AES1434" s="347"/>
      <c r="AET1434" s="347"/>
      <c r="AEU1434" s="347"/>
      <c r="AEV1434" s="347"/>
      <c r="AEW1434" s="347"/>
      <c r="AEX1434" s="347"/>
      <c r="AEY1434" s="347"/>
      <c r="AEZ1434" s="347"/>
      <c r="AFA1434" s="347"/>
      <c r="AFB1434" s="347"/>
      <c r="AFC1434" s="347"/>
      <c r="AFD1434" s="347"/>
      <c r="AFE1434" s="347"/>
      <c r="AFF1434" s="347"/>
      <c r="AFG1434" s="347"/>
      <c r="AFH1434" s="347"/>
      <c r="AFI1434" s="347"/>
      <c r="AFJ1434" s="347"/>
      <c r="AFK1434" s="347"/>
      <c r="AFL1434" s="347"/>
      <c r="AFM1434" s="347"/>
      <c r="AFN1434" s="347"/>
      <c r="AFO1434" s="347"/>
      <c r="AFP1434" s="347"/>
      <c r="AFQ1434" s="347"/>
      <c r="AFR1434" s="347"/>
      <c r="AFS1434" s="347"/>
      <c r="AFT1434" s="347"/>
      <c r="AFU1434" s="347"/>
      <c r="AFV1434" s="347"/>
      <c r="AFW1434" s="347"/>
      <c r="AFX1434" s="347"/>
      <c r="AFY1434" s="347"/>
      <c r="AFZ1434" s="347"/>
      <c r="AGA1434" s="347"/>
      <c r="AGB1434" s="347"/>
      <c r="AGC1434" s="347"/>
      <c r="AGD1434" s="347"/>
      <c r="AGE1434" s="347"/>
      <c r="AGF1434" s="347"/>
      <c r="AGG1434" s="347"/>
      <c r="AGH1434" s="347"/>
      <c r="AGI1434" s="347"/>
      <c r="AGJ1434" s="347"/>
      <c r="AGK1434" s="347"/>
      <c r="AGL1434" s="347"/>
      <c r="AGM1434" s="347"/>
      <c r="AGN1434" s="347"/>
      <c r="AGO1434" s="347"/>
      <c r="AGP1434" s="347"/>
      <c r="AGQ1434" s="347"/>
      <c r="AGR1434" s="347"/>
      <c r="AGS1434" s="347"/>
      <c r="AGT1434" s="347"/>
      <c r="AGU1434" s="347"/>
      <c r="AGV1434" s="347"/>
      <c r="AGW1434" s="347"/>
      <c r="AGX1434" s="347"/>
      <c r="AGY1434" s="347"/>
      <c r="AGZ1434" s="347"/>
      <c r="AHA1434" s="347"/>
      <c r="AHB1434" s="347"/>
      <c r="AHC1434" s="347"/>
      <c r="AHD1434" s="347"/>
      <c r="AHE1434" s="347"/>
      <c r="AHF1434" s="347"/>
      <c r="AHG1434" s="347"/>
      <c r="AHH1434" s="347"/>
      <c r="AHI1434" s="347"/>
      <c r="AHJ1434" s="347"/>
      <c r="AHK1434" s="347"/>
      <c r="AHL1434" s="347"/>
      <c r="AHM1434" s="347"/>
      <c r="AHN1434" s="347"/>
      <c r="AHO1434" s="347"/>
      <c r="AHP1434" s="347"/>
      <c r="AHQ1434" s="347"/>
      <c r="AHR1434" s="347"/>
      <c r="AHS1434" s="347"/>
      <c r="AHT1434" s="347"/>
      <c r="AHU1434" s="347"/>
      <c r="AHV1434" s="347"/>
      <c r="AHW1434" s="347"/>
      <c r="AHX1434" s="347"/>
      <c r="AHY1434" s="347"/>
      <c r="AHZ1434" s="347"/>
      <c r="AIA1434" s="347"/>
      <c r="AIB1434" s="347"/>
      <c r="AIC1434" s="347"/>
      <c r="AID1434" s="347"/>
      <c r="AIE1434" s="347"/>
      <c r="AIF1434" s="347"/>
      <c r="AIG1434" s="347"/>
      <c r="AIH1434" s="347"/>
      <c r="AII1434" s="347"/>
      <c r="AIJ1434" s="347"/>
      <c r="AIK1434" s="347"/>
      <c r="AIL1434" s="347"/>
      <c r="AIM1434" s="347"/>
      <c r="AIN1434" s="347"/>
      <c r="AIO1434" s="347"/>
      <c r="AIP1434" s="347"/>
      <c r="AIQ1434" s="347"/>
      <c r="AIR1434" s="347"/>
      <c r="AIS1434" s="347"/>
      <c r="AIT1434" s="347"/>
      <c r="AIU1434" s="347"/>
      <c r="AIV1434" s="347"/>
      <c r="AIW1434" s="347"/>
      <c r="AIX1434" s="347"/>
      <c r="AIY1434" s="347"/>
      <c r="AIZ1434" s="347"/>
      <c r="AJA1434" s="347"/>
      <c r="AJB1434" s="347"/>
      <c r="AJC1434" s="347"/>
      <c r="AJD1434" s="347"/>
      <c r="AJE1434" s="347"/>
      <c r="AJF1434" s="347"/>
      <c r="AJG1434" s="347"/>
      <c r="AJH1434" s="347"/>
      <c r="AJI1434" s="347"/>
      <c r="AJJ1434" s="347"/>
      <c r="AJK1434" s="347"/>
      <c r="AJL1434" s="347"/>
      <c r="AJM1434" s="347"/>
      <c r="AJN1434" s="347"/>
      <c r="AJO1434" s="347"/>
      <c r="AJP1434" s="347"/>
      <c r="AJQ1434" s="347"/>
      <c r="AJR1434" s="347"/>
      <c r="AJS1434" s="347"/>
      <c r="AJT1434" s="347"/>
      <c r="AJU1434" s="347"/>
      <c r="AJV1434" s="347"/>
      <c r="AJW1434" s="347"/>
      <c r="AJX1434" s="347"/>
      <c r="AJY1434" s="347"/>
      <c r="AJZ1434" s="347"/>
      <c r="AKA1434" s="347"/>
      <c r="AKB1434" s="347"/>
      <c r="AKC1434" s="347"/>
      <c r="AKD1434" s="347"/>
      <c r="AKE1434" s="347"/>
      <c r="AKF1434" s="347"/>
      <c r="AKG1434" s="347"/>
      <c r="AKH1434" s="347"/>
      <c r="AKI1434" s="347"/>
      <c r="AKJ1434" s="347"/>
      <c r="AKK1434" s="347"/>
      <c r="AKL1434" s="347"/>
      <c r="AKM1434" s="347"/>
      <c r="AKN1434" s="347"/>
      <c r="AKO1434" s="347"/>
      <c r="AKP1434" s="347"/>
      <c r="AKQ1434" s="347"/>
      <c r="AKR1434" s="347"/>
      <c r="AKS1434" s="347"/>
      <c r="AKT1434" s="347"/>
      <c r="AKU1434" s="347"/>
      <c r="AKV1434" s="347"/>
      <c r="AKW1434" s="347"/>
      <c r="AKX1434" s="347"/>
      <c r="AKY1434" s="347"/>
      <c r="AKZ1434" s="347"/>
      <c r="ALA1434" s="347"/>
      <c r="ALB1434" s="347"/>
      <c r="ALC1434" s="347"/>
      <c r="ALD1434" s="347"/>
      <c r="ALE1434" s="347"/>
      <c r="ALF1434" s="347"/>
      <c r="ALG1434" s="347"/>
      <c r="ALH1434" s="347"/>
      <c r="ALI1434" s="347"/>
      <c r="ALJ1434" s="347"/>
      <c r="ALK1434" s="347"/>
      <c r="ALL1434" s="347"/>
      <c r="ALM1434" s="347"/>
      <c r="ALN1434" s="347"/>
      <c r="ALO1434" s="347"/>
      <c r="ALP1434" s="347"/>
      <c r="ALQ1434" s="347"/>
      <c r="ALR1434" s="347"/>
      <c r="ALS1434" s="347"/>
      <c r="ALT1434" s="347"/>
      <c r="ALU1434" s="347"/>
      <c r="ALV1434" s="347"/>
      <c r="ALW1434" s="347"/>
      <c r="ALX1434" s="347"/>
      <c r="ALY1434" s="347"/>
      <c r="ALZ1434" s="347"/>
      <c r="AMA1434" s="347"/>
      <c r="AMB1434" s="347"/>
      <c r="AMC1434" s="347"/>
      <c r="AMD1434" s="347"/>
      <c r="AME1434" s="347"/>
      <c r="AMF1434" s="347"/>
      <c r="AMG1434" s="347"/>
      <c r="AMH1434" s="347"/>
      <c r="AMI1434" s="347"/>
      <c r="AMJ1434" s="347"/>
      <c r="AMK1434" s="347"/>
      <c r="AML1434" s="347"/>
      <c r="AMM1434" s="347"/>
      <c r="AMN1434" s="347"/>
      <c r="AMO1434" s="347"/>
      <c r="AMP1434" s="347"/>
      <c r="AMQ1434" s="347"/>
      <c r="AMR1434" s="347"/>
      <c r="AMS1434" s="347"/>
      <c r="AMT1434" s="347"/>
      <c r="AMU1434" s="347"/>
      <c r="AMV1434" s="347"/>
      <c r="AMW1434" s="347"/>
      <c r="AMX1434" s="347"/>
      <c r="AMY1434" s="347"/>
      <c r="AMZ1434" s="347"/>
      <c r="ANA1434" s="347"/>
      <c r="ANB1434" s="347"/>
      <c r="ANC1434" s="347"/>
      <c r="AND1434" s="347"/>
      <c r="ANE1434" s="347"/>
      <c r="ANF1434" s="347"/>
      <c r="ANG1434" s="347"/>
      <c r="ANH1434" s="347"/>
      <c r="ANI1434" s="347"/>
      <c r="ANJ1434" s="347"/>
      <c r="ANK1434" s="347"/>
      <c r="ANL1434" s="347"/>
      <c r="ANM1434" s="347"/>
      <c r="ANN1434" s="347"/>
      <c r="ANO1434" s="347"/>
      <c r="ANP1434" s="347"/>
      <c r="ANQ1434" s="347"/>
      <c r="ANR1434" s="347"/>
      <c r="ANS1434" s="347"/>
      <c r="ANT1434" s="347"/>
      <c r="ANU1434" s="347"/>
      <c r="ANV1434" s="347"/>
      <c r="ANW1434" s="347"/>
      <c r="ANX1434" s="347"/>
      <c r="ANY1434" s="347"/>
      <c r="ANZ1434" s="347"/>
      <c r="AOA1434" s="347"/>
      <c r="AOB1434" s="347"/>
      <c r="AOC1434" s="347"/>
      <c r="AOD1434" s="347"/>
      <c r="AOE1434" s="347"/>
      <c r="AOF1434" s="347"/>
      <c r="AOG1434" s="347"/>
      <c r="AOH1434" s="347"/>
      <c r="AOI1434" s="347"/>
      <c r="AOJ1434" s="347"/>
      <c r="AOK1434" s="347"/>
      <c r="AOL1434" s="347"/>
      <c r="AOM1434" s="347"/>
      <c r="AON1434" s="347"/>
      <c r="AOO1434" s="347"/>
      <c r="AOP1434" s="347"/>
      <c r="AOQ1434" s="347"/>
      <c r="AOR1434" s="347"/>
      <c r="AOS1434" s="347"/>
      <c r="AOT1434" s="347"/>
      <c r="AOU1434" s="347"/>
      <c r="AOV1434" s="347"/>
      <c r="AOW1434" s="347"/>
      <c r="AOX1434" s="347"/>
      <c r="AOY1434" s="347"/>
      <c r="AOZ1434" s="347"/>
      <c r="APA1434" s="347"/>
      <c r="APB1434" s="347"/>
      <c r="APC1434" s="347"/>
      <c r="APD1434" s="347"/>
      <c r="APE1434" s="347"/>
      <c r="APF1434" s="347"/>
      <c r="APG1434" s="347"/>
      <c r="APH1434" s="347"/>
      <c r="API1434" s="347"/>
      <c r="APJ1434" s="347"/>
      <c r="APK1434" s="347"/>
      <c r="APL1434" s="347"/>
      <c r="APM1434" s="347"/>
      <c r="APN1434" s="347"/>
      <c r="APO1434" s="347"/>
      <c r="APP1434" s="347"/>
      <c r="APQ1434" s="347"/>
      <c r="APR1434" s="347"/>
      <c r="APS1434" s="347"/>
      <c r="APT1434" s="347"/>
      <c r="APU1434" s="347"/>
      <c r="APV1434" s="347"/>
      <c r="APW1434" s="347"/>
      <c r="APX1434" s="347"/>
      <c r="APY1434" s="347"/>
      <c r="APZ1434" s="347"/>
      <c r="AQA1434" s="347"/>
      <c r="AQB1434" s="347"/>
      <c r="AQC1434" s="347"/>
      <c r="AQD1434" s="347"/>
      <c r="AQE1434" s="347"/>
      <c r="AQF1434" s="347"/>
      <c r="AQG1434" s="347"/>
      <c r="AQH1434" s="347"/>
      <c r="AQI1434" s="347"/>
      <c r="AQJ1434" s="347"/>
      <c r="AQK1434" s="347"/>
      <c r="AQL1434" s="347"/>
      <c r="AQM1434" s="347"/>
      <c r="AQN1434" s="347"/>
      <c r="AQO1434" s="347"/>
      <c r="AQP1434" s="347"/>
      <c r="AQQ1434" s="347"/>
      <c r="AQR1434" s="347"/>
      <c r="AQS1434" s="347"/>
      <c r="AQT1434" s="347"/>
      <c r="AQU1434" s="347"/>
      <c r="AQV1434" s="347"/>
      <c r="AQW1434" s="347"/>
      <c r="AQX1434" s="347"/>
      <c r="AQY1434" s="347"/>
      <c r="AQZ1434" s="347"/>
      <c r="ARA1434" s="347"/>
      <c r="ARB1434" s="347"/>
      <c r="ARC1434" s="347"/>
      <c r="ARD1434" s="347"/>
      <c r="ARE1434" s="347"/>
      <c r="ARF1434" s="347"/>
      <c r="ARG1434" s="347"/>
      <c r="ARH1434" s="347"/>
      <c r="ARI1434" s="347"/>
      <c r="ARJ1434" s="347"/>
      <c r="ARK1434" s="347"/>
      <c r="ARL1434" s="347"/>
      <c r="ARM1434" s="347"/>
      <c r="ARN1434" s="347"/>
      <c r="ARO1434" s="347"/>
      <c r="ARP1434" s="347"/>
      <c r="ARQ1434" s="347"/>
      <c r="ARR1434" s="347"/>
      <c r="ARS1434" s="347"/>
      <c r="ART1434" s="347"/>
      <c r="ARU1434" s="347"/>
      <c r="ARV1434" s="347"/>
      <c r="ARW1434" s="347"/>
      <c r="ARX1434" s="347"/>
      <c r="ARY1434" s="347"/>
      <c r="ARZ1434" s="347"/>
      <c r="ASA1434" s="347"/>
      <c r="ASB1434" s="347"/>
      <c r="ASC1434" s="347"/>
      <c r="ASD1434" s="347"/>
      <c r="ASE1434" s="347"/>
      <c r="ASF1434" s="347"/>
      <c r="ASG1434" s="347"/>
      <c r="ASH1434" s="347"/>
      <c r="ASI1434" s="347"/>
      <c r="ASJ1434" s="347"/>
      <c r="ASK1434" s="347"/>
      <c r="ASL1434" s="347"/>
      <c r="ASM1434" s="347"/>
      <c r="ASN1434" s="347"/>
      <c r="ASO1434" s="347"/>
      <c r="ASP1434" s="347"/>
      <c r="ASQ1434" s="347"/>
      <c r="ASR1434" s="347"/>
      <c r="ASS1434" s="347"/>
      <c r="AST1434" s="347"/>
      <c r="ASU1434" s="347"/>
      <c r="ASV1434" s="347"/>
      <c r="ASW1434" s="347"/>
      <c r="ASX1434" s="347"/>
      <c r="ASY1434" s="347"/>
      <c r="ASZ1434" s="347"/>
      <c r="ATA1434" s="347"/>
      <c r="ATB1434" s="347"/>
      <c r="ATC1434" s="347"/>
      <c r="ATD1434" s="347"/>
      <c r="ATE1434" s="347"/>
      <c r="ATF1434" s="347"/>
      <c r="ATG1434" s="347"/>
      <c r="ATH1434" s="347"/>
      <c r="ATI1434" s="347"/>
      <c r="ATJ1434" s="347"/>
      <c r="ATK1434" s="347"/>
      <c r="ATL1434" s="347"/>
      <c r="ATM1434" s="347"/>
      <c r="ATN1434" s="347"/>
      <c r="ATO1434" s="347"/>
      <c r="ATP1434" s="347"/>
      <c r="ATQ1434" s="347"/>
      <c r="ATR1434" s="347"/>
      <c r="ATS1434" s="347"/>
      <c r="ATT1434" s="347"/>
      <c r="ATU1434" s="347"/>
      <c r="ATV1434" s="347"/>
      <c r="ATW1434" s="347"/>
      <c r="ATX1434" s="347"/>
      <c r="ATY1434" s="347"/>
      <c r="ATZ1434" s="347"/>
      <c r="AUA1434" s="347"/>
      <c r="AUB1434" s="347"/>
      <c r="AUC1434" s="347"/>
      <c r="AUD1434" s="347"/>
      <c r="AUE1434" s="347"/>
      <c r="AUF1434" s="347"/>
      <c r="AUG1434" s="347"/>
      <c r="AUH1434" s="347"/>
      <c r="AUI1434" s="347"/>
      <c r="AUJ1434" s="347"/>
      <c r="AUK1434" s="347"/>
      <c r="AUL1434" s="347"/>
      <c r="AUM1434" s="347"/>
      <c r="AUN1434" s="347"/>
      <c r="AUO1434" s="347"/>
      <c r="AUP1434" s="347"/>
      <c r="AUQ1434" s="347"/>
      <c r="AUR1434" s="347"/>
      <c r="AUS1434" s="347"/>
      <c r="AUT1434" s="347"/>
      <c r="AUU1434" s="347"/>
      <c r="AUV1434" s="347"/>
      <c r="AUW1434" s="347"/>
      <c r="AUX1434" s="347"/>
      <c r="AUY1434" s="347"/>
      <c r="AUZ1434" s="347"/>
      <c r="AVA1434" s="347"/>
      <c r="AVB1434" s="347"/>
      <c r="AVC1434" s="347"/>
      <c r="AVD1434" s="347"/>
      <c r="AVE1434" s="347"/>
      <c r="AVF1434" s="347"/>
      <c r="AVG1434" s="347"/>
      <c r="AVH1434" s="347"/>
      <c r="AVI1434" s="347"/>
      <c r="AVJ1434" s="347"/>
      <c r="AVK1434" s="347"/>
      <c r="AVL1434" s="347"/>
      <c r="AVM1434" s="347"/>
      <c r="AVN1434" s="347"/>
      <c r="AVO1434" s="347"/>
      <c r="AVP1434" s="347"/>
      <c r="AVQ1434" s="347"/>
      <c r="AVR1434" s="347"/>
      <c r="AVS1434" s="347"/>
      <c r="AVT1434" s="347"/>
      <c r="AVU1434" s="347"/>
      <c r="AVV1434" s="347"/>
      <c r="AVW1434" s="347"/>
      <c r="AVX1434" s="347"/>
      <c r="AVY1434" s="347"/>
      <c r="AVZ1434" s="347"/>
      <c r="AWA1434" s="347"/>
      <c r="AWB1434" s="347"/>
      <c r="AWC1434" s="347"/>
      <c r="AWD1434" s="347"/>
      <c r="AWE1434" s="347"/>
      <c r="AWF1434" s="347"/>
      <c r="AWG1434" s="347"/>
      <c r="AWH1434" s="347"/>
      <c r="AWI1434" s="347"/>
      <c r="AWJ1434" s="347"/>
      <c r="AWK1434" s="347"/>
      <c r="AWL1434" s="347"/>
      <c r="AWM1434" s="347"/>
      <c r="AWN1434" s="347"/>
      <c r="AWO1434" s="347"/>
      <c r="AWP1434" s="347"/>
      <c r="AWQ1434" s="347"/>
      <c r="AWR1434" s="347"/>
      <c r="AWS1434" s="347"/>
      <c r="AWT1434" s="347"/>
      <c r="AWU1434" s="347"/>
      <c r="AWV1434" s="347"/>
      <c r="AWW1434" s="347"/>
      <c r="AWX1434" s="347"/>
      <c r="AWY1434" s="347"/>
      <c r="AWZ1434" s="347"/>
      <c r="AXA1434" s="347"/>
      <c r="AXB1434" s="347"/>
      <c r="AXC1434" s="347"/>
      <c r="AXD1434" s="347"/>
      <c r="AXE1434" s="347"/>
      <c r="AXF1434" s="347"/>
      <c r="AXG1434" s="347"/>
      <c r="AXH1434" s="347"/>
      <c r="AXI1434" s="347"/>
      <c r="AXJ1434" s="347"/>
      <c r="AXK1434" s="347"/>
      <c r="AXL1434" s="347"/>
      <c r="AXM1434" s="347"/>
      <c r="AXN1434" s="347"/>
      <c r="AXO1434" s="347"/>
      <c r="AXP1434" s="347"/>
      <c r="AXQ1434" s="347"/>
      <c r="AXR1434" s="347"/>
      <c r="AXS1434" s="347"/>
      <c r="AXT1434" s="347"/>
      <c r="AXU1434" s="347"/>
      <c r="AXV1434" s="347"/>
      <c r="AXW1434" s="347"/>
      <c r="AXX1434" s="347"/>
      <c r="AXY1434" s="347"/>
      <c r="AXZ1434" s="347"/>
      <c r="AYA1434" s="347"/>
      <c r="AYB1434" s="347"/>
      <c r="AYC1434" s="347"/>
      <c r="AYD1434" s="347"/>
      <c r="AYE1434" s="347"/>
      <c r="AYF1434" s="347"/>
      <c r="AYG1434" s="347"/>
      <c r="AYH1434" s="347"/>
      <c r="AYI1434" s="347"/>
      <c r="AYJ1434" s="347"/>
      <c r="AYK1434" s="347"/>
      <c r="AYL1434" s="347"/>
      <c r="AYM1434" s="347"/>
      <c r="AYN1434" s="347"/>
      <c r="AYO1434" s="347"/>
      <c r="AYP1434" s="347"/>
      <c r="AYQ1434" s="347"/>
      <c r="AYR1434" s="347"/>
      <c r="AYS1434" s="347"/>
      <c r="AYT1434" s="347"/>
      <c r="AYU1434" s="347"/>
      <c r="AYV1434" s="347"/>
      <c r="AYW1434" s="347"/>
      <c r="AYX1434" s="347"/>
      <c r="AYY1434" s="347"/>
      <c r="AYZ1434" s="347"/>
      <c r="AZA1434" s="347"/>
      <c r="AZB1434" s="347"/>
      <c r="AZC1434" s="347"/>
      <c r="AZD1434" s="347"/>
      <c r="AZE1434" s="347"/>
      <c r="AZF1434" s="347"/>
      <c r="AZG1434" s="347"/>
      <c r="AZH1434" s="347"/>
      <c r="AZI1434" s="347"/>
      <c r="AZJ1434" s="347"/>
      <c r="AZK1434" s="347"/>
      <c r="AZL1434" s="347"/>
      <c r="AZM1434" s="347"/>
      <c r="AZN1434" s="347"/>
      <c r="AZO1434" s="347"/>
      <c r="AZP1434" s="347"/>
      <c r="AZQ1434" s="347"/>
      <c r="AZR1434" s="347"/>
      <c r="AZS1434" s="347"/>
      <c r="AZT1434" s="347"/>
      <c r="AZU1434" s="347"/>
      <c r="AZV1434" s="347"/>
      <c r="AZW1434" s="347"/>
      <c r="AZX1434" s="347"/>
      <c r="AZY1434" s="347"/>
      <c r="AZZ1434" s="347"/>
      <c r="BAA1434" s="347"/>
      <c r="BAB1434" s="347"/>
      <c r="BAC1434" s="347"/>
      <c r="BAD1434" s="347"/>
      <c r="BAE1434" s="347"/>
      <c r="BAF1434" s="347"/>
      <c r="BAG1434" s="347"/>
      <c r="BAH1434" s="347"/>
      <c r="BAI1434" s="347"/>
      <c r="BAJ1434" s="347"/>
      <c r="BAK1434" s="347"/>
      <c r="BAL1434" s="347"/>
      <c r="BAM1434" s="347"/>
      <c r="BAN1434" s="347"/>
      <c r="BAO1434" s="347"/>
      <c r="BAP1434" s="347"/>
      <c r="BAQ1434" s="347"/>
      <c r="BAR1434" s="347"/>
      <c r="BAS1434" s="347"/>
      <c r="BAT1434" s="347"/>
      <c r="BAU1434" s="347"/>
      <c r="BAV1434" s="347"/>
      <c r="BAW1434" s="347"/>
      <c r="BAX1434" s="347"/>
      <c r="BAY1434" s="347"/>
      <c r="BAZ1434" s="347"/>
      <c r="BBA1434" s="347"/>
      <c r="BBB1434" s="347"/>
      <c r="BBC1434" s="347"/>
      <c r="BBD1434" s="347"/>
      <c r="BBE1434" s="347"/>
      <c r="BBF1434" s="347"/>
      <c r="BBG1434" s="347"/>
      <c r="BBH1434" s="347"/>
      <c r="BBI1434" s="347"/>
      <c r="BBJ1434" s="347"/>
      <c r="BBK1434" s="347"/>
      <c r="BBL1434" s="347"/>
      <c r="BBM1434" s="347"/>
      <c r="BBN1434" s="347"/>
      <c r="BBO1434" s="347"/>
      <c r="BBP1434" s="347"/>
      <c r="BBQ1434" s="347"/>
      <c r="BBR1434" s="347"/>
      <c r="BBS1434" s="347"/>
      <c r="BBT1434" s="347"/>
      <c r="BBU1434" s="347"/>
      <c r="BBV1434" s="347"/>
      <c r="BBW1434" s="347"/>
      <c r="BBX1434" s="347"/>
      <c r="BBY1434" s="347"/>
      <c r="BBZ1434" s="347"/>
      <c r="BCA1434" s="347"/>
      <c r="BCB1434" s="347"/>
      <c r="BCC1434" s="347"/>
      <c r="BCD1434" s="347"/>
      <c r="BCE1434" s="347"/>
      <c r="BCF1434" s="347"/>
      <c r="BCG1434" s="347"/>
      <c r="BCH1434" s="347"/>
      <c r="BCI1434" s="347"/>
      <c r="BCJ1434" s="347"/>
      <c r="BCK1434" s="347"/>
      <c r="BCL1434" s="347"/>
      <c r="BCM1434" s="347"/>
      <c r="BCN1434" s="347"/>
      <c r="BCO1434" s="347"/>
      <c r="BCP1434" s="347"/>
      <c r="BCQ1434" s="347"/>
      <c r="BCR1434" s="347"/>
      <c r="BCS1434" s="347"/>
      <c r="BCT1434" s="347"/>
      <c r="BCU1434" s="347"/>
      <c r="BCV1434" s="347"/>
      <c r="BCW1434" s="347"/>
      <c r="BCX1434" s="347"/>
      <c r="BCY1434" s="347"/>
      <c r="BCZ1434" s="347"/>
      <c r="BDA1434" s="347"/>
      <c r="BDB1434" s="347"/>
      <c r="BDC1434" s="347"/>
      <c r="BDD1434" s="347"/>
      <c r="BDE1434" s="347"/>
      <c r="BDF1434" s="347"/>
      <c r="BDG1434" s="347"/>
      <c r="BDH1434" s="347"/>
      <c r="BDI1434" s="347"/>
      <c r="BDJ1434" s="347"/>
      <c r="BDK1434" s="347"/>
      <c r="BDL1434" s="347"/>
      <c r="BDM1434" s="347"/>
      <c r="BDN1434" s="347"/>
      <c r="BDO1434" s="347"/>
      <c r="BDP1434" s="347"/>
      <c r="BDQ1434" s="347"/>
      <c r="BDR1434" s="347"/>
      <c r="BDS1434" s="347"/>
      <c r="BDT1434" s="347"/>
      <c r="BDU1434" s="347"/>
      <c r="BDV1434" s="347"/>
      <c r="BDW1434" s="347"/>
      <c r="BDX1434" s="347"/>
      <c r="BDY1434" s="347"/>
      <c r="BDZ1434" s="347"/>
      <c r="BEA1434" s="347"/>
      <c r="BEB1434" s="347"/>
      <c r="BEC1434" s="347"/>
      <c r="BED1434" s="347"/>
      <c r="BEE1434" s="347"/>
      <c r="BEF1434" s="347"/>
      <c r="BEG1434" s="347"/>
      <c r="BEH1434" s="347"/>
      <c r="BEI1434" s="347"/>
      <c r="BEJ1434" s="347"/>
      <c r="BEK1434" s="347"/>
      <c r="BEL1434" s="347"/>
      <c r="BEM1434" s="347"/>
      <c r="BEN1434" s="347"/>
      <c r="BEO1434" s="347"/>
      <c r="BEP1434" s="347"/>
      <c r="BEQ1434" s="347"/>
      <c r="BER1434" s="347"/>
      <c r="BES1434" s="347"/>
      <c r="BET1434" s="347"/>
      <c r="BEU1434" s="347"/>
      <c r="BEV1434" s="347"/>
      <c r="BEW1434" s="347"/>
      <c r="BEX1434" s="347"/>
      <c r="BEY1434" s="347"/>
      <c r="BEZ1434" s="347"/>
      <c r="BFA1434" s="347"/>
      <c r="BFB1434" s="347"/>
      <c r="BFC1434" s="347"/>
      <c r="BFD1434" s="347"/>
      <c r="BFE1434" s="347"/>
      <c r="BFF1434" s="347"/>
      <c r="BFG1434" s="347"/>
      <c r="BFH1434" s="347"/>
      <c r="BFI1434" s="347"/>
      <c r="BFJ1434" s="347"/>
      <c r="BFK1434" s="347"/>
      <c r="BFL1434" s="347"/>
      <c r="BFM1434" s="347"/>
      <c r="BFN1434" s="347"/>
      <c r="BFO1434" s="347"/>
      <c r="BFP1434" s="347"/>
      <c r="BFQ1434" s="347"/>
      <c r="BFR1434" s="347"/>
      <c r="BFS1434" s="347"/>
      <c r="BFT1434" s="347"/>
      <c r="BFU1434" s="347"/>
      <c r="BFV1434" s="347"/>
      <c r="BFW1434" s="347"/>
      <c r="BFX1434" s="347"/>
      <c r="BFY1434" s="347"/>
      <c r="BFZ1434" s="347"/>
      <c r="BGA1434" s="347"/>
      <c r="BGB1434" s="347"/>
      <c r="BGC1434" s="347"/>
      <c r="BGD1434" s="347"/>
      <c r="BGE1434" s="347"/>
      <c r="BGF1434" s="347"/>
      <c r="BGG1434" s="347"/>
      <c r="BGH1434" s="347"/>
      <c r="BGI1434" s="347"/>
      <c r="BGJ1434" s="347"/>
      <c r="BGK1434" s="347"/>
      <c r="BGL1434" s="347"/>
      <c r="BGM1434" s="347"/>
      <c r="BGN1434" s="347"/>
      <c r="BGO1434" s="347"/>
      <c r="BGP1434" s="347"/>
      <c r="BGQ1434" s="347"/>
      <c r="BGR1434" s="347"/>
      <c r="BGS1434" s="347"/>
      <c r="BGT1434" s="347"/>
      <c r="BGU1434" s="347"/>
      <c r="BGV1434" s="347"/>
      <c r="BGW1434" s="347"/>
      <c r="BGX1434" s="347"/>
      <c r="BGY1434" s="347"/>
      <c r="BGZ1434" s="347"/>
      <c r="BHA1434" s="347"/>
      <c r="BHB1434" s="347"/>
      <c r="BHC1434" s="347"/>
      <c r="BHD1434" s="347"/>
      <c r="BHE1434" s="347"/>
      <c r="BHF1434" s="347"/>
      <c r="BHG1434" s="347"/>
      <c r="BHH1434" s="347"/>
      <c r="BHI1434" s="347"/>
      <c r="BHJ1434" s="347"/>
      <c r="BHK1434" s="347"/>
      <c r="BHL1434" s="347"/>
      <c r="BHM1434" s="347"/>
      <c r="BHN1434" s="347"/>
      <c r="BHO1434" s="347"/>
      <c r="BHP1434" s="347"/>
      <c r="BHQ1434" s="347"/>
      <c r="BHR1434" s="347"/>
      <c r="BHS1434" s="347"/>
      <c r="BHT1434" s="347"/>
      <c r="BHU1434" s="347"/>
      <c r="BHV1434" s="347"/>
      <c r="BHW1434" s="347"/>
      <c r="BHX1434" s="347"/>
      <c r="BHY1434" s="347"/>
      <c r="BHZ1434" s="347"/>
      <c r="BIA1434" s="347"/>
      <c r="BIB1434" s="347"/>
      <c r="BIC1434" s="347"/>
      <c r="BID1434" s="347"/>
      <c r="BIE1434" s="347"/>
      <c r="BIF1434" s="347"/>
      <c r="BIG1434" s="347"/>
      <c r="BIH1434" s="347"/>
      <c r="BII1434" s="347"/>
      <c r="BIJ1434" s="347"/>
      <c r="BIK1434" s="347"/>
      <c r="BIL1434" s="347"/>
      <c r="BIM1434" s="347"/>
      <c r="BIN1434" s="347"/>
      <c r="BIO1434" s="347"/>
      <c r="BIP1434" s="347"/>
      <c r="BIQ1434" s="347"/>
      <c r="BIR1434" s="347"/>
      <c r="BIS1434" s="347"/>
      <c r="BIT1434" s="347"/>
      <c r="BIU1434" s="347"/>
      <c r="BIV1434" s="347"/>
      <c r="BIW1434" s="347"/>
      <c r="BIX1434" s="347"/>
      <c r="BIY1434" s="347"/>
      <c r="BIZ1434" s="347"/>
      <c r="BJA1434" s="347"/>
      <c r="BJB1434" s="347"/>
      <c r="BJC1434" s="347"/>
      <c r="BJD1434" s="347"/>
      <c r="BJE1434" s="347"/>
      <c r="BJF1434" s="347"/>
      <c r="BJG1434" s="347"/>
      <c r="BJH1434" s="347"/>
      <c r="BJI1434" s="347"/>
      <c r="BJJ1434" s="347"/>
      <c r="BJK1434" s="347"/>
      <c r="BJL1434" s="347"/>
      <c r="BJM1434" s="347"/>
      <c r="BJN1434" s="347"/>
      <c r="BJO1434" s="347"/>
      <c r="BJP1434" s="347"/>
      <c r="BJQ1434" s="347"/>
      <c r="BJR1434" s="347"/>
      <c r="BJS1434" s="347"/>
      <c r="BJT1434" s="347"/>
      <c r="BJU1434" s="347"/>
      <c r="BJV1434" s="347"/>
      <c r="BJW1434" s="347"/>
      <c r="BJX1434" s="347"/>
      <c r="BJY1434" s="347"/>
      <c r="BJZ1434" s="347"/>
      <c r="BKA1434" s="347"/>
      <c r="BKB1434" s="347"/>
      <c r="BKC1434" s="347"/>
      <c r="BKD1434" s="347"/>
      <c r="BKE1434" s="347"/>
      <c r="BKF1434" s="347"/>
      <c r="BKG1434" s="347"/>
      <c r="BKH1434" s="347"/>
      <c r="BKI1434" s="347"/>
      <c r="BKJ1434" s="347"/>
      <c r="BKK1434" s="347"/>
      <c r="BKL1434" s="347"/>
      <c r="BKM1434" s="347"/>
      <c r="BKN1434" s="347"/>
      <c r="BKO1434" s="347"/>
      <c r="BKP1434" s="347"/>
      <c r="BKQ1434" s="347"/>
      <c r="BKR1434" s="347"/>
      <c r="BKS1434" s="347"/>
      <c r="BKT1434" s="347"/>
      <c r="BKU1434" s="347"/>
      <c r="BKV1434" s="347"/>
      <c r="BKW1434" s="347"/>
      <c r="BKX1434" s="347"/>
      <c r="BKY1434" s="347"/>
      <c r="BKZ1434" s="347"/>
      <c r="BLA1434" s="347"/>
      <c r="BLB1434" s="347"/>
      <c r="BLC1434" s="347"/>
      <c r="BLD1434" s="347"/>
      <c r="BLE1434" s="347"/>
      <c r="BLF1434" s="347"/>
      <c r="BLG1434" s="347"/>
      <c r="BLH1434" s="347"/>
      <c r="BLI1434" s="347"/>
      <c r="BLJ1434" s="347"/>
      <c r="BLK1434" s="347"/>
      <c r="BLL1434" s="347"/>
      <c r="BLM1434" s="347"/>
      <c r="BLN1434" s="347"/>
      <c r="BLO1434" s="347"/>
      <c r="BLP1434" s="347"/>
      <c r="BLQ1434" s="347"/>
      <c r="BLR1434" s="347"/>
      <c r="BLS1434" s="347"/>
      <c r="BLT1434" s="347"/>
      <c r="BLU1434" s="347"/>
      <c r="BLV1434" s="347"/>
      <c r="BLW1434" s="347"/>
      <c r="BLX1434" s="347"/>
      <c r="BLY1434" s="347"/>
      <c r="BLZ1434" s="347"/>
      <c r="BMA1434" s="347"/>
      <c r="BMB1434" s="347"/>
      <c r="BMC1434" s="347"/>
      <c r="BMD1434" s="347"/>
      <c r="BME1434" s="347"/>
      <c r="BMF1434" s="347"/>
      <c r="BMG1434" s="347"/>
      <c r="BMH1434" s="347"/>
      <c r="BMI1434" s="347"/>
      <c r="BMJ1434" s="347"/>
      <c r="BMK1434" s="347"/>
      <c r="BML1434" s="347"/>
      <c r="BMM1434" s="347"/>
      <c r="BMN1434" s="347"/>
      <c r="BMO1434" s="347"/>
      <c r="BMP1434" s="347"/>
      <c r="BMQ1434" s="347"/>
      <c r="BMR1434" s="347"/>
      <c r="BMS1434" s="347"/>
      <c r="BMT1434" s="347"/>
      <c r="BMU1434" s="347"/>
      <c r="BMV1434" s="347"/>
      <c r="BMW1434" s="347"/>
      <c r="BMX1434" s="347"/>
      <c r="BMY1434" s="347"/>
      <c r="BMZ1434" s="347"/>
      <c r="BNA1434" s="347"/>
      <c r="BNB1434" s="347"/>
      <c r="BNC1434" s="347"/>
      <c r="BND1434" s="347"/>
      <c r="BNE1434" s="347"/>
      <c r="BNF1434" s="347"/>
      <c r="BNG1434" s="347"/>
      <c r="BNH1434" s="347"/>
      <c r="BNI1434" s="347"/>
      <c r="BNJ1434" s="347"/>
      <c r="BNK1434" s="347"/>
      <c r="BNL1434" s="347"/>
      <c r="BNM1434" s="347"/>
      <c r="BNN1434" s="347"/>
      <c r="BNO1434" s="347"/>
      <c r="BNP1434" s="347"/>
      <c r="BNQ1434" s="347"/>
      <c r="BNR1434" s="347"/>
      <c r="BNS1434" s="347"/>
      <c r="BNT1434" s="347"/>
      <c r="BNU1434" s="347"/>
      <c r="BNV1434" s="347"/>
      <c r="BNW1434" s="347"/>
      <c r="BNX1434" s="347"/>
      <c r="BNY1434" s="347"/>
      <c r="BNZ1434" s="347"/>
      <c r="BOA1434" s="347"/>
      <c r="BOB1434" s="347"/>
      <c r="BOC1434" s="347"/>
      <c r="BOD1434" s="347"/>
      <c r="BOE1434" s="347"/>
      <c r="BOF1434" s="347"/>
      <c r="BOG1434" s="347"/>
      <c r="BOH1434" s="347"/>
      <c r="BOI1434" s="347"/>
      <c r="BOJ1434" s="347"/>
      <c r="BOK1434" s="347"/>
      <c r="BOL1434" s="347"/>
      <c r="BOM1434" s="347"/>
      <c r="BON1434" s="347"/>
      <c r="BOO1434" s="347"/>
      <c r="BOP1434" s="347"/>
      <c r="BOQ1434" s="347"/>
      <c r="BOR1434" s="347"/>
      <c r="BOS1434" s="347"/>
      <c r="BOT1434" s="347"/>
      <c r="BOU1434" s="347"/>
      <c r="BOV1434" s="347"/>
      <c r="BOW1434" s="347"/>
      <c r="BOX1434" s="347"/>
      <c r="BOY1434" s="347"/>
      <c r="BOZ1434" s="347"/>
      <c r="BPA1434" s="347"/>
      <c r="BPB1434" s="347"/>
      <c r="BPC1434" s="347"/>
      <c r="BPD1434" s="347"/>
      <c r="BPE1434" s="347"/>
      <c r="BPF1434" s="347"/>
      <c r="BPG1434" s="347"/>
      <c r="BPH1434" s="347"/>
      <c r="BPI1434" s="347"/>
      <c r="BPJ1434" s="347"/>
      <c r="BPK1434" s="347"/>
      <c r="BPL1434" s="347"/>
      <c r="BPM1434" s="347"/>
      <c r="BPN1434" s="347"/>
      <c r="BPO1434" s="347"/>
      <c r="BPP1434" s="347"/>
      <c r="BPQ1434" s="347"/>
      <c r="BPR1434" s="347"/>
      <c r="BPS1434" s="347"/>
      <c r="BPT1434" s="347"/>
      <c r="BPU1434" s="347"/>
      <c r="BPV1434" s="347"/>
      <c r="BPW1434" s="347"/>
      <c r="BPX1434" s="347"/>
      <c r="BPY1434" s="347"/>
      <c r="BPZ1434" s="347"/>
      <c r="BQA1434" s="347"/>
      <c r="BQB1434" s="347"/>
      <c r="BQC1434" s="347"/>
      <c r="BQD1434" s="347"/>
      <c r="BQE1434" s="347"/>
      <c r="BQF1434" s="347"/>
      <c r="BQG1434" s="347"/>
      <c r="BQH1434" s="347"/>
      <c r="BQI1434" s="347"/>
      <c r="BQJ1434" s="347"/>
      <c r="BQK1434" s="347"/>
      <c r="BQL1434" s="347"/>
      <c r="BQM1434" s="347"/>
      <c r="BQN1434" s="347"/>
      <c r="BQO1434" s="347"/>
      <c r="BQP1434" s="347"/>
      <c r="BQQ1434" s="347"/>
      <c r="BQR1434" s="347"/>
      <c r="BQS1434" s="347"/>
      <c r="BQT1434" s="347"/>
      <c r="BQU1434" s="347"/>
      <c r="BQV1434" s="347"/>
      <c r="BQW1434" s="347"/>
      <c r="BQX1434" s="347"/>
      <c r="BQY1434" s="347"/>
      <c r="BQZ1434" s="347"/>
      <c r="BRA1434" s="347"/>
      <c r="BRB1434" s="347"/>
      <c r="BRC1434" s="347"/>
      <c r="BRD1434" s="347"/>
      <c r="BRE1434" s="347"/>
      <c r="BRF1434" s="347"/>
      <c r="BRG1434" s="347"/>
      <c r="BRH1434" s="347"/>
      <c r="BRI1434" s="347"/>
      <c r="BRJ1434" s="347"/>
      <c r="BRK1434" s="347"/>
      <c r="BRL1434" s="347"/>
      <c r="BRM1434" s="347"/>
      <c r="BRN1434" s="347"/>
      <c r="BRO1434" s="347"/>
      <c r="BRP1434" s="347"/>
      <c r="BRQ1434" s="347"/>
      <c r="BRR1434" s="347"/>
      <c r="BRS1434" s="347"/>
      <c r="BRT1434" s="347"/>
      <c r="BRU1434" s="347"/>
      <c r="BRV1434" s="347"/>
      <c r="BRW1434" s="347"/>
      <c r="BRX1434" s="347"/>
      <c r="BRY1434" s="347"/>
      <c r="BRZ1434" s="347"/>
      <c r="BSA1434" s="347"/>
      <c r="BSB1434" s="347"/>
      <c r="BSC1434" s="347"/>
      <c r="BSD1434" s="347"/>
      <c r="BSE1434" s="347"/>
      <c r="BSF1434" s="347"/>
      <c r="BSG1434" s="347"/>
      <c r="BSH1434" s="347"/>
      <c r="BSI1434" s="347"/>
      <c r="BSJ1434" s="347"/>
      <c r="BSK1434" s="347"/>
      <c r="BSL1434" s="347"/>
      <c r="BSM1434" s="347"/>
      <c r="BSN1434" s="347"/>
      <c r="BSO1434" s="347"/>
      <c r="BSP1434" s="347"/>
      <c r="BSQ1434" s="347"/>
      <c r="BSR1434" s="347"/>
      <c r="BSS1434" s="347"/>
      <c r="BST1434" s="347"/>
      <c r="BSU1434" s="347"/>
      <c r="BSV1434" s="347"/>
      <c r="BSW1434" s="347"/>
      <c r="BSX1434" s="347"/>
      <c r="BSY1434" s="347"/>
      <c r="BSZ1434" s="347"/>
      <c r="BTA1434" s="347"/>
      <c r="BTB1434" s="347"/>
      <c r="BTC1434" s="347"/>
      <c r="BTD1434" s="347"/>
      <c r="BTE1434" s="347"/>
      <c r="BTF1434" s="347"/>
      <c r="BTG1434" s="347"/>
      <c r="BTH1434" s="347"/>
      <c r="BTI1434" s="347"/>
      <c r="BTJ1434" s="347"/>
      <c r="BTK1434" s="347"/>
      <c r="BTL1434" s="347"/>
      <c r="BTM1434" s="347"/>
      <c r="BTN1434" s="347"/>
      <c r="BTO1434" s="347"/>
      <c r="BTP1434" s="347"/>
      <c r="BTQ1434" s="347"/>
      <c r="BTR1434" s="347"/>
      <c r="BTS1434" s="347"/>
      <c r="BTT1434" s="347"/>
      <c r="BTU1434" s="347"/>
      <c r="BTV1434" s="347"/>
      <c r="BTW1434" s="347"/>
      <c r="BTX1434" s="347"/>
      <c r="BTY1434" s="347"/>
      <c r="BTZ1434" s="347"/>
      <c r="BUA1434" s="347"/>
      <c r="BUB1434" s="347"/>
      <c r="BUC1434" s="347"/>
      <c r="BUD1434" s="347"/>
      <c r="BUE1434" s="347"/>
      <c r="BUF1434" s="347"/>
      <c r="BUG1434" s="347"/>
      <c r="BUH1434" s="347"/>
      <c r="BUI1434" s="347"/>
      <c r="BUJ1434" s="347"/>
      <c r="BUK1434" s="347"/>
      <c r="BUL1434" s="347"/>
      <c r="BUM1434" s="347"/>
      <c r="BUN1434" s="347"/>
      <c r="BUO1434" s="347"/>
      <c r="BUP1434" s="347"/>
      <c r="BUQ1434" s="347"/>
      <c r="BUR1434" s="347"/>
      <c r="BUS1434" s="347"/>
      <c r="BUT1434" s="347"/>
      <c r="BUU1434" s="347"/>
      <c r="BUV1434" s="347"/>
      <c r="BUW1434" s="347"/>
      <c r="BUX1434" s="347"/>
      <c r="BUY1434" s="347"/>
      <c r="BUZ1434" s="347"/>
      <c r="BVA1434" s="347"/>
      <c r="BVB1434" s="347"/>
      <c r="BVC1434" s="347"/>
      <c r="BVD1434" s="347"/>
      <c r="BVE1434" s="347"/>
      <c r="BVF1434" s="347"/>
      <c r="BVG1434" s="347"/>
      <c r="BVH1434" s="347"/>
      <c r="BVI1434" s="347"/>
      <c r="BVJ1434" s="347"/>
      <c r="BVK1434" s="347"/>
      <c r="BVL1434" s="347"/>
      <c r="BVM1434" s="347"/>
      <c r="BVN1434" s="347"/>
      <c r="BVO1434" s="347"/>
      <c r="BVP1434" s="347"/>
      <c r="BVQ1434" s="347"/>
      <c r="BVR1434" s="347"/>
      <c r="BVS1434" s="347"/>
      <c r="BVT1434" s="347"/>
      <c r="BVU1434" s="347"/>
      <c r="BVV1434" s="347"/>
      <c r="BVW1434" s="347"/>
      <c r="BVX1434" s="347"/>
      <c r="BVY1434" s="347"/>
      <c r="BVZ1434" s="347"/>
      <c r="BWA1434" s="347"/>
      <c r="BWB1434" s="347"/>
      <c r="BWC1434" s="347"/>
      <c r="BWD1434" s="347"/>
      <c r="BWE1434" s="347"/>
      <c r="BWF1434" s="347"/>
      <c r="BWG1434" s="347"/>
      <c r="BWH1434" s="347"/>
      <c r="BWI1434" s="347"/>
      <c r="BWJ1434" s="347"/>
      <c r="BWK1434" s="347"/>
      <c r="BWL1434" s="347"/>
      <c r="BWM1434" s="347"/>
      <c r="BWN1434" s="347"/>
      <c r="BWO1434" s="347"/>
      <c r="BWP1434" s="347"/>
      <c r="BWQ1434" s="347"/>
      <c r="BWR1434" s="347"/>
      <c r="BWS1434" s="347"/>
      <c r="BWT1434" s="347"/>
      <c r="BWU1434" s="347"/>
      <c r="BWV1434" s="347"/>
      <c r="BWW1434" s="347"/>
      <c r="BWX1434" s="347"/>
      <c r="BWY1434" s="347"/>
      <c r="BWZ1434" s="347"/>
      <c r="BXA1434" s="347"/>
      <c r="BXB1434" s="347"/>
      <c r="BXC1434" s="347"/>
      <c r="BXD1434" s="347"/>
      <c r="BXE1434" s="347"/>
      <c r="BXF1434" s="347"/>
      <c r="BXG1434" s="347"/>
      <c r="BXH1434" s="347"/>
      <c r="BXI1434" s="347"/>
      <c r="BXJ1434" s="347"/>
      <c r="BXK1434" s="347"/>
      <c r="BXL1434" s="347"/>
      <c r="BXM1434" s="347"/>
      <c r="BXN1434" s="347"/>
      <c r="BXO1434" s="347"/>
      <c r="BXP1434" s="347"/>
      <c r="BXQ1434" s="347"/>
      <c r="BXR1434" s="347"/>
      <c r="BXS1434" s="347"/>
      <c r="BXT1434" s="347"/>
      <c r="BXU1434" s="347"/>
      <c r="BXV1434" s="347"/>
      <c r="BXW1434" s="347"/>
      <c r="BXX1434" s="347"/>
      <c r="BXY1434" s="347"/>
      <c r="BXZ1434" s="347"/>
      <c r="BYA1434" s="347"/>
      <c r="BYB1434" s="347"/>
      <c r="BYC1434" s="347"/>
      <c r="BYD1434" s="347"/>
      <c r="BYE1434" s="347"/>
      <c r="BYF1434" s="347"/>
      <c r="BYG1434" s="347"/>
      <c r="BYH1434" s="347"/>
      <c r="BYI1434" s="347"/>
      <c r="BYJ1434" s="347"/>
      <c r="BYK1434" s="347"/>
      <c r="BYL1434" s="347"/>
      <c r="BYM1434" s="347"/>
      <c r="BYN1434" s="347"/>
      <c r="BYO1434" s="347"/>
      <c r="BYP1434" s="347"/>
      <c r="BYQ1434" s="347"/>
      <c r="BYR1434" s="347"/>
      <c r="BYS1434" s="347"/>
      <c r="BYT1434" s="347"/>
      <c r="BYU1434" s="347"/>
      <c r="BYV1434" s="347"/>
      <c r="BYW1434" s="347"/>
      <c r="BYX1434" s="347"/>
      <c r="BYY1434" s="347"/>
      <c r="BYZ1434" s="347"/>
      <c r="BZA1434" s="347"/>
      <c r="BZB1434" s="347"/>
      <c r="BZC1434" s="347"/>
      <c r="BZD1434" s="347"/>
      <c r="BZE1434" s="347"/>
      <c r="BZF1434" s="347"/>
      <c r="BZG1434" s="347"/>
      <c r="BZH1434" s="347"/>
      <c r="BZI1434" s="347"/>
      <c r="BZJ1434" s="347"/>
      <c r="BZK1434" s="347"/>
      <c r="BZL1434" s="347"/>
      <c r="BZM1434" s="347"/>
      <c r="BZN1434" s="347"/>
      <c r="BZO1434" s="347"/>
      <c r="BZP1434" s="347"/>
      <c r="BZQ1434" s="347"/>
      <c r="BZR1434" s="347"/>
      <c r="BZS1434" s="347"/>
      <c r="BZT1434" s="347"/>
      <c r="BZU1434" s="347"/>
      <c r="BZV1434" s="347"/>
      <c r="BZW1434" s="347"/>
      <c r="BZX1434" s="347"/>
      <c r="BZY1434" s="347"/>
      <c r="BZZ1434" s="347"/>
      <c r="CAA1434" s="347"/>
      <c r="CAB1434" s="347"/>
      <c r="CAC1434" s="347"/>
      <c r="CAD1434" s="347"/>
      <c r="CAE1434" s="347"/>
      <c r="CAF1434" s="347"/>
      <c r="CAG1434" s="347"/>
      <c r="CAH1434" s="347"/>
      <c r="CAI1434" s="347"/>
      <c r="CAJ1434" s="347"/>
      <c r="CAK1434" s="347"/>
      <c r="CAL1434" s="347"/>
      <c r="CAM1434" s="347"/>
      <c r="CAN1434" s="347"/>
      <c r="CAO1434" s="347"/>
      <c r="CAP1434" s="347"/>
      <c r="CAQ1434" s="347"/>
      <c r="CAR1434" s="347"/>
      <c r="CAS1434" s="347"/>
      <c r="CAT1434" s="347"/>
      <c r="CAU1434" s="347"/>
      <c r="CAV1434" s="347"/>
      <c r="CAW1434" s="347"/>
      <c r="CAX1434" s="347"/>
      <c r="CAY1434" s="347"/>
      <c r="CAZ1434" s="347"/>
      <c r="CBA1434" s="347"/>
      <c r="CBB1434" s="347"/>
      <c r="CBC1434" s="347"/>
      <c r="CBD1434" s="347"/>
      <c r="CBE1434" s="347"/>
      <c r="CBF1434" s="347"/>
      <c r="CBG1434" s="347"/>
      <c r="CBH1434" s="347"/>
      <c r="CBI1434" s="347"/>
      <c r="CBJ1434" s="347"/>
      <c r="CBK1434" s="347"/>
      <c r="CBL1434" s="347"/>
      <c r="CBM1434" s="347"/>
      <c r="CBN1434" s="347"/>
      <c r="CBO1434" s="347"/>
      <c r="CBP1434" s="347"/>
      <c r="CBQ1434" s="347"/>
      <c r="CBR1434" s="347"/>
      <c r="CBS1434" s="347"/>
      <c r="CBT1434" s="347"/>
      <c r="CBU1434" s="347"/>
      <c r="CBV1434" s="347"/>
      <c r="CBW1434" s="347"/>
      <c r="CBX1434" s="347"/>
      <c r="CBY1434" s="347"/>
      <c r="CBZ1434" s="347"/>
      <c r="CCA1434" s="347"/>
      <c r="CCB1434" s="347"/>
      <c r="CCC1434" s="347"/>
      <c r="CCD1434" s="347"/>
      <c r="CCE1434" s="347"/>
      <c r="CCF1434" s="347"/>
      <c r="CCG1434" s="347"/>
      <c r="CCH1434" s="347"/>
      <c r="CCI1434" s="347"/>
      <c r="CCJ1434" s="347"/>
      <c r="CCK1434" s="347"/>
      <c r="CCL1434" s="347"/>
      <c r="CCM1434" s="347"/>
      <c r="CCN1434" s="347"/>
      <c r="CCO1434" s="347"/>
      <c r="CCP1434" s="347"/>
      <c r="CCQ1434" s="347"/>
      <c r="CCR1434" s="347"/>
      <c r="CCS1434" s="347"/>
      <c r="CCT1434" s="347"/>
      <c r="CCU1434" s="347"/>
      <c r="CCV1434" s="347"/>
      <c r="CCW1434" s="347"/>
      <c r="CCX1434" s="347"/>
      <c r="CCY1434" s="347"/>
      <c r="CCZ1434" s="347"/>
      <c r="CDA1434" s="347"/>
      <c r="CDB1434" s="347"/>
      <c r="CDC1434" s="347"/>
      <c r="CDD1434" s="347"/>
      <c r="CDE1434" s="347"/>
      <c r="CDF1434" s="347"/>
      <c r="CDG1434" s="347"/>
      <c r="CDH1434" s="347"/>
      <c r="CDI1434" s="347"/>
      <c r="CDJ1434" s="347"/>
      <c r="CDK1434" s="347"/>
      <c r="CDL1434" s="347"/>
      <c r="CDM1434" s="347"/>
      <c r="CDN1434" s="347"/>
      <c r="CDO1434" s="347"/>
      <c r="CDP1434" s="347"/>
      <c r="CDQ1434" s="347"/>
      <c r="CDR1434" s="347"/>
      <c r="CDS1434" s="347"/>
      <c r="CDT1434" s="347"/>
      <c r="CDU1434" s="347"/>
      <c r="CDV1434" s="347"/>
      <c r="CDW1434" s="347"/>
      <c r="CDX1434" s="347"/>
      <c r="CDY1434" s="347"/>
      <c r="CDZ1434" s="347"/>
      <c r="CEA1434" s="347"/>
      <c r="CEB1434" s="347"/>
      <c r="CEC1434" s="347"/>
      <c r="CED1434" s="347"/>
      <c r="CEE1434" s="347"/>
      <c r="CEF1434" s="347"/>
      <c r="CEG1434" s="347"/>
      <c r="CEH1434" s="347"/>
      <c r="CEI1434" s="347"/>
      <c r="CEJ1434" s="347"/>
      <c r="CEK1434" s="347"/>
      <c r="CEL1434" s="347"/>
      <c r="CEM1434" s="347"/>
      <c r="CEN1434" s="347"/>
      <c r="CEO1434" s="347"/>
      <c r="CEP1434" s="347"/>
      <c r="CEQ1434" s="347"/>
      <c r="CER1434" s="347"/>
      <c r="CES1434" s="347"/>
      <c r="CET1434" s="347"/>
      <c r="CEU1434" s="347"/>
      <c r="CEV1434" s="347"/>
      <c r="CEW1434" s="347"/>
      <c r="CEX1434" s="347"/>
      <c r="CEY1434" s="347"/>
      <c r="CEZ1434" s="347"/>
      <c r="CFA1434" s="347"/>
      <c r="CFB1434" s="347"/>
      <c r="CFC1434" s="347"/>
      <c r="CFD1434" s="347"/>
      <c r="CFE1434" s="347"/>
      <c r="CFF1434" s="347"/>
      <c r="CFG1434" s="347"/>
      <c r="CFH1434" s="347"/>
      <c r="CFI1434" s="347"/>
      <c r="CFJ1434" s="347"/>
      <c r="CFK1434" s="347"/>
      <c r="CFL1434" s="347"/>
      <c r="CFM1434" s="347"/>
      <c r="CFN1434" s="347"/>
      <c r="CFO1434" s="347"/>
      <c r="CFP1434" s="347"/>
      <c r="CFQ1434" s="347"/>
      <c r="CFR1434" s="347"/>
      <c r="CFS1434" s="347"/>
      <c r="CFT1434" s="347"/>
      <c r="CFU1434" s="347"/>
      <c r="CFV1434" s="347"/>
      <c r="CFW1434" s="347"/>
      <c r="CFX1434" s="347"/>
      <c r="CFY1434" s="347"/>
      <c r="CFZ1434" s="347"/>
      <c r="CGA1434" s="347"/>
      <c r="CGB1434" s="347"/>
      <c r="CGC1434" s="347"/>
      <c r="CGD1434" s="347"/>
      <c r="CGE1434" s="347"/>
      <c r="CGF1434" s="347"/>
      <c r="CGG1434" s="347"/>
      <c r="CGH1434" s="347"/>
      <c r="CGI1434" s="347"/>
      <c r="CGJ1434" s="347"/>
      <c r="CGK1434" s="347"/>
      <c r="CGL1434" s="347"/>
      <c r="CGM1434" s="347"/>
      <c r="CGN1434" s="347"/>
      <c r="CGO1434" s="347"/>
      <c r="CGP1434" s="347"/>
      <c r="CGQ1434" s="347"/>
      <c r="CGR1434" s="347"/>
      <c r="CGS1434" s="347"/>
      <c r="CGT1434" s="347"/>
      <c r="CGU1434" s="347"/>
      <c r="CGV1434" s="347"/>
      <c r="CGW1434" s="347"/>
      <c r="CGX1434" s="347"/>
      <c r="CGY1434" s="347"/>
      <c r="CGZ1434" s="347"/>
      <c r="CHA1434" s="347"/>
      <c r="CHB1434" s="347"/>
      <c r="CHC1434" s="347"/>
      <c r="CHD1434" s="347"/>
      <c r="CHE1434" s="347"/>
      <c r="CHF1434" s="347"/>
      <c r="CHG1434" s="347"/>
      <c r="CHH1434" s="347"/>
      <c r="CHI1434" s="347"/>
      <c r="CHJ1434" s="347"/>
      <c r="CHK1434" s="347"/>
      <c r="CHL1434" s="347"/>
      <c r="CHM1434" s="347"/>
      <c r="CHN1434" s="347"/>
      <c r="CHO1434" s="347"/>
      <c r="CHP1434" s="347"/>
      <c r="CHQ1434" s="347"/>
      <c r="CHR1434" s="347"/>
      <c r="CHS1434" s="347"/>
      <c r="CHT1434" s="347"/>
      <c r="CHU1434" s="347"/>
      <c r="CHV1434" s="347"/>
      <c r="CHW1434" s="347"/>
      <c r="CHX1434" s="347"/>
      <c r="CHY1434" s="347"/>
      <c r="CHZ1434" s="347"/>
      <c r="CIA1434" s="347"/>
      <c r="CIB1434" s="347"/>
      <c r="CIC1434" s="347"/>
      <c r="CID1434" s="347"/>
      <c r="CIE1434" s="347"/>
      <c r="CIF1434" s="347"/>
      <c r="CIG1434" s="347"/>
      <c r="CIH1434" s="347"/>
      <c r="CII1434" s="347"/>
      <c r="CIJ1434" s="347"/>
      <c r="CIK1434" s="347"/>
      <c r="CIL1434" s="347"/>
      <c r="CIM1434" s="347"/>
      <c r="CIN1434" s="347"/>
      <c r="CIO1434" s="347"/>
      <c r="CIP1434" s="347"/>
      <c r="CIQ1434" s="347"/>
      <c r="CIR1434" s="347"/>
      <c r="CIS1434" s="347"/>
      <c r="CIT1434" s="347"/>
      <c r="CIU1434" s="347"/>
      <c r="CIV1434" s="347"/>
      <c r="CIW1434" s="347"/>
      <c r="CIX1434" s="347"/>
      <c r="CIY1434" s="347"/>
      <c r="CIZ1434" s="347"/>
      <c r="CJA1434" s="347"/>
      <c r="CJB1434" s="347"/>
      <c r="CJC1434" s="347"/>
      <c r="CJD1434" s="347"/>
      <c r="CJE1434" s="347"/>
      <c r="CJF1434" s="347"/>
      <c r="CJG1434" s="347"/>
      <c r="CJH1434" s="347"/>
      <c r="CJI1434" s="347"/>
      <c r="CJJ1434" s="347"/>
      <c r="CJK1434" s="347"/>
      <c r="CJL1434" s="347"/>
      <c r="CJM1434" s="347"/>
      <c r="CJN1434" s="347"/>
      <c r="CJO1434" s="347"/>
      <c r="CJP1434" s="347"/>
      <c r="CJQ1434" s="347"/>
      <c r="CJR1434" s="347"/>
      <c r="CJS1434" s="347"/>
      <c r="CJT1434" s="347"/>
      <c r="CJU1434" s="347"/>
      <c r="CJV1434" s="347"/>
      <c r="CJW1434" s="347"/>
      <c r="CJX1434" s="347"/>
      <c r="CJY1434" s="347"/>
      <c r="CJZ1434" s="347"/>
      <c r="CKA1434" s="347"/>
      <c r="CKB1434" s="347"/>
      <c r="CKC1434" s="347"/>
      <c r="CKD1434" s="347"/>
      <c r="CKE1434" s="347"/>
      <c r="CKF1434" s="347"/>
      <c r="CKG1434" s="347"/>
      <c r="CKH1434" s="347"/>
      <c r="CKI1434" s="347"/>
      <c r="CKJ1434" s="347"/>
      <c r="CKK1434" s="347"/>
      <c r="CKL1434" s="347"/>
      <c r="CKM1434" s="347"/>
      <c r="CKN1434" s="347"/>
      <c r="CKO1434" s="347"/>
      <c r="CKP1434" s="347"/>
      <c r="CKQ1434" s="347"/>
      <c r="CKR1434" s="347"/>
      <c r="CKS1434" s="347"/>
      <c r="CKT1434" s="347"/>
      <c r="CKU1434" s="347"/>
      <c r="CKV1434" s="347"/>
      <c r="CKW1434" s="347"/>
      <c r="CKX1434" s="347"/>
      <c r="CKY1434" s="347"/>
      <c r="CKZ1434" s="347"/>
      <c r="CLA1434" s="347"/>
      <c r="CLB1434" s="347"/>
      <c r="CLC1434" s="347"/>
      <c r="CLD1434" s="347"/>
      <c r="CLE1434" s="347"/>
      <c r="CLF1434" s="347"/>
      <c r="CLG1434" s="347"/>
      <c r="CLH1434" s="347"/>
      <c r="CLI1434" s="347"/>
      <c r="CLJ1434" s="347"/>
      <c r="CLK1434" s="347"/>
      <c r="CLL1434" s="347"/>
      <c r="CLM1434" s="347"/>
      <c r="CLN1434" s="347"/>
      <c r="CLO1434" s="347"/>
      <c r="CLP1434" s="347"/>
      <c r="CLQ1434" s="347"/>
      <c r="CLR1434" s="347"/>
      <c r="CLS1434" s="347"/>
      <c r="CLT1434" s="347"/>
      <c r="CLU1434" s="347"/>
      <c r="CLV1434" s="347"/>
      <c r="CLW1434" s="347"/>
      <c r="CLX1434" s="347"/>
      <c r="CLY1434" s="347"/>
      <c r="CLZ1434" s="347"/>
      <c r="CMA1434" s="347"/>
      <c r="CMB1434" s="347"/>
      <c r="CMC1434" s="347"/>
      <c r="CMD1434" s="347"/>
      <c r="CME1434" s="347"/>
      <c r="CMF1434" s="347"/>
      <c r="CMG1434" s="347"/>
      <c r="CMH1434" s="347"/>
      <c r="CMI1434" s="347"/>
      <c r="CMJ1434" s="347"/>
      <c r="CMK1434" s="347"/>
      <c r="CML1434" s="347"/>
      <c r="CMM1434" s="347"/>
      <c r="CMN1434" s="347"/>
      <c r="CMO1434" s="347"/>
      <c r="CMP1434" s="347"/>
      <c r="CMQ1434" s="347"/>
      <c r="CMR1434" s="347"/>
      <c r="CMS1434" s="347"/>
      <c r="CMT1434" s="347"/>
      <c r="CMU1434" s="347"/>
      <c r="CMV1434" s="347"/>
      <c r="CMW1434" s="347"/>
      <c r="CMX1434" s="347"/>
      <c r="CMY1434" s="347"/>
      <c r="CMZ1434" s="347"/>
      <c r="CNA1434" s="347"/>
      <c r="CNB1434" s="347"/>
      <c r="CNC1434" s="347"/>
      <c r="CND1434" s="347"/>
      <c r="CNE1434" s="347"/>
      <c r="CNF1434" s="347"/>
      <c r="CNG1434" s="347"/>
      <c r="CNH1434" s="347"/>
      <c r="CNI1434" s="347"/>
      <c r="CNJ1434" s="347"/>
      <c r="CNK1434" s="347"/>
      <c r="CNL1434" s="347"/>
      <c r="CNM1434" s="347"/>
      <c r="CNN1434" s="347"/>
      <c r="CNO1434" s="347"/>
      <c r="CNP1434" s="347"/>
      <c r="CNQ1434" s="347"/>
      <c r="CNR1434" s="347"/>
      <c r="CNS1434" s="347"/>
      <c r="CNT1434" s="347"/>
      <c r="CNU1434" s="347"/>
      <c r="CNV1434" s="347"/>
      <c r="CNW1434" s="347"/>
      <c r="CNX1434" s="347"/>
      <c r="CNY1434" s="347"/>
      <c r="CNZ1434" s="347"/>
      <c r="COA1434" s="347"/>
      <c r="COB1434" s="347"/>
      <c r="COC1434" s="347"/>
      <c r="COD1434" s="347"/>
      <c r="COE1434" s="347"/>
      <c r="COF1434" s="347"/>
      <c r="COG1434" s="347"/>
      <c r="COH1434" s="347"/>
      <c r="COI1434" s="347"/>
      <c r="COJ1434" s="347"/>
      <c r="COK1434" s="347"/>
      <c r="COL1434" s="347"/>
      <c r="COM1434" s="347"/>
      <c r="CON1434" s="347"/>
      <c r="COO1434" s="347"/>
      <c r="COP1434" s="347"/>
      <c r="COQ1434" s="347"/>
      <c r="COR1434" s="347"/>
      <c r="COS1434" s="347"/>
      <c r="COT1434" s="347"/>
      <c r="COU1434" s="347"/>
      <c r="COV1434" s="347"/>
      <c r="COW1434" s="347"/>
      <c r="COX1434" s="347"/>
      <c r="COY1434" s="347"/>
      <c r="COZ1434" s="347"/>
      <c r="CPA1434" s="347"/>
      <c r="CPB1434" s="347"/>
      <c r="CPC1434" s="347"/>
      <c r="CPD1434" s="347"/>
      <c r="CPE1434" s="347"/>
      <c r="CPF1434" s="347"/>
      <c r="CPG1434" s="347"/>
      <c r="CPH1434" s="347"/>
      <c r="CPI1434" s="347"/>
      <c r="CPJ1434" s="347"/>
      <c r="CPK1434" s="347"/>
      <c r="CPL1434" s="347"/>
      <c r="CPM1434" s="347"/>
      <c r="CPN1434" s="347"/>
      <c r="CPO1434" s="347"/>
      <c r="CPP1434" s="347"/>
      <c r="CPQ1434" s="347"/>
      <c r="CPR1434" s="347"/>
      <c r="CPS1434" s="347"/>
      <c r="CPT1434" s="347"/>
      <c r="CPU1434" s="347"/>
      <c r="CPV1434" s="347"/>
      <c r="CPW1434" s="347"/>
      <c r="CPX1434" s="347"/>
      <c r="CPY1434" s="347"/>
      <c r="CPZ1434" s="347"/>
      <c r="CQA1434" s="347"/>
      <c r="CQB1434" s="347"/>
      <c r="CQC1434" s="347"/>
      <c r="CQD1434" s="347"/>
      <c r="CQE1434" s="347"/>
      <c r="CQF1434" s="347"/>
      <c r="CQG1434" s="347"/>
      <c r="CQH1434" s="347"/>
      <c r="CQI1434" s="347"/>
      <c r="CQJ1434" s="347"/>
      <c r="CQK1434" s="347"/>
      <c r="CQL1434" s="347"/>
      <c r="CQM1434" s="347"/>
      <c r="CQN1434" s="347"/>
      <c r="CQO1434" s="347"/>
      <c r="CQP1434" s="347"/>
      <c r="CQQ1434" s="347"/>
      <c r="CQR1434" s="347"/>
      <c r="CQS1434" s="347"/>
      <c r="CQT1434" s="347"/>
      <c r="CQU1434" s="347"/>
      <c r="CQV1434" s="347"/>
      <c r="CQW1434" s="347"/>
      <c r="CQX1434" s="347"/>
      <c r="CQY1434" s="347"/>
      <c r="CQZ1434" s="347"/>
      <c r="CRA1434" s="347"/>
      <c r="CRB1434" s="347"/>
      <c r="CRC1434" s="347"/>
      <c r="CRD1434" s="347"/>
      <c r="CRE1434" s="347"/>
      <c r="CRF1434" s="347"/>
      <c r="CRG1434" s="347"/>
      <c r="CRH1434" s="347"/>
      <c r="CRI1434" s="347"/>
      <c r="CRJ1434" s="347"/>
      <c r="CRK1434" s="347"/>
      <c r="CRL1434" s="347"/>
      <c r="CRM1434" s="347"/>
      <c r="CRN1434" s="347"/>
      <c r="CRO1434" s="347"/>
      <c r="CRP1434" s="347"/>
      <c r="CRQ1434" s="347"/>
      <c r="CRR1434" s="347"/>
      <c r="CRS1434" s="347"/>
      <c r="CRT1434" s="347"/>
      <c r="CRU1434" s="347"/>
      <c r="CRV1434" s="347"/>
      <c r="CRW1434" s="347"/>
      <c r="CRX1434" s="347"/>
      <c r="CRY1434" s="347"/>
      <c r="CRZ1434" s="347"/>
      <c r="CSA1434" s="347"/>
      <c r="CSB1434" s="347"/>
      <c r="CSC1434" s="347"/>
      <c r="CSD1434" s="347"/>
      <c r="CSE1434" s="347"/>
      <c r="CSF1434" s="347"/>
      <c r="CSG1434" s="347"/>
      <c r="CSH1434" s="347"/>
      <c r="CSI1434" s="347"/>
      <c r="CSJ1434" s="347"/>
      <c r="CSK1434" s="347"/>
      <c r="CSL1434" s="347"/>
      <c r="CSM1434" s="347"/>
      <c r="CSN1434" s="347"/>
      <c r="CSO1434" s="347"/>
      <c r="CSP1434" s="347"/>
      <c r="CSQ1434" s="347"/>
      <c r="CSR1434" s="347"/>
      <c r="CSS1434" s="347"/>
      <c r="CST1434" s="347"/>
      <c r="CSU1434" s="347"/>
      <c r="CSV1434" s="347"/>
      <c r="CSW1434" s="347"/>
      <c r="CSX1434" s="347"/>
      <c r="CSY1434" s="347"/>
      <c r="CSZ1434" s="347"/>
      <c r="CTA1434" s="347"/>
      <c r="CTB1434" s="347"/>
      <c r="CTC1434" s="347"/>
      <c r="CTD1434" s="347"/>
      <c r="CTE1434" s="347"/>
      <c r="CTF1434" s="347"/>
      <c r="CTG1434" s="347"/>
      <c r="CTH1434" s="347"/>
      <c r="CTI1434" s="347"/>
      <c r="CTJ1434" s="347"/>
      <c r="CTK1434" s="347"/>
      <c r="CTL1434" s="347"/>
      <c r="CTM1434" s="347"/>
      <c r="CTN1434" s="347"/>
      <c r="CTO1434" s="347"/>
      <c r="CTP1434" s="347"/>
      <c r="CTQ1434" s="347"/>
      <c r="CTR1434" s="347"/>
      <c r="CTS1434" s="347"/>
      <c r="CTT1434" s="347"/>
      <c r="CTU1434" s="347"/>
      <c r="CTV1434" s="347"/>
      <c r="CTW1434" s="347"/>
      <c r="CTX1434" s="347"/>
      <c r="CTY1434" s="347"/>
      <c r="CTZ1434" s="347"/>
      <c r="CUA1434" s="347"/>
      <c r="CUB1434" s="347"/>
      <c r="CUC1434" s="347"/>
      <c r="CUD1434" s="347"/>
      <c r="CUE1434" s="347"/>
      <c r="CUF1434" s="347"/>
      <c r="CUG1434" s="347"/>
      <c r="CUH1434" s="347"/>
      <c r="CUI1434" s="347"/>
      <c r="CUJ1434" s="347"/>
      <c r="CUK1434" s="347"/>
      <c r="CUL1434" s="347"/>
      <c r="CUM1434" s="347"/>
      <c r="CUN1434" s="347"/>
      <c r="CUO1434" s="347"/>
      <c r="CUP1434" s="347"/>
      <c r="CUQ1434" s="347"/>
      <c r="CUR1434" s="347"/>
      <c r="CUS1434" s="347"/>
      <c r="CUT1434" s="347"/>
      <c r="CUU1434" s="347"/>
      <c r="CUV1434" s="347"/>
      <c r="CUW1434" s="347"/>
      <c r="CUX1434" s="347"/>
      <c r="CUY1434" s="347"/>
      <c r="CUZ1434" s="347"/>
      <c r="CVA1434" s="347"/>
      <c r="CVB1434" s="347"/>
      <c r="CVC1434" s="347"/>
      <c r="CVD1434" s="347"/>
      <c r="CVE1434" s="347"/>
      <c r="CVF1434" s="347"/>
      <c r="CVG1434" s="347"/>
      <c r="CVH1434" s="347"/>
      <c r="CVI1434" s="347"/>
      <c r="CVJ1434" s="347"/>
      <c r="CVK1434" s="347"/>
      <c r="CVL1434" s="347"/>
      <c r="CVM1434" s="347"/>
      <c r="CVN1434" s="347"/>
      <c r="CVO1434" s="347"/>
      <c r="CVP1434" s="347"/>
      <c r="CVQ1434" s="347"/>
      <c r="CVR1434" s="347"/>
      <c r="CVS1434" s="347"/>
      <c r="CVT1434" s="347"/>
      <c r="CVU1434" s="347"/>
      <c r="CVV1434" s="347"/>
      <c r="CVW1434" s="347"/>
      <c r="CVX1434" s="347"/>
      <c r="CVY1434" s="347"/>
      <c r="CVZ1434" s="347"/>
      <c r="CWA1434" s="347"/>
      <c r="CWB1434" s="347"/>
      <c r="CWC1434" s="347"/>
      <c r="CWD1434" s="347"/>
      <c r="CWE1434" s="347"/>
      <c r="CWF1434" s="347"/>
      <c r="CWG1434" s="347"/>
      <c r="CWH1434" s="347"/>
      <c r="CWI1434" s="347"/>
      <c r="CWJ1434" s="347"/>
      <c r="CWK1434" s="347"/>
      <c r="CWL1434" s="347"/>
      <c r="CWM1434" s="347"/>
      <c r="CWN1434" s="347"/>
      <c r="CWO1434" s="347"/>
      <c r="CWP1434" s="347"/>
      <c r="CWQ1434" s="347"/>
      <c r="CWR1434" s="347"/>
      <c r="CWS1434" s="347"/>
      <c r="CWT1434" s="347"/>
      <c r="CWU1434" s="347"/>
      <c r="CWV1434" s="347"/>
      <c r="CWW1434" s="347"/>
      <c r="CWX1434" s="347"/>
      <c r="CWY1434" s="347"/>
      <c r="CWZ1434" s="347"/>
      <c r="CXA1434" s="347"/>
      <c r="CXB1434" s="347"/>
      <c r="CXC1434" s="347"/>
      <c r="CXD1434" s="347"/>
      <c r="CXE1434" s="347"/>
      <c r="CXF1434" s="347"/>
      <c r="CXG1434" s="347"/>
      <c r="CXH1434" s="347"/>
      <c r="CXI1434" s="347"/>
      <c r="CXJ1434" s="347"/>
      <c r="CXK1434" s="347"/>
      <c r="CXL1434" s="347"/>
      <c r="CXM1434" s="347"/>
      <c r="CXN1434" s="347"/>
      <c r="CXO1434" s="347"/>
      <c r="CXP1434" s="347"/>
      <c r="CXQ1434" s="347"/>
      <c r="CXR1434" s="347"/>
      <c r="CXS1434" s="347"/>
      <c r="CXT1434" s="347"/>
      <c r="CXU1434" s="347"/>
      <c r="CXV1434" s="347"/>
      <c r="CXW1434" s="347"/>
      <c r="CXX1434" s="347"/>
      <c r="CXY1434" s="347"/>
      <c r="CXZ1434" s="347"/>
      <c r="CYA1434" s="347"/>
      <c r="CYB1434" s="347"/>
      <c r="CYC1434" s="347"/>
      <c r="CYD1434" s="347"/>
      <c r="CYE1434" s="347"/>
      <c r="CYF1434" s="347"/>
      <c r="CYG1434" s="347"/>
      <c r="CYH1434" s="347"/>
      <c r="CYI1434" s="347"/>
      <c r="CYJ1434" s="347"/>
      <c r="CYK1434" s="347"/>
      <c r="CYL1434" s="347"/>
      <c r="CYM1434" s="347"/>
      <c r="CYN1434" s="347"/>
      <c r="CYO1434" s="347"/>
      <c r="CYP1434" s="347"/>
      <c r="CYQ1434" s="347"/>
      <c r="CYR1434" s="347"/>
      <c r="CYS1434" s="347"/>
      <c r="CYT1434" s="347"/>
      <c r="CYU1434" s="347"/>
      <c r="CYV1434" s="347"/>
      <c r="CYW1434" s="347"/>
      <c r="CYX1434" s="347"/>
      <c r="CYY1434" s="347"/>
      <c r="CYZ1434" s="347"/>
      <c r="CZA1434" s="347"/>
      <c r="CZB1434" s="347"/>
      <c r="CZC1434" s="347"/>
      <c r="CZD1434" s="347"/>
      <c r="CZE1434" s="347"/>
      <c r="CZF1434" s="347"/>
      <c r="CZG1434" s="347"/>
      <c r="CZH1434" s="347"/>
      <c r="CZI1434" s="347"/>
      <c r="CZJ1434" s="347"/>
      <c r="CZK1434" s="347"/>
      <c r="CZL1434" s="347"/>
      <c r="CZM1434" s="347"/>
      <c r="CZN1434" s="347"/>
      <c r="CZO1434" s="347"/>
      <c r="CZP1434" s="347"/>
      <c r="CZQ1434" s="347"/>
      <c r="CZR1434" s="347"/>
      <c r="CZS1434" s="347"/>
      <c r="CZT1434" s="347"/>
      <c r="CZU1434" s="347"/>
      <c r="CZV1434" s="347"/>
      <c r="CZW1434" s="347"/>
      <c r="CZX1434" s="347"/>
      <c r="CZY1434" s="347"/>
      <c r="CZZ1434" s="347"/>
      <c r="DAA1434" s="347"/>
      <c r="DAB1434" s="347"/>
      <c r="DAC1434" s="347"/>
      <c r="DAD1434" s="347"/>
      <c r="DAE1434" s="347"/>
      <c r="DAF1434" s="347"/>
      <c r="DAG1434" s="347"/>
      <c r="DAH1434" s="347"/>
      <c r="DAI1434" s="347"/>
      <c r="DAJ1434" s="347"/>
      <c r="DAK1434" s="347"/>
      <c r="DAL1434" s="347"/>
      <c r="DAM1434" s="347"/>
      <c r="DAN1434" s="347"/>
      <c r="DAO1434" s="347"/>
      <c r="DAP1434" s="347"/>
      <c r="DAQ1434" s="347"/>
      <c r="DAR1434" s="347"/>
      <c r="DAS1434" s="347"/>
      <c r="DAT1434" s="347"/>
      <c r="DAU1434" s="347"/>
      <c r="DAV1434" s="347"/>
      <c r="DAW1434" s="347"/>
      <c r="DAX1434" s="347"/>
      <c r="DAY1434" s="347"/>
      <c r="DAZ1434" s="347"/>
      <c r="DBA1434" s="347"/>
      <c r="DBB1434" s="347"/>
      <c r="DBC1434" s="347"/>
      <c r="DBD1434" s="347"/>
      <c r="DBE1434" s="347"/>
      <c r="DBF1434" s="347"/>
      <c r="DBG1434" s="347"/>
      <c r="DBH1434" s="347"/>
      <c r="DBI1434" s="347"/>
      <c r="DBJ1434" s="347"/>
      <c r="DBK1434" s="347"/>
      <c r="DBL1434" s="347"/>
      <c r="DBM1434" s="347"/>
      <c r="DBN1434" s="347"/>
      <c r="DBO1434" s="347"/>
      <c r="DBP1434" s="347"/>
      <c r="DBQ1434" s="347"/>
      <c r="DBR1434" s="347"/>
      <c r="DBS1434" s="347"/>
      <c r="DBT1434" s="347"/>
      <c r="DBU1434" s="347"/>
      <c r="DBV1434" s="347"/>
      <c r="DBW1434" s="347"/>
      <c r="DBX1434" s="347"/>
      <c r="DBY1434" s="347"/>
      <c r="DBZ1434" s="347"/>
      <c r="DCA1434" s="347"/>
      <c r="DCB1434" s="347"/>
      <c r="DCC1434" s="347"/>
      <c r="DCD1434" s="347"/>
      <c r="DCE1434" s="347"/>
      <c r="DCF1434" s="347"/>
      <c r="DCG1434" s="347"/>
      <c r="DCH1434" s="347"/>
      <c r="DCI1434" s="347"/>
      <c r="DCJ1434" s="347"/>
      <c r="DCK1434" s="347"/>
      <c r="DCL1434" s="347"/>
      <c r="DCM1434" s="347"/>
      <c r="DCN1434" s="347"/>
      <c r="DCO1434" s="347"/>
      <c r="DCP1434" s="347"/>
      <c r="DCQ1434" s="347"/>
      <c r="DCR1434" s="347"/>
      <c r="DCS1434" s="347"/>
      <c r="DCT1434" s="347"/>
      <c r="DCU1434" s="347"/>
      <c r="DCV1434" s="347"/>
      <c r="DCW1434" s="347"/>
      <c r="DCX1434" s="347"/>
      <c r="DCY1434" s="347"/>
      <c r="DCZ1434" s="347"/>
      <c r="DDA1434" s="347"/>
      <c r="DDB1434" s="347"/>
      <c r="DDC1434" s="347"/>
      <c r="DDD1434" s="347"/>
      <c r="DDE1434" s="347"/>
      <c r="DDF1434" s="347"/>
      <c r="DDG1434" s="347"/>
      <c r="DDH1434" s="347"/>
      <c r="DDI1434" s="347"/>
      <c r="DDJ1434" s="347"/>
      <c r="DDK1434" s="347"/>
      <c r="DDL1434" s="347"/>
      <c r="DDM1434" s="347"/>
      <c r="DDN1434" s="347"/>
      <c r="DDO1434" s="347"/>
      <c r="DDP1434" s="347"/>
      <c r="DDQ1434" s="347"/>
      <c r="DDR1434" s="347"/>
      <c r="DDS1434" s="347"/>
      <c r="DDT1434" s="347"/>
      <c r="DDU1434" s="347"/>
      <c r="DDV1434" s="347"/>
      <c r="DDW1434" s="347"/>
      <c r="DDX1434" s="347"/>
      <c r="DDY1434" s="347"/>
      <c r="DDZ1434" s="347"/>
      <c r="DEA1434" s="347"/>
      <c r="DEB1434" s="347"/>
      <c r="DEC1434" s="347"/>
      <c r="DED1434" s="347"/>
      <c r="DEE1434" s="347"/>
      <c r="DEF1434" s="347"/>
      <c r="DEG1434" s="347"/>
      <c r="DEH1434" s="347"/>
      <c r="DEI1434" s="347"/>
      <c r="DEJ1434" s="347"/>
      <c r="DEK1434" s="347"/>
      <c r="DEL1434" s="347"/>
      <c r="DEM1434" s="347"/>
      <c r="DEN1434" s="347"/>
      <c r="DEO1434" s="347"/>
      <c r="DEP1434" s="347"/>
      <c r="DEQ1434" s="347"/>
      <c r="DER1434" s="347"/>
      <c r="DES1434" s="347"/>
      <c r="DET1434" s="347"/>
      <c r="DEU1434" s="347"/>
      <c r="DEV1434" s="347"/>
      <c r="DEW1434" s="347"/>
      <c r="DEX1434" s="347"/>
      <c r="DEY1434" s="347"/>
      <c r="DEZ1434" s="347"/>
      <c r="DFA1434" s="347"/>
      <c r="DFB1434" s="347"/>
      <c r="DFC1434" s="347"/>
      <c r="DFD1434" s="347"/>
      <c r="DFE1434" s="347"/>
      <c r="DFF1434" s="347"/>
      <c r="DFG1434" s="347"/>
      <c r="DFH1434" s="347"/>
      <c r="DFI1434" s="347"/>
      <c r="DFJ1434" s="347"/>
      <c r="DFK1434" s="347"/>
      <c r="DFL1434" s="347"/>
      <c r="DFM1434" s="347"/>
      <c r="DFN1434" s="347"/>
      <c r="DFO1434" s="347"/>
      <c r="DFP1434" s="347"/>
      <c r="DFQ1434" s="347"/>
      <c r="DFR1434" s="347"/>
      <c r="DFS1434" s="347"/>
      <c r="DFT1434" s="347"/>
      <c r="DFU1434" s="347"/>
      <c r="DFV1434" s="347"/>
      <c r="DFW1434" s="347"/>
      <c r="DFX1434" s="347"/>
      <c r="DFY1434" s="347"/>
      <c r="DFZ1434" s="347"/>
      <c r="DGA1434" s="347"/>
      <c r="DGB1434" s="347"/>
      <c r="DGC1434" s="347"/>
      <c r="DGD1434" s="347"/>
      <c r="DGE1434" s="347"/>
      <c r="DGF1434" s="347"/>
      <c r="DGG1434" s="347"/>
      <c r="DGH1434" s="347"/>
      <c r="DGI1434" s="347"/>
      <c r="DGJ1434" s="347"/>
      <c r="DGK1434" s="347"/>
      <c r="DGL1434" s="347"/>
      <c r="DGM1434" s="347"/>
      <c r="DGN1434" s="347"/>
      <c r="DGO1434" s="347"/>
      <c r="DGP1434" s="347"/>
      <c r="DGQ1434" s="347"/>
      <c r="DGR1434" s="347"/>
      <c r="DGS1434" s="347"/>
      <c r="DGT1434" s="347"/>
      <c r="DGU1434" s="347"/>
      <c r="DGV1434" s="347"/>
      <c r="DGW1434" s="347"/>
      <c r="DGX1434" s="347"/>
      <c r="DGY1434" s="347"/>
      <c r="DGZ1434" s="347"/>
      <c r="DHA1434" s="347"/>
      <c r="DHB1434" s="347"/>
      <c r="DHC1434" s="347"/>
      <c r="DHD1434" s="347"/>
      <c r="DHE1434" s="347"/>
      <c r="DHF1434" s="347"/>
      <c r="DHG1434" s="347"/>
      <c r="DHH1434" s="347"/>
      <c r="DHI1434" s="347"/>
      <c r="DHJ1434" s="347"/>
      <c r="DHK1434" s="347"/>
      <c r="DHL1434" s="347"/>
      <c r="DHM1434" s="347"/>
      <c r="DHN1434" s="347"/>
      <c r="DHO1434" s="347"/>
      <c r="DHP1434" s="347"/>
      <c r="DHQ1434" s="347"/>
      <c r="DHR1434" s="347"/>
      <c r="DHS1434" s="347"/>
      <c r="DHT1434" s="347"/>
      <c r="DHU1434" s="347"/>
      <c r="DHV1434" s="347"/>
      <c r="DHW1434" s="347"/>
      <c r="DHX1434" s="347"/>
      <c r="DHY1434" s="347"/>
      <c r="DHZ1434" s="347"/>
      <c r="DIA1434" s="347"/>
      <c r="DIB1434" s="347"/>
      <c r="DIC1434" s="347"/>
      <c r="DID1434" s="347"/>
      <c r="DIE1434" s="347"/>
      <c r="DIF1434" s="347"/>
      <c r="DIG1434" s="347"/>
      <c r="DIH1434" s="347"/>
      <c r="DII1434" s="347"/>
      <c r="DIJ1434" s="347"/>
      <c r="DIK1434" s="347"/>
      <c r="DIL1434" s="347"/>
      <c r="DIM1434" s="347"/>
      <c r="DIN1434" s="347"/>
      <c r="DIO1434" s="347"/>
      <c r="DIP1434" s="347"/>
      <c r="DIQ1434" s="347"/>
      <c r="DIR1434" s="347"/>
      <c r="DIS1434" s="347"/>
      <c r="DIT1434" s="347"/>
      <c r="DIU1434" s="347"/>
      <c r="DIV1434" s="347"/>
      <c r="DIW1434" s="347"/>
      <c r="DIX1434" s="347"/>
      <c r="DIY1434" s="347"/>
      <c r="DIZ1434" s="347"/>
      <c r="DJA1434" s="347"/>
      <c r="DJB1434" s="347"/>
      <c r="DJC1434" s="347"/>
      <c r="DJD1434" s="347"/>
      <c r="DJE1434" s="347"/>
      <c r="DJF1434" s="347"/>
      <c r="DJG1434" s="347"/>
      <c r="DJH1434" s="347"/>
      <c r="DJI1434" s="347"/>
      <c r="DJJ1434" s="347"/>
      <c r="DJK1434" s="347"/>
      <c r="DJL1434" s="347"/>
      <c r="DJM1434" s="347"/>
      <c r="DJN1434" s="347"/>
      <c r="DJO1434" s="347"/>
      <c r="DJP1434" s="347"/>
      <c r="DJQ1434" s="347"/>
      <c r="DJR1434" s="347"/>
      <c r="DJS1434" s="347"/>
      <c r="DJT1434" s="347"/>
      <c r="DJU1434" s="347"/>
      <c r="DJV1434" s="347"/>
      <c r="DJW1434" s="347"/>
      <c r="DJX1434" s="347"/>
      <c r="DJY1434" s="347"/>
      <c r="DJZ1434" s="347"/>
      <c r="DKA1434" s="347"/>
      <c r="DKB1434" s="347"/>
      <c r="DKC1434" s="347"/>
      <c r="DKD1434" s="347"/>
      <c r="DKE1434" s="347"/>
      <c r="DKF1434" s="347"/>
      <c r="DKG1434" s="347"/>
      <c r="DKH1434" s="347"/>
      <c r="DKI1434" s="347"/>
      <c r="DKJ1434" s="347"/>
      <c r="DKK1434" s="347"/>
      <c r="DKL1434" s="347"/>
      <c r="DKM1434" s="347"/>
      <c r="DKN1434" s="347"/>
      <c r="DKO1434" s="347"/>
      <c r="DKP1434" s="347"/>
      <c r="DKQ1434" s="347"/>
      <c r="DKR1434" s="347"/>
      <c r="DKS1434" s="347"/>
      <c r="DKT1434" s="347"/>
      <c r="DKU1434" s="347"/>
      <c r="DKV1434" s="347"/>
      <c r="DKW1434" s="347"/>
      <c r="DKX1434" s="347"/>
      <c r="DKY1434" s="347"/>
      <c r="DKZ1434" s="347"/>
      <c r="DLA1434" s="347"/>
      <c r="DLB1434" s="347"/>
      <c r="DLC1434" s="347"/>
      <c r="DLD1434" s="347"/>
      <c r="DLE1434" s="347"/>
      <c r="DLF1434" s="347"/>
      <c r="DLG1434" s="347"/>
      <c r="DLH1434" s="347"/>
      <c r="DLI1434" s="347"/>
      <c r="DLJ1434" s="347"/>
      <c r="DLK1434" s="347"/>
      <c r="DLL1434" s="347"/>
      <c r="DLM1434" s="347"/>
      <c r="DLN1434" s="347"/>
      <c r="DLO1434" s="347"/>
      <c r="DLP1434" s="347"/>
      <c r="DLQ1434" s="347"/>
      <c r="DLR1434" s="347"/>
      <c r="DLS1434" s="347"/>
      <c r="DLT1434" s="347"/>
      <c r="DLU1434" s="347"/>
      <c r="DLV1434" s="347"/>
      <c r="DLW1434" s="347"/>
      <c r="DLX1434" s="347"/>
      <c r="DLY1434" s="347"/>
      <c r="DLZ1434" s="347"/>
      <c r="DMA1434" s="347"/>
      <c r="DMB1434" s="347"/>
      <c r="DMC1434" s="347"/>
      <c r="DMD1434" s="347"/>
      <c r="DME1434" s="347"/>
      <c r="DMF1434" s="347"/>
      <c r="DMG1434" s="347"/>
      <c r="DMH1434" s="347"/>
      <c r="DMI1434" s="347"/>
      <c r="DMJ1434" s="347"/>
      <c r="DMK1434" s="347"/>
      <c r="DML1434" s="347"/>
      <c r="DMM1434" s="347"/>
      <c r="DMN1434" s="347"/>
      <c r="DMO1434" s="347"/>
      <c r="DMP1434" s="347"/>
      <c r="DMQ1434" s="347"/>
      <c r="DMR1434" s="347"/>
      <c r="DMS1434" s="347"/>
      <c r="DMT1434" s="347"/>
      <c r="DMU1434" s="347"/>
      <c r="DMV1434" s="347"/>
      <c r="DMW1434" s="347"/>
      <c r="DMX1434" s="347"/>
      <c r="DMY1434" s="347"/>
      <c r="DMZ1434" s="347"/>
      <c r="DNA1434" s="347"/>
      <c r="DNB1434" s="347"/>
      <c r="DNC1434" s="347"/>
      <c r="DND1434" s="347"/>
      <c r="DNE1434" s="347"/>
      <c r="DNF1434" s="347"/>
      <c r="DNG1434" s="347"/>
      <c r="DNH1434" s="347"/>
      <c r="DNI1434" s="347"/>
      <c r="DNJ1434" s="347"/>
      <c r="DNK1434" s="347"/>
      <c r="DNL1434" s="347"/>
      <c r="DNM1434" s="347"/>
      <c r="DNN1434" s="347"/>
      <c r="DNO1434" s="347"/>
      <c r="DNP1434" s="347"/>
      <c r="DNQ1434" s="347"/>
      <c r="DNR1434" s="347"/>
      <c r="DNS1434" s="347"/>
      <c r="DNT1434" s="347"/>
      <c r="DNU1434" s="347"/>
      <c r="DNV1434" s="347"/>
      <c r="DNW1434" s="347"/>
      <c r="DNX1434" s="347"/>
      <c r="DNY1434" s="347"/>
      <c r="DNZ1434" s="347"/>
      <c r="DOA1434" s="347"/>
      <c r="DOB1434" s="347"/>
      <c r="DOC1434" s="347"/>
      <c r="DOD1434" s="347"/>
      <c r="DOE1434" s="347"/>
      <c r="DOF1434" s="347"/>
      <c r="DOG1434" s="347"/>
      <c r="DOH1434" s="347"/>
      <c r="DOI1434" s="347"/>
      <c r="DOJ1434" s="347"/>
      <c r="DOK1434" s="347"/>
      <c r="DOL1434" s="347"/>
      <c r="DOM1434" s="347"/>
      <c r="DON1434" s="347"/>
      <c r="DOO1434" s="347"/>
      <c r="DOP1434" s="347"/>
      <c r="DOQ1434" s="347"/>
      <c r="DOR1434" s="347"/>
      <c r="DOS1434" s="347"/>
      <c r="DOT1434" s="347"/>
      <c r="DOU1434" s="347"/>
      <c r="DOV1434" s="347"/>
      <c r="DOW1434" s="347"/>
      <c r="DOX1434" s="347"/>
      <c r="DOY1434" s="347"/>
      <c r="DOZ1434" s="347"/>
      <c r="DPA1434" s="347"/>
      <c r="DPB1434" s="347"/>
      <c r="DPC1434" s="347"/>
      <c r="DPD1434" s="347"/>
      <c r="DPE1434" s="347"/>
      <c r="DPF1434" s="347"/>
      <c r="DPG1434" s="347"/>
      <c r="DPH1434" s="347"/>
      <c r="DPI1434" s="347"/>
      <c r="DPJ1434" s="347"/>
      <c r="DPK1434" s="347"/>
      <c r="DPL1434" s="347"/>
      <c r="DPM1434" s="347"/>
      <c r="DPN1434" s="347"/>
      <c r="DPO1434" s="347"/>
      <c r="DPP1434" s="347"/>
      <c r="DPQ1434" s="347"/>
      <c r="DPR1434" s="347"/>
      <c r="DPS1434" s="347"/>
      <c r="DPT1434" s="347"/>
      <c r="DPU1434" s="347"/>
      <c r="DPV1434" s="347"/>
      <c r="DPW1434" s="347"/>
      <c r="DPX1434" s="347"/>
      <c r="DPY1434" s="347"/>
      <c r="DPZ1434" s="347"/>
      <c r="DQA1434" s="347"/>
      <c r="DQB1434" s="347"/>
      <c r="DQC1434" s="347"/>
      <c r="DQD1434" s="347"/>
      <c r="DQE1434" s="347"/>
      <c r="DQF1434" s="347"/>
      <c r="DQG1434" s="347"/>
      <c r="DQH1434" s="347"/>
      <c r="DQI1434" s="347"/>
      <c r="DQJ1434" s="347"/>
      <c r="DQK1434" s="347"/>
      <c r="DQL1434" s="347"/>
      <c r="DQM1434" s="347"/>
      <c r="DQN1434" s="347"/>
      <c r="DQO1434" s="347"/>
      <c r="DQP1434" s="347"/>
      <c r="DQQ1434" s="347"/>
      <c r="DQR1434" s="347"/>
      <c r="DQS1434" s="347"/>
      <c r="DQT1434" s="347"/>
      <c r="DQU1434" s="347"/>
      <c r="DQV1434" s="347"/>
      <c r="DQW1434" s="347"/>
      <c r="DQX1434" s="347"/>
      <c r="DQY1434" s="347"/>
      <c r="DQZ1434" s="347"/>
      <c r="DRA1434" s="347"/>
      <c r="DRB1434" s="347"/>
      <c r="DRC1434" s="347"/>
      <c r="DRD1434" s="347"/>
      <c r="DRE1434" s="347"/>
      <c r="DRF1434" s="347"/>
      <c r="DRG1434" s="347"/>
      <c r="DRH1434" s="347"/>
      <c r="DRI1434" s="347"/>
      <c r="DRJ1434" s="347"/>
      <c r="DRK1434" s="347"/>
      <c r="DRL1434" s="347"/>
      <c r="DRM1434" s="347"/>
      <c r="DRN1434" s="347"/>
      <c r="DRO1434" s="347"/>
      <c r="DRP1434" s="347"/>
      <c r="DRQ1434" s="347"/>
      <c r="DRR1434" s="347"/>
      <c r="DRS1434" s="347"/>
      <c r="DRT1434" s="347"/>
      <c r="DRU1434" s="347"/>
      <c r="DRV1434" s="347"/>
      <c r="DRW1434" s="347"/>
      <c r="DRX1434" s="347"/>
      <c r="DRY1434" s="347"/>
      <c r="DRZ1434" s="347"/>
      <c r="DSA1434" s="347"/>
      <c r="DSB1434" s="347"/>
      <c r="DSC1434" s="347"/>
      <c r="DSD1434" s="347"/>
      <c r="DSE1434" s="347"/>
      <c r="DSF1434" s="347"/>
      <c r="DSG1434" s="347"/>
      <c r="DSH1434" s="347"/>
      <c r="DSI1434" s="347"/>
      <c r="DSJ1434" s="347"/>
      <c r="DSK1434" s="347"/>
      <c r="DSL1434" s="347"/>
      <c r="DSM1434" s="347"/>
      <c r="DSN1434" s="347"/>
      <c r="DSO1434" s="347"/>
      <c r="DSP1434" s="347"/>
      <c r="DSQ1434" s="347"/>
      <c r="DSR1434" s="347"/>
      <c r="DSS1434" s="347"/>
      <c r="DST1434" s="347"/>
      <c r="DSU1434" s="347"/>
      <c r="DSV1434" s="347"/>
      <c r="DSW1434" s="347"/>
      <c r="DSX1434" s="347"/>
      <c r="DSY1434" s="347"/>
      <c r="DSZ1434" s="347"/>
      <c r="DTA1434" s="347"/>
      <c r="DTB1434" s="347"/>
      <c r="DTC1434" s="347"/>
      <c r="DTD1434" s="347"/>
      <c r="DTE1434" s="347"/>
      <c r="DTF1434" s="347"/>
      <c r="DTG1434" s="347"/>
      <c r="DTH1434" s="347"/>
      <c r="DTI1434" s="347"/>
      <c r="DTJ1434" s="347"/>
      <c r="DTK1434" s="347"/>
      <c r="DTL1434" s="347"/>
      <c r="DTM1434" s="347"/>
      <c r="DTN1434" s="347"/>
      <c r="DTO1434" s="347"/>
      <c r="DTP1434" s="347"/>
      <c r="DTQ1434" s="347"/>
      <c r="DTR1434" s="347"/>
      <c r="DTS1434" s="347"/>
      <c r="DTT1434" s="347"/>
      <c r="DTU1434" s="347"/>
      <c r="DTV1434" s="347"/>
      <c r="DTW1434" s="347"/>
      <c r="DTX1434" s="347"/>
      <c r="DTY1434" s="347"/>
      <c r="DTZ1434" s="347"/>
      <c r="DUA1434" s="347"/>
      <c r="DUB1434" s="347"/>
      <c r="DUC1434" s="347"/>
      <c r="DUD1434" s="347"/>
      <c r="DUE1434" s="347"/>
      <c r="DUF1434" s="347"/>
      <c r="DUG1434" s="347"/>
      <c r="DUH1434" s="347"/>
      <c r="DUI1434" s="347"/>
      <c r="DUJ1434" s="347"/>
      <c r="DUK1434" s="347"/>
      <c r="DUL1434" s="347"/>
      <c r="DUM1434" s="347"/>
      <c r="DUN1434" s="347"/>
      <c r="DUO1434" s="347"/>
      <c r="DUP1434" s="347"/>
      <c r="DUQ1434" s="347"/>
      <c r="DUR1434" s="347"/>
      <c r="DUS1434" s="347"/>
      <c r="DUT1434" s="347"/>
      <c r="DUU1434" s="347"/>
      <c r="DUV1434" s="347"/>
      <c r="DUW1434" s="347"/>
      <c r="DUX1434" s="347"/>
      <c r="DUY1434" s="347"/>
      <c r="DUZ1434" s="347"/>
      <c r="DVA1434" s="347"/>
      <c r="DVB1434" s="347"/>
      <c r="DVC1434" s="347"/>
      <c r="DVD1434" s="347"/>
      <c r="DVE1434" s="347"/>
      <c r="DVF1434" s="347"/>
      <c r="DVG1434" s="347"/>
      <c r="DVH1434" s="347"/>
      <c r="DVI1434" s="347"/>
      <c r="DVJ1434" s="347"/>
      <c r="DVK1434" s="347"/>
      <c r="DVL1434" s="347"/>
      <c r="DVM1434" s="347"/>
      <c r="DVN1434" s="347"/>
      <c r="DVO1434" s="347"/>
      <c r="DVP1434" s="347"/>
      <c r="DVQ1434" s="347"/>
      <c r="DVR1434" s="347"/>
      <c r="DVS1434" s="347"/>
      <c r="DVT1434" s="347"/>
      <c r="DVU1434" s="347"/>
      <c r="DVV1434" s="347"/>
      <c r="DVW1434" s="347"/>
      <c r="DVX1434" s="347"/>
      <c r="DVY1434" s="347"/>
      <c r="DVZ1434" s="347"/>
      <c r="DWA1434" s="347"/>
      <c r="DWB1434" s="347"/>
      <c r="DWC1434" s="347"/>
      <c r="DWD1434" s="347"/>
      <c r="DWE1434" s="347"/>
      <c r="DWF1434" s="347"/>
      <c r="DWG1434" s="347"/>
      <c r="DWH1434" s="347"/>
      <c r="DWI1434" s="347"/>
      <c r="DWJ1434" s="347"/>
      <c r="DWK1434" s="347"/>
      <c r="DWL1434" s="347"/>
      <c r="DWM1434" s="347"/>
      <c r="DWN1434" s="347"/>
      <c r="DWO1434" s="347"/>
      <c r="DWP1434" s="347"/>
      <c r="DWQ1434" s="347"/>
      <c r="DWR1434" s="347"/>
      <c r="DWS1434" s="347"/>
      <c r="DWT1434" s="347"/>
      <c r="DWU1434" s="347"/>
      <c r="DWV1434" s="347"/>
      <c r="DWW1434" s="347"/>
      <c r="DWX1434" s="347"/>
      <c r="DWY1434" s="347"/>
      <c r="DWZ1434" s="347"/>
      <c r="DXA1434" s="347"/>
      <c r="DXB1434" s="347"/>
      <c r="DXC1434" s="347"/>
      <c r="DXD1434" s="347"/>
      <c r="DXE1434" s="347"/>
      <c r="DXF1434" s="347"/>
      <c r="DXG1434" s="347"/>
      <c r="DXH1434" s="347"/>
      <c r="DXI1434" s="347"/>
      <c r="DXJ1434" s="347"/>
      <c r="DXK1434" s="347"/>
      <c r="DXL1434" s="347"/>
      <c r="DXM1434" s="347"/>
      <c r="DXN1434" s="347"/>
      <c r="DXO1434" s="347"/>
      <c r="DXP1434" s="347"/>
      <c r="DXQ1434" s="347"/>
      <c r="DXR1434" s="347"/>
      <c r="DXS1434" s="347"/>
      <c r="DXT1434" s="347"/>
      <c r="DXU1434" s="347"/>
      <c r="DXV1434" s="347"/>
      <c r="DXW1434" s="347"/>
      <c r="DXX1434" s="347"/>
      <c r="DXY1434" s="347"/>
      <c r="DXZ1434" s="347"/>
      <c r="DYA1434" s="347"/>
      <c r="DYB1434" s="347"/>
      <c r="DYC1434" s="347"/>
      <c r="DYD1434" s="347"/>
      <c r="DYE1434" s="347"/>
      <c r="DYF1434" s="347"/>
      <c r="DYG1434" s="347"/>
      <c r="DYH1434" s="347"/>
      <c r="DYI1434" s="347"/>
      <c r="DYJ1434" s="347"/>
      <c r="DYK1434" s="347"/>
      <c r="DYL1434" s="347"/>
      <c r="DYM1434" s="347"/>
      <c r="DYN1434" s="347"/>
      <c r="DYO1434" s="347"/>
      <c r="DYP1434" s="347"/>
      <c r="DYQ1434" s="347"/>
      <c r="DYR1434" s="347"/>
      <c r="DYS1434" s="347"/>
      <c r="DYT1434" s="347"/>
      <c r="DYU1434" s="347"/>
      <c r="DYV1434" s="347"/>
      <c r="DYW1434" s="347"/>
      <c r="DYX1434" s="347"/>
      <c r="DYY1434" s="347"/>
      <c r="DYZ1434" s="347"/>
      <c r="DZA1434" s="347"/>
      <c r="DZB1434" s="347"/>
      <c r="DZC1434" s="347"/>
      <c r="DZD1434" s="347"/>
      <c r="DZE1434" s="347"/>
      <c r="DZF1434" s="347"/>
      <c r="DZG1434" s="347"/>
      <c r="DZH1434" s="347"/>
      <c r="DZI1434" s="347"/>
      <c r="DZJ1434" s="347"/>
      <c r="DZK1434" s="347"/>
      <c r="DZL1434" s="347"/>
      <c r="DZM1434" s="347"/>
      <c r="DZN1434" s="347"/>
      <c r="DZO1434" s="347"/>
      <c r="DZP1434" s="347"/>
      <c r="DZQ1434" s="347"/>
      <c r="DZR1434" s="347"/>
      <c r="DZS1434" s="347"/>
      <c r="DZT1434" s="347"/>
      <c r="DZU1434" s="347"/>
      <c r="DZV1434" s="347"/>
      <c r="DZW1434" s="347"/>
      <c r="DZX1434" s="347"/>
      <c r="DZY1434" s="347"/>
      <c r="DZZ1434" s="347"/>
      <c r="EAA1434" s="347"/>
      <c r="EAB1434" s="347"/>
      <c r="EAC1434" s="347"/>
      <c r="EAD1434" s="347"/>
      <c r="EAE1434" s="347"/>
      <c r="EAF1434" s="347"/>
      <c r="EAG1434" s="347"/>
      <c r="EAH1434" s="347"/>
      <c r="EAI1434" s="347"/>
      <c r="EAJ1434" s="347"/>
      <c r="EAK1434" s="347"/>
      <c r="EAL1434" s="347"/>
      <c r="EAM1434" s="347"/>
      <c r="EAN1434" s="347"/>
      <c r="EAO1434" s="347"/>
      <c r="EAP1434" s="347"/>
      <c r="EAQ1434" s="347"/>
      <c r="EAR1434" s="347"/>
      <c r="EAS1434" s="347"/>
      <c r="EAT1434" s="347"/>
      <c r="EAU1434" s="347"/>
      <c r="EAV1434" s="347"/>
      <c r="EAW1434" s="347"/>
      <c r="EAX1434" s="347"/>
      <c r="EAY1434" s="347"/>
      <c r="EAZ1434" s="347"/>
      <c r="EBA1434" s="347"/>
      <c r="EBB1434" s="347"/>
      <c r="EBC1434" s="347"/>
      <c r="EBD1434" s="347"/>
      <c r="EBE1434" s="347"/>
      <c r="EBF1434" s="347"/>
      <c r="EBG1434" s="347"/>
      <c r="EBH1434" s="347"/>
      <c r="EBI1434" s="347"/>
      <c r="EBJ1434" s="347"/>
      <c r="EBK1434" s="347"/>
      <c r="EBL1434" s="347"/>
      <c r="EBM1434" s="347"/>
      <c r="EBN1434" s="347"/>
      <c r="EBO1434" s="347"/>
      <c r="EBP1434" s="347"/>
      <c r="EBQ1434" s="347"/>
      <c r="EBR1434" s="347"/>
      <c r="EBS1434" s="347"/>
      <c r="EBT1434" s="347"/>
      <c r="EBU1434" s="347"/>
      <c r="EBV1434" s="347"/>
      <c r="EBW1434" s="347"/>
      <c r="EBX1434" s="347"/>
      <c r="EBY1434" s="347"/>
      <c r="EBZ1434" s="347"/>
      <c r="ECA1434" s="347"/>
      <c r="ECB1434" s="347"/>
      <c r="ECC1434" s="347"/>
      <c r="ECD1434" s="347"/>
      <c r="ECE1434" s="347"/>
      <c r="ECF1434" s="347"/>
      <c r="ECG1434" s="347"/>
      <c r="ECH1434" s="347"/>
      <c r="ECI1434" s="347"/>
      <c r="ECJ1434" s="347"/>
      <c r="ECK1434" s="347"/>
      <c r="ECL1434" s="347"/>
      <c r="ECM1434" s="347"/>
      <c r="ECN1434" s="347"/>
      <c r="ECO1434" s="347"/>
      <c r="ECP1434" s="347"/>
      <c r="ECQ1434" s="347"/>
      <c r="ECR1434" s="347"/>
      <c r="ECS1434" s="347"/>
      <c r="ECT1434" s="347"/>
      <c r="ECU1434" s="347"/>
      <c r="ECV1434" s="347"/>
      <c r="ECW1434" s="347"/>
      <c r="ECX1434" s="347"/>
      <c r="ECY1434" s="347"/>
      <c r="ECZ1434" s="347"/>
      <c r="EDA1434" s="347"/>
      <c r="EDB1434" s="347"/>
      <c r="EDC1434" s="347"/>
      <c r="EDD1434" s="347"/>
      <c r="EDE1434" s="347"/>
      <c r="EDF1434" s="347"/>
      <c r="EDG1434" s="347"/>
      <c r="EDH1434" s="347"/>
      <c r="EDI1434" s="347"/>
      <c r="EDJ1434" s="347"/>
      <c r="EDK1434" s="347"/>
      <c r="EDL1434" s="347"/>
      <c r="EDM1434" s="347"/>
      <c r="EDN1434" s="347"/>
      <c r="EDO1434" s="347"/>
      <c r="EDP1434" s="347"/>
      <c r="EDQ1434" s="347"/>
      <c r="EDR1434" s="347"/>
      <c r="EDS1434" s="347"/>
      <c r="EDT1434" s="347"/>
      <c r="EDU1434" s="347"/>
      <c r="EDV1434" s="347"/>
      <c r="EDW1434" s="347"/>
      <c r="EDX1434" s="347"/>
      <c r="EDY1434" s="347"/>
      <c r="EDZ1434" s="347"/>
      <c r="EEA1434" s="347"/>
      <c r="EEB1434" s="347"/>
      <c r="EEC1434" s="347"/>
      <c r="EED1434" s="347"/>
      <c r="EEE1434" s="347"/>
      <c r="EEF1434" s="347"/>
      <c r="EEG1434" s="347"/>
      <c r="EEH1434" s="347"/>
      <c r="EEI1434" s="347"/>
      <c r="EEJ1434" s="347"/>
      <c r="EEK1434" s="347"/>
      <c r="EEL1434" s="347"/>
      <c r="EEM1434" s="347"/>
      <c r="EEN1434" s="347"/>
      <c r="EEO1434" s="347"/>
      <c r="EEP1434" s="347"/>
      <c r="EEQ1434" s="347"/>
      <c r="EER1434" s="347"/>
      <c r="EES1434" s="347"/>
      <c r="EET1434" s="347"/>
      <c r="EEU1434" s="347"/>
      <c r="EEV1434" s="347"/>
      <c r="EEW1434" s="347"/>
      <c r="EEX1434" s="347"/>
      <c r="EEY1434" s="347"/>
      <c r="EEZ1434" s="347"/>
      <c r="EFA1434" s="347"/>
      <c r="EFB1434" s="347"/>
      <c r="EFC1434" s="347"/>
      <c r="EFD1434" s="347"/>
      <c r="EFE1434" s="347"/>
      <c r="EFF1434" s="347"/>
      <c r="EFG1434" s="347"/>
      <c r="EFH1434" s="347"/>
      <c r="EFI1434" s="347"/>
      <c r="EFJ1434" s="347"/>
      <c r="EFK1434" s="347"/>
      <c r="EFL1434" s="347"/>
      <c r="EFM1434" s="347"/>
      <c r="EFN1434" s="347"/>
      <c r="EFO1434" s="347"/>
      <c r="EFP1434" s="347"/>
      <c r="EFQ1434" s="347"/>
      <c r="EFR1434" s="347"/>
      <c r="EFS1434" s="347"/>
      <c r="EFT1434" s="347"/>
      <c r="EFU1434" s="347"/>
      <c r="EFV1434" s="347"/>
      <c r="EFW1434" s="347"/>
      <c r="EFX1434" s="347"/>
      <c r="EFY1434" s="347"/>
      <c r="EFZ1434" s="347"/>
      <c r="EGA1434" s="347"/>
      <c r="EGB1434" s="347"/>
      <c r="EGC1434" s="347"/>
      <c r="EGD1434" s="347"/>
      <c r="EGE1434" s="347"/>
      <c r="EGF1434" s="347"/>
      <c r="EGG1434" s="347"/>
      <c r="EGH1434" s="347"/>
      <c r="EGI1434" s="347"/>
      <c r="EGJ1434" s="347"/>
      <c r="EGK1434" s="347"/>
      <c r="EGL1434" s="347"/>
      <c r="EGM1434" s="347"/>
      <c r="EGN1434" s="347"/>
      <c r="EGO1434" s="347"/>
      <c r="EGP1434" s="347"/>
      <c r="EGQ1434" s="347"/>
      <c r="EGR1434" s="347"/>
      <c r="EGS1434" s="347"/>
      <c r="EGT1434" s="347"/>
      <c r="EGU1434" s="347"/>
      <c r="EGV1434" s="347"/>
      <c r="EGW1434" s="347"/>
      <c r="EGX1434" s="347"/>
      <c r="EGY1434" s="347"/>
      <c r="EGZ1434" s="347"/>
      <c r="EHA1434" s="347"/>
      <c r="EHB1434" s="347"/>
      <c r="EHC1434" s="347"/>
      <c r="EHD1434" s="347"/>
      <c r="EHE1434" s="347"/>
      <c r="EHF1434" s="347"/>
      <c r="EHG1434" s="347"/>
      <c r="EHH1434" s="347"/>
      <c r="EHI1434" s="347"/>
      <c r="EHJ1434" s="347"/>
      <c r="EHK1434" s="347"/>
      <c r="EHL1434" s="347"/>
      <c r="EHM1434" s="347"/>
      <c r="EHN1434" s="347"/>
      <c r="EHO1434" s="347"/>
      <c r="EHP1434" s="347"/>
      <c r="EHQ1434" s="347"/>
      <c r="EHR1434" s="347"/>
      <c r="EHS1434" s="347"/>
      <c r="EHT1434" s="347"/>
      <c r="EHU1434" s="347"/>
      <c r="EHV1434" s="347"/>
      <c r="EHW1434" s="347"/>
      <c r="EHX1434" s="347"/>
      <c r="EHY1434" s="347"/>
      <c r="EHZ1434" s="347"/>
      <c r="EIA1434" s="347"/>
      <c r="EIB1434" s="347"/>
      <c r="EIC1434" s="347"/>
      <c r="EID1434" s="347"/>
      <c r="EIE1434" s="347"/>
      <c r="EIF1434" s="347"/>
      <c r="EIG1434" s="347"/>
      <c r="EIH1434" s="347"/>
      <c r="EII1434" s="347"/>
      <c r="EIJ1434" s="347"/>
      <c r="EIK1434" s="347"/>
      <c r="EIL1434" s="347"/>
      <c r="EIM1434" s="347"/>
      <c r="EIN1434" s="347"/>
      <c r="EIO1434" s="347"/>
      <c r="EIP1434" s="347"/>
      <c r="EIQ1434" s="347"/>
      <c r="EIR1434" s="347"/>
      <c r="EIS1434" s="347"/>
      <c r="EIT1434" s="347"/>
      <c r="EIU1434" s="347"/>
      <c r="EIV1434" s="347"/>
      <c r="EIW1434" s="347"/>
      <c r="EIX1434" s="347"/>
      <c r="EIY1434" s="347"/>
      <c r="EIZ1434" s="347"/>
      <c r="EJA1434" s="347"/>
      <c r="EJB1434" s="347"/>
      <c r="EJC1434" s="347"/>
      <c r="EJD1434" s="347"/>
      <c r="EJE1434" s="347"/>
      <c r="EJF1434" s="347"/>
      <c r="EJG1434" s="347"/>
      <c r="EJH1434" s="347"/>
      <c r="EJI1434" s="347"/>
      <c r="EJJ1434" s="347"/>
      <c r="EJK1434" s="347"/>
      <c r="EJL1434" s="347"/>
      <c r="EJM1434" s="347"/>
      <c r="EJN1434" s="347"/>
      <c r="EJO1434" s="347"/>
      <c r="EJP1434" s="347"/>
      <c r="EJQ1434" s="347"/>
      <c r="EJR1434" s="347"/>
      <c r="EJS1434" s="347"/>
      <c r="EJT1434" s="347"/>
      <c r="EJU1434" s="347"/>
      <c r="EJV1434" s="347"/>
      <c r="EJW1434" s="347"/>
      <c r="EJX1434" s="347"/>
      <c r="EJY1434" s="347"/>
      <c r="EJZ1434" s="347"/>
      <c r="EKA1434" s="347"/>
      <c r="EKB1434" s="347"/>
      <c r="EKC1434" s="347"/>
      <c r="EKD1434" s="347"/>
      <c r="EKE1434" s="347"/>
      <c r="EKF1434" s="347"/>
      <c r="EKG1434" s="347"/>
      <c r="EKH1434" s="347"/>
      <c r="EKI1434" s="347"/>
      <c r="EKJ1434" s="347"/>
      <c r="EKK1434" s="347"/>
      <c r="EKL1434" s="347"/>
      <c r="EKM1434" s="347"/>
      <c r="EKN1434" s="347"/>
      <c r="EKO1434" s="347"/>
      <c r="EKP1434" s="347"/>
      <c r="EKQ1434" s="347"/>
      <c r="EKR1434" s="347"/>
      <c r="EKS1434" s="347"/>
      <c r="EKT1434" s="347"/>
      <c r="EKU1434" s="347"/>
      <c r="EKV1434" s="347"/>
      <c r="EKW1434" s="347"/>
      <c r="EKX1434" s="347"/>
      <c r="EKY1434" s="347"/>
      <c r="EKZ1434" s="347"/>
      <c r="ELA1434" s="347"/>
      <c r="ELB1434" s="347"/>
      <c r="ELC1434" s="347"/>
      <c r="ELD1434" s="347"/>
      <c r="ELE1434" s="347"/>
      <c r="ELF1434" s="347"/>
      <c r="ELG1434" s="347"/>
      <c r="ELH1434" s="347"/>
      <c r="ELI1434" s="347"/>
      <c r="ELJ1434" s="347"/>
      <c r="ELK1434" s="347"/>
      <c r="ELL1434" s="347"/>
      <c r="ELM1434" s="347"/>
      <c r="ELN1434" s="347"/>
      <c r="ELO1434" s="347"/>
      <c r="ELP1434" s="347"/>
      <c r="ELQ1434" s="347"/>
      <c r="ELR1434" s="347"/>
      <c r="ELS1434" s="347"/>
      <c r="ELT1434" s="347"/>
      <c r="ELU1434" s="347"/>
      <c r="ELV1434" s="347"/>
      <c r="ELW1434" s="347"/>
      <c r="ELX1434" s="347"/>
      <c r="ELY1434" s="347"/>
      <c r="ELZ1434" s="347"/>
      <c r="EMA1434" s="347"/>
      <c r="EMB1434" s="347"/>
      <c r="EMC1434" s="347"/>
      <c r="EMD1434" s="347"/>
      <c r="EME1434" s="347"/>
      <c r="EMF1434" s="347"/>
      <c r="EMG1434" s="347"/>
      <c r="EMH1434" s="347"/>
      <c r="EMI1434" s="347"/>
      <c r="EMJ1434" s="347"/>
      <c r="EMK1434" s="347"/>
      <c r="EML1434" s="347"/>
      <c r="EMM1434" s="347"/>
      <c r="EMN1434" s="347"/>
      <c r="EMO1434" s="347"/>
      <c r="EMP1434" s="347"/>
      <c r="EMQ1434" s="347"/>
      <c r="EMR1434" s="347"/>
      <c r="EMS1434" s="347"/>
      <c r="EMT1434" s="347"/>
      <c r="EMU1434" s="347"/>
      <c r="EMV1434" s="347"/>
      <c r="EMW1434" s="347"/>
      <c r="EMX1434" s="347"/>
      <c r="EMY1434" s="347"/>
      <c r="EMZ1434" s="347"/>
      <c r="ENA1434" s="347"/>
      <c r="ENB1434" s="347"/>
      <c r="ENC1434" s="347"/>
      <c r="END1434" s="347"/>
      <c r="ENE1434" s="347"/>
      <c r="ENF1434" s="347"/>
      <c r="ENG1434" s="347"/>
      <c r="ENH1434" s="347"/>
      <c r="ENI1434" s="347"/>
      <c r="ENJ1434" s="347"/>
      <c r="ENK1434" s="347"/>
      <c r="ENL1434" s="347"/>
      <c r="ENM1434" s="347"/>
      <c r="ENN1434" s="347"/>
      <c r="ENO1434" s="347"/>
      <c r="ENP1434" s="347"/>
      <c r="ENQ1434" s="347"/>
      <c r="ENR1434" s="347"/>
      <c r="ENS1434" s="347"/>
      <c r="ENT1434" s="347"/>
      <c r="ENU1434" s="347"/>
      <c r="ENV1434" s="347"/>
      <c r="ENW1434" s="347"/>
      <c r="ENX1434" s="347"/>
      <c r="ENY1434" s="347"/>
      <c r="ENZ1434" s="347"/>
      <c r="EOA1434" s="347"/>
      <c r="EOB1434" s="347"/>
      <c r="EOC1434" s="347"/>
      <c r="EOD1434" s="347"/>
      <c r="EOE1434" s="347"/>
      <c r="EOF1434" s="347"/>
      <c r="EOG1434" s="347"/>
      <c r="EOH1434" s="347"/>
      <c r="EOI1434" s="347"/>
      <c r="EOJ1434" s="347"/>
      <c r="EOK1434" s="347"/>
      <c r="EOL1434" s="347"/>
      <c r="EOM1434" s="347"/>
      <c r="EON1434" s="347"/>
      <c r="EOO1434" s="347"/>
      <c r="EOP1434" s="347"/>
      <c r="EOQ1434" s="347"/>
      <c r="EOR1434" s="347"/>
      <c r="EOS1434" s="347"/>
      <c r="EOT1434" s="347"/>
      <c r="EOU1434" s="347"/>
      <c r="EOV1434" s="347"/>
      <c r="EOW1434" s="347"/>
      <c r="EOX1434" s="347"/>
      <c r="EOY1434" s="347"/>
      <c r="EOZ1434" s="347"/>
      <c r="EPA1434" s="347"/>
      <c r="EPB1434" s="347"/>
      <c r="EPC1434" s="347"/>
      <c r="EPD1434" s="347"/>
      <c r="EPE1434" s="347"/>
      <c r="EPF1434" s="347"/>
      <c r="EPG1434" s="347"/>
      <c r="EPH1434" s="347"/>
      <c r="EPI1434" s="347"/>
      <c r="EPJ1434" s="347"/>
      <c r="EPK1434" s="347"/>
      <c r="EPL1434" s="347"/>
      <c r="EPM1434" s="347"/>
      <c r="EPN1434" s="347"/>
      <c r="EPO1434" s="347"/>
      <c r="EPP1434" s="347"/>
      <c r="EPQ1434" s="347"/>
      <c r="EPR1434" s="347"/>
      <c r="EPS1434" s="347"/>
      <c r="EPT1434" s="347"/>
      <c r="EPU1434" s="347"/>
      <c r="EPV1434" s="347"/>
      <c r="EPW1434" s="347"/>
      <c r="EPX1434" s="347"/>
      <c r="EPY1434" s="347"/>
      <c r="EPZ1434" s="347"/>
      <c r="EQA1434" s="347"/>
      <c r="EQB1434" s="347"/>
      <c r="EQC1434" s="347"/>
      <c r="EQD1434" s="347"/>
      <c r="EQE1434" s="347"/>
      <c r="EQF1434" s="347"/>
      <c r="EQG1434" s="347"/>
      <c r="EQH1434" s="347"/>
      <c r="EQI1434" s="347"/>
      <c r="EQJ1434" s="347"/>
      <c r="EQK1434" s="347"/>
      <c r="EQL1434" s="347"/>
      <c r="EQM1434" s="347"/>
      <c r="EQN1434" s="347"/>
      <c r="EQO1434" s="347"/>
      <c r="EQP1434" s="347"/>
      <c r="EQQ1434" s="347"/>
      <c r="EQR1434" s="347"/>
      <c r="EQS1434" s="347"/>
      <c r="EQT1434" s="347"/>
      <c r="EQU1434" s="347"/>
      <c r="EQV1434" s="347"/>
      <c r="EQW1434" s="347"/>
      <c r="EQX1434" s="347"/>
      <c r="EQY1434" s="347"/>
      <c r="EQZ1434" s="347"/>
      <c r="ERA1434" s="347"/>
      <c r="ERB1434" s="347"/>
      <c r="ERC1434" s="347"/>
      <c r="ERD1434" s="347"/>
      <c r="ERE1434" s="347"/>
      <c r="ERF1434" s="347"/>
      <c r="ERG1434" s="347"/>
      <c r="ERH1434" s="347"/>
      <c r="ERI1434" s="347"/>
      <c r="ERJ1434" s="347"/>
      <c r="ERK1434" s="347"/>
      <c r="ERL1434" s="347"/>
      <c r="ERM1434" s="347"/>
      <c r="ERN1434" s="347"/>
      <c r="ERO1434" s="347"/>
      <c r="ERP1434" s="347"/>
      <c r="ERQ1434" s="347"/>
      <c r="ERR1434" s="347"/>
      <c r="ERS1434" s="347"/>
      <c r="ERT1434" s="347"/>
      <c r="ERU1434" s="347"/>
      <c r="ERV1434" s="347"/>
      <c r="ERW1434" s="347"/>
      <c r="ERX1434" s="347"/>
      <c r="ERY1434" s="347"/>
      <c r="ERZ1434" s="347"/>
      <c r="ESA1434" s="347"/>
      <c r="ESB1434" s="347"/>
      <c r="ESC1434" s="347"/>
      <c r="ESD1434" s="347"/>
      <c r="ESE1434" s="347"/>
      <c r="ESF1434" s="347"/>
      <c r="ESG1434" s="347"/>
      <c r="ESH1434" s="347"/>
      <c r="ESI1434" s="347"/>
      <c r="ESJ1434" s="347"/>
      <c r="ESK1434" s="347"/>
      <c r="ESL1434" s="347"/>
      <c r="ESM1434" s="347"/>
      <c r="ESN1434" s="347"/>
      <c r="ESO1434" s="347"/>
      <c r="ESP1434" s="347"/>
      <c r="ESQ1434" s="347"/>
      <c r="ESR1434" s="347"/>
      <c r="ESS1434" s="347"/>
      <c r="EST1434" s="347"/>
      <c r="ESU1434" s="347"/>
      <c r="ESV1434" s="347"/>
      <c r="ESW1434" s="347"/>
      <c r="ESX1434" s="347"/>
      <c r="ESY1434" s="347"/>
      <c r="ESZ1434" s="347"/>
      <c r="ETA1434" s="347"/>
      <c r="ETB1434" s="347"/>
      <c r="ETC1434" s="347"/>
      <c r="ETD1434" s="347"/>
      <c r="ETE1434" s="347"/>
      <c r="ETF1434" s="347"/>
      <c r="ETG1434" s="347"/>
      <c r="ETH1434" s="347"/>
      <c r="ETI1434" s="347"/>
      <c r="ETJ1434" s="347"/>
      <c r="ETK1434" s="347"/>
      <c r="ETL1434" s="347"/>
      <c r="ETM1434" s="347"/>
      <c r="ETN1434" s="347"/>
      <c r="ETO1434" s="347"/>
      <c r="ETP1434" s="347"/>
      <c r="ETQ1434" s="347"/>
      <c r="ETR1434" s="347"/>
      <c r="ETS1434" s="347"/>
      <c r="ETT1434" s="347"/>
      <c r="ETU1434" s="347"/>
      <c r="ETV1434" s="347"/>
      <c r="ETW1434" s="347"/>
      <c r="ETX1434" s="347"/>
      <c r="ETY1434" s="347"/>
      <c r="ETZ1434" s="347"/>
      <c r="EUA1434" s="347"/>
      <c r="EUB1434" s="347"/>
      <c r="EUC1434" s="347"/>
      <c r="EUD1434" s="347"/>
      <c r="EUE1434" s="347"/>
      <c r="EUF1434" s="347"/>
      <c r="EUG1434" s="347"/>
      <c r="EUH1434" s="347"/>
      <c r="EUI1434" s="347"/>
      <c r="EUJ1434" s="347"/>
      <c r="EUK1434" s="347"/>
      <c r="EUL1434" s="347"/>
      <c r="EUM1434" s="347"/>
      <c r="EUN1434" s="347"/>
      <c r="EUO1434" s="347"/>
      <c r="EUP1434" s="347"/>
      <c r="EUQ1434" s="347"/>
      <c r="EUR1434" s="347"/>
      <c r="EUS1434" s="347"/>
      <c r="EUT1434" s="347"/>
      <c r="EUU1434" s="347"/>
      <c r="EUV1434" s="347"/>
      <c r="EUW1434" s="347"/>
      <c r="EUX1434" s="347"/>
      <c r="EUY1434" s="347"/>
      <c r="EUZ1434" s="347"/>
      <c r="EVA1434" s="347"/>
      <c r="EVB1434" s="347"/>
      <c r="EVC1434" s="347"/>
      <c r="EVD1434" s="347"/>
      <c r="EVE1434" s="347"/>
      <c r="EVF1434" s="347"/>
      <c r="EVG1434" s="347"/>
      <c r="EVH1434" s="347"/>
      <c r="EVI1434" s="347"/>
      <c r="EVJ1434" s="347"/>
      <c r="EVK1434" s="347"/>
      <c r="EVL1434" s="347"/>
      <c r="EVM1434" s="347"/>
      <c r="EVN1434" s="347"/>
      <c r="EVO1434" s="347"/>
      <c r="EVP1434" s="347"/>
      <c r="EVQ1434" s="347"/>
      <c r="EVR1434" s="347"/>
      <c r="EVS1434" s="347"/>
      <c r="EVT1434" s="347"/>
      <c r="EVU1434" s="347"/>
      <c r="EVV1434" s="347"/>
      <c r="EVW1434" s="347"/>
      <c r="EVX1434" s="347"/>
      <c r="EVY1434" s="347"/>
      <c r="EVZ1434" s="347"/>
      <c r="EWA1434" s="347"/>
      <c r="EWB1434" s="347"/>
      <c r="EWC1434" s="347"/>
      <c r="EWD1434" s="347"/>
      <c r="EWE1434" s="347"/>
      <c r="EWF1434" s="347"/>
      <c r="EWG1434" s="347"/>
      <c r="EWH1434" s="347"/>
      <c r="EWI1434" s="347"/>
      <c r="EWJ1434" s="347"/>
      <c r="EWK1434" s="347"/>
      <c r="EWL1434" s="347"/>
      <c r="EWM1434" s="347"/>
      <c r="EWN1434" s="347"/>
      <c r="EWO1434" s="347"/>
      <c r="EWP1434" s="347"/>
      <c r="EWQ1434" s="347"/>
      <c r="EWR1434" s="347"/>
      <c r="EWS1434" s="347"/>
      <c r="EWT1434" s="347"/>
      <c r="EWU1434" s="347"/>
      <c r="EWV1434" s="347"/>
      <c r="EWW1434" s="347"/>
      <c r="EWX1434" s="347"/>
      <c r="EWY1434" s="347"/>
      <c r="EWZ1434" s="347"/>
      <c r="EXA1434" s="347"/>
      <c r="EXB1434" s="347"/>
      <c r="EXC1434" s="347"/>
      <c r="EXD1434" s="347"/>
      <c r="EXE1434" s="347"/>
      <c r="EXF1434" s="347"/>
      <c r="EXG1434" s="347"/>
      <c r="EXH1434" s="347"/>
      <c r="EXI1434" s="347"/>
      <c r="EXJ1434" s="347"/>
      <c r="EXK1434" s="347"/>
      <c r="EXL1434" s="347"/>
      <c r="EXM1434" s="347"/>
      <c r="EXN1434" s="347"/>
      <c r="EXO1434" s="347"/>
      <c r="EXP1434" s="347"/>
      <c r="EXQ1434" s="347"/>
      <c r="EXR1434" s="347"/>
      <c r="EXS1434" s="347"/>
      <c r="EXT1434" s="347"/>
      <c r="EXU1434" s="347"/>
      <c r="EXV1434" s="347"/>
      <c r="EXW1434" s="347"/>
      <c r="EXX1434" s="347"/>
      <c r="EXY1434" s="347"/>
      <c r="EXZ1434" s="347"/>
      <c r="EYA1434" s="347"/>
      <c r="EYB1434" s="347"/>
      <c r="EYC1434" s="347"/>
      <c r="EYD1434" s="347"/>
      <c r="EYE1434" s="347"/>
      <c r="EYF1434" s="347"/>
      <c r="EYG1434" s="347"/>
      <c r="EYH1434" s="347"/>
      <c r="EYI1434" s="347"/>
      <c r="EYJ1434" s="347"/>
      <c r="EYK1434" s="347"/>
      <c r="EYL1434" s="347"/>
      <c r="EYM1434" s="347"/>
      <c r="EYN1434" s="347"/>
      <c r="EYO1434" s="347"/>
      <c r="EYP1434" s="347"/>
      <c r="EYQ1434" s="347"/>
      <c r="EYR1434" s="347"/>
      <c r="EYS1434" s="347"/>
      <c r="EYT1434" s="347"/>
      <c r="EYU1434" s="347"/>
      <c r="EYV1434" s="347"/>
      <c r="EYW1434" s="347"/>
      <c r="EYX1434" s="347"/>
      <c r="EYY1434" s="347"/>
      <c r="EYZ1434" s="347"/>
      <c r="EZA1434" s="347"/>
      <c r="EZB1434" s="347"/>
      <c r="EZC1434" s="347"/>
      <c r="EZD1434" s="347"/>
      <c r="EZE1434" s="347"/>
      <c r="EZF1434" s="347"/>
      <c r="EZG1434" s="347"/>
      <c r="EZH1434" s="347"/>
      <c r="EZI1434" s="347"/>
      <c r="EZJ1434" s="347"/>
      <c r="EZK1434" s="347"/>
      <c r="EZL1434" s="347"/>
      <c r="EZM1434" s="347"/>
      <c r="EZN1434" s="347"/>
      <c r="EZO1434" s="347"/>
      <c r="EZP1434" s="347"/>
      <c r="EZQ1434" s="347"/>
      <c r="EZR1434" s="347"/>
      <c r="EZS1434" s="347"/>
      <c r="EZT1434" s="347"/>
      <c r="EZU1434" s="347"/>
      <c r="EZV1434" s="347"/>
      <c r="EZW1434" s="347"/>
      <c r="EZX1434" s="347"/>
      <c r="EZY1434" s="347"/>
      <c r="EZZ1434" s="347"/>
      <c r="FAA1434" s="347"/>
      <c r="FAB1434" s="347"/>
      <c r="FAC1434" s="347"/>
      <c r="FAD1434" s="347"/>
      <c r="FAE1434" s="347"/>
      <c r="FAF1434" s="347"/>
      <c r="FAG1434" s="347"/>
      <c r="FAH1434" s="347"/>
      <c r="FAI1434" s="347"/>
      <c r="FAJ1434" s="347"/>
      <c r="FAK1434" s="347"/>
      <c r="FAL1434" s="347"/>
      <c r="FAM1434" s="347"/>
      <c r="FAN1434" s="347"/>
      <c r="FAO1434" s="347"/>
      <c r="FAP1434" s="347"/>
      <c r="FAQ1434" s="347"/>
      <c r="FAR1434" s="347"/>
      <c r="FAS1434" s="347"/>
      <c r="FAT1434" s="347"/>
      <c r="FAU1434" s="347"/>
      <c r="FAV1434" s="347"/>
      <c r="FAW1434" s="347"/>
      <c r="FAX1434" s="347"/>
      <c r="FAY1434" s="347"/>
      <c r="FAZ1434" s="347"/>
      <c r="FBA1434" s="347"/>
      <c r="FBB1434" s="347"/>
      <c r="FBC1434" s="347"/>
      <c r="FBD1434" s="347"/>
      <c r="FBE1434" s="347"/>
      <c r="FBF1434" s="347"/>
      <c r="FBG1434" s="347"/>
      <c r="FBH1434" s="347"/>
      <c r="FBI1434" s="347"/>
      <c r="FBJ1434" s="347"/>
      <c r="FBK1434" s="347"/>
      <c r="FBL1434" s="347"/>
      <c r="FBM1434" s="347"/>
      <c r="FBN1434" s="347"/>
      <c r="FBO1434" s="347"/>
      <c r="FBP1434" s="347"/>
      <c r="FBQ1434" s="347"/>
      <c r="FBR1434" s="347"/>
      <c r="FBS1434" s="347"/>
      <c r="FBT1434" s="347"/>
      <c r="FBU1434" s="347"/>
      <c r="FBV1434" s="347"/>
      <c r="FBW1434" s="347"/>
      <c r="FBX1434" s="347"/>
      <c r="FBY1434" s="347"/>
      <c r="FBZ1434" s="347"/>
      <c r="FCA1434" s="347"/>
      <c r="FCB1434" s="347"/>
      <c r="FCC1434" s="347"/>
      <c r="FCD1434" s="347"/>
      <c r="FCE1434" s="347"/>
      <c r="FCF1434" s="347"/>
      <c r="FCG1434" s="347"/>
      <c r="FCH1434" s="347"/>
      <c r="FCI1434" s="347"/>
      <c r="FCJ1434" s="347"/>
      <c r="FCK1434" s="347"/>
      <c r="FCL1434" s="347"/>
      <c r="FCM1434" s="347"/>
      <c r="FCN1434" s="347"/>
      <c r="FCO1434" s="347"/>
      <c r="FCP1434" s="347"/>
      <c r="FCQ1434" s="347"/>
      <c r="FCR1434" s="347"/>
      <c r="FCS1434" s="347"/>
      <c r="FCT1434" s="347"/>
      <c r="FCU1434" s="347"/>
      <c r="FCV1434" s="347"/>
      <c r="FCW1434" s="347"/>
      <c r="FCX1434" s="347"/>
      <c r="FCY1434" s="347"/>
      <c r="FCZ1434" s="347"/>
      <c r="FDA1434" s="347"/>
      <c r="FDB1434" s="347"/>
      <c r="FDC1434" s="347"/>
      <c r="FDD1434" s="347"/>
      <c r="FDE1434" s="347"/>
      <c r="FDF1434" s="347"/>
      <c r="FDG1434" s="347"/>
      <c r="FDH1434" s="347"/>
      <c r="FDI1434" s="347"/>
      <c r="FDJ1434" s="347"/>
      <c r="FDK1434" s="347"/>
      <c r="FDL1434" s="347"/>
      <c r="FDM1434" s="347"/>
      <c r="FDN1434" s="347"/>
      <c r="FDO1434" s="347"/>
      <c r="FDP1434" s="347"/>
      <c r="FDQ1434" s="347"/>
      <c r="FDR1434" s="347"/>
      <c r="FDS1434" s="347"/>
      <c r="FDT1434" s="347"/>
      <c r="FDU1434" s="347"/>
      <c r="FDV1434" s="347"/>
      <c r="FDW1434" s="347"/>
      <c r="FDX1434" s="347"/>
      <c r="FDY1434" s="347"/>
      <c r="FDZ1434" s="347"/>
      <c r="FEA1434" s="347"/>
      <c r="FEB1434" s="347"/>
      <c r="FEC1434" s="347"/>
      <c r="FED1434" s="347"/>
      <c r="FEE1434" s="347"/>
      <c r="FEF1434" s="347"/>
      <c r="FEG1434" s="347"/>
      <c r="FEH1434" s="347"/>
      <c r="FEI1434" s="347"/>
      <c r="FEJ1434" s="347"/>
      <c r="FEK1434" s="347"/>
      <c r="FEL1434" s="347"/>
      <c r="FEM1434" s="347"/>
      <c r="FEN1434" s="347"/>
      <c r="FEO1434" s="347"/>
      <c r="FEP1434" s="347"/>
      <c r="FEQ1434" s="347"/>
      <c r="FER1434" s="347"/>
      <c r="FES1434" s="347"/>
      <c r="FET1434" s="347"/>
      <c r="FEU1434" s="347"/>
      <c r="FEV1434" s="347"/>
      <c r="FEW1434" s="347"/>
      <c r="FEX1434" s="347"/>
      <c r="FEY1434" s="347"/>
      <c r="FEZ1434" s="347"/>
      <c r="FFA1434" s="347"/>
      <c r="FFB1434" s="347"/>
      <c r="FFC1434" s="347"/>
      <c r="FFD1434" s="347"/>
      <c r="FFE1434" s="347"/>
      <c r="FFF1434" s="347"/>
      <c r="FFG1434" s="347"/>
      <c r="FFH1434" s="347"/>
      <c r="FFI1434" s="347"/>
      <c r="FFJ1434" s="347"/>
      <c r="FFK1434" s="347"/>
      <c r="FFL1434" s="347"/>
      <c r="FFM1434" s="347"/>
      <c r="FFN1434" s="347"/>
      <c r="FFO1434" s="347"/>
      <c r="FFP1434" s="347"/>
      <c r="FFQ1434" s="347"/>
      <c r="FFR1434" s="347"/>
      <c r="FFS1434" s="347"/>
      <c r="FFT1434" s="347"/>
      <c r="FFU1434" s="347"/>
      <c r="FFV1434" s="347"/>
      <c r="FFW1434" s="347"/>
      <c r="FFX1434" s="347"/>
      <c r="FFY1434" s="347"/>
      <c r="FFZ1434" s="347"/>
      <c r="FGA1434" s="347"/>
      <c r="FGB1434" s="347"/>
      <c r="FGC1434" s="347"/>
      <c r="FGD1434" s="347"/>
      <c r="FGE1434" s="347"/>
      <c r="FGF1434" s="347"/>
      <c r="FGG1434" s="347"/>
      <c r="FGH1434" s="347"/>
      <c r="FGI1434" s="347"/>
      <c r="FGJ1434" s="347"/>
      <c r="FGK1434" s="347"/>
      <c r="FGL1434" s="347"/>
      <c r="FGM1434" s="347"/>
      <c r="FGN1434" s="347"/>
      <c r="FGO1434" s="347"/>
      <c r="FGP1434" s="347"/>
      <c r="FGQ1434" s="347"/>
      <c r="FGR1434" s="347"/>
      <c r="FGS1434" s="347"/>
      <c r="FGT1434" s="347"/>
      <c r="FGU1434" s="347"/>
      <c r="FGV1434" s="347"/>
      <c r="FGW1434" s="347"/>
      <c r="FGX1434" s="347"/>
      <c r="FGY1434" s="347"/>
      <c r="FGZ1434" s="347"/>
      <c r="FHA1434" s="347"/>
      <c r="FHB1434" s="347"/>
      <c r="FHC1434" s="347"/>
      <c r="FHD1434" s="347"/>
      <c r="FHE1434" s="347"/>
      <c r="FHF1434" s="347"/>
      <c r="FHG1434" s="347"/>
      <c r="FHH1434" s="347"/>
      <c r="FHI1434" s="347"/>
      <c r="FHJ1434" s="347"/>
      <c r="FHK1434" s="347"/>
      <c r="FHL1434" s="347"/>
      <c r="FHM1434" s="347"/>
      <c r="FHN1434" s="347"/>
      <c r="FHO1434" s="347"/>
      <c r="FHP1434" s="347"/>
      <c r="FHQ1434" s="347"/>
      <c r="FHR1434" s="347"/>
      <c r="FHS1434" s="347"/>
      <c r="FHT1434" s="347"/>
      <c r="FHU1434" s="347"/>
      <c r="FHV1434" s="347"/>
      <c r="FHW1434" s="347"/>
      <c r="FHX1434" s="347"/>
      <c r="FHY1434" s="347"/>
      <c r="FHZ1434" s="347"/>
      <c r="FIA1434" s="347"/>
      <c r="FIB1434" s="347"/>
      <c r="FIC1434" s="347"/>
      <c r="FID1434" s="347"/>
      <c r="FIE1434" s="347"/>
      <c r="FIF1434" s="347"/>
      <c r="FIG1434" s="347"/>
      <c r="FIH1434" s="347"/>
      <c r="FII1434" s="347"/>
      <c r="FIJ1434" s="347"/>
      <c r="FIK1434" s="347"/>
      <c r="FIL1434" s="347"/>
      <c r="FIM1434" s="347"/>
      <c r="FIN1434" s="347"/>
      <c r="FIO1434" s="347"/>
      <c r="FIP1434" s="347"/>
      <c r="FIQ1434" s="347"/>
      <c r="FIR1434" s="347"/>
      <c r="FIS1434" s="347"/>
      <c r="FIT1434" s="347"/>
      <c r="FIU1434" s="347"/>
      <c r="FIV1434" s="347"/>
      <c r="FIW1434" s="347"/>
      <c r="FIX1434" s="347"/>
      <c r="FIY1434" s="347"/>
      <c r="FIZ1434" s="347"/>
      <c r="FJA1434" s="347"/>
      <c r="FJB1434" s="347"/>
      <c r="FJC1434" s="347"/>
      <c r="FJD1434" s="347"/>
      <c r="FJE1434" s="347"/>
      <c r="FJF1434" s="347"/>
      <c r="FJG1434" s="347"/>
      <c r="FJH1434" s="347"/>
      <c r="FJI1434" s="347"/>
      <c r="FJJ1434" s="347"/>
      <c r="FJK1434" s="347"/>
      <c r="FJL1434" s="347"/>
      <c r="FJM1434" s="347"/>
      <c r="FJN1434" s="347"/>
      <c r="FJO1434" s="347"/>
      <c r="FJP1434" s="347"/>
      <c r="FJQ1434" s="347"/>
      <c r="FJR1434" s="347"/>
      <c r="FJS1434" s="347"/>
      <c r="FJT1434" s="347"/>
      <c r="FJU1434" s="347"/>
      <c r="FJV1434" s="347"/>
      <c r="FJW1434" s="347"/>
      <c r="FJX1434" s="347"/>
      <c r="FJY1434" s="347"/>
      <c r="FJZ1434" s="347"/>
      <c r="FKA1434" s="347"/>
      <c r="FKB1434" s="347"/>
      <c r="FKC1434" s="347"/>
      <c r="FKD1434" s="347"/>
      <c r="FKE1434" s="347"/>
      <c r="FKF1434" s="347"/>
      <c r="FKG1434" s="347"/>
      <c r="FKH1434" s="347"/>
      <c r="FKI1434" s="347"/>
      <c r="FKJ1434" s="347"/>
      <c r="FKK1434" s="347"/>
      <c r="FKL1434" s="347"/>
      <c r="FKM1434" s="347"/>
      <c r="FKN1434" s="347"/>
      <c r="FKO1434" s="347"/>
      <c r="FKP1434" s="347"/>
      <c r="FKQ1434" s="347"/>
      <c r="FKR1434" s="347"/>
      <c r="FKS1434" s="347"/>
      <c r="FKT1434" s="347"/>
      <c r="FKU1434" s="347"/>
      <c r="FKV1434" s="347"/>
      <c r="FKW1434" s="347"/>
      <c r="FKX1434" s="347"/>
      <c r="FKY1434" s="347"/>
      <c r="FKZ1434" s="347"/>
      <c r="FLA1434" s="347"/>
      <c r="FLB1434" s="347"/>
      <c r="FLC1434" s="347"/>
      <c r="FLD1434" s="347"/>
      <c r="FLE1434" s="347"/>
      <c r="FLF1434" s="347"/>
      <c r="FLG1434" s="347"/>
      <c r="FLH1434" s="347"/>
      <c r="FLI1434" s="347"/>
      <c r="FLJ1434" s="347"/>
      <c r="FLK1434" s="347"/>
      <c r="FLL1434" s="347"/>
      <c r="FLM1434" s="347"/>
      <c r="FLN1434" s="347"/>
      <c r="FLO1434" s="347"/>
      <c r="FLP1434" s="347"/>
      <c r="FLQ1434" s="347"/>
      <c r="FLR1434" s="347"/>
      <c r="FLS1434" s="347"/>
      <c r="FLT1434" s="347"/>
      <c r="FLU1434" s="347"/>
      <c r="FLV1434" s="347"/>
      <c r="FLW1434" s="347"/>
      <c r="FLX1434" s="347"/>
      <c r="FLY1434" s="347"/>
      <c r="FLZ1434" s="347"/>
      <c r="FMA1434" s="347"/>
      <c r="FMB1434" s="347"/>
      <c r="FMC1434" s="347"/>
      <c r="FMD1434" s="347"/>
      <c r="FME1434" s="347"/>
      <c r="FMF1434" s="347"/>
      <c r="FMG1434" s="347"/>
      <c r="FMH1434" s="347"/>
      <c r="FMI1434" s="347"/>
      <c r="FMJ1434" s="347"/>
      <c r="FMK1434" s="347"/>
      <c r="FML1434" s="347"/>
      <c r="FMM1434" s="347"/>
      <c r="FMN1434" s="347"/>
      <c r="FMO1434" s="347"/>
      <c r="FMP1434" s="347"/>
      <c r="FMQ1434" s="347"/>
      <c r="FMR1434" s="347"/>
      <c r="FMS1434" s="347"/>
      <c r="FMT1434" s="347"/>
      <c r="FMU1434" s="347"/>
      <c r="FMV1434" s="347"/>
      <c r="FMW1434" s="347"/>
      <c r="FMX1434" s="347"/>
      <c r="FMY1434" s="347"/>
      <c r="FMZ1434" s="347"/>
      <c r="FNA1434" s="347"/>
      <c r="FNB1434" s="347"/>
      <c r="FNC1434" s="347"/>
      <c r="FND1434" s="347"/>
      <c r="FNE1434" s="347"/>
      <c r="FNF1434" s="347"/>
      <c r="FNG1434" s="347"/>
      <c r="FNH1434" s="347"/>
      <c r="FNI1434" s="347"/>
      <c r="FNJ1434" s="347"/>
      <c r="FNK1434" s="347"/>
      <c r="FNL1434" s="347"/>
      <c r="FNM1434" s="347"/>
      <c r="FNN1434" s="347"/>
      <c r="FNO1434" s="347"/>
      <c r="FNP1434" s="347"/>
      <c r="FNQ1434" s="347"/>
      <c r="FNR1434" s="347"/>
      <c r="FNS1434" s="347"/>
      <c r="FNT1434" s="347"/>
      <c r="FNU1434" s="347"/>
      <c r="FNV1434" s="347"/>
      <c r="FNW1434" s="347"/>
      <c r="FNX1434" s="347"/>
      <c r="FNY1434" s="347"/>
      <c r="FNZ1434" s="347"/>
      <c r="FOA1434" s="347"/>
      <c r="FOB1434" s="347"/>
      <c r="FOC1434" s="347"/>
      <c r="FOD1434" s="347"/>
      <c r="FOE1434" s="347"/>
      <c r="FOF1434" s="347"/>
      <c r="FOG1434" s="347"/>
      <c r="FOH1434" s="347"/>
      <c r="FOI1434" s="347"/>
      <c r="FOJ1434" s="347"/>
      <c r="FOK1434" s="347"/>
      <c r="FOL1434" s="347"/>
      <c r="FOM1434" s="347"/>
      <c r="FON1434" s="347"/>
      <c r="FOO1434" s="347"/>
      <c r="FOP1434" s="347"/>
      <c r="FOQ1434" s="347"/>
      <c r="FOR1434" s="347"/>
      <c r="FOS1434" s="347"/>
      <c r="FOT1434" s="347"/>
      <c r="FOU1434" s="347"/>
      <c r="FOV1434" s="347"/>
      <c r="FOW1434" s="347"/>
      <c r="FOX1434" s="347"/>
      <c r="FOY1434" s="347"/>
      <c r="FOZ1434" s="347"/>
      <c r="FPA1434" s="347"/>
      <c r="FPB1434" s="347"/>
      <c r="FPC1434" s="347"/>
      <c r="FPD1434" s="347"/>
      <c r="FPE1434" s="347"/>
      <c r="FPF1434" s="347"/>
      <c r="FPG1434" s="347"/>
      <c r="FPH1434" s="347"/>
      <c r="FPI1434" s="347"/>
      <c r="FPJ1434" s="347"/>
      <c r="FPK1434" s="347"/>
      <c r="FPL1434" s="347"/>
      <c r="FPM1434" s="347"/>
      <c r="FPN1434" s="347"/>
      <c r="FPO1434" s="347"/>
      <c r="FPP1434" s="347"/>
      <c r="FPQ1434" s="347"/>
      <c r="FPR1434" s="347"/>
      <c r="FPS1434" s="347"/>
      <c r="FPT1434" s="347"/>
      <c r="FPU1434" s="347"/>
      <c r="FPV1434" s="347"/>
      <c r="FPW1434" s="347"/>
      <c r="FPX1434" s="347"/>
      <c r="FPY1434" s="347"/>
      <c r="FPZ1434" s="347"/>
      <c r="FQA1434" s="347"/>
      <c r="FQB1434" s="347"/>
      <c r="FQC1434" s="347"/>
      <c r="FQD1434" s="347"/>
      <c r="FQE1434" s="347"/>
      <c r="FQF1434" s="347"/>
      <c r="FQG1434" s="347"/>
      <c r="FQH1434" s="347"/>
      <c r="FQI1434" s="347"/>
      <c r="FQJ1434" s="347"/>
      <c r="FQK1434" s="347"/>
      <c r="FQL1434" s="347"/>
      <c r="FQM1434" s="347"/>
      <c r="FQN1434" s="347"/>
      <c r="FQO1434" s="347"/>
      <c r="FQP1434" s="347"/>
      <c r="FQQ1434" s="347"/>
      <c r="FQR1434" s="347"/>
      <c r="FQS1434" s="347"/>
      <c r="FQT1434" s="347"/>
      <c r="FQU1434" s="347"/>
      <c r="FQV1434" s="347"/>
      <c r="FQW1434" s="347"/>
      <c r="FQX1434" s="347"/>
      <c r="FQY1434" s="347"/>
      <c r="FQZ1434" s="347"/>
      <c r="FRA1434" s="347"/>
      <c r="FRB1434" s="347"/>
      <c r="FRC1434" s="347"/>
      <c r="FRD1434" s="347"/>
      <c r="FRE1434" s="347"/>
      <c r="FRF1434" s="347"/>
      <c r="FRG1434" s="347"/>
      <c r="FRH1434" s="347"/>
      <c r="FRI1434" s="347"/>
      <c r="FRJ1434" s="347"/>
      <c r="FRK1434" s="347"/>
      <c r="FRL1434" s="347"/>
      <c r="FRM1434" s="347"/>
      <c r="FRN1434" s="347"/>
      <c r="FRO1434" s="347"/>
      <c r="FRP1434" s="347"/>
      <c r="FRQ1434" s="347"/>
      <c r="FRR1434" s="347"/>
      <c r="FRS1434" s="347"/>
      <c r="FRT1434" s="347"/>
      <c r="FRU1434" s="347"/>
      <c r="FRV1434" s="347"/>
      <c r="FRW1434" s="347"/>
      <c r="FRX1434" s="347"/>
      <c r="FRY1434" s="347"/>
      <c r="FRZ1434" s="347"/>
      <c r="FSA1434" s="347"/>
      <c r="FSB1434" s="347"/>
      <c r="FSC1434" s="347"/>
      <c r="FSD1434" s="347"/>
      <c r="FSE1434" s="347"/>
      <c r="FSF1434" s="347"/>
      <c r="FSG1434" s="347"/>
      <c r="FSH1434" s="347"/>
      <c r="FSI1434" s="347"/>
      <c r="FSJ1434" s="347"/>
      <c r="FSK1434" s="347"/>
      <c r="FSL1434" s="347"/>
      <c r="FSM1434" s="347"/>
      <c r="FSN1434" s="347"/>
      <c r="FSO1434" s="347"/>
      <c r="FSP1434" s="347"/>
      <c r="FSQ1434" s="347"/>
      <c r="FSR1434" s="347"/>
      <c r="FSS1434" s="347"/>
      <c r="FST1434" s="347"/>
      <c r="FSU1434" s="347"/>
      <c r="FSV1434" s="347"/>
      <c r="FSW1434" s="347"/>
      <c r="FSX1434" s="347"/>
      <c r="FSY1434" s="347"/>
      <c r="FSZ1434" s="347"/>
      <c r="FTA1434" s="347"/>
      <c r="FTB1434" s="347"/>
      <c r="FTC1434" s="347"/>
      <c r="FTD1434" s="347"/>
      <c r="FTE1434" s="347"/>
      <c r="FTF1434" s="347"/>
      <c r="FTG1434" s="347"/>
      <c r="FTH1434" s="347"/>
      <c r="FTI1434" s="347"/>
      <c r="FTJ1434" s="347"/>
      <c r="FTK1434" s="347"/>
      <c r="FTL1434" s="347"/>
      <c r="FTM1434" s="347"/>
      <c r="FTN1434" s="347"/>
      <c r="FTO1434" s="347"/>
      <c r="FTP1434" s="347"/>
      <c r="FTQ1434" s="347"/>
      <c r="FTR1434" s="347"/>
      <c r="FTS1434" s="347"/>
      <c r="FTT1434" s="347"/>
      <c r="FTU1434" s="347"/>
      <c r="FTV1434" s="347"/>
      <c r="FTW1434" s="347"/>
      <c r="FTX1434" s="347"/>
      <c r="FTY1434" s="347"/>
      <c r="FTZ1434" s="347"/>
      <c r="FUA1434" s="347"/>
      <c r="FUB1434" s="347"/>
      <c r="FUC1434" s="347"/>
      <c r="FUD1434" s="347"/>
      <c r="FUE1434" s="347"/>
      <c r="FUF1434" s="347"/>
      <c r="FUG1434" s="347"/>
      <c r="FUH1434" s="347"/>
      <c r="FUI1434" s="347"/>
      <c r="FUJ1434" s="347"/>
      <c r="FUK1434" s="347"/>
      <c r="FUL1434" s="347"/>
      <c r="FUM1434" s="347"/>
      <c r="FUN1434" s="347"/>
      <c r="FUO1434" s="347"/>
      <c r="FUP1434" s="347"/>
      <c r="FUQ1434" s="347"/>
      <c r="FUR1434" s="347"/>
      <c r="FUS1434" s="347"/>
      <c r="FUT1434" s="347"/>
      <c r="FUU1434" s="347"/>
      <c r="FUV1434" s="347"/>
      <c r="FUW1434" s="347"/>
      <c r="FUX1434" s="347"/>
      <c r="FUY1434" s="347"/>
      <c r="FUZ1434" s="347"/>
      <c r="FVA1434" s="347"/>
      <c r="FVB1434" s="347"/>
      <c r="FVC1434" s="347"/>
      <c r="FVD1434" s="347"/>
      <c r="FVE1434" s="347"/>
      <c r="FVF1434" s="347"/>
      <c r="FVG1434" s="347"/>
      <c r="FVH1434" s="347"/>
      <c r="FVI1434" s="347"/>
      <c r="FVJ1434" s="347"/>
      <c r="FVK1434" s="347"/>
      <c r="FVL1434" s="347"/>
      <c r="FVM1434" s="347"/>
      <c r="FVN1434" s="347"/>
      <c r="FVO1434" s="347"/>
      <c r="FVP1434" s="347"/>
      <c r="FVQ1434" s="347"/>
      <c r="FVR1434" s="347"/>
      <c r="FVS1434" s="347"/>
      <c r="FVT1434" s="347"/>
      <c r="FVU1434" s="347"/>
      <c r="FVV1434" s="347"/>
      <c r="FVW1434" s="347"/>
      <c r="FVX1434" s="347"/>
      <c r="FVY1434" s="347"/>
      <c r="FVZ1434" s="347"/>
      <c r="FWA1434" s="347"/>
      <c r="FWB1434" s="347"/>
      <c r="FWC1434" s="347"/>
      <c r="FWD1434" s="347"/>
      <c r="FWE1434" s="347"/>
      <c r="FWF1434" s="347"/>
      <c r="FWG1434" s="347"/>
      <c r="FWH1434" s="347"/>
      <c r="FWI1434" s="347"/>
      <c r="FWJ1434" s="347"/>
      <c r="FWK1434" s="347"/>
      <c r="FWL1434" s="347"/>
      <c r="FWM1434" s="347"/>
      <c r="FWN1434" s="347"/>
      <c r="FWO1434" s="347"/>
      <c r="FWP1434" s="347"/>
      <c r="FWQ1434" s="347"/>
      <c r="FWR1434" s="347"/>
      <c r="FWS1434" s="347"/>
      <c r="FWT1434" s="347"/>
      <c r="FWU1434" s="347"/>
      <c r="FWV1434" s="347"/>
      <c r="FWW1434" s="347"/>
      <c r="FWX1434" s="347"/>
      <c r="FWY1434" s="347"/>
      <c r="FWZ1434" s="347"/>
      <c r="FXA1434" s="347"/>
      <c r="FXB1434" s="347"/>
      <c r="FXC1434" s="347"/>
      <c r="FXD1434" s="347"/>
      <c r="FXE1434" s="347"/>
      <c r="FXF1434" s="347"/>
      <c r="FXG1434" s="347"/>
      <c r="FXH1434" s="347"/>
      <c r="FXI1434" s="347"/>
      <c r="FXJ1434" s="347"/>
      <c r="FXK1434" s="347"/>
      <c r="FXL1434" s="347"/>
      <c r="FXM1434" s="347"/>
      <c r="FXN1434" s="347"/>
      <c r="FXO1434" s="347"/>
      <c r="FXP1434" s="347"/>
      <c r="FXQ1434" s="347"/>
      <c r="FXR1434" s="347"/>
      <c r="FXS1434" s="347"/>
      <c r="FXT1434" s="347"/>
      <c r="FXU1434" s="347"/>
      <c r="FXV1434" s="347"/>
      <c r="FXW1434" s="347"/>
      <c r="FXX1434" s="347"/>
      <c r="FXY1434" s="347"/>
      <c r="FXZ1434" s="347"/>
      <c r="FYA1434" s="347"/>
      <c r="FYB1434" s="347"/>
      <c r="FYC1434" s="347"/>
      <c r="FYD1434" s="347"/>
      <c r="FYE1434" s="347"/>
      <c r="FYF1434" s="347"/>
      <c r="FYG1434" s="347"/>
      <c r="FYH1434" s="347"/>
      <c r="FYI1434" s="347"/>
      <c r="FYJ1434" s="347"/>
      <c r="FYK1434" s="347"/>
      <c r="FYL1434" s="347"/>
      <c r="FYM1434" s="347"/>
      <c r="FYN1434" s="347"/>
      <c r="FYO1434" s="347"/>
      <c r="FYP1434" s="347"/>
      <c r="FYQ1434" s="347"/>
      <c r="FYR1434" s="347"/>
      <c r="FYS1434" s="347"/>
      <c r="FYT1434" s="347"/>
      <c r="FYU1434" s="347"/>
      <c r="FYV1434" s="347"/>
      <c r="FYW1434" s="347"/>
      <c r="FYX1434" s="347"/>
      <c r="FYY1434" s="347"/>
      <c r="FYZ1434" s="347"/>
      <c r="FZA1434" s="347"/>
      <c r="FZB1434" s="347"/>
      <c r="FZC1434" s="347"/>
      <c r="FZD1434" s="347"/>
      <c r="FZE1434" s="347"/>
      <c r="FZF1434" s="347"/>
      <c r="FZG1434" s="347"/>
      <c r="FZH1434" s="347"/>
      <c r="FZI1434" s="347"/>
      <c r="FZJ1434" s="347"/>
      <c r="FZK1434" s="347"/>
      <c r="FZL1434" s="347"/>
      <c r="FZM1434" s="347"/>
      <c r="FZN1434" s="347"/>
      <c r="FZO1434" s="347"/>
      <c r="FZP1434" s="347"/>
      <c r="FZQ1434" s="347"/>
      <c r="FZR1434" s="347"/>
      <c r="FZS1434" s="347"/>
      <c r="FZT1434" s="347"/>
      <c r="FZU1434" s="347"/>
      <c r="FZV1434" s="347"/>
      <c r="FZW1434" s="347"/>
      <c r="FZX1434" s="347"/>
      <c r="FZY1434" s="347"/>
      <c r="FZZ1434" s="347"/>
      <c r="GAA1434" s="347"/>
      <c r="GAB1434" s="347"/>
      <c r="GAC1434" s="347"/>
      <c r="GAD1434" s="347"/>
      <c r="GAE1434" s="347"/>
      <c r="GAF1434" s="347"/>
      <c r="GAG1434" s="347"/>
      <c r="GAH1434" s="347"/>
      <c r="GAI1434" s="347"/>
      <c r="GAJ1434" s="347"/>
      <c r="GAK1434" s="347"/>
      <c r="GAL1434" s="347"/>
      <c r="GAM1434" s="347"/>
      <c r="GAN1434" s="347"/>
      <c r="GAO1434" s="347"/>
      <c r="GAP1434" s="347"/>
      <c r="GAQ1434" s="347"/>
      <c r="GAR1434" s="347"/>
      <c r="GAS1434" s="347"/>
      <c r="GAT1434" s="347"/>
      <c r="GAU1434" s="347"/>
      <c r="GAV1434" s="347"/>
      <c r="GAW1434" s="347"/>
      <c r="GAX1434" s="347"/>
      <c r="GAY1434" s="347"/>
      <c r="GAZ1434" s="347"/>
      <c r="GBA1434" s="347"/>
      <c r="GBB1434" s="347"/>
      <c r="GBC1434" s="347"/>
      <c r="GBD1434" s="347"/>
      <c r="GBE1434" s="347"/>
      <c r="GBF1434" s="347"/>
      <c r="GBG1434" s="347"/>
      <c r="GBH1434" s="347"/>
      <c r="GBI1434" s="347"/>
      <c r="GBJ1434" s="347"/>
      <c r="GBK1434" s="347"/>
      <c r="GBL1434" s="347"/>
      <c r="GBM1434" s="347"/>
      <c r="GBN1434" s="347"/>
      <c r="GBO1434" s="347"/>
      <c r="GBP1434" s="347"/>
      <c r="GBQ1434" s="347"/>
      <c r="GBR1434" s="347"/>
      <c r="GBS1434" s="347"/>
      <c r="GBT1434" s="347"/>
      <c r="GBU1434" s="347"/>
      <c r="GBV1434" s="347"/>
      <c r="GBW1434" s="347"/>
      <c r="GBX1434" s="347"/>
      <c r="GBY1434" s="347"/>
      <c r="GBZ1434" s="347"/>
      <c r="GCA1434" s="347"/>
      <c r="GCB1434" s="347"/>
      <c r="GCC1434" s="347"/>
      <c r="GCD1434" s="347"/>
      <c r="GCE1434" s="347"/>
      <c r="GCF1434" s="347"/>
      <c r="GCG1434" s="347"/>
      <c r="GCH1434" s="347"/>
      <c r="GCI1434" s="347"/>
      <c r="GCJ1434" s="347"/>
      <c r="GCK1434" s="347"/>
      <c r="GCL1434" s="347"/>
      <c r="GCM1434" s="347"/>
      <c r="GCN1434" s="347"/>
      <c r="GCO1434" s="347"/>
      <c r="GCP1434" s="347"/>
      <c r="GCQ1434" s="347"/>
      <c r="GCR1434" s="347"/>
      <c r="GCS1434" s="347"/>
      <c r="GCT1434" s="347"/>
      <c r="GCU1434" s="347"/>
      <c r="GCV1434" s="347"/>
      <c r="GCW1434" s="347"/>
      <c r="GCX1434" s="347"/>
      <c r="GCY1434" s="347"/>
      <c r="GCZ1434" s="347"/>
      <c r="GDA1434" s="347"/>
      <c r="GDB1434" s="347"/>
      <c r="GDC1434" s="347"/>
      <c r="GDD1434" s="347"/>
      <c r="GDE1434" s="347"/>
      <c r="GDF1434" s="347"/>
      <c r="GDG1434" s="347"/>
      <c r="GDH1434" s="347"/>
      <c r="GDI1434" s="347"/>
      <c r="GDJ1434" s="347"/>
      <c r="GDK1434" s="347"/>
      <c r="GDL1434" s="347"/>
      <c r="GDM1434" s="347"/>
      <c r="GDN1434" s="347"/>
      <c r="GDO1434" s="347"/>
      <c r="GDP1434" s="347"/>
      <c r="GDQ1434" s="347"/>
      <c r="GDR1434" s="347"/>
      <c r="GDS1434" s="347"/>
      <c r="GDT1434" s="347"/>
      <c r="GDU1434" s="347"/>
      <c r="GDV1434" s="347"/>
      <c r="GDW1434" s="347"/>
      <c r="GDX1434" s="347"/>
      <c r="GDY1434" s="347"/>
      <c r="GDZ1434" s="347"/>
      <c r="GEA1434" s="347"/>
      <c r="GEB1434" s="347"/>
      <c r="GEC1434" s="347"/>
      <c r="GED1434" s="347"/>
      <c r="GEE1434" s="347"/>
      <c r="GEF1434" s="347"/>
      <c r="GEG1434" s="347"/>
      <c r="GEH1434" s="347"/>
      <c r="GEI1434" s="347"/>
      <c r="GEJ1434" s="347"/>
      <c r="GEK1434" s="347"/>
      <c r="GEL1434" s="347"/>
      <c r="GEM1434" s="347"/>
      <c r="GEN1434" s="347"/>
      <c r="GEO1434" s="347"/>
      <c r="GEP1434" s="347"/>
      <c r="GEQ1434" s="347"/>
      <c r="GER1434" s="347"/>
      <c r="GES1434" s="347"/>
      <c r="GET1434" s="347"/>
      <c r="GEU1434" s="347"/>
      <c r="GEV1434" s="347"/>
      <c r="GEW1434" s="347"/>
      <c r="GEX1434" s="347"/>
      <c r="GEY1434" s="347"/>
      <c r="GEZ1434" s="347"/>
      <c r="GFA1434" s="347"/>
      <c r="GFB1434" s="347"/>
      <c r="GFC1434" s="347"/>
      <c r="GFD1434" s="347"/>
      <c r="GFE1434" s="347"/>
      <c r="GFF1434" s="347"/>
      <c r="GFG1434" s="347"/>
      <c r="GFH1434" s="347"/>
      <c r="GFI1434" s="347"/>
      <c r="GFJ1434" s="347"/>
      <c r="GFK1434" s="347"/>
      <c r="GFL1434" s="347"/>
      <c r="GFM1434" s="347"/>
      <c r="GFN1434" s="347"/>
      <c r="GFO1434" s="347"/>
      <c r="GFP1434" s="347"/>
      <c r="GFQ1434" s="347"/>
      <c r="GFR1434" s="347"/>
      <c r="GFS1434" s="347"/>
      <c r="GFT1434" s="347"/>
      <c r="GFU1434" s="347"/>
      <c r="GFV1434" s="347"/>
      <c r="GFW1434" s="347"/>
      <c r="GFX1434" s="347"/>
      <c r="GFY1434" s="347"/>
      <c r="GFZ1434" s="347"/>
      <c r="GGA1434" s="347"/>
      <c r="GGB1434" s="347"/>
      <c r="GGC1434" s="347"/>
      <c r="GGD1434" s="347"/>
      <c r="GGE1434" s="347"/>
      <c r="GGF1434" s="347"/>
      <c r="GGG1434" s="347"/>
      <c r="GGH1434" s="347"/>
      <c r="GGI1434" s="347"/>
      <c r="GGJ1434" s="347"/>
      <c r="GGK1434" s="347"/>
      <c r="GGL1434" s="347"/>
      <c r="GGM1434" s="347"/>
      <c r="GGN1434" s="347"/>
      <c r="GGO1434" s="347"/>
      <c r="GGP1434" s="347"/>
      <c r="GGQ1434" s="347"/>
      <c r="GGR1434" s="347"/>
      <c r="GGS1434" s="347"/>
      <c r="GGT1434" s="347"/>
      <c r="GGU1434" s="347"/>
      <c r="GGV1434" s="347"/>
      <c r="GGW1434" s="347"/>
      <c r="GGX1434" s="347"/>
      <c r="GGY1434" s="347"/>
      <c r="GGZ1434" s="347"/>
      <c r="GHA1434" s="347"/>
      <c r="GHB1434" s="347"/>
      <c r="GHC1434" s="347"/>
      <c r="GHD1434" s="347"/>
      <c r="GHE1434" s="347"/>
      <c r="GHF1434" s="347"/>
      <c r="GHG1434" s="347"/>
      <c r="GHH1434" s="347"/>
      <c r="GHI1434" s="347"/>
      <c r="GHJ1434" s="347"/>
      <c r="GHK1434" s="347"/>
      <c r="GHL1434" s="347"/>
      <c r="GHM1434" s="347"/>
      <c r="GHN1434" s="347"/>
      <c r="GHO1434" s="347"/>
      <c r="GHP1434" s="347"/>
      <c r="GHQ1434" s="347"/>
      <c r="GHR1434" s="347"/>
      <c r="GHS1434" s="347"/>
      <c r="GHT1434" s="347"/>
      <c r="GHU1434" s="347"/>
      <c r="GHV1434" s="347"/>
      <c r="GHW1434" s="347"/>
      <c r="GHX1434" s="347"/>
      <c r="GHY1434" s="347"/>
      <c r="GHZ1434" s="347"/>
      <c r="GIA1434" s="347"/>
      <c r="GIB1434" s="347"/>
      <c r="GIC1434" s="347"/>
      <c r="GID1434" s="347"/>
      <c r="GIE1434" s="347"/>
      <c r="GIF1434" s="347"/>
      <c r="GIG1434" s="347"/>
      <c r="GIH1434" s="347"/>
      <c r="GII1434" s="347"/>
      <c r="GIJ1434" s="347"/>
      <c r="GIK1434" s="347"/>
      <c r="GIL1434" s="347"/>
      <c r="GIM1434" s="347"/>
      <c r="GIN1434" s="347"/>
      <c r="GIO1434" s="347"/>
      <c r="GIP1434" s="347"/>
      <c r="GIQ1434" s="347"/>
      <c r="GIR1434" s="347"/>
      <c r="GIS1434" s="347"/>
      <c r="GIT1434" s="347"/>
      <c r="GIU1434" s="347"/>
      <c r="GIV1434" s="347"/>
      <c r="GIW1434" s="347"/>
      <c r="GIX1434" s="347"/>
      <c r="GIY1434" s="347"/>
      <c r="GIZ1434" s="347"/>
      <c r="GJA1434" s="347"/>
      <c r="GJB1434" s="347"/>
      <c r="GJC1434" s="347"/>
      <c r="GJD1434" s="347"/>
      <c r="GJE1434" s="347"/>
      <c r="GJF1434" s="347"/>
      <c r="GJG1434" s="347"/>
      <c r="GJH1434" s="347"/>
      <c r="GJI1434" s="347"/>
      <c r="GJJ1434" s="347"/>
      <c r="GJK1434" s="347"/>
      <c r="GJL1434" s="347"/>
      <c r="GJM1434" s="347"/>
      <c r="GJN1434" s="347"/>
      <c r="GJO1434" s="347"/>
      <c r="GJP1434" s="347"/>
      <c r="GJQ1434" s="347"/>
      <c r="GJR1434" s="347"/>
      <c r="GJS1434" s="347"/>
      <c r="GJT1434" s="347"/>
      <c r="GJU1434" s="347"/>
      <c r="GJV1434" s="347"/>
      <c r="GJW1434" s="347"/>
      <c r="GJX1434" s="347"/>
      <c r="GJY1434" s="347"/>
      <c r="GJZ1434" s="347"/>
      <c r="GKA1434" s="347"/>
      <c r="GKB1434" s="347"/>
      <c r="GKC1434" s="347"/>
      <c r="GKD1434" s="347"/>
      <c r="GKE1434" s="347"/>
      <c r="GKF1434" s="347"/>
      <c r="GKG1434" s="347"/>
      <c r="GKH1434" s="347"/>
      <c r="GKI1434" s="347"/>
      <c r="GKJ1434" s="347"/>
      <c r="GKK1434" s="347"/>
      <c r="GKL1434" s="347"/>
      <c r="GKM1434" s="347"/>
      <c r="GKN1434" s="347"/>
      <c r="GKO1434" s="347"/>
      <c r="GKP1434" s="347"/>
      <c r="GKQ1434" s="347"/>
      <c r="GKR1434" s="347"/>
      <c r="GKS1434" s="347"/>
      <c r="GKT1434" s="347"/>
      <c r="GKU1434" s="347"/>
      <c r="GKV1434" s="347"/>
      <c r="GKW1434" s="347"/>
      <c r="GKX1434" s="347"/>
      <c r="GKY1434" s="347"/>
      <c r="GKZ1434" s="347"/>
      <c r="GLA1434" s="347"/>
      <c r="GLB1434" s="347"/>
      <c r="GLC1434" s="347"/>
      <c r="GLD1434" s="347"/>
      <c r="GLE1434" s="347"/>
      <c r="GLF1434" s="347"/>
      <c r="GLG1434" s="347"/>
      <c r="GLH1434" s="347"/>
      <c r="GLI1434" s="347"/>
      <c r="GLJ1434" s="347"/>
      <c r="GLK1434" s="347"/>
      <c r="GLL1434" s="347"/>
      <c r="GLM1434" s="347"/>
      <c r="GLN1434" s="347"/>
      <c r="GLO1434" s="347"/>
      <c r="GLP1434" s="347"/>
      <c r="GLQ1434" s="347"/>
      <c r="GLR1434" s="347"/>
      <c r="GLS1434" s="347"/>
      <c r="GLT1434" s="347"/>
      <c r="GLU1434" s="347"/>
      <c r="GLV1434" s="347"/>
      <c r="GLW1434" s="347"/>
      <c r="GLX1434" s="347"/>
      <c r="GLY1434" s="347"/>
      <c r="GLZ1434" s="347"/>
      <c r="GMA1434" s="347"/>
      <c r="GMB1434" s="347"/>
      <c r="GMC1434" s="347"/>
      <c r="GMD1434" s="347"/>
      <c r="GME1434" s="347"/>
      <c r="GMF1434" s="347"/>
      <c r="GMG1434" s="347"/>
      <c r="GMH1434" s="347"/>
      <c r="GMI1434" s="347"/>
      <c r="GMJ1434" s="347"/>
      <c r="GMK1434" s="347"/>
      <c r="GML1434" s="347"/>
      <c r="GMM1434" s="347"/>
      <c r="GMN1434" s="347"/>
      <c r="GMO1434" s="347"/>
      <c r="GMP1434" s="347"/>
      <c r="GMQ1434" s="347"/>
      <c r="GMR1434" s="347"/>
      <c r="GMS1434" s="347"/>
      <c r="GMT1434" s="347"/>
      <c r="GMU1434" s="347"/>
      <c r="GMV1434" s="347"/>
      <c r="GMW1434" s="347"/>
      <c r="GMX1434" s="347"/>
      <c r="GMY1434" s="347"/>
      <c r="GMZ1434" s="347"/>
      <c r="GNA1434" s="347"/>
      <c r="GNB1434" s="347"/>
      <c r="GNC1434" s="347"/>
      <c r="GND1434" s="347"/>
      <c r="GNE1434" s="347"/>
      <c r="GNF1434" s="347"/>
      <c r="GNG1434" s="347"/>
      <c r="GNH1434" s="347"/>
      <c r="GNI1434" s="347"/>
      <c r="GNJ1434" s="347"/>
      <c r="GNK1434" s="347"/>
      <c r="GNL1434" s="347"/>
      <c r="GNM1434" s="347"/>
      <c r="GNN1434" s="347"/>
      <c r="GNO1434" s="347"/>
      <c r="GNP1434" s="347"/>
      <c r="GNQ1434" s="347"/>
      <c r="GNR1434" s="347"/>
      <c r="GNS1434" s="347"/>
      <c r="GNT1434" s="347"/>
      <c r="GNU1434" s="347"/>
      <c r="GNV1434" s="347"/>
      <c r="GNW1434" s="347"/>
      <c r="GNX1434" s="347"/>
      <c r="GNY1434" s="347"/>
      <c r="GNZ1434" s="347"/>
      <c r="GOA1434" s="347"/>
      <c r="GOB1434" s="347"/>
      <c r="GOC1434" s="347"/>
      <c r="GOD1434" s="347"/>
      <c r="GOE1434" s="347"/>
      <c r="GOF1434" s="347"/>
      <c r="GOG1434" s="347"/>
      <c r="GOH1434" s="347"/>
      <c r="GOI1434" s="347"/>
      <c r="GOJ1434" s="347"/>
      <c r="GOK1434" s="347"/>
      <c r="GOL1434" s="347"/>
      <c r="GOM1434" s="347"/>
      <c r="GON1434" s="347"/>
      <c r="GOO1434" s="347"/>
      <c r="GOP1434" s="347"/>
      <c r="GOQ1434" s="347"/>
      <c r="GOR1434" s="347"/>
      <c r="GOS1434" s="347"/>
      <c r="GOT1434" s="347"/>
      <c r="GOU1434" s="347"/>
      <c r="GOV1434" s="347"/>
      <c r="GOW1434" s="347"/>
      <c r="GOX1434" s="347"/>
      <c r="GOY1434" s="347"/>
      <c r="GOZ1434" s="347"/>
      <c r="GPA1434" s="347"/>
      <c r="GPB1434" s="347"/>
      <c r="GPC1434" s="347"/>
      <c r="GPD1434" s="347"/>
      <c r="GPE1434" s="347"/>
      <c r="GPF1434" s="347"/>
      <c r="GPG1434" s="347"/>
      <c r="GPH1434" s="347"/>
      <c r="GPI1434" s="347"/>
      <c r="GPJ1434" s="347"/>
      <c r="GPK1434" s="347"/>
      <c r="GPL1434" s="347"/>
      <c r="GPM1434" s="347"/>
      <c r="GPN1434" s="347"/>
      <c r="GPO1434" s="347"/>
      <c r="GPP1434" s="347"/>
      <c r="GPQ1434" s="347"/>
      <c r="GPR1434" s="347"/>
      <c r="GPS1434" s="347"/>
      <c r="GPT1434" s="347"/>
      <c r="GPU1434" s="347"/>
      <c r="GPV1434" s="347"/>
      <c r="GPW1434" s="347"/>
      <c r="GPX1434" s="347"/>
      <c r="GPY1434" s="347"/>
      <c r="GPZ1434" s="347"/>
      <c r="GQA1434" s="347"/>
      <c r="GQB1434" s="347"/>
      <c r="GQC1434" s="347"/>
      <c r="GQD1434" s="347"/>
      <c r="GQE1434" s="347"/>
      <c r="GQF1434" s="347"/>
      <c r="GQG1434" s="347"/>
      <c r="GQH1434" s="347"/>
      <c r="GQI1434" s="347"/>
      <c r="GQJ1434" s="347"/>
      <c r="GQK1434" s="347"/>
      <c r="GQL1434" s="347"/>
      <c r="GQM1434" s="347"/>
      <c r="GQN1434" s="347"/>
      <c r="GQO1434" s="347"/>
      <c r="GQP1434" s="347"/>
      <c r="GQQ1434" s="347"/>
      <c r="GQR1434" s="347"/>
      <c r="GQS1434" s="347"/>
      <c r="GQT1434" s="347"/>
      <c r="GQU1434" s="347"/>
      <c r="GQV1434" s="347"/>
      <c r="GQW1434" s="347"/>
      <c r="GQX1434" s="347"/>
      <c r="GQY1434" s="347"/>
      <c r="GQZ1434" s="347"/>
      <c r="GRA1434" s="347"/>
      <c r="GRB1434" s="347"/>
      <c r="GRC1434" s="347"/>
      <c r="GRD1434" s="347"/>
      <c r="GRE1434" s="347"/>
      <c r="GRF1434" s="347"/>
      <c r="GRG1434" s="347"/>
      <c r="GRH1434" s="347"/>
      <c r="GRI1434" s="347"/>
      <c r="GRJ1434" s="347"/>
      <c r="GRK1434" s="347"/>
      <c r="GRL1434" s="347"/>
      <c r="GRM1434" s="347"/>
      <c r="GRN1434" s="347"/>
      <c r="GRO1434" s="347"/>
      <c r="GRP1434" s="347"/>
      <c r="GRQ1434" s="347"/>
      <c r="GRR1434" s="347"/>
      <c r="GRS1434" s="347"/>
      <c r="GRT1434" s="347"/>
      <c r="GRU1434" s="347"/>
      <c r="GRV1434" s="347"/>
      <c r="GRW1434" s="347"/>
      <c r="GRX1434" s="347"/>
      <c r="GRY1434" s="347"/>
      <c r="GRZ1434" s="347"/>
      <c r="GSA1434" s="347"/>
      <c r="GSB1434" s="347"/>
      <c r="GSC1434" s="347"/>
      <c r="GSD1434" s="347"/>
      <c r="GSE1434" s="347"/>
      <c r="GSF1434" s="347"/>
      <c r="GSG1434" s="347"/>
      <c r="GSH1434" s="347"/>
      <c r="GSI1434" s="347"/>
      <c r="GSJ1434" s="347"/>
      <c r="GSK1434" s="347"/>
      <c r="GSL1434" s="347"/>
      <c r="GSM1434" s="347"/>
      <c r="GSN1434" s="347"/>
      <c r="GSO1434" s="347"/>
      <c r="GSP1434" s="347"/>
      <c r="GSQ1434" s="347"/>
      <c r="GSR1434" s="347"/>
      <c r="GSS1434" s="347"/>
      <c r="GST1434" s="347"/>
      <c r="GSU1434" s="347"/>
      <c r="GSV1434" s="347"/>
      <c r="GSW1434" s="347"/>
      <c r="GSX1434" s="347"/>
      <c r="GSY1434" s="347"/>
      <c r="GSZ1434" s="347"/>
      <c r="GTA1434" s="347"/>
      <c r="GTB1434" s="347"/>
      <c r="GTC1434" s="347"/>
      <c r="GTD1434" s="347"/>
      <c r="GTE1434" s="347"/>
      <c r="GTF1434" s="347"/>
      <c r="GTG1434" s="347"/>
      <c r="GTH1434" s="347"/>
      <c r="GTI1434" s="347"/>
      <c r="GTJ1434" s="347"/>
      <c r="GTK1434" s="347"/>
      <c r="GTL1434" s="347"/>
      <c r="GTM1434" s="347"/>
      <c r="GTN1434" s="347"/>
      <c r="GTO1434" s="347"/>
      <c r="GTP1434" s="347"/>
      <c r="GTQ1434" s="347"/>
      <c r="GTR1434" s="347"/>
      <c r="GTS1434" s="347"/>
      <c r="GTT1434" s="347"/>
      <c r="GTU1434" s="347"/>
      <c r="GTV1434" s="347"/>
      <c r="GTW1434" s="347"/>
      <c r="GTX1434" s="347"/>
      <c r="GTY1434" s="347"/>
      <c r="GTZ1434" s="347"/>
      <c r="GUA1434" s="347"/>
      <c r="GUB1434" s="347"/>
      <c r="GUC1434" s="347"/>
      <c r="GUD1434" s="347"/>
      <c r="GUE1434" s="347"/>
      <c r="GUF1434" s="347"/>
      <c r="GUG1434" s="347"/>
      <c r="GUH1434" s="347"/>
      <c r="GUI1434" s="347"/>
      <c r="GUJ1434" s="347"/>
      <c r="GUK1434" s="347"/>
      <c r="GUL1434" s="347"/>
      <c r="GUM1434" s="347"/>
      <c r="GUN1434" s="347"/>
      <c r="GUO1434" s="347"/>
      <c r="GUP1434" s="347"/>
      <c r="GUQ1434" s="347"/>
      <c r="GUR1434" s="347"/>
      <c r="GUS1434" s="347"/>
      <c r="GUT1434" s="347"/>
      <c r="GUU1434" s="347"/>
      <c r="GUV1434" s="347"/>
      <c r="GUW1434" s="347"/>
      <c r="GUX1434" s="347"/>
      <c r="GUY1434" s="347"/>
      <c r="GUZ1434" s="347"/>
      <c r="GVA1434" s="347"/>
      <c r="GVB1434" s="347"/>
      <c r="GVC1434" s="347"/>
      <c r="GVD1434" s="347"/>
      <c r="GVE1434" s="347"/>
      <c r="GVF1434" s="347"/>
      <c r="GVG1434" s="347"/>
      <c r="GVH1434" s="347"/>
      <c r="GVI1434" s="347"/>
      <c r="GVJ1434" s="347"/>
      <c r="GVK1434" s="347"/>
      <c r="GVL1434" s="347"/>
      <c r="GVM1434" s="347"/>
      <c r="GVN1434" s="347"/>
      <c r="GVO1434" s="347"/>
      <c r="GVP1434" s="347"/>
      <c r="GVQ1434" s="347"/>
      <c r="GVR1434" s="347"/>
      <c r="GVS1434" s="347"/>
      <c r="GVT1434" s="347"/>
      <c r="GVU1434" s="347"/>
      <c r="GVV1434" s="347"/>
      <c r="GVW1434" s="347"/>
      <c r="GVX1434" s="347"/>
      <c r="GVY1434" s="347"/>
      <c r="GVZ1434" s="347"/>
      <c r="GWA1434" s="347"/>
      <c r="GWB1434" s="347"/>
      <c r="GWC1434" s="347"/>
      <c r="GWD1434" s="347"/>
      <c r="GWE1434" s="347"/>
      <c r="GWF1434" s="347"/>
      <c r="GWG1434" s="347"/>
      <c r="GWH1434" s="347"/>
      <c r="GWI1434" s="347"/>
      <c r="GWJ1434" s="347"/>
      <c r="GWK1434" s="347"/>
      <c r="GWL1434" s="347"/>
      <c r="GWM1434" s="347"/>
      <c r="GWN1434" s="347"/>
      <c r="GWO1434" s="347"/>
      <c r="GWP1434" s="347"/>
      <c r="GWQ1434" s="347"/>
      <c r="GWR1434" s="347"/>
      <c r="GWS1434" s="347"/>
      <c r="GWT1434" s="347"/>
      <c r="GWU1434" s="347"/>
      <c r="GWV1434" s="347"/>
      <c r="GWW1434" s="347"/>
      <c r="GWX1434" s="347"/>
      <c r="GWY1434" s="347"/>
      <c r="GWZ1434" s="347"/>
      <c r="GXA1434" s="347"/>
      <c r="GXB1434" s="347"/>
      <c r="GXC1434" s="347"/>
      <c r="GXD1434" s="347"/>
      <c r="GXE1434" s="347"/>
      <c r="GXF1434" s="347"/>
      <c r="GXG1434" s="347"/>
      <c r="GXH1434" s="347"/>
      <c r="GXI1434" s="347"/>
      <c r="GXJ1434" s="347"/>
      <c r="GXK1434" s="347"/>
      <c r="GXL1434" s="347"/>
      <c r="GXM1434" s="347"/>
      <c r="GXN1434" s="347"/>
      <c r="GXO1434" s="347"/>
      <c r="GXP1434" s="347"/>
      <c r="GXQ1434" s="347"/>
      <c r="GXR1434" s="347"/>
      <c r="GXS1434" s="347"/>
      <c r="GXT1434" s="347"/>
      <c r="GXU1434" s="347"/>
      <c r="GXV1434" s="347"/>
      <c r="GXW1434" s="347"/>
      <c r="GXX1434" s="347"/>
      <c r="GXY1434" s="347"/>
      <c r="GXZ1434" s="347"/>
      <c r="GYA1434" s="347"/>
      <c r="GYB1434" s="347"/>
      <c r="GYC1434" s="347"/>
      <c r="GYD1434" s="347"/>
      <c r="GYE1434" s="347"/>
      <c r="GYF1434" s="347"/>
      <c r="GYG1434" s="347"/>
      <c r="GYH1434" s="347"/>
      <c r="GYI1434" s="347"/>
      <c r="GYJ1434" s="347"/>
      <c r="GYK1434" s="347"/>
      <c r="GYL1434" s="347"/>
      <c r="GYM1434" s="347"/>
      <c r="GYN1434" s="347"/>
      <c r="GYO1434" s="347"/>
      <c r="GYP1434" s="347"/>
      <c r="GYQ1434" s="347"/>
      <c r="GYR1434" s="347"/>
      <c r="GYS1434" s="347"/>
      <c r="GYT1434" s="347"/>
      <c r="GYU1434" s="347"/>
      <c r="GYV1434" s="347"/>
      <c r="GYW1434" s="347"/>
      <c r="GYX1434" s="347"/>
      <c r="GYY1434" s="347"/>
      <c r="GYZ1434" s="347"/>
      <c r="GZA1434" s="347"/>
      <c r="GZB1434" s="347"/>
      <c r="GZC1434" s="347"/>
      <c r="GZD1434" s="347"/>
      <c r="GZE1434" s="347"/>
      <c r="GZF1434" s="347"/>
      <c r="GZG1434" s="347"/>
      <c r="GZH1434" s="347"/>
      <c r="GZI1434" s="347"/>
      <c r="GZJ1434" s="347"/>
      <c r="GZK1434" s="347"/>
      <c r="GZL1434" s="347"/>
      <c r="GZM1434" s="347"/>
      <c r="GZN1434" s="347"/>
      <c r="GZO1434" s="347"/>
      <c r="GZP1434" s="347"/>
      <c r="GZQ1434" s="347"/>
      <c r="GZR1434" s="347"/>
      <c r="GZS1434" s="347"/>
      <c r="GZT1434" s="347"/>
      <c r="GZU1434" s="347"/>
      <c r="GZV1434" s="347"/>
      <c r="GZW1434" s="347"/>
      <c r="GZX1434" s="347"/>
      <c r="GZY1434" s="347"/>
      <c r="GZZ1434" s="347"/>
      <c r="HAA1434" s="347"/>
      <c r="HAB1434" s="347"/>
      <c r="HAC1434" s="347"/>
      <c r="HAD1434" s="347"/>
      <c r="HAE1434" s="347"/>
      <c r="HAF1434" s="347"/>
      <c r="HAG1434" s="347"/>
      <c r="HAH1434" s="347"/>
      <c r="HAI1434" s="347"/>
      <c r="HAJ1434" s="347"/>
      <c r="HAK1434" s="347"/>
      <c r="HAL1434" s="347"/>
      <c r="HAM1434" s="347"/>
      <c r="HAN1434" s="347"/>
      <c r="HAO1434" s="347"/>
      <c r="HAP1434" s="347"/>
      <c r="HAQ1434" s="347"/>
      <c r="HAR1434" s="347"/>
      <c r="HAS1434" s="347"/>
      <c r="HAT1434" s="347"/>
      <c r="HAU1434" s="347"/>
      <c r="HAV1434" s="347"/>
      <c r="HAW1434" s="347"/>
      <c r="HAX1434" s="347"/>
      <c r="HAY1434" s="347"/>
      <c r="HAZ1434" s="347"/>
      <c r="HBA1434" s="347"/>
      <c r="HBB1434" s="347"/>
      <c r="HBC1434" s="347"/>
      <c r="HBD1434" s="347"/>
      <c r="HBE1434" s="347"/>
      <c r="HBF1434" s="347"/>
      <c r="HBG1434" s="347"/>
      <c r="HBH1434" s="347"/>
      <c r="HBI1434" s="347"/>
      <c r="HBJ1434" s="347"/>
      <c r="HBK1434" s="347"/>
      <c r="HBL1434" s="347"/>
      <c r="HBM1434" s="347"/>
      <c r="HBN1434" s="347"/>
      <c r="HBO1434" s="347"/>
      <c r="HBP1434" s="347"/>
      <c r="HBQ1434" s="347"/>
      <c r="HBR1434" s="347"/>
      <c r="HBS1434" s="347"/>
      <c r="HBT1434" s="347"/>
      <c r="HBU1434" s="347"/>
      <c r="HBV1434" s="347"/>
      <c r="HBW1434" s="347"/>
      <c r="HBX1434" s="347"/>
      <c r="HBY1434" s="347"/>
      <c r="HBZ1434" s="347"/>
      <c r="HCA1434" s="347"/>
      <c r="HCB1434" s="347"/>
      <c r="HCC1434" s="347"/>
      <c r="HCD1434" s="347"/>
      <c r="HCE1434" s="347"/>
      <c r="HCF1434" s="347"/>
      <c r="HCG1434" s="347"/>
      <c r="HCH1434" s="347"/>
      <c r="HCI1434" s="347"/>
      <c r="HCJ1434" s="347"/>
      <c r="HCK1434" s="347"/>
      <c r="HCL1434" s="347"/>
      <c r="HCM1434" s="347"/>
      <c r="HCN1434" s="347"/>
      <c r="HCO1434" s="347"/>
      <c r="HCP1434" s="347"/>
      <c r="HCQ1434" s="347"/>
      <c r="HCR1434" s="347"/>
      <c r="HCS1434" s="347"/>
      <c r="HCT1434" s="347"/>
      <c r="HCU1434" s="347"/>
      <c r="HCV1434" s="347"/>
      <c r="HCW1434" s="347"/>
      <c r="HCX1434" s="347"/>
      <c r="HCY1434" s="347"/>
      <c r="HCZ1434" s="347"/>
      <c r="HDA1434" s="347"/>
      <c r="HDB1434" s="347"/>
      <c r="HDC1434" s="347"/>
      <c r="HDD1434" s="347"/>
      <c r="HDE1434" s="347"/>
      <c r="HDF1434" s="347"/>
      <c r="HDG1434" s="347"/>
      <c r="HDH1434" s="347"/>
      <c r="HDI1434" s="347"/>
      <c r="HDJ1434" s="347"/>
      <c r="HDK1434" s="347"/>
      <c r="HDL1434" s="347"/>
      <c r="HDM1434" s="347"/>
      <c r="HDN1434" s="347"/>
      <c r="HDO1434" s="347"/>
      <c r="HDP1434" s="347"/>
      <c r="HDQ1434" s="347"/>
      <c r="HDR1434" s="347"/>
      <c r="HDS1434" s="347"/>
      <c r="HDT1434" s="347"/>
      <c r="HDU1434" s="347"/>
      <c r="HDV1434" s="347"/>
      <c r="HDW1434" s="347"/>
      <c r="HDX1434" s="347"/>
      <c r="HDY1434" s="347"/>
      <c r="HDZ1434" s="347"/>
      <c r="HEA1434" s="347"/>
      <c r="HEB1434" s="347"/>
      <c r="HEC1434" s="347"/>
      <c r="HED1434" s="347"/>
      <c r="HEE1434" s="347"/>
      <c r="HEF1434" s="347"/>
      <c r="HEG1434" s="347"/>
      <c r="HEH1434" s="347"/>
      <c r="HEI1434" s="347"/>
      <c r="HEJ1434" s="347"/>
      <c r="HEK1434" s="347"/>
      <c r="HEL1434" s="347"/>
      <c r="HEM1434" s="347"/>
      <c r="HEN1434" s="347"/>
      <c r="HEO1434" s="347"/>
      <c r="HEP1434" s="347"/>
      <c r="HEQ1434" s="347"/>
      <c r="HER1434" s="347"/>
      <c r="HES1434" s="347"/>
      <c r="HET1434" s="347"/>
      <c r="HEU1434" s="347"/>
      <c r="HEV1434" s="347"/>
      <c r="HEW1434" s="347"/>
      <c r="HEX1434" s="347"/>
      <c r="HEY1434" s="347"/>
      <c r="HEZ1434" s="347"/>
      <c r="HFA1434" s="347"/>
      <c r="HFB1434" s="347"/>
      <c r="HFC1434" s="347"/>
      <c r="HFD1434" s="347"/>
      <c r="HFE1434" s="347"/>
      <c r="HFF1434" s="347"/>
      <c r="HFG1434" s="347"/>
      <c r="HFH1434" s="347"/>
      <c r="HFI1434" s="347"/>
      <c r="HFJ1434" s="347"/>
      <c r="HFK1434" s="347"/>
      <c r="HFL1434" s="347"/>
      <c r="HFM1434" s="347"/>
      <c r="HFN1434" s="347"/>
      <c r="HFO1434" s="347"/>
      <c r="HFP1434" s="347"/>
      <c r="HFQ1434" s="347"/>
      <c r="HFR1434" s="347"/>
      <c r="HFS1434" s="347"/>
      <c r="HFT1434" s="347"/>
      <c r="HFU1434" s="347"/>
      <c r="HFV1434" s="347"/>
      <c r="HFW1434" s="347"/>
      <c r="HFX1434" s="347"/>
      <c r="HFY1434" s="347"/>
      <c r="HFZ1434" s="347"/>
      <c r="HGA1434" s="347"/>
      <c r="HGB1434" s="347"/>
      <c r="HGC1434" s="347"/>
      <c r="HGD1434" s="347"/>
      <c r="HGE1434" s="347"/>
      <c r="HGF1434" s="347"/>
      <c r="HGG1434" s="347"/>
      <c r="HGH1434" s="347"/>
      <c r="HGI1434" s="347"/>
      <c r="HGJ1434" s="347"/>
      <c r="HGK1434" s="347"/>
      <c r="HGL1434" s="347"/>
      <c r="HGM1434" s="347"/>
      <c r="HGN1434" s="347"/>
      <c r="HGO1434" s="347"/>
      <c r="HGP1434" s="347"/>
      <c r="HGQ1434" s="347"/>
      <c r="HGR1434" s="347"/>
      <c r="HGS1434" s="347"/>
      <c r="HGT1434" s="347"/>
      <c r="HGU1434" s="347"/>
      <c r="HGV1434" s="347"/>
      <c r="HGW1434" s="347"/>
      <c r="HGX1434" s="347"/>
      <c r="HGY1434" s="347"/>
      <c r="HGZ1434" s="347"/>
      <c r="HHA1434" s="347"/>
      <c r="HHB1434" s="347"/>
      <c r="HHC1434" s="347"/>
      <c r="HHD1434" s="347"/>
      <c r="HHE1434" s="347"/>
      <c r="HHF1434" s="347"/>
      <c r="HHG1434" s="347"/>
      <c r="HHH1434" s="347"/>
      <c r="HHI1434" s="347"/>
      <c r="HHJ1434" s="347"/>
      <c r="HHK1434" s="347"/>
      <c r="HHL1434" s="347"/>
      <c r="HHM1434" s="347"/>
      <c r="HHN1434" s="347"/>
      <c r="HHO1434" s="347"/>
      <c r="HHP1434" s="347"/>
      <c r="HHQ1434" s="347"/>
      <c r="HHR1434" s="347"/>
      <c r="HHS1434" s="347"/>
      <c r="HHT1434" s="347"/>
      <c r="HHU1434" s="347"/>
      <c r="HHV1434" s="347"/>
      <c r="HHW1434" s="347"/>
      <c r="HHX1434" s="347"/>
      <c r="HHY1434" s="347"/>
      <c r="HHZ1434" s="347"/>
      <c r="HIA1434" s="347"/>
      <c r="HIB1434" s="347"/>
      <c r="HIC1434" s="347"/>
      <c r="HID1434" s="347"/>
      <c r="HIE1434" s="347"/>
      <c r="HIF1434" s="347"/>
      <c r="HIG1434" s="347"/>
      <c r="HIH1434" s="347"/>
      <c r="HII1434" s="347"/>
      <c r="HIJ1434" s="347"/>
      <c r="HIK1434" s="347"/>
      <c r="HIL1434" s="347"/>
      <c r="HIM1434" s="347"/>
      <c r="HIN1434" s="347"/>
      <c r="HIO1434" s="347"/>
      <c r="HIP1434" s="347"/>
      <c r="HIQ1434" s="347"/>
      <c r="HIR1434" s="347"/>
      <c r="HIS1434" s="347"/>
      <c r="HIT1434" s="347"/>
      <c r="HIU1434" s="347"/>
      <c r="HIV1434" s="347"/>
      <c r="HIW1434" s="347"/>
      <c r="HIX1434" s="347"/>
      <c r="HIY1434" s="347"/>
      <c r="HIZ1434" s="347"/>
      <c r="HJA1434" s="347"/>
      <c r="HJB1434" s="347"/>
      <c r="HJC1434" s="347"/>
      <c r="HJD1434" s="347"/>
      <c r="HJE1434" s="347"/>
      <c r="HJF1434" s="347"/>
      <c r="HJG1434" s="347"/>
      <c r="HJH1434" s="347"/>
      <c r="HJI1434" s="347"/>
      <c r="HJJ1434" s="347"/>
      <c r="HJK1434" s="347"/>
      <c r="HJL1434" s="347"/>
      <c r="HJM1434" s="347"/>
      <c r="HJN1434" s="347"/>
      <c r="HJO1434" s="347"/>
      <c r="HJP1434" s="347"/>
      <c r="HJQ1434" s="347"/>
      <c r="HJR1434" s="347"/>
      <c r="HJS1434" s="347"/>
      <c r="HJT1434" s="347"/>
      <c r="HJU1434" s="347"/>
      <c r="HJV1434" s="347"/>
      <c r="HJW1434" s="347"/>
      <c r="HJX1434" s="347"/>
      <c r="HJY1434" s="347"/>
      <c r="HJZ1434" s="347"/>
      <c r="HKA1434" s="347"/>
      <c r="HKB1434" s="347"/>
      <c r="HKC1434" s="347"/>
      <c r="HKD1434" s="347"/>
      <c r="HKE1434" s="347"/>
      <c r="HKF1434" s="347"/>
      <c r="HKG1434" s="347"/>
      <c r="HKH1434" s="347"/>
      <c r="HKI1434" s="347"/>
      <c r="HKJ1434" s="347"/>
      <c r="HKK1434" s="347"/>
      <c r="HKL1434" s="347"/>
      <c r="HKM1434" s="347"/>
      <c r="HKN1434" s="347"/>
      <c r="HKO1434" s="347"/>
      <c r="HKP1434" s="347"/>
      <c r="HKQ1434" s="347"/>
      <c r="HKR1434" s="347"/>
      <c r="HKS1434" s="347"/>
      <c r="HKT1434" s="347"/>
      <c r="HKU1434" s="347"/>
      <c r="HKV1434" s="347"/>
      <c r="HKW1434" s="347"/>
      <c r="HKX1434" s="347"/>
      <c r="HKY1434" s="347"/>
      <c r="HKZ1434" s="347"/>
      <c r="HLA1434" s="347"/>
      <c r="HLB1434" s="347"/>
      <c r="HLC1434" s="347"/>
      <c r="HLD1434" s="347"/>
      <c r="HLE1434" s="347"/>
      <c r="HLF1434" s="347"/>
      <c r="HLG1434" s="347"/>
      <c r="HLH1434" s="347"/>
      <c r="HLI1434" s="347"/>
      <c r="HLJ1434" s="347"/>
      <c r="HLK1434" s="347"/>
      <c r="HLL1434" s="347"/>
      <c r="HLM1434" s="347"/>
      <c r="HLN1434" s="347"/>
      <c r="HLO1434" s="347"/>
      <c r="HLP1434" s="347"/>
      <c r="HLQ1434" s="347"/>
      <c r="HLR1434" s="347"/>
      <c r="HLS1434" s="347"/>
      <c r="HLT1434" s="347"/>
      <c r="HLU1434" s="347"/>
      <c r="HLV1434" s="347"/>
      <c r="HLW1434" s="347"/>
      <c r="HLX1434" s="347"/>
      <c r="HLY1434" s="347"/>
      <c r="HLZ1434" s="347"/>
      <c r="HMA1434" s="347"/>
      <c r="HMB1434" s="347"/>
      <c r="HMC1434" s="347"/>
      <c r="HMD1434" s="347"/>
      <c r="HME1434" s="347"/>
      <c r="HMF1434" s="347"/>
      <c r="HMG1434" s="347"/>
      <c r="HMH1434" s="347"/>
      <c r="HMI1434" s="347"/>
      <c r="HMJ1434" s="347"/>
      <c r="HMK1434" s="347"/>
      <c r="HML1434" s="347"/>
      <c r="HMM1434" s="347"/>
      <c r="HMN1434" s="347"/>
      <c r="HMO1434" s="347"/>
      <c r="HMP1434" s="347"/>
      <c r="HMQ1434" s="347"/>
      <c r="HMR1434" s="347"/>
      <c r="HMS1434" s="347"/>
      <c r="HMT1434" s="347"/>
      <c r="HMU1434" s="347"/>
      <c r="HMV1434" s="347"/>
      <c r="HMW1434" s="347"/>
      <c r="HMX1434" s="347"/>
      <c r="HMY1434" s="347"/>
      <c r="HMZ1434" s="347"/>
      <c r="HNA1434" s="347"/>
      <c r="HNB1434" s="347"/>
      <c r="HNC1434" s="347"/>
      <c r="HND1434" s="347"/>
      <c r="HNE1434" s="347"/>
      <c r="HNF1434" s="347"/>
      <c r="HNG1434" s="347"/>
      <c r="HNH1434" s="347"/>
      <c r="HNI1434" s="347"/>
      <c r="HNJ1434" s="347"/>
      <c r="HNK1434" s="347"/>
      <c r="HNL1434" s="347"/>
      <c r="HNM1434" s="347"/>
      <c r="HNN1434" s="347"/>
      <c r="HNO1434" s="347"/>
      <c r="HNP1434" s="347"/>
      <c r="HNQ1434" s="347"/>
      <c r="HNR1434" s="347"/>
      <c r="HNS1434" s="347"/>
      <c r="HNT1434" s="347"/>
      <c r="HNU1434" s="347"/>
      <c r="HNV1434" s="347"/>
      <c r="HNW1434" s="347"/>
      <c r="HNX1434" s="347"/>
      <c r="HNY1434" s="347"/>
      <c r="HNZ1434" s="347"/>
      <c r="HOA1434" s="347"/>
      <c r="HOB1434" s="347"/>
      <c r="HOC1434" s="347"/>
      <c r="HOD1434" s="347"/>
      <c r="HOE1434" s="347"/>
      <c r="HOF1434" s="347"/>
      <c r="HOG1434" s="347"/>
      <c r="HOH1434" s="347"/>
      <c r="HOI1434" s="347"/>
      <c r="HOJ1434" s="347"/>
      <c r="HOK1434" s="347"/>
      <c r="HOL1434" s="347"/>
      <c r="HOM1434" s="347"/>
      <c r="HON1434" s="347"/>
      <c r="HOO1434" s="347"/>
      <c r="HOP1434" s="347"/>
      <c r="HOQ1434" s="347"/>
      <c r="HOR1434" s="347"/>
      <c r="HOS1434" s="347"/>
      <c r="HOT1434" s="347"/>
      <c r="HOU1434" s="347"/>
      <c r="HOV1434" s="347"/>
      <c r="HOW1434" s="347"/>
      <c r="HOX1434" s="347"/>
      <c r="HOY1434" s="347"/>
      <c r="HOZ1434" s="347"/>
      <c r="HPA1434" s="347"/>
      <c r="HPB1434" s="347"/>
      <c r="HPC1434" s="347"/>
      <c r="HPD1434" s="347"/>
      <c r="HPE1434" s="347"/>
      <c r="HPF1434" s="347"/>
      <c r="HPG1434" s="347"/>
      <c r="HPH1434" s="347"/>
      <c r="HPI1434" s="347"/>
      <c r="HPJ1434" s="347"/>
      <c r="HPK1434" s="347"/>
      <c r="HPL1434" s="347"/>
      <c r="HPM1434" s="347"/>
      <c r="HPN1434" s="347"/>
      <c r="HPO1434" s="347"/>
      <c r="HPP1434" s="347"/>
      <c r="HPQ1434" s="347"/>
      <c r="HPR1434" s="347"/>
      <c r="HPS1434" s="347"/>
      <c r="HPT1434" s="347"/>
      <c r="HPU1434" s="347"/>
      <c r="HPV1434" s="347"/>
      <c r="HPW1434" s="347"/>
      <c r="HPX1434" s="347"/>
      <c r="HPY1434" s="347"/>
      <c r="HPZ1434" s="347"/>
      <c r="HQA1434" s="347"/>
      <c r="HQB1434" s="347"/>
      <c r="HQC1434" s="347"/>
      <c r="HQD1434" s="347"/>
      <c r="HQE1434" s="347"/>
      <c r="HQF1434" s="347"/>
      <c r="HQG1434" s="347"/>
      <c r="HQH1434" s="347"/>
      <c r="HQI1434" s="347"/>
      <c r="HQJ1434" s="347"/>
      <c r="HQK1434" s="347"/>
      <c r="HQL1434" s="347"/>
      <c r="HQM1434" s="347"/>
      <c r="HQN1434" s="347"/>
      <c r="HQO1434" s="347"/>
      <c r="HQP1434" s="347"/>
      <c r="HQQ1434" s="347"/>
      <c r="HQR1434" s="347"/>
      <c r="HQS1434" s="347"/>
      <c r="HQT1434" s="347"/>
      <c r="HQU1434" s="347"/>
      <c r="HQV1434" s="347"/>
      <c r="HQW1434" s="347"/>
      <c r="HQX1434" s="347"/>
      <c r="HQY1434" s="347"/>
      <c r="HQZ1434" s="347"/>
      <c r="HRA1434" s="347"/>
      <c r="HRB1434" s="347"/>
      <c r="HRC1434" s="347"/>
      <c r="HRD1434" s="347"/>
      <c r="HRE1434" s="347"/>
      <c r="HRF1434" s="347"/>
      <c r="HRG1434" s="347"/>
      <c r="HRH1434" s="347"/>
      <c r="HRI1434" s="347"/>
      <c r="HRJ1434" s="347"/>
      <c r="HRK1434" s="347"/>
      <c r="HRL1434" s="347"/>
      <c r="HRM1434" s="347"/>
      <c r="HRN1434" s="347"/>
      <c r="HRO1434" s="347"/>
      <c r="HRP1434" s="347"/>
      <c r="HRQ1434" s="347"/>
      <c r="HRR1434" s="347"/>
      <c r="HRS1434" s="347"/>
      <c r="HRT1434" s="347"/>
      <c r="HRU1434" s="347"/>
      <c r="HRV1434" s="347"/>
      <c r="HRW1434" s="347"/>
      <c r="HRX1434" s="347"/>
      <c r="HRY1434" s="347"/>
      <c r="HRZ1434" s="347"/>
      <c r="HSA1434" s="347"/>
      <c r="HSB1434" s="347"/>
      <c r="HSC1434" s="347"/>
      <c r="HSD1434" s="347"/>
      <c r="HSE1434" s="347"/>
      <c r="HSF1434" s="347"/>
      <c r="HSG1434" s="347"/>
      <c r="HSH1434" s="347"/>
      <c r="HSI1434" s="347"/>
      <c r="HSJ1434" s="347"/>
      <c r="HSK1434" s="347"/>
      <c r="HSL1434" s="347"/>
      <c r="HSM1434" s="347"/>
      <c r="HSN1434" s="347"/>
      <c r="HSO1434" s="347"/>
      <c r="HSP1434" s="347"/>
      <c r="HSQ1434" s="347"/>
      <c r="HSR1434" s="347"/>
      <c r="HSS1434" s="347"/>
      <c r="HST1434" s="347"/>
      <c r="HSU1434" s="347"/>
      <c r="HSV1434" s="347"/>
      <c r="HSW1434" s="347"/>
      <c r="HSX1434" s="347"/>
      <c r="HSY1434" s="347"/>
      <c r="HSZ1434" s="347"/>
      <c r="HTA1434" s="347"/>
      <c r="HTB1434" s="347"/>
      <c r="HTC1434" s="347"/>
      <c r="HTD1434" s="347"/>
      <c r="HTE1434" s="347"/>
      <c r="HTF1434" s="347"/>
      <c r="HTG1434" s="347"/>
      <c r="HTH1434" s="347"/>
      <c r="HTI1434" s="347"/>
      <c r="HTJ1434" s="347"/>
      <c r="HTK1434" s="347"/>
      <c r="HTL1434" s="347"/>
      <c r="HTM1434" s="347"/>
      <c r="HTN1434" s="347"/>
      <c r="HTO1434" s="347"/>
      <c r="HTP1434" s="347"/>
      <c r="HTQ1434" s="347"/>
      <c r="HTR1434" s="347"/>
      <c r="HTS1434" s="347"/>
      <c r="HTT1434" s="347"/>
      <c r="HTU1434" s="347"/>
      <c r="HTV1434" s="347"/>
      <c r="HTW1434" s="347"/>
      <c r="HTX1434" s="347"/>
      <c r="HTY1434" s="347"/>
      <c r="HTZ1434" s="347"/>
      <c r="HUA1434" s="347"/>
      <c r="HUB1434" s="347"/>
      <c r="HUC1434" s="347"/>
      <c r="HUD1434" s="347"/>
      <c r="HUE1434" s="347"/>
      <c r="HUF1434" s="347"/>
      <c r="HUG1434" s="347"/>
      <c r="HUH1434" s="347"/>
      <c r="HUI1434" s="347"/>
      <c r="HUJ1434" s="347"/>
      <c r="HUK1434" s="347"/>
      <c r="HUL1434" s="347"/>
      <c r="HUM1434" s="347"/>
      <c r="HUN1434" s="347"/>
      <c r="HUO1434" s="347"/>
      <c r="HUP1434" s="347"/>
      <c r="HUQ1434" s="347"/>
      <c r="HUR1434" s="347"/>
      <c r="HUS1434" s="347"/>
      <c r="HUT1434" s="347"/>
      <c r="HUU1434" s="347"/>
      <c r="HUV1434" s="347"/>
      <c r="HUW1434" s="347"/>
      <c r="HUX1434" s="347"/>
      <c r="HUY1434" s="347"/>
      <c r="HUZ1434" s="347"/>
      <c r="HVA1434" s="347"/>
      <c r="HVB1434" s="347"/>
      <c r="HVC1434" s="347"/>
      <c r="HVD1434" s="347"/>
      <c r="HVE1434" s="347"/>
      <c r="HVF1434" s="347"/>
      <c r="HVG1434" s="347"/>
      <c r="HVH1434" s="347"/>
      <c r="HVI1434" s="347"/>
      <c r="HVJ1434" s="347"/>
      <c r="HVK1434" s="347"/>
      <c r="HVL1434" s="347"/>
      <c r="HVM1434" s="347"/>
      <c r="HVN1434" s="347"/>
      <c r="HVO1434" s="347"/>
      <c r="HVP1434" s="347"/>
      <c r="HVQ1434" s="347"/>
      <c r="HVR1434" s="347"/>
      <c r="HVS1434" s="347"/>
      <c r="HVT1434" s="347"/>
      <c r="HVU1434" s="347"/>
      <c r="HVV1434" s="347"/>
      <c r="HVW1434" s="347"/>
      <c r="HVX1434" s="347"/>
      <c r="HVY1434" s="347"/>
      <c r="HVZ1434" s="347"/>
      <c r="HWA1434" s="347"/>
      <c r="HWB1434" s="347"/>
      <c r="HWC1434" s="347"/>
      <c r="HWD1434" s="347"/>
      <c r="HWE1434" s="347"/>
      <c r="HWF1434" s="347"/>
      <c r="HWG1434" s="347"/>
      <c r="HWH1434" s="347"/>
      <c r="HWI1434" s="347"/>
      <c r="HWJ1434" s="347"/>
      <c r="HWK1434" s="347"/>
      <c r="HWL1434" s="347"/>
      <c r="HWM1434" s="347"/>
      <c r="HWN1434" s="347"/>
      <c r="HWO1434" s="347"/>
      <c r="HWP1434" s="347"/>
      <c r="HWQ1434" s="347"/>
      <c r="HWR1434" s="347"/>
      <c r="HWS1434" s="347"/>
      <c r="HWT1434" s="347"/>
      <c r="HWU1434" s="347"/>
      <c r="HWV1434" s="347"/>
      <c r="HWW1434" s="347"/>
      <c r="HWX1434" s="347"/>
      <c r="HWY1434" s="347"/>
      <c r="HWZ1434" s="347"/>
      <c r="HXA1434" s="347"/>
      <c r="HXB1434" s="347"/>
      <c r="HXC1434" s="347"/>
      <c r="HXD1434" s="347"/>
      <c r="HXE1434" s="347"/>
      <c r="HXF1434" s="347"/>
      <c r="HXG1434" s="347"/>
      <c r="HXH1434" s="347"/>
      <c r="HXI1434" s="347"/>
      <c r="HXJ1434" s="347"/>
      <c r="HXK1434" s="347"/>
      <c r="HXL1434" s="347"/>
      <c r="HXM1434" s="347"/>
      <c r="HXN1434" s="347"/>
      <c r="HXO1434" s="347"/>
      <c r="HXP1434" s="347"/>
      <c r="HXQ1434" s="347"/>
      <c r="HXR1434" s="347"/>
      <c r="HXS1434" s="347"/>
      <c r="HXT1434" s="347"/>
      <c r="HXU1434" s="347"/>
      <c r="HXV1434" s="347"/>
      <c r="HXW1434" s="347"/>
      <c r="HXX1434" s="347"/>
      <c r="HXY1434" s="347"/>
      <c r="HXZ1434" s="347"/>
      <c r="HYA1434" s="347"/>
      <c r="HYB1434" s="347"/>
      <c r="HYC1434" s="347"/>
      <c r="HYD1434" s="347"/>
      <c r="HYE1434" s="347"/>
      <c r="HYF1434" s="347"/>
      <c r="HYG1434" s="347"/>
      <c r="HYH1434" s="347"/>
      <c r="HYI1434" s="347"/>
      <c r="HYJ1434" s="347"/>
      <c r="HYK1434" s="347"/>
      <c r="HYL1434" s="347"/>
      <c r="HYM1434" s="347"/>
      <c r="HYN1434" s="347"/>
      <c r="HYO1434" s="347"/>
      <c r="HYP1434" s="347"/>
      <c r="HYQ1434" s="347"/>
      <c r="HYR1434" s="347"/>
      <c r="HYS1434" s="347"/>
      <c r="HYT1434" s="347"/>
      <c r="HYU1434" s="347"/>
      <c r="HYV1434" s="347"/>
      <c r="HYW1434" s="347"/>
      <c r="HYX1434" s="347"/>
      <c r="HYY1434" s="347"/>
      <c r="HYZ1434" s="347"/>
      <c r="HZA1434" s="347"/>
      <c r="HZB1434" s="347"/>
      <c r="HZC1434" s="347"/>
      <c r="HZD1434" s="347"/>
      <c r="HZE1434" s="347"/>
      <c r="HZF1434" s="347"/>
      <c r="HZG1434" s="347"/>
      <c r="HZH1434" s="347"/>
      <c r="HZI1434" s="347"/>
      <c r="HZJ1434" s="347"/>
      <c r="HZK1434" s="347"/>
      <c r="HZL1434" s="347"/>
      <c r="HZM1434" s="347"/>
      <c r="HZN1434" s="347"/>
      <c r="HZO1434" s="347"/>
      <c r="HZP1434" s="347"/>
      <c r="HZQ1434" s="347"/>
      <c r="HZR1434" s="347"/>
      <c r="HZS1434" s="347"/>
      <c r="HZT1434" s="347"/>
      <c r="HZU1434" s="347"/>
      <c r="HZV1434" s="347"/>
      <c r="HZW1434" s="347"/>
      <c r="HZX1434" s="347"/>
      <c r="HZY1434" s="347"/>
      <c r="HZZ1434" s="347"/>
      <c r="IAA1434" s="347"/>
      <c r="IAB1434" s="347"/>
      <c r="IAC1434" s="347"/>
      <c r="IAD1434" s="347"/>
      <c r="IAE1434" s="347"/>
      <c r="IAF1434" s="347"/>
      <c r="IAG1434" s="347"/>
      <c r="IAH1434" s="347"/>
      <c r="IAI1434" s="347"/>
      <c r="IAJ1434" s="347"/>
      <c r="IAK1434" s="347"/>
      <c r="IAL1434" s="347"/>
      <c r="IAM1434" s="347"/>
      <c r="IAN1434" s="347"/>
      <c r="IAO1434" s="347"/>
      <c r="IAP1434" s="347"/>
      <c r="IAQ1434" s="347"/>
      <c r="IAR1434" s="347"/>
      <c r="IAS1434" s="347"/>
      <c r="IAT1434" s="347"/>
      <c r="IAU1434" s="347"/>
      <c r="IAV1434" s="347"/>
      <c r="IAW1434" s="347"/>
      <c r="IAX1434" s="347"/>
      <c r="IAY1434" s="347"/>
      <c r="IAZ1434" s="347"/>
      <c r="IBA1434" s="347"/>
      <c r="IBB1434" s="347"/>
      <c r="IBC1434" s="347"/>
      <c r="IBD1434" s="347"/>
      <c r="IBE1434" s="347"/>
      <c r="IBF1434" s="347"/>
      <c r="IBG1434" s="347"/>
      <c r="IBH1434" s="347"/>
      <c r="IBI1434" s="347"/>
      <c r="IBJ1434" s="347"/>
      <c r="IBK1434" s="347"/>
      <c r="IBL1434" s="347"/>
      <c r="IBM1434" s="347"/>
      <c r="IBN1434" s="347"/>
      <c r="IBO1434" s="347"/>
      <c r="IBP1434" s="347"/>
      <c r="IBQ1434" s="347"/>
      <c r="IBR1434" s="347"/>
      <c r="IBS1434" s="347"/>
      <c r="IBT1434" s="347"/>
      <c r="IBU1434" s="347"/>
      <c r="IBV1434" s="347"/>
      <c r="IBW1434" s="347"/>
      <c r="IBX1434" s="347"/>
      <c r="IBY1434" s="347"/>
      <c r="IBZ1434" s="347"/>
      <c r="ICA1434" s="347"/>
      <c r="ICB1434" s="347"/>
      <c r="ICC1434" s="347"/>
      <c r="ICD1434" s="347"/>
      <c r="ICE1434" s="347"/>
      <c r="ICF1434" s="347"/>
      <c r="ICG1434" s="347"/>
      <c r="ICH1434" s="347"/>
      <c r="ICI1434" s="347"/>
      <c r="ICJ1434" s="347"/>
      <c r="ICK1434" s="347"/>
      <c r="ICL1434" s="347"/>
      <c r="ICM1434" s="347"/>
      <c r="ICN1434" s="347"/>
      <c r="ICO1434" s="347"/>
      <c r="ICP1434" s="347"/>
      <c r="ICQ1434" s="347"/>
      <c r="ICR1434" s="347"/>
      <c r="ICS1434" s="347"/>
      <c r="ICT1434" s="347"/>
      <c r="ICU1434" s="347"/>
      <c r="ICV1434" s="347"/>
      <c r="ICW1434" s="347"/>
      <c r="ICX1434" s="347"/>
      <c r="ICY1434" s="347"/>
      <c r="ICZ1434" s="347"/>
      <c r="IDA1434" s="347"/>
      <c r="IDB1434" s="347"/>
      <c r="IDC1434" s="347"/>
      <c r="IDD1434" s="347"/>
      <c r="IDE1434" s="347"/>
      <c r="IDF1434" s="347"/>
      <c r="IDG1434" s="347"/>
      <c r="IDH1434" s="347"/>
      <c r="IDI1434" s="347"/>
      <c r="IDJ1434" s="347"/>
      <c r="IDK1434" s="347"/>
      <c r="IDL1434" s="347"/>
      <c r="IDM1434" s="347"/>
      <c r="IDN1434" s="347"/>
      <c r="IDO1434" s="347"/>
      <c r="IDP1434" s="347"/>
      <c r="IDQ1434" s="347"/>
      <c r="IDR1434" s="347"/>
      <c r="IDS1434" s="347"/>
      <c r="IDT1434" s="347"/>
      <c r="IDU1434" s="347"/>
      <c r="IDV1434" s="347"/>
      <c r="IDW1434" s="347"/>
      <c r="IDX1434" s="347"/>
      <c r="IDY1434" s="347"/>
      <c r="IDZ1434" s="347"/>
      <c r="IEA1434" s="347"/>
      <c r="IEB1434" s="347"/>
      <c r="IEC1434" s="347"/>
      <c r="IED1434" s="347"/>
      <c r="IEE1434" s="347"/>
      <c r="IEF1434" s="347"/>
      <c r="IEG1434" s="347"/>
      <c r="IEH1434" s="347"/>
      <c r="IEI1434" s="347"/>
      <c r="IEJ1434" s="347"/>
      <c r="IEK1434" s="347"/>
      <c r="IEL1434" s="347"/>
      <c r="IEM1434" s="347"/>
      <c r="IEN1434" s="347"/>
      <c r="IEO1434" s="347"/>
      <c r="IEP1434" s="347"/>
      <c r="IEQ1434" s="347"/>
      <c r="IER1434" s="347"/>
      <c r="IES1434" s="347"/>
      <c r="IET1434" s="347"/>
      <c r="IEU1434" s="347"/>
      <c r="IEV1434" s="347"/>
      <c r="IEW1434" s="347"/>
      <c r="IEX1434" s="347"/>
      <c r="IEY1434" s="347"/>
      <c r="IEZ1434" s="347"/>
      <c r="IFA1434" s="347"/>
      <c r="IFB1434" s="347"/>
      <c r="IFC1434" s="347"/>
      <c r="IFD1434" s="347"/>
      <c r="IFE1434" s="347"/>
      <c r="IFF1434" s="347"/>
      <c r="IFG1434" s="347"/>
      <c r="IFH1434" s="347"/>
      <c r="IFI1434" s="347"/>
      <c r="IFJ1434" s="347"/>
      <c r="IFK1434" s="347"/>
      <c r="IFL1434" s="347"/>
      <c r="IFM1434" s="347"/>
      <c r="IFN1434" s="347"/>
      <c r="IFO1434" s="347"/>
      <c r="IFP1434" s="347"/>
      <c r="IFQ1434" s="347"/>
      <c r="IFR1434" s="347"/>
      <c r="IFS1434" s="347"/>
      <c r="IFT1434" s="347"/>
      <c r="IFU1434" s="347"/>
      <c r="IFV1434" s="347"/>
      <c r="IFW1434" s="347"/>
      <c r="IFX1434" s="347"/>
      <c r="IFY1434" s="347"/>
      <c r="IFZ1434" s="347"/>
      <c r="IGA1434" s="347"/>
      <c r="IGB1434" s="347"/>
      <c r="IGC1434" s="347"/>
      <c r="IGD1434" s="347"/>
      <c r="IGE1434" s="347"/>
      <c r="IGF1434" s="347"/>
      <c r="IGG1434" s="347"/>
      <c r="IGH1434" s="347"/>
      <c r="IGI1434" s="347"/>
      <c r="IGJ1434" s="347"/>
      <c r="IGK1434" s="347"/>
      <c r="IGL1434" s="347"/>
      <c r="IGM1434" s="347"/>
      <c r="IGN1434" s="347"/>
      <c r="IGO1434" s="347"/>
      <c r="IGP1434" s="347"/>
      <c r="IGQ1434" s="347"/>
      <c r="IGR1434" s="347"/>
      <c r="IGS1434" s="347"/>
      <c r="IGT1434" s="347"/>
      <c r="IGU1434" s="347"/>
      <c r="IGV1434" s="347"/>
      <c r="IGW1434" s="347"/>
      <c r="IGX1434" s="347"/>
      <c r="IGY1434" s="347"/>
      <c r="IGZ1434" s="347"/>
      <c r="IHA1434" s="347"/>
      <c r="IHB1434" s="347"/>
      <c r="IHC1434" s="347"/>
      <c r="IHD1434" s="347"/>
      <c r="IHE1434" s="347"/>
      <c r="IHF1434" s="347"/>
      <c r="IHG1434" s="347"/>
      <c r="IHH1434" s="347"/>
      <c r="IHI1434" s="347"/>
      <c r="IHJ1434" s="347"/>
      <c r="IHK1434" s="347"/>
      <c r="IHL1434" s="347"/>
      <c r="IHM1434" s="347"/>
      <c r="IHN1434" s="347"/>
      <c r="IHO1434" s="347"/>
      <c r="IHP1434" s="347"/>
      <c r="IHQ1434" s="347"/>
      <c r="IHR1434" s="347"/>
      <c r="IHS1434" s="347"/>
      <c r="IHT1434" s="347"/>
      <c r="IHU1434" s="347"/>
      <c r="IHV1434" s="347"/>
      <c r="IHW1434" s="347"/>
      <c r="IHX1434" s="347"/>
      <c r="IHY1434" s="347"/>
      <c r="IHZ1434" s="347"/>
      <c r="IIA1434" s="347"/>
      <c r="IIB1434" s="347"/>
      <c r="IIC1434" s="347"/>
      <c r="IID1434" s="347"/>
      <c r="IIE1434" s="347"/>
      <c r="IIF1434" s="347"/>
      <c r="IIG1434" s="347"/>
      <c r="IIH1434" s="347"/>
      <c r="III1434" s="347"/>
      <c r="IIJ1434" s="347"/>
      <c r="IIK1434" s="347"/>
      <c r="IIL1434" s="347"/>
      <c r="IIM1434" s="347"/>
      <c r="IIN1434" s="347"/>
      <c r="IIO1434" s="347"/>
      <c r="IIP1434" s="347"/>
      <c r="IIQ1434" s="347"/>
      <c r="IIR1434" s="347"/>
      <c r="IIS1434" s="347"/>
      <c r="IIT1434" s="347"/>
      <c r="IIU1434" s="347"/>
      <c r="IIV1434" s="347"/>
      <c r="IIW1434" s="347"/>
      <c r="IIX1434" s="347"/>
      <c r="IIY1434" s="347"/>
      <c r="IIZ1434" s="347"/>
      <c r="IJA1434" s="347"/>
      <c r="IJB1434" s="347"/>
      <c r="IJC1434" s="347"/>
      <c r="IJD1434" s="347"/>
      <c r="IJE1434" s="347"/>
      <c r="IJF1434" s="347"/>
      <c r="IJG1434" s="347"/>
      <c r="IJH1434" s="347"/>
      <c r="IJI1434" s="347"/>
      <c r="IJJ1434" s="347"/>
      <c r="IJK1434" s="347"/>
      <c r="IJL1434" s="347"/>
      <c r="IJM1434" s="347"/>
      <c r="IJN1434" s="347"/>
      <c r="IJO1434" s="347"/>
      <c r="IJP1434" s="347"/>
      <c r="IJQ1434" s="347"/>
      <c r="IJR1434" s="347"/>
      <c r="IJS1434" s="347"/>
      <c r="IJT1434" s="347"/>
      <c r="IJU1434" s="347"/>
      <c r="IJV1434" s="347"/>
      <c r="IJW1434" s="347"/>
      <c r="IJX1434" s="347"/>
      <c r="IJY1434" s="347"/>
      <c r="IJZ1434" s="347"/>
      <c r="IKA1434" s="347"/>
      <c r="IKB1434" s="347"/>
      <c r="IKC1434" s="347"/>
      <c r="IKD1434" s="347"/>
      <c r="IKE1434" s="347"/>
      <c r="IKF1434" s="347"/>
      <c r="IKG1434" s="347"/>
      <c r="IKH1434" s="347"/>
      <c r="IKI1434" s="347"/>
      <c r="IKJ1434" s="347"/>
      <c r="IKK1434" s="347"/>
      <c r="IKL1434" s="347"/>
      <c r="IKM1434" s="347"/>
      <c r="IKN1434" s="347"/>
      <c r="IKO1434" s="347"/>
      <c r="IKP1434" s="347"/>
      <c r="IKQ1434" s="347"/>
      <c r="IKR1434" s="347"/>
      <c r="IKS1434" s="347"/>
      <c r="IKT1434" s="347"/>
      <c r="IKU1434" s="347"/>
      <c r="IKV1434" s="347"/>
      <c r="IKW1434" s="347"/>
      <c r="IKX1434" s="347"/>
      <c r="IKY1434" s="347"/>
      <c r="IKZ1434" s="347"/>
      <c r="ILA1434" s="347"/>
      <c r="ILB1434" s="347"/>
      <c r="ILC1434" s="347"/>
      <c r="ILD1434" s="347"/>
      <c r="ILE1434" s="347"/>
      <c r="ILF1434" s="347"/>
      <c r="ILG1434" s="347"/>
      <c r="ILH1434" s="347"/>
      <c r="ILI1434" s="347"/>
      <c r="ILJ1434" s="347"/>
      <c r="ILK1434" s="347"/>
      <c r="ILL1434" s="347"/>
      <c r="ILM1434" s="347"/>
      <c r="ILN1434" s="347"/>
      <c r="ILO1434" s="347"/>
      <c r="ILP1434" s="347"/>
      <c r="ILQ1434" s="347"/>
      <c r="ILR1434" s="347"/>
      <c r="ILS1434" s="347"/>
      <c r="ILT1434" s="347"/>
      <c r="ILU1434" s="347"/>
      <c r="ILV1434" s="347"/>
      <c r="ILW1434" s="347"/>
      <c r="ILX1434" s="347"/>
      <c r="ILY1434" s="347"/>
      <c r="ILZ1434" s="347"/>
      <c r="IMA1434" s="347"/>
      <c r="IMB1434" s="347"/>
      <c r="IMC1434" s="347"/>
      <c r="IMD1434" s="347"/>
      <c r="IME1434" s="347"/>
      <c r="IMF1434" s="347"/>
      <c r="IMG1434" s="347"/>
      <c r="IMH1434" s="347"/>
      <c r="IMI1434" s="347"/>
      <c r="IMJ1434" s="347"/>
      <c r="IMK1434" s="347"/>
      <c r="IML1434" s="347"/>
      <c r="IMM1434" s="347"/>
      <c r="IMN1434" s="347"/>
      <c r="IMO1434" s="347"/>
      <c r="IMP1434" s="347"/>
      <c r="IMQ1434" s="347"/>
      <c r="IMR1434" s="347"/>
      <c r="IMS1434" s="347"/>
      <c r="IMT1434" s="347"/>
      <c r="IMU1434" s="347"/>
      <c r="IMV1434" s="347"/>
      <c r="IMW1434" s="347"/>
      <c r="IMX1434" s="347"/>
      <c r="IMY1434" s="347"/>
      <c r="IMZ1434" s="347"/>
      <c r="INA1434" s="347"/>
      <c r="INB1434" s="347"/>
      <c r="INC1434" s="347"/>
      <c r="IND1434" s="347"/>
      <c r="INE1434" s="347"/>
      <c r="INF1434" s="347"/>
      <c r="ING1434" s="347"/>
      <c r="INH1434" s="347"/>
      <c r="INI1434" s="347"/>
      <c r="INJ1434" s="347"/>
      <c r="INK1434" s="347"/>
      <c r="INL1434" s="347"/>
      <c r="INM1434" s="347"/>
      <c r="INN1434" s="347"/>
      <c r="INO1434" s="347"/>
      <c r="INP1434" s="347"/>
      <c r="INQ1434" s="347"/>
      <c r="INR1434" s="347"/>
      <c r="INS1434" s="347"/>
      <c r="INT1434" s="347"/>
      <c r="INU1434" s="347"/>
      <c r="INV1434" s="347"/>
      <c r="INW1434" s="347"/>
      <c r="INX1434" s="347"/>
      <c r="INY1434" s="347"/>
      <c r="INZ1434" s="347"/>
      <c r="IOA1434" s="347"/>
      <c r="IOB1434" s="347"/>
      <c r="IOC1434" s="347"/>
      <c r="IOD1434" s="347"/>
      <c r="IOE1434" s="347"/>
      <c r="IOF1434" s="347"/>
      <c r="IOG1434" s="347"/>
      <c r="IOH1434" s="347"/>
      <c r="IOI1434" s="347"/>
      <c r="IOJ1434" s="347"/>
      <c r="IOK1434" s="347"/>
      <c r="IOL1434" s="347"/>
      <c r="IOM1434" s="347"/>
      <c r="ION1434" s="347"/>
      <c r="IOO1434" s="347"/>
      <c r="IOP1434" s="347"/>
      <c r="IOQ1434" s="347"/>
      <c r="IOR1434" s="347"/>
      <c r="IOS1434" s="347"/>
      <c r="IOT1434" s="347"/>
      <c r="IOU1434" s="347"/>
      <c r="IOV1434" s="347"/>
      <c r="IOW1434" s="347"/>
      <c r="IOX1434" s="347"/>
      <c r="IOY1434" s="347"/>
      <c r="IOZ1434" s="347"/>
      <c r="IPA1434" s="347"/>
      <c r="IPB1434" s="347"/>
      <c r="IPC1434" s="347"/>
      <c r="IPD1434" s="347"/>
      <c r="IPE1434" s="347"/>
      <c r="IPF1434" s="347"/>
      <c r="IPG1434" s="347"/>
      <c r="IPH1434" s="347"/>
      <c r="IPI1434" s="347"/>
      <c r="IPJ1434" s="347"/>
      <c r="IPK1434" s="347"/>
      <c r="IPL1434" s="347"/>
      <c r="IPM1434" s="347"/>
      <c r="IPN1434" s="347"/>
      <c r="IPO1434" s="347"/>
      <c r="IPP1434" s="347"/>
      <c r="IPQ1434" s="347"/>
      <c r="IPR1434" s="347"/>
      <c r="IPS1434" s="347"/>
      <c r="IPT1434" s="347"/>
      <c r="IPU1434" s="347"/>
      <c r="IPV1434" s="347"/>
      <c r="IPW1434" s="347"/>
      <c r="IPX1434" s="347"/>
      <c r="IPY1434" s="347"/>
      <c r="IPZ1434" s="347"/>
      <c r="IQA1434" s="347"/>
      <c r="IQB1434" s="347"/>
      <c r="IQC1434" s="347"/>
      <c r="IQD1434" s="347"/>
      <c r="IQE1434" s="347"/>
      <c r="IQF1434" s="347"/>
      <c r="IQG1434" s="347"/>
      <c r="IQH1434" s="347"/>
      <c r="IQI1434" s="347"/>
      <c r="IQJ1434" s="347"/>
      <c r="IQK1434" s="347"/>
      <c r="IQL1434" s="347"/>
      <c r="IQM1434" s="347"/>
      <c r="IQN1434" s="347"/>
      <c r="IQO1434" s="347"/>
      <c r="IQP1434" s="347"/>
      <c r="IQQ1434" s="347"/>
      <c r="IQR1434" s="347"/>
      <c r="IQS1434" s="347"/>
      <c r="IQT1434" s="347"/>
      <c r="IQU1434" s="347"/>
      <c r="IQV1434" s="347"/>
      <c r="IQW1434" s="347"/>
      <c r="IQX1434" s="347"/>
      <c r="IQY1434" s="347"/>
      <c r="IQZ1434" s="347"/>
      <c r="IRA1434" s="347"/>
      <c r="IRB1434" s="347"/>
      <c r="IRC1434" s="347"/>
      <c r="IRD1434" s="347"/>
      <c r="IRE1434" s="347"/>
      <c r="IRF1434" s="347"/>
      <c r="IRG1434" s="347"/>
      <c r="IRH1434" s="347"/>
      <c r="IRI1434" s="347"/>
      <c r="IRJ1434" s="347"/>
      <c r="IRK1434" s="347"/>
      <c r="IRL1434" s="347"/>
      <c r="IRM1434" s="347"/>
      <c r="IRN1434" s="347"/>
      <c r="IRO1434" s="347"/>
      <c r="IRP1434" s="347"/>
      <c r="IRQ1434" s="347"/>
      <c r="IRR1434" s="347"/>
      <c r="IRS1434" s="347"/>
      <c r="IRT1434" s="347"/>
      <c r="IRU1434" s="347"/>
      <c r="IRV1434" s="347"/>
      <c r="IRW1434" s="347"/>
      <c r="IRX1434" s="347"/>
      <c r="IRY1434" s="347"/>
      <c r="IRZ1434" s="347"/>
      <c r="ISA1434" s="347"/>
      <c r="ISB1434" s="347"/>
      <c r="ISC1434" s="347"/>
      <c r="ISD1434" s="347"/>
      <c r="ISE1434" s="347"/>
      <c r="ISF1434" s="347"/>
      <c r="ISG1434" s="347"/>
      <c r="ISH1434" s="347"/>
      <c r="ISI1434" s="347"/>
      <c r="ISJ1434" s="347"/>
      <c r="ISK1434" s="347"/>
      <c r="ISL1434" s="347"/>
      <c r="ISM1434" s="347"/>
      <c r="ISN1434" s="347"/>
      <c r="ISO1434" s="347"/>
      <c r="ISP1434" s="347"/>
      <c r="ISQ1434" s="347"/>
      <c r="ISR1434" s="347"/>
      <c r="ISS1434" s="347"/>
      <c r="IST1434" s="347"/>
      <c r="ISU1434" s="347"/>
      <c r="ISV1434" s="347"/>
      <c r="ISW1434" s="347"/>
      <c r="ISX1434" s="347"/>
      <c r="ISY1434" s="347"/>
      <c r="ISZ1434" s="347"/>
      <c r="ITA1434" s="347"/>
      <c r="ITB1434" s="347"/>
      <c r="ITC1434" s="347"/>
      <c r="ITD1434" s="347"/>
      <c r="ITE1434" s="347"/>
      <c r="ITF1434" s="347"/>
      <c r="ITG1434" s="347"/>
      <c r="ITH1434" s="347"/>
      <c r="ITI1434" s="347"/>
      <c r="ITJ1434" s="347"/>
      <c r="ITK1434" s="347"/>
      <c r="ITL1434" s="347"/>
      <c r="ITM1434" s="347"/>
      <c r="ITN1434" s="347"/>
      <c r="ITO1434" s="347"/>
      <c r="ITP1434" s="347"/>
      <c r="ITQ1434" s="347"/>
      <c r="ITR1434" s="347"/>
      <c r="ITS1434" s="347"/>
      <c r="ITT1434" s="347"/>
      <c r="ITU1434" s="347"/>
      <c r="ITV1434" s="347"/>
      <c r="ITW1434" s="347"/>
      <c r="ITX1434" s="347"/>
      <c r="ITY1434" s="347"/>
      <c r="ITZ1434" s="347"/>
      <c r="IUA1434" s="347"/>
      <c r="IUB1434" s="347"/>
      <c r="IUC1434" s="347"/>
      <c r="IUD1434" s="347"/>
      <c r="IUE1434" s="347"/>
      <c r="IUF1434" s="347"/>
      <c r="IUG1434" s="347"/>
      <c r="IUH1434" s="347"/>
      <c r="IUI1434" s="347"/>
      <c r="IUJ1434" s="347"/>
      <c r="IUK1434" s="347"/>
      <c r="IUL1434" s="347"/>
      <c r="IUM1434" s="347"/>
      <c r="IUN1434" s="347"/>
      <c r="IUO1434" s="347"/>
      <c r="IUP1434" s="347"/>
      <c r="IUQ1434" s="347"/>
      <c r="IUR1434" s="347"/>
      <c r="IUS1434" s="347"/>
      <c r="IUT1434" s="347"/>
      <c r="IUU1434" s="347"/>
      <c r="IUV1434" s="347"/>
      <c r="IUW1434" s="347"/>
      <c r="IUX1434" s="347"/>
      <c r="IUY1434" s="347"/>
      <c r="IUZ1434" s="347"/>
      <c r="IVA1434" s="347"/>
      <c r="IVB1434" s="347"/>
      <c r="IVC1434" s="347"/>
      <c r="IVD1434" s="347"/>
      <c r="IVE1434" s="347"/>
      <c r="IVF1434" s="347"/>
      <c r="IVG1434" s="347"/>
      <c r="IVH1434" s="347"/>
      <c r="IVI1434" s="347"/>
      <c r="IVJ1434" s="347"/>
      <c r="IVK1434" s="347"/>
      <c r="IVL1434" s="347"/>
      <c r="IVM1434" s="347"/>
      <c r="IVN1434" s="347"/>
      <c r="IVO1434" s="347"/>
      <c r="IVP1434" s="347"/>
      <c r="IVQ1434" s="347"/>
      <c r="IVR1434" s="347"/>
      <c r="IVS1434" s="347"/>
      <c r="IVT1434" s="347"/>
      <c r="IVU1434" s="347"/>
      <c r="IVV1434" s="347"/>
      <c r="IVW1434" s="347"/>
      <c r="IVX1434" s="347"/>
      <c r="IVY1434" s="347"/>
      <c r="IVZ1434" s="347"/>
      <c r="IWA1434" s="347"/>
      <c r="IWB1434" s="347"/>
      <c r="IWC1434" s="347"/>
      <c r="IWD1434" s="347"/>
      <c r="IWE1434" s="347"/>
      <c r="IWF1434" s="347"/>
      <c r="IWG1434" s="347"/>
      <c r="IWH1434" s="347"/>
      <c r="IWI1434" s="347"/>
      <c r="IWJ1434" s="347"/>
      <c r="IWK1434" s="347"/>
      <c r="IWL1434" s="347"/>
      <c r="IWM1434" s="347"/>
      <c r="IWN1434" s="347"/>
      <c r="IWO1434" s="347"/>
      <c r="IWP1434" s="347"/>
      <c r="IWQ1434" s="347"/>
      <c r="IWR1434" s="347"/>
      <c r="IWS1434" s="347"/>
      <c r="IWT1434" s="347"/>
      <c r="IWU1434" s="347"/>
      <c r="IWV1434" s="347"/>
      <c r="IWW1434" s="347"/>
      <c r="IWX1434" s="347"/>
      <c r="IWY1434" s="347"/>
      <c r="IWZ1434" s="347"/>
      <c r="IXA1434" s="347"/>
      <c r="IXB1434" s="347"/>
      <c r="IXC1434" s="347"/>
      <c r="IXD1434" s="347"/>
      <c r="IXE1434" s="347"/>
      <c r="IXF1434" s="347"/>
      <c r="IXG1434" s="347"/>
      <c r="IXH1434" s="347"/>
      <c r="IXI1434" s="347"/>
      <c r="IXJ1434" s="347"/>
      <c r="IXK1434" s="347"/>
      <c r="IXL1434" s="347"/>
      <c r="IXM1434" s="347"/>
      <c r="IXN1434" s="347"/>
      <c r="IXO1434" s="347"/>
      <c r="IXP1434" s="347"/>
      <c r="IXQ1434" s="347"/>
      <c r="IXR1434" s="347"/>
      <c r="IXS1434" s="347"/>
      <c r="IXT1434" s="347"/>
      <c r="IXU1434" s="347"/>
      <c r="IXV1434" s="347"/>
      <c r="IXW1434" s="347"/>
      <c r="IXX1434" s="347"/>
      <c r="IXY1434" s="347"/>
      <c r="IXZ1434" s="347"/>
      <c r="IYA1434" s="347"/>
      <c r="IYB1434" s="347"/>
      <c r="IYC1434" s="347"/>
      <c r="IYD1434" s="347"/>
      <c r="IYE1434" s="347"/>
      <c r="IYF1434" s="347"/>
      <c r="IYG1434" s="347"/>
      <c r="IYH1434" s="347"/>
      <c r="IYI1434" s="347"/>
      <c r="IYJ1434" s="347"/>
      <c r="IYK1434" s="347"/>
      <c r="IYL1434" s="347"/>
      <c r="IYM1434" s="347"/>
      <c r="IYN1434" s="347"/>
      <c r="IYO1434" s="347"/>
      <c r="IYP1434" s="347"/>
      <c r="IYQ1434" s="347"/>
      <c r="IYR1434" s="347"/>
      <c r="IYS1434" s="347"/>
      <c r="IYT1434" s="347"/>
      <c r="IYU1434" s="347"/>
      <c r="IYV1434" s="347"/>
      <c r="IYW1434" s="347"/>
      <c r="IYX1434" s="347"/>
      <c r="IYY1434" s="347"/>
      <c r="IYZ1434" s="347"/>
      <c r="IZA1434" s="347"/>
      <c r="IZB1434" s="347"/>
      <c r="IZC1434" s="347"/>
      <c r="IZD1434" s="347"/>
      <c r="IZE1434" s="347"/>
      <c r="IZF1434" s="347"/>
      <c r="IZG1434" s="347"/>
      <c r="IZH1434" s="347"/>
      <c r="IZI1434" s="347"/>
      <c r="IZJ1434" s="347"/>
      <c r="IZK1434" s="347"/>
      <c r="IZL1434" s="347"/>
      <c r="IZM1434" s="347"/>
      <c r="IZN1434" s="347"/>
      <c r="IZO1434" s="347"/>
      <c r="IZP1434" s="347"/>
      <c r="IZQ1434" s="347"/>
      <c r="IZR1434" s="347"/>
      <c r="IZS1434" s="347"/>
      <c r="IZT1434" s="347"/>
      <c r="IZU1434" s="347"/>
      <c r="IZV1434" s="347"/>
      <c r="IZW1434" s="347"/>
      <c r="IZX1434" s="347"/>
      <c r="IZY1434" s="347"/>
      <c r="IZZ1434" s="347"/>
      <c r="JAA1434" s="347"/>
      <c r="JAB1434" s="347"/>
      <c r="JAC1434" s="347"/>
      <c r="JAD1434" s="347"/>
      <c r="JAE1434" s="347"/>
      <c r="JAF1434" s="347"/>
      <c r="JAG1434" s="347"/>
      <c r="JAH1434" s="347"/>
      <c r="JAI1434" s="347"/>
      <c r="JAJ1434" s="347"/>
      <c r="JAK1434" s="347"/>
      <c r="JAL1434" s="347"/>
      <c r="JAM1434" s="347"/>
      <c r="JAN1434" s="347"/>
      <c r="JAO1434" s="347"/>
      <c r="JAP1434" s="347"/>
      <c r="JAQ1434" s="347"/>
      <c r="JAR1434" s="347"/>
      <c r="JAS1434" s="347"/>
      <c r="JAT1434" s="347"/>
      <c r="JAU1434" s="347"/>
      <c r="JAV1434" s="347"/>
      <c r="JAW1434" s="347"/>
      <c r="JAX1434" s="347"/>
      <c r="JAY1434" s="347"/>
      <c r="JAZ1434" s="347"/>
      <c r="JBA1434" s="347"/>
      <c r="JBB1434" s="347"/>
      <c r="JBC1434" s="347"/>
      <c r="JBD1434" s="347"/>
      <c r="JBE1434" s="347"/>
      <c r="JBF1434" s="347"/>
      <c r="JBG1434" s="347"/>
      <c r="JBH1434" s="347"/>
      <c r="JBI1434" s="347"/>
      <c r="JBJ1434" s="347"/>
      <c r="JBK1434" s="347"/>
      <c r="JBL1434" s="347"/>
      <c r="JBM1434" s="347"/>
      <c r="JBN1434" s="347"/>
      <c r="JBO1434" s="347"/>
      <c r="JBP1434" s="347"/>
      <c r="JBQ1434" s="347"/>
      <c r="JBR1434" s="347"/>
      <c r="JBS1434" s="347"/>
      <c r="JBT1434" s="347"/>
      <c r="JBU1434" s="347"/>
      <c r="JBV1434" s="347"/>
      <c r="JBW1434" s="347"/>
      <c r="JBX1434" s="347"/>
      <c r="JBY1434" s="347"/>
      <c r="JBZ1434" s="347"/>
      <c r="JCA1434" s="347"/>
      <c r="JCB1434" s="347"/>
      <c r="JCC1434" s="347"/>
      <c r="JCD1434" s="347"/>
      <c r="JCE1434" s="347"/>
      <c r="JCF1434" s="347"/>
      <c r="JCG1434" s="347"/>
      <c r="JCH1434" s="347"/>
      <c r="JCI1434" s="347"/>
      <c r="JCJ1434" s="347"/>
      <c r="JCK1434" s="347"/>
      <c r="JCL1434" s="347"/>
      <c r="JCM1434" s="347"/>
      <c r="JCN1434" s="347"/>
      <c r="JCO1434" s="347"/>
      <c r="JCP1434" s="347"/>
      <c r="JCQ1434" s="347"/>
      <c r="JCR1434" s="347"/>
      <c r="JCS1434" s="347"/>
      <c r="JCT1434" s="347"/>
      <c r="JCU1434" s="347"/>
      <c r="JCV1434" s="347"/>
      <c r="JCW1434" s="347"/>
      <c r="JCX1434" s="347"/>
      <c r="JCY1434" s="347"/>
      <c r="JCZ1434" s="347"/>
      <c r="JDA1434" s="347"/>
      <c r="JDB1434" s="347"/>
      <c r="JDC1434" s="347"/>
      <c r="JDD1434" s="347"/>
      <c r="JDE1434" s="347"/>
      <c r="JDF1434" s="347"/>
      <c r="JDG1434" s="347"/>
      <c r="JDH1434" s="347"/>
      <c r="JDI1434" s="347"/>
      <c r="JDJ1434" s="347"/>
      <c r="JDK1434" s="347"/>
      <c r="JDL1434" s="347"/>
      <c r="JDM1434" s="347"/>
      <c r="JDN1434" s="347"/>
      <c r="JDO1434" s="347"/>
      <c r="JDP1434" s="347"/>
      <c r="JDQ1434" s="347"/>
      <c r="JDR1434" s="347"/>
      <c r="JDS1434" s="347"/>
      <c r="JDT1434" s="347"/>
      <c r="JDU1434" s="347"/>
      <c r="JDV1434" s="347"/>
      <c r="JDW1434" s="347"/>
      <c r="JDX1434" s="347"/>
      <c r="JDY1434" s="347"/>
      <c r="JDZ1434" s="347"/>
      <c r="JEA1434" s="347"/>
      <c r="JEB1434" s="347"/>
      <c r="JEC1434" s="347"/>
      <c r="JED1434" s="347"/>
      <c r="JEE1434" s="347"/>
      <c r="JEF1434" s="347"/>
      <c r="JEG1434" s="347"/>
      <c r="JEH1434" s="347"/>
      <c r="JEI1434" s="347"/>
      <c r="JEJ1434" s="347"/>
      <c r="JEK1434" s="347"/>
      <c r="JEL1434" s="347"/>
      <c r="JEM1434" s="347"/>
      <c r="JEN1434" s="347"/>
      <c r="JEO1434" s="347"/>
      <c r="JEP1434" s="347"/>
      <c r="JEQ1434" s="347"/>
      <c r="JER1434" s="347"/>
      <c r="JES1434" s="347"/>
      <c r="JET1434" s="347"/>
      <c r="JEU1434" s="347"/>
      <c r="JEV1434" s="347"/>
      <c r="JEW1434" s="347"/>
      <c r="JEX1434" s="347"/>
      <c r="JEY1434" s="347"/>
      <c r="JEZ1434" s="347"/>
      <c r="JFA1434" s="347"/>
      <c r="JFB1434" s="347"/>
      <c r="JFC1434" s="347"/>
      <c r="JFD1434" s="347"/>
      <c r="JFE1434" s="347"/>
      <c r="JFF1434" s="347"/>
      <c r="JFG1434" s="347"/>
      <c r="JFH1434" s="347"/>
      <c r="JFI1434" s="347"/>
      <c r="JFJ1434" s="347"/>
      <c r="JFK1434" s="347"/>
      <c r="JFL1434" s="347"/>
      <c r="JFM1434" s="347"/>
      <c r="JFN1434" s="347"/>
      <c r="JFO1434" s="347"/>
      <c r="JFP1434" s="347"/>
      <c r="JFQ1434" s="347"/>
      <c r="JFR1434" s="347"/>
      <c r="JFS1434" s="347"/>
      <c r="JFT1434" s="347"/>
      <c r="JFU1434" s="347"/>
      <c r="JFV1434" s="347"/>
      <c r="JFW1434" s="347"/>
      <c r="JFX1434" s="347"/>
      <c r="JFY1434" s="347"/>
      <c r="JFZ1434" s="347"/>
      <c r="JGA1434" s="347"/>
      <c r="JGB1434" s="347"/>
      <c r="JGC1434" s="347"/>
      <c r="JGD1434" s="347"/>
      <c r="JGE1434" s="347"/>
      <c r="JGF1434" s="347"/>
      <c r="JGG1434" s="347"/>
      <c r="JGH1434" s="347"/>
      <c r="JGI1434" s="347"/>
      <c r="JGJ1434" s="347"/>
      <c r="JGK1434" s="347"/>
      <c r="JGL1434" s="347"/>
      <c r="JGM1434" s="347"/>
      <c r="JGN1434" s="347"/>
      <c r="JGO1434" s="347"/>
      <c r="JGP1434" s="347"/>
      <c r="JGQ1434" s="347"/>
      <c r="JGR1434" s="347"/>
      <c r="JGS1434" s="347"/>
      <c r="JGT1434" s="347"/>
      <c r="JGU1434" s="347"/>
      <c r="JGV1434" s="347"/>
      <c r="JGW1434" s="347"/>
      <c r="JGX1434" s="347"/>
      <c r="JGY1434" s="347"/>
      <c r="JGZ1434" s="347"/>
      <c r="JHA1434" s="347"/>
      <c r="JHB1434" s="347"/>
      <c r="JHC1434" s="347"/>
      <c r="JHD1434" s="347"/>
      <c r="JHE1434" s="347"/>
      <c r="JHF1434" s="347"/>
      <c r="JHG1434" s="347"/>
      <c r="JHH1434" s="347"/>
      <c r="JHI1434" s="347"/>
      <c r="JHJ1434" s="347"/>
      <c r="JHK1434" s="347"/>
      <c r="JHL1434" s="347"/>
      <c r="JHM1434" s="347"/>
      <c r="JHN1434" s="347"/>
      <c r="JHO1434" s="347"/>
      <c r="JHP1434" s="347"/>
      <c r="JHQ1434" s="347"/>
      <c r="JHR1434" s="347"/>
      <c r="JHS1434" s="347"/>
      <c r="JHT1434" s="347"/>
      <c r="JHU1434" s="347"/>
      <c r="JHV1434" s="347"/>
      <c r="JHW1434" s="347"/>
      <c r="JHX1434" s="347"/>
      <c r="JHY1434" s="347"/>
      <c r="JHZ1434" s="347"/>
      <c r="JIA1434" s="347"/>
      <c r="JIB1434" s="347"/>
      <c r="JIC1434" s="347"/>
      <c r="JID1434" s="347"/>
      <c r="JIE1434" s="347"/>
      <c r="JIF1434" s="347"/>
      <c r="JIG1434" s="347"/>
      <c r="JIH1434" s="347"/>
      <c r="JII1434" s="347"/>
      <c r="JIJ1434" s="347"/>
      <c r="JIK1434" s="347"/>
      <c r="JIL1434" s="347"/>
      <c r="JIM1434" s="347"/>
      <c r="JIN1434" s="347"/>
      <c r="JIO1434" s="347"/>
      <c r="JIP1434" s="347"/>
      <c r="JIQ1434" s="347"/>
      <c r="JIR1434" s="347"/>
      <c r="JIS1434" s="347"/>
      <c r="JIT1434" s="347"/>
      <c r="JIU1434" s="347"/>
      <c r="JIV1434" s="347"/>
      <c r="JIW1434" s="347"/>
      <c r="JIX1434" s="347"/>
      <c r="JIY1434" s="347"/>
      <c r="JIZ1434" s="347"/>
      <c r="JJA1434" s="347"/>
      <c r="JJB1434" s="347"/>
      <c r="JJC1434" s="347"/>
      <c r="JJD1434" s="347"/>
      <c r="JJE1434" s="347"/>
      <c r="JJF1434" s="347"/>
      <c r="JJG1434" s="347"/>
      <c r="JJH1434" s="347"/>
      <c r="JJI1434" s="347"/>
      <c r="JJJ1434" s="347"/>
      <c r="JJK1434" s="347"/>
      <c r="JJL1434" s="347"/>
      <c r="JJM1434" s="347"/>
      <c r="JJN1434" s="347"/>
      <c r="JJO1434" s="347"/>
      <c r="JJP1434" s="347"/>
      <c r="JJQ1434" s="347"/>
      <c r="JJR1434" s="347"/>
      <c r="JJS1434" s="347"/>
      <c r="JJT1434" s="347"/>
      <c r="JJU1434" s="347"/>
      <c r="JJV1434" s="347"/>
      <c r="JJW1434" s="347"/>
      <c r="JJX1434" s="347"/>
      <c r="JJY1434" s="347"/>
      <c r="JJZ1434" s="347"/>
      <c r="JKA1434" s="347"/>
      <c r="JKB1434" s="347"/>
      <c r="JKC1434" s="347"/>
      <c r="JKD1434" s="347"/>
      <c r="JKE1434" s="347"/>
      <c r="JKF1434" s="347"/>
      <c r="JKG1434" s="347"/>
      <c r="JKH1434" s="347"/>
      <c r="JKI1434" s="347"/>
      <c r="JKJ1434" s="347"/>
      <c r="JKK1434" s="347"/>
      <c r="JKL1434" s="347"/>
      <c r="JKM1434" s="347"/>
      <c r="JKN1434" s="347"/>
      <c r="JKO1434" s="347"/>
      <c r="JKP1434" s="347"/>
      <c r="JKQ1434" s="347"/>
      <c r="JKR1434" s="347"/>
      <c r="JKS1434" s="347"/>
      <c r="JKT1434" s="347"/>
      <c r="JKU1434" s="347"/>
      <c r="JKV1434" s="347"/>
      <c r="JKW1434" s="347"/>
      <c r="JKX1434" s="347"/>
      <c r="JKY1434" s="347"/>
      <c r="JKZ1434" s="347"/>
      <c r="JLA1434" s="347"/>
      <c r="JLB1434" s="347"/>
      <c r="JLC1434" s="347"/>
      <c r="JLD1434" s="347"/>
      <c r="JLE1434" s="347"/>
      <c r="JLF1434" s="347"/>
      <c r="JLG1434" s="347"/>
      <c r="JLH1434" s="347"/>
      <c r="JLI1434" s="347"/>
      <c r="JLJ1434" s="347"/>
      <c r="JLK1434" s="347"/>
      <c r="JLL1434" s="347"/>
      <c r="JLM1434" s="347"/>
      <c r="JLN1434" s="347"/>
      <c r="JLO1434" s="347"/>
      <c r="JLP1434" s="347"/>
      <c r="JLQ1434" s="347"/>
      <c r="JLR1434" s="347"/>
      <c r="JLS1434" s="347"/>
      <c r="JLT1434" s="347"/>
      <c r="JLU1434" s="347"/>
      <c r="JLV1434" s="347"/>
      <c r="JLW1434" s="347"/>
      <c r="JLX1434" s="347"/>
      <c r="JLY1434" s="347"/>
      <c r="JLZ1434" s="347"/>
      <c r="JMA1434" s="347"/>
      <c r="JMB1434" s="347"/>
      <c r="JMC1434" s="347"/>
      <c r="JMD1434" s="347"/>
      <c r="JME1434" s="347"/>
      <c r="JMF1434" s="347"/>
      <c r="JMG1434" s="347"/>
      <c r="JMH1434" s="347"/>
      <c r="JMI1434" s="347"/>
      <c r="JMJ1434" s="347"/>
      <c r="JMK1434" s="347"/>
      <c r="JML1434" s="347"/>
      <c r="JMM1434" s="347"/>
      <c r="JMN1434" s="347"/>
      <c r="JMO1434" s="347"/>
      <c r="JMP1434" s="347"/>
      <c r="JMQ1434" s="347"/>
      <c r="JMR1434" s="347"/>
      <c r="JMS1434" s="347"/>
      <c r="JMT1434" s="347"/>
      <c r="JMU1434" s="347"/>
      <c r="JMV1434" s="347"/>
      <c r="JMW1434" s="347"/>
      <c r="JMX1434" s="347"/>
      <c r="JMY1434" s="347"/>
      <c r="JMZ1434" s="347"/>
      <c r="JNA1434" s="347"/>
      <c r="JNB1434" s="347"/>
      <c r="JNC1434" s="347"/>
      <c r="JND1434" s="347"/>
      <c r="JNE1434" s="347"/>
      <c r="JNF1434" s="347"/>
      <c r="JNG1434" s="347"/>
      <c r="JNH1434" s="347"/>
      <c r="JNI1434" s="347"/>
      <c r="JNJ1434" s="347"/>
      <c r="JNK1434" s="347"/>
      <c r="JNL1434" s="347"/>
      <c r="JNM1434" s="347"/>
      <c r="JNN1434" s="347"/>
      <c r="JNO1434" s="347"/>
      <c r="JNP1434" s="347"/>
      <c r="JNQ1434" s="347"/>
      <c r="JNR1434" s="347"/>
      <c r="JNS1434" s="347"/>
      <c r="JNT1434" s="347"/>
      <c r="JNU1434" s="347"/>
      <c r="JNV1434" s="347"/>
      <c r="JNW1434" s="347"/>
      <c r="JNX1434" s="347"/>
      <c r="JNY1434" s="347"/>
      <c r="JNZ1434" s="347"/>
      <c r="JOA1434" s="347"/>
      <c r="JOB1434" s="347"/>
      <c r="JOC1434" s="347"/>
      <c r="JOD1434" s="347"/>
      <c r="JOE1434" s="347"/>
      <c r="JOF1434" s="347"/>
      <c r="JOG1434" s="347"/>
      <c r="JOH1434" s="347"/>
      <c r="JOI1434" s="347"/>
      <c r="JOJ1434" s="347"/>
      <c r="JOK1434" s="347"/>
      <c r="JOL1434" s="347"/>
      <c r="JOM1434" s="347"/>
      <c r="JON1434" s="347"/>
      <c r="JOO1434" s="347"/>
      <c r="JOP1434" s="347"/>
      <c r="JOQ1434" s="347"/>
      <c r="JOR1434" s="347"/>
      <c r="JOS1434" s="347"/>
      <c r="JOT1434" s="347"/>
      <c r="JOU1434" s="347"/>
      <c r="JOV1434" s="347"/>
      <c r="JOW1434" s="347"/>
      <c r="JOX1434" s="347"/>
      <c r="JOY1434" s="347"/>
      <c r="JOZ1434" s="347"/>
      <c r="JPA1434" s="347"/>
      <c r="JPB1434" s="347"/>
      <c r="JPC1434" s="347"/>
      <c r="JPD1434" s="347"/>
      <c r="JPE1434" s="347"/>
      <c r="JPF1434" s="347"/>
      <c r="JPG1434" s="347"/>
      <c r="JPH1434" s="347"/>
      <c r="JPI1434" s="347"/>
      <c r="JPJ1434" s="347"/>
      <c r="JPK1434" s="347"/>
      <c r="JPL1434" s="347"/>
      <c r="JPM1434" s="347"/>
      <c r="JPN1434" s="347"/>
      <c r="JPO1434" s="347"/>
      <c r="JPP1434" s="347"/>
      <c r="JPQ1434" s="347"/>
      <c r="JPR1434" s="347"/>
      <c r="JPS1434" s="347"/>
      <c r="JPT1434" s="347"/>
      <c r="JPU1434" s="347"/>
      <c r="JPV1434" s="347"/>
      <c r="JPW1434" s="347"/>
      <c r="JPX1434" s="347"/>
      <c r="JPY1434" s="347"/>
      <c r="JPZ1434" s="347"/>
      <c r="JQA1434" s="347"/>
      <c r="JQB1434" s="347"/>
      <c r="JQC1434" s="347"/>
      <c r="JQD1434" s="347"/>
      <c r="JQE1434" s="347"/>
      <c r="JQF1434" s="347"/>
      <c r="JQG1434" s="347"/>
      <c r="JQH1434" s="347"/>
      <c r="JQI1434" s="347"/>
      <c r="JQJ1434" s="347"/>
      <c r="JQK1434" s="347"/>
      <c r="JQL1434" s="347"/>
      <c r="JQM1434" s="347"/>
      <c r="JQN1434" s="347"/>
      <c r="JQO1434" s="347"/>
      <c r="JQP1434" s="347"/>
      <c r="JQQ1434" s="347"/>
      <c r="JQR1434" s="347"/>
      <c r="JQS1434" s="347"/>
      <c r="JQT1434" s="347"/>
      <c r="JQU1434" s="347"/>
      <c r="JQV1434" s="347"/>
      <c r="JQW1434" s="347"/>
      <c r="JQX1434" s="347"/>
      <c r="JQY1434" s="347"/>
      <c r="JQZ1434" s="347"/>
      <c r="JRA1434" s="347"/>
      <c r="JRB1434" s="347"/>
      <c r="JRC1434" s="347"/>
      <c r="JRD1434" s="347"/>
      <c r="JRE1434" s="347"/>
      <c r="JRF1434" s="347"/>
      <c r="JRG1434" s="347"/>
      <c r="JRH1434" s="347"/>
      <c r="JRI1434" s="347"/>
      <c r="JRJ1434" s="347"/>
      <c r="JRK1434" s="347"/>
      <c r="JRL1434" s="347"/>
      <c r="JRM1434" s="347"/>
      <c r="JRN1434" s="347"/>
      <c r="JRO1434" s="347"/>
      <c r="JRP1434" s="347"/>
      <c r="JRQ1434" s="347"/>
      <c r="JRR1434" s="347"/>
      <c r="JRS1434" s="347"/>
      <c r="JRT1434" s="347"/>
      <c r="JRU1434" s="347"/>
      <c r="JRV1434" s="347"/>
      <c r="JRW1434" s="347"/>
      <c r="JRX1434" s="347"/>
      <c r="JRY1434" s="347"/>
      <c r="JRZ1434" s="347"/>
      <c r="JSA1434" s="347"/>
      <c r="JSB1434" s="347"/>
      <c r="JSC1434" s="347"/>
      <c r="JSD1434" s="347"/>
      <c r="JSE1434" s="347"/>
      <c r="JSF1434" s="347"/>
      <c r="JSG1434" s="347"/>
      <c r="JSH1434" s="347"/>
      <c r="JSI1434" s="347"/>
      <c r="JSJ1434" s="347"/>
      <c r="JSK1434" s="347"/>
      <c r="JSL1434" s="347"/>
      <c r="JSM1434" s="347"/>
      <c r="JSN1434" s="347"/>
      <c r="JSO1434" s="347"/>
      <c r="JSP1434" s="347"/>
      <c r="JSQ1434" s="347"/>
      <c r="JSR1434" s="347"/>
      <c r="JSS1434" s="347"/>
      <c r="JST1434" s="347"/>
      <c r="JSU1434" s="347"/>
      <c r="JSV1434" s="347"/>
      <c r="JSW1434" s="347"/>
      <c r="JSX1434" s="347"/>
      <c r="JSY1434" s="347"/>
      <c r="JSZ1434" s="347"/>
      <c r="JTA1434" s="347"/>
      <c r="JTB1434" s="347"/>
      <c r="JTC1434" s="347"/>
      <c r="JTD1434" s="347"/>
      <c r="JTE1434" s="347"/>
      <c r="JTF1434" s="347"/>
      <c r="JTG1434" s="347"/>
      <c r="JTH1434" s="347"/>
      <c r="JTI1434" s="347"/>
      <c r="JTJ1434" s="347"/>
      <c r="JTK1434" s="347"/>
      <c r="JTL1434" s="347"/>
      <c r="JTM1434" s="347"/>
      <c r="JTN1434" s="347"/>
      <c r="JTO1434" s="347"/>
      <c r="JTP1434" s="347"/>
      <c r="JTQ1434" s="347"/>
      <c r="JTR1434" s="347"/>
      <c r="JTS1434" s="347"/>
      <c r="JTT1434" s="347"/>
      <c r="JTU1434" s="347"/>
      <c r="JTV1434" s="347"/>
      <c r="JTW1434" s="347"/>
      <c r="JTX1434" s="347"/>
      <c r="JTY1434" s="347"/>
      <c r="JTZ1434" s="347"/>
      <c r="JUA1434" s="347"/>
      <c r="JUB1434" s="347"/>
      <c r="JUC1434" s="347"/>
      <c r="JUD1434" s="347"/>
      <c r="JUE1434" s="347"/>
      <c r="JUF1434" s="347"/>
      <c r="JUG1434" s="347"/>
      <c r="JUH1434" s="347"/>
      <c r="JUI1434" s="347"/>
      <c r="JUJ1434" s="347"/>
      <c r="JUK1434" s="347"/>
      <c r="JUL1434" s="347"/>
      <c r="JUM1434" s="347"/>
      <c r="JUN1434" s="347"/>
      <c r="JUO1434" s="347"/>
      <c r="JUP1434" s="347"/>
      <c r="JUQ1434" s="347"/>
      <c r="JUR1434" s="347"/>
      <c r="JUS1434" s="347"/>
      <c r="JUT1434" s="347"/>
      <c r="JUU1434" s="347"/>
      <c r="JUV1434" s="347"/>
      <c r="JUW1434" s="347"/>
      <c r="JUX1434" s="347"/>
      <c r="JUY1434" s="347"/>
      <c r="JUZ1434" s="347"/>
      <c r="JVA1434" s="347"/>
      <c r="JVB1434" s="347"/>
      <c r="JVC1434" s="347"/>
      <c r="JVD1434" s="347"/>
      <c r="JVE1434" s="347"/>
      <c r="JVF1434" s="347"/>
      <c r="JVG1434" s="347"/>
      <c r="JVH1434" s="347"/>
      <c r="JVI1434" s="347"/>
      <c r="JVJ1434" s="347"/>
      <c r="JVK1434" s="347"/>
      <c r="JVL1434" s="347"/>
      <c r="JVM1434" s="347"/>
      <c r="JVN1434" s="347"/>
      <c r="JVO1434" s="347"/>
      <c r="JVP1434" s="347"/>
      <c r="JVQ1434" s="347"/>
      <c r="JVR1434" s="347"/>
      <c r="JVS1434" s="347"/>
      <c r="JVT1434" s="347"/>
      <c r="JVU1434" s="347"/>
      <c r="JVV1434" s="347"/>
      <c r="JVW1434" s="347"/>
      <c r="JVX1434" s="347"/>
      <c r="JVY1434" s="347"/>
      <c r="JVZ1434" s="347"/>
      <c r="JWA1434" s="347"/>
      <c r="JWB1434" s="347"/>
      <c r="JWC1434" s="347"/>
      <c r="JWD1434" s="347"/>
      <c r="JWE1434" s="347"/>
      <c r="JWF1434" s="347"/>
      <c r="JWG1434" s="347"/>
      <c r="JWH1434" s="347"/>
      <c r="JWI1434" s="347"/>
      <c r="JWJ1434" s="347"/>
      <c r="JWK1434" s="347"/>
      <c r="JWL1434" s="347"/>
      <c r="JWM1434" s="347"/>
      <c r="JWN1434" s="347"/>
      <c r="JWO1434" s="347"/>
      <c r="JWP1434" s="347"/>
      <c r="JWQ1434" s="347"/>
      <c r="JWR1434" s="347"/>
      <c r="JWS1434" s="347"/>
      <c r="JWT1434" s="347"/>
      <c r="JWU1434" s="347"/>
      <c r="JWV1434" s="347"/>
      <c r="JWW1434" s="347"/>
      <c r="JWX1434" s="347"/>
      <c r="JWY1434" s="347"/>
      <c r="JWZ1434" s="347"/>
      <c r="JXA1434" s="347"/>
      <c r="JXB1434" s="347"/>
      <c r="JXC1434" s="347"/>
      <c r="JXD1434" s="347"/>
      <c r="JXE1434" s="347"/>
      <c r="JXF1434" s="347"/>
      <c r="JXG1434" s="347"/>
      <c r="JXH1434" s="347"/>
      <c r="JXI1434" s="347"/>
      <c r="JXJ1434" s="347"/>
      <c r="JXK1434" s="347"/>
      <c r="JXL1434" s="347"/>
      <c r="JXM1434" s="347"/>
      <c r="JXN1434" s="347"/>
      <c r="JXO1434" s="347"/>
      <c r="JXP1434" s="347"/>
      <c r="JXQ1434" s="347"/>
      <c r="JXR1434" s="347"/>
      <c r="JXS1434" s="347"/>
      <c r="JXT1434" s="347"/>
      <c r="JXU1434" s="347"/>
      <c r="JXV1434" s="347"/>
      <c r="JXW1434" s="347"/>
      <c r="JXX1434" s="347"/>
      <c r="JXY1434" s="347"/>
      <c r="JXZ1434" s="347"/>
      <c r="JYA1434" s="347"/>
      <c r="JYB1434" s="347"/>
      <c r="JYC1434" s="347"/>
      <c r="JYD1434" s="347"/>
      <c r="JYE1434" s="347"/>
      <c r="JYF1434" s="347"/>
      <c r="JYG1434" s="347"/>
      <c r="JYH1434" s="347"/>
      <c r="JYI1434" s="347"/>
      <c r="JYJ1434" s="347"/>
      <c r="JYK1434" s="347"/>
      <c r="JYL1434" s="347"/>
      <c r="JYM1434" s="347"/>
      <c r="JYN1434" s="347"/>
      <c r="JYO1434" s="347"/>
      <c r="JYP1434" s="347"/>
      <c r="JYQ1434" s="347"/>
      <c r="JYR1434" s="347"/>
      <c r="JYS1434" s="347"/>
      <c r="JYT1434" s="347"/>
      <c r="JYU1434" s="347"/>
      <c r="JYV1434" s="347"/>
      <c r="JYW1434" s="347"/>
      <c r="JYX1434" s="347"/>
      <c r="JYY1434" s="347"/>
      <c r="JYZ1434" s="347"/>
      <c r="JZA1434" s="347"/>
      <c r="JZB1434" s="347"/>
      <c r="JZC1434" s="347"/>
      <c r="JZD1434" s="347"/>
      <c r="JZE1434" s="347"/>
      <c r="JZF1434" s="347"/>
      <c r="JZG1434" s="347"/>
      <c r="JZH1434" s="347"/>
      <c r="JZI1434" s="347"/>
      <c r="JZJ1434" s="347"/>
      <c r="JZK1434" s="347"/>
      <c r="JZL1434" s="347"/>
      <c r="JZM1434" s="347"/>
      <c r="JZN1434" s="347"/>
      <c r="JZO1434" s="347"/>
      <c r="JZP1434" s="347"/>
      <c r="JZQ1434" s="347"/>
      <c r="JZR1434" s="347"/>
      <c r="JZS1434" s="347"/>
      <c r="JZT1434" s="347"/>
      <c r="JZU1434" s="347"/>
      <c r="JZV1434" s="347"/>
      <c r="JZW1434" s="347"/>
      <c r="JZX1434" s="347"/>
      <c r="JZY1434" s="347"/>
      <c r="JZZ1434" s="347"/>
      <c r="KAA1434" s="347"/>
      <c r="KAB1434" s="347"/>
      <c r="KAC1434" s="347"/>
      <c r="KAD1434" s="347"/>
      <c r="KAE1434" s="347"/>
      <c r="KAF1434" s="347"/>
      <c r="KAG1434" s="347"/>
      <c r="KAH1434" s="347"/>
      <c r="KAI1434" s="347"/>
      <c r="KAJ1434" s="347"/>
      <c r="KAK1434" s="347"/>
      <c r="KAL1434" s="347"/>
      <c r="KAM1434" s="347"/>
      <c r="KAN1434" s="347"/>
      <c r="KAO1434" s="347"/>
      <c r="KAP1434" s="347"/>
      <c r="KAQ1434" s="347"/>
      <c r="KAR1434" s="347"/>
      <c r="KAS1434" s="347"/>
      <c r="KAT1434" s="347"/>
      <c r="KAU1434" s="347"/>
      <c r="KAV1434" s="347"/>
      <c r="KAW1434" s="347"/>
      <c r="KAX1434" s="347"/>
      <c r="KAY1434" s="347"/>
      <c r="KAZ1434" s="347"/>
      <c r="KBA1434" s="347"/>
      <c r="KBB1434" s="347"/>
      <c r="KBC1434" s="347"/>
      <c r="KBD1434" s="347"/>
      <c r="KBE1434" s="347"/>
      <c r="KBF1434" s="347"/>
      <c r="KBG1434" s="347"/>
      <c r="KBH1434" s="347"/>
      <c r="KBI1434" s="347"/>
      <c r="KBJ1434" s="347"/>
      <c r="KBK1434" s="347"/>
      <c r="KBL1434" s="347"/>
      <c r="KBM1434" s="347"/>
      <c r="KBN1434" s="347"/>
      <c r="KBO1434" s="347"/>
      <c r="KBP1434" s="347"/>
      <c r="KBQ1434" s="347"/>
      <c r="KBR1434" s="347"/>
      <c r="KBS1434" s="347"/>
      <c r="KBT1434" s="347"/>
      <c r="KBU1434" s="347"/>
      <c r="KBV1434" s="347"/>
      <c r="KBW1434" s="347"/>
      <c r="KBX1434" s="347"/>
      <c r="KBY1434" s="347"/>
      <c r="KBZ1434" s="347"/>
      <c r="KCA1434" s="347"/>
      <c r="KCB1434" s="347"/>
      <c r="KCC1434" s="347"/>
      <c r="KCD1434" s="347"/>
      <c r="KCE1434" s="347"/>
      <c r="KCF1434" s="347"/>
      <c r="KCG1434" s="347"/>
      <c r="KCH1434" s="347"/>
      <c r="KCI1434" s="347"/>
      <c r="KCJ1434" s="347"/>
      <c r="KCK1434" s="347"/>
      <c r="KCL1434" s="347"/>
      <c r="KCM1434" s="347"/>
      <c r="KCN1434" s="347"/>
      <c r="KCO1434" s="347"/>
      <c r="KCP1434" s="347"/>
      <c r="KCQ1434" s="347"/>
      <c r="KCR1434" s="347"/>
      <c r="KCS1434" s="347"/>
      <c r="KCT1434" s="347"/>
      <c r="KCU1434" s="347"/>
      <c r="KCV1434" s="347"/>
      <c r="KCW1434" s="347"/>
      <c r="KCX1434" s="347"/>
      <c r="KCY1434" s="347"/>
      <c r="KCZ1434" s="347"/>
      <c r="KDA1434" s="347"/>
      <c r="KDB1434" s="347"/>
      <c r="KDC1434" s="347"/>
      <c r="KDD1434" s="347"/>
      <c r="KDE1434" s="347"/>
      <c r="KDF1434" s="347"/>
      <c r="KDG1434" s="347"/>
      <c r="KDH1434" s="347"/>
      <c r="KDI1434" s="347"/>
      <c r="KDJ1434" s="347"/>
      <c r="KDK1434" s="347"/>
      <c r="KDL1434" s="347"/>
      <c r="KDM1434" s="347"/>
      <c r="KDN1434" s="347"/>
      <c r="KDO1434" s="347"/>
      <c r="KDP1434" s="347"/>
      <c r="KDQ1434" s="347"/>
      <c r="KDR1434" s="347"/>
      <c r="KDS1434" s="347"/>
      <c r="KDT1434" s="347"/>
      <c r="KDU1434" s="347"/>
      <c r="KDV1434" s="347"/>
      <c r="KDW1434" s="347"/>
      <c r="KDX1434" s="347"/>
      <c r="KDY1434" s="347"/>
      <c r="KDZ1434" s="347"/>
      <c r="KEA1434" s="347"/>
      <c r="KEB1434" s="347"/>
      <c r="KEC1434" s="347"/>
      <c r="KED1434" s="347"/>
      <c r="KEE1434" s="347"/>
      <c r="KEF1434" s="347"/>
      <c r="KEG1434" s="347"/>
      <c r="KEH1434" s="347"/>
      <c r="KEI1434" s="347"/>
      <c r="KEJ1434" s="347"/>
      <c r="KEK1434" s="347"/>
      <c r="KEL1434" s="347"/>
      <c r="KEM1434" s="347"/>
      <c r="KEN1434" s="347"/>
      <c r="KEO1434" s="347"/>
      <c r="KEP1434" s="347"/>
      <c r="KEQ1434" s="347"/>
      <c r="KER1434" s="347"/>
      <c r="KES1434" s="347"/>
      <c r="KET1434" s="347"/>
      <c r="KEU1434" s="347"/>
      <c r="KEV1434" s="347"/>
      <c r="KEW1434" s="347"/>
      <c r="KEX1434" s="347"/>
      <c r="KEY1434" s="347"/>
      <c r="KEZ1434" s="347"/>
      <c r="KFA1434" s="347"/>
      <c r="KFB1434" s="347"/>
      <c r="KFC1434" s="347"/>
      <c r="KFD1434" s="347"/>
      <c r="KFE1434" s="347"/>
      <c r="KFF1434" s="347"/>
      <c r="KFG1434" s="347"/>
      <c r="KFH1434" s="347"/>
      <c r="KFI1434" s="347"/>
      <c r="KFJ1434" s="347"/>
      <c r="KFK1434" s="347"/>
      <c r="KFL1434" s="347"/>
      <c r="KFM1434" s="347"/>
      <c r="KFN1434" s="347"/>
      <c r="KFO1434" s="347"/>
      <c r="KFP1434" s="347"/>
      <c r="KFQ1434" s="347"/>
      <c r="KFR1434" s="347"/>
      <c r="KFS1434" s="347"/>
      <c r="KFT1434" s="347"/>
      <c r="KFU1434" s="347"/>
      <c r="KFV1434" s="347"/>
      <c r="KFW1434" s="347"/>
      <c r="KFX1434" s="347"/>
      <c r="KFY1434" s="347"/>
      <c r="KFZ1434" s="347"/>
      <c r="KGA1434" s="347"/>
      <c r="KGB1434" s="347"/>
      <c r="KGC1434" s="347"/>
      <c r="KGD1434" s="347"/>
      <c r="KGE1434" s="347"/>
      <c r="KGF1434" s="347"/>
      <c r="KGG1434" s="347"/>
      <c r="KGH1434" s="347"/>
      <c r="KGI1434" s="347"/>
      <c r="KGJ1434" s="347"/>
      <c r="KGK1434" s="347"/>
      <c r="KGL1434" s="347"/>
      <c r="KGM1434" s="347"/>
      <c r="KGN1434" s="347"/>
      <c r="KGO1434" s="347"/>
      <c r="KGP1434" s="347"/>
      <c r="KGQ1434" s="347"/>
      <c r="KGR1434" s="347"/>
      <c r="KGS1434" s="347"/>
      <c r="KGT1434" s="347"/>
      <c r="KGU1434" s="347"/>
      <c r="KGV1434" s="347"/>
      <c r="KGW1434" s="347"/>
      <c r="KGX1434" s="347"/>
      <c r="KGY1434" s="347"/>
      <c r="KGZ1434" s="347"/>
      <c r="KHA1434" s="347"/>
      <c r="KHB1434" s="347"/>
      <c r="KHC1434" s="347"/>
      <c r="KHD1434" s="347"/>
      <c r="KHE1434" s="347"/>
      <c r="KHF1434" s="347"/>
      <c r="KHG1434" s="347"/>
      <c r="KHH1434" s="347"/>
      <c r="KHI1434" s="347"/>
      <c r="KHJ1434" s="347"/>
      <c r="KHK1434" s="347"/>
      <c r="KHL1434" s="347"/>
      <c r="KHM1434" s="347"/>
      <c r="KHN1434" s="347"/>
      <c r="KHO1434" s="347"/>
      <c r="KHP1434" s="347"/>
      <c r="KHQ1434" s="347"/>
      <c r="KHR1434" s="347"/>
      <c r="KHS1434" s="347"/>
      <c r="KHT1434" s="347"/>
      <c r="KHU1434" s="347"/>
      <c r="KHV1434" s="347"/>
      <c r="KHW1434" s="347"/>
      <c r="KHX1434" s="347"/>
      <c r="KHY1434" s="347"/>
      <c r="KHZ1434" s="347"/>
      <c r="KIA1434" s="347"/>
      <c r="KIB1434" s="347"/>
      <c r="KIC1434" s="347"/>
      <c r="KID1434" s="347"/>
      <c r="KIE1434" s="347"/>
      <c r="KIF1434" s="347"/>
      <c r="KIG1434" s="347"/>
      <c r="KIH1434" s="347"/>
      <c r="KII1434" s="347"/>
      <c r="KIJ1434" s="347"/>
      <c r="KIK1434" s="347"/>
      <c r="KIL1434" s="347"/>
      <c r="KIM1434" s="347"/>
      <c r="KIN1434" s="347"/>
      <c r="KIO1434" s="347"/>
      <c r="KIP1434" s="347"/>
      <c r="KIQ1434" s="347"/>
      <c r="KIR1434" s="347"/>
      <c r="KIS1434" s="347"/>
      <c r="KIT1434" s="347"/>
      <c r="KIU1434" s="347"/>
      <c r="KIV1434" s="347"/>
      <c r="KIW1434" s="347"/>
      <c r="KIX1434" s="347"/>
      <c r="KIY1434" s="347"/>
      <c r="KIZ1434" s="347"/>
      <c r="KJA1434" s="347"/>
      <c r="KJB1434" s="347"/>
      <c r="KJC1434" s="347"/>
      <c r="KJD1434" s="347"/>
      <c r="KJE1434" s="347"/>
      <c r="KJF1434" s="347"/>
      <c r="KJG1434" s="347"/>
      <c r="KJH1434" s="347"/>
      <c r="KJI1434" s="347"/>
      <c r="KJJ1434" s="347"/>
      <c r="KJK1434" s="347"/>
      <c r="KJL1434" s="347"/>
      <c r="KJM1434" s="347"/>
      <c r="KJN1434" s="347"/>
      <c r="KJO1434" s="347"/>
      <c r="KJP1434" s="347"/>
      <c r="KJQ1434" s="347"/>
      <c r="KJR1434" s="347"/>
      <c r="KJS1434" s="347"/>
      <c r="KJT1434" s="347"/>
      <c r="KJU1434" s="347"/>
      <c r="KJV1434" s="347"/>
      <c r="KJW1434" s="347"/>
      <c r="KJX1434" s="347"/>
      <c r="KJY1434" s="347"/>
      <c r="KJZ1434" s="347"/>
      <c r="KKA1434" s="347"/>
      <c r="KKB1434" s="347"/>
      <c r="KKC1434" s="347"/>
      <c r="KKD1434" s="347"/>
      <c r="KKE1434" s="347"/>
      <c r="KKF1434" s="347"/>
      <c r="KKG1434" s="347"/>
      <c r="KKH1434" s="347"/>
      <c r="KKI1434" s="347"/>
      <c r="KKJ1434" s="347"/>
      <c r="KKK1434" s="347"/>
      <c r="KKL1434" s="347"/>
      <c r="KKM1434" s="347"/>
      <c r="KKN1434" s="347"/>
      <c r="KKO1434" s="347"/>
      <c r="KKP1434" s="347"/>
      <c r="KKQ1434" s="347"/>
      <c r="KKR1434" s="347"/>
      <c r="KKS1434" s="347"/>
      <c r="KKT1434" s="347"/>
      <c r="KKU1434" s="347"/>
      <c r="KKV1434" s="347"/>
      <c r="KKW1434" s="347"/>
      <c r="KKX1434" s="347"/>
      <c r="KKY1434" s="347"/>
      <c r="KKZ1434" s="347"/>
      <c r="KLA1434" s="347"/>
      <c r="KLB1434" s="347"/>
      <c r="KLC1434" s="347"/>
      <c r="KLD1434" s="347"/>
      <c r="KLE1434" s="347"/>
      <c r="KLF1434" s="347"/>
      <c r="KLG1434" s="347"/>
      <c r="KLH1434" s="347"/>
      <c r="KLI1434" s="347"/>
      <c r="KLJ1434" s="347"/>
      <c r="KLK1434" s="347"/>
      <c r="KLL1434" s="347"/>
      <c r="KLM1434" s="347"/>
      <c r="KLN1434" s="347"/>
      <c r="KLO1434" s="347"/>
      <c r="KLP1434" s="347"/>
      <c r="KLQ1434" s="347"/>
      <c r="KLR1434" s="347"/>
      <c r="KLS1434" s="347"/>
      <c r="KLT1434" s="347"/>
      <c r="KLU1434" s="347"/>
      <c r="KLV1434" s="347"/>
      <c r="KLW1434" s="347"/>
      <c r="KLX1434" s="347"/>
      <c r="KLY1434" s="347"/>
      <c r="KLZ1434" s="347"/>
      <c r="KMA1434" s="347"/>
      <c r="KMB1434" s="347"/>
      <c r="KMC1434" s="347"/>
      <c r="KMD1434" s="347"/>
      <c r="KME1434" s="347"/>
      <c r="KMF1434" s="347"/>
      <c r="KMG1434" s="347"/>
      <c r="KMH1434" s="347"/>
      <c r="KMI1434" s="347"/>
      <c r="KMJ1434" s="347"/>
      <c r="KMK1434" s="347"/>
      <c r="KML1434" s="347"/>
      <c r="KMM1434" s="347"/>
      <c r="KMN1434" s="347"/>
      <c r="KMO1434" s="347"/>
      <c r="KMP1434" s="347"/>
      <c r="KMQ1434" s="347"/>
      <c r="KMR1434" s="347"/>
      <c r="KMS1434" s="347"/>
      <c r="KMT1434" s="347"/>
      <c r="KMU1434" s="347"/>
      <c r="KMV1434" s="347"/>
      <c r="KMW1434" s="347"/>
      <c r="KMX1434" s="347"/>
      <c r="KMY1434" s="347"/>
      <c r="KMZ1434" s="347"/>
      <c r="KNA1434" s="347"/>
      <c r="KNB1434" s="347"/>
      <c r="KNC1434" s="347"/>
      <c r="KND1434" s="347"/>
      <c r="KNE1434" s="347"/>
      <c r="KNF1434" s="347"/>
      <c r="KNG1434" s="347"/>
      <c r="KNH1434" s="347"/>
      <c r="KNI1434" s="347"/>
      <c r="KNJ1434" s="347"/>
      <c r="KNK1434" s="347"/>
      <c r="KNL1434" s="347"/>
      <c r="KNM1434" s="347"/>
      <c r="KNN1434" s="347"/>
      <c r="KNO1434" s="347"/>
      <c r="KNP1434" s="347"/>
      <c r="KNQ1434" s="347"/>
      <c r="KNR1434" s="347"/>
      <c r="KNS1434" s="347"/>
      <c r="KNT1434" s="347"/>
      <c r="KNU1434" s="347"/>
      <c r="KNV1434" s="347"/>
      <c r="KNW1434" s="347"/>
      <c r="KNX1434" s="347"/>
      <c r="KNY1434" s="347"/>
      <c r="KNZ1434" s="347"/>
      <c r="KOA1434" s="347"/>
      <c r="KOB1434" s="347"/>
      <c r="KOC1434" s="347"/>
      <c r="KOD1434" s="347"/>
      <c r="KOE1434" s="347"/>
      <c r="KOF1434" s="347"/>
      <c r="KOG1434" s="347"/>
      <c r="KOH1434" s="347"/>
      <c r="KOI1434" s="347"/>
      <c r="KOJ1434" s="347"/>
      <c r="KOK1434" s="347"/>
      <c r="KOL1434" s="347"/>
      <c r="KOM1434" s="347"/>
      <c r="KON1434" s="347"/>
      <c r="KOO1434" s="347"/>
      <c r="KOP1434" s="347"/>
      <c r="KOQ1434" s="347"/>
      <c r="KOR1434" s="347"/>
      <c r="KOS1434" s="347"/>
      <c r="KOT1434" s="347"/>
      <c r="KOU1434" s="347"/>
      <c r="KOV1434" s="347"/>
      <c r="KOW1434" s="347"/>
      <c r="KOX1434" s="347"/>
      <c r="KOY1434" s="347"/>
      <c r="KOZ1434" s="347"/>
      <c r="KPA1434" s="347"/>
      <c r="KPB1434" s="347"/>
      <c r="KPC1434" s="347"/>
      <c r="KPD1434" s="347"/>
      <c r="KPE1434" s="347"/>
      <c r="KPF1434" s="347"/>
      <c r="KPG1434" s="347"/>
      <c r="KPH1434" s="347"/>
      <c r="KPI1434" s="347"/>
      <c r="KPJ1434" s="347"/>
      <c r="KPK1434" s="347"/>
      <c r="KPL1434" s="347"/>
      <c r="KPM1434" s="347"/>
      <c r="KPN1434" s="347"/>
      <c r="KPO1434" s="347"/>
      <c r="KPP1434" s="347"/>
      <c r="KPQ1434" s="347"/>
      <c r="KPR1434" s="347"/>
      <c r="KPS1434" s="347"/>
      <c r="KPT1434" s="347"/>
      <c r="KPU1434" s="347"/>
      <c r="KPV1434" s="347"/>
      <c r="KPW1434" s="347"/>
      <c r="KPX1434" s="347"/>
      <c r="KPY1434" s="347"/>
      <c r="KPZ1434" s="347"/>
      <c r="KQA1434" s="347"/>
      <c r="KQB1434" s="347"/>
      <c r="KQC1434" s="347"/>
      <c r="KQD1434" s="347"/>
      <c r="KQE1434" s="347"/>
      <c r="KQF1434" s="347"/>
      <c r="KQG1434" s="347"/>
      <c r="KQH1434" s="347"/>
      <c r="KQI1434" s="347"/>
      <c r="KQJ1434" s="347"/>
      <c r="KQK1434" s="347"/>
      <c r="KQL1434" s="347"/>
      <c r="KQM1434" s="347"/>
      <c r="KQN1434" s="347"/>
      <c r="KQO1434" s="347"/>
      <c r="KQP1434" s="347"/>
      <c r="KQQ1434" s="347"/>
      <c r="KQR1434" s="347"/>
      <c r="KQS1434" s="347"/>
      <c r="KQT1434" s="347"/>
      <c r="KQU1434" s="347"/>
      <c r="KQV1434" s="347"/>
      <c r="KQW1434" s="347"/>
      <c r="KQX1434" s="347"/>
      <c r="KQY1434" s="347"/>
      <c r="KQZ1434" s="347"/>
      <c r="KRA1434" s="347"/>
      <c r="KRB1434" s="347"/>
      <c r="KRC1434" s="347"/>
      <c r="KRD1434" s="347"/>
      <c r="KRE1434" s="347"/>
      <c r="KRF1434" s="347"/>
      <c r="KRG1434" s="347"/>
      <c r="KRH1434" s="347"/>
      <c r="KRI1434" s="347"/>
      <c r="KRJ1434" s="347"/>
      <c r="KRK1434" s="347"/>
      <c r="KRL1434" s="347"/>
      <c r="KRM1434" s="347"/>
      <c r="KRN1434" s="347"/>
      <c r="KRO1434" s="347"/>
      <c r="KRP1434" s="347"/>
      <c r="KRQ1434" s="347"/>
      <c r="KRR1434" s="347"/>
      <c r="KRS1434" s="347"/>
      <c r="KRT1434" s="347"/>
      <c r="KRU1434" s="347"/>
      <c r="KRV1434" s="347"/>
      <c r="KRW1434" s="347"/>
      <c r="KRX1434" s="347"/>
      <c r="KRY1434" s="347"/>
      <c r="KRZ1434" s="347"/>
      <c r="KSA1434" s="347"/>
      <c r="KSB1434" s="347"/>
      <c r="KSC1434" s="347"/>
      <c r="KSD1434" s="347"/>
      <c r="KSE1434" s="347"/>
      <c r="KSF1434" s="347"/>
      <c r="KSG1434" s="347"/>
      <c r="KSH1434" s="347"/>
      <c r="KSI1434" s="347"/>
      <c r="KSJ1434" s="347"/>
      <c r="KSK1434" s="347"/>
      <c r="KSL1434" s="347"/>
      <c r="KSM1434" s="347"/>
      <c r="KSN1434" s="347"/>
      <c r="KSO1434" s="347"/>
      <c r="KSP1434" s="347"/>
      <c r="KSQ1434" s="347"/>
      <c r="KSR1434" s="347"/>
      <c r="KSS1434" s="347"/>
      <c r="KST1434" s="347"/>
      <c r="KSU1434" s="347"/>
      <c r="KSV1434" s="347"/>
      <c r="KSW1434" s="347"/>
      <c r="KSX1434" s="347"/>
      <c r="KSY1434" s="347"/>
      <c r="KSZ1434" s="347"/>
      <c r="KTA1434" s="347"/>
      <c r="KTB1434" s="347"/>
      <c r="KTC1434" s="347"/>
      <c r="KTD1434" s="347"/>
      <c r="KTE1434" s="347"/>
      <c r="KTF1434" s="347"/>
      <c r="KTG1434" s="347"/>
      <c r="KTH1434" s="347"/>
      <c r="KTI1434" s="347"/>
      <c r="KTJ1434" s="347"/>
      <c r="KTK1434" s="347"/>
      <c r="KTL1434" s="347"/>
      <c r="KTM1434" s="347"/>
      <c r="KTN1434" s="347"/>
      <c r="KTO1434" s="347"/>
      <c r="KTP1434" s="347"/>
      <c r="KTQ1434" s="347"/>
      <c r="KTR1434" s="347"/>
      <c r="KTS1434" s="347"/>
      <c r="KTT1434" s="347"/>
      <c r="KTU1434" s="347"/>
      <c r="KTV1434" s="347"/>
      <c r="KTW1434" s="347"/>
      <c r="KTX1434" s="347"/>
      <c r="KTY1434" s="347"/>
      <c r="KTZ1434" s="347"/>
      <c r="KUA1434" s="347"/>
      <c r="KUB1434" s="347"/>
      <c r="KUC1434" s="347"/>
      <c r="KUD1434" s="347"/>
      <c r="KUE1434" s="347"/>
      <c r="KUF1434" s="347"/>
      <c r="KUG1434" s="347"/>
      <c r="KUH1434" s="347"/>
      <c r="KUI1434" s="347"/>
      <c r="KUJ1434" s="347"/>
      <c r="KUK1434" s="347"/>
      <c r="KUL1434" s="347"/>
      <c r="KUM1434" s="347"/>
      <c r="KUN1434" s="347"/>
      <c r="KUO1434" s="347"/>
      <c r="KUP1434" s="347"/>
      <c r="KUQ1434" s="347"/>
      <c r="KUR1434" s="347"/>
      <c r="KUS1434" s="347"/>
      <c r="KUT1434" s="347"/>
      <c r="KUU1434" s="347"/>
      <c r="KUV1434" s="347"/>
      <c r="KUW1434" s="347"/>
      <c r="KUX1434" s="347"/>
      <c r="KUY1434" s="347"/>
      <c r="KUZ1434" s="347"/>
      <c r="KVA1434" s="347"/>
      <c r="KVB1434" s="347"/>
      <c r="KVC1434" s="347"/>
      <c r="KVD1434" s="347"/>
      <c r="KVE1434" s="347"/>
      <c r="KVF1434" s="347"/>
      <c r="KVG1434" s="347"/>
      <c r="KVH1434" s="347"/>
      <c r="KVI1434" s="347"/>
      <c r="KVJ1434" s="347"/>
      <c r="KVK1434" s="347"/>
      <c r="KVL1434" s="347"/>
      <c r="KVM1434" s="347"/>
      <c r="KVN1434" s="347"/>
      <c r="KVO1434" s="347"/>
      <c r="KVP1434" s="347"/>
      <c r="KVQ1434" s="347"/>
      <c r="KVR1434" s="347"/>
      <c r="KVS1434" s="347"/>
      <c r="KVT1434" s="347"/>
      <c r="KVU1434" s="347"/>
      <c r="KVV1434" s="347"/>
      <c r="KVW1434" s="347"/>
      <c r="KVX1434" s="347"/>
      <c r="KVY1434" s="347"/>
      <c r="KVZ1434" s="347"/>
      <c r="KWA1434" s="347"/>
      <c r="KWB1434" s="347"/>
      <c r="KWC1434" s="347"/>
      <c r="KWD1434" s="347"/>
      <c r="KWE1434" s="347"/>
      <c r="KWF1434" s="347"/>
      <c r="KWG1434" s="347"/>
      <c r="KWH1434" s="347"/>
      <c r="KWI1434" s="347"/>
      <c r="KWJ1434" s="347"/>
      <c r="KWK1434" s="347"/>
      <c r="KWL1434" s="347"/>
      <c r="KWM1434" s="347"/>
      <c r="KWN1434" s="347"/>
      <c r="KWO1434" s="347"/>
      <c r="KWP1434" s="347"/>
      <c r="KWQ1434" s="347"/>
      <c r="KWR1434" s="347"/>
      <c r="KWS1434" s="347"/>
      <c r="KWT1434" s="347"/>
      <c r="KWU1434" s="347"/>
      <c r="KWV1434" s="347"/>
      <c r="KWW1434" s="347"/>
      <c r="KWX1434" s="347"/>
      <c r="KWY1434" s="347"/>
      <c r="KWZ1434" s="347"/>
      <c r="KXA1434" s="347"/>
      <c r="KXB1434" s="347"/>
      <c r="KXC1434" s="347"/>
      <c r="KXD1434" s="347"/>
      <c r="KXE1434" s="347"/>
      <c r="KXF1434" s="347"/>
      <c r="KXG1434" s="347"/>
      <c r="KXH1434" s="347"/>
      <c r="KXI1434" s="347"/>
      <c r="KXJ1434" s="347"/>
      <c r="KXK1434" s="347"/>
      <c r="KXL1434" s="347"/>
      <c r="KXM1434" s="347"/>
      <c r="KXN1434" s="347"/>
      <c r="KXO1434" s="347"/>
      <c r="KXP1434" s="347"/>
      <c r="KXQ1434" s="347"/>
      <c r="KXR1434" s="347"/>
      <c r="KXS1434" s="347"/>
      <c r="KXT1434" s="347"/>
      <c r="KXU1434" s="347"/>
      <c r="KXV1434" s="347"/>
      <c r="KXW1434" s="347"/>
      <c r="KXX1434" s="347"/>
      <c r="KXY1434" s="347"/>
      <c r="KXZ1434" s="347"/>
      <c r="KYA1434" s="347"/>
      <c r="KYB1434" s="347"/>
      <c r="KYC1434" s="347"/>
      <c r="KYD1434" s="347"/>
      <c r="KYE1434" s="347"/>
      <c r="KYF1434" s="347"/>
      <c r="KYG1434" s="347"/>
      <c r="KYH1434" s="347"/>
      <c r="KYI1434" s="347"/>
      <c r="KYJ1434" s="347"/>
      <c r="KYK1434" s="347"/>
      <c r="KYL1434" s="347"/>
      <c r="KYM1434" s="347"/>
      <c r="KYN1434" s="347"/>
      <c r="KYO1434" s="347"/>
      <c r="KYP1434" s="347"/>
      <c r="KYQ1434" s="347"/>
      <c r="KYR1434" s="347"/>
      <c r="KYS1434" s="347"/>
      <c r="KYT1434" s="347"/>
      <c r="KYU1434" s="347"/>
      <c r="KYV1434" s="347"/>
      <c r="KYW1434" s="347"/>
      <c r="KYX1434" s="347"/>
      <c r="KYY1434" s="347"/>
      <c r="KYZ1434" s="347"/>
      <c r="KZA1434" s="347"/>
      <c r="KZB1434" s="347"/>
      <c r="KZC1434" s="347"/>
      <c r="KZD1434" s="347"/>
      <c r="KZE1434" s="347"/>
      <c r="KZF1434" s="347"/>
      <c r="KZG1434" s="347"/>
      <c r="KZH1434" s="347"/>
      <c r="KZI1434" s="347"/>
      <c r="KZJ1434" s="347"/>
      <c r="KZK1434" s="347"/>
      <c r="KZL1434" s="347"/>
      <c r="KZM1434" s="347"/>
      <c r="KZN1434" s="347"/>
      <c r="KZO1434" s="347"/>
      <c r="KZP1434" s="347"/>
      <c r="KZQ1434" s="347"/>
      <c r="KZR1434" s="347"/>
      <c r="KZS1434" s="347"/>
      <c r="KZT1434" s="347"/>
      <c r="KZU1434" s="347"/>
      <c r="KZV1434" s="347"/>
      <c r="KZW1434" s="347"/>
      <c r="KZX1434" s="347"/>
      <c r="KZY1434" s="347"/>
      <c r="KZZ1434" s="347"/>
      <c r="LAA1434" s="347"/>
      <c r="LAB1434" s="347"/>
      <c r="LAC1434" s="347"/>
      <c r="LAD1434" s="347"/>
      <c r="LAE1434" s="347"/>
      <c r="LAF1434" s="347"/>
      <c r="LAG1434" s="347"/>
      <c r="LAH1434" s="347"/>
      <c r="LAI1434" s="347"/>
      <c r="LAJ1434" s="347"/>
      <c r="LAK1434" s="347"/>
      <c r="LAL1434" s="347"/>
      <c r="LAM1434" s="347"/>
      <c r="LAN1434" s="347"/>
      <c r="LAO1434" s="347"/>
      <c r="LAP1434" s="347"/>
      <c r="LAQ1434" s="347"/>
      <c r="LAR1434" s="347"/>
      <c r="LAS1434" s="347"/>
      <c r="LAT1434" s="347"/>
      <c r="LAU1434" s="347"/>
      <c r="LAV1434" s="347"/>
      <c r="LAW1434" s="347"/>
      <c r="LAX1434" s="347"/>
      <c r="LAY1434" s="347"/>
      <c r="LAZ1434" s="347"/>
      <c r="LBA1434" s="347"/>
      <c r="LBB1434" s="347"/>
      <c r="LBC1434" s="347"/>
      <c r="LBD1434" s="347"/>
      <c r="LBE1434" s="347"/>
      <c r="LBF1434" s="347"/>
      <c r="LBG1434" s="347"/>
      <c r="LBH1434" s="347"/>
      <c r="LBI1434" s="347"/>
      <c r="LBJ1434" s="347"/>
      <c r="LBK1434" s="347"/>
      <c r="LBL1434" s="347"/>
      <c r="LBM1434" s="347"/>
      <c r="LBN1434" s="347"/>
      <c r="LBO1434" s="347"/>
      <c r="LBP1434" s="347"/>
      <c r="LBQ1434" s="347"/>
      <c r="LBR1434" s="347"/>
      <c r="LBS1434" s="347"/>
      <c r="LBT1434" s="347"/>
      <c r="LBU1434" s="347"/>
      <c r="LBV1434" s="347"/>
      <c r="LBW1434" s="347"/>
      <c r="LBX1434" s="347"/>
      <c r="LBY1434" s="347"/>
      <c r="LBZ1434" s="347"/>
      <c r="LCA1434" s="347"/>
      <c r="LCB1434" s="347"/>
      <c r="LCC1434" s="347"/>
      <c r="LCD1434" s="347"/>
      <c r="LCE1434" s="347"/>
      <c r="LCF1434" s="347"/>
      <c r="LCG1434" s="347"/>
      <c r="LCH1434" s="347"/>
      <c r="LCI1434" s="347"/>
      <c r="LCJ1434" s="347"/>
      <c r="LCK1434" s="347"/>
      <c r="LCL1434" s="347"/>
      <c r="LCM1434" s="347"/>
      <c r="LCN1434" s="347"/>
      <c r="LCO1434" s="347"/>
      <c r="LCP1434" s="347"/>
      <c r="LCQ1434" s="347"/>
      <c r="LCR1434" s="347"/>
      <c r="LCS1434" s="347"/>
      <c r="LCT1434" s="347"/>
      <c r="LCU1434" s="347"/>
      <c r="LCV1434" s="347"/>
      <c r="LCW1434" s="347"/>
      <c r="LCX1434" s="347"/>
      <c r="LCY1434" s="347"/>
      <c r="LCZ1434" s="347"/>
      <c r="LDA1434" s="347"/>
      <c r="LDB1434" s="347"/>
      <c r="LDC1434" s="347"/>
      <c r="LDD1434" s="347"/>
      <c r="LDE1434" s="347"/>
      <c r="LDF1434" s="347"/>
      <c r="LDG1434" s="347"/>
      <c r="LDH1434" s="347"/>
      <c r="LDI1434" s="347"/>
      <c r="LDJ1434" s="347"/>
      <c r="LDK1434" s="347"/>
      <c r="LDL1434" s="347"/>
      <c r="LDM1434" s="347"/>
      <c r="LDN1434" s="347"/>
      <c r="LDO1434" s="347"/>
      <c r="LDP1434" s="347"/>
      <c r="LDQ1434" s="347"/>
      <c r="LDR1434" s="347"/>
      <c r="LDS1434" s="347"/>
      <c r="LDT1434" s="347"/>
      <c r="LDU1434" s="347"/>
      <c r="LDV1434" s="347"/>
      <c r="LDW1434" s="347"/>
      <c r="LDX1434" s="347"/>
      <c r="LDY1434" s="347"/>
      <c r="LDZ1434" s="347"/>
      <c r="LEA1434" s="347"/>
      <c r="LEB1434" s="347"/>
      <c r="LEC1434" s="347"/>
      <c r="LED1434" s="347"/>
      <c r="LEE1434" s="347"/>
      <c r="LEF1434" s="347"/>
      <c r="LEG1434" s="347"/>
      <c r="LEH1434" s="347"/>
      <c r="LEI1434" s="347"/>
      <c r="LEJ1434" s="347"/>
      <c r="LEK1434" s="347"/>
      <c r="LEL1434" s="347"/>
      <c r="LEM1434" s="347"/>
      <c r="LEN1434" s="347"/>
      <c r="LEO1434" s="347"/>
      <c r="LEP1434" s="347"/>
      <c r="LEQ1434" s="347"/>
      <c r="LER1434" s="347"/>
      <c r="LES1434" s="347"/>
      <c r="LET1434" s="347"/>
      <c r="LEU1434" s="347"/>
      <c r="LEV1434" s="347"/>
      <c r="LEW1434" s="347"/>
      <c r="LEX1434" s="347"/>
      <c r="LEY1434" s="347"/>
      <c r="LEZ1434" s="347"/>
      <c r="LFA1434" s="347"/>
      <c r="LFB1434" s="347"/>
      <c r="LFC1434" s="347"/>
      <c r="LFD1434" s="347"/>
      <c r="LFE1434" s="347"/>
      <c r="LFF1434" s="347"/>
      <c r="LFG1434" s="347"/>
      <c r="LFH1434" s="347"/>
      <c r="LFI1434" s="347"/>
      <c r="LFJ1434" s="347"/>
      <c r="LFK1434" s="347"/>
      <c r="LFL1434" s="347"/>
      <c r="LFM1434" s="347"/>
      <c r="LFN1434" s="347"/>
      <c r="LFO1434" s="347"/>
      <c r="LFP1434" s="347"/>
      <c r="LFQ1434" s="347"/>
      <c r="LFR1434" s="347"/>
      <c r="LFS1434" s="347"/>
      <c r="LFT1434" s="347"/>
      <c r="LFU1434" s="347"/>
      <c r="LFV1434" s="347"/>
      <c r="LFW1434" s="347"/>
      <c r="LFX1434" s="347"/>
      <c r="LFY1434" s="347"/>
      <c r="LFZ1434" s="347"/>
      <c r="LGA1434" s="347"/>
      <c r="LGB1434" s="347"/>
      <c r="LGC1434" s="347"/>
      <c r="LGD1434" s="347"/>
      <c r="LGE1434" s="347"/>
      <c r="LGF1434" s="347"/>
      <c r="LGG1434" s="347"/>
      <c r="LGH1434" s="347"/>
      <c r="LGI1434" s="347"/>
      <c r="LGJ1434" s="347"/>
      <c r="LGK1434" s="347"/>
      <c r="LGL1434" s="347"/>
      <c r="LGM1434" s="347"/>
      <c r="LGN1434" s="347"/>
      <c r="LGO1434" s="347"/>
      <c r="LGP1434" s="347"/>
      <c r="LGQ1434" s="347"/>
      <c r="LGR1434" s="347"/>
      <c r="LGS1434" s="347"/>
      <c r="LGT1434" s="347"/>
      <c r="LGU1434" s="347"/>
      <c r="LGV1434" s="347"/>
      <c r="LGW1434" s="347"/>
      <c r="LGX1434" s="347"/>
      <c r="LGY1434" s="347"/>
      <c r="LGZ1434" s="347"/>
      <c r="LHA1434" s="347"/>
      <c r="LHB1434" s="347"/>
      <c r="LHC1434" s="347"/>
      <c r="LHD1434" s="347"/>
      <c r="LHE1434" s="347"/>
      <c r="LHF1434" s="347"/>
      <c r="LHG1434" s="347"/>
      <c r="LHH1434" s="347"/>
      <c r="LHI1434" s="347"/>
      <c r="LHJ1434" s="347"/>
      <c r="LHK1434" s="347"/>
      <c r="LHL1434" s="347"/>
      <c r="LHM1434" s="347"/>
      <c r="LHN1434" s="347"/>
      <c r="LHO1434" s="347"/>
      <c r="LHP1434" s="347"/>
      <c r="LHQ1434" s="347"/>
      <c r="LHR1434" s="347"/>
      <c r="LHS1434" s="347"/>
      <c r="LHT1434" s="347"/>
      <c r="LHU1434" s="347"/>
      <c r="LHV1434" s="347"/>
      <c r="LHW1434" s="347"/>
      <c r="LHX1434" s="347"/>
      <c r="LHY1434" s="347"/>
      <c r="LHZ1434" s="347"/>
      <c r="LIA1434" s="347"/>
      <c r="LIB1434" s="347"/>
      <c r="LIC1434" s="347"/>
      <c r="LID1434" s="347"/>
      <c r="LIE1434" s="347"/>
      <c r="LIF1434" s="347"/>
      <c r="LIG1434" s="347"/>
      <c r="LIH1434" s="347"/>
      <c r="LII1434" s="347"/>
      <c r="LIJ1434" s="347"/>
      <c r="LIK1434" s="347"/>
      <c r="LIL1434" s="347"/>
      <c r="LIM1434" s="347"/>
      <c r="LIN1434" s="347"/>
      <c r="LIO1434" s="347"/>
      <c r="LIP1434" s="347"/>
      <c r="LIQ1434" s="347"/>
      <c r="LIR1434" s="347"/>
      <c r="LIS1434" s="347"/>
      <c r="LIT1434" s="347"/>
      <c r="LIU1434" s="347"/>
      <c r="LIV1434" s="347"/>
      <c r="LIW1434" s="347"/>
      <c r="LIX1434" s="347"/>
      <c r="LIY1434" s="347"/>
      <c r="LIZ1434" s="347"/>
      <c r="LJA1434" s="347"/>
      <c r="LJB1434" s="347"/>
      <c r="LJC1434" s="347"/>
      <c r="LJD1434" s="347"/>
      <c r="LJE1434" s="347"/>
      <c r="LJF1434" s="347"/>
      <c r="LJG1434" s="347"/>
      <c r="LJH1434" s="347"/>
      <c r="LJI1434" s="347"/>
      <c r="LJJ1434" s="347"/>
      <c r="LJK1434" s="347"/>
      <c r="LJL1434" s="347"/>
      <c r="LJM1434" s="347"/>
      <c r="LJN1434" s="347"/>
      <c r="LJO1434" s="347"/>
      <c r="LJP1434" s="347"/>
      <c r="LJQ1434" s="347"/>
      <c r="LJR1434" s="347"/>
      <c r="LJS1434" s="347"/>
      <c r="LJT1434" s="347"/>
      <c r="LJU1434" s="347"/>
      <c r="LJV1434" s="347"/>
      <c r="LJW1434" s="347"/>
      <c r="LJX1434" s="347"/>
      <c r="LJY1434" s="347"/>
      <c r="LJZ1434" s="347"/>
      <c r="LKA1434" s="347"/>
      <c r="LKB1434" s="347"/>
      <c r="LKC1434" s="347"/>
      <c r="LKD1434" s="347"/>
      <c r="LKE1434" s="347"/>
      <c r="LKF1434" s="347"/>
      <c r="LKG1434" s="347"/>
      <c r="LKH1434" s="347"/>
      <c r="LKI1434" s="347"/>
      <c r="LKJ1434" s="347"/>
      <c r="LKK1434" s="347"/>
      <c r="LKL1434" s="347"/>
      <c r="LKM1434" s="347"/>
      <c r="LKN1434" s="347"/>
      <c r="LKO1434" s="347"/>
      <c r="LKP1434" s="347"/>
      <c r="LKQ1434" s="347"/>
      <c r="LKR1434" s="347"/>
      <c r="LKS1434" s="347"/>
      <c r="LKT1434" s="347"/>
      <c r="LKU1434" s="347"/>
      <c r="LKV1434" s="347"/>
      <c r="LKW1434" s="347"/>
      <c r="LKX1434" s="347"/>
      <c r="LKY1434" s="347"/>
      <c r="LKZ1434" s="347"/>
      <c r="LLA1434" s="347"/>
      <c r="LLB1434" s="347"/>
      <c r="LLC1434" s="347"/>
      <c r="LLD1434" s="347"/>
      <c r="LLE1434" s="347"/>
      <c r="LLF1434" s="347"/>
      <c r="LLG1434" s="347"/>
      <c r="LLH1434" s="347"/>
      <c r="LLI1434" s="347"/>
      <c r="LLJ1434" s="347"/>
      <c r="LLK1434" s="347"/>
      <c r="LLL1434" s="347"/>
      <c r="LLM1434" s="347"/>
      <c r="LLN1434" s="347"/>
      <c r="LLO1434" s="347"/>
      <c r="LLP1434" s="347"/>
      <c r="LLQ1434" s="347"/>
      <c r="LLR1434" s="347"/>
      <c r="LLS1434" s="347"/>
      <c r="LLT1434" s="347"/>
      <c r="LLU1434" s="347"/>
      <c r="LLV1434" s="347"/>
      <c r="LLW1434" s="347"/>
      <c r="LLX1434" s="347"/>
      <c r="LLY1434" s="347"/>
      <c r="LLZ1434" s="347"/>
      <c r="LMA1434" s="347"/>
      <c r="LMB1434" s="347"/>
      <c r="LMC1434" s="347"/>
      <c r="LMD1434" s="347"/>
      <c r="LME1434" s="347"/>
      <c r="LMF1434" s="347"/>
      <c r="LMG1434" s="347"/>
      <c r="LMH1434" s="347"/>
      <c r="LMI1434" s="347"/>
      <c r="LMJ1434" s="347"/>
      <c r="LMK1434" s="347"/>
      <c r="LML1434" s="347"/>
      <c r="LMM1434" s="347"/>
      <c r="LMN1434" s="347"/>
      <c r="LMO1434" s="347"/>
      <c r="LMP1434" s="347"/>
      <c r="LMQ1434" s="347"/>
      <c r="LMR1434" s="347"/>
      <c r="LMS1434" s="347"/>
      <c r="LMT1434" s="347"/>
      <c r="LMU1434" s="347"/>
      <c r="LMV1434" s="347"/>
      <c r="LMW1434" s="347"/>
      <c r="LMX1434" s="347"/>
      <c r="LMY1434" s="347"/>
      <c r="LMZ1434" s="347"/>
      <c r="LNA1434" s="347"/>
      <c r="LNB1434" s="347"/>
      <c r="LNC1434" s="347"/>
      <c r="LND1434" s="347"/>
      <c r="LNE1434" s="347"/>
      <c r="LNF1434" s="347"/>
      <c r="LNG1434" s="347"/>
      <c r="LNH1434" s="347"/>
      <c r="LNI1434" s="347"/>
      <c r="LNJ1434" s="347"/>
      <c r="LNK1434" s="347"/>
      <c r="LNL1434" s="347"/>
      <c r="LNM1434" s="347"/>
      <c r="LNN1434" s="347"/>
      <c r="LNO1434" s="347"/>
      <c r="LNP1434" s="347"/>
      <c r="LNQ1434" s="347"/>
      <c r="LNR1434" s="347"/>
      <c r="LNS1434" s="347"/>
      <c r="LNT1434" s="347"/>
      <c r="LNU1434" s="347"/>
      <c r="LNV1434" s="347"/>
      <c r="LNW1434" s="347"/>
      <c r="LNX1434" s="347"/>
      <c r="LNY1434" s="347"/>
      <c r="LNZ1434" s="347"/>
      <c r="LOA1434" s="347"/>
      <c r="LOB1434" s="347"/>
      <c r="LOC1434" s="347"/>
      <c r="LOD1434" s="347"/>
      <c r="LOE1434" s="347"/>
      <c r="LOF1434" s="347"/>
      <c r="LOG1434" s="347"/>
      <c r="LOH1434" s="347"/>
      <c r="LOI1434" s="347"/>
      <c r="LOJ1434" s="347"/>
      <c r="LOK1434" s="347"/>
      <c r="LOL1434" s="347"/>
      <c r="LOM1434" s="347"/>
      <c r="LON1434" s="347"/>
      <c r="LOO1434" s="347"/>
      <c r="LOP1434" s="347"/>
      <c r="LOQ1434" s="347"/>
      <c r="LOR1434" s="347"/>
      <c r="LOS1434" s="347"/>
      <c r="LOT1434" s="347"/>
      <c r="LOU1434" s="347"/>
      <c r="LOV1434" s="347"/>
      <c r="LOW1434" s="347"/>
      <c r="LOX1434" s="347"/>
      <c r="LOY1434" s="347"/>
      <c r="LOZ1434" s="347"/>
      <c r="LPA1434" s="347"/>
      <c r="LPB1434" s="347"/>
      <c r="LPC1434" s="347"/>
      <c r="LPD1434" s="347"/>
      <c r="LPE1434" s="347"/>
      <c r="LPF1434" s="347"/>
      <c r="LPG1434" s="347"/>
      <c r="LPH1434" s="347"/>
      <c r="LPI1434" s="347"/>
      <c r="LPJ1434" s="347"/>
      <c r="LPK1434" s="347"/>
      <c r="LPL1434" s="347"/>
      <c r="LPM1434" s="347"/>
      <c r="LPN1434" s="347"/>
      <c r="LPO1434" s="347"/>
      <c r="LPP1434" s="347"/>
      <c r="LPQ1434" s="347"/>
      <c r="LPR1434" s="347"/>
      <c r="LPS1434" s="347"/>
      <c r="LPT1434" s="347"/>
      <c r="LPU1434" s="347"/>
      <c r="LPV1434" s="347"/>
      <c r="LPW1434" s="347"/>
      <c r="LPX1434" s="347"/>
      <c r="LPY1434" s="347"/>
      <c r="LPZ1434" s="347"/>
      <c r="LQA1434" s="347"/>
      <c r="LQB1434" s="347"/>
      <c r="LQC1434" s="347"/>
      <c r="LQD1434" s="347"/>
      <c r="LQE1434" s="347"/>
      <c r="LQF1434" s="347"/>
      <c r="LQG1434" s="347"/>
      <c r="LQH1434" s="347"/>
      <c r="LQI1434" s="347"/>
      <c r="LQJ1434" s="347"/>
      <c r="LQK1434" s="347"/>
      <c r="LQL1434" s="347"/>
      <c r="LQM1434" s="347"/>
      <c r="LQN1434" s="347"/>
      <c r="LQO1434" s="347"/>
      <c r="LQP1434" s="347"/>
      <c r="LQQ1434" s="347"/>
      <c r="LQR1434" s="347"/>
      <c r="LQS1434" s="347"/>
      <c r="LQT1434" s="347"/>
      <c r="LQU1434" s="347"/>
      <c r="LQV1434" s="347"/>
      <c r="LQW1434" s="347"/>
      <c r="LQX1434" s="347"/>
      <c r="LQY1434" s="347"/>
      <c r="LQZ1434" s="347"/>
      <c r="LRA1434" s="347"/>
      <c r="LRB1434" s="347"/>
      <c r="LRC1434" s="347"/>
      <c r="LRD1434" s="347"/>
      <c r="LRE1434" s="347"/>
      <c r="LRF1434" s="347"/>
      <c r="LRG1434" s="347"/>
      <c r="LRH1434" s="347"/>
      <c r="LRI1434" s="347"/>
      <c r="LRJ1434" s="347"/>
      <c r="LRK1434" s="347"/>
      <c r="LRL1434" s="347"/>
      <c r="LRM1434" s="347"/>
      <c r="LRN1434" s="347"/>
      <c r="LRO1434" s="347"/>
      <c r="LRP1434" s="347"/>
      <c r="LRQ1434" s="347"/>
      <c r="LRR1434" s="347"/>
      <c r="LRS1434" s="347"/>
      <c r="LRT1434" s="347"/>
      <c r="LRU1434" s="347"/>
      <c r="LRV1434" s="347"/>
      <c r="LRW1434" s="347"/>
      <c r="LRX1434" s="347"/>
      <c r="LRY1434" s="347"/>
      <c r="LRZ1434" s="347"/>
      <c r="LSA1434" s="347"/>
      <c r="LSB1434" s="347"/>
      <c r="LSC1434" s="347"/>
      <c r="LSD1434" s="347"/>
      <c r="LSE1434" s="347"/>
      <c r="LSF1434" s="347"/>
      <c r="LSG1434" s="347"/>
      <c r="LSH1434" s="347"/>
      <c r="LSI1434" s="347"/>
      <c r="LSJ1434" s="347"/>
      <c r="LSK1434" s="347"/>
      <c r="LSL1434" s="347"/>
      <c r="LSM1434" s="347"/>
      <c r="LSN1434" s="347"/>
      <c r="LSO1434" s="347"/>
      <c r="LSP1434" s="347"/>
      <c r="LSQ1434" s="347"/>
      <c r="LSR1434" s="347"/>
      <c r="LSS1434" s="347"/>
      <c r="LST1434" s="347"/>
      <c r="LSU1434" s="347"/>
      <c r="LSV1434" s="347"/>
      <c r="LSW1434" s="347"/>
      <c r="LSX1434" s="347"/>
      <c r="LSY1434" s="347"/>
      <c r="LSZ1434" s="347"/>
      <c r="LTA1434" s="347"/>
      <c r="LTB1434" s="347"/>
      <c r="LTC1434" s="347"/>
      <c r="LTD1434" s="347"/>
      <c r="LTE1434" s="347"/>
      <c r="LTF1434" s="347"/>
      <c r="LTG1434" s="347"/>
      <c r="LTH1434" s="347"/>
      <c r="LTI1434" s="347"/>
      <c r="LTJ1434" s="347"/>
      <c r="LTK1434" s="347"/>
      <c r="LTL1434" s="347"/>
      <c r="LTM1434" s="347"/>
      <c r="LTN1434" s="347"/>
      <c r="LTO1434" s="347"/>
      <c r="LTP1434" s="347"/>
      <c r="LTQ1434" s="347"/>
      <c r="LTR1434" s="347"/>
      <c r="LTS1434" s="347"/>
      <c r="LTT1434" s="347"/>
      <c r="LTU1434" s="347"/>
      <c r="LTV1434" s="347"/>
      <c r="LTW1434" s="347"/>
      <c r="LTX1434" s="347"/>
      <c r="LTY1434" s="347"/>
      <c r="LTZ1434" s="347"/>
      <c r="LUA1434" s="347"/>
      <c r="LUB1434" s="347"/>
      <c r="LUC1434" s="347"/>
      <c r="LUD1434" s="347"/>
      <c r="LUE1434" s="347"/>
      <c r="LUF1434" s="347"/>
      <c r="LUG1434" s="347"/>
      <c r="LUH1434" s="347"/>
      <c r="LUI1434" s="347"/>
      <c r="LUJ1434" s="347"/>
      <c r="LUK1434" s="347"/>
      <c r="LUL1434" s="347"/>
      <c r="LUM1434" s="347"/>
      <c r="LUN1434" s="347"/>
      <c r="LUO1434" s="347"/>
      <c r="LUP1434" s="347"/>
      <c r="LUQ1434" s="347"/>
      <c r="LUR1434" s="347"/>
      <c r="LUS1434" s="347"/>
      <c r="LUT1434" s="347"/>
      <c r="LUU1434" s="347"/>
      <c r="LUV1434" s="347"/>
      <c r="LUW1434" s="347"/>
      <c r="LUX1434" s="347"/>
      <c r="LUY1434" s="347"/>
      <c r="LUZ1434" s="347"/>
      <c r="LVA1434" s="347"/>
      <c r="LVB1434" s="347"/>
      <c r="LVC1434" s="347"/>
      <c r="LVD1434" s="347"/>
      <c r="LVE1434" s="347"/>
      <c r="LVF1434" s="347"/>
      <c r="LVG1434" s="347"/>
      <c r="LVH1434" s="347"/>
      <c r="LVI1434" s="347"/>
      <c r="LVJ1434" s="347"/>
      <c r="LVK1434" s="347"/>
      <c r="LVL1434" s="347"/>
      <c r="LVM1434" s="347"/>
      <c r="LVN1434" s="347"/>
      <c r="LVO1434" s="347"/>
      <c r="LVP1434" s="347"/>
      <c r="LVQ1434" s="347"/>
      <c r="LVR1434" s="347"/>
      <c r="LVS1434" s="347"/>
      <c r="LVT1434" s="347"/>
      <c r="LVU1434" s="347"/>
      <c r="LVV1434" s="347"/>
      <c r="LVW1434" s="347"/>
      <c r="LVX1434" s="347"/>
      <c r="LVY1434" s="347"/>
      <c r="LVZ1434" s="347"/>
      <c r="LWA1434" s="347"/>
      <c r="LWB1434" s="347"/>
      <c r="LWC1434" s="347"/>
      <c r="LWD1434" s="347"/>
      <c r="LWE1434" s="347"/>
      <c r="LWF1434" s="347"/>
      <c r="LWG1434" s="347"/>
      <c r="LWH1434" s="347"/>
      <c r="LWI1434" s="347"/>
      <c r="LWJ1434" s="347"/>
      <c r="LWK1434" s="347"/>
      <c r="LWL1434" s="347"/>
      <c r="LWM1434" s="347"/>
      <c r="LWN1434" s="347"/>
      <c r="LWO1434" s="347"/>
      <c r="LWP1434" s="347"/>
      <c r="LWQ1434" s="347"/>
      <c r="LWR1434" s="347"/>
      <c r="LWS1434" s="347"/>
      <c r="LWT1434" s="347"/>
      <c r="LWU1434" s="347"/>
      <c r="LWV1434" s="347"/>
      <c r="LWW1434" s="347"/>
      <c r="LWX1434" s="347"/>
      <c r="LWY1434" s="347"/>
      <c r="LWZ1434" s="347"/>
      <c r="LXA1434" s="347"/>
      <c r="LXB1434" s="347"/>
      <c r="LXC1434" s="347"/>
      <c r="LXD1434" s="347"/>
      <c r="LXE1434" s="347"/>
      <c r="LXF1434" s="347"/>
      <c r="LXG1434" s="347"/>
      <c r="LXH1434" s="347"/>
      <c r="LXI1434" s="347"/>
      <c r="LXJ1434" s="347"/>
      <c r="LXK1434" s="347"/>
      <c r="LXL1434" s="347"/>
      <c r="LXM1434" s="347"/>
      <c r="LXN1434" s="347"/>
      <c r="LXO1434" s="347"/>
      <c r="LXP1434" s="347"/>
      <c r="LXQ1434" s="347"/>
      <c r="LXR1434" s="347"/>
      <c r="LXS1434" s="347"/>
      <c r="LXT1434" s="347"/>
      <c r="LXU1434" s="347"/>
      <c r="LXV1434" s="347"/>
      <c r="LXW1434" s="347"/>
      <c r="LXX1434" s="347"/>
      <c r="LXY1434" s="347"/>
      <c r="LXZ1434" s="347"/>
      <c r="LYA1434" s="347"/>
      <c r="LYB1434" s="347"/>
      <c r="LYC1434" s="347"/>
      <c r="LYD1434" s="347"/>
      <c r="LYE1434" s="347"/>
      <c r="LYF1434" s="347"/>
      <c r="LYG1434" s="347"/>
      <c r="LYH1434" s="347"/>
      <c r="LYI1434" s="347"/>
      <c r="LYJ1434" s="347"/>
      <c r="LYK1434" s="347"/>
      <c r="LYL1434" s="347"/>
      <c r="LYM1434" s="347"/>
      <c r="LYN1434" s="347"/>
      <c r="LYO1434" s="347"/>
      <c r="LYP1434" s="347"/>
      <c r="LYQ1434" s="347"/>
      <c r="LYR1434" s="347"/>
      <c r="LYS1434" s="347"/>
      <c r="LYT1434" s="347"/>
      <c r="LYU1434" s="347"/>
      <c r="LYV1434" s="347"/>
      <c r="LYW1434" s="347"/>
      <c r="LYX1434" s="347"/>
      <c r="LYY1434" s="347"/>
      <c r="LYZ1434" s="347"/>
      <c r="LZA1434" s="347"/>
      <c r="LZB1434" s="347"/>
      <c r="LZC1434" s="347"/>
      <c r="LZD1434" s="347"/>
      <c r="LZE1434" s="347"/>
      <c r="LZF1434" s="347"/>
      <c r="LZG1434" s="347"/>
      <c r="LZH1434" s="347"/>
      <c r="LZI1434" s="347"/>
      <c r="LZJ1434" s="347"/>
      <c r="LZK1434" s="347"/>
      <c r="LZL1434" s="347"/>
      <c r="LZM1434" s="347"/>
      <c r="LZN1434" s="347"/>
      <c r="LZO1434" s="347"/>
      <c r="LZP1434" s="347"/>
      <c r="LZQ1434" s="347"/>
      <c r="LZR1434" s="347"/>
      <c r="LZS1434" s="347"/>
      <c r="LZT1434" s="347"/>
      <c r="LZU1434" s="347"/>
      <c r="LZV1434" s="347"/>
      <c r="LZW1434" s="347"/>
      <c r="LZX1434" s="347"/>
      <c r="LZY1434" s="347"/>
      <c r="LZZ1434" s="347"/>
      <c r="MAA1434" s="347"/>
      <c r="MAB1434" s="347"/>
      <c r="MAC1434" s="347"/>
      <c r="MAD1434" s="347"/>
      <c r="MAE1434" s="347"/>
      <c r="MAF1434" s="347"/>
      <c r="MAG1434" s="347"/>
      <c r="MAH1434" s="347"/>
      <c r="MAI1434" s="347"/>
      <c r="MAJ1434" s="347"/>
      <c r="MAK1434" s="347"/>
      <c r="MAL1434" s="347"/>
      <c r="MAM1434" s="347"/>
      <c r="MAN1434" s="347"/>
      <c r="MAO1434" s="347"/>
      <c r="MAP1434" s="347"/>
      <c r="MAQ1434" s="347"/>
      <c r="MAR1434" s="347"/>
      <c r="MAS1434" s="347"/>
      <c r="MAT1434" s="347"/>
      <c r="MAU1434" s="347"/>
      <c r="MAV1434" s="347"/>
      <c r="MAW1434" s="347"/>
      <c r="MAX1434" s="347"/>
      <c r="MAY1434" s="347"/>
      <c r="MAZ1434" s="347"/>
      <c r="MBA1434" s="347"/>
      <c r="MBB1434" s="347"/>
      <c r="MBC1434" s="347"/>
      <c r="MBD1434" s="347"/>
      <c r="MBE1434" s="347"/>
      <c r="MBF1434" s="347"/>
      <c r="MBG1434" s="347"/>
      <c r="MBH1434" s="347"/>
      <c r="MBI1434" s="347"/>
      <c r="MBJ1434" s="347"/>
      <c r="MBK1434" s="347"/>
      <c r="MBL1434" s="347"/>
      <c r="MBM1434" s="347"/>
      <c r="MBN1434" s="347"/>
      <c r="MBO1434" s="347"/>
      <c r="MBP1434" s="347"/>
      <c r="MBQ1434" s="347"/>
      <c r="MBR1434" s="347"/>
      <c r="MBS1434" s="347"/>
      <c r="MBT1434" s="347"/>
      <c r="MBU1434" s="347"/>
      <c r="MBV1434" s="347"/>
      <c r="MBW1434" s="347"/>
      <c r="MBX1434" s="347"/>
      <c r="MBY1434" s="347"/>
      <c r="MBZ1434" s="347"/>
      <c r="MCA1434" s="347"/>
      <c r="MCB1434" s="347"/>
      <c r="MCC1434" s="347"/>
      <c r="MCD1434" s="347"/>
      <c r="MCE1434" s="347"/>
      <c r="MCF1434" s="347"/>
      <c r="MCG1434" s="347"/>
      <c r="MCH1434" s="347"/>
      <c r="MCI1434" s="347"/>
      <c r="MCJ1434" s="347"/>
      <c r="MCK1434" s="347"/>
      <c r="MCL1434" s="347"/>
      <c r="MCM1434" s="347"/>
      <c r="MCN1434" s="347"/>
      <c r="MCO1434" s="347"/>
      <c r="MCP1434" s="347"/>
      <c r="MCQ1434" s="347"/>
      <c r="MCR1434" s="347"/>
      <c r="MCS1434" s="347"/>
      <c r="MCT1434" s="347"/>
      <c r="MCU1434" s="347"/>
      <c r="MCV1434" s="347"/>
      <c r="MCW1434" s="347"/>
      <c r="MCX1434" s="347"/>
      <c r="MCY1434" s="347"/>
      <c r="MCZ1434" s="347"/>
      <c r="MDA1434" s="347"/>
      <c r="MDB1434" s="347"/>
      <c r="MDC1434" s="347"/>
      <c r="MDD1434" s="347"/>
      <c r="MDE1434" s="347"/>
      <c r="MDF1434" s="347"/>
      <c r="MDG1434" s="347"/>
      <c r="MDH1434" s="347"/>
      <c r="MDI1434" s="347"/>
      <c r="MDJ1434" s="347"/>
      <c r="MDK1434" s="347"/>
      <c r="MDL1434" s="347"/>
      <c r="MDM1434" s="347"/>
      <c r="MDN1434" s="347"/>
      <c r="MDO1434" s="347"/>
      <c r="MDP1434" s="347"/>
      <c r="MDQ1434" s="347"/>
      <c r="MDR1434" s="347"/>
      <c r="MDS1434" s="347"/>
      <c r="MDT1434" s="347"/>
      <c r="MDU1434" s="347"/>
      <c r="MDV1434" s="347"/>
      <c r="MDW1434" s="347"/>
      <c r="MDX1434" s="347"/>
      <c r="MDY1434" s="347"/>
      <c r="MDZ1434" s="347"/>
      <c r="MEA1434" s="347"/>
      <c r="MEB1434" s="347"/>
      <c r="MEC1434" s="347"/>
      <c r="MED1434" s="347"/>
      <c r="MEE1434" s="347"/>
      <c r="MEF1434" s="347"/>
      <c r="MEG1434" s="347"/>
      <c r="MEH1434" s="347"/>
      <c r="MEI1434" s="347"/>
      <c r="MEJ1434" s="347"/>
      <c r="MEK1434" s="347"/>
      <c r="MEL1434" s="347"/>
      <c r="MEM1434" s="347"/>
      <c r="MEN1434" s="347"/>
      <c r="MEO1434" s="347"/>
      <c r="MEP1434" s="347"/>
      <c r="MEQ1434" s="347"/>
      <c r="MER1434" s="347"/>
      <c r="MES1434" s="347"/>
      <c r="MET1434" s="347"/>
      <c r="MEU1434" s="347"/>
      <c r="MEV1434" s="347"/>
      <c r="MEW1434" s="347"/>
      <c r="MEX1434" s="347"/>
      <c r="MEY1434" s="347"/>
      <c r="MEZ1434" s="347"/>
      <c r="MFA1434" s="347"/>
      <c r="MFB1434" s="347"/>
      <c r="MFC1434" s="347"/>
      <c r="MFD1434" s="347"/>
      <c r="MFE1434" s="347"/>
      <c r="MFF1434" s="347"/>
      <c r="MFG1434" s="347"/>
      <c r="MFH1434" s="347"/>
      <c r="MFI1434" s="347"/>
      <c r="MFJ1434" s="347"/>
      <c r="MFK1434" s="347"/>
      <c r="MFL1434" s="347"/>
      <c r="MFM1434" s="347"/>
      <c r="MFN1434" s="347"/>
      <c r="MFO1434" s="347"/>
      <c r="MFP1434" s="347"/>
      <c r="MFQ1434" s="347"/>
      <c r="MFR1434" s="347"/>
      <c r="MFS1434" s="347"/>
      <c r="MFT1434" s="347"/>
      <c r="MFU1434" s="347"/>
      <c r="MFV1434" s="347"/>
      <c r="MFW1434" s="347"/>
      <c r="MFX1434" s="347"/>
      <c r="MFY1434" s="347"/>
      <c r="MFZ1434" s="347"/>
      <c r="MGA1434" s="347"/>
      <c r="MGB1434" s="347"/>
      <c r="MGC1434" s="347"/>
      <c r="MGD1434" s="347"/>
      <c r="MGE1434" s="347"/>
      <c r="MGF1434" s="347"/>
      <c r="MGG1434" s="347"/>
      <c r="MGH1434" s="347"/>
      <c r="MGI1434" s="347"/>
      <c r="MGJ1434" s="347"/>
      <c r="MGK1434" s="347"/>
      <c r="MGL1434" s="347"/>
      <c r="MGM1434" s="347"/>
      <c r="MGN1434" s="347"/>
      <c r="MGO1434" s="347"/>
      <c r="MGP1434" s="347"/>
      <c r="MGQ1434" s="347"/>
      <c r="MGR1434" s="347"/>
      <c r="MGS1434" s="347"/>
      <c r="MGT1434" s="347"/>
      <c r="MGU1434" s="347"/>
      <c r="MGV1434" s="347"/>
      <c r="MGW1434" s="347"/>
      <c r="MGX1434" s="347"/>
      <c r="MGY1434" s="347"/>
      <c r="MGZ1434" s="347"/>
      <c r="MHA1434" s="347"/>
      <c r="MHB1434" s="347"/>
      <c r="MHC1434" s="347"/>
      <c r="MHD1434" s="347"/>
      <c r="MHE1434" s="347"/>
      <c r="MHF1434" s="347"/>
      <c r="MHG1434" s="347"/>
      <c r="MHH1434" s="347"/>
      <c r="MHI1434" s="347"/>
      <c r="MHJ1434" s="347"/>
      <c r="MHK1434" s="347"/>
      <c r="MHL1434" s="347"/>
      <c r="MHM1434" s="347"/>
      <c r="MHN1434" s="347"/>
      <c r="MHO1434" s="347"/>
      <c r="MHP1434" s="347"/>
      <c r="MHQ1434" s="347"/>
      <c r="MHR1434" s="347"/>
      <c r="MHS1434" s="347"/>
      <c r="MHT1434" s="347"/>
      <c r="MHU1434" s="347"/>
      <c r="MHV1434" s="347"/>
      <c r="MHW1434" s="347"/>
      <c r="MHX1434" s="347"/>
      <c r="MHY1434" s="347"/>
      <c r="MHZ1434" s="347"/>
      <c r="MIA1434" s="347"/>
      <c r="MIB1434" s="347"/>
      <c r="MIC1434" s="347"/>
      <c r="MID1434" s="347"/>
      <c r="MIE1434" s="347"/>
      <c r="MIF1434" s="347"/>
      <c r="MIG1434" s="347"/>
      <c r="MIH1434" s="347"/>
      <c r="MII1434" s="347"/>
      <c r="MIJ1434" s="347"/>
      <c r="MIK1434" s="347"/>
      <c r="MIL1434" s="347"/>
      <c r="MIM1434" s="347"/>
      <c r="MIN1434" s="347"/>
      <c r="MIO1434" s="347"/>
      <c r="MIP1434" s="347"/>
      <c r="MIQ1434" s="347"/>
      <c r="MIR1434" s="347"/>
      <c r="MIS1434" s="347"/>
      <c r="MIT1434" s="347"/>
      <c r="MIU1434" s="347"/>
      <c r="MIV1434" s="347"/>
      <c r="MIW1434" s="347"/>
      <c r="MIX1434" s="347"/>
      <c r="MIY1434" s="347"/>
      <c r="MIZ1434" s="347"/>
      <c r="MJA1434" s="347"/>
      <c r="MJB1434" s="347"/>
      <c r="MJC1434" s="347"/>
      <c r="MJD1434" s="347"/>
      <c r="MJE1434" s="347"/>
      <c r="MJF1434" s="347"/>
      <c r="MJG1434" s="347"/>
      <c r="MJH1434" s="347"/>
      <c r="MJI1434" s="347"/>
      <c r="MJJ1434" s="347"/>
      <c r="MJK1434" s="347"/>
      <c r="MJL1434" s="347"/>
      <c r="MJM1434" s="347"/>
      <c r="MJN1434" s="347"/>
      <c r="MJO1434" s="347"/>
      <c r="MJP1434" s="347"/>
      <c r="MJQ1434" s="347"/>
      <c r="MJR1434" s="347"/>
      <c r="MJS1434" s="347"/>
      <c r="MJT1434" s="347"/>
      <c r="MJU1434" s="347"/>
      <c r="MJV1434" s="347"/>
      <c r="MJW1434" s="347"/>
      <c r="MJX1434" s="347"/>
      <c r="MJY1434" s="347"/>
      <c r="MJZ1434" s="347"/>
      <c r="MKA1434" s="347"/>
      <c r="MKB1434" s="347"/>
      <c r="MKC1434" s="347"/>
      <c r="MKD1434" s="347"/>
      <c r="MKE1434" s="347"/>
      <c r="MKF1434" s="347"/>
      <c r="MKG1434" s="347"/>
      <c r="MKH1434" s="347"/>
      <c r="MKI1434" s="347"/>
      <c r="MKJ1434" s="347"/>
      <c r="MKK1434" s="347"/>
      <c r="MKL1434" s="347"/>
      <c r="MKM1434" s="347"/>
      <c r="MKN1434" s="347"/>
      <c r="MKO1434" s="347"/>
      <c r="MKP1434" s="347"/>
      <c r="MKQ1434" s="347"/>
      <c r="MKR1434" s="347"/>
      <c r="MKS1434" s="347"/>
      <c r="MKT1434" s="347"/>
      <c r="MKU1434" s="347"/>
      <c r="MKV1434" s="347"/>
      <c r="MKW1434" s="347"/>
      <c r="MKX1434" s="347"/>
      <c r="MKY1434" s="347"/>
      <c r="MKZ1434" s="347"/>
      <c r="MLA1434" s="347"/>
      <c r="MLB1434" s="347"/>
      <c r="MLC1434" s="347"/>
      <c r="MLD1434" s="347"/>
      <c r="MLE1434" s="347"/>
      <c r="MLF1434" s="347"/>
      <c r="MLG1434" s="347"/>
      <c r="MLH1434" s="347"/>
      <c r="MLI1434" s="347"/>
      <c r="MLJ1434" s="347"/>
      <c r="MLK1434" s="347"/>
      <c r="MLL1434" s="347"/>
      <c r="MLM1434" s="347"/>
      <c r="MLN1434" s="347"/>
      <c r="MLO1434" s="347"/>
      <c r="MLP1434" s="347"/>
      <c r="MLQ1434" s="347"/>
      <c r="MLR1434" s="347"/>
      <c r="MLS1434" s="347"/>
      <c r="MLT1434" s="347"/>
      <c r="MLU1434" s="347"/>
      <c r="MLV1434" s="347"/>
      <c r="MLW1434" s="347"/>
      <c r="MLX1434" s="347"/>
      <c r="MLY1434" s="347"/>
      <c r="MLZ1434" s="347"/>
      <c r="MMA1434" s="347"/>
      <c r="MMB1434" s="347"/>
      <c r="MMC1434" s="347"/>
      <c r="MMD1434" s="347"/>
      <c r="MME1434" s="347"/>
      <c r="MMF1434" s="347"/>
      <c r="MMG1434" s="347"/>
      <c r="MMH1434" s="347"/>
      <c r="MMI1434" s="347"/>
      <c r="MMJ1434" s="347"/>
      <c r="MMK1434" s="347"/>
      <c r="MML1434" s="347"/>
      <c r="MMM1434" s="347"/>
      <c r="MMN1434" s="347"/>
      <c r="MMO1434" s="347"/>
      <c r="MMP1434" s="347"/>
      <c r="MMQ1434" s="347"/>
      <c r="MMR1434" s="347"/>
      <c r="MMS1434" s="347"/>
      <c r="MMT1434" s="347"/>
      <c r="MMU1434" s="347"/>
      <c r="MMV1434" s="347"/>
      <c r="MMW1434" s="347"/>
      <c r="MMX1434" s="347"/>
      <c r="MMY1434" s="347"/>
      <c r="MMZ1434" s="347"/>
      <c r="MNA1434" s="347"/>
      <c r="MNB1434" s="347"/>
      <c r="MNC1434" s="347"/>
      <c r="MND1434" s="347"/>
      <c r="MNE1434" s="347"/>
      <c r="MNF1434" s="347"/>
      <c r="MNG1434" s="347"/>
      <c r="MNH1434" s="347"/>
      <c r="MNI1434" s="347"/>
      <c r="MNJ1434" s="347"/>
      <c r="MNK1434" s="347"/>
      <c r="MNL1434" s="347"/>
      <c r="MNM1434" s="347"/>
      <c r="MNN1434" s="347"/>
      <c r="MNO1434" s="347"/>
      <c r="MNP1434" s="347"/>
      <c r="MNQ1434" s="347"/>
      <c r="MNR1434" s="347"/>
      <c r="MNS1434" s="347"/>
      <c r="MNT1434" s="347"/>
      <c r="MNU1434" s="347"/>
      <c r="MNV1434" s="347"/>
      <c r="MNW1434" s="347"/>
      <c r="MNX1434" s="347"/>
      <c r="MNY1434" s="347"/>
      <c r="MNZ1434" s="347"/>
      <c r="MOA1434" s="347"/>
      <c r="MOB1434" s="347"/>
      <c r="MOC1434" s="347"/>
      <c r="MOD1434" s="347"/>
      <c r="MOE1434" s="347"/>
      <c r="MOF1434" s="347"/>
      <c r="MOG1434" s="347"/>
      <c r="MOH1434" s="347"/>
      <c r="MOI1434" s="347"/>
      <c r="MOJ1434" s="347"/>
      <c r="MOK1434" s="347"/>
      <c r="MOL1434" s="347"/>
      <c r="MOM1434" s="347"/>
      <c r="MON1434" s="347"/>
      <c r="MOO1434" s="347"/>
      <c r="MOP1434" s="347"/>
      <c r="MOQ1434" s="347"/>
      <c r="MOR1434" s="347"/>
      <c r="MOS1434" s="347"/>
      <c r="MOT1434" s="347"/>
      <c r="MOU1434" s="347"/>
      <c r="MOV1434" s="347"/>
      <c r="MOW1434" s="347"/>
      <c r="MOX1434" s="347"/>
      <c r="MOY1434" s="347"/>
      <c r="MOZ1434" s="347"/>
      <c r="MPA1434" s="347"/>
      <c r="MPB1434" s="347"/>
      <c r="MPC1434" s="347"/>
      <c r="MPD1434" s="347"/>
      <c r="MPE1434" s="347"/>
      <c r="MPF1434" s="347"/>
      <c r="MPG1434" s="347"/>
      <c r="MPH1434" s="347"/>
      <c r="MPI1434" s="347"/>
      <c r="MPJ1434" s="347"/>
      <c r="MPK1434" s="347"/>
      <c r="MPL1434" s="347"/>
      <c r="MPM1434" s="347"/>
      <c r="MPN1434" s="347"/>
      <c r="MPO1434" s="347"/>
      <c r="MPP1434" s="347"/>
      <c r="MPQ1434" s="347"/>
      <c r="MPR1434" s="347"/>
      <c r="MPS1434" s="347"/>
      <c r="MPT1434" s="347"/>
      <c r="MPU1434" s="347"/>
      <c r="MPV1434" s="347"/>
      <c r="MPW1434" s="347"/>
      <c r="MPX1434" s="347"/>
      <c r="MPY1434" s="347"/>
      <c r="MPZ1434" s="347"/>
      <c r="MQA1434" s="347"/>
      <c r="MQB1434" s="347"/>
      <c r="MQC1434" s="347"/>
      <c r="MQD1434" s="347"/>
      <c r="MQE1434" s="347"/>
      <c r="MQF1434" s="347"/>
      <c r="MQG1434" s="347"/>
      <c r="MQH1434" s="347"/>
      <c r="MQI1434" s="347"/>
      <c r="MQJ1434" s="347"/>
      <c r="MQK1434" s="347"/>
      <c r="MQL1434" s="347"/>
      <c r="MQM1434" s="347"/>
      <c r="MQN1434" s="347"/>
      <c r="MQO1434" s="347"/>
      <c r="MQP1434" s="347"/>
      <c r="MQQ1434" s="347"/>
      <c r="MQR1434" s="347"/>
      <c r="MQS1434" s="347"/>
      <c r="MQT1434" s="347"/>
      <c r="MQU1434" s="347"/>
      <c r="MQV1434" s="347"/>
      <c r="MQW1434" s="347"/>
      <c r="MQX1434" s="347"/>
      <c r="MQY1434" s="347"/>
      <c r="MQZ1434" s="347"/>
      <c r="MRA1434" s="347"/>
      <c r="MRB1434" s="347"/>
      <c r="MRC1434" s="347"/>
      <c r="MRD1434" s="347"/>
      <c r="MRE1434" s="347"/>
      <c r="MRF1434" s="347"/>
      <c r="MRG1434" s="347"/>
      <c r="MRH1434" s="347"/>
      <c r="MRI1434" s="347"/>
      <c r="MRJ1434" s="347"/>
      <c r="MRK1434" s="347"/>
      <c r="MRL1434" s="347"/>
      <c r="MRM1434" s="347"/>
      <c r="MRN1434" s="347"/>
      <c r="MRO1434" s="347"/>
      <c r="MRP1434" s="347"/>
      <c r="MRQ1434" s="347"/>
      <c r="MRR1434" s="347"/>
      <c r="MRS1434" s="347"/>
      <c r="MRT1434" s="347"/>
      <c r="MRU1434" s="347"/>
      <c r="MRV1434" s="347"/>
      <c r="MRW1434" s="347"/>
      <c r="MRX1434" s="347"/>
      <c r="MRY1434" s="347"/>
      <c r="MRZ1434" s="347"/>
      <c r="MSA1434" s="347"/>
      <c r="MSB1434" s="347"/>
      <c r="MSC1434" s="347"/>
      <c r="MSD1434" s="347"/>
      <c r="MSE1434" s="347"/>
      <c r="MSF1434" s="347"/>
      <c r="MSG1434" s="347"/>
      <c r="MSH1434" s="347"/>
      <c r="MSI1434" s="347"/>
      <c r="MSJ1434" s="347"/>
      <c r="MSK1434" s="347"/>
      <c r="MSL1434" s="347"/>
      <c r="MSM1434" s="347"/>
      <c r="MSN1434" s="347"/>
      <c r="MSO1434" s="347"/>
      <c r="MSP1434" s="347"/>
      <c r="MSQ1434" s="347"/>
      <c r="MSR1434" s="347"/>
      <c r="MSS1434" s="347"/>
      <c r="MST1434" s="347"/>
      <c r="MSU1434" s="347"/>
      <c r="MSV1434" s="347"/>
      <c r="MSW1434" s="347"/>
      <c r="MSX1434" s="347"/>
      <c r="MSY1434" s="347"/>
      <c r="MSZ1434" s="347"/>
      <c r="MTA1434" s="347"/>
      <c r="MTB1434" s="347"/>
      <c r="MTC1434" s="347"/>
      <c r="MTD1434" s="347"/>
      <c r="MTE1434" s="347"/>
      <c r="MTF1434" s="347"/>
      <c r="MTG1434" s="347"/>
      <c r="MTH1434" s="347"/>
      <c r="MTI1434" s="347"/>
      <c r="MTJ1434" s="347"/>
      <c r="MTK1434" s="347"/>
      <c r="MTL1434" s="347"/>
      <c r="MTM1434" s="347"/>
      <c r="MTN1434" s="347"/>
      <c r="MTO1434" s="347"/>
      <c r="MTP1434" s="347"/>
      <c r="MTQ1434" s="347"/>
      <c r="MTR1434" s="347"/>
      <c r="MTS1434" s="347"/>
      <c r="MTT1434" s="347"/>
      <c r="MTU1434" s="347"/>
      <c r="MTV1434" s="347"/>
      <c r="MTW1434" s="347"/>
      <c r="MTX1434" s="347"/>
      <c r="MTY1434" s="347"/>
      <c r="MTZ1434" s="347"/>
      <c r="MUA1434" s="347"/>
      <c r="MUB1434" s="347"/>
      <c r="MUC1434" s="347"/>
      <c r="MUD1434" s="347"/>
      <c r="MUE1434" s="347"/>
      <c r="MUF1434" s="347"/>
      <c r="MUG1434" s="347"/>
      <c r="MUH1434" s="347"/>
      <c r="MUI1434" s="347"/>
      <c r="MUJ1434" s="347"/>
      <c r="MUK1434" s="347"/>
      <c r="MUL1434" s="347"/>
      <c r="MUM1434" s="347"/>
      <c r="MUN1434" s="347"/>
      <c r="MUO1434" s="347"/>
      <c r="MUP1434" s="347"/>
      <c r="MUQ1434" s="347"/>
      <c r="MUR1434" s="347"/>
      <c r="MUS1434" s="347"/>
      <c r="MUT1434" s="347"/>
      <c r="MUU1434" s="347"/>
      <c r="MUV1434" s="347"/>
      <c r="MUW1434" s="347"/>
      <c r="MUX1434" s="347"/>
      <c r="MUY1434" s="347"/>
      <c r="MUZ1434" s="347"/>
      <c r="MVA1434" s="347"/>
      <c r="MVB1434" s="347"/>
      <c r="MVC1434" s="347"/>
      <c r="MVD1434" s="347"/>
      <c r="MVE1434" s="347"/>
      <c r="MVF1434" s="347"/>
      <c r="MVG1434" s="347"/>
      <c r="MVH1434" s="347"/>
      <c r="MVI1434" s="347"/>
      <c r="MVJ1434" s="347"/>
      <c r="MVK1434" s="347"/>
      <c r="MVL1434" s="347"/>
      <c r="MVM1434" s="347"/>
      <c r="MVN1434" s="347"/>
      <c r="MVO1434" s="347"/>
      <c r="MVP1434" s="347"/>
      <c r="MVQ1434" s="347"/>
      <c r="MVR1434" s="347"/>
      <c r="MVS1434" s="347"/>
      <c r="MVT1434" s="347"/>
      <c r="MVU1434" s="347"/>
      <c r="MVV1434" s="347"/>
      <c r="MVW1434" s="347"/>
      <c r="MVX1434" s="347"/>
      <c r="MVY1434" s="347"/>
      <c r="MVZ1434" s="347"/>
      <c r="MWA1434" s="347"/>
      <c r="MWB1434" s="347"/>
      <c r="MWC1434" s="347"/>
      <c r="MWD1434" s="347"/>
      <c r="MWE1434" s="347"/>
      <c r="MWF1434" s="347"/>
      <c r="MWG1434" s="347"/>
      <c r="MWH1434" s="347"/>
      <c r="MWI1434" s="347"/>
      <c r="MWJ1434" s="347"/>
      <c r="MWK1434" s="347"/>
      <c r="MWL1434" s="347"/>
      <c r="MWM1434" s="347"/>
      <c r="MWN1434" s="347"/>
      <c r="MWO1434" s="347"/>
      <c r="MWP1434" s="347"/>
      <c r="MWQ1434" s="347"/>
      <c r="MWR1434" s="347"/>
      <c r="MWS1434" s="347"/>
      <c r="MWT1434" s="347"/>
      <c r="MWU1434" s="347"/>
      <c r="MWV1434" s="347"/>
      <c r="MWW1434" s="347"/>
      <c r="MWX1434" s="347"/>
      <c r="MWY1434" s="347"/>
      <c r="MWZ1434" s="347"/>
      <c r="MXA1434" s="347"/>
      <c r="MXB1434" s="347"/>
      <c r="MXC1434" s="347"/>
      <c r="MXD1434" s="347"/>
      <c r="MXE1434" s="347"/>
      <c r="MXF1434" s="347"/>
      <c r="MXG1434" s="347"/>
      <c r="MXH1434" s="347"/>
      <c r="MXI1434" s="347"/>
      <c r="MXJ1434" s="347"/>
      <c r="MXK1434" s="347"/>
      <c r="MXL1434" s="347"/>
      <c r="MXM1434" s="347"/>
      <c r="MXN1434" s="347"/>
      <c r="MXO1434" s="347"/>
      <c r="MXP1434" s="347"/>
      <c r="MXQ1434" s="347"/>
      <c r="MXR1434" s="347"/>
      <c r="MXS1434" s="347"/>
      <c r="MXT1434" s="347"/>
      <c r="MXU1434" s="347"/>
      <c r="MXV1434" s="347"/>
      <c r="MXW1434" s="347"/>
      <c r="MXX1434" s="347"/>
      <c r="MXY1434" s="347"/>
      <c r="MXZ1434" s="347"/>
      <c r="MYA1434" s="347"/>
      <c r="MYB1434" s="347"/>
      <c r="MYC1434" s="347"/>
      <c r="MYD1434" s="347"/>
      <c r="MYE1434" s="347"/>
      <c r="MYF1434" s="347"/>
      <c r="MYG1434" s="347"/>
      <c r="MYH1434" s="347"/>
      <c r="MYI1434" s="347"/>
      <c r="MYJ1434" s="347"/>
      <c r="MYK1434" s="347"/>
      <c r="MYL1434" s="347"/>
      <c r="MYM1434" s="347"/>
      <c r="MYN1434" s="347"/>
      <c r="MYO1434" s="347"/>
      <c r="MYP1434" s="347"/>
      <c r="MYQ1434" s="347"/>
      <c r="MYR1434" s="347"/>
      <c r="MYS1434" s="347"/>
      <c r="MYT1434" s="347"/>
      <c r="MYU1434" s="347"/>
      <c r="MYV1434" s="347"/>
      <c r="MYW1434" s="347"/>
      <c r="MYX1434" s="347"/>
      <c r="MYY1434" s="347"/>
      <c r="MYZ1434" s="347"/>
      <c r="MZA1434" s="347"/>
      <c r="MZB1434" s="347"/>
      <c r="MZC1434" s="347"/>
      <c r="MZD1434" s="347"/>
      <c r="MZE1434" s="347"/>
      <c r="MZF1434" s="347"/>
      <c r="MZG1434" s="347"/>
      <c r="MZH1434" s="347"/>
      <c r="MZI1434" s="347"/>
      <c r="MZJ1434" s="347"/>
      <c r="MZK1434" s="347"/>
      <c r="MZL1434" s="347"/>
      <c r="MZM1434" s="347"/>
      <c r="MZN1434" s="347"/>
      <c r="MZO1434" s="347"/>
      <c r="MZP1434" s="347"/>
      <c r="MZQ1434" s="347"/>
      <c r="MZR1434" s="347"/>
      <c r="MZS1434" s="347"/>
      <c r="MZT1434" s="347"/>
      <c r="MZU1434" s="347"/>
      <c r="MZV1434" s="347"/>
      <c r="MZW1434" s="347"/>
      <c r="MZX1434" s="347"/>
      <c r="MZY1434" s="347"/>
      <c r="MZZ1434" s="347"/>
      <c r="NAA1434" s="347"/>
      <c r="NAB1434" s="347"/>
      <c r="NAC1434" s="347"/>
      <c r="NAD1434" s="347"/>
      <c r="NAE1434" s="347"/>
      <c r="NAF1434" s="347"/>
      <c r="NAG1434" s="347"/>
      <c r="NAH1434" s="347"/>
      <c r="NAI1434" s="347"/>
      <c r="NAJ1434" s="347"/>
      <c r="NAK1434" s="347"/>
      <c r="NAL1434" s="347"/>
      <c r="NAM1434" s="347"/>
      <c r="NAN1434" s="347"/>
      <c r="NAO1434" s="347"/>
      <c r="NAP1434" s="347"/>
      <c r="NAQ1434" s="347"/>
      <c r="NAR1434" s="347"/>
      <c r="NAS1434" s="347"/>
      <c r="NAT1434" s="347"/>
      <c r="NAU1434" s="347"/>
      <c r="NAV1434" s="347"/>
      <c r="NAW1434" s="347"/>
      <c r="NAX1434" s="347"/>
      <c r="NAY1434" s="347"/>
      <c r="NAZ1434" s="347"/>
      <c r="NBA1434" s="347"/>
      <c r="NBB1434" s="347"/>
      <c r="NBC1434" s="347"/>
      <c r="NBD1434" s="347"/>
      <c r="NBE1434" s="347"/>
      <c r="NBF1434" s="347"/>
      <c r="NBG1434" s="347"/>
      <c r="NBH1434" s="347"/>
      <c r="NBI1434" s="347"/>
      <c r="NBJ1434" s="347"/>
      <c r="NBK1434" s="347"/>
      <c r="NBL1434" s="347"/>
      <c r="NBM1434" s="347"/>
      <c r="NBN1434" s="347"/>
      <c r="NBO1434" s="347"/>
      <c r="NBP1434" s="347"/>
      <c r="NBQ1434" s="347"/>
      <c r="NBR1434" s="347"/>
      <c r="NBS1434" s="347"/>
      <c r="NBT1434" s="347"/>
      <c r="NBU1434" s="347"/>
      <c r="NBV1434" s="347"/>
      <c r="NBW1434" s="347"/>
      <c r="NBX1434" s="347"/>
      <c r="NBY1434" s="347"/>
      <c r="NBZ1434" s="347"/>
      <c r="NCA1434" s="347"/>
      <c r="NCB1434" s="347"/>
      <c r="NCC1434" s="347"/>
      <c r="NCD1434" s="347"/>
      <c r="NCE1434" s="347"/>
      <c r="NCF1434" s="347"/>
      <c r="NCG1434" s="347"/>
      <c r="NCH1434" s="347"/>
      <c r="NCI1434" s="347"/>
      <c r="NCJ1434" s="347"/>
      <c r="NCK1434" s="347"/>
      <c r="NCL1434" s="347"/>
      <c r="NCM1434" s="347"/>
      <c r="NCN1434" s="347"/>
      <c r="NCO1434" s="347"/>
      <c r="NCP1434" s="347"/>
      <c r="NCQ1434" s="347"/>
      <c r="NCR1434" s="347"/>
      <c r="NCS1434" s="347"/>
      <c r="NCT1434" s="347"/>
      <c r="NCU1434" s="347"/>
      <c r="NCV1434" s="347"/>
      <c r="NCW1434" s="347"/>
      <c r="NCX1434" s="347"/>
      <c r="NCY1434" s="347"/>
      <c r="NCZ1434" s="347"/>
      <c r="NDA1434" s="347"/>
      <c r="NDB1434" s="347"/>
      <c r="NDC1434" s="347"/>
      <c r="NDD1434" s="347"/>
      <c r="NDE1434" s="347"/>
      <c r="NDF1434" s="347"/>
      <c r="NDG1434" s="347"/>
      <c r="NDH1434" s="347"/>
      <c r="NDI1434" s="347"/>
      <c r="NDJ1434" s="347"/>
      <c r="NDK1434" s="347"/>
      <c r="NDL1434" s="347"/>
      <c r="NDM1434" s="347"/>
      <c r="NDN1434" s="347"/>
      <c r="NDO1434" s="347"/>
      <c r="NDP1434" s="347"/>
      <c r="NDQ1434" s="347"/>
      <c r="NDR1434" s="347"/>
      <c r="NDS1434" s="347"/>
      <c r="NDT1434" s="347"/>
      <c r="NDU1434" s="347"/>
      <c r="NDV1434" s="347"/>
      <c r="NDW1434" s="347"/>
      <c r="NDX1434" s="347"/>
      <c r="NDY1434" s="347"/>
      <c r="NDZ1434" s="347"/>
      <c r="NEA1434" s="347"/>
      <c r="NEB1434" s="347"/>
      <c r="NEC1434" s="347"/>
      <c r="NED1434" s="347"/>
      <c r="NEE1434" s="347"/>
      <c r="NEF1434" s="347"/>
      <c r="NEG1434" s="347"/>
      <c r="NEH1434" s="347"/>
      <c r="NEI1434" s="347"/>
      <c r="NEJ1434" s="347"/>
      <c r="NEK1434" s="347"/>
      <c r="NEL1434" s="347"/>
      <c r="NEM1434" s="347"/>
      <c r="NEN1434" s="347"/>
      <c r="NEO1434" s="347"/>
      <c r="NEP1434" s="347"/>
      <c r="NEQ1434" s="347"/>
      <c r="NER1434" s="347"/>
      <c r="NES1434" s="347"/>
      <c r="NET1434" s="347"/>
      <c r="NEU1434" s="347"/>
      <c r="NEV1434" s="347"/>
      <c r="NEW1434" s="347"/>
      <c r="NEX1434" s="347"/>
      <c r="NEY1434" s="347"/>
      <c r="NEZ1434" s="347"/>
      <c r="NFA1434" s="347"/>
      <c r="NFB1434" s="347"/>
      <c r="NFC1434" s="347"/>
      <c r="NFD1434" s="347"/>
      <c r="NFE1434" s="347"/>
      <c r="NFF1434" s="347"/>
      <c r="NFG1434" s="347"/>
      <c r="NFH1434" s="347"/>
      <c r="NFI1434" s="347"/>
      <c r="NFJ1434" s="347"/>
      <c r="NFK1434" s="347"/>
      <c r="NFL1434" s="347"/>
      <c r="NFM1434" s="347"/>
      <c r="NFN1434" s="347"/>
      <c r="NFO1434" s="347"/>
      <c r="NFP1434" s="347"/>
      <c r="NFQ1434" s="347"/>
      <c r="NFR1434" s="347"/>
      <c r="NFS1434" s="347"/>
      <c r="NFT1434" s="347"/>
      <c r="NFU1434" s="347"/>
      <c r="NFV1434" s="347"/>
      <c r="NFW1434" s="347"/>
      <c r="NFX1434" s="347"/>
      <c r="NFY1434" s="347"/>
      <c r="NFZ1434" s="347"/>
      <c r="NGA1434" s="347"/>
      <c r="NGB1434" s="347"/>
      <c r="NGC1434" s="347"/>
      <c r="NGD1434" s="347"/>
      <c r="NGE1434" s="347"/>
      <c r="NGF1434" s="347"/>
      <c r="NGG1434" s="347"/>
      <c r="NGH1434" s="347"/>
      <c r="NGI1434" s="347"/>
      <c r="NGJ1434" s="347"/>
      <c r="NGK1434" s="347"/>
      <c r="NGL1434" s="347"/>
      <c r="NGM1434" s="347"/>
      <c r="NGN1434" s="347"/>
      <c r="NGO1434" s="347"/>
      <c r="NGP1434" s="347"/>
      <c r="NGQ1434" s="347"/>
      <c r="NGR1434" s="347"/>
      <c r="NGS1434" s="347"/>
      <c r="NGT1434" s="347"/>
      <c r="NGU1434" s="347"/>
      <c r="NGV1434" s="347"/>
      <c r="NGW1434" s="347"/>
      <c r="NGX1434" s="347"/>
      <c r="NGY1434" s="347"/>
      <c r="NGZ1434" s="347"/>
      <c r="NHA1434" s="347"/>
      <c r="NHB1434" s="347"/>
      <c r="NHC1434" s="347"/>
      <c r="NHD1434" s="347"/>
      <c r="NHE1434" s="347"/>
      <c r="NHF1434" s="347"/>
      <c r="NHG1434" s="347"/>
      <c r="NHH1434" s="347"/>
      <c r="NHI1434" s="347"/>
      <c r="NHJ1434" s="347"/>
      <c r="NHK1434" s="347"/>
      <c r="NHL1434" s="347"/>
      <c r="NHM1434" s="347"/>
      <c r="NHN1434" s="347"/>
      <c r="NHO1434" s="347"/>
      <c r="NHP1434" s="347"/>
      <c r="NHQ1434" s="347"/>
      <c r="NHR1434" s="347"/>
      <c r="NHS1434" s="347"/>
      <c r="NHT1434" s="347"/>
      <c r="NHU1434" s="347"/>
      <c r="NHV1434" s="347"/>
      <c r="NHW1434" s="347"/>
      <c r="NHX1434" s="347"/>
      <c r="NHY1434" s="347"/>
      <c r="NHZ1434" s="347"/>
      <c r="NIA1434" s="347"/>
      <c r="NIB1434" s="347"/>
      <c r="NIC1434" s="347"/>
      <c r="NID1434" s="347"/>
      <c r="NIE1434" s="347"/>
      <c r="NIF1434" s="347"/>
      <c r="NIG1434" s="347"/>
      <c r="NIH1434" s="347"/>
      <c r="NII1434" s="347"/>
      <c r="NIJ1434" s="347"/>
      <c r="NIK1434" s="347"/>
      <c r="NIL1434" s="347"/>
      <c r="NIM1434" s="347"/>
      <c r="NIN1434" s="347"/>
      <c r="NIO1434" s="347"/>
      <c r="NIP1434" s="347"/>
      <c r="NIQ1434" s="347"/>
      <c r="NIR1434" s="347"/>
      <c r="NIS1434" s="347"/>
      <c r="NIT1434" s="347"/>
      <c r="NIU1434" s="347"/>
      <c r="NIV1434" s="347"/>
      <c r="NIW1434" s="347"/>
      <c r="NIX1434" s="347"/>
      <c r="NIY1434" s="347"/>
      <c r="NIZ1434" s="347"/>
      <c r="NJA1434" s="347"/>
      <c r="NJB1434" s="347"/>
      <c r="NJC1434" s="347"/>
      <c r="NJD1434" s="347"/>
      <c r="NJE1434" s="347"/>
      <c r="NJF1434" s="347"/>
      <c r="NJG1434" s="347"/>
      <c r="NJH1434" s="347"/>
      <c r="NJI1434" s="347"/>
      <c r="NJJ1434" s="347"/>
      <c r="NJK1434" s="347"/>
      <c r="NJL1434" s="347"/>
      <c r="NJM1434" s="347"/>
      <c r="NJN1434" s="347"/>
      <c r="NJO1434" s="347"/>
      <c r="NJP1434" s="347"/>
      <c r="NJQ1434" s="347"/>
      <c r="NJR1434" s="347"/>
      <c r="NJS1434" s="347"/>
      <c r="NJT1434" s="347"/>
      <c r="NJU1434" s="347"/>
      <c r="NJV1434" s="347"/>
      <c r="NJW1434" s="347"/>
      <c r="NJX1434" s="347"/>
      <c r="NJY1434" s="347"/>
      <c r="NJZ1434" s="347"/>
      <c r="NKA1434" s="347"/>
      <c r="NKB1434" s="347"/>
      <c r="NKC1434" s="347"/>
      <c r="NKD1434" s="347"/>
      <c r="NKE1434" s="347"/>
      <c r="NKF1434" s="347"/>
      <c r="NKG1434" s="347"/>
      <c r="NKH1434" s="347"/>
      <c r="NKI1434" s="347"/>
      <c r="NKJ1434" s="347"/>
      <c r="NKK1434" s="347"/>
      <c r="NKL1434" s="347"/>
      <c r="NKM1434" s="347"/>
      <c r="NKN1434" s="347"/>
      <c r="NKO1434" s="347"/>
      <c r="NKP1434" s="347"/>
      <c r="NKQ1434" s="347"/>
      <c r="NKR1434" s="347"/>
      <c r="NKS1434" s="347"/>
      <c r="NKT1434" s="347"/>
      <c r="NKU1434" s="347"/>
      <c r="NKV1434" s="347"/>
      <c r="NKW1434" s="347"/>
      <c r="NKX1434" s="347"/>
      <c r="NKY1434" s="347"/>
      <c r="NKZ1434" s="347"/>
      <c r="NLA1434" s="347"/>
      <c r="NLB1434" s="347"/>
      <c r="NLC1434" s="347"/>
      <c r="NLD1434" s="347"/>
      <c r="NLE1434" s="347"/>
      <c r="NLF1434" s="347"/>
      <c r="NLG1434" s="347"/>
      <c r="NLH1434" s="347"/>
      <c r="NLI1434" s="347"/>
      <c r="NLJ1434" s="347"/>
      <c r="NLK1434" s="347"/>
      <c r="NLL1434" s="347"/>
      <c r="NLM1434" s="347"/>
      <c r="NLN1434" s="347"/>
      <c r="NLO1434" s="347"/>
      <c r="NLP1434" s="347"/>
      <c r="NLQ1434" s="347"/>
      <c r="NLR1434" s="347"/>
      <c r="NLS1434" s="347"/>
      <c r="NLT1434" s="347"/>
      <c r="NLU1434" s="347"/>
      <c r="NLV1434" s="347"/>
      <c r="NLW1434" s="347"/>
      <c r="NLX1434" s="347"/>
      <c r="NLY1434" s="347"/>
      <c r="NLZ1434" s="347"/>
      <c r="NMA1434" s="347"/>
      <c r="NMB1434" s="347"/>
      <c r="NMC1434" s="347"/>
      <c r="NMD1434" s="347"/>
      <c r="NME1434" s="347"/>
      <c r="NMF1434" s="347"/>
      <c r="NMG1434" s="347"/>
      <c r="NMH1434" s="347"/>
      <c r="NMI1434" s="347"/>
      <c r="NMJ1434" s="347"/>
      <c r="NMK1434" s="347"/>
      <c r="NML1434" s="347"/>
      <c r="NMM1434" s="347"/>
      <c r="NMN1434" s="347"/>
      <c r="NMO1434" s="347"/>
      <c r="NMP1434" s="347"/>
      <c r="NMQ1434" s="347"/>
      <c r="NMR1434" s="347"/>
      <c r="NMS1434" s="347"/>
      <c r="NMT1434" s="347"/>
      <c r="NMU1434" s="347"/>
      <c r="NMV1434" s="347"/>
      <c r="NMW1434" s="347"/>
      <c r="NMX1434" s="347"/>
      <c r="NMY1434" s="347"/>
      <c r="NMZ1434" s="347"/>
      <c r="NNA1434" s="347"/>
      <c r="NNB1434" s="347"/>
      <c r="NNC1434" s="347"/>
      <c r="NND1434" s="347"/>
      <c r="NNE1434" s="347"/>
      <c r="NNF1434" s="347"/>
      <c r="NNG1434" s="347"/>
      <c r="NNH1434" s="347"/>
      <c r="NNI1434" s="347"/>
      <c r="NNJ1434" s="347"/>
      <c r="NNK1434" s="347"/>
      <c r="NNL1434" s="347"/>
      <c r="NNM1434" s="347"/>
      <c r="NNN1434" s="347"/>
      <c r="NNO1434" s="347"/>
      <c r="NNP1434" s="347"/>
      <c r="NNQ1434" s="347"/>
      <c r="NNR1434" s="347"/>
      <c r="NNS1434" s="347"/>
      <c r="NNT1434" s="347"/>
      <c r="NNU1434" s="347"/>
      <c r="NNV1434" s="347"/>
      <c r="NNW1434" s="347"/>
      <c r="NNX1434" s="347"/>
      <c r="NNY1434" s="347"/>
      <c r="NNZ1434" s="347"/>
      <c r="NOA1434" s="347"/>
      <c r="NOB1434" s="347"/>
      <c r="NOC1434" s="347"/>
      <c r="NOD1434" s="347"/>
      <c r="NOE1434" s="347"/>
      <c r="NOF1434" s="347"/>
      <c r="NOG1434" s="347"/>
      <c r="NOH1434" s="347"/>
      <c r="NOI1434" s="347"/>
      <c r="NOJ1434" s="347"/>
      <c r="NOK1434" s="347"/>
      <c r="NOL1434" s="347"/>
      <c r="NOM1434" s="347"/>
      <c r="NON1434" s="347"/>
      <c r="NOO1434" s="347"/>
      <c r="NOP1434" s="347"/>
      <c r="NOQ1434" s="347"/>
      <c r="NOR1434" s="347"/>
      <c r="NOS1434" s="347"/>
      <c r="NOT1434" s="347"/>
      <c r="NOU1434" s="347"/>
      <c r="NOV1434" s="347"/>
      <c r="NOW1434" s="347"/>
      <c r="NOX1434" s="347"/>
      <c r="NOY1434" s="347"/>
      <c r="NOZ1434" s="347"/>
      <c r="NPA1434" s="347"/>
      <c r="NPB1434" s="347"/>
      <c r="NPC1434" s="347"/>
      <c r="NPD1434" s="347"/>
      <c r="NPE1434" s="347"/>
      <c r="NPF1434" s="347"/>
      <c r="NPG1434" s="347"/>
      <c r="NPH1434" s="347"/>
      <c r="NPI1434" s="347"/>
      <c r="NPJ1434" s="347"/>
      <c r="NPK1434" s="347"/>
      <c r="NPL1434" s="347"/>
      <c r="NPM1434" s="347"/>
      <c r="NPN1434" s="347"/>
      <c r="NPO1434" s="347"/>
      <c r="NPP1434" s="347"/>
      <c r="NPQ1434" s="347"/>
      <c r="NPR1434" s="347"/>
      <c r="NPS1434" s="347"/>
      <c r="NPT1434" s="347"/>
      <c r="NPU1434" s="347"/>
      <c r="NPV1434" s="347"/>
      <c r="NPW1434" s="347"/>
      <c r="NPX1434" s="347"/>
      <c r="NPY1434" s="347"/>
      <c r="NPZ1434" s="347"/>
      <c r="NQA1434" s="347"/>
      <c r="NQB1434" s="347"/>
      <c r="NQC1434" s="347"/>
      <c r="NQD1434" s="347"/>
      <c r="NQE1434" s="347"/>
      <c r="NQF1434" s="347"/>
      <c r="NQG1434" s="347"/>
      <c r="NQH1434" s="347"/>
      <c r="NQI1434" s="347"/>
      <c r="NQJ1434" s="347"/>
      <c r="NQK1434" s="347"/>
      <c r="NQL1434" s="347"/>
      <c r="NQM1434" s="347"/>
      <c r="NQN1434" s="347"/>
      <c r="NQO1434" s="347"/>
      <c r="NQP1434" s="347"/>
      <c r="NQQ1434" s="347"/>
      <c r="NQR1434" s="347"/>
      <c r="NQS1434" s="347"/>
      <c r="NQT1434" s="347"/>
      <c r="NQU1434" s="347"/>
      <c r="NQV1434" s="347"/>
      <c r="NQW1434" s="347"/>
      <c r="NQX1434" s="347"/>
      <c r="NQY1434" s="347"/>
      <c r="NQZ1434" s="347"/>
      <c r="NRA1434" s="347"/>
      <c r="NRB1434" s="347"/>
      <c r="NRC1434" s="347"/>
      <c r="NRD1434" s="347"/>
      <c r="NRE1434" s="347"/>
      <c r="NRF1434" s="347"/>
      <c r="NRG1434" s="347"/>
      <c r="NRH1434" s="347"/>
      <c r="NRI1434" s="347"/>
      <c r="NRJ1434" s="347"/>
      <c r="NRK1434" s="347"/>
      <c r="NRL1434" s="347"/>
      <c r="NRM1434" s="347"/>
      <c r="NRN1434" s="347"/>
      <c r="NRO1434" s="347"/>
      <c r="NRP1434" s="347"/>
      <c r="NRQ1434" s="347"/>
      <c r="NRR1434" s="347"/>
      <c r="NRS1434" s="347"/>
      <c r="NRT1434" s="347"/>
      <c r="NRU1434" s="347"/>
      <c r="NRV1434" s="347"/>
      <c r="NRW1434" s="347"/>
      <c r="NRX1434" s="347"/>
      <c r="NRY1434" s="347"/>
      <c r="NRZ1434" s="347"/>
      <c r="NSA1434" s="347"/>
      <c r="NSB1434" s="347"/>
      <c r="NSC1434" s="347"/>
      <c r="NSD1434" s="347"/>
      <c r="NSE1434" s="347"/>
      <c r="NSF1434" s="347"/>
      <c r="NSG1434" s="347"/>
      <c r="NSH1434" s="347"/>
      <c r="NSI1434" s="347"/>
      <c r="NSJ1434" s="347"/>
      <c r="NSK1434" s="347"/>
      <c r="NSL1434" s="347"/>
      <c r="NSM1434" s="347"/>
      <c r="NSN1434" s="347"/>
      <c r="NSO1434" s="347"/>
      <c r="NSP1434" s="347"/>
      <c r="NSQ1434" s="347"/>
      <c r="NSR1434" s="347"/>
      <c r="NSS1434" s="347"/>
      <c r="NST1434" s="347"/>
      <c r="NSU1434" s="347"/>
      <c r="NSV1434" s="347"/>
      <c r="NSW1434" s="347"/>
      <c r="NSX1434" s="347"/>
      <c r="NSY1434" s="347"/>
      <c r="NSZ1434" s="347"/>
      <c r="NTA1434" s="347"/>
      <c r="NTB1434" s="347"/>
      <c r="NTC1434" s="347"/>
      <c r="NTD1434" s="347"/>
      <c r="NTE1434" s="347"/>
      <c r="NTF1434" s="347"/>
      <c r="NTG1434" s="347"/>
      <c r="NTH1434" s="347"/>
      <c r="NTI1434" s="347"/>
      <c r="NTJ1434" s="347"/>
      <c r="NTK1434" s="347"/>
      <c r="NTL1434" s="347"/>
      <c r="NTM1434" s="347"/>
      <c r="NTN1434" s="347"/>
      <c r="NTO1434" s="347"/>
      <c r="NTP1434" s="347"/>
      <c r="NTQ1434" s="347"/>
      <c r="NTR1434" s="347"/>
      <c r="NTS1434" s="347"/>
      <c r="NTT1434" s="347"/>
      <c r="NTU1434" s="347"/>
      <c r="NTV1434" s="347"/>
      <c r="NTW1434" s="347"/>
      <c r="NTX1434" s="347"/>
      <c r="NTY1434" s="347"/>
      <c r="NTZ1434" s="347"/>
      <c r="NUA1434" s="347"/>
      <c r="NUB1434" s="347"/>
      <c r="NUC1434" s="347"/>
      <c r="NUD1434" s="347"/>
      <c r="NUE1434" s="347"/>
      <c r="NUF1434" s="347"/>
      <c r="NUG1434" s="347"/>
      <c r="NUH1434" s="347"/>
      <c r="NUI1434" s="347"/>
      <c r="NUJ1434" s="347"/>
      <c r="NUK1434" s="347"/>
      <c r="NUL1434" s="347"/>
      <c r="NUM1434" s="347"/>
      <c r="NUN1434" s="347"/>
      <c r="NUO1434" s="347"/>
      <c r="NUP1434" s="347"/>
      <c r="NUQ1434" s="347"/>
      <c r="NUR1434" s="347"/>
      <c r="NUS1434" s="347"/>
      <c r="NUT1434" s="347"/>
      <c r="NUU1434" s="347"/>
      <c r="NUV1434" s="347"/>
      <c r="NUW1434" s="347"/>
      <c r="NUX1434" s="347"/>
      <c r="NUY1434" s="347"/>
      <c r="NUZ1434" s="347"/>
      <c r="NVA1434" s="347"/>
      <c r="NVB1434" s="347"/>
      <c r="NVC1434" s="347"/>
      <c r="NVD1434" s="347"/>
      <c r="NVE1434" s="347"/>
      <c r="NVF1434" s="347"/>
      <c r="NVG1434" s="347"/>
      <c r="NVH1434" s="347"/>
      <c r="NVI1434" s="347"/>
      <c r="NVJ1434" s="347"/>
      <c r="NVK1434" s="347"/>
      <c r="NVL1434" s="347"/>
      <c r="NVM1434" s="347"/>
      <c r="NVN1434" s="347"/>
      <c r="NVO1434" s="347"/>
      <c r="NVP1434" s="347"/>
      <c r="NVQ1434" s="347"/>
      <c r="NVR1434" s="347"/>
      <c r="NVS1434" s="347"/>
      <c r="NVT1434" s="347"/>
      <c r="NVU1434" s="347"/>
      <c r="NVV1434" s="347"/>
      <c r="NVW1434" s="347"/>
      <c r="NVX1434" s="347"/>
      <c r="NVY1434" s="347"/>
      <c r="NVZ1434" s="347"/>
      <c r="NWA1434" s="347"/>
      <c r="NWB1434" s="347"/>
      <c r="NWC1434" s="347"/>
      <c r="NWD1434" s="347"/>
      <c r="NWE1434" s="347"/>
      <c r="NWF1434" s="347"/>
      <c r="NWG1434" s="347"/>
      <c r="NWH1434" s="347"/>
      <c r="NWI1434" s="347"/>
      <c r="NWJ1434" s="347"/>
      <c r="NWK1434" s="347"/>
      <c r="NWL1434" s="347"/>
      <c r="NWM1434" s="347"/>
      <c r="NWN1434" s="347"/>
      <c r="NWO1434" s="347"/>
      <c r="NWP1434" s="347"/>
      <c r="NWQ1434" s="347"/>
      <c r="NWR1434" s="347"/>
      <c r="NWS1434" s="347"/>
      <c r="NWT1434" s="347"/>
      <c r="NWU1434" s="347"/>
      <c r="NWV1434" s="347"/>
      <c r="NWW1434" s="347"/>
      <c r="NWX1434" s="347"/>
      <c r="NWY1434" s="347"/>
      <c r="NWZ1434" s="347"/>
      <c r="NXA1434" s="347"/>
      <c r="NXB1434" s="347"/>
      <c r="NXC1434" s="347"/>
      <c r="NXD1434" s="347"/>
      <c r="NXE1434" s="347"/>
      <c r="NXF1434" s="347"/>
      <c r="NXG1434" s="347"/>
      <c r="NXH1434" s="347"/>
      <c r="NXI1434" s="347"/>
      <c r="NXJ1434" s="347"/>
      <c r="NXK1434" s="347"/>
      <c r="NXL1434" s="347"/>
      <c r="NXM1434" s="347"/>
      <c r="NXN1434" s="347"/>
      <c r="NXO1434" s="347"/>
      <c r="NXP1434" s="347"/>
      <c r="NXQ1434" s="347"/>
      <c r="NXR1434" s="347"/>
      <c r="NXS1434" s="347"/>
      <c r="NXT1434" s="347"/>
      <c r="NXU1434" s="347"/>
      <c r="NXV1434" s="347"/>
      <c r="NXW1434" s="347"/>
      <c r="NXX1434" s="347"/>
      <c r="NXY1434" s="347"/>
      <c r="NXZ1434" s="347"/>
      <c r="NYA1434" s="347"/>
      <c r="NYB1434" s="347"/>
      <c r="NYC1434" s="347"/>
      <c r="NYD1434" s="347"/>
      <c r="NYE1434" s="347"/>
      <c r="NYF1434" s="347"/>
      <c r="NYG1434" s="347"/>
      <c r="NYH1434" s="347"/>
      <c r="NYI1434" s="347"/>
      <c r="NYJ1434" s="347"/>
      <c r="NYK1434" s="347"/>
      <c r="NYL1434" s="347"/>
      <c r="NYM1434" s="347"/>
      <c r="NYN1434" s="347"/>
      <c r="NYO1434" s="347"/>
      <c r="NYP1434" s="347"/>
      <c r="NYQ1434" s="347"/>
      <c r="NYR1434" s="347"/>
      <c r="NYS1434" s="347"/>
      <c r="NYT1434" s="347"/>
      <c r="NYU1434" s="347"/>
      <c r="NYV1434" s="347"/>
      <c r="NYW1434" s="347"/>
      <c r="NYX1434" s="347"/>
      <c r="NYY1434" s="347"/>
      <c r="NYZ1434" s="347"/>
      <c r="NZA1434" s="347"/>
      <c r="NZB1434" s="347"/>
      <c r="NZC1434" s="347"/>
      <c r="NZD1434" s="347"/>
      <c r="NZE1434" s="347"/>
      <c r="NZF1434" s="347"/>
      <c r="NZG1434" s="347"/>
      <c r="NZH1434" s="347"/>
      <c r="NZI1434" s="347"/>
      <c r="NZJ1434" s="347"/>
      <c r="NZK1434" s="347"/>
      <c r="NZL1434" s="347"/>
      <c r="NZM1434" s="347"/>
      <c r="NZN1434" s="347"/>
      <c r="NZO1434" s="347"/>
      <c r="NZP1434" s="347"/>
      <c r="NZQ1434" s="347"/>
      <c r="NZR1434" s="347"/>
      <c r="NZS1434" s="347"/>
      <c r="NZT1434" s="347"/>
      <c r="NZU1434" s="347"/>
      <c r="NZV1434" s="347"/>
      <c r="NZW1434" s="347"/>
      <c r="NZX1434" s="347"/>
      <c r="NZY1434" s="347"/>
      <c r="NZZ1434" s="347"/>
      <c r="OAA1434" s="347"/>
      <c r="OAB1434" s="347"/>
      <c r="OAC1434" s="347"/>
      <c r="OAD1434" s="347"/>
      <c r="OAE1434" s="347"/>
      <c r="OAF1434" s="347"/>
      <c r="OAG1434" s="347"/>
      <c r="OAH1434" s="347"/>
      <c r="OAI1434" s="347"/>
      <c r="OAJ1434" s="347"/>
      <c r="OAK1434" s="347"/>
      <c r="OAL1434" s="347"/>
      <c r="OAM1434" s="347"/>
      <c r="OAN1434" s="347"/>
      <c r="OAO1434" s="347"/>
      <c r="OAP1434" s="347"/>
      <c r="OAQ1434" s="347"/>
      <c r="OAR1434" s="347"/>
      <c r="OAS1434" s="347"/>
      <c r="OAT1434" s="347"/>
      <c r="OAU1434" s="347"/>
      <c r="OAV1434" s="347"/>
      <c r="OAW1434" s="347"/>
      <c r="OAX1434" s="347"/>
      <c r="OAY1434" s="347"/>
      <c r="OAZ1434" s="347"/>
      <c r="OBA1434" s="347"/>
      <c r="OBB1434" s="347"/>
      <c r="OBC1434" s="347"/>
      <c r="OBD1434" s="347"/>
      <c r="OBE1434" s="347"/>
      <c r="OBF1434" s="347"/>
      <c r="OBG1434" s="347"/>
      <c r="OBH1434" s="347"/>
      <c r="OBI1434" s="347"/>
      <c r="OBJ1434" s="347"/>
      <c r="OBK1434" s="347"/>
      <c r="OBL1434" s="347"/>
      <c r="OBM1434" s="347"/>
      <c r="OBN1434" s="347"/>
      <c r="OBO1434" s="347"/>
      <c r="OBP1434" s="347"/>
      <c r="OBQ1434" s="347"/>
      <c r="OBR1434" s="347"/>
      <c r="OBS1434" s="347"/>
      <c r="OBT1434" s="347"/>
      <c r="OBU1434" s="347"/>
      <c r="OBV1434" s="347"/>
      <c r="OBW1434" s="347"/>
      <c r="OBX1434" s="347"/>
      <c r="OBY1434" s="347"/>
      <c r="OBZ1434" s="347"/>
      <c r="OCA1434" s="347"/>
      <c r="OCB1434" s="347"/>
      <c r="OCC1434" s="347"/>
      <c r="OCD1434" s="347"/>
      <c r="OCE1434" s="347"/>
      <c r="OCF1434" s="347"/>
      <c r="OCG1434" s="347"/>
      <c r="OCH1434" s="347"/>
      <c r="OCI1434" s="347"/>
      <c r="OCJ1434" s="347"/>
      <c r="OCK1434" s="347"/>
      <c r="OCL1434" s="347"/>
      <c r="OCM1434" s="347"/>
      <c r="OCN1434" s="347"/>
      <c r="OCO1434" s="347"/>
      <c r="OCP1434" s="347"/>
      <c r="OCQ1434" s="347"/>
      <c r="OCR1434" s="347"/>
      <c r="OCS1434" s="347"/>
      <c r="OCT1434" s="347"/>
      <c r="OCU1434" s="347"/>
      <c r="OCV1434" s="347"/>
      <c r="OCW1434" s="347"/>
      <c r="OCX1434" s="347"/>
      <c r="OCY1434" s="347"/>
      <c r="OCZ1434" s="347"/>
      <c r="ODA1434" s="347"/>
      <c r="ODB1434" s="347"/>
      <c r="ODC1434" s="347"/>
      <c r="ODD1434" s="347"/>
      <c r="ODE1434" s="347"/>
      <c r="ODF1434" s="347"/>
      <c r="ODG1434" s="347"/>
      <c r="ODH1434" s="347"/>
      <c r="ODI1434" s="347"/>
      <c r="ODJ1434" s="347"/>
      <c r="ODK1434" s="347"/>
      <c r="ODL1434" s="347"/>
      <c r="ODM1434" s="347"/>
      <c r="ODN1434" s="347"/>
      <c r="ODO1434" s="347"/>
      <c r="ODP1434" s="347"/>
      <c r="ODQ1434" s="347"/>
      <c r="ODR1434" s="347"/>
      <c r="ODS1434" s="347"/>
      <c r="ODT1434" s="347"/>
      <c r="ODU1434" s="347"/>
      <c r="ODV1434" s="347"/>
      <c r="ODW1434" s="347"/>
      <c r="ODX1434" s="347"/>
      <c r="ODY1434" s="347"/>
      <c r="ODZ1434" s="347"/>
      <c r="OEA1434" s="347"/>
      <c r="OEB1434" s="347"/>
      <c r="OEC1434" s="347"/>
      <c r="OED1434" s="347"/>
      <c r="OEE1434" s="347"/>
      <c r="OEF1434" s="347"/>
      <c r="OEG1434" s="347"/>
      <c r="OEH1434" s="347"/>
      <c r="OEI1434" s="347"/>
      <c r="OEJ1434" s="347"/>
      <c r="OEK1434" s="347"/>
      <c r="OEL1434" s="347"/>
      <c r="OEM1434" s="347"/>
      <c r="OEN1434" s="347"/>
      <c r="OEO1434" s="347"/>
      <c r="OEP1434" s="347"/>
      <c r="OEQ1434" s="347"/>
      <c r="OER1434" s="347"/>
      <c r="OES1434" s="347"/>
      <c r="OET1434" s="347"/>
      <c r="OEU1434" s="347"/>
      <c r="OEV1434" s="347"/>
      <c r="OEW1434" s="347"/>
      <c r="OEX1434" s="347"/>
      <c r="OEY1434" s="347"/>
      <c r="OEZ1434" s="347"/>
      <c r="OFA1434" s="347"/>
      <c r="OFB1434" s="347"/>
      <c r="OFC1434" s="347"/>
      <c r="OFD1434" s="347"/>
      <c r="OFE1434" s="347"/>
      <c r="OFF1434" s="347"/>
      <c r="OFG1434" s="347"/>
      <c r="OFH1434" s="347"/>
      <c r="OFI1434" s="347"/>
      <c r="OFJ1434" s="347"/>
      <c r="OFK1434" s="347"/>
      <c r="OFL1434" s="347"/>
      <c r="OFM1434" s="347"/>
      <c r="OFN1434" s="347"/>
      <c r="OFO1434" s="347"/>
      <c r="OFP1434" s="347"/>
      <c r="OFQ1434" s="347"/>
      <c r="OFR1434" s="347"/>
      <c r="OFS1434" s="347"/>
      <c r="OFT1434" s="347"/>
      <c r="OFU1434" s="347"/>
      <c r="OFV1434" s="347"/>
      <c r="OFW1434" s="347"/>
      <c r="OFX1434" s="347"/>
      <c r="OFY1434" s="347"/>
      <c r="OFZ1434" s="347"/>
      <c r="OGA1434" s="347"/>
      <c r="OGB1434" s="347"/>
      <c r="OGC1434" s="347"/>
      <c r="OGD1434" s="347"/>
      <c r="OGE1434" s="347"/>
      <c r="OGF1434" s="347"/>
      <c r="OGG1434" s="347"/>
      <c r="OGH1434" s="347"/>
      <c r="OGI1434" s="347"/>
      <c r="OGJ1434" s="347"/>
      <c r="OGK1434" s="347"/>
      <c r="OGL1434" s="347"/>
      <c r="OGM1434" s="347"/>
      <c r="OGN1434" s="347"/>
      <c r="OGO1434" s="347"/>
      <c r="OGP1434" s="347"/>
      <c r="OGQ1434" s="347"/>
      <c r="OGR1434" s="347"/>
      <c r="OGS1434" s="347"/>
      <c r="OGT1434" s="347"/>
      <c r="OGU1434" s="347"/>
      <c r="OGV1434" s="347"/>
      <c r="OGW1434" s="347"/>
      <c r="OGX1434" s="347"/>
      <c r="OGY1434" s="347"/>
      <c r="OGZ1434" s="347"/>
      <c r="OHA1434" s="347"/>
      <c r="OHB1434" s="347"/>
      <c r="OHC1434" s="347"/>
      <c r="OHD1434" s="347"/>
      <c r="OHE1434" s="347"/>
      <c r="OHF1434" s="347"/>
      <c r="OHG1434" s="347"/>
      <c r="OHH1434" s="347"/>
      <c r="OHI1434" s="347"/>
      <c r="OHJ1434" s="347"/>
      <c r="OHK1434" s="347"/>
      <c r="OHL1434" s="347"/>
      <c r="OHM1434" s="347"/>
      <c r="OHN1434" s="347"/>
      <c r="OHO1434" s="347"/>
      <c r="OHP1434" s="347"/>
      <c r="OHQ1434" s="347"/>
      <c r="OHR1434" s="347"/>
      <c r="OHS1434" s="347"/>
      <c r="OHT1434" s="347"/>
      <c r="OHU1434" s="347"/>
      <c r="OHV1434" s="347"/>
      <c r="OHW1434" s="347"/>
      <c r="OHX1434" s="347"/>
      <c r="OHY1434" s="347"/>
      <c r="OHZ1434" s="347"/>
      <c r="OIA1434" s="347"/>
      <c r="OIB1434" s="347"/>
      <c r="OIC1434" s="347"/>
      <c r="OID1434" s="347"/>
      <c r="OIE1434" s="347"/>
      <c r="OIF1434" s="347"/>
      <c r="OIG1434" s="347"/>
      <c r="OIH1434" s="347"/>
      <c r="OII1434" s="347"/>
      <c r="OIJ1434" s="347"/>
      <c r="OIK1434" s="347"/>
      <c r="OIL1434" s="347"/>
      <c r="OIM1434" s="347"/>
      <c r="OIN1434" s="347"/>
      <c r="OIO1434" s="347"/>
      <c r="OIP1434" s="347"/>
      <c r="OIQ1434" s="347"/>
      <c r="OIR1434" s="347"/>
      <c r="OIS1434" s="347"/>
      <c r="OIT1434" s="347"/>
      <c r="OIU1434" s="347"/>
      <c r="OIV1434" s="347"/>
      <c r="OIW1434" s="347"/>
      <c r="OIX1434" s="347"/>
      <c r="OIY1434" s="347"/>
      <c r="OIZ1434" s="347"/>
      <c r="OJA1434" s="347"/>
      <c r="OJB1434" s="347"/>
      <c r="OJC1434" s="347"/>
      <c r="OJD1434" s="347"/>
      <c r="OJE1434" s="347"/>
      <c r="OJF1434" s="347"/>
      <c r="OJG1434" s="347"/>
      <c r="OJH1434" s="347"/>
      <c r="OJI1434" s="347"/>
      <c r="OJJ1434" s="347"/>
      <c r="OJK1434" s="347"/>
      <c r="OJL1434" s="347"/>
      <c r="OJM1434" s="347"/>
      <c r="OJN1434" s="347"/>
      <c r="OJO1434" s="347"/>
      <c r="OJP1434" s="347"/>
      <c r="OJQ1434" s="347"/>
      <c r="OJR1434" s="347"/>
      <c r="OJS1434" s="347"/>
      <c r="OJT1434" s="347"/>
      <c r="OJU1434" s="347"/>
      <c r="OJV1434" s="347"/>
      <c r="OJW1434" s="347"/>
      <c r="OJX1434" s="347"/>
      <c r="OJY1434" s="347"/>
      <c r="OJZ1434" s="347"/>
      <c r="OKA1434" s="347"/>
      <c r="OKB1434" s="347"/>
      <c r="OKC1434" s="347"/>
      <c r="OKD1434" s="347"/>
      <c r="OKE1434" s="347"/>
      <c r="OKF1434" s="347"/>
      <c r="OKG1434" s="347"/>
      <c r="OKH1434" s="347"/>
      <c r="OKI1434" s="347"/>
      <c r="OKJ1434" s="347"/>
      <c r="OKK1434" s="347"/>
      <c r="OKL1434" s="347"/>
      <c r="OKM1434" s="347"/>
      <c r="OKN1434" s="347"/>
      <c r="OKO1434" s="347"/>
      <c r="OKP1434" s="347"/>
      <c r="OKQ1434" s="347"/>
      <c r="OKR1434" s="347"/>
      <c r="OKS1434" s="347"/>
      <c r="OKT1434" s="347"/>
      <c r="OKU1434" s="347"/>
      <c r="OKV1434" s="347"/>
      <c r="OKW1434" s="347"/>
      <c r="OKX1434" s="347"/>
      <c r="OKY1434" s="347"/>
      <c r="OKZ1434" s="347"/>
      <c r="OLA1434" s="347"/>
      <c r="OLB1434" s="347"/>
      <c r="OLC1434" s="347"/>
      <c r="OLD1434" s="347"/>
      <c r="OLE1434" s="347"/>
      <c r="OLF1434" s="347"/>
      <c r="OLG1434" s="347"/>
      <c r="OLH1434" s="347"/>
      <c r="OLI1434" s="347"/>
      <c r="OLJ1434" s="347"/>
      <c r="OLK1434" s="347"/>
      <c r="OLL1434" s="347"/>
      <c r="OLM1434" s="347"/>
      <c r="OLN1434" s="347"/>
      <c r="OLO1434" s="347"/>
      <c r="OLP1434" s="347"/>
      <c r="OLQ1434" s="347"/>
      <c r="OLR1434" s="347"/>
      <c r="OLS1434" s="347"/>
      <c r="OLT1434" s="347"/>
      <c r="OLU1434" s="347"/>
      <c r="OLV1434" s="347"/>
      <c r="OLW1434" s="347"/>
      <c r="OLX1434" s="347"/>
      <c r="OLY1434" s="347"/>
      <c r="OLZ1434" s="347"/>
      <c r="OMA1434" s="347"/>
      <c r="OMB1434" s="347"/>
      <c r="OMC1434" s="347"/>
      <c r="OMD1434" s="347"/>
      <c r="OME1434" s="347"/>
      <c r="OMF1434" s="347"/>
      <c r="OMG1434" s="347"/>
      <c r="OMH1434" s="347"/>
      <c r="OMI1434" s="347"/>
      <c r="OMJ1434" s="347"/>
      <c r="OMK1434" s="347"/>
      <c r="OML1434" s="347"/>
      <c r="OMM1434" s="347"/>
      <c r="OMN1434" s="347"/>
      <c r="OMO1434" s="347"/>
      <c r="OMP1434" s="347"/>
      <c r="OMQ1434" s="347"/>
      <c r="OMR1434" s="347"/>
      <c r="OMS1434" s="347"/>
      <c r="OMT1434" s="347"/>
      <c r="OMU1434" s="347"/>
      <c r="OMV1434" s="347"/>
      <c r="OMW1434" s="347"/>
      <c r="OMX1434" s="347"/>
      <c r="OMY1434" s="347"/>
      <c r="OMZ1434" s="347"/>
      <c r="ONA1434" s="347"/>
      <c r="ONB1434" s="347"/>
      <c r="ONC1434" s="347"/>
      <c r="OND1434" s="347"/>
      <c r="ONE1434" s="347"/>
      <c r="ONF1434" s="347"/>
      <c r="ONG1434" s="347"/>
      <c r="ONH1434" s="347"/>
      <c r="ONI1434" s="347"/>
      <c r="ONJ1434" s="347"/>
      <c r="ONK1434" s="347"/>
      <c r="ONL1434" s="347"/>
      <c r="ONM1434" s="347"/>
      <c r="ONN1434" s="347"/>
      <c r="ONO1434" s="347"/>
      <c r="ONP1434" s="347"/>
      <c r="ONQ1434" s="347"/>
      <c r="ONR1434" s="347"/>
      <c r="ONS1434" s="347"/>
      <c r="ONT1434" s="347"/>
      <c r="ONU1434" s="347"/>
      <c r="ONV1434" s="347"/>
      <c r="ONW1434" s="347"/>
      <c r="ONX1434" s="347"/>
      <c r="ONY1434" s="347"/>
      <c r="ONZ1434" s="347"/>
      <c r="OOA1434" s="347"/>
      <c r="OOB1434" s="347"/>
      <c r="OOC1434" s="347"/>
      <c r="OOD1434" s="347"/>
      <c r="OOE1434" s="347"/>
      <c r="OOF1434" s="347"/>
      <c r="OOG1434" s="347"/>
      <c r="OOH1434" s="347"/>
      <c r="OOI1434" s="347"/>
      <c r="OOJ1434" s="347"/>
      <c r="OOK1434" s="347"/>
      <c r="OOL1434" s="347"/>
      <c r="OOM1434" s="347"/>
      <c r="OON1434" s="347"/>
      <c r="OOO1434" s="347"/>
      <c r="OOP1434" s="347"/>
      <c r="OOQ1434" s="347"/>
      <c r="OOR1434" s="347"/>
      <c r="OOS1434" s="347"/>
      <c r="OOT1434" s="347"/>
      <c r="OOU1434" s="347"/>
      <c r="OOV1434" s="347"/>
      <c r="OOW1434" s="347"/>
      <c r="OOX1434" s="347"/>
      <c r="OOY1434" s="347"/>
      <c r="OOZ1434" s="347"/>
      <c r="OPA1434" s="347"/>
      <c r="OPB1434" s="347"/>
      <c r="OPC1434" s="347"/>
      <c r="OPD1434" s="347"/>
      <c r="OPE1434" s="347"/>
      <c r="OPF1434" s="347"/>
      <c r="OPG1434" s="347"/>
      <c r="OPH1434" s="347"/>
      <c r="OPI1434" s="347"/>
      <c r="OPJ1434" s="347"/>
      <c r="OPK1434" s="347"/>
      <c r="OPL1434" s="347"/>
      <c r="OPM1434" s="347"/>
      <c r="OPN1434" s="347"/>
      <c r="OPO1434" s="347"/>
      <c r="OPP1434" s="347"/>
      <c r="OPQ1434" s="347"/>
      <c r="OPR1434" s="347"/>
      <c r="OPS1434" s="347"/>
      <c r="OPT1434" s="347"/>
      <c r="OPU1434" s="347"/>
      <c r="OPV1434" s="347"/>
      <c r="OPW1434" s="347"/>
      <c r="OPX1434" s="347"/>
      <c r="OPY1434" s="347"/>
      <c r="OPZ1434" s="347"/>
      <c r="OQA1434" s="347"/>
      <c r="OQB1434" s="347"/>
      <c r="OQC1434" s="347"/>
      <c r="OQD1434" s="347"/>
      <c r="OQE1434" s="347"/>
      <c r="OQF1434" s="347"/>
      <c r="OQG1434" s="347"/>
      <c r="OQH1434" s="347"/>
      <c r="OQI1434" s="347"/>
      <c r="OQJ1434" s="347"/>
      <c r="OQK1434" s="347"/>
      <c r="OQL1434" s="347"/>
      <c r="OQM1434" s="347"/>
      <c r="OQN1434" s="347"/>
      <c r="OQO1434" s="347"/>
      <c r="OQP1434" s="347"/>
      <c r="OQQ1434" s="347"/>
      <c r="OQR1434" s="347"/>
      <c r="OQS1434" s="347"/>
      <c r="OQT1434" s="347"/>
      <c r="OQU1434" s="347"/>
      <c r="OQV1434" s="347"/>
      <c r="OQW1434" s="347"/>
      <c r="OQX1434" s="347"/>
      <c r="OQY1434" s="347"/>
      <c r="OQZ1434" s="347"/>
      <c r="ORA1434" s="347"/>
      <c r="ORB1434" s="347"/>
      <c r="ORC1434" s="347"/>
      <c r="ORD1434" s="347"/>
      <c r="ORE1434" s="347"/>
      <c r="ORF1434" s="347"/>
      <c r="ORG1434" s="347"/>
      <c r="ORH1434" s="347"/>
      <c r="ORI1434" s="347"/>
      <c r="ORJ1434" s="347"/>
      <c r="ORK1434" s="347"/>
      <c r="ORL1434" s="347"/>
      <c r="ORM1434" s="347"/>
      <c r="ORN1434" s="347"/>
      <c r="ORO1434" s="347"/>
      <c r="ORP1434" s="347"/>
      <c r="ORQ1434" s="347"/>
      <c r="ORR1434" s="347"/>
      <c r="ORS1434" s="347"/>
      <c r="ORT1434" s="347"/>
      <c r="ORU1434" s="347"/>
      <c r="ORV1434" s="347"/>
      <c r="ORW1434" s="347"/>
      <c r="ORX1434" s="347"/>
      <c r="ORY1434" s="347"/>
      <c r="ORZ1434" s="347"/>
      <c r="OSA1434" s="347"/>
      <c r="OSB1434" s="347"/>
      <c r="OSC1434" s="347"/>
      <c r="OSD1434" s="347"/>
      <c r="OSE1434" s="347"/>
      <c r="OSF1434" s="347"/>
      <c r="OSG1434" s="347"/>
      <c r="OSH1434" s="347"/>
      <c r="OSI1434" s="347"/>
      <c r="OSJ1434" s="347"/>
      <c r="OSK1434" s="347"/>
      <c r="OSL1434" s="347"/>
      <c r="OSM1434" s="347"/>
      <c r="OSN1434" s="347"/>
      <c r="OSO1434" s="347"/>
      <c r="OSP1434" s="347"/>
      <c r="OSQ1434" s="347"/>
      <c r="OSR1434" s="347"/>
      <c r="OSS1434" s="347"/>
      <c r="OST1434" s="347"/>
      <c r="OSU1434" s="347"/>
      <c r="OSV1434" s="347"/>
      <c r="OSW1434" s="347"/>
      <c r="OSX1434" s="347"/>
      <c r="OSY1434" s="347"/>
      <c r="OSZ1434" s="347"/>
      <c r="OTA1434" s="347"/>
      <c r="OTB1434" s="347"/>
      <c r="OTC1434" s="347"/>
      <c r="OTD1434" s="347"/>
      <c r="OTE1434" s="347"/>
      <c r="OTF1434" s="347"/>
      <c r="OTG1434" s="347"/>
      <c r="OTH1434" s="347"/>
      <c r="OTI1434" s="347"/>
      <c r="OTJ1434" s="347"/>
      <c r="OTK1434" s="347"/>
      <c r="OTL1434" s="347"/>
      <c r="OTM1434" s="347"/>
      <c r="OTN1434" s="347"/>
      <c r="OTO1434" s="347"/>
      <c r="OTP1434" s="347"/>
      <c r="OTQ1434" s="347"/>
      <c r="OTR1434" s="347"/>
      <c r="OTS1434" s="347"/>
      <c r="OTT1434" s="347"/>
      <c r="OTU1434" s="347"/>
      <c r="OTV1434" s="347"/>
      <c r="OTW1434" s="347"/>
      <c r="OTX1434" s="347"/>
      <c r="OTY1434" s="347"/>
      <c r="OTZ1434" s="347"/>
      <c r="OUA1434" s="347"/>
      <c r="OUB1434" s="347"/>
      <c r="OUC1434" s="347"/>
      <c r="OUD1434" s="347"/>
      <c r="OUE1434" s="347"/>
      <c r="OUF1434" s="347"/>
      <c r="OUG1434" s="347"/>
      <c r="OUH1434" s="347"/>
      <c r="OUI1434" s="347"/>
      <c r="OUJ1434" s="347"/>
      <c r="OUK1434" s="347"/>
      <c r="OUL1434" s="347"/>
      <c r="OUM1434" s="347"/>
      <c r="OUN1434" s="347"/>
      <c r="OUO1434" s="347"/>
      <c r="OUP1434" s="347"/>
      <c r="OUQ1434" s="347"/>
      <c r="OUR1434" s="347"/>
      <c r="OUS1434" s="347"/>
      <c r="OUT1434" s="347"/>
      <c r="OUU1434" s="347"/>
      <c r="OUV1434" s="347"/>
      <c r="OUW1434" s="347"/>
      <c r="OUX1434" s="347"/>
      <c r="OUY1434" s="347"/>
      <c r="OUZ1434" s="347"/>
      <c r="OVA1434" s="347"/>
      <c r="OVB1434" s="347"/>
      <c r="OVC1434" s="347"/>
      <c r="OVD1434" s="347"/>
      <c r="OVE1434" s="347"/>
      <c r="OVF1434" s="347"/>
      <c r="OVG1434" s="347"/>
      <c r="OVH1434" s="347"/>
      <c r="OVI1434" s="347"/>
      <c r="OVJ1434" s="347"/>
      <c r="OVK1434" s="347"/>
      <c r="OVL1434" s="347"/>
      <c r="OVM1434" s="347"/>
      <c r="OVN1434" s="347"/>
      <c r="OVO1434" s="347"/>
      <c r="OVP1434" s="347"/>
      <c r="OVQ1434" s="347"/>
      <c r="OVR1434" s="347"/>
      <c r="OVS1434" s="347"/>
      <c r="OVT1434" s="347"/>
      <c r="OVU1434" s="347"/>
      <c r="OVV1434" s="347"/>
      <c r="OVW1434" s="347"/>
      <c r="OVX1434" s="347"/>
      <c r="OVY1434" s="347"/>
      <c r="OVZ1434" s="347"/>
      <c r="OWA1434" s="347"/>
      <c r="OWB1434" s="347"/>
      <c r="OWC1434" s="347"/>
      <c r="OWD1434" s="347"/>
      <c r="OWE1434" s="347"/>
      <c r="OWF1434" s="347"/>
      <c r="OWG1434" s="347"/>
      <c r="OWH1434" s="347"/>
      <c r="OWI1434" s="347"/>
      <c r="OWJ1434" s="347"/>
      <c r="OWK1434" s="347"/>
      <c r="OWL1434" s="347"/>
      <c r="OWM1434" s="347"/>
      <c r="OWN1434" s="347"/>
      <c r="OWO1434" s="347"/>
      <c r="OWP1434" s="347"/>
      <c r="OWQ1434" s="347"/>
      <c r="OWR1434" s="347"/>
      <c r="OWS1434" s="347"/>
      <c r="OWT1434" s="347"/>
      <c r="OWU1434" s="347"/>
      <c r="OWV1434" s="347"/>
      <c r="OWW1434" s="347"/>
      <c r="OWX1434" s="347"/>
      <c r="OWY1434" s="347"/>
      <c r="OWZ1434" s="347"/>
      <c r="OXA1434" s="347"/>
      <c r="OXB1434" s="347"/>
      <c r="OXC1434" s="347"/>
      <c r="OXD1434" s="347"/>
      <c r="OXE1434" s="347"/>
      <c r="OXF1434" s="347"/>
      <c r="OXG1434" s="347"/>
      <c r="OXH1434" s="347"/>
      <c r="OXI1434" s="347"/>
      <c r="OXJ1434" s="347"/>
      <c r="OXK1434" s="347"/>
      <c r="OXL1434" s="347"/>
      <c r="OXM1434" s="347"/>
      <c r="OXN1434" s="347"/>
      <c r="OXO1434" s="347"/>
      <c r="OXP1434" s="347"/>
      <c r="OXQ1434" s="347"/>
      <c r="OXR1434" s="347"/>
      <c r="OXS1434" s="347"/>
      <c r="OXT1434" s="347"/>
      <c r="OXU1434" s="347"/>
      <c r="OXV1434" s="347"/>
      <c r="OXW1434" s="347"/>
      <c r="OXX1434" s="347"/>
      <c r="OXY1434" s="347"/>
      <c r="OXZ1434" s="347"/>
      <c r="OYA1434" s="347"/>
      <c r="OYB1434" s="347"/>
      <c r="OYC1434" s="347"/>
      <c r="OYD1434" s="347"/>
      <c r="OYE1434" s="347"/>
      <c r="OYF1434" s="347"/>
      <c r="OYG1434" s="347"/>
      <c r="OYH1434" s="347"/>
      <c r="OYI1434" s="347"/>
      <c r="OYJ1434" s="347"/>
      <c r="OYK1434" s="347"/>
      <c r="OYL1434" s="347"/>
      <c r="OYM1434" s="347"/>
      <c r="OYN1434" s="347"/>
      <c r="OYO1434" s="347"/>
      <c r="OYP1434" s="347"/>
      <c r="OYQ1434" s="347"/>
      <c r="OYR1434" s="347"/>
      <c r="OYS1434" s="347"/>
      <c r="OYT1434" s="347"/>
      <c r="OYU1434" s="347"/>
      <c r="OYV1434" s="347"/>
      <c r="OYW1434" s="347"/>
      <c r="OYX1434" s="347"/>
      <c r="OYY1434" s="347"/>
      <c r="OYZ1434" s="347"/>
      <c r="OZA1434" s="347"/>
      <c r="OZB1434" s="347"/>
      <c r="OZC1434" s="347"/>
      <c r="OZD1434" s="347"/>
      <c r="OZE1434" s="347"/>
      <c r="OZF1434" s="347"/>
      <c r="OZG1434" s="347"/>
      <c r="OZH1434" s="347"/>
      <c r="OZI1434" s="347"/>
      <c r="OZJ1434" s="347"/>
      <c r="OZK1434" s="347"/>
      <c r="OZL1434" s="347"/>
      <c r="OZM1434" s="347"/>
      <c r="OZN1434" s="347"/>
      <c r="OZO1434" s="347"/>
      <c r="OZP1434" s="347"/>
      <c r="OZQ1434" s="347"/>
      <c r="OZR1434" s="347"/>
      <c r="OZS1434" s="347"/>
      <c r="OZT1434" s="347"/>
      <c r="OZU1434" s="347"/>
      <c r="OZV1434" s="347"/>
      <c r="OZW1434" s="347"/>
      <c r="OZX1434" s="347"/>
      <c r="OZY1434" s="347"/>
      <c r="OZZ1434" s="347"/>
      <c r="PAA1434" s="347"/>
      <c r="PAB1434" s="347"/>
      <c r="PAC1434" s="347"/>
      <c r="PAD1434" s="347"/>
      <c r="PAE1434" s="347"/>
      <c r="PAF1434" s="347"/>
      <c r="PAG1434" s="347"/>
      <c r="PAH1434" s="347"/>
      <c r="PAI1434" s="347"/>
      <c r="PAJ1434" s="347"/>
      <c r="PAK1434" s="347"/>
      <c r="PAL1434" s="347"/>
      <c r="PAM1434" s="347"/>
      <c r="PAN1434" s="347"/>
      <c r="PAO1434" s="347"/>
      <c r="PAP1434" s="347"/>
      <c r="PAQ1434" s="347"/>
      <c r="PAR1434" s="347"/>
      <c r="PAS1434" s="347"/>
      <c r="PAT1434" s="347"/>
      <c r="PAU1434" s="347"/>
      <c r="PAV1434" s="347"/>
      <c r="PAW1434" s="347"/>
      <c r="PAX1434" s="347"/>
      <c r="PAY1434" s="347"/>
      <c r="PAZ1434" s="347"/>
      <c r="PBA1434" s="347"/>
      <c r="PBB1434" s="347"/>
      <c r="PBC1434" s="347"/>
      <c r="PBD1434" s="347"/>
      <c r="PBE1434" s="347"/>
      <c r="PBF1434" s="347"/>
      <c r="PBG1434" s="347"/>
      <c r="PBH1434" s="347"/>
      <c r="PBI1434" s="347"/>
      <c r="PBJ1434" s="347"/>
      <c r="PBK1434" s="347"/>
      <c r="PBL1434" s="347"/>
      <c r="PBM1434" s="347"/>
      <c r="PBN1434" s="347"/>
      <c r="PBO1434" s="347"/>
      <c r="PBP1434" s="347"/>
      <c r="PBQ1434" s="347"/>
      <c r="PBR1434" s="347"/>
      <c r="PBS1434" s="347"/>
      <c r="PBT1434" s="347"/>
      <c r="PBU1434" s="347"/>
      <c r="PBV1434" s="347"/>
      <c r="PBW1434" s="347"/>
      <c r="PBX1434" s="347"/>
      <c r="PBY1434" s="347"/>
      <c r="PBZ1434" s="347"/>
      <c r="PCA1434" s="347"/>
      <c r="PCB1434" s="347"/>
      <c r="PCC1434" s="347"/>
      <c r="PCD1434" s="347"/>
      <c r="PCE1434" s="347"/>
      <c r="PCF1434" s="347"/>
      <c r="PCG1434" s="347"/>
      <c r="PCH1434" s="347"/>
      <c r="PCI1434" s="347"/>
      <c r="PCJ1434" s="347"/>
      <c r="PCK1434" s="347"/>
      <c r="PCL1434" s="347"/>
      <c r="PCM1434" s="347"/>
      <c r="PCN1434" s="347"/>
      <c r="PCO1434" s="347"/>
      <c r="PCP1434" s="347"/>
      <c r="PCQ1434" s="347"/>
      <c r="PCR1434" s="347"/>
      <c r="PCS1434" s="347"/>
      <c r="PCT1434" s="347"/>
      <c r="PCU1434" s="347"/>
      <c r="PCV1434" s="347"/>
      <c r="PCW1434" s="347"/>
      <c r="PCX1434" s="347"/>
      <c r="PCY1434" s="347"/>
      <c r="PCZ1434" s="347"/>
      <c r="PDA1434" s="347"/>
      <c r="PDB1434" s="347"/>
      <c r="PDC1434" s="347"/>
      <c r="PDD1434" s="347"/>
      <c r="PDE1434" s="347"/>
      <c r="PDF1434" s="347"/>
      <c r="PDG1434" s="347"/>
      <c r="PDH1434" s="347"/>
      <c r="PDI1434" s="347"/>
      <c r="PDJ1434" s="347"/>
      <c r="PDK1434" s="347"/>
      <c r="PDL1434" s="347"/>
      <c r="PDM1434" s="347"/>
      <c r="PDN1434" s="347"/>
      <c r="PDO1434" s="347"/>
      <c r="PDP1434" s="347"/>
      <c r="PDQ1434" s="347"/>
      <c r="PDR1434" s="347"/>
      <c r="PDS1434" s="347"/>
      <c r="PDT1434" s="347"/>
      <c r="PDU1434" s="347"/>
      <c r="PDV1434" s="347"/>
      <c r="PDW1434" s="347"/>
      <c r="PDX1434" s="347"/>
      <c r="PDY1434" s="347"/>
      <c r="PDZ1434" s="347"/>
      <c r="PEA1434" s="347"/>
      <c r="PEB1434" s="347"/>
      <c r="PEC1434" s="347"/>
      <c r="PED1434" s="347"/>
      <c r="PEE1434" s="347"/>
      <c r="PEF1434" s="347"/>
      <c r="PEG1434" s="347"/>
      <c r="PEH1434" s="347"/>
      <c r="PEI1434" s="347"/>
      <c r="PEJ1434" s="347"/>
      <c r="PEK1434" s="347"/>
      <c r="PEL1434" s="347"/>
      <c r="PEM1434" s="347"/>
      <c r="PEN1434" s="347"/>
      <c r="PEO1434" s="347"/>
      <c r="PEP1434" s="347"/>
      <c r="PEQ1434" s="347"/>
      <c r="PER1434" s="347"/>
      <c r="PES1434" s="347"/>
      <c r="PET1434" s="347"/>
      <c r="PEU1434" s="347"/>
      <c r="PEV1434" s="347"/>
      <c r="PEW1434" s="347"/>
      <c r="PEX1434" s="347"/>
      <c r="PEY1434" s="347"/>
      <c r="PEZ1434" s="347"/>
      <c r="PFA1434" s="347"/>
      <c r="PFB1434" s="347"/>
      <c r="PFC1434" s="347"/>
      <c r="PFD1434" s="347"/>
      <c r="PFE1434" s="347"/>
      <c r="PFF1434" s="347"/>
      <c r="PFG1434" s="347"/>
      <c r="PFH1434" s="347"/>
      <c r="PFI1434" s="347"/>
      <c r="PFJ1434" s="347"/>
      <c r="PFK1434" s="347"/>
      <c r="PFL1434" s="347"/>
      <c r="PFM1434" s="347"/>
      <c r="PFN1434" s="347"/>
      <c r="PFO1434" s="347"/>
      <c r="PFP1434" s="347"/>
      <c r="PFQ1434" s="347"/>
      <c r="PFR1434" s="347"/>
      <c r="PFS1434" s="347"/>
      <c r="PFT1434" s="347"/>
      <c r="PFU1434" s="347"/>
      <c r="PFV1434" s="347"/>
      <c r="PFW1434" s="347"/>
      <c r="PFX1434" s="347"/>
      <c r="PFY1434" s="347"/>
      <c r="PFZ1434" s="347"/>
      <c r="PGA1434" s="347"/>
      <c r="PGB1434" s="347"/>
      <c r="PGC1434" s="347"/>
      <c r="PGD1434" s="347"/>
      <c r="PGE1434" s="347"/>
      <c r="PGF1434" s="347"/>
      <c r="PGG1434" s="347"/>
      <c r="PGH1434" s="347"/>
      <c r="PGI1434" s="347"/>
      <c r="PGJ1434" s="347"/>
      <c r="PGK1434" s="347"/>
      <c r="PGL1434" s="347"/>
      <c r="PGM1434" s="347"/>
      <c r="PGN1434" s="347"/>
      <c r="PGO1434" s="347"/>
      <c r="PGP1434" s="347"/>
      <c r="PGQ1434" s="347"/>
      <c r="PGR1434" s="347"/>
      <c r="PGS1434" s="347"/>
      <c r="PGT1434" s="347"/>
      <c r="PGU1434" s="347"/>
      <c r="PGV1434" s="347"/>
      <c r="PGW1434" s="347"/>
      <c r="PGX1434" s="347"/>
      <c r="PGY1434" s="347"/>
      <c r="PGZ1434" s="347"/>
      <c r="PHA1434" s="347"/>
      <c r="PHB1434" s="347"/>
      <c r="PHC1434" s="347"/>
      <c r="PHD1434" s="347"/>
      <c r="PHE1434" s="347"/>
      <c r="PHF1434" s="347"/>
      <c r="PHG1434" s="347"/>
      <c r="PHH1434" s="347"/>
      <c r="PHI1434" s="347"/>
      <c r="PHJ1434" s="347"/>
      <c r="PHK1434" s="347"/>
      <c r="PHL1434" s="347"/>
      <c r="PHM1434" s="347"/>
      <c r="PHN1434" s="347"/>
      <c r="PHO1434" s="347"/>
      <c r="PHP1434" s="347"/>
      <c r="PHQ1434" s="347"/>
      <c r="PHR1434" s="347"/>
      <c r="PHS1434" s="347"/>
      <c r="PHT1434" s="347"/>
      <c r="PHU1434" s="347"/>
      <c r="PHV1434" s="347"/>
      <c r="PHW1434" s="347"/>
      <c r="PHX1434" s="347"/>
      <c r="PHY1434" s="347"/>
      <c r="PHZ1434" s="347"/>
      <c r="PIA1434" s="347"/>
      <c r="PIB1434" s="347"/>
      <c r="PIC1434" s="347"/>
      <c r="PID1434" s="347"/>
      <c r="PIE1434" s="347"/>
      <c r="PIF1434" s="347"/>
      <c r="PIG1434" s="347"/>
      <c r="PIH1434" s="347"/>
      <c r="PII1434" s="347"/>
      <c r="PIJ1434" s="347"/>
      <c r="PIK1434" s="347"/>
      <c r="PIL1434" s="347"/>
      <c r="PIM1434" s="347"/>
      <c r="PIN1434" s="347"/>
      <c r="PIO1434" s="347"/>
      <c r="PIP1434" s="347"/>
      <c r="PIQ1434" s="347"/>
      <c r="PIR1434" s="347"/>
      <c r="PIS1434" s="347"/>
      <c r="PIT1434" s="347"/>
      <c r="PIU1434" s="347"/>
      <c r="PIV1434" s="347"/>
      <c r="PIW1434" s="347"/>
      <c r="PIX1434" s="347"/>
      <c r="PIY1434" s="347"/>
      <c r="PIZ1434" s="347"/>
      <c r="PJA1434" s="347"/>
      <c r="PJB1434" s="347"/>
      <c r="PJC1434" s="347"/>
      <c r="PJD1434" s="347"/>
      <c r="PJE1434" s="347"/>
      <c r="PJF1434" s="347"/>
      <c r="PJG1434" s="347"/>
      <c r="PJH1434" s="347"/>
      <c r="PJI1434" s="347"/>
      <c r="PJJ1434" s="347"/>
      <c r="PJK1434" s="347"/>
      <c r="PJL1434" s="347"/>
      <c r="PJM1434" s="347"/>
      <c r="PJN1434" s="347"/>
      <c r="PJO1434" s="347"/>
      <c r="PJP1434" s="347"/>
      <c r="PJQ1434" s="347"/>
      <c r="PJR1434" s="347"/>
      <c r="PJS1434" s="347"/>
      <c r="PJT1434" s="347"/>
      <c r="PJU1434" s="347"/>
      <c r="PJV1434" s="347"/>
      <c r="PJW1434" s="347"/>
      <c r="PJX1434" s="347"/>
      <c r="PJY1434" s="347"/>
      <c r="PJZ1434" s="347"/>
      <c r="PKA1434" s="347"/>
      <c r="PKB1434" s="347"/>
      <c r="PKC1434" s="347"/>
      <c r="PKD1434" s="347"/>
      <c r="PKE1434" s="347"/>
      <c r="PKF1434" s="347"/>
      <c r="PKG1434" s="347"/>
      <c r="PKH1434" s="347"/>
      <c r="PKI1434" s="347"/>
      <c r="PKJ1434" s="347"/>
      <c r="PKK1434" s="347"/>
      <c r="PKL1434" s="347"/>
      <c r="PKM1434" s="347"/>
      <c r="PKN1434" s="347"/>
      <c r="PKO1434" s="347"/>
      <c r="PKP1434" s="347"/>
      <c r="PKQ1434" s="347"/>
      <c r="PKR1434" s="347"/>
      <c r="PKS1434" s="347"/>
      <c r="PKT1434" s="347"/>
      <c r="PKU1434" s="347"/>
      <c r="PKV1434" s="347"/>
      <c r="PKW1434" s="347"/>
      <c r="PKX1434" s="347"/>
      <c r="PKY1434" s="347"/>
      <c r="PKZ1434" s="347"/>
      <c r="PLA1434" s="347"/>
      <c r="PLB1434" s="347"/>
      <c r="PLC1434" s="347"/>
      <c r="PLD1434" s="347"/>
      <c r="PLE1434" s="347"/>
      <c r="PLF1434" s="347"/>
      <c r="PLG1434" s="347"/>
      <c r="PLH1434" s="347"/>
      <c r="PLI1434" s="347"/>
      <c r="PLJ1434" s="347"/>
      <c r="PLK1434" s="347"/>
      <c r="PLL1434" s="347"/>
      <c r="PLM1434" s="347"/>
      <c r="PLN1434" s="347"/>
      <c r="PLO1434" s="347"/>
      <c r="PLP1434" s="347"/>
      <c r="PLQ1434" s="347"/>
      <c r="PLR1434" s="347"/>
      <c r="PLS1434" s="347"/>
      <c r="PLT1434" s="347"/>
      <c r="PLU1434" s="347"/>
      <c r="PLV1434" s="347"/>
      <c r="PLW1434" s="347"/>
      <c r="PLX1434" s="347"/>
      <c r="PLY1434" s="347"/>
      <c r="PLZ1434" s="347"/>
      <c r="PMA1434" s="347"/>
      <c r="PMB1434" s="347"/>
      <c r="PMC1434" s="347"/>
      <c r="PMD1434" s="347"/>
      <c r="PME1434" s="347"/>
      <c r="PMF1434" s="347"/>
      <c r="PMG1434" s="347"/>
      <c r="PMH1434" s="347"/>
      <c r="PMI1434" s="347"/>
      <c r="PMJ1434" s="347"/>
      <c r="PMK1434" s="347"/>
      <c r="PML1434" s="347"/>
      <c r="PMM1434" s="347"/>
      <c r="PMN1434" s="347"/>
      <c r="PMO1434" s="347"/>
      <c r="PMP1434" s="347"/>
      <c r="PMQ1434" s="347"/>
      <c r="PMR1434" s="347"/>
      <c r="PMS1434" s="347"/>
      <c r="PMT1434" s="347"/>
      <c r="PMU1434" s="347"/>
      <c r="PMV1434" s="347"/>
      <c r="PMW1434" s="347"/>
      <c r="PMX1434" s="347"/>
      <c r="PMY1434" s="347"/>
      <c r="PMZ1434" s="347"/>
      <c r="PNA1434" s="347"/>
      <c r="PNB1434" s="347"/>
      <c r="PNC1434" s="347"/>
      <c r="PND1434" s="347"/>
      <c r="PNE1434" s="347"/>
      <c r="PNF1434" s="347"/>
      <c r="PNG1434" s="347"/>
      <c r="PNH1434" s="347"/>
      <c r="PNI1434" s="347"/>
      <c r="PNJ1434" s="347"/>
      <c r="PNK1434" s="347"/>
      <c r="PNL1434" s="347"/>
      <c r="PNM1434" s="347"/>
      <c r="PNN1434" s="347"/>
      <c r="PNO1434" s="347"/>
      <c r="PNP1434" s="347"/>
      <c r="PNQ1434" s="347"/>
      <c r="PNR1434" s="347"/>
      <c r="PNS1434" s="347"/>
      <c r="PNT1434" s="347"/>
      <c r="PNU1434" s="347"/>
      <c r="PNV1434" s="347"/>
      <c r="PNW1434" s="347"/>
      <c r="PNX1434" s="347"/>
      <c r="PNY1434" s="347"/>
      <c r="PNZ1434" s="347"/>
      <c r="POA1434" s="347"/>
      <c r="POB1434" s="347"/>
      <c r="POC1434" s="347"/>
      <c r="POD1434" s="347"/>
      <c r="POE1434" s="347"/>
      <c r="POF1434" s="347"/>
      <c r="POG1434" s="347"/>
      <c r="POH1434" s="347"/>
      <c r="POI1434" s="347"/>
      <c r="POJ1434" s="347"/>
      <c r="POK1434" s="347"/>
      <c r="POL1434" s="347"/>
      <c r="POM1434" s="347"/>
      <c r="PON1434" s="347"/>
      <c r="POO1434" s="347"/>
      <c r="POP1434" s="347"/>
      <c r="POQ1434" s="347"/>
      <c r="POR1434" s="347"/>
      <c r="POS1434" s="347"/>
      <c r="POT1434" s="347"/>
      <c r="POU1434" s="347"/>
      <c r="POV1434" s="347"/>
      <c r="POW1434" s="347"/>
      <c r="POX1434" s="347"/>
      <c r="POY1434" s="347"/>
      <c r="POZ1434" s="347"/>
      <c r="PPA1434" s="347"/>
      <c r="PPB1434" s="347"/>
      <c r="PPC1434" s="347"/>
      <c r="PPD1434" s="347"/>
      <c r="PPE1434" s="347"/>
      <c r="PPF1434" s="347"/>
      <c r="PPG1434" s="347"/>
      <c r="PPH1434" s="347"/>
      <c r="PPI1434" s="347"/>
      <c r="PPJ1434" s="347"/>
      <c r="PPK1434" s="347"/>
      <c r="PPL1434" s="347"/>
      <c r="PPM1434" s="347"/>
      <c r="PPN1434" s="347"/>
      <c r="PPO1434" s="347"/>
      <c r="PPP1434" s="347"/>
      <c r="PPQ1434" s="347"/>
      <c r="PPR1434" s="347"/>
      <c r="PPS1434" s="347"/>
      <c r="PPT1434" s="347"/>
      <c r="PPU1434" s="347"/>
      <c r="PPV1434" s="347"/>
      <c r="PPW1434" s="347"/>
      <c r="PPX1434" s="347"/>
      <c r="PPY1434" s="347"/>
      <c r="PPZ1434" s="347"/>
      <c r="PQA1434" s="347"/>
      <c r="PQB1434" s="347"/>
      <c r="PQC1434" s="347"/>
      <c r="PQD1434" s="347"/>
      <c r="PQE1434" s="347"/>
      <c r="PQF1434" s="347"/>
      <c r="PQG1434" s="347"/>
      <c r="PQH1434" s="347"/>
      <c r="PQI1434" s="347"/>
      <c r="PQJ1434" s="347"/>
      <c r="PQK1434" s="347"/>
      <c r="PQL1434" s="347"/>
      <c r="PQM1434" s="347"/>
      <c r="PQN1434" s="347"/>
      <c r="PQO1434" s="347"/>
      <c r="PQP1434" s="347"/>
      <c r="PQQ1434" s="347"/>
      <c r="PQR1434" s="347"/>
      <c r="PQS1434" s="347"/>
      <c r="PQT1434" s="347"/>
      <c r="PQU1434" s="347"/>
      <c r="PQV1434" s="347"/>
      <c r="PQW1434" s="347"/>
      <c r="PQX1434" s="347"/>
      <c r="PQY1434" s="347"/>
      <c r="PQZ1434" s="347"/>
      <c r="PRA1434" s="347"/>
      <c r="PRB1434" s="347"/>
      <c r="PRC1434" s="347"/>
      <c r="PRD1434" s="347"/>
      <c r="PRE1434" s="347"/>
      <c r="PRF1434" s="347"/>
      <c r="PRG1434" s="347"/>
      <c r="PRH1434" s="347"/>
      <c r="PRI1434" s="347"/>
      <c r="PRJ1434" s="347"/>
      <c r="PRK1434" s="347"/>
      <c r="PRL1434" s="347"/>
      <c r="PRM1434" s="347"/>
      <c r="PRN1434" s="347"/>
      <c r="PRO1434" s="347"/>
      <c r="PRP1434" s="347"/>
      <c r="PRQ1434" s="347"/>
      <c r="PRR1434" s="347"/>
      <c r="PRS1434" s="347"/>
      <c r="PRT1434" s="347"/>
      <c r="PRU1434" s="347"/>
      <c r="PRV1434" s="347"/>
      <c r="PRW1434" s="347"/>
      <c r="PRX1434" s="347"/>
      <c r="PRY1434" s="347"/>
      <c r="PRZ1434" s="347"/>
      <c r="PSA1434" s="347"/>
      <c r="PSB1434" s="347"/>
      <c r="PSC1434" s="347"/>
      <c r="PSD1434" s="347"/>
      <c r="PSE1434" s="347"/>
      <c r="PSF1434" s="347"/>
      <c r="PSG1434" s="347"/>
      <c r="PSH1434" s="347"/>
      <c r="PSI1434" s="347"/>
      <c r="PSJ1434" s="347"/>
      <c r="PSK1434" s="347"/>
      <c r="PSL1434" s="347"/>
      <c r="PSM1434" s="347"/>
      <c r="PSN1434" s="347"/>
      <c r="PSO1434" s="347"/>
      <c r="PSP1434" s="347"/>
      <c r="PSQ1434" s="347"/>
      <c r="PSR1434" s="347"/>
      <c r="PSS1434" s="347"/>
      <c r="PST1434" s="347"/>
      <c r="PSU1434" s="347"/>
      <c r="PSV1434" s="347"/>
      <c r="PSW1434" s="347"/>
      <c r="PSX1434" s="347"/>
      <c r="PSY1434" s="347"/>
      <c r="PSZ1434" s="347"/>
      <c r="PTA1434" s="347"/>
      <c r="PTB1434" s="347"/>
      <c r="PTC1434" s="347"/>
      <c r="PTD1434" s="347"/>
      <c r="PTE1434" s="347"/>
      <c r="PTF1434" s="347"/>
      <c r="PTG1434" s="347"/>
      <c r="PTH1434" s="347"/>
      <c r="PTI1434" s="347"/>
      <c r="PTJ1434" s="347"/>
      <c r="PTK1434" s="347"/>
      <c r="PTL1434" s="347"/>
      <c r="PTM1434" s="347"/>
      <c r="PTN1434" s="347"/>
      <c r="PTO1434" s="347"/>
      <c r="PTP1434" s="347"/>
      <c r="PTQ1434" s="347"/>
      <c r="PTR1434" s="347"/>
      <c r="PTS1434" s="347"/>
      <c r="PTT1434" s="347"/>
      <c r="PTU1434" s="347"/>
      <c r="PTV1434" s="347"/>
      <c r="PTW1434" s="347"/>
      <c r="PTX1434" s="347"/>
      <c r="PTY1434" s="347"/>
      <c r="PTZ1434" s="347"/>
      <c r="PUA1434" s="347"/>
      <c r="PUB1434" s="347"/>
      <c r="PUC1434" s="347"/>
      <c r="PUD1434" s="347"/>
      <c r="PUE1434" s="347"/>
      <c r="PUF1434" s="347"/>
      <c r="PUG1434" s="347"/>
      <c r="PUH1434" s="347"/>
      <c r="PUI1434" s="347"/>
      <c r="PUJ1434" s="347"/>
      <c r="PUK1434" s="347"/>
      <c r="PUL1434" s="347"/>
      <c r="PUM1434" s="347"/>
      <c r="PUN1434" s="347"/>
      <c r="PUO1434" s="347"/>
      <c r="PUP1434" s="347"/>
      <c r="PUQ1434" s="347"/>
      <c r="PUR1434" s="347"/>
      <c r="PUS1434" s="347"/>
      <c r="PUT1434" s="347"/>
      <c r="PUU1434" s="347"/>
      <c r="PUV1434" s="347"/>
      <c r="PUW1434" s="347"/>
      <c r="PUX1434" s="347"/>
      <c r="PUY1434" s="347"/>
      <c r="PUZ1434" s="347"/>
      <c r="PVA1434" s="347"/>
      <c r="PVB1434" s="347"/>
      <c r="PVC1434" s="347"/>
      <c r="PVD1434" s="347"/>
      <c r="PVE1434" s="347"/>
      <c r="PVF1434" s="347"/>
      <c r="PVG1434" s="347"/>
      <c r="PVH1434" s="347"/>
      <c r="PVI1434" s="347"/>
      <c r="PVJ1434" s="347"/>
      <c r="PVK1434" s="347"/>
      <c r="PVL1434" s="347"/>
      <c r="PVM1434" s="347"/>
      <c r="PVN1434" s="347"/>
      <c r="PVO1434" s="347"/>
      <c r="PVP1434" s="347"/>
      <c r="PVQ1434" s="347"/>
      <c r="PVR1434" s="347"/>
      <c r="PVS1434" s="347"/>
      <c r="PVT1434" s="347"/>
      <c r="PVU1434" s="347"/>
      <c r="PVV1434" s="347"/>
      <c r="PVW1434" s="347"/>
      <c r="PVX1434" s="347"/>
      <c r="PVY1434" s="347"/>
      <c r="PVZ1434" s="347"/>
      <c r="PWA1434" s="347"/>
      <c r="PWB1434" s="347"/>
      <c r="PWC1434" s="347"/>
      <c r="PWD1434" s="347"/>
      <c r="PWE1434" s="347"/>
      <c r="PWF1434" s="347"/>
      <c r="PWG1434" s="347"/>
      <c r="PWH1434" s="347"/>
      <c r="PWI1434" s="347"/>
      <c r="PWJ1434" s="347"/>
      <c r="PWK1434" s="347"/>
      <c r="PWL1434" s="347"/>
      <c r="PWM1434" s="347"/>
      <c r="PWN1434" s="347"/>
      <c r="PWO1434" s="347"/>
      <c r="PWP1434" s="347"/>
      <c r="PWQ1434" s="347"/>
      <c r="PWR1434" s="347"/>
      <c r="PWS1434" s="347"/>
      <c r="PWT1434" s="347"/>
      <c r="PWU1434" s="347"/>
      <c r="PWV1434" s="347"/>
      <c r="PWW1434" s="347"/>
      <c r="PWX1434" s="347"/>
      <c r="PWY1434" s="347"/>
      <c r="PWZ1434" s="347"/>
      <c r="PXA1434" s="347"/>
      <c r="PXB1434" s="347"/>
      <c r="PXC1434" s="347"/>
      <c r="PXD1434" s="347"/>
      <c r="PXE1434" s="347"/>
      <c r="PXF1434" s="347"/>
      <c r="PXG1434" s="347"/>
      <c r="PXH1434" s="347"/>
      <c r="PXI1434" s="347"/>
      <c r="PXJ1434" s="347"/>
      <c r="PXK1434" s="347"/>
      <c r="PXL1434" s="347"/>
      <c r="PXM1434" s="347"/>
      <c r="PXN1434" s="347"/>
      <c r="PXO1434" s="347"/>
      <c r="PXP1434" s="347"/>
      <c r="PXQ1434" s="347"/>
      <c r="PXR1434" s="347"/>
      <c r="PXS1434" s="347"/>
      <c r="PXT1434" s="347"/>
      <c r="PXU1434" s="347"/>
      <c r="PXV1434" s="347"/>
      <c r="PXW1434" s="347"/>
      <c r="PXX1434" s="347"/>
      <c r="PXY1434" s="347"/>
      <c r="PXZ1434" s="347"/>
      <c r="PYA1434" s="347"/>
      <c r="PYB1434" s="347"/>
      <c r="PYC1434" s="347"/>
      <c r="PYD1434" s="347"/>
      <c r="PYE1434" s="347"/>
      <c r="PYF1434" s="347"/>
      <c r="PYG1434" s="347"/>
      <c r="PYH1434" s="347"/>
      <c r="PYI1434" s="347"/>
      <c r="PYJ1434" s="347"/>
      <c r="PYK1434" s="347"/>
      <c r="PYL1434" s="347"/>
      <c r="PYM1434" s="347"/>
      <c r="PYN1434" s="347"/>
      <c r="PYO1434" s="347"/>
      <c r="PYP1434" s="347"/>
      <c r="PYQ1434" s="347"/>
      <c r="PYR1434" s="347"/>
      <c r="PYS1434" s="347"/>
      <c r="PYT1434" s="347"/>
      <c r="PYU1434" s="347"/>
      <c r="PYV1434" s="347"/>
      <c r="PYW1434" s="347"/>
      <c r="PYX1434" s="347"/>
      <c r="PYY1434" s="347"/>
      <c r="PYZ1434" s="347"/>
      <c r="PZA1434" s="347"/>
      <c r="PZB1434" s="347"/>
      <c r="PZC1434" s="347"/>
      <c r="PZD1434" s="347"/>
      <c r="PZE1434" s="347"/>
      <c r="PZF1434" s="347"/>
      <c r="PZG1434" s="347"/>
      <c r="PZH1434" s="347"/>
      <c r="PZI1434" s="347"/>
      <c r="PZJ1434" s="347"/>
      <c r="PZK1434" s="347"/>
      <c r="PZL1434" s="347"/>
      <c r="PZM1434" s="347"/>
      <c r="PZN1434" s="347"/>
      <c r="PZO1434" s="347"/>
      <c r="PZP1434" s="347"/>
      <c r="PZQ1434" s="347"/>
      <c r="PZR1434" s="347"/>
      <c r="PZS1434" s="347"/>
      <c r="PZT1434" s="347"/>
      <c r="PZU1434" s="347"/>
      <c r="PZV1434" s="347"/>
      <c r="PZW1434" s="347"/>
      <c r="PZX1434" s="347"/>
      <c r="PZY1434" s="347"/>
      <c r="PZZ1434" s="347"/>
      <c r="QAA1434" s="347"/>
      <c r="QAB1434" s="347"/>
      <c r="QAC1434" s="347"/>
      <c r="QAD1434" s="347"/>
      <c r="QAE1434" s="347"/>
      <c r="QAF1434" s="347"/>
      <c r="QAG1434" s="347"/>
      <c r="QAH1434" s="347"/>
      <c r="QAI1434" s="347"/>
      <c r="QAJ1434" s="347"/>
      <c r="QAK1434" s="347"/>
      <c r="QAL1434" s="347"/>
      <c r="QAM1434" s="347"/>
      <c r="QAN1434" s="347"/>
      <c r="QAO1434" s="347"/>
      <c r="QAP1434" s="347"/>
      <c r="QAQ1434" s="347"/>
      <c r="QAR1434" s="347"/>
      <c r="QAS1434" s="347"/>
      <c r="QAT1434" s="347"/>
      <c r="QAU1434" s="347"/>
      <c r="QAV1434" s="347"/>
      <c r="QAW1434" s="347"/>
      <c r="QAX1434" s="347"/>
      <c r="QAY1434" s="347"/>
      <c r="QAZ1434" s="347"/>
      <c r="QBA1434" s="347"/>
      <c r="QBB1434" s="347"/>
      <c r="QBC1434" s="347"/>
      <c r="QBD1434" s="347"/>
      <c r="QBE1434" s="347"/>
      <c r="QBF1434" s="347"/>
      <c r="QBG1434" s="347"/>
      <c r="QBH1434" s="347"/>
      <c r="QBI1434" s="347"/>
      <c r="QBJ1434" s="347"/>
      <c r="QBK1434" s="347"/>
      <c r="QBL1434" s="347"/>
      <c r="QBM1434" s="347"/>
      <c r="QBN1434" s="347"/>
      <c r="QBO1434" s="347"/>
      <c r="QBP1434" s="347"/>
      <c r="QBQ1434" s="347"/>
      <c r="QBR1434" s="347"/>
      <c r="QBS1434" s="347"/>
      <c r="QBT1434" s="347"/>
      <c r="QBU1434" s="347"/>
      <c r="QBV1434" s="347"/>
      <c r="QBW1434" s="347"/>
      <c r="QBX1434" s="347"/>
      <c r="QBY1434" s="347"/>
      <c r="QBZ1434" s="347"/>
      <c r="QCA1434" s="347"/>
      <c r="QCB1434" s="347"/>
      <c r="QCC1434" s="347"/>
      <c r="QCD1434" s="347"/>
      <c r="QCE1434" s="347"/>
      <c r="QCF1434" s="347"/>
      <c r="QCG1434" s="347"/>
      <c r="QCH1434" s="347"/>
      <c r="QCI1434" s="347"/>
      <c r="QCJ1434" s="347"/>
      <c r="QCK1434" s="347"/>
      <c r="QCL1434" s="347"/>
      <c r="QCM1434" s="347"/>
      <c r="QCN1434" s="347"/>
      <c r="QCO1434" s="347"/>
      <c r="QCP1434" s="347"/>
      <c r="QCQ1434" s="347"/>
      <c r="QCR1434" s="347"/>
      <c r="QCS1434" s="347"/>
      <c r="QCT1434" s="347"/>
      <c r="QCU1434" s="347"/>
      <c r="QCV1434" s="347"/>
      <c r="QCW1434" s="347"/>
      <c r="QCX1434" s="347"/>
      <c r="QCY1434" s="347"/>
      <c r="QCZ1434" s="347"/>
      <c r="QDA1434" s="347"/>
      <c r="QDB1434" s="347"/>
      <c r="QDC1434" s="347"/>
      <c r="QDD1434" s="347"/>
      <c r="QDE1434" s="347"/>
      <c r="QDF1434" s="347"/>
      <c r="QDG1434" s="347"/>
      <c r="QDH1434" s="347"/>
      <c r="QDI1434" s="347"/>
      <c r="QDJ1434" s="347"/>
      <c r="QDK1434" s="347"/>
      <c r="QDL1434" s="347"/>
      <c r="QDM1434" s="347"/>
      <c r="QDN1434" s="347"/>
      <c r="QDO1434" s="347"/>
      <c r="QDP1434" s="347"/>
      <c r="QDQ1434" s="347"/>
      <c r="QDR1434" s="347"/>
      <c r="QDS1434" s="347"/>
      <c r="QDT1434" s="347"/>
      <c r="QDU1434" s="347"/>
      <c r="QDV1434" s="347"/>
      <c r="QDW1434" s="347"/>
      <c r="QDX1434" s="347"/>
      <c r="QDY1434" s="347"/>
      <c r="QDZ1434" s="347"/>
      <c r="QEA1434" s="347"/>
      <c r="QEB1434" s="347"/>
      <c r="QEC1434" s="347"/>
      <c r="QED1434" s="347"/>
      <c r="QEE1434" s="347"/>
      <c r="QEF1434" s="347"/>
      <c r="QEG1434" s="347"/>
      <c r="QEH1434" s="347"/>
      <c r="QEI1434" s="347"/>
      <c r="QEJ1434" s="347"/>
      <c r="QEK1434" s="347"/>
      <c r="QEL1434" s="347"/>
      <c r="QEM1434" s="347"/>
      <c r="QEN1434" s="347"/>
      <c r="QEO1434" s="347"/>
      <c r="QEP1434" s="347"/>
      <c r="QEQ1434" s="347"/>
      <c r="QER1434" s="347"/>
      <c r="QES1434" s="347"/>
      <c r="QET1434" s="347"/>
      <c r="QEU1434" s="347"/>
      <c r="QEV1434" s="347"/>
      <c r="QEW1434" s="347"/>
      <c r="QEX1434" s="347"/>
      <c r="QEY1434" s="347"/>
      <c r="QEZ1434" s="347"/>
      <c r="QFA1434" s="347"/>
      <c r="QFB1434" s="347"/>
      <c r="QFC1434" s="347"/>
      <c r="QFD1434" s="347"/>
      <c r="QFE1434" s="347"/>
      <c r="QFF1434" s="347"/>
      <c r="QFG1434" s="347"/>
      <c r="QFH1434" s="347"/>
      <c r="QFI1434" s="347"/>
      <c r="QFJ1434" s="347"/>
      <c r="QFK1434" s="347"/>
      <c r="QFL1434" s="347"/>
      <c r="QFM1434" s="347"/>
      <c r="QFN1434" s="347"/>
      <c r="QFO1434" s="347"/>
      <c r="QFP1434" s="347"/>
      <c r="QFQ1434" s="347"/>
      <c r="QFR1434" s="347"/>
      <c r="QFS1434" s="347"/>
      <c r="QFT1434" s="347"/>
      <c r="QFU1434" s="347"/>
      <c r="QFV1434" s="347"/>
      <c r="QFW1434" s="347"/>
      <c r="QFX1434" s="347"/>
      <c r="QFY1434" s="347"/>
      <c r="QFZ1434" s="347"/>
      <c r="QGA1434" s="347"/>
      <c r="QGB1434" s="347"/>
      <c r="QGC1434" s="347"/>
      <c r="QGD1434" s="347"/>
      <c r="QGE1434" s="347"/>
      <c r="QGF1434" s="347"/>
      <c r="QGG1434" s="347"/>
      <c r="QGH1434" s="347"/>
      <c r="QGI1434" s="347"/>
      <c r="QGJ1434" s="347"/>
      <c r="QGK1434" s="347"/>
      <c r="QGL1434" s="347"/>
      <c r="QGM1434" s="347"/>
      <c r="QGN1434" s="347"/>
      <c r="QGO1434" s="347"/>
      <c r="QGP1434" s="347"/>
      <c r="QGQ1434" s="347"/>
      <c r="QGR1434" s="347"/>
      <c r="QGS1434" s="347"/>
      <c r="QGT1434" s="347"/>
      <c r="QGU1434" s="347"/>
      <c r="QGV1434" s="347"/>
      <c r="QGW1434" s="347"/>
      <c r="QGX1434" s="347"/>
      <c r="QGY1434" s="347"/>
      <c r="QGZ1434" s="347"/>
      <c r="QHA1434" s="347"/>
      <c r="QHB1434" s="347"/>
      <c r="QHC1434" s="347"/>
      <c r="QHD1434" s="347"/>
      <c r="QHE1434" s="347"/>
      <c r="QHF1434" s="347"/>
      <c r="QHG1434" s="347"/>
      <c r="QHH1434" s="347"/>
      <c r="QHI1434" s="347"/>
      <c r="QHJ1434" s="347"/>
      <c r="QHK1434" s="347"/>
      <c r="QHL1434" s="347"/>
      <c r="QHM1434" s="347"/>
      <c r="QHN1434" s="347"/>
      <c r="QHO1434" s="347"/>
      <c r="QHP1434" s="347"/>
      <c r="QHQ1434" s="347"/>
      <c r="QHR1434" s="347"/>
      <c r="QHS1434" s="347"/>
      <c r="QHT1434" s="347"/>
      <c r="QHU1434" s="347"/>
      <c r="QHV1434" s="347"/>
      <c r="QHW1434" s="347"/>
      <c r="QHX1434" s="347"/>
      <c r="QHY1434" s="347"/>
      <c r="QHZ1434" s="347"/>
      <c r="QIA1434" s="347"/>
      <c r="QIB1434" s="347"/>
      <c r="QIC1434" s="347"/>
      <c r="QID1434" s="347"/>
      <c r="QIE1434" s="347"/>
      <c r="QIF1434" s="347"/>
      <c r="QIG1434" s="347"/>
      <c r="QIH1434" s="347"/>
      <c r="QII1434" s="347"/>
      <c r="QIJ1434" s="347"/>
      <c r="QIK1434" s="347"/>
      <c r="QIL1434" s="347"/>
      <c r="QIM1434" s="347"/>
      <c r="QIN1434" s="347"/>
      <c r="QIO1434" s="347"/>
      <c r="QIP1434" s="347"/>
      <c r="QIQ1434" s="347"/>
      <c r="QIR1434" s="347"/>
      <c r="QIS1434" s="347"/>
      <c r="QIT1434" s="347"/>
      <c r="QIU1434" s="347"/>
      <c r="QIV1434" s="347"/>
      <c r="QIW1434" s="347"/>
      <c r="QIX1434" s="347"/>
      <c r="QIY1434" s="347"/>
      <c r="QIZ1434" s="347"/>
      <c r="QJA1434" s="347"/>
      <c r="QJB1434" s="347"/>
      <c r="QJC1434" s="347"/>
      <c r="QJD1434" s="347"/>
      <c r="QJE1434" s="347"/>
      <c r="QJF1434" s="347"/>
      <c r="QJG1434" s="347"/>
      <c r="QJH1434" s="347"/>
      <c r="QJI1434" s="347"/>
      <c r="QJJ1434" s="347"/>
      <c r="QJK1434" s="347"/>
      <c r="QJL1434" s="347"/>
      <c r="QJM1434" s="347"/>
      <c r="QJN1434" s="347"/>
      <c r="QJO1434" s="347"/>
      <c r="QJP1434" s="347"/>
      <c r="QJQ1434" s="347"/>
      <c r="QJR1434" s="347"/>
      <c r="QJS1434" s="347"/>
      <c r="QJT1434" s="347"/>
      <c r="QJU1434" s="347"/>
      <c r="QJV1434" s="347"/>
      <c r="QJW1434" s="347"/>
      <c r="QJX1434" s="347"/>
      <c r="QJY1434" s="347"/>
      <c r="QJZ1434" s="347"/>
      <c r="QKA1434" s="347"/>
      <c r="QKB1434" s="347"/>
      <c r="QKC1434" s="347"/>
      <c r="QKD1434" s="347"/>
      <c r="QKE1434" s="347"/>
      <c r="QKF1434" s="347"/>
      <c r="QKG1434" s="347"/>
      <c r="QKH1434" s="347"/>
      <c r="QKI1434" s="347"/>
      <c r="QKJ1434" s="347"/>
      <c r="QKK1434" s="347"/>
      <c r="QKL1434" s="347"/>
      <c r="QKM1434" s="347"/>
      <c r="QKN1434" s="347"/>
      <c r="QKO1434" s="347"/>
      <c r="QKP1434" s="347"/>
      <c r="QKQ1434" s="347"/>
      <c r="QKR1434" s="347"/>
      <c r="QKS1434" s="347"/>
      <c r="QKT1434" s="347"/>
      <c r="QKU1434" s="347"/>
      <c r="QKV1434" s="347"/>
      <c r="QKW1434" s="347"/>
      <c r="QKX1434" s="347"/>
      <c r="QKY1434" s="347"/>
      <c r="QKZ1434" s="347"/>
      <c r="QLA1434" s="347"/>
      <c r="QLB1434" s="347"/>
      <c r="QLC1434" s="347"/>
      <c r="QLD1434" s="347"/>
      <c r="QLE1434" s="347"/>
      <c r="QLF1434" s="347"/>
      <c r="QLG1434" s="347"/>
      <c r="QLH1434" s="347"/>
      <c r="QLI1434" s="347"/>
      <c r="QLJ1434" s="347"/>
      <c r="QLK1434" s="347"/>
      <c r="QLL1434" s="347"/>
      <c r="QLM1434" s="347"/>
      <c r="QLN1434" s="347"/>
      <c r="QLO1434" s="347"/>
      <c r="QLP1434" s="347"/>
      <c r="QLQ1434" s="347"/>
      <c r="QLR1434" s="347"/>
      <c r="QLS1434" s="347"/>
      <c r="QLT1434" s="347"/>
      <c r="QLU1434" s="347"/>
      <c r="QLV1434" s="347"/>
      <c r="QLW1434" s="347"/>
      <c r="QLX1434" s="347"/>
      <c r="QLY1434" s="347"/>
      <c r="QLZ1434" s="347"/>
      <c r="QMA1434" s="347"/>
      <c r="QMB1434" s="347"/>
      <c r="QMC1434" s="347"/>
      <c r="QMD1434" s="347"/>
      <c r="QME1434" s="347"/>
      <c r="QMF1434" s="347"/>
      <c r="QMG1434" s="347"/>
      <c r="QMH1434" s="347"/>
      <c r="QMI1434" s="347"/>
      <c r="QMJ1434" s="347"/>
      <c r="QMK1434" s="347"/>
      <c r="QML1434" s="347"/>
      <c r="QMM1434" s="347"/>
      <c r="QMN1434" s="347"/>
      <c r="QMO1434" s="347"/>
      <c r="QMP1434" s="347"/>
      <c r="QMQ1434" s="347"/>
      <c r="QMR1434" s="347"/>
      <c r="QMS1434" s="347"/>
      <c r="QMT1434" s="347"/>
      <c r="QMU1434" s="347"/>
      <c r="QMV1434" s="347"/>
      <c r="QMW1434" s="347"/>
      <c r="QMX1434" s="347"/>
      <c r="QMY1434" s="347"/>
      <c r="QMZ1434" s="347"/>
      <c r="QNA1434" s="347"/>
      <c r="QNB1434" s="347"/>
      <c r="QNC1434" s="347"/>
      <c r="QND1434" s="347"/>
      <c r="QNE1434" s="347"/>
      <c r="QNF1434" s="347"/>
      <c r="QNG1434" s="347"/>
      <c r="QNH1434" s="347"/>
      <c r="QNI1434" s="347"/>
      <c r="QNJ1434" s="347"/>
      <c r="QNK1434" s="347"/>
      <c r="QNL1434" s="347"/>
      <c r="QNM1434" s="347"/>
      <c r="QNN1434" s="347"/>
      <c r="QNO1434" s="347"/>
      <c r="QNP1434" s="347"/>
      <c r="QNQ1434" s="347"/>
      <c r="QNR1434" s="347"/>
      <c r="QNS1434" s="347"/>
      <c r="QNT1434" s="347"/>
      <c r="QNU1434" s="347"/>
      <c r="QNV1434" s="347"/>
      <c r="QNW1434" s="347"/>
      <c r="QNX1434" s="347"/>
      <c r="QNY1434" s="347"/>
      <c r="QNZ1434" s="347"/>
      <c r="QOA1434" s="347"/>
      <c r="QOB1434" s="347"/>
      <c r="QOC1434" s="347"/>
      <c r="QOD1434" s="347"/>
      <c r="QOE1434" s="347"/>
      <c r="QOF1434" s="347"/>
      <c r="QOG1434" s="347"/>
      <c r="QOH1434" s="347"/>
      <c r="QOI1434" s="347"/>
      <c r="QOJ1434" s="347"/>
      <c r="QOK1434" s="347"/>
      <c r="QOL1434" s="347"/>
      <c r="QOM1434" s="347"/>
      <c r="QON1434" s="347"/>
      <c r="QOO1434" s="347"/>
      <c r="QOP1434" s="347"/>
      <c r="QOQ1434" s="347"/>
      <c r="QOR1434" s="347"/>
      <c r="QOS1434" s="347"/>
      <c r="QOT1434" s="347"/>
      <c r="QOU1434" s="347"/>
      <c r="QOV1434" s="347"/>
      <c r="QOW1434" s="347"/>
      <c r="QOX1434" s="347"/>
      <c r="QOY1434" s="347"/>
      <c r="QOZ1434" s="347"/>
      <c r="QPA1434" s="347"/>
      <c r="QPB1434" s="347"/>
      <c r="QPC1434" s="347"/>
      <c r="QPD1434" s="347"/>
      <c r="QPE1434" s="347"/>
      <c r="QPF1434" s="347"/>
      <c r="QPG1434" s="347"/>
      <c r="QPH1434" s="347"/>
      <c r="QPI1434" s="347"/>
      <c r="QPJ1434" s="347"/>
      <c r="QPK1434" s="347"/>
      <c r="QPL1434" s="347"/>
      <c r="QPM1434" s="347"/>
      <c r="QPN1434" s="347"/>
      <c r="QPO1434" s="347"/>
      <c r="QPP1434" s="347"/>
      <c r="QPQ1434" s="347"/>
      <c r="QPR1434" s="347"/>
      <c r="QPS1434" s="347"/>
      <c r="QPT1434" s="347"/>
      <c r="QPU1434" s="347"/>
      <c r="QPV1434" s="347"/>
      <c r="QPW1434" s="347"/>
      <c r="QPX1434" s="347"/>
      <c r="QPY1434" s="347"/>
      <c r="QPZ1434" s="347"/>
      <c r="QQA1434" s="347"/>
      <c r="QQB1434" s="347"/>
      <c r="QQC1434" s="347"/>
      <c r="QQD1434" s="347"/>
      <c r="QQE1434" s="347"/>
      <c r="QQF1434" s="347"/>
      <c r="QQG1434" s="347"/>
      <c r="QQH1434" s="347"/>
      <c r="QQI1434" s="347"/>
      <c r="QQJ1434" s="347"/>
      <c r="QQK1434" s="347"/>
      <c r="QQL1434" s="347"/>
      <c r="QQM1434" s="347"/>
      <c r="QQN1434" s="347"/>
      <c r="QQO1434" s="347"/>
      <c r="QQP1434" s="347"/>
      <c r="QQQ1434" s="347"/>
      <c r="QQR1434" s="347"/>
      <c r="QQS1434" s="347"/>
      <c r="QQT1434" s="347"/>
      <c r="QQU1434" s="347"/>
      <c r="QQV1434" s="347"/>
      <c r="QQW1434" s="347"/>
      <c r="QQX1434" s="347"/>
      <c r="QQY1434" s="347"/>
      <c r="QQZ1434" s="347"/>
      <c r="QRA1434" s="347"/>
      <c r="QRB1434" s="347"/>
      <c r="QRC1434" s="347"/>
      <c r="QRD1434" s="347"/>
      <c r="QRE1434" s="347"/>
      <c r="QRF1434" s="347"/>
      <c r="QRG1434" s="347"/>
      <c r="QRH1434" s="347"/>
      <c r="QRI1434" s="347"/>
      <c r="QRJ1434" s="347"/>
      <c r="QRK1434" s="347"/>
      <c r="QRL1434" s="347"/>
      <c r="QRM1434" s="347"/>
      <c r="QRN1434" s="347"/>
      <c r="QRO1434" s="347"/>
      <c r="QRP1434" s="347"/>
      <c r="QRQ1434" s="347"/>
      <c r="QRR1434" s="347"/>
      <c r="QRS1434" s="347"/>
      <c r="QRT1434" s="347"/>
      <c r="QRU1434" s="347"/>
      <c r="QRV1434" s="347"/>
      <c r="QRW1434" s="347"/>
      <c r="QRX1434" s="347"/>
      <c r="QRY1434" s="347"/>
      <c r="QRZ1434" s="347"/>
      <c r="QSA1434" s="347"/>
      <c r="QSB1434" s="347"/>
      <c r="QSC1434" s="347"/>
      <c r="QSD1434" s="347"/>
      <c r="QSE1434" s="347"/>
      <c r="QSF1434" s="347"/>
      <c r="QSG1434" s="347"/>
      <c r="QSH1434" s="347"/>
      <c r="QSI1434" s="347"/>
      <c r="QSJ1434" s="347"/>
      <c r="QSK1434" s="347"/>
      <c r="QSL1434" s="347"/>
      <c r="QSM1434" s="347"/>
      <c r="QSN1434" s="347"/>
      <c r="QSO1434" s="347"/>
      <c r="QSP1434" s="347"/>
      <c r="QSQ1434" s="347"/>
      <c r="QSR1434" s="347"/>
      <c r="QSS1434" s="347"/>
      <c r="QST1434" s="347"/>
      <c r="QSU1434" s="347"/>
      <c r="QSV1434" s="347"/>
      <c r="QSW1434" s="347"/>
      <c r="QSX1434" s="347"/>
      <c r="QSY1434" s="347"/>
      <c r="QSZ1434" s="347"/>
      <c r="QTA1434" s="347"/>
      <c r="QTB1434" s="347"/>
      <c r="QTC1434" s="347"/>
      <c r="QTD1434" s="347"/>
      <c r="QTE1434" s="347"/>
      <c r="QTF1434" s="347"/>
      <c r="QTG1434" s="347"/>
      <c r="QTH1434" s="347"/>
      <c r="QTI1434" s="347"/>
      <c r="QTJ1434" s="347"/>
      <c r="QTK1434" s="347"/>
      <c r="QTL1434" s="347"/>
      <c r="QTM1434" s="347"/>
      <c r="QTN1434" s="347"/>
      <c r="QTO1434" s="347"/>
      <c r="QTP1434" s="347"/>
      <c r="QTQ1434" s="347"/>
      <c r="QTR1434" s="347"/>
      <c r="QTS1434" s="347"/>
      <c r="QTT1434" s="347"/>
      <c r="QTU1434" s="347"/>
      <c r="QTV1434" s="347"/>
      <c r="QTW1434" s="347"/>
      <c r="QTX1434" s="347"/>
      <c r="QTY1434" s="347"/>
      <c r="QTZ1434" s="347"/>
      <c r="QUA1434" s="347"/>
      <c r="QUB1434" s="347"/>
      <c r="QUC1434" s="347"/>
      <c r="QUD1434" s="347"/>
      <c r="QUE1434" s="347"/>
      <c r="QUF1434" s="347"/>
      <c r="QUG1434" s="347"/>
      <c r="QUH1434" s="347"/>
      <c r="QUI1434" s="347"/>
      <c r="QUJ1434" s="347"/>
      <c r="QUK1434" s="347"/>
      <c r="QUL1434" s="347"/>
      <c r="QUM1434" s="347"/>
      <c r="QUN1434" s="347"/>
      <c r="QUO1434" s="347"/>
      <c r="QUP1434" s="347"/>
      <c r="QUQ1434" s="347"/>
      <c r="QUR1434" s="347"/>
      <c r="QUS1434" s="347"/>
      <c r="QUT1434" s="347"/>
      <c r="QUU1434" s="347"/>
      <c r="QUV1434" s="347"/>
      <c r="QUW1434" s="347"/>
      <c r="QUX1434" s="347"/>
      <c r="QUY1434" s="347"/>
      <c r="QUZ1434" s="347"/>
      <c r="QVA1434" s="347"/>
      <c r="QVB1434" s="347"/>
      <c r="QVC1434" s="347"/>
      <c r="QVD1434" s="347"/>
      <c r="QVE1434" s="347"/>
      <c r="QVF1434" s="347"/>
      <c r="QVG1434" s="347"/>
      <c r="QVH1434" s="347"/>
      <c r="QVI1434" s="347"/>
      <c r="QVJ1434" s="347"/>
      <c r="QVK1434" s="347"/>
      <c r="QVL1434" s="347"/>
      <c r="QVM1434" s="347"/>
      <c r="QVN1434" s="347"/>
      <c r="QVO1434" s="347"/>
      <c r="QVP1434" s="347"/>
      <c r="QVQ1434" s="347"/>
      <c r="QVR1434" s="347"/>
      <c r="QVS1434" s="347"/>
      <c r="QVT1434" s="347"/>
      <c r="QVU1434" s="347"/>
      <c r="QVV1434" s="347"/>
      <c r="QVW1434" s="347"/>
      <c r="QVX1434" s="347"/>
      <c r="QVY1434" s="347"/>
      <c r="QVZ1434" s="347"/>
      <c r="QWA1434" s="347"/>
      <c r="QWB1434" s="347"/>
      <c r="QWC1434" s="347"/>
      <c r="QWD1434" s="347"/>
      <c r="QWE1434" s="347"/>
      <c r="QWF1434" s="347"/>
      <c r="QWG1434" s="347"/>
      <c r="QWH1434" s="347"/>
      <c r="QWI1434" s="347"/>
      <c r="QWJ1434" s="347"/>
      <c r="QWK1434" s="347"/>
      <c r="QWL1434" s="347"/>
      <c r="QWM1434" s="347"/>
      <c r="QWN1434" s="347"/>
      <c r="QWO1434" s="347"/>
      <c r="QWP1434" s="347"/>
      <c r="QWQ1434" s="347"/>
      <c r="QWR1434" s="347"/>
      <c r="QWS1434" s="347"/>
      <c r="QWT1434" s="347"/>
      <c r="QWU1434" s="347"/>
      <c r="QWV1434" s="347"/>
      <c r="QWW1434" s="347"/>
      <c r="QWX1434" s="347"/>
      <c r="QWY1434" s="347"/>
      <c r="QWZ1434" s="347"/>
      <c r="QXA1434" s="347"/>
      <c r="QXB1434" s="347"/>
      <c r="QXC1434" s="347"/>
      <c r="QXD1434" s="347"/>
      <c r="QXE1434" s="347"/>
      <c r="QXF1434" s="347"/>
      <c r="QXG1434" s="347"/>
      <c r="QXH1434" s="347"/>
      <c r="QXI1434" s="347"/>
      <c r="QXJ1434" s="347"/>
      <c r="QXK1434" s="347"/>
      <c r="QXL1434" s="347"/>
      <c r="QXM1434" s="347"/>
      <c r="QXN1434" s="347"/>
      <c r="QXO1434" s="347"/>
      <c r="QXP1434" s="347"/>
      <c r="QXQ1434" s="347"/>
      <c r="QXR1434" s="347"/>
      <c r="QXS1434" s="347"/>
      <c r="QXT1434" s="347"/>
      <c r="QXU1434" s="347"/>
      <c r="QXV1434" s="347"/>
      <c r="QXW1434" s="347"/>
      <c r="QXX1434" s="347"/>
      <c r="QXY1434" s="347"/>
      <c r="QXZ1434" s="347"/>
      <c r="QYA1434" s="347"/>
      <c r="QYB1434" s="347"/>
      <c r="QYC1434" s="347"/>
      <c r="QYD1434" s="347"/>
      <c r="QYE1434" s="347"/>
      <c r="QYF1434" s="347"/>
      <c r="QYG1434" s="347"/>
      <c r="QYH1434" s="347"/>
      <c r="QYI1434" s="347"/>
      <c r="QYJ1434" s="347"/>
      <c r="QYK1434" s="347"/>
      <c r="QYL1434" s="347"/>
      <c r="QYM1434" s="347"/>
      <c r="QYN1434" s="347"/>
      <c r="QYO1434" s="347"/>
      <c r="QYP1434" s="347"/>
      <c r="QYQ1434" s="347"/>
      <c r="QYR1434" s="347"/>
      <c r="QYS1434" s="347"/>
      <c r="QYT1434" s="347"/>
      <c r="QYU1434" s="347"/>
      <c r="QYV1434" s="347"/>
      <c r="QYW1434" s="347"/>
      <c r="QYX1434" s="347"/>
      <c r="QYY1434" s="347"/>
      <c r="QYZ1434" s="347"/>
      <c r="QZA1434" s="347"/>
      <c r="QZB1434" s="347"/>
      <c r="QZC1434" s="347"/>
      <c r="QZD1434" s="347"/>
      <c r="QZE1434" s="347"/>
      <c r="QZF1434" s="347"/>
      <c r="QZG1434" s="347"/>
      <c r="QZH1434" s="347"/>
      <c r="QZI1434" s="347"/>
      <c r="QZJ1434" s="347"/>
      <c r="QZK1434" s="347"/>
      <c r="QZL1434" s="347"/>
      <c r="QZM1434" s="347"/>
      <c r="QZN1434" s="347"/>
      <c r="QZO1434" s="347"/>
      <c r="QZP1434" s="347"/>
      <c r="QZQ1434" s="347"/>
      <c r="QZR1434" s="347"/>
      <c r="QZS1434" s="347"/>
      <c r="QZT1434" s="347"/>
      <c r="QZU1434" s="347"/>
      <c r="QZV1434" s="347"/>
      <c r="QZW1434" s="347"/>
      <c r="QZX1434" s="347"/>
      <c r="QZY1434" s="347"/>
      <c r="QZZ1434" s="347"/>
      <c r="RAA1434" s="347"/>
      <c r="RAB1434" s="347"/>
      <c r="RAC1434" s="347"/>
      <c r="RAD1434" s="347"/>
      <c r="RAE1434" s="347"/>
      <c r="RAF1434" s="347"/>
      <c r="RAG1434" s="347"/>
      <c r="RAH1434" s="347"/>
      <c r="RAI1434" s="347"/>
      <c r="RAJ1434" s="347"/>
      <c r="RAK1434" s="347"/>
      <c r="RAL1434" s="347"/>
      <c r="RAM1434" s="347"/>
      <c r="RAN1434" s="347"/>
      <c r="RAO1434" s="347"/>
      <c r="RAP1434" s="347"/>
      <c r="RAQ1434" s="347"/>
      <c r="RAR1434" s="347"/>
      <c r="RAS1434" s="347"/>
      <c r="RAT1434" s="347"/>
      <c r="RAU1434" s="347"/>
      <c r="RAV1434" s="347"/>
      <c r="RAW1434" s="347"/>
      <c r="RAX1434" s="347"/>
      <c r="RAY1434" s="347"/>
      <c r="RAZ1434" s="347"/>
      <c r="RBA1434" s="347"/>
      <c r="RBB1434" s="347"/>
      <c r="RBC1434" s="347"/>
      <c r="RBD1434" s="347"/>
      <c r="RBE1434" s="347"/>
      <c r="RBF1434" s="347"/>
      <c r="RBG1434" s="347"/>
      <c r="RBH1434" s="347"/>
      <c r="RBI1434" s="347"/>
      <c r="RBJ1434" s="347"/>
      <c r="RBK1434" s="347"/>
      <c r="RBL1434" s="347"/>
      <c r="RBM1434" s="347"/>
      <c r="RBN1434" s="347"/>
      <c r="RBO1434" s="347"/>
      <c r="RBP1434" s="347"/>
      <c r="RBQ1434" s="347"/>
      <c r="RBR1434" s="347"/>
      <c r="RBS1434" s="347"/>
      <c r="RBT1434" s="347"/>
      <c r="RBU1434" s="347"/>
      <c r="RBV1434" s="347"/>
      <c r="RBW1434" s="347"/>
      <c r="RBX1434" s="347"/>
      <c r="RBY1434" s="347"/>
      <c r="RBZ1434" s="347"/>
      <c r="RCA1434" s="347"/>
      <c r="RCB1434" s="347"/>
      <c r="RCC1434" s="347"/>
      <c r="RCD1434" s="347"/>
      <c r="RCE1434" s="347"/>
      <c r="RCF1434" s="347"/>
      <c r="RCG1434" s="347"/>
      <c r="RCH1434" s="347"/>
      <c r="RCI1434" s="347"/>
      <c r="RCJ1434" s="347"/>
      <c r="RCK1434" s="347"/>
      <c r="RCL1434" s="347"/>
      <c r="RCM1434" s="347"/>
      <c r="RCN1434" s="347"/>
      <c r="RCO1434" s="347"/>
      <c r="RCP1434" s="347"/>
      <c r="RCQ1434" s="347"/>
      <c r="RCR1434" s="347"/>
      <c r="RCS1434" s="347"/>
      <c r="RCT1434" s="347"/>
      <c r="RCU1434" s="347"/>
      <c r="RCV1434" s="347"/>
      <c r="RCW1434" s="347"/>
      <c r="RCX1434" s="347"/>
      <c r="RCY1434" s="347"/>
      <c r="RCZ1434" s="347"/>
      <c r="RDA1434" s="347"/>
      <c r="RDB1434" s="347"/>
      <c r="RDC1434" s="347"/>
      <c r="RDD1434" s="347"/>
      <c r="RDE1434" s="347"/>
      <c r="RDF1434" s="347"/>
      <c r="RDG1434" s="347"/>
      <c r="RDH1434" s="347"/>
      <c r="RDI1434" s="347"/>
      <c r="RDJ1434" s="347"/>
      <c r="RDK1434" s="347"/>
      <c r="RDL1434" s="347"/>
      <c r="RDM1434" s="347"/>
      <c r="RDN1434" s="347"/>
      <c r="RDO1434" s="347"/>
      <c r="RDP1434" s="347"/>
      <c r="RDQ1434" s="347"/>
      <c r="RDR1434" s="347"/>
      <c r="RDS1434" s="347"/>
      <c r="RDT1434" s="347"/>
      <c r="RDU1434" s="347"/>
      <c r="RDV1434" s="347"/>
      <c r="RDW1434" s="347"/>
      <c r="RDX1434" s="347"/>
      <c r="RDY1434" s="347"/>
      <c r="RDZ1434" s="347"/>
      <c r="REA1434" s="347"/>
      <c r="REB1434" s="347"/>
      <c r="REC1434" s="347"/>
      <c r="RED1434" s="347"/>
      <c r="REE1434" s="347"/>
      <c r="REF1434" s="347"/>
      <c r="REG1434" s="347"/>
      <c r="REH1434" s="347"/>
      <c r="REI1434" s="347"/>
      <c r="REJ1434" s="347"/>
      <c r="REK1434" s="347"/>
      <c r="REL1434" s="347"/>
      <c r="REM1434" s="347"/>
      <c r="REN1434" s="347"/>
      <c r="REO1434" s="347"/>
      <c r="REP1434" s="347"/>
      <c r="REQ1434" s="347"/>
      <c r="RER1434" s="347"/>
      <c r="RES1434" s="347"/>
      <c r="RET1434" s="347"/>
      <c r="REU1434" s="347"/>
      <c r="REV1434" s="347"/>
      <c r="REW1434" s="347"/>
      <c r="REX1434" s="347"/>
      <c r="REY1434" s="347"/>
      <c r="REZ1434" s="347"/>
      <c r="RFA1434" s="347"/>
      <c r="RFB1434" s="347"/>
      <c r="RFC1434" s="347"/>
      <c r="RFD1434" s="347"/>
      <c r="RFE1434" s="347"/>
      <c r="RFF1434" s="347"/>
      <c r="RFG1434" s="347"/>
      <c r="RFH1434" s="347"/>
      <c r="RFI1434" s="347"/>
      <c r="RFJ1434" s="347"/>
      <c r="RFK1434" s="347"/>
      <c r="RFL1434" s="347"/>
      <c r="RFM1434" s="347"/>
      <c r="RFN1434" s="347"/>
      <c r="RFO1434" s="347"/>
      <c r="RFP1434" s="347"/>
      <c r="RFQ1434" s="347"/>
      <c r="RFR1434" s="347"/>
      <c r="RFS1434" s="347"/>
      <c r="RFT1434" s="347"/>
      <c r="RFU1434" s="347"/>
      <c r="RFV1434" s="347"/>
      <c r="RFW1434" s="347"/>
      <c r="RFX1434" s="347"/>
      <c r="RFY1434" s="347"/>
      <c r="RFZ1434" s="347"/>
      <c r="RGA1434" s="347"/>
      <c r="RGB1434" s="347"/>
      <c r="RGC1434" s="347"/>
      <c r="RGD1434" s="347"/>
      <c r="RGE1434" s="347"/>
      <c r="RGF1434" s="347"/>
      <c r="RGG1434" s="347"/>
      <c r="RGH1434" s="347"/>
      <c r="RGI1434" s="347"/>
      <c r="RGJ1434" s="347"/>
      <c r="RGK1434" s="347"/>
      <c r="RGL1434" s="347"/>
      <c r="RGM1434" s="347"/>
      <c r="RGN1434" s="347"/>
      <c r="RGO1434" s="347"/>
      <c r="RGP1434" s="347"/>
      <c r="RGQ1434" s="347"/>
      <c r="RGR1434" s="347"/>
      <c r="RGS1434" s="347"/>
      <c r="RGT1434" s="347"/>
      <c r="RGU1434" s="347"/>
      <c r="RGV1434" s="347"/>
      <c r="RGW1434" s="347"/>
      <c r="RGX1434" s="347"/>
      <c r="RGY1434" s="347"/>
      <c r="RGZ1434" s="347"/>
      <c r="RHA1434" s="347"/>
      <c r="RHB1434" s="347"/>
      <c r="RHC1434" s="347"/>
      <c r="RHD1434" s="347"/>
      <c r="RHE1434" s="347"/>
      <c r="RHF1434" s="347"/>
      <c r="RHG1434" s="347"/>
      <c r="RHH1434" s="347"/>
      <c r="RHI1434" s="347"/>
      <c r="RHJ1434" s="347"/>
      <c r="RHK1434" s="347"/>
      <c r="RHL1434" s="347"/>
      <c r="RHM1434" s="347"/>
      <c r="RHN1434" s="347"/>
      <c r="RHO1434" s="347"/>
      <c r="RHP1434" s="347"/>
      <c r="RHQ1434" s="347"/>
      <c r="RHR1434" s="347"/>
      <c r="RHS1434" s="347"/>
      <c r="RHT1434" s="347"/>
      <c r="RHU1434" s="347"/>
      <c r="RHV1434" s="347"/>
      <c r="RHW1434" s="347"/>
      <c r="RHX1434" s="347"/>
      <c r="RHY1434" s="347"/>
      <c r="RHZ1434" s="347"/>
      <c r="RIA1434" s="347"/>
      <c r="RIB1434" s="347"/>
      <c r="RIC1434" s="347"/>
      <c r="RID1434" s="347"/>
      <c r="RIE1434" s="347"/>
      <c r="RIF1434" s="347"/>
      <c r="RIG1434" s="347"/>
      <c r="RIH1434" s="347"/>
      <c r="RII1434" s="347"/>
      <c r="RIJ1434" s="347"/>
      <c r="RIK1434" s="347"/>
      <c r="RIL1434" s="347"/>
      <c r="RIM1434" s="347"/>
      <c r="RIN1434" s="347"/>
      <c r="RIO1434" s="347"/>
      <c r="RIP1434" s="347"/>
      <c r="RIQ1434" s="347"/>
      <c r="RIR1434" s="347"/>
      <c r="RIS1434" s="347"/>
      <c r="RIT1434" s="347"/>
      <c r="RIU1434" s="347"/>
      <c r="RIV1434" s="347"/>
      <c r="RIW1434" s="347"/>
      <c r="RIX1434" s="347"/>
      <c r="RIY1434" s="347"/>
      <c r="RIZ1434" s="347"/>
      <c r="RJA1434" s="347"/>
      <c r="RJB1434" s="347"/>
      <c r="RJC1434" s="347"/>
      <c r="RJD1434" s="347"/>
      <c r="RJE1434" s="347"/>
      <c r="RJF1434" s="347"/>
      <c r="RJG1434" s="347"/>
      <c r="RJH1434" s="347"/>
      <c r="RJI1434" s="347"/>
      <c r="RJJ1434" s="347"/>
      <c r="RJK1434" s="347"/>
      <c r="RJL1434" s="347"/>
      <c r="RJM1434" s="347"/>
      <c r="RJN1434" s="347"/>
      <c r="RJO1434" s="347"/>
      <c r="RJP1434" s="347"/>
      <c r="RJQ1434" s="347"/>
      <c r="RJR1434" s="347"/>
      <c r="RJS1434" s="347"/>
      <c r="RJT1434" s="347"/>
      <c r="RJU1434" s="347"/>
      <c r="RJV1434" s="347"/>
      <c r="RJW1434" s="347"/>
      <c r="RJX1434" s="347"/>
      <c r="RJY1434" s="347"/>
      <c r="RJZ1434" s="347"/>
      <c r="RKA1434" s="347"/>
      <c r="RKB1434" s="347"/>
      <c r="RKC1434" s="347"/>
      <c r="RKD1434" s="347"/>
      <c r="RKE1434" s="347"/>
      <c r="RKF1434" s="347"/>
      <c r="RKG1434" s="347"/>
      <c r="RKH1434" s="347"/>
      <c r="RKI1434" s="347"/>
      <c r="RKJ1434" s="347"/>
      <c r="RKK1434" s="347"/>
      <c r="RKL1434" s="347"/>
      <c r="RKM1434" s="347"/>
      <c r="RKN1434" s="347"/>
      <c r="RKO1434" s="347"/>
      <c r="RKP1434" s="347"/>
      <c r="RKQ1434" s="347"/>
      <c r="RKR1434" s="347"/>
      <c r="RKS1434" s="347"/>
      <c r="RKT1434" s="347"/>
      <c r="RKU1434" s="347"/>
      <c r="RKV1434" s="347"/>
      <c r="RKW1434" s="347"/>
      <c r="RKX1434" s="347"/>
      <c r="RKY1434" s="347"/>
      <c r="RKZ1434" s="347"/>
      <c r="RLA1434" s="347"/>
      <c r="RLB1434" s="347"/>
      <c r="RLC1434" s="347"/>
      <c r="RLD1434" s="347"/>
      <c r="RLE1434" s="347"/>
      <c r="RLF1434" s="347"/>
      <c r="RLG1434" s="347"/>
      <c r="RLH1434" s="347"/>
      <c r="RLI1434" s="347"/>
      <c r="RLJ1434" s="347"/>
      <c r="RLK1434" s="347"/>
      <c r="RLL1434" s="347"/>
      <c r="RLM1434" s="347"/>
      <c r="RLN1434" s="347"/>
      <c r="RLO1434" s="347"/>
      <c r="RLP1434" s="347"/>
      <c r="RLQ1434" s="347"/>
      <c r="RLR1434" s="347"/>
      <c r="RLS1434" s="347"/>
      <c r="RLT1434" s="347"/>
      <c r="RLU1434" s="347"/>
      <c r="RLV1434" s="347"/>
      <c r="RLW1434" s="347"/>
      <c r="RLX1434" s="347"/>
      <c r="RLY1434" s="347"/>
      <c r="RLZ1434" s="347"/>
      <c r="RMA1434" s="347"/>
      <c r="RMB1434" s="347"/>
      <c r="RMC1434" s="347"/>
      <c r="RMD1434" s="347"/>
      <c r="RME1434" s="347"/>
      <c r="RMF1434" s="347"/>
      <c r="RMG1434" s="347"/>
      <c r="RMH1434" s="347"/>
      <c r="RMI1434" s="347"/>
      <c r="RMJ1434" s="347"/>
      <c r="RMK1434" s="347"/>
      <c r="RML1434" s="347"/>
      <c r="RMM1434" s="347"/>
      <c r="RMN1434" s="347"/>
      <c r="RMO1434" s="347"/>
      <c r="RMP1434" s="347"/>
      <c r="RMQ1434" s="347"/>
      <c r="RMR1434" s="347"/>
      <c r="RMS1434" s="347"/>
      <c r="RMT1434" s="347"/>
      <c r="RMU1434" s="347"/>
      <c r="RMV1434" s="347"/>
      <c r="RMW1434" s="347"/>
      <c r="RMX1434" s="347"/>
      <c r="RMY1434" s="347"/>
      <c r="RMZ1434" s="347"/>
      <c r="RNA1434" s="347"/>
      <c r="RNB1434" s="347"/>
      <c r="RNC1434" s="347"/>
      <c r="RND1434" s="347"/>
      <c r="RNE1434" s="347"/>
      <c r="RNF1434" s="347"/>
      <c r="RNG1434" s="347"/>
      <c r="RNH1434" s="347"/>
      <c r="RNI1434" s="347"/>
      <c r="RNJ1434" s="347"/>
      <c r="RNK1434" s="347"/>
      <c r="RNL1434" s="347"/>
      <c r="RNM1434" s="347"/>
      <c r="RNN1434" s="347"/>
      <c r="RNO1434" s="347"/>
      <c r="RNP1434" s="347"/>
      <c r="RNQ1434" s="347"/>
      <c r="RNR1434" s="347"/>
      <c r="RNS1434" s="347"/>
      <c r="RNT1434" s="347"/>
      <c r="RNU1434" s="347"/>
      <c r="RNV1434" s="347"/>
      <c r="RNW1434" s="347"/>
      <c r="RNX1434" s="347"/>
      <c r="RNY1434" s="347"/>
      <c r="RNZ1434" s="347"/>
      <c r="ROA1434" s="347"/>
      <c r="ROB1434" s="347"/>
      <c r="ROC1434" s="347"/>
      <c r="ROD1434" s="347"/>
      <c r="ROE1434" s="347"/>
      <c r="ROF1434" s="347"/>
      <c r="ROG1434" s="347"/>
      <c r="ROH1434" s="347"/>
      <c r="ROI1434" s="347"/>
      <c r="ROJ1434" s="347"/>
      <c r="ROK1434" s="347"/>
      <c r="ROL1434" s="347"/>
      <c r="ROM1434" s="347"/>
      <c r="RON1434" s="347"/>
      <c r="ROO1434" s="347"/>
      <c r="ROP1434" s="347"/>
      <c r="ROQ1434" s="347"/>
      <c r="ROR1434" s="347"/>
      <c r="ROS1434" s="347"/>
      <c r="ROT1434" s="347"/>
      <c r="ROU1434" s="347"/>
      <c r="ROV1434" s="347"/>
      <c r="ROW1434" s="347"/>
      <c r="ROX1434" s="347"/>
      <c r="ROY1434" s="347"/>
      <c r="ROZ1434" s="347"/>
      <c r="RPA1434" s="347"/>
      <c r="RPB1434" s="347"/>
      <c r="RPC1434" s="347"/>
      <c r="RPD1434" s="347"/>
      <c r="RPE1434" s="347"/>
      <c r="RPF1434" s="347"/>
      <c r="RPG1434" s="347"/>
      <c r="RPH1434" s="347"/>
      <c r="RPI1434" s="347"/>
      <c r="RPJ1434" s="347"/>
      <c r="RPK1434" s="347"/>
      <c r="RPL1434" s="347"/>
      <c r="RPM1434" s="347"/>
      <c r="RPN1434" s="347"/>
      <c r="RPO1434" s="347"/>
      <c r="RPP1434" s="347"/>
      <c r="RPQ1434" s="347"/>
      <c r="RPR1434" s="347"/>
      <c r="RPS1434" s="347"/>
      <c r="RPT1434" s="347"/>
      <c r="RPU1434" s="347"/>
      <c r="RPV1434" s="347"/>
      <c r="RPW1434" s="347"/>
      <c r="RPX1434" s="347"/>
      <c r="RPY1434" s="347"/>
      <c r="RPZ1434" s="347"/>
      <c r="RQA1434" s="347"/>
      <c r="RQB1434" s="347"/>
      <c r="RQC1434" s="347"/>
      <c r="RQD1434" s="347"/>
      <c r="RQE1434" s="347"/>
      <c r="RQF1434" s="347"/>
      <c r="RQG1434" s="347"/>
      <c r="RQH1434" s="347"/>
      <c r="RQI1434" s="347"/>
      <c r="RQJ1434" s="347"/>
      <c r="RQK1434" s="347"/>
      <c r="RQL1434" s="347"/>
      <c r="RQM1434" s="347"/>
      <c r="RQN1434" s="347"/>
      <c r="RQO1434" s="347"/>
      <c r="RQP1434" s="347"/>
      <c r="RQQ1434" s="347"/>
      <c r="RQR1434" s="347"/>
      <c r="RQS1434" s="347"/>
      <c r="RQT1434" s="347"/>
      <c r="RQU1434" s="347"/>
      <c r="RQV1434" s="347"/>
      <c r="RQW1434" s="347"/>
      <c r="RQX1434" s="347"/>
      <c r="RQY1434" s="347"/>
      <c r="RQZ1434" s="347"/>
      <c r="RRA1434" s="347"/>
      <c r="RRB1434" s="347"/>
      <c r="RRC1434" s="347"/>
      <c r="RRD1434" s="347"/>
      <c r="RRE1434" s="347"/>
      <c r="RRF1434" s="347"/>
      <c r="RRG1434" s="347"/>
      <c r="RRH1434" s="347"/>
      <c r="RRI1434" s="347"/>
      <c r="RRJ1434" s="347"/>
      <c r="RRK1434" s="347"/>
      <c r="RRL1434" s="347"/>
      <c r="RRM1434" s="347"/>
      <c r="RRN1434" s="347"/>
      <c r="RRO1434" s="347"/>
      <c r="RRP1434" s="347"/>
      <c r="RRQ1434" s="347"/>
      <c r="RRR1434" s="347"/>
      <c r="RRS1434" s="347"/>
      <c r="RRT1434" s="347"/>
      <c r="RRU1434" s="347"/>
      <c r="RRV1434" s="347"/>
      <c r="RRW1434" s="347"/>
      <c r="RRX1434" s="347"/>
      <c r="RRY1434" s="347"/>
      <c r="RRZ1434" s="347"/>
      <c r="RSA1434" s="347"/>
      <c r="RSB1434" s="347"/>
      <c r="RSC1434" s="347"/>
      <c r="RSD1434" s="347"/>
      <c r="RSE1434" s="347"/>
      <c r="RSF1434" s="347"/>
      <c r="RSG1434" s="347"/>
      <c r="RSH1434" s="347"/>
      <c r="RSI1434" s="347"/>
      <c r="RSJ1434" s="347"/>
      <c r="RSK1434" s="347"/>
      <c r="RSL1434" s="347"/>
      <c r="RSM1434" s="347"/>
      <c r="RSN1434" s="347"/>
      <c r="RSO1434" s="347"/>
      <c r="RSP1434" s="347"/>
      <c r="RSQ1434" s="347"/>
      <c r="RSR1434" s="347"/>
      <c r="RSS1434" s="347"/>
      <c r="RST1434" s="347"/>
      <c r="RSU1434" s="347"/>
      <c r="RSV1434" s="347"/>
      <c r="RSW1434" s="347"/>
      <c r="RSX1434" s="347"/>
      <c r="RSY1434" s="347"/>
      <c r="RSZ1434" s="347"/>
      <c r="RTA1434" s="347"/>
      <c r="RTB1434" s="347"/>
      <c r="RTC1434" s="347"/>
      <c r="RTD1434" s="347"/>
      <c r="RTE1434" s="347"/>
      <c r="RTF1434" s="347"/>
      <c r="RTG1434" s="347"/>
      <c r="RTH1434" s="347"/>
      <c r="RTI1434" s="347"/>
      <c r="RTJ1434" s="347"/>
      <c r="RTK1434" s="347"/>
      <c r="RTL1434" s="347"/>
      <c r="RTM1434" s="347"/>
      <c r="RTN1434" s="347"/>
      <c r="RTO1434" s="347"/>
      <c r="RTP1434" s="347"/>
      <c r="RTQ1434" s="347"/>
      <c r="RTR1434" s="347"/>
      <c r="RTS1434" s="347"/>
      <c r="RTT1434" s="347"/>
      <c r="RTU1434" s="347"/>
      <c r="RTV1434" s="347"/>
      <c r="RTW1434" s="347"/>
      <c r="RTX1434" s="347"/>
      <c r="RTY1434" s="347"/>
      <c r="RTZ1434" s="347"/>
      <c r="RUA1434" s="347"/>
      <c r="RUB1434" s="347"/>
      <c r="RUC1434" s="347"/>
      <c r="RUD1434" s="347"/>
      <c r="RUE1434" s="347"/>
      <c r="RUF1434" s="347"/>
      <c r="RUG1434" s="347"/>
      <c r="RUH1434" s="347"/>
      <c r="RUI1434" s="347"/>
      <c r="RUJ1434" s="347"/>
      <c r="RUK1434" s="347"/>
      <c r="RUL1434" s="347"/>
      <c r="RUM1434" s="347"/>
      <c r="RUN1434" s="347"/>
      <c r="RUO1434" s="347"/>
      <c r="RUP1434" s="347"/>
      <c r="RUQ1434" s="347"/>
      <c r="RUR1434" s="347"/>
      <c r="RUS1434" s="347"/>
      <c r="RUT1434" s="347"/>
      <c r="RUU1434" s="347"/>
      <c r="RUV1434" s="347"/>
      <c r="RUW1434" s="347"/>
      <c r="RUX1434" s="347"/>
      <c r="RUY1434" s="347"/>
      <c r="RUZ1434" s="347"/>
      <c r="RVA1434" s="347"/>
      <c r="RVB1434" s="347"/>
      <c r="RVC1434" s="347"/>
      <c r="RVD1434" s="347"/>
      <c r="RVE1434" s="347"/>
      <c r="RVF1434" s="347"/>
      <c r="RVG1434" s="347"/>
      <c r="RVH1434" s="347"/>
      <c r="RVI1434" s="347"/>
      <c r="RVJ1434" s="347"/>
      <c r="RVK1434" s="347"/>
      <c r="RVL1434" s="347"/>
      <c r="RVM1434" s="347"/>
      <c r="RVN1434" s="347"/>
      <c r="RVO1434" s="347"/>
      <c r="RVP1434" s="347"/>
      <c r="RVQ1434" s="347"/>
      <c r="RVR1434" s="347"/>
      <c r="RVS1434" s="347"/>
      <c r="RVT1434" s="347"/>
      <c r="RVU1434" s="347"/>
      <c r="RVV1434" s="347"/>
      <c r="RVW1434" s="347"/>
      <c r="RVX1434" s="347"/>
      <c r="RVY1434" s="347"/>
      <c r="RVZ1434" s="347"/>
      <c r="RWA1434" s="347"/>
      <c r="RWB1434" s="347"/>
      <c r="RWC1434" s="347"/>
      <c r="RWD1434" s="347"/>
      <c r="RWE1434" s="347"/>
      <c r="RWF1434" s="347"/>
      <c r="RWG1434" s="347"/>
      <c r="RWH1434" s="347"/>
      <c r="RWI1434" s="347"/>
      <c r="RWJ1434" s="347"/>
      <c r="RWK1434" s="347"/>
      <c r="RWL1434" s="347"/>
      <c r="RWM1434" s="347"/>
      <c r="RWN1434" s="347"/>
      <c r="RWO1434" s="347"/>
      <c r="RWP1434" s="347"/>
      <c r="RWQ1434" s="347"/>
      <c r="RWR1434" s="347"/>
      <c r="RWS1434" s="347"/>
      <c r="RWT1434" s="347"/>
      <c r="RWU1434" s="347"/>
      <c r="RWV1434" s="347"/>
      <c r="RWW1434" s="347"/>
      <c r="RWX1434" s="347"/>
      <c r="RWY1434" s="347"/>
      <c r="RWZ1434" s="347"/>
      <c r="RXA1434" s="347"/>
      <c r="RXB1434" s="347"/>
      <c r="RXC1434" s="347"/>
      <c r="RXD1434" s="347"/>
      <c r="RXE1434" s="347"/>
      <c r="RXF1434" s="347"/>
      <c r="RXG1434" s="347"/>
      <c r="RXH1434" s="347"/>
      <c r="RXI1434" s="347"/>
      <c r="RXJ1434" s="347"/>
      <c r="RXK1434" s="347"/>
      <c r="RXL1434" s="347"/>
      <c r="RXM1434" s="347"/>
      <c r="RXN1434" s="347"/>
      <c r="RXO1434" s="347"/>
      <c r="RXP1434" s="347"/>
      <c r="RXQ1434" s="347"/>
      <c r="RXR1434" s="347"/>
      <c r="RXS1434" s="347"/>
      <c r="RXT1434" s="347"/>
      <c r="RXU1434" s="347"/>
      <c r="RXV1434" s="347"/>
      <c r="RXW1434" s="347"/>
      <c r="RXX1434" s="347"/>
      <c r="RXY1434" s="347"/>
      <c r="RXZ1434" s="347"/>
      <c r="RYA1434" s="347"/>
      <c r="RYB1434" s="347"/>
      <c r="RYC1434" s="347"/>
      <c r="RYD1434" s="347"/>
      <c r="RYE1434" s="347"/>
      <c r="RYF1434" s="347"/>
      <c r="RYG1434" s="347"/>
      <c r="RYH1434" s="347"/>
      <c r="RYI1434" s="347"/>
      <c r="RYJ1434" s="347"/>
      <c r="RYK1434" s="347"/>
      <c r="RYL1434" s="347"/>
      <c r="RYM1434" s="347"/>
      <c r="RYN1434" s="347"/>
      <c r="RYO1434" s="347"/>
      <c r="RYP1434" s="347"/>
      <c r="RYQ1434" s="347"/>
      <c r="RYR1434" s="347"/>
      <c r="RYS1434" s="347"/>
      <c r="RYT1434" s="347"/>
      <c r="RYU1434" s="347"/>
      <c r="RYV1434" s="347"/>
      <c r="RYW1434" s="347"/>
      <c r="RYX1434" s="347"/>
      <c r="RYY1434" s="347"/>
      <c r="RYZ1434" s="347"/>
      <c r="RZA1434" s="347"/>
      <c r="RZB1434" s="347"/>
      <c r="RZC1434" s="347"/>
      <c r="RZD1434" s="347"/>
      <c r="RZE1434" s="347"/>
      <c r="RZF1434" s="347"/>
      <c r="RZG1434" s="347"/>
      <c r="RZH1434" s="347"/>
      <c r="RZI1434" s="347"/>
      <c r="RZJ1434" s="347"/>
      <c r="RZK1434" s="347"/>
      <c r="RZL1434" s="347"/>
      <c r="RZM1434" s="347"/>
      <c r="RZN1434" s="347"/>
      <c r="RZO1434" s="347"/>
      <c r="RZP1434" s="347"/>
      <c r="RZQ1434" s="347"/>
      <c r="RZR1434" s="347"/>
      <c r="RZS1434" s="347"/>
      <c r="RZT1434" s="347"/>
      <c r="RZU1434" s="347"/>
      <c r="RZV1434" s="347"/>
      <c r="RZW1434" s="347"/>
      <c r="RZX1434" s="347"/>
      <c r="RZY1434" s="347"/>
      <c r="RZZ1434" s="347"/>
      <c r="SAA1434" s="347"/>
      <c r="SAB1434" s="347"/>
      <c r="SAC1434" s="347"/>
      <c r="SAD1434" s="347"/>
      <c r="SAE1434" s="347"/>
      <c r="SAF1434" s="347"/>
      <c r="SAG1434" s="347"/>
      <c r="SAH1434" s="347"/>
      <c r="SAI1434" s="347"/>
      <c r="SAJ1434" s="347"/>
      <c r="SAK1434" s="347"/>
      <c r="SAL1434" s="347"/>
      <c r="SAM1434" s="347"/>
      <c r="SAN1434" s="347"/>
      <c r="SAO1434" s="347"/>
      <c r="SAP1434" s="347"/>
      <c r="SAQ1434" s="347"/>
      <c r="SAR1434" s="347"/>
      <c r="SAS1434" s="347"/>
      <c r="SAT1434" s="347"/>
      <c r="SAU1434" s="347"/>
      <c r="SAV1434" s="347"/>
      <c r="SAW1434" s="347"/>
      <c r="SAX1434" s="347"/>
      <c r="SAY1434" s="347"/>
      <c r="SAZ1434" s="347"/>
      <c r="SBA1434" s="347"/>
      <c r="SBB1434" s="347"/>
      <c r="SBC1434" s="347"/>
      <c r="SBD1434" s="347"/>
      <c r="SBE1434" s="347"/>
      <c r="SBF1434" s="347"/>
      <c r="SBG1434" s="347"/>
      <c r="SBH1434" s="347"/>
      <c r="SBI1434" s="347"/>
      <c r="SBJ1434" s="347"/>
      <c r="SBK1434" s="347"/>
      <c r="SBL1434" s="347"/>
      <c r="SBM1434" s="347"/>
      <c r="SBN1434" s="347"/>
      <c r="SBO1434" s="347"/>
      <c r="SBP1434" s="347"/>
      <c r="SBQ1434" s="347"/>
      <c r="SBR1434" s="347"/>
      <c r="SBS1434" s="347"/>
      <c r="SBT1434" s="347"/>
      <c r="SBU1434" s="347"/>
      <c r="SBV1434" s="347"/>
      <c r="SBW1434" s="347"/>
      <c r="SBX1434" s="347"/>
      <c r="SBY1434" s="347"/>
      <c r="SBZ1434" s="347"/>
      <c r="SCA1434" s="347"/>
      <c r="SCB1434" s="347"/>
      <c r="SCC1434" s="347"/>
      <c r="SCD1434" s="347"/>
      <c r="SCE1434" s="347"/>
      <c r="SCF1434" s="347"/>
      <c r="SCG1434" s="347"/>
      <c r="SCH1434" s="347"/>
      <c r="SCI1434" s="347"/>
      <c r="SCJ1434" s="347"/>
      <c r="SCK1434" s="347"/>
      <c r="SCL1434" s="347"/>
      <c r="SCM1434" s="347"/>
      <c r="SCN1434" s="347"/>
      <c r="SCO1434" s="347"/>
      <c r="SCP1434" s="347"/>
      <c r="SCQ1434" s="347"/>
      <c r="SCR1434" s="347"/>
      <c r="SCS1434" s="347"/>
      <c r="SCT1434" s="347"/>
      <c r="SCU1434" s="347"/>
      <c r="SCV1434" s="347"/>
      <c r="SCW1434" s="347"/>
      <c r="SCX1434" s="347"/>
      <c r="SCY1434" s="347"/>
      <c r="SCZ1434" s="347"/>
      <c r="SDA1434" s="347"/>
      <c r="SDB1434" s="347"/>
      <c r="SDC1434" s="347"/>
      <c r="SDD1434" s="347"/>
      <c r="SDE1434" s="347"/>
      <c r="SDF1434" s="347"/>
      <c r="SDG1434" s="347"/>
      <c r="SDH1434" s="347"/>
      <c r="SDI1434" s="347"/>
      <c r="SDJ1434" s="347"/>
      <c r="SDK1434" s="347"/>
      <c r="SDL1434" s="347"/>
      <c r="SDM1434" s="347"/>
      <c r="SDN1434" s="347"/>
      <c r="SDO1434" s="347"/>
      <c r="SDP1434" s="347"/>
      <c r="SDQ1434" s="347"/>
      <c r="SDR1434" s="347"/>
      <c r="SDS1434" s="347"/>
      <c r="SDT1434" s="347"/>
      <c r="SDU1434" s="347"/>
      <c r="SDV1434" s="347"/>
      <c r="SDW1434" s="347"/>
      <c r="SDX1434" s="347"/>
      <c r="SDY1434" s="347"/>
      <c r="SDZ1434" s="347"/>
      <c r="SEA1434" s="347"/>
      <c r="SEB1434" s="347"/>
      <c r="SEC1434" s="347"/>
      <c r="SED1434" s="347"/>
      <c r="SEE1434" s="347"/>
      <c r="SEF1434" s="347"/>
      <c r="SEG1434" s="347"/>
      <c r="SEH1434" s="347"/>
      <c r="SEI1434" s="347"/>
      <c r="SEJ1434" s="347"/>
      <c r="SEK1434" s="347"/>
      <c r="SEL1434" s="347"/>
      <c r="SEM1434" s="347"/>
      <c r="SEN1434" s="347"/>
      <c r="SEO1434" s="347"/>
      <c r="SEP1434" s="347"/>
      <c r="SEQ1434" s="347"/>
      <c r="SER1434" s="347"/>
      <c r="SES1434" s="347"/>
      <c r="SET1434" s="347"/>
      <c r="SEU1434" s="347"/>
      <c r="SEV1434" s="347"/>
      <c r="SEW1434" s="347"/>
      <c r="SEX1434" s="347"/>
      <c r="SEY1434" s="347"/>
      <c r="SEZ1434" s="347"/>
      <c r="SFA1434" s="347"/>
      <c r="SFB1434" s="347"/>
      <c r="SFC1434" s="347"/>
      <c r="SFD1434" s="347"/>
      <c r="SFE1434" s="347"/>
      <c r="SFF1434" s="347"/>
      <c r="SFG1434" s="347"/>
      <c r="SFH1434" s="347"/>
      <c r="SFI1434" s="347"/>
      <c r="SFJ1434" s="347"/>
      <c r="SFK1434" s="347"/>
      <c r="SFL1434" s="347"/>
      <c r="SFM1434" s="347"/>
      <c r="SFN1434" s="347"/>
      <c r="SFO1434" s="347"/>
      <c r="SFP1434" s="347"/>
      <c r="SFQ1434" s="347"/>
      <c r="SFR1434" s="347"/>
      <c r="SFS1434" s="347"/>
      <c r="SFT1434" s="347"/>
      <c r="SFU1434" s="347"/>
      <c r="SFV1434" s="347"/>
      <c r="SFW1434" s="347"/>
      <c r="SFX1434" s="347"/>
      <c r="SFY1434" s="347"/>
      <c r="SFZ1434" s="347"/>
      <c r="SGA1434" s="347"/>
      <c r="SGB1434" s="347"/>
      <c r="SGC1434" s="347"/>
      <c r="SGD1434" s="347"/>
      <c r="SGE1434" s="347"/>
      <c r="SGF1434" s="347"/>
      <c r="SGG1434" s="347"/>
      <c r="SGH1434" s="347"/>
      <c r="SGI1434" s="347"/>
      <c r="SGJ1434" s="347"/>
      <c r="SGK1434" s="347"/>
      <c r="SGL1434" s="347"/>
      <c r="SGM1434" s="347"/>
      <c r="SGN1434" s="347"/>
      <c r="SGO1434" s="347"/>
      <c r="SGP1434" s="347"/>
      <c r="SGQ1434" s="347"/>
      <c r="SGR1434" s="347"/>
      <c r="SGS1434" s="347"/>
      <c r="SGT1434" s="347"/>
      <c r="SGU1434" s="347"/>
      <c r="SGV1434" s="347"/>
      <c r="SGW1434" s="347"/>
      <c r="SGX1434" s="347"/>
      <c r="SGY1434" s="347"/>
      <c r="SGZ1434" s="347"/>
      <c r="SHA1434" s="347"/>
      <c r="SHB1434" s="347"/>
      <c r="SHC1434" s="347"/>
      <c r="SHD1434" s="347"/>
      <c r="SHE1434" s="347"/>
      <c r="SHF1434" s="347"/>
      <c r="SHG1434" s="347"/>
      <c r="SHH1434" s="347"/>
      <c r="SHI1434" s="347"/>
      <c r="SHJ1434" s="347"/>
      <c r="SHK1434" s="347"/>
      <c r="SHL1434" s="347"/>
      <c r="SHM1434" s="347"/>
      <c r="SHN1434" s="347"/>
      <c r="SHO1434" s="347"/>
      <c r="SHP1434" s="347"/>
      <c r="SHQ1434" s="347"/>
      <c r="SHR1434" s="347"/>
      <c r="SHS1434" s="347"/>
      <c r="SHT1434" s="347"/>
      <c r="SHU1434" s="347"/>
      <c r="SHV1434" s="347"/>
      <c r="SHW1434" s="347"/>
      <c r="SHX1434" s="347"/>
      <c r="SHY1434" s="347"/>
      <c r="SHZ1434" s="347"/>
      <c r="SIA1434" s="347"/>
      <c r="SIB1434" s="347"/>
      <c r="SIC1434" s="347"/>
      <c r="SID1434" s="347"/>
      <c r="SIE1434" s="347"/>
      <c r="SIF1434" s="347"/>
      <c r="SIG1434" s="347"/>
      <c r="SIH1434" s="347"/>
      <c r="SII1434" s="347"/>
      <c r="SIJ1434" s="347"/>
      <c r="SIK1434" s="347"/>
      <c r="SIL1434" s="347"/>
      <c r="SIM1434" s="347"/>
      <c r="SIN1434" s="347"/>
      <c r="SIO1434" s="347"/>
      <c r="SIP1434" s="347"/>
      <c r="SIQ1434" s="347"/>
      <c r="SIR1434" s="347"/>
      <c r="SIS1434" s="347"/>
      <c r="SIT1434" s="347"/>
      <c r="SIU1434" s="347"/>
      <c r="SIV1434" s="347"/>
      <c r="SIW1434" s="347"/>
      <c r="SIX1434" s="347"/>
      <c r="SIY1434" s="347"/>
      <c r="SIZ1434" s="347"/>
      <c r="SJA1434" s="347"/>
      <c r="SJB1434" s="347"/>
      <c r="SJC1434" s="347"/>
      <c r="SJD1434" s="347"/>
      <c r="SJE1434" s="347"/>
      <c r="SJF1434" s="347"/>
      <c r="SJG1434" s="347"/>
      <c r="SJH1434" s="347"/>
      <c r="SJI1434" s="347"/>
      <c r="SJJ1434" s="347"/>
      <c r="SJK1434" s="347"/>
      <c r="SJL1434" s="347"/>
      <c r="SJM1434" s="347"/>
      <c r="SJN1434" s="347"/>
      <c r="SJO1434" s="347"/>
      <c r="SJP1434" s="347"/>
      <c r="SJQ1434" s="347"/>
      <c r="SJR1434" s="347"/>
      <c r="SJS1434" s="347"/>
      <c r="SJT1434" s="347"/>
      <c r="SJU1434" s="347"/>
      <c r="SJV1434" s="347"/>
      <c r="SJW1434" s="347"/>
      <c r="SJX1434" s="347"/>
      <c r="SJY1434" s="347"/>
      <c r="SJZ1434" s="347"/>
      <c r="SKA1434" s="347"/>
      <c r="SKB1434" s="347"/>
      <c r="SKC1434" s="347"/>
      <c r="SKD1434" s="347"/>
      <c r="SKE1434" s="347"/>
      <c r="SKF1434" s="347"/>
      <c r="SKG1434" s="347"/>
      <c r="SKH1434" s="347"/>
      <c r="SKI1434" s="347"/>
      <c r="SKJ1434" s="347"/>
      <c r="SKK1434" s="347"/>
      <c r="SKL1434" s="347"/>
      <c r="SKM1434" s="347"/>
      <c r="SKN1434" s="347"/>
      <c r="SKO1434" s="347"/>
      <c r="SKP1434" s="347"/>
      <c r="SKQ1434" s="347"/>
      <c r="SKR1434" s="347"/>
      <c r="SKS1434" s="347"/>
      <c r="SKT1434" s="347"/>
      <c r="SKU1434" s="347"/>
      <c r="SKV1434" s="347"/>
      <c r="SKW1434" s="347"/>
      <c r="SKX1434" s="347"/>
      <c r="SKY1434" s="347"/>
      <c r="SKZ1434" s="347"/>
      <c r="SLA1434" s="347"/>
      <c r="SLB1434" s="347"/>
      <c r="SLC1434" s="347"/>
      <c r="SLD1434" s="347"/>
      <c r="SLE1434" s="347"/>
      <c r="SLF1434" s="347"/>
      <c r="SLG1434" s="347"/>
      <c r="SLH1434" s="347"/>
      <c r="SLI1434" s="347"/>
      <c r="SLJ1434" s="347"/>
      <c r="SLK1434" s="347"/>
      <c r="SLL1434" s="347"/>
      <c r="SLM1434" s="347"/>
      <c r="SLN1434" s="347"/>
      <c r="SLO1434" s="347"/>
      <c r="SLP1434" s="347"/>
      <c r="SLQ1434" s="347"/>
      <c r="SLR1434" s="347"/>
      <c r="SLS1434" s="347"/>
      <c r="SLT1434" s="347"/>
      <c r="SLU1434" s="347"/>
      <c r="SLV1434" s="347"/>
      <c r="SLW1434" s="347"/>
      <c r="SLX1434" s="347"/>
      <c r="SLY1434" s="347"/>
      <c r="SLZ1434" s="347"/>
      <c r="SMA1434" s="347"/>
      <c r="SMB1434" s="347"/>
      <c r="SMC1434" s="347"/>
      <c r="SMD1434" s="347"/>
      <c r="SME1434" s="347"/>
      <c r="SMF1434" s="347"/>
      <c r="SMG1434" s="347"/>
      <c r="SMH1434" s="347"/>
      <c r="SMI1434" s="347"/>
      <c r="SMJ1434" s="347"/>
      <c r="SMK1434" s="347"/>
      <c r="SML1434" s="347"/>
      <c r="SMM1434" s="347"/>
      <c r="SMN1434" s="347"/>
      <c r="SMO1434" s="347"/>
      <c r="SMP1434" s="347"/>
      <c r="SMQ1434" s="347"/>
      <c r="SMR1434" s="347"/>
      <c r="SMS1434" s="347"/>
      <c r="SMT1434" s="347"/>
      <c r="SMU1434" s="347"/>
      <c r="SMV1434" s="347"/>
      <c r="SMW1434" s="347"/>
      <c r="SMX1434" s="347"/>
      <c r="SMY1434" s="347"/>
      <c r="SMZ1434" s="347"/>
      <c r="SNA1434" s="347"/>
      <c r="SNB1434" s="347"/>
      <c r="SNC1434" s="347"/>
      <c r="SND1434" s="347"/>
      <c r="SNE1434" s="347"/>
      <c r="SNF1434" s="347"/>
      <c r="SNG1434" s="347"/>
      <c r="SNH1434" s="347"/>
      <c r="SNI1434" s="347"/>
      <c r="SNJ1434" s="347"/>
      <c r="SNK1434" s="347"/>
      <c r="SNL1434" s="347"/>
      <c r="SNM1434" s="347"/>
      <c r="SNN1434" s="347"/>
      <c r="SNO1434" s="347"/>
      <c r="SNP1434" s="347"/>
      <c r="SNQ1434" s="347"/>
      <c r="SNR1434" s="347"/>
      <c r="SNS1434" s="347"/>
      <c r="SNT1434" s="347"/>
      <c r="SNU1434" s="347"/>
      <c r="SNV1434" s="347"/>
      <c r="SNW1434" s="347"/>
      <c r="SNX1434" s="347"/>
      <c r="SNY1434" s="347"/>
      <c r="SNZ1434" s="347"/>
      <c r="SOA1434" s="347"/>
      <c r="SOB1434" s="347"/>
      <c r="SOC1434" s="347"/>
      <c r="SOD1434" s="347"/>
      <c r="SOE1434" s="347"/>
      <c r="SOF1434" s="347"/>
      <c r="SOG1434" s="347"/>
      <c r="SOH1434" s="347"/>
      <c r="SOI1434" s="347"/>
      <c r="SOJ1434" s="347"/>
      <c r="SOK1434" s="347"/>
      <c r="SOL1434" s="347"/>
      <c r="SOM1434" s="347"/>
      <c r="SON1434" s="347"/>
      <c r="SOO1434" s="347"/>
      <c r="SOP1434" s="347"/>
      <c r="SOQ1434" s="347"/>
      <c r="SOR1434" s="347"/>
      <c r="SOS1434" s="347"/>
      <c r="SOT1434" s="347"/>
      <c r="SOU1434" s="347"/>
      <c r="SOV1434" s="347"/>
      <c r="SOW1434" s="347"/>
      <c r="SOX1434" s="347"/>
      <c r="SOY1434" s="347"/>
      <c r="SOZ1434" s="347"/>
      <c r="SPA1434" s="347"/>
      <c r="SPB1434" s="347"/>
      <c r="SPC1434" s="347"/>
      <c r="SPD1434" s="347"/>
      <c r="SPE1434" s="347"/>
      <c r="SPF1434" s="347"/>
      <c r="SPG1434" s="347"/>
      <c r="SPH1434" s="347"/>
      <c r="SPI1434" s="347"/>
      <c r="SPJ1434" s="347"/>
      <c r="SPK1434" s="347"/>
      <c r="SPL1434" s="347"/>
      <c r="SPM1434" s="347"/>
      <c r="SPN1434" s="347"/>
      <c r="SPO1434" s="347"/>
      <c r="SPP1434" s="347"/>
      <c r="SPQ1434" s="347"/>
      <c r="SPR1434" s="347"/>
      <c r="SPS1434" s="347"/>
      <c r="SPT1434" s="347"/>
      <c r="SPU1434" s="347"/>
      <c r="SPV1434" s="347"/>
      <c r="SPW1434" s="347"/>
      <c r="SPX1434" s="347"/>
      <c r="SPY1434" s="347"/>
      <c r="SPZ1434" s="347"/>
      <c r="SQA1434" s="347"/>
      <c r="SQB1434" s="347"/>
      <c r="SQC1434" s="347"/>
      <c r="SQD1434" s="347"/>
      <c r="SQE1434" s="347"/>
      <c r="SQF1434" s="347"/>
      <c r="SQG1434" s="347"/>
      <c r="SQH1434" s="347"/>
      <c r="SQI1434" s="347"/>
      <c r="SQJ1434" s="347"/>
      <c r="SQK1434" s="347"/>
      <c r="SQL1434" s="347"/>
      <c r="SQM1434" s="347"/>
      <c r="SQN1434" s="347"/>
      <c r="SQO1434" s="347"/>
      <c r="SQP1434" s="347"/>
      <c r="SQQ1434" s="347"/>
      <c r="SQR1434" s="347"/>
      <c r="SQS1434" s="347"/>
      <c r="SQT1434" s="347"/>
      <c r="SQU1434" s="347"/>
      <c r="SQV1434" s="347"/>
      <c r="SQW1434" s="347"/>
      <c r="SQX1434" s="347"/>
      <c r="SQY1434" s="347"/>
      <c r="SQZ1434" s="347"/>
      <c r="SRA1434" s="347"/>
      <c r="SRB1434" s="347"/>
      <c r="SRC1434" s="347"/>
      <c r="SRD1434" s="347"/>
      <c r="SRE1434" s="347"/>
      <c r="SRF1434" s="347"/>
      <c r="SRG1434" s="347"/>
      <c r="SRH1434" s="347"/>
      <c r="SRI1434" s="347"/>
      <c r="SRJ1434" s="347"/>
      <c r="SRK1434" s="347"/>
      <c r="SRL1434" s="347"/>
      <c r="SRM1434" s="347"/>
      <c r="SRN1434" s="347"/>
      <c r="SRO1434" s="347"/>
      <c r="SRP1434" s="347"/>
      <c r="SRQ1434" s="347"/>
      <c r="SRR1434" s="347"/>
      <c r="SRS1434" s="347"/>
      <c r="SRT1434" s="347"/>
      <c r="SRU1434" s="347"/>
      <c r="SRV1434" s="347"/>
      <c r="SRW1434" s="347"/>
      <c r="SRX1434" s="347"/>
      <c r="SRY1434" s="347"/>
      <c r="SRZ1434" s="347"/>
      <c r="SSA1434" s="347"/>
      <c r="SSB1434" s="347"/>
      <c r="SSC1434" s="347"/>
      <c r="SSD1434" s="347"/>
      <c r="SSE1434" s="347"/>
      <c r="SSF1434" s="347"/>
      <c r="SSG1434" s="347"/>
      <c r="SSH1434" s="347"/>
      <c r="SSI1434" s="347"/>
      <c r="SSJ1434" s="347"/>
      <c r="SSK1434" s="347"/>
      <c r="SSL1434" s="347"/>
      <c r="SSM1434" s="347"/>
      <c r="SSN1434" s="347"/>
      <c r="SSO1434" s="347"/>
      <c r="SSP1434" s="347"/>
      <c r="SSQ1434" s="347"/>
      <c r="SSR1434" s="347"/>
      <c r="SSS1434" s="347"/>
      <c r="SST1434" s="347"/>
      <c r="SSU1434" s="347"/>
      <c r="SSV1434" s="347"/>
      <c r="SSW1434" s="347"/>
      <c r="SSX1434" s="347"/>
      <c r="SSY1434" s="347"/>
      <c r="SSZ1434" s="347"/>
      <c r="STA1434" s="347"/>
      <c r="STB1434" s="347"/>
      <c r="STC1434" s="347"/>
      <c r="STD1434" s="347"/>
      <c r="STE1434" s="347"/>
      <c r="STF1434" s="347"/>
      <c r="STG1434" s="347"/>
      <c r="STH1434" s="347"/>
      <c r="STI1434" s="347"/>
      <c r="STJ1434" s="347"/>
      <c r="STK1434" s="347"/>
      <c r="STL1434" s="347"/>
      <c r="STM1434" s="347"/>
      <c r="STN1434" s="347"/>
      <c r="STO1434" s="347"/>
      <c r="STP1434" s="347"/>
      <c r="STQ1434" s="347"/>
      <c r="STR1434" s="347"/>
      <c r="STS1434" s="347"/>
      <c r="STT1434" s="347"/>
      <c r="STU1434" s="347"/>
      <c r="STV1434" s="347"/>
      <c r="STW1434" s="347"/>
      <c r="STX1434" s="347"/>
      <c r="STY1434" s="347"/>
      <c r="STZ1434" s="347"/>
      <c r="SUA1434" s="347"/>
      <c r="SUB1434" s="347"/>
      <c r="SUC1434" s="347"/>
      <c r="SUD1434" s="347"/>
      <c r="SUE1434" s="347"/>
      <c r="SUF1434" s="347"/>
      <c r="SUG1434" s="347"/>
      <c r="SUH1434" s="347"/>
      <c r="SUI1434" s="347"/>
      <c r="SUJ1434" s="347"/>
      <c r="SUK1434" s="347"/>
      <c r="SUL1434" s="347"/>
      <c r="SUM1434" s="347"/>
      <c r="SUN1434" s="347"/>
      <c r="SUO1434" s="347"/>
      <c r="SUP1434" s="347"/>
      <c r="SUQ1434" s="347"/>
      <c r="SUR1434" s="347"/>
      <c r="SUS1434" s="347"/>
      <c r="SUT1434" s="347"/>
      <c r="SUU1434" s="347"/>
      <c r="SUV1434" s="347"/>
      <c r="SUW1434" s="347"/>
      <c r="SUX1434" s="347"/>
      <c r="SUY1434" s="347"/>
      <c r="SUZ1434" s="347"/>
      <c r="SVA1434" s="347"/>
      <c r="SVB1434" s="347"/>
      <c r="SVC1434" s="347"/>
      <c r="SVD1434" s="347"/>
      <c r="SVE1434" s="347"/>
      <c r="SVF1434" s="347"/>
      <c r="SVG1434" s="347"/>
      <c r="SVH1434" s="347"/>
      <c r="SVI1434" s="347"/>
      <c r="SVJ1434" s="347"/>
      <c r="SVK1434" s="347"/>
      <c r="SVL1434" s="347"/>
      <c r="SVM1434" s="347"/>
      <c r="SVN1434" s="347"/>
      <c r="SVO1434" s="347"/>
      <c r="SVP1434" s="347"/>
      <c r="SVQ1434" s="347"/>
      <c r="SVR1434" s="347"/>
      <c r="SVS1434" s="347"/>
      <c r="SVT1434" s="347"/>
      <c r="SVU1434" s="347"/>
      <c r="SVV1434" s="347"/>
      <c r="SVW1434" s="347"/>
      <c r="SVX1434" s="347"/>
      <c r="SVY1434" s="347"/>
      <c r="SVZ1434" s="347"/>
      <c r="SWA1434" s="347"/>
      <c r="SWB1434" s="347"/>
      <c r="SWC1434" s="347"/>
      <c r="SWD1434" s="347"/>
      <c r="SWE1434" s="347"/>
      <c r="SWF1434" s="347"/>
      <c r="SWG1434" s="347"/>
      <c r="SWH1434" s="347"/>
      <c r="SWI1434" s="347"/>
      <c r="SWJ1434" s="347"/>
      <c r="SWK1434" s="347"/>
      <c r="SWL1434" s="347"/>
      <c r="SWM1434" s="347"/>
      <c r="SWN1434" s="347"/>
      <c r="SWO1434" s="347"/>
      <c r="SWP1434" s="347"/>
      <c r="SWQ1434" s="347"/>
      <c r="SWR1434" s="347"/>
      <c r="SWS1434" s="347"/>
      <c r="SWT1434" s="347"/>
      <c r="SWU1434" s="347"/>
      <c r="SWV1434" s="347"/>
      <c r="SWW1434" s="347"/>
      <c r="SWX1434" s="347"/>
      <c r="SWY1434" s="347"/>
      <c r="SWZ1434" s="347"/>
      <c r="SXA1434" s="347"/>
      <c r="SXB1434" s="347"/>
      <c r="SXC1434" s="347"/>
      <c r="SXD1434" s="347"/>
      <c r="SXE1434" s="347"/>
      <c r="SXF1434" s="347"/>
      <c r="SXG1434" s="347"/>
      <c r="SXH1434" s="347"/>
      <c r="SXI1434" s="347"/>
      <c r="SXJ1434" s="347"/>
      <c r="SXK1434" s="347"/>
      <c r="SXL1434" s="347"/>
      <c r="SXM1434" s="347"/>
      <c r="SXN1434" s="347"/>
      <c r="SXO1434" s="347"/>
      <c r="SXP1434" s="347"/>
      <c r="SXQ1434" s="347"/>
      <c r="SXR1434" s="347"/>
      <c r="SXS1434" s="347"/>
      <c r="SXT1434" s="347"/>
      <c r="SXU1434" s="347"/>
      <c r="SXV1434" s="347"/>
      <c r="SXW1434" s="347"/>
      <c r="SXX1434" s="347"/>
      <c r="SXY1434" s="347"/>
      <c r="SXZ1434" s="347"/>
      <c r="SYA1434" s="347"/>
      <c r="SYB1434" s="347"/>
      <c r="SYC1434" s="347"/>
      <c r="SYD1434" s="347"/>
      <c r="SYE1434" s="347"/>
      <c r="SYF1434" s="347"/>
      <c r="SYG1434" s="347"/>
      <c r="SYH1434" s="347"/>
      <c r="SYI1434" s="347"/>
      <c r="SYJ1434" s="347"/>
      <c r="SYK1434" s="347"/>
      <c r="SYL1434" s="347"/>
      <c r="SYM1434" s="347"/>
      <c r="SYN1434" s="347"/>
      <c r="SYO1434" s="347"/>
      <c r="SYP1434" s="347"/>
      <c r="SYQ1434" s="347"/>
      <c r="SYR1434" s="347"/>
      <c r="SYS1434" s="347"/>
      <c r="SYT1434" s="347"/>
      <c r="SYU1434" s="347"/>
      <c r="SYV1434" s="347"/>
      <c r="SYW1434" s="347"/>
      <c r="SYX1434" s="347"/>
      <c r="SYY1434" s="347"/>
      <c r="SYZ1434" s="347"/>
      <c r="SZA1434" s="347"/>
      <c r="SZB1434" s="347"/>
      <c r="SZC1434" s="347"/>
      <c r="SZD1434" s="347"/>
      <c r="SZE1434" s="347"/>
      <c r="SZF1434" s="347"/>
      <c r="SZG1434" s="347"/>
      <c r="SZH1434" s="347"/>
      <c r="SZI1434" s="347"/>
      <c r="SZJ1434" s="347"/>
      <c r="SZK1434" s="347"/>
      <c r="SZL1434" s="347"/>
      <c r="SZM1434" s="347"/>
      <c r="SZN1434" s="347"/>
      <c r="SZO1434" s="347"/>
      <c r="SZP1434" s="347"/>
      <c r="SZQ1434" s="347"/>
      <c r="SZR1434" s="347"/>
      <c r="SZS1434" s="347"/>
      <c r="SZT1434" s="347"/>
      <c r="SZU1434" s="347"/>
      <c r="SZV1434" s="347"/>
      <c r="SZW1434" s="347"/>
      <c r="SZX1434" s="347"/>
      <c r="SZY1434" s="347"/>
      <c r="SZZ1434" s="347"/>
      <c r="TAA1434" s="347"/>
      <c r="TAB1434" s="347"/>
      <c r="TAC1434" s="347"/>
      <c r="TAD1434" s="347"/>
      <c r="TAE1434" s="347"/>
      <c r="TAF1434" s="347"/>
      <c r="TAG1434" s="347"/>
      <c r="TAH1434" s="347"/>
      <c r="TAI1434" s="347"/>
      <c r="TAJ1434" s="347"/>
      <c r="TAK1434" s="347"/>
      <c r="TAL1434" s="347"/>
      <c r="TAM1434" s="347"/>
      <c r="TAN1434" s="347"/>
      <c r="TAO1434" s="347"/>
      <c r="TAP1434" s="347"/>
      <c r="TAQ1434" s="347"/>
      <c r="TAR1434" s="347"/>
      <c r="TAS1434" s="347"/>
      <c r="TAT1434" s="347"/>
      <c r="TAU1434" s="347"/>
      <c r="TAV1434" s="347"/>
      <c r="TAW1434" s="347"/>
      <c r="TAX1434" s="347"/>
      <c r="TAY1434" s="347"/>
      <c r="TAZ1434" s="347"/>
      <c r="TBA1434" s="347"/>
      <c r="TBB1434" s="347"/>
      <c r="TBC1434" s="347"/>
      <c r="TBD1434" s="347"/>
      <c r="TBE1434" s="347"/>
      <c r="TBF1434" s="347"/>
      <c r="TBG1434" s="347"/>
      <c r="TBH1434" s="347"/>
      <c r="TBI1434" s="347"/>
      <c r="TBJ1434" s="347"/>
      <c r="TBK1434" s="347"/>
      <c r="TBL1434" s="347"/>
      <c r="TBM1434" s="347"/>
      <c r="TBN1434" s="347"/>
      <c r="TBO1434" s="347"/>
      <c r="TBP1434" s="347"/>
      <c r="TBQ1434" s="347"/>
      <c r="TBR1434" s="347"/>
      <c r="TBS1434" s="347"/>
      <c r="TBT1434" s="347"/>
      <c r="TBU1434" s="347"/>
      <c r="TBV1434" s="347"/>
      <c r="TBW1434" s="347"/>
      <c r="TBX1434" s="347"/>
      <c r="TBY1434" s="347"/>
      <c r="TBZ1434" s="347"/>
      <c r="TCA1434" s="347"/>
      <c r="TCB1434" s="347"/>
      <c r="TCC1434" s="347"/>
      <c r="TCD1434" s="347"/>
      <c r="TCE1434" s="347"/>
      <c r="TCF1434" s="347"/>
      <c r="TCG1434" s="347"/>
      <c r="TCH1434" s="347"/>
      <c r="TCI1434" s="347"/>
      <c r="TCJ1434" s="347"/>
      <c r="TCK1434" s="347"/>
      <c r="TCL1434" s="347"/>
      <c r="TCM1434" s="347"/>
      <c r="TCN1434" s="347"/>
      <c r="TCO1434" s="347"/>
      <c r="TCP1434" s="347"/>
      <c r="TCQ1434" s="347"/>
      <c r="TCR1434" s="347"/>
      <c r="TCS1434" s="347"/>
      <c r="TCT1434" s="347"/>
      <c r="TCU1434" s="347"/>
      <c r="TCV1434" s="347"/>
      <c r="TCW1434" s="347"/>
      <c r="TCX1434" s="347"/>
      <c r="TCY1434" s="347"/>
      <c r="TCZ1434" s="347"/>
      <c r="TDA1434" s="347"/>
      <c r="TDB1434" s="347"/>
      <c r="TDC1434" s="347"/>
      <c r="TDD1434" s="347"/>
      <c r="TDE1434" s="347"/>
      <c r="TDF1434" s="347"/>
      <c r="TDG1434" s="347"/>
      <c r="TDH1434" s="347"/>
      <c r="TDI1434" s="347"/>
      <c r="TDJ1434" s="347"/>
      <c r="TDK1434" s="347"/>
      <c r="TDL1434" s="347"/>
      <c r="TDM1434" s="347"/>
      <c r="TDN1434" s="347"/>
      <c r="TDO1434" s="347"/>
      <c r="TDP1434" s="347"/>
      <c r="TDQ1434" s="347"/>
      <c r="TDR1434" s="347"/>
      <c r="TDS1434" s="347"/>
      <c r="TDT1434" s="347"/>
      <c r="TDU1434" s="347"/>
      <c r="TDV1434" s="347"/>
      <c r="TDW1434" s="347"/>
      <c r="TDX1434" s="347"/>
      <c r="TDY1434" s="347"/>
      <c r="TDZ1434" s="347"/>
      <c r="TEA1434" s="347"/>
      <c r="TEB1434" s="347"/>
      <c r="TEC1434" s="347"/>
      <c r="TED1434" s="347"/>
      <c r="TEE1434" s="347"/>
      <c r="TEF1434" s="347"/>
      <c r="TEG1434" s="347"/>
      <c r="TEH1434" s="347"/>
      <c r="TEI1434" s="347"/>
      <c r="TEJ1434" s="347"/>
      <c r="TEK1434" s="347"/>
      <c r="TEL1434" s="347"/>
      <c r="TEM1434" s="347"/>
      <c r="TEN1434" s="347"/>
      <c r="TEO1434" s="347"/>
      <c r="TEP1434" s="347"/>
      <c r="TEQ1434" s="347"/>
      <c r="TER1434" s="347"/>
      <c r="TES1434" s="347"/>
      <c r="TET1434" s="347"/>
      <c r="TEU1434" s="347"/>
      <c r="TEV1434" s="347"/>
      <c r="TEW1434" s="347"/>
      <c r="TEX1434" s="347"/>
      <c r="TEY1434" s="347"/>
      <c r="TEZ1434" s="347"/>
      <c r="TFA1434" s="347"/>
      <c r="TFB1434" s="347"/>
      <c r="TFC1434" s="347"/>
      <c r="TFD1434" s="347"/>
      <c r="TFE1434" s="347"/>
      <c r="TFF1434" s="347"/>
      <c r="TFG1434" s="347"/>
      <c r="TFH1434" s="347"/>
      <c r="TFI1434" s="347"/>
      <c r="TFJ1434" s="347"/>
      <c r="TFK1434" s="347"/>
      <c r="TFL1434" s="347"/>
      <c r="TFM1434" s="347"/>
      <c r="TFN1434" s="347"/>
      <c r="TFO1434" s="347"/>
      <c r="TFP1434" s="347"/>
      <c r="TFQ1434" s="347"/>
      <c r="TFR1434" s="347"/>
      <c r="TFS1434" s="347"/>
      <c r="TFT1434" s="347"/>
      <c r="TFU1434" s="347"/>
      <c r="TFV1434" s="347"/>
      <c r="TFW1434" s="347"/>
      <c r="TFX1434" s="347"/>
      <c r="TFY1434" s="347"/>
      <c r="TFZ1434" s="347"/>
      <c r="TGA1434" s="347"/>
      <c r="TGB1434" s="347"/>
      <c r="TGC1434" s="347"/>
      <c r="TGD1434" s="347"/>
      <c r="TGE1434" s="347"/>
      <c r="TGF1434" s="347"/>
      <c r="TGG1434" s="347"/>
      <c r="TGH1434" s="347"/>
      <c r="TGI1434" s="347"/>
      <c r="TGJ1434" s="347"/>
      <c r="TGK1434" s="347"/>
      <c r="TGL1434" s="347"/>
      <c r="TGM1434" s="347"/>
      <c r="TGN1434" s="347"/>
      <c r="TGO1434" s="347"/>
      <c r="TGP1434" s="347"/>
      <c r="TGQ1434" s="347"/>
      <c r="TGR1434" s="347"/>
      <c r="TGS1434" s="347"/>
      <c r="TGT1434" s="347"/>
      <c r="TGU1434" s="347"/>
      <c r="TGV1434" s="347"/>
      <c r="TGW1434" s="347"/>
      <c r="TGX1434" s="347"/>
      <c r="TGY1434" s="347"/>
      <c r="TGZ1434" s="347"/>
      <c r="THA1434" s="347"/>
      <c r="THB1434" s="347"/>
      <c r="THC1434" s="347"/>
      <c r="THD1434" s="347"/>
      <c r="THE1434" s="347"/>
      <c r="THF1434" s="347"/>
      <c r="THG1434" s="347"/>
      <c r="THH1434" s="347"/>
      <c r="THI1434" s="347"/>
      <c r="THJ1434" s="347"/>
      <c r="THK1434" s="347"/>
      <c r="THL1434" s="347"/>
      <c r="THM1434" s="347"/>
      <c r="THN1434" s="347"/>
      <c r="THO1434" s="347"/>
      <c r="THP1434" s="347"/>
      <c r="THQ1434" s="347"/>
      <c r="THR1434" s="347"/>
      <c r="THS1434" s="347"/>
      <c r="THT1434" s="347"/>
      <c r="THU1434" s="347"/>
      <c r="THV1434" s="347"/>
      <c r="THW1434" s="347"/>
      <c r="THX1434" s="347"/>
      <c r="THY1434" s="347"/>
      <c r="THZ1434" s="347"/>
      <c r="TIA1434" s="347"/>
      <c r="TIB1434" s="347"/>
      <c r="TIC1434" s="347"/>
      <c r="TID1434" s="347"/>
      <c r="TIE1434" s="347"/>
      <c r="TIF1434" s="347"/>
      <c r="TIG1434" s="347"/>
      <c r="TIH1434" s="347"/>
      <c r="TII1434" s="347"/>
      <c r="TIJ1434" s="347"/>
      <c r="TIK1434" s="347"/>
      <c r="TIL1434" s="347"/>
      <c r="TIM1434" s="347"/>
      <c r="TIN1434" s="347"/>
      <c r="TIO1434" s="347"/>
      <c r="TIP1434" s="347"/>
      <c r="TIQ1434" s="347"/>
      <c r="TIR1434" s="347"/>
      <c r="TIS1434" s="347"/>
      <c r="TIT1434" s="347"/>
      <c r="TIU1434" s="347"/>
      <c r="TIV1434" s="347"/>
      <c r="TIW1434" s="347"/>
      <c r="TIX1434" s="347"/>
      <c r="TIY1434" s="347"/>
      <c r="TIZ1434" s="347"/>
      <c r="TJA1434" s="347"/>
      <c r="TJB1434" s="347"/>
      <c r="TJC1434" s="347"/>
      <c r="TJD1434" s="347"/>
      <c r="TJE1434" s="347"/>
      <c r="TJF1434" s="347"/>
      <c r="TJG1434" s="347"/>
      <c r="TJH1434" s="347"/>
      <c r="TJI1434" s="347"/>
      <c r="TJJ1434" s="347"/>
      <c r="TJK1434" s="347"/>
      <c r="TJL1434" s="347"/>
      <c r="TJM1434" s="347"/>
      <c r="TJN1434" s="347"/>
      <c r="TJO1434" s="347"/>
      <c r="TJP1434" s="347"/>
      <c r="TJQ1434" s="347"/>
      <c r="TJR1434" s="347"/>
      <c r="TJS1434" s="347"/>
      <c r="TJT1434" s="347"/>
      <c r="TJU1434" s="347"/>
      <c r="TJV1434" s="347"/>
      <c r="TJW1434" s="347"/>
      <c r="TJX1434" s="347"/>
      <c r="TJY1434" s="347"/>
      <c r="TJZ1434" s="347"/>
      <c r="TKA1434" s="347"/>
      <c r="TKB1434" s="347"/>
      <c r="TKC1434" s="347"/>
      <c r="TKD1434" s="347"/>
      <c r="TKE1434" s="347"/>
      <c r="TKF1434" s="347"/>
      <c r="TKG1434" s="347"/>
      <c r="TKH1434" s="347"/>
      <c r="TKI1434" s="347"/>
      <c r="TKJ1434" s="347"/>
      <c r="TKK1434" s="347"/>
      <c r="TKL1434" s="347"/>
      <c r="TKM1434" s="347"/>
      <c r="TKN1434" s="347"/>
      <c r="TKO1434" s="347"/>
      <c r="TKP1434" s="347"/>
      <c r="TKQ1434" s="347"/>
      <c r="TKR1434" s="347"/>
      <c r="TKS1434" s="347"/>
      <c r="TKT1434" s="347"/>
      <c r="TKU1434" s="347"/>
      <c r="TKV1434" s="347"/>
      <c r="TKW1434" s="347"/>
      <c r="TKX1434" s="347"/>
      <c r="TKY1434" s="347"/>
      <c r="TKZ1434" s="347"/>
      <c r="TLA1434" s="347"/>
      <c r="TLB1434" s="347"/>
      <c r="TLC1434" s="347"/>
      <c r="TLD1434" s="347"/>
      <c r="TLE1434" s="347"/>
      <c r="TLF1434" s="347"/>
      <c r="TLG1434" s="347"/>
      <c r="TLH1434" s="347"/>
      <c r="TLI1434" s="347"/>
      <c r="TLJ1434" s="347"/>
      <c r="TLK1434" s="347"/>
      <c r="TLL1434" s="347"/>
      <c r="TLM1434" s="347"/>
      <c r="TLN1434" s="347"/>
      <c r="TLO1434" s="347"/>
      <c r="TLP1434" s="347"/>
      <c r="TLQ1434" s="347"/>
      <c r="TLR1434" s="347"/>
      <c r="TLS1434" s="347"/>
      <c r="TLT1434" s="347"/>
      <c r="TLU1434" s="347"/>
      <c r="TLV1434" s="347"/>
      <c r="TLW1434" s="347"/>
      <c r="TLX1434" s="347"/>
      <c r="TLY1434" s="347"/>
      <c r="TLZ1434" s="347"/>
      <c r="TMA1434" s="347"/>
      <c r="TMB1434" s="347"/>
      <c r="TMC1434" s="347"/>
      <c r="TMD1434" s="347"/>
      <c r="TME1434" s="347"/>
      <c r="TMF1434" s="347"/>
      <c r="TMG1434" s="347"/>
      <c r="TMH1434" s="347"/>
      <c r="TMI1434" s="347"/>
      <c r="TMJ1434" s="347"/>
      <c r="TMK1434" s="347"/>
      <c r="TML1434" s="347"/>
      <c r="TMM1434" s="347"/>
      <c r="TMN1434" s="347"/>
      <c r="TMO1434" s="347"/>
      <c r="TMP1434" s="347"/>
      <c r="TMQ1434" s="347"/>
      <c r="TMR1434" s="347"/>
      <c r="TMS1434" s="347"/>
      <c r="TMT1434" s="347"/>
      <c r="TMU1434" s="347"/>
      <c r="TMV1434" s="347"/>
      <c r="TMW1434" s="347"/>
      <c r="TMX1434" s="347"/>
      <c r="TMY1434" s="347"/>
      <c r="TMZ1434" s="347"/>
      <c r="TNA1434" s="347"/>
      <c r="TNB1434" s="347"/>
      <c r="TNC1434" s="347"/>
      <c r="TND1434" s="347"/>
      <c r="TNE1434" s="347"/>
      <c r="TNF1434" s="347"/>
      <c r="TNG1434" s="347"/>
      <c r="TNH1434" s="347"/>
      <c r="TNI1434" s="347"/>
      <c r="TNJ1434" s="347"/>
      <c r="TNK1434" s="347"/>
      <c r="TNL1434" s="347"/>
      <c r="TNM1434" s="347"/>
      <c r="TNN1434" s="347"/>
      <c r="TNO1434" s="347"/>
      <c r="TNP1434" s="347"/>
      <c r="TNQ1434" s="347"/>
      <c r="TNR1434" s="347"/>
      <c r="TNS1434" s="347"/>
      <c r="TNT1434" s="347"/>
      <c r="TNU1434" s="347"/>
      <c r="TNV1434" s="347"/>
      <c r="TNW1434" s="347"/>
      <c r="TNX1434" s="347"/>
      <c r="TNY1434" s="347"/>
      <c r="TNZ1434" s="347"/>
      <c r="TOA1434" s="347"/>
      <c r="TOB1434" s="347"/>
      <c r="TOC1434" s="347"/>
      <c r="TOD1434" s="347"/>
      <c r="TOE1434" s="347"/>
      <c r="TOF1434" s="347"/>
      <c r="TOG1434" s="347"/>
      <c r="TOH1434" s="347"/>
      <c r="TOI1434" s="347"/>
      <c r="TOJ1434" s="347"/>
      <c r="TOK1434" s="347"/>
      <c r="TOL1434" s="347"/>
      <c r="TOM1434" s="347"/>
      <c r="TON1434" s="347"/>
      <c r="TOO1434" s="347"/>
      <c r="TOP1434" s="347"/>
      <c r="TOQ1434" s="347"/>
      <c r="TOR1434" s="347"/>
      <c r="TOS1434" s="347"/>
      <c r="TOT1434" s="347"/>
      <c r="TOU1434" s="347"/>
      <c r="TOV1434" s="347"/>
      <c r="TOW1434" s="347"/>
      <c r="TOX1434" s="347"/>
      <c r="TOY1434" s="347"/>
      <c r="TOZ1434" s="347"/>
      <c r="TPA1434" s="347"/>
      <c r="TPB1434" s="347"/>
      <c r="TPC1434" s="347"/>
      <c r="TPD1434" s="347"/>
      <c r="TPE1434" s="347"/>
      <c r="TPF1434" s="347"/>
      <c r="TPG1434" s="347"/>
      <c r="TPH1434" s="347"/>
      <c r="TPI1434" s="347"/>
      <c r="TPJ1434" s="347"/>
      <c r="TPK1434" s="347"/>
      <c r="TPL1434" s="347"/>
      <c r="TPM1434" s="347"/>
      <c r="TPN1434" s="347"/>
      <c r="TPO1434" s="347"/>
      <c r="TPP1434" s="347"/>
      <c r="TPQ1434" s="347"/>
      <c r="TPR1434" s="347"/>
      <c r="TPS1434" s="347"/>
      <c r="TPT1434" s="347"/>
      <c r="TPU1434" s="347"/>
      <c r="TPV1434" s="347"/>
      <c r="TPW1434" s="347"/>
      <c r="TPX1434" s="347"/>
      <c r="TPY1434" s="347"/>
      <c r="TPZ1434" s="347"/>
      <c r="TQA1434" s="347"/>
      <c r="TQB1434" s="347"/>
      <c r="TQC1434" s="347"/>
      <c r="TQD1434" s="347"/>
      <c r="TQE1434" s="347"/>
      <c r="TQF1434" s="347"/>
      <c r="TQG1434" s="347"/>
      <c r="TQH1434" s="347"/>
      <c r="TQI1434" s="347"/>
      <c r="TQJ1434" s="347"/>
      <c r="TQK1434" s="347"/>
      <c r="TQL1434" s="347"/>
      <c r="TQM1434" s="347"/>
      <c r="TQN1434" s="347"/>
      <c r="TQO1434" s="347"/>
      <c r="TQP1434" s="347"/>
      <c r="TQQ1434" s="347"/>
      <c r="TQR1434" s="347"/>
      <c r="TQS1434" s="347"/>
      <c r="TQT1434" s="347"/>
      <c r="TQU1434" s="347"/>
      <c r="TQV1434" s="347"/>
      <c r="TQW1434" s="347"/>
      <c r="TQX1434" s="347"/>
      <c r="TQY1434" s="347"/>
      <c r="TQZ1434" s="347"/>
      <c r="TRA1434" s="347"/>
      <c r="TRB1434" s="347"/>
      <c r="TRC1434" s="347"/>
      <c r="TRD1434" s="347"/>
      <c r="TRE1434" s="347"/>
      <c r="TRF1434" s="347"/>
      <c r="TRG1434" s="347"/>
      <c r="TRH1434" s="347"/>
      <c r="TRI1434" s="347"/>
      <c r="TRJ1434" s="347"/>
      <c r="TRK1434" s="347"/>
      <c r="TRL1434" s="347"/>
      <c r="TRM1434" s="347"/>
      <c r="TRN1434" s="347"/>
      <c r="TRO1434" s="347"/>
      <c r="TRP1434" s="347"/>
      <c r="TRQ1434" s="347"/>
      <c r="TRR1434" s="347"/>
      <c r="TRS1434" s="347"/>
      <c r="TRT1434" s="347"/>
      <c r="TRU1434" s="347"/>
      <c r="TRV1434" s="347"/>
      <c r="TRW1434" s="347"/>
      <c r="TRX1434" s="347"/>
      <c r="TRY1434" s="347"/>
      <c r="TRZ1434" s="347"/>
      <c r="TSA1434" s="347"/>
      <c r="TSB1434" s="347"/>
      <c r="TSC1434" s="347"/>
      <c r="TSD1434" s="347"/>
      <c r="TSE1434" s="347"/>
      <c r="TSF1434" s="347"/>
      <c r="TSG1434" s="347"/>
      <c r="TSH1434" s="347"/>
      <c r="TSI1434" s="347"/>
      <c r="TSJ1434" s="347"/>
      <c r="TSK1434" s="347"/>
      <c r="TSL1434" s="347"/>
      <c r="TSM1434" s="347"/>
      <c r="TSN1434" s="347"/>
      <c r="TSO1434" s="347"/>
      <c r="TSP1434" s="347"/>
      <c r="TSQ1434" s="347"/>
      <c r="TSR1434" s="347"/>
      <c r="TSS1434" s="347"/>
      <c r="TST1434" s="347"/>
      <c r="TSU1434" s="347"/>
      <c r="TSV1434" s="347"/>
      <c r="TSW1434" s="347"/>
      <c r="TSX1434" s="347"/>
      <c r="TSY1434" s="347"/>
      <c r="TSZ1434" s="347"/>
      <c r="TTA1434" s="347"/>
      <c r="TTB1434" s="347"/>
      <c r="TTC1434" s="347"/>
      <c r="TTD1434" s="347"/>
      <c r="TTE1434" s="347"/>
      <c r="TTF1434" s="347"/>
      <c r="TTG1434" s="347"/>
      <c r="TTH1434" s="347"/>
      <c r="TTI1434" s="347"/>
      <c r="TTJ1434" s="347"/>
      <c r="TTK1434" s="347"/>
      <c r="TTL1434" s="347"/>
      <c r="TTM1434" s="347"/>
      <c r="TTN1434" s="347"/>
      <c r="TTO1434" s="347"/>
      <c r="TTP1434" s="347"/>
      <c r="TTQ1434" s="347"/>
      <c r="TTR1434" s="347"/>
      <c r="TTS1434" s="347"/>
      <c r="TTT1434" s="347"/>
      <c r="TTU1434" s="347"/>
      <c r="TTV1434" s="347"/>
      <c r="TTW1434" s="347"/>
      <c r="TTX1434" s="347"/>
      <c r="TTY1434" s="347"/>
      <c r="TTZ1434" s="347"/>
      <c r="TUA1434" s="347"/>
      <c r="TUB1434" s="347"/>
      <c r="TUC1434" s="347"/>
      <c r="TUD1434" s="347"/>
      <c r="TUE1434" s="347"/>
      <c r="TUF1434" s="347"/>
      <c r="TUG1434" s="347"/>
      <c r="TUH1434" s="347"/>
      <c r="TUI1434" s="347"/>
      <c r="TUJ1434" s="347"/>
      <c r="TUK1434" s="347"/>
      <c r="TUL1434" s="347"/>
      <c r="TUM1434" s="347"/>
      <c r="TUN1434" s="347"/>
      <c r="TUO1434" s="347"/>
      <c r="TUP1434" s="347"/>
      <c r="TUQ1434" s="347"/>
      <c r="TUR1434" s="347"/>
      <c r="TUS1434" s="347"/>
      <c r="TUT1434" s="347"/>
      <c r="TUU1434" s="347"/>
      <c r="TUV1434" s="347"/>
      <c r="TUW1434" s="347"/>
      <c r="TUX1434" s="347"/>
      <c r="TUY1434" s="347"/>
      <c r="TUZ1434" s="347"/>
      <c r="TVA1434" s="347"/>
      <c r="TVB1434" s="347"/>
      <c r="TVC1434" s="347"/>
      <c r="TVD1434" s="347"/>
      <c r="TVE1434" s="347"/>
      <c r="TVF1434" s="347"/>
      <c r="TVG1434" s="347"/>
      <c r="TVH1434" s="347"/>
      <c r="TVI1434" s="347"/>
      <c r="TVJ1434" s="347"/>
      <c r="TVK1434" s="347"/>
      <c r="TVL1434" s="347"/>
      <c r="TVM1434" s="347"/>
      <c r="TVN1434" s="347"/>
      <c r="TVO1434" s="347"/>
      <c r="TVP1434" s="347"/>
      <c r="TVQ1434" s="347"/>
      <c r="TVR1434" s="347"/>
      <c r="TVS1434" s="347"/>
      <c r="TVT1434" s="347"/>
      <c r="TVU1434" s="347"/>
      <c r="TVV1434" s="347"/>
      <c r="TVW1434" s="347"/>
      <c r="TVX1434" s="347"/>
      <c r="TVY1434" s="347"/>
      <c r="TVZ1434" s="347"/>
      <c r="TWA1434" s="347"/>
      <c r="TWB1434" s="347"/>
      <c r="TWC1434" s="347"/>
      <c r="TWD1434" s="347"/>
      <c r="TWE1434" s="347"/>
      <c r="TWF1434" s="347"/>
      <c r="TWG1434" s="347"/>
      <c r="TWH1434" s="347"/>
      <c r="TWI1434" s="347"/>
      <c r="TWJ1434" s="347"/>
      <c r="TWK1434" s="347"/>
      <c r="TWL1434" s="347"/>
      <c r="TWM1434" s="347"/>
      <c r="TWN1434" s="347"/>
      <c r="TWO1434" s="347"/>
      <c r="TWP1434" s="347"/>
      <c r="TWQ1434" s="347"/>
      <c r="TWR1434" s="347"/>
      <c r="TWS1434" s="347"/>
      <c r="TWT1434" s="347"/>
      <c r="TWU1434" s="347"/>
      <c r="TWV1434" s="347"/>
      <c r="TWW1434" s="347"/>
      <c r="TWX1434" s="347"/>
      <c r="TWY1434" s="347"/>
      <c r="TWZ1434" s="347"/>
      <c r="TXA1434" s="347"/>
      <c r="TXB1434" s="347"/>
      <c r="TXC1434" s="347"/>
      <c r="TXD1434" s="347"/>
      <c r="TXE1434" s="347"/>
      <c r="TXF1434" s="347"/>
      <c r="TXG1434" s="347"/>
      <c r="TXH1434" s="347"/>
      <c r="TXI1434" s="347"/>
      <c r="TXJ1434" s="347"/>
      <c r="TXK1434" s="347"/>
      <c r="TXL1434" s="347"/>
      <c r="TXM1434" s="347"/>
      <c r="TXN1434" s="347"/>
      <c r="TXO1434" s="347"/>
      <c r="TXP1434" s="347"/>
      <c r="TXQ1434" s="347"/>
      <c r="TXR1434" s="347"/>
      <c r="TXS1434" s="347"/>
      <c r="TXT1434" s="347"/>
      <c r="TXU1434" s="347"/>
      <c r="TXV1434" s="347"/>
      <c r="TXW1434" s="347"/>
      <c r="TXX1434" s="347"/>
      <c r="TXY1434" s="347"/>
      <c r="TXZ1434" s="347"/>
      <c r="TYA1434" s="347"/>
      <c r="TYB1434" s="347"/>
      <c r="TYC1434" s="347"/>
      <c r="TYD1434" s="347"/>
      <c r="TYE1434" s="347"/>
      <c r="TYF1434" s="347"/>
      <c r="TYG1434" s="347"/>
      <c r="TYH1434" s="347"/>
      <c r="TYI1434" s="347"/>
      <c r="TYJ1434" s="347"/>
      <c r="TYK1434" s="347"/>
      <c r="TYL1434" s="347"/>
      <c r="TYM1434" s="347"/>
      <c r="TYN1434" s="347"/>
      <c r="TYO1434" s="347"/>
      <c r="TYP1434" s="347"/>
      <c r="TYQ1434" s="347"/>
      <c r="TYR1434" s="347"/>
      <c r="TYS1434" s="347"/>
      <c r="TYT1434" s="347"/>
      <c r="TYU1434" s="347"/>
      <c r="TYV1434" s="347"/>
      <c r="TYW1434" s="347"/>
      <c r="TYX1434" s="347"/>
      <c r="TYY1434" s="347"/>
      <c r="TYZ1434" s="347"/>
      <c r="TZA1434" s="347"/>
      <c r="TZB1434" s="347"/>
      <c r="TZC1434" s="347"/>
      <c r="TZD1434" s="347"/>
      <c r="TZE1434" s="347"/>
      <c r="TZF1434" s="347"/>
      <c r="TZG1434" s="347"/>
      <c r="TZH1434" s="347"/>
      <c r="TZI1434" s="347"/>
      <c r="TZJ1434" s="347"/>
      <c r="TZK1434" s="347"/>
      <c r="TZL1434" s="347"/>
      <c r="TZM1434" s="347"/>
      <c r="TZN1434" s="347"/>
      <c r="TZO1434" s="347"/>
      <c r="TZP1434" s="347"/>
      <c r="TZQ1434" s="347"/>
      <c r="TZR1434" s="347"/>
      <c r="TZS1434" s="347"/>
      <c r="TZT1434" s="347"/>
      <c r="TZU1434" s="347"/>
      <c r="TZV1434" s="347"/>
      <c r="TZW1434" s="347"/>
      <c r="TZX1434" s="347"/>
      <c r="TZY1434" s="347"/>
      <c r="TZZ1434" s="347"/>
      <c r="UAA1434" s="347"/>
      <c r="UAB1434" s="347"/>
      <c r="UAC1434" s="347"/>
      <c r="UAD1434" s="347"/>
      <c r="UAE1434" s="347"/>
      <c r="UAF1434" s="347"/>
      <c r="UAG1434" s="347"/>
      <c r="UAH1434" s="347"/>
      <c r="UAI1434" s="347"/>
      <c r="UAJ1434" s="347"/>
      <c r="UAK1434" s="347"/>
      <c r="UAL1434" s="347"/>
      <c r="UAM1434" s="347"/>
      <c r="UAN1434" s="347"/>
      <c r="UAO1434" s="347"/>
      <c r="UAP1434" s="347"/>
      <c r="UAQ1434" s="347"/>
      <c r="UAR1434" s="347"/>
      <c r="UAS1434" s="347"/>
      <c r="UAT1434" s="347"/>
      <c r="UAU1434" s="347"/>
      <c r="UAV1434" s="347"/>
      <c r="UAW1434" s="347"/>
      <c r="UAX1434" s="347"/>
      <c r="UAY1434" s="347"/>
      <c r="UAZ1434" s="347"/>
      <c r="UBA1434" s="347"/>
      <c r="UBB1434" s="347"/>
      <c r="UBC1434" s="347"/>
      <c r="UBD1434" s="347"/>
      <c r="UBE1434" s="347"/>
      <c r="UBF1434" s="347"/>
      <c r="UBG1434" s="347"/>
      <c r="UBH1434" s="347"/>
      <c r="UBI1434" s="347"/>
      <c r="UBJ1434" s="347"/>
      <c r="UBK1434" s="347"/>
      <c r="UBL1434" s="347"/>
      <c r="UBM1434" s="347"/>
      <c r="UBN1434" s="347"/>
      <c r="UBO1434" s="347"/>
      <c r="UBP1434" s="347"/>
      <c r="UBQ1434" s="347"/>
      <c r="UBR1434" s="347"/>
      <c r="UBS1434" s="347"/>
      <c r="UBT1434" s="347"/>
      <c r="UBU1434" s="347"/>
      <c r="UBV1434" s="347"/>
      <c r="UBW1434" s="347"/>
      <c r="UBX1434" s="347"/>
      <c r="UBY1434" s="347"/>
      <c r="UBZ1434" s="347"/>
      <c r="UCA1434" s="347"/>
      <c r="UCB1434" s="347"/>
      <c r="UCC1434" s="347"/>
      <c r="UCD1434" s="347"/>
      <c r="UCE1434" s="347"/>
      <c r="UCF1434" s="347"/>
      <c r="UCG1434" s="347"/>
      <c r="UCH1434" s="347"/>
      <c r="UCI1434" s="347"/>
      <c r="UCJ1434" s="347"/>
      <c r="UCK1434" s="347"/>
      <c r="UCL1434" s="347"/>
      <c r="UCM1434" s="347"/>
      <c r="UCN1434" s="347"/>
      <c r="UCO1434" s="347"/>
      <c r="UCP1434" s="347"/>
      <c r="UCQ1434" s="347"/>
      <c r="UCR1434" s="347"/>
      <c r="UCS1434" s="347"/>
      <c r="UCT1434" s="347"/>
      <c r="UCU1434" s="347"/>
      <c r="UCV1434" s="347"/>
      <c r="UCW1434" s="347"/>
      <c r="UCX1434" s="347"/>
      <c r="UCY1434" s="347"/>
      <c r="UCZ1434" s="347"/>
      <c r="UDA1434" s="347"/>
      <c r="UDB1434" s="347"/>
      <c r="UDC1434" s="347"/>
      <c r="UDD1434" s="347"/>
      <c r="UDE1434" s="347"/>
      <c r="UDF1434" s="347"/>
      <c r="UDG1434" s="347"/>
      <c r="UDH1434" s="347"/>
      <c r="UDI1434" s="347"/>
      <c r="UDJ1434" s="347"/>
      <c r="UDK1434" s="347"/>
      <c r="UDL1434" s="347"/>
      <c r="UDM1434" s="347"/>
      <c r="UDN1434" s="347"/>
      <c r="UDO1434" s="347"/>
      <c r="UDP1434" s="347"/>
      <c r="UDQ1434" s="347"/>
      <c r="UDR1434" s="347"/>
      <c r="UDS1434" s="347"/>
      <c r="UDT1434" s="347"/>
      <c r="UDU1434" s="347"/>
      <c r="UDV1434" s="347"/>
      <c r="UDW1434" s="347"/>
      <c r="UDX1434" s="347"/>
      <c r="UDY1434" s="347"/>
      <c r="UDZ1434" s="347"/>
      <c r="UEA1434" s="347"/>
      <c r="UEB1434" s="347"/>
      <c r="UEC1434" s="347"/>
      <c r="UED1434" s="347"/>
      <c r="UEE1434" s="347"/>
      <c r="UEF1434" s="347"/>
      <c r="UEG1434" s="347"/>
      <c r="UEH1434" s="347"/>
      <c r="UEI1434" s="347"/>
      <c r="UEJ1434" s="347"/>
      <c r="UEK1434" s="347"/>
      <c r="UEL1434" s="347"/>
      <c r="UEM1434" s="347"/>
      <c r="UEN1434" s="347"/>
      <c r="UEO1434" s="347"/>
      <c r="UEP1434" s="347"/>
      <c r="UEQ1434" s="347"/>
      <c r="UER1434" s="347"/>
      <c r="UES1434" s="347"/>
      <c r="UET1434" s="347"/>
      <c r="UEU1434" s="347"/>
      <c r="UEV1434" s="347"/>
      <c r="UEW1434" s="347"/>
      <c r="UEX1434" s="347"/>
      <c r="UEY1434" s="347"/>
      <c r="UEZ1434" s="347"/>
      <c r="UFA1434" s="347"/>
      <c r="UFB1434" s="347"/>
      <c r="UFC1434" s="347"/>
      <c r="UFD1434" s="347"/>
      <c r="UFE1434" s="347"/>
      <c r="UFF1434" s="347"/>
      <c r="UFG1434" s="347"/>
      <c r="UFH1434" s="347"/>
      <c r="UFI1434" s="347"/>
      <c r="UFJ1434" s="347"/>
      <c r="UFK1434" s="347"/>
      <c r="UFL1434" s="347"/>
      <c r="UFM1434" s="347"/>
      <c r="UFN1434" s="347"/>
      <c r="UFO1434" s="347"/>
      <c r="UFP1434" s="347"/>
      <c r="UFQ1434" s="347"/>
      <c r="UFR1434" s="347"/>
      <c r="UFS1434" s="347"/>
      <c r="UFT1434" s="347"/>
      <c r="UFU1434" s="347"/>
      <c r="UFV1434" s="347"/>
      <c r="UFW1434" s="347"/>
      <c r="UFX1434" s="347"/>
      <c r="UFY1434" s="347"/>
      <c r="UFZ1434" s="347"/>
      <c r="UGA1434" s="347"/>
      <c r="UGB1434" s="347"/>
      <c r="UGC1434" s="347"/>
      <c r="UGD1434" s="347"/>
      <c r="UGE1434" s="347"/>
      <c r="UGF1434" s="347"/>
      <c r="UGG1434" s="347"/>
      <c r="UGH1434" s="347"/>
      <c r="UGI1434" s="347"/>
      <c r="UGJ1434" s="347"/>
      <c r="UGK1434" s="347"/>
      <c r="UGL1434" s="347"/>
      <c r="UGM1434" s="347"/>
      <c r="UGN1434" s="347"/>
      <c r="UGO1434" s="347"/>
      <c r="UGP1434" s="347"/>
      <c r="UGQ1434" s="347"/>
      <c r="UGR1434" s="347"/>
      <c r="UGS1434" s="347"/>
      <c r="UGT1434" s="347"/>
      <c r="UGU1434" s="347"/>
      <c r="UGV1434" s="347"/>
      <c r="UGW1434" s="347"/>
      <c r="UGX1434" s="347"/>
      <c r="UGY1434" s="347"/>
      <c r="UGZ1434" s="347"/>
      <c r="UHA1434" s="347"/>
      <c r="UHB1434" s="347"/>
      <c r="UHC1434" s="347"/>
      <c r="UHD1434" s="347"/>
      <c r="UHE1434" s="347"/>
      <c r="UHF1434" s="347"/>
      <c r="UHG1434" s="347"/>
      <c r="UHH1434" s="347"/>
      <c r="UHI1434" s="347"/>
      <c r="UHJ1434" s="347"/>
      <c r="UHK1434" s="347"/>
      <c r="UHL1434" s="347"/>
      <c r="UHM1434" s="347"/>
      <c r="UHN1434" s="347"/>
      <c r="UHO1434" s="347"/>
      <c r="UHP1434" s="347"/>
      <c r="UHQ1434" s="347"/>
      <c r="UHR1434" s="347"/>
      <c r="UHS1434" s="347"/>
      <c r="UHT1434" s="347"/>
      <c r="UHU1434" s="347"/>
      <c r="UHV1434" s="347"/>
      <c r="UHW1434" s="347"/>
      <c r="UHX1434" s="347"/>
      <c r="UHY1434" s="347"/>
      <c r="UHZ1434" s="347"/>
      <c r="UIA1434" s="347"/>
      <c r="UIB1434" s="347"/>
      <c r="UIC1434" s="347"/>
      <c r="UID1434" s="347"/>
      <c r="UIE1434" s="347"/>
      <c r="UIF1434" s="347"/>
      <c r="UIG1434" s="347"/>
      <c r="UIH1434" s="347"/>
      <c r="UII1434" s="347"/>
      <c r="UIJ1434" s="347"/>
      <c r="UIK1434" s="347"/>
      <c r="UIL1434" s="347"/>
      <c r="UIM1434" s="347"/>
      <c r="UIN1434" s="347"/>
      <c r="UIO1434" s="347"/>
      <c r="UIP1434" s="347"/>
      <c r="UIQ1434" s="347"/>
      <c r="UIR1434" s="347"/>
      <c r="UIS1434" s="347"/>
      <c r="UIT1434" s="347"/>
      <c r="UIU1434" s="347"/>
      <c r="UIV1434" s="347"/>
      <c r="UIW1434" s="347"/>
      <c r="UIX1434" s="347"/>
      <c r="UIY1434" s="347"/>
      <c r="UIZ1434" s="347"/>
      <c r="UJA1434" s="347"/>
      <c r="UJB1434" s="347"/>
      <c r="UJC1434" s="347"/>
      <c r="UJD1434" s="347"/>
      <c r="UJE1434" s="347"/>
      <c r="UJF1434" s="347"/>
      <c r="UJG1434" s="347"/>
      <c r="UJH1434" s="347"/>
      <c r="UJI1434" s="347"/>
      <c r="UJJ1434" s="347"/>
      <c r="UJK1434" s="347"/>
      <c r="UJL1434" s="347"/>
      <c r="UJM1434" s="347"/>
      <c r="UJN1434" s="347"/>
      <c r="UJO1434" s="347"/>
      <c r="UJP1434" s="347"/>
      <c r="UJQ1434" s="347"/>
      <c r="UJR1434" s="347"/>
      <c r="UJS1434" s="347"/>
      <c r="UJT1434" s="347"/>
      <c r="UJU1434" s="347"/>
      <c r="UJV1434" s="347"/>
      <c r="UJW1434" s="347"/>
      <c r="UJX1434" s="347"/>
      <c r="UJY1434" s="347"/>
      <c r="UJZ1434" s="347"/>
      <c r="UKA1434" s="347"/>
      <c r="UKB1434" s="347"/>
      <c r="UKC1434" s="347"/>
      <c r="UKD1434" s="347"/>
      <c r="UKE1434" s="347"/>
      <c r="UKF1434" s="347"/>
      <c r="UKG1434" s="347"/>
      <c r="UKH1434" s="347"/>
      <c r="UKI1434" s="347"/>
      <c r="UKJ1434" s="347"/>
      <c r="UKK1434" s="347"/>
      <c r="UKL1434" s="347"/>
      <c r="UKM1434" s="347"/>
      <c r="UKN1434" s="347"/>
      <c r="UKO1434" s="347"/>
      <c r="UKP1434" s="347"/>
      <c r="UKQ1434" s="347"/>
      <c r="UKR1434" s="347"/>
      <c r="UKS1434" s="347"/>
      <c r="UKT1434" s="347"/>
      <c r="UKU1434" s="347"/>
      <c r="UKV1434" s="347"/>
      <c r="UKW1434" s="347"/>
      <c r="UKX1434" s="347"/>
      <c r="UKY1434" s="347"/>
      <c r="UKZ1434" s="347"/>
      <c r="ULA1434" s="347"/>
      <c r="ULB1434" s="347"/>
      <c r="ULC1434" s="347"/>
      <c r="ULD1434" s="347"/>
      <c r="ULE1434" s="347"/>
      <c r="ULF1434" s="347"/>
      <c r="ULG1434" s="347"/>
      <c r="ULH1434" s="347"/>
      <c r="ULI1434" s="347"/>
      <c r="ULJ1434" s="347"/>
      <c r="ULK1434" s="347"/>
      <c r="ULL1434" s="347"/>
      <c r="ULM1434" s="347"/>
      <c r="ULN1434" s="347"/>
      <c r="ULO1434" s="347"/>
      <c r="ULP1434" s="347"/>
      <c r="ULQ1434" s="347"/>
      <c r="ULR1434" s="347"/>
      <c r="ULS1434" s="347"/>
      <c r="ULT1434" s="347"/>
      <c r="ULU1434" s="347"/>
      <c r="ULV1434" s="347"/>
      <c r="ULW1434" s="347"/>
      <c r="ULX1434" s="347"/>
      <c r="ULY1434" s="347"/>
      <c r="ULZ1434" s="347"/>
      <c r="UMA1434" s="347"/>
      <c r="UMB1434" s="347"/>
      <c r="UMC1434" s="347"/>
      <c r="UMD1434" s="347"/>
      <c r="UME1434" s="347"/>
      <c r="UMF1434" s="347"/>
      <c r="UMG1434" s="347"/>
      <c r="UMH1434" s="347"/>
      <c r="UMI1434" s="347"/>
      <c r="UMJ1434" s="347"/>
      <c r="UMK1434" s="347"/>
      <c r="UML1434" s="347"/>
      <c r="UMM1434" s="347"/>
      <c r="UMN1434" s="347"/>
      <c r="UMO1434" s="347"/>
      <c r="UMP1434" s="347"/>
      <c r="UMQ1434" s="347"/>
      <c r="UMR1434" s="347"/>
      <c r="UMS1434" s="347"/>
      <c r="UMT1434" s="347"/>
      <c r="UMU1434" s="347"/>
      <c r="UMV1434" s="347"/>
      <c r="UMW1434" s="347"/>
      <c r="UMX1434" s="347"/>
      <c r="UMY1434" s="347"/>
      <c r="UMZ1434" s="347"/>
      <c r="UNA1434" s="347"/>
      <c r="UNB1434" s="347"/>
      <c r="UNC1434" s="347"/>
      <c r="UND1434" s="347"/>
      <c r="UNE1434" s="347"/>
      <c r="UNF1434" s="347"/>
      <c r="UNG1434" s="347"/>
      <c r="UNH1434" s="347"/>
      <c r="UNI1434" s="347"/>
      <c r="UNJ1434" s="347"/>
      <c r="UNK1434" s="347"/>
      <c r="UNL1434" s="347"/>
      <c r="UNM1434" s="347"/>
      <c r="UNN1434" s="347"/>
      <c r="UNO1434" s="347"/>
      <c r="UNP1434" s="347"/>
      <c r="UNQ1434" s="347"/>
      <c r="UNR1434" s="347"/>
      <c r="UNS1434" s="347"/>
      <c r="UNT1434" s="347"/>
      <c r="UNU1434" s="347"/>
      <c r="UNV1434" s="347"/>
      <c r="UNW1434" s="347"/>
      <c r="UNX1434" s="347"/>
      <c r="UNY1434" s="347"/>
      <c r="UNZ1434" s="347"/>
      <c r="UOA1434" s="347"/>
      <c r="UOB1434" s="347"/>
      <c r="UOC1434" s="347"/>
      <c r="UOD1434" s="347"/>
      <c r="UOE1434" s="347"/>
      <c r="UOF1434" s="347"/>
      <c r="UOG1434" s="347"/>
      <c r="UOH1434" s="347"/>
      <c r="UOI1434" s="347"/>
      <c r="UOJ1434" s="347"/>
      <c r="UOK1434" s="347"/>
      <c r="UOL1434" s="347"/>
      <c r="UOM1434" s="347"/>
      <c r="UON1434" s="347"/>
      <c r="UOO1434" s="347"/>
      <c r="UOP1434" s="347"/>
      <c r="UOQ1434" s="347"/>
      <c r="UOR1434" s="347"/>
      <c r="UOS1434" s="347"/>
      <c r="UOT1434" s="347"/>
      <c r="UOU1434" s="347"/>
      <c r="UOV1434" s="347"/>
      <c r="UOW1434" s="347"/>
      <c r="UOX1434" s="347"/>
      <c r="UOY1434" s="347"/>
      <c r="UOZ1434" s="347"/>
      <c r="UPA1434" s="347"/>
      <c r="UPB1434" s="347"/>
      <c r="UPC1434" s="347"/>
      <c r="UPD1434" s="347"/>
      <c r="UPE1434" s="347"/>
      <c r="UPF1434" s="347"/>
      <c r="UPG1434" s="347"/>
      <c r="UPH1434" s="347"/>
      <c r="UPI1434" s="347"/>
      <c r="UPJ1434" s="347"/>
      <c r="UPK1434" s="347"/>
      <c r="UPL1434" s="347"/>
      <c r="UPM1434" s="347"/>
      <c r="UPN1434" s="347"/>
      <c r="UPO1434" s="347"/>
      <c r="UPP1434" s="347"/>
      <c r="UPQ1434" s="347"/>
      <c r="UPR1434" s="347"/>
      <c r="UPS1434" s="347"/>
      <c r="UPT1434" s="347"/>
      <c r="UPU1434" s="347"/>
      <c r="UPV1434" s="347"/>
      <c r="UPW1434" s="347"/>
      <c r="UPX1434" s="347"/>
      <c r="UPY1434" s="347"/>
      <c r="UPZ1434" s="347"/>
      <c r="UQA1434" s="347"/>
      <c r="UQB1434" s="347"/>
      <c r="UQC1434" s="347"/>
      <c r="UQD1434" s="347"/>
      <c r="UQE1434" s="347"/>
      <c r="UQF1434" s="347"/>
      <c r="UQG1434" s="347"/>
      <c r="UQH1434" s="347"/>
      <c r="UQI1434" s="347"/>
      <c r="UQJ1434" s="347"/>
      <c r="UQK1434" s="347"/>
      <c r="UQL1434" s="347"/>
      <c r="UQM1434" s="347"/>
      <c r="UQN1434" s="347"/>
      <c r="UQO1434" s="347"/>
      <c r="UQP1434" s="347"/>
      <c r="UQQ1434" s="347"/>
      <c r="UQR1434" s="347"/>
      <c r="UQS1434" s="347"/>
      <c r="UQT1434" s="347"/>
      <c r="UQU1434" s="347"/>
      <c r="UQV1434" s="347"/>
      <c r="UQW1434" s="347"/>
      <c r="UQX1434" s="347"/>
      <c r="UQY1434" s="347"/>
      <c r="UQZ1434" s="347"/>
      <c r="URA1434" s="347"/>
      <c r="URB1434" s="347"/>
      <c r="URC1434" s="347"/>
      <c r="URD1434" s="347"/>
      <c r="URE1434" s="347"/>
      <c r="URF1434" s="347"/>
      <c r="URG1434" s="347"/>
      <c r="URH1434" s="347"/>
      <c r="URI1434" s="347"/>
      <c r="URJ1434" s="347"/>
      <c r="URK1434" s="347"/>
      <c r="URL1434" s="347"/>
      <c r="URM1434" s="347"/>
      <c r="URN1434" s="347"/>
      <c r="URO1434" s="347"/>
      <c r="URP1434" s="347"/>
      <c r="URQ1434" s="347"/>
      <c r="URR1434" s="347"/>
      <c r="URS1434" s="347"/>
      <c r="URT1434" s="347"/>
      <c r="URU1434" s="347"/>
      <c r="URV1434" s="347"/>
      <c r="URW1434" s="347"/>
      <c r="URX1434" s="347"/>
      <c r="URY1434" s="347"/>
      <c r="URZ1434" s="347"/>
      <c r="USA1434" s="347"/>
      <c r="USB1434" s="347"/>
      <c r="USC1434" s="347"/>
      <c r="USD1434" s="347"/>
      <c r="USE1434" s="347"/>
      <c r="USF1434" s="347"/>
      <c r="USG1434" s="347"/>
      <c r="USH1434" s="347"/>
      <c r="USI1434" s="347"/>
      <c r="USJ1434" s="347"/>
      <c r="USK1434" s="347"/>
      <c r="USL1434" s="347"/>
      <c r="USM1434" s="347"/>
      <c r="USN1434" s="347"/>
      <c r="USO1434" s="347"/>
      <c r="USP1434" s="347"/>
      <c r="USQ1434" s="347"/>
      <c r="USR1434" s="347"/>
      <c r="USS1434" s="347"/>
      <c r="UST1434" s="347"/>
      <c r="USU1434" s="347"/>
      <c r="USV1434" s="347"/>
      <c r="USW1434" s="347"/>
      <c r="USX1434" s="347"/>
      <c r="USY1434" s="347"/>
      <c r="USZ1434" s="347"/>
      <c r="UTA1434" s="347"/>
      <c r="UTB1434" s="347"/>
      <c r="UTC1434" s="347"/>
      <c r="UTD1434" s="347"/>
      <c r="UTE1434" s="347"/>
      <c r="UTF1434" s="347"/>
      <c r="UTG1434" s="347"/>
      <c r="UTH1434" s="347"/>
      <c r="UTI1434" s="347"/>
      <c r="UTJ1434" s="347"/>
      <c r="UTK1434" s="347"/>
      <c r="UTL1434" s="347"/>
      <c r="UTM1434" s="347"/>
      <c r="UTN1434" s="347"/>
      <c r="UTO1434" s="347"/>
      <c r="UTP1434" s="347"/>
      <c r="UTQ1434" s="347"/>
      <c r="UTR1434" s="347"/>
      <c r="UTS1434" s="347"/>
      <c r="UTT1434" s="347"/>
      <c r="UTU1434" s="347"/>
      <c r="UTV1434" s="347"/>
      <c r="UTW1434" s="347"/>
      <c r="UTX1434" s="347"/>
      <c r="UTY1434" s="347"/>
      <c r="UTZ1434" s="347"/>
      <c r="UUA1434" s="347"/>
      <c r="UUB1434" s="347"/>
      <c r="UUC1434" s="347"/>
      <c r="UUD1434" s="347"/>
      <c r="UUE1434" s="347"/>
      <c r="UUF1434" s="347"/>
      <c r="UUG1434" s="347"/>
      <c r="UUH1434" s="347"/>
      <c r="UUI1434" s="347"/>
      <c r="UUJ1434" s="347"/>
      <c r="UUK1434" s="347"/>
      <c r="UUL1434" s="347"/>
      <c r="UUM1434" s="347"/>
      <c r="UUN1434" s="347"/>
      <c r="UUO1434" s="347"/>
      <c r="UUP1434" s="347"/>
      <c r="UUQ1434" s="347"/>
      <c r="UUR1434" s="347"/>
      <c r="UUS1434" s="347"/>
      <c r="UUT1434" s="347"/>
      <c r="UUU1434" s="347"/>
      <c r="UUV1434" s="347"/>
      <c r="UUW1434" s="347"/>
      <c r="UUX1434" s="347"/>
      <c r="UUY1434" s="347"/>
      <c r="UUZ1434" s="347"/>
      <c r="UVA1434" s="347"/>
      <c r="UVB1434" s="347"/>
      <c r="UVC1434" s="347"/>
      <c r="UVD1434" s="347"/>
      <c r="UVE1434" s="347"/>
      <c r="UVF1434" s="347"/>
      <c r="UVG1434" s="347"/>
      <c r="UVH1434" s="347"/>
      <c r="UVI1434" s="347"/>
      <c r="UVJ1434" s="347"/>
      <c r="UVK1434" s="347"/>
      <c r="UVL1434" s="347"/>
      <c r="UVM1434" s="347"/>
      <c r="UVN1434" s="347"/>
      <c r="UVO1434" s="347"/>
      <c r="UVP1434" s="347"/>
      <c r="UVQ1434" s="347"/>
      <c r="UVR1434" s="347"/>
      <c r="UVS1434" s="347"/>
      <c r="UVT1434" s="347"/>
      <c r="UVU1434" s="347"/>
      <c r="UVV1434" s="347"/>
      <c r="UVW1434" s="347"/>
      <c r="UVX1434" s="347"/>
      <c r="UVY1434" s="347"/>
      <c r="UVZ1434" s="347"/>
      <c r="UWA1434" s="347"/>
      <c r="UWB1434" s="347"/>
      <c r="UWC1434" s="347"/>
      <c r="UWD1434" s="347"/>
      <c r="UWE1434" s="347"/>
      <c r="UWF1434" s="347"/>
      <c r="UWG1434" s="347"/>
      <c r="UWH1434" s="347"/>
      <c r="UWI1434" s="347"/>
      <c r="UWJ1434" s="347"/>
      <c r="UWK1434" s="347"/>
      <c r="UWL1434" s="347"/>
      <c r="UWM1434" s="347"/>
      <c r="UWN1434" s="347"/>
      <c r="UWO1434" s="347"/>
      <c r="UWP1434" s="347"/>
      <c r="UWQ1434" s="347"/>
      <c r="UWR1434" s="347"/>
      <c r="UWS1434" s="347"/>
      <c r="UWT1434" s="347"/>
      <c r="UWU1434" s="347"/>
      <c r="UWV1434" s="347"/>
      <c r="UWW1434" s="347"/>
      <c r="UWX1434" s="347"/>
      <c r="UWY1434" s="347"/>
      <c r="UWZ1434" s="347"/>
      <c r="UXA1434" s="347"/>
      <c r="UXB1434" s="347"/>
      <c r="UXC1434" s="347"/>
      <c r="UXD1434" s="347"/>
      <c r="UXE1434" s="347"/>
      <c r="UXF1434" s="347"/>
      <c r="UXG1434" s="347"/>
      <c r="UXH1434" s="347"/>
      <c r="UXI1434" s="347"/>
      <c r="UXJ1434" s="347"/>
      <c r="UXK1434" s="347"/>
      <c r="UXL1434" s="347"/>
      <c r="UXM1434" s="347"/>
      <c r="UXN1434" s="347"/>
      <c r="UXO1434" s="347"/>
      <c r="UXP1434" s="347"/>
      <c r="UXQ1434" s="347"/>
      <c r="UXR1434" s="347"/>
      <c r="UXS1434" s="347"/>
      <c r="UXT1434" s="347"/>
      <c r="UXU1434" s="347"/>
      <c r="UXV1434" s="347"/>
      <c r="UXW1434" s="347"/>
      <c r="UXX1434" s="347"/>
      <c r="UXY1434" s="347"/>
      <c r="UXZ1434" s="347"/>
      <c r="UYA1434" s="347"/>
      <c r="UYB1434" s="347"/>
      <c r="UYC1434" s="347"/>
      <c r="UYD1434" s="347"/>
      <c r="UYE1434" s="347"/>
      <c r="UYF1434" s="347"/>
      <c r="UYG1434" s="347"/>
      <c r="UYH1434" s="347"/>
      <c r="UYI1434" s="347"/>
      <c r="UYJ1434" s="347"/>
      <c r="UYK1434" s="347"/>
      <c r="UYL1434" s="347"/>
      <c r="UYM1434" s="347"/>
      <c r="UYN1434" s="347"/>
      <c r="UYO1434" s="347"/>
      <c r="UYP1434" s="347"/>
      <c r="UYQ1434" s="347"/>
      <c r="UYR1434" s="347"/>
      <c r="UYS1434" s="347"/>
      <c r="UYT1434" s="347"/>
      <c r="UYU1434" s="347"/>
      <c r="UYV1434" s="347"/>
      <c r="UYW1434" s="347"/>
      <c r="UYX1434" s="347"/>
      <c r="UYY1434" s="347"/>
      <c r="UYZ1434" s="347"/>
      <c r="UZA1434" s="347"/>
      <c r="UZB1434" s="347"/>
      <c r="UZC1434" s="347"/>
      <c r="UZD1434" s="347"/>
      <c r="UZE1434" s="347"/>
      <c r="UZF1434" s="347"/>
      <c r="UZG1434" s="347"/>
      <c r="UZH1434" s="347"/>
      <c r="UZI1434" s="347"/>
      <c r="UZJ1434" s="347"/>
      <c r="UZK1434" s="347"/>
      <c r="UZL1434" s="347"/>
      <c r="UZM1434" s="347"/>
      <c r="UZN1434" s="347"/>
      <c r="UZO1434" s="347"/>
      <c r="UZP1434" s="347"/>
      <c r="UZQ1434" s="347"/>
      <c r="UZR1434" s="347"/>
      <c r="UZS1434" s="347"/>
      <c r="UZT1434" s="347"/>
      <c r="UZU1434" s="347"/>
      <c r="UZV1434" s="347"/>
      <c r="UZW1434" s="347"/>
      <c r="UZX1434" s="347"/>
      <c r="UZY1434" s="347"/>
      <c r="UZZ1434" s="347"/>
      <c r="VAA1434" s="347"/>
      <c r="VAB1434" s="347"/>
      <c r="VAC1434" s="347"/>
      <c r="VAD1434" s="347"/>
      <c r="VAE1434" s="347"/>
      <c r="VAF1434" s="347"/>
      <c r="VAG1434" s="347"/>
      <c r="VAH1434" s="347"/>
      <c r="VAI1434" s="347"/>
      <c r="VAJ1434" s="347"/>
      <c r="VAK1434" s="347"/>
      <c r="VAL1434" s="347"/>
      <c r="VAM1434" s="347"/>
      <c r="VAN1434" s="347"/>
      <c r="VAO1434" s="347"/>
      <c r="VAP1434" s="347"/>
      <c r="VAQ1434" s="347"/>
      <c r="VAR1434" s="347"/>
      <c r="VAS1434" s="347"/>
      <c r="VAT1434" s="347"/>
      <c r="VAU1434" s="347"/>
      <c r="VAV1434" s="347"/>
      <c r="VAW1434" s="347"/>
      <c r="VAX1434" s="347"/>
      <c r="VAY1434" s="347"/>
      <c r="VAZ1434" s="347"/>
      <c r="VBA1434" s="347"/>
      <c r="VBB1434" s="347"/>
      <c r="VBC1434" s="347"/>
      <c r="VBD1434" s="347"/>
      <c r="VBE1434" s="347"/>
      <c r="VBF1434" s="347"/>
      <c r="VBG1434" s="347"/>
      <c r="VBH1434" s="347"/>
      <c r="VBI1434" s="347"/>
      <c r="VBJ1434" s="347"/>
      <c r="VBK1434" s="347"/>
      <c r="VBL1434" s="347"/>
      <c r="VBM1434" s="347"/>
      <c r="VBN1434" s="347"/>
      <c r="VBO1434" s="347"/>
      <c r="VBP1434" s="347"/>
      <c r="VBQ1434" s="347"/>
      <c r="VBR1434" s="347"/>
      <c r="VBS1434" s="347"/>
      <c r="VBT1434" s="347"/>
      <c r="VBU1434" s="347"/>
      <c r="VBV1434" s="347"/>
      <c r="VBW1434" s="347"/>
      <c r="VBX1434" s="347"/>
      <c r="VBY1434" s="347"/>
      <c r="VBZ1434" s="347"/>
      <c r="VCA1434" s="347"/>
      <c r="VCB1434" s="347"/>
      <c r="VCC1434" s="347"/>
      <c r="VCD1434" s="347"/>
      <c r="VCE1434" s="347"/>
      <c r="VCF1434" s="347"/>
      <c r="VCG1434" s="347"/>
      <c r="VCH1434" s="347"/>
      <c r="VCI1434" s="347"/>
      <c r="VCJ1434" s="347"/>
      <c r="VCK1434" s="347"/>
      <c r="VCL1434" s="347"/>
      <c r="VCM1434" s="347"/>
      <c r="VCN1434" s="347"/>
      <c r="VCO1434" s="347"/>
      <c r="VCP1434" s="347"/>
      <c r="VCQ1434" s="347"/>
      <c r="VCR1434" s="347"/>
      <c r="VCS1434" s="347"/>
      <c r="VCT1434" s="347"/>
      <c r="VCU1434" s="347"/>
      <c r="VCV1434" s="347"/>
      <c r="VCW1434" s="347"/>
      <c r="VCX1434" s="347"/>
      <c r="VCY1434" s="347"/>
      <c r="VCZ1434" s="347"/>
      <c r="VDA1434" s="347"/>
      <c r="VDB1434" s="347"/>
      <c r="VDC1434" s="347"/>
      <c r="VDD1434" s="347"/>
      <c r="VDE1434" s="347"/>
      <c r="VDF1434" s="347"/>
      <c r="VDG1434" s="347"/>
      <c r="VDH1434" s="347"/>
      <c r="VDI1434" s="347"/>
      <c r="VDJ1434" s="347"/>
      <c r="VDK1434" s="347"/>
      <c r="VDL1434" s="347"/>
      <c r="VDM1434" s="347"/>
      <c r="VDN1434" s="347"/>
      <c r="VDO1434" s="347"/>
      <c r="VDP1434" s="347"/>
      <c r="VDQ1434" s="347"/>
      <c r="VDR1434" s="347"/>
      <c r="VDS1434" s="347"/>
      <c r="VDT1434" s="347"/>
      <c r="VDU1434" s="347"/>
      <c r="VDV1434" s="347"/>
      <c r="VDW1434" s="347"/>
      <c r="VDX1434" s="347"/>
      <c r="VDY1434" s="347"/>
      <c r="VDZ1434" s="347"/>
      <c r="VEA1434" s="347"/>
      <c r="VEB1434" s="347"/>
      <c r="VEC1434" s="347"/>
      <c r="VED1434" s="347"/>
      <c r="VEE1434" s="347"/>
      <c r="VEF1434" s="347"/>
      <c r="VEG1434" s="347"/>
      <c r="VEH1434" s="347"/>
      <c r="VEI1434" s="347"/>
      <c r="VEJ1434" s="347"/>
      <c r="VEK1434" s="347"/>
      <c r="VEL1434" s="347"/>
      <c r="VEM1434" s="347"/>
      <c r="VEN1434" s="347"/>
      <c r="VEO1434" s="347"/>
      <c r="VEP1434" s="347"/>
      <c r="VEQ1434" s="347"/>
      <c r="VER1434" s="347"/>
      <c r="VES1434" s="347"/>
      <c r="VET1434" s="347"/>
      <c r="VEU1434" s="347"/>
      <c r="VEV1434" s="347"/>
      <c r="VEW1434" s="347"/>
      <c r="VEX1434" s="347"/>
      <c r="VEY1434" s="347"/>
      <c r="VEZ1434" s="347"/>
      <c r="VFA1434" s="347"/>
      <c r="VFB1434" s="347"/>
      <c r="VFC1434" s="347"/>
      <c r="VFD1434" s="347"/>
      <c r="VFE1434" s="347"/>
      <c r="VFF1434" s="347"/>
      <c r="VFG1434" s="347"/>
      <c r="VFH1434" s="347"/>
      <c r="VFI1434" s="347"/>
      <c r="VFJ1434" s="347"/>
      <c r="VFK1434" s="347"/>
      <c r="VFL1434" s="347"/>
      <c r="VFM1434" s="347"/>
      <c r="VFN1434" s="347"/>
      <c r="VFO1434" s="347"/>
      <c r="VFP1434" s="347"/>
      <c r="VFQ1434" s="347"/>
      <c r="VFR1434" s="347"/>
      <c r="VFS1434" s="347"/>
      <c r="VFT1434" s="347"/>
      <c r="VFU1434" s="347"/>
      <c r="VFV1434" s="347"/>
      <c r="VFW1434" s="347"/>
      <c r="VFX1434" s="347"/>
      <c r="VFY1434" s="347"/>
      <c r="VFZ1434" s="347"/>
      <c r="VGA1434" s="347"/>
      <c r="VGB1434" s="347"/>
      <c r="VGC1434" s="347"/>
      <c r="VGD1434" s="347"/>
      <c r="VGE1434" s="347"/>
      <c r="VGF1434" s="347"/>
      <c r="VGG1434" s="347"/>
      <c r="VGH1434" s="347"/>
      <c r="VGI1434" s="347"/>
      <c r="VGJ1434" s="347"/>
      <c r="VGK1434" s="347"/>
      <c r="VGL1434" s="347"/>
      <c r="VGM1434" s="347"/>
      <c r="VGN1434" s="347"/>
      <c r="VGO1434" s="347"/>
      <c r="VGP1434" s="347"/>
      <c r="VGQ1434" s="347"/>
      <c r="VGR1434" s="347"/>
      <c r="VGS1434" s="347"/>
      <c r="VGT1434" s="347"/>
      <c r="VGU1434" s="347"/>
      <c r="VGV1434" s="347"/>
      <c r="VGW1434" s="347"/>
      <c r="VGX1434" s="347"/>
      <c r="VGY1434" s="347"/>
      <c r="VGZ1434" s="347"/>
      <c r="VHA1434" s="347"/>
      <c r="VHB1434" s="347"/>
      <c r="VHC1434" s="347"/>
      <c r="VHD1434" s="347"/>
      <c r="VHE1434" s="347"/>
      <c r="VHF1434" s="347"/>
      <c r="VHG1434" s="347"/>
      <c r="VHH1434" s="347"/>
      <c r="VHI1434" s="347"/>
      <c r="VHJ1434" s="347"/>
      <c r="VHK1434" s="347"/>
      <c r="VHL1434" s="347"/>
      <c r="VHM1434" s="347"/>
      <c r="VHN1434" s="347"/>
      <c r="VHO1434" s="347"/>
      <c r="VHP1434" s="347"/>
      <c r="VHQ1434" s="347"/>
      <c r="VHR1434" s="347"/>
      <c r="VHS1434" s="347"/>
      <c r="VHT1434" s="347"/>
      <c r="VHU1434" s="347"/>
      <c r="VHV1434" s="347"/>
      <c r="VHW1434" s="347"/>
      <c r="VHX1434" s="347"/>
      <c r="VHY1434" s="347"/>
      <c r="VHZ1434" s="347"/>
      <c r="VIA1434" s="347"/>
      <c r="VIB1434" s="347"/>
      <c r="VIC1434" s="347"/>
      <c r="VID1434" s="347"/>
      <c r="VIE1434" s="347"/>
      <c r="VIF1434" s="347"/>
      <c r="VIG1434" s="347"/>
      <c r="VIH1434" s="347"/>
      <c r="VII1434" s="347"/>
      <c r="VIJ1434" s="347"/>
      <c r="VIK1434" s="347"/>
      <c r="VIL1434" s="347"/>
      <c r="VIM1434" s="347"/>
      <c r="VIN1434" s="347"/>
      <c r="VIO1434" s="347"/>
      <c r="VIP1434" s="347"/>
      <c r="VIQ1434" s="347"/>
      <c r="VIR1434" s="347"/>
      <c r="VIS1434" s="347"/>
      <c r="VIT1434" s="347"/>
      <c r="VIU1434" s="347"/>
      <c r="VIV1434" s="347"/>
      <c r="VIW1434" s="347"/>
      <c r="VIX1434" s="347"/>
      <c r="VIY1434" s="347"/>
      <c r="VIZ1434" s="347"/>
      <c r="VJA1434" s="347"/>
      <c r="VJB1434" s="347"/>
      <c r="VJC1434" s="347"/>
      <c r="VJD1434" s="347"/>
      <c r="VJE1434" s="347"/>
      <c r="VJF1434" s="347"/>
      <c r="VJG1434" s="347"/>
      <c r="VJH1434" s="347"/>
      <c r="VJI1434" s="347"/>
      <c r="VJJ1434" s="347"/>
      <c r="VJK1434" s="347"/>
      <c r="VJL1434" s="347"/>
      <c r="VJM1434" s="347"/>
      <c r="VJN1434" s="347"/>
      <c r="VJO1434" s="347"/>
      <c r="VJP1434" s="347"/>
      <c r="VJQ1434" s="347"/>
      <c r="VJR1434" s="347"/>
      <c r="VJS1434" s="347"/>
      <c r="VJT1434" s="347"/>
      <c r="VJU1434" s="347"/>
      <c r="VJV1434" s="347"/>
      <c r="VJW1434" s="347"/>
      <c r="VJX1434" s="347"/>
      <c r="VJY1434" s="347"/>
      <c r="VJZ1434" s="347"/>
      <c r="VKA1434" s="347"/>
      <c r="VKB1434" s="347"/>
      <c r="VKC1434" s="347"/>
      <c r="VKD1434" s="347"/>
      <c r="VKE1434" s="347"/>
      <c r="VKF1434" s="347"/>
      <c r="VKG1434" s="347"/>
      <c r="VKH1434" s="347"/>
      <c r="VKI1434" s="347"/>
      <c r="VKJ1434" s="347"/>
      <c r="VKK1434" s="347"/>
      <c r="VKL1434" s="347"/>
      <c r="VKM1434" s="347"/>
      <c r="VKN1434" s="347"/>
      <c r="VKO1434" s="347"/>
      <c r="VKP1434" s="347"/>
      <c r="VKQ1434" s="347"/>
      <c r="VKR1434" s="347"/>
      <c r="VKS1434" s="347"/>
      <c r="VKT1434" s="347"/>
      <c r="VKU1434" s="347"/>
      <c r="VKV1434" s="347"/>
      <c r="VKW1434" s="347"/>
      <c r="VKX1434" s="347"/>
      <c r="VKY1434" s="347"/>
      <c r="VKZ1434" s="347"/>
      <c r="VLA1434" s="347"/>
      <c r="VLB1434" s="347"/>
      <c r="VLC1434" s="347"/>
      <c r="VLD1434" s="347"/>
      <c r="VLE1434" s="347"/>
      <c r="VLF1434" s="347"/>
      <c r="VLG1434" s="347"/>
      <c r="VLH1434" s="347"/>
      <c r="VLI1434" s="347"/>
      <c r="VLJ1434" s="347"/>
      <c r="VLK1434" s="347"/>
      <c r="VLL1434" s="347"/>
      <c r="VLM1434" s="347"/>
      <c r="VLN1434" s="347"/>
      <c r="VLO1434" s="347"/>
      <c r="VLP1434" s="347"/>
      <c r="VLQ1434" s="347"/>
      <c r="VLR1434" s="347"/>
      <c r="VLS1434" s="347"/>
      <c r="VLT1434" s="347"/>
      <c r="VLU1434" s="347"/>
      <c r="VLV1434" s="347"/>
      <c r="VLW1434" s="347"/>
      <c r="VLX1434" s="347"/>
      <c r="VLY1434" s="347"/>
      <c r="VLZ1434" s="347"/>
      <c r="VMA1434" s="347"/>
      <c r="VMB1434" s="347"/>
      <c r="VMC1434" s="347"/>
      <c r="VMD1434" s="347"/>
      <c r="VME1434" s="347"/>
      <c r="VMF1434" s="347"/>
      <c r="VMG1434" s="347"/>
      <c r="VMH1434" s="347"/>
      <c r="VMI1434" s="347"/>
      <c r="VMJ1434" s="347"/>
      <c r="VMK1434" s="347"/>
      <c r="VML1434" s="347"/>
      <c r="VMM1434" s="347"/>
      <c r="VMN1434" s="347"/>
      <c r="VMO1434" s="347"/>
      <c r="VMP1434" s="347"/>
      <c r="VMQ1434" s="347"/>
      <c r="VMR1434" s="347"/>
      <c r="VMS1434" s="347"/>
      <c r="VMT1434" s="347"/>
      <c r="VMU1434" s="347"/>
      <c r="VMV1434" s="347"/>
      <c r="VMW1434" s="347"/>
      <c r="VMX1434" s="347"/>
      <c r="VMY1434" s="347"/>
      <c r="VMZ1434" s="347"/>
      <c r="VNA1434" s="347"/>
      <c r="VNB1434" s="347"/>
      <c r="VNC1434" s="347"/>
      <c r="VND1434" s="347"/>
      <c r="VNE1434" s="347"/>
      <c r="VNF1434" s="347"/>
      <c r="VNG1434" s="347"/>
      <c r="VNH1434" s="347"/>
      <c r="VNI1434" s="347"/>
      <c r="VNJ1434" s="347"/>
      <c r="VNK1434" s="347"/>
      <c r="VNL1434" s="347"/>
      <c r="VNM1434" s="347"/>
      <c r="VNN1434" s="347"/>
      <c r="VNO1434" s="347"/>
      <c r="VNP1434" s="347"/>
      <c r="VNQ1434" s="347"/>
      <c r="VNR1434" s="347"/>
      <c r="VNS1434" s="347"/>
      <c r="VNT1434" s="347"/>
      <c r="VNU1434" s="347"/>
      <c r="VNV1434" s="347"/>
      <c r="VNW1434" s="347"/>
      <c r="VNX1434" s="347"/>
      <c r="VNY1434" s="347"/>
      <c r="VNZ1434" s="347"/>
      <c r="VOA1434" s="347"/>
      <c r="VOB1434" s="347"/>
      <c r="VOC1434" s="347"/>
      <c r="VOD1434" s="347"/>
      <c r="VOE1434" s="347"/>
      <c r="VOF1434" s="347"/>
      <c r="VOG1434" s="347"/>
      <c r="VOH1434" s="347"/>
      <c r="VOI1434" s="347"/>
      <c r="VOJ1434" s="347"/>
      <c r="VOK1434" s="347"/>
      <c r="VOL1434" s="347"/>
      <c r="VOM1434" s="347"/>
      <c r="VON1434" s="347"/>
      <c r="VOO1434" s="347"/>
      <c r="VOP1434" s="347"/>
      <c r="VOQ1434" s="347"/>
      <c r="VOR1434" s="347"/>
      <c r="VOS1434" s="347"/>
      <c r="VOT1434" s="347"/>
      <c r="VOU1434" s="347"/>
      <c r="VOV1434" s="347"/>
      <c r="VOW1434" s="347"/>
      <c r="VOX1434" s="347"/>
      <c r="VOY1434" s="347"/>
      <c r="VOZ1434" s="347"/>
      <c r="VPA1434" s="347"/>
      <c r="VPB1434" s="347"/>
      <c r="VPC1434" s="347"/>
      <c r="VPD1434" s="347"/>
      <c r="VPE1434" s="347"/>
      <c r="VPF1434" s="347"/>
      <c r="VPG1434" s="347"/>
      <c r="VPH1434" s="347"/>
      <c r="VPI1434" s="347"/>
      <c r="VPJ1434" s="347"/>
      <c r="VPK1434" s="347"/>
      <c r="VPL1434" s="347"/>
      <c r="VPM1434" s="347"/>
      <c r="VPN1434" s="347"/>
      <c r="VPO1434" s="347"/>
      <c r="VPP1434" s="347"/>
      <c r="VPQ1434" s="347"/>
      <c r="VPR1434" s="347"/>
      <c r="VPS1434" s="347"/>
      <c r="VPT1434" s="347"/>
      <c r="VPU1434" s="347"/>
      <c r="VPV1434" s="347"/>
      <c r="VPW1434" s="347"/>
      <c r="VPX1434" s="347"/>
      <c r="VPY1434" s="347"/>
      <c r="VPZ1434" s="347"/>
      <c r="VQA1434" s="347"/>
      <c r="VQB1434" s="347"/>
      <c r="VQC1434" s="347"/>
      <c r="VQD1434" s="347"/>
      <c r="VQE1434" s="347"/>
      <c r="VQF1434" s="347"/>
      <c r="VQG1434" s="347"/>
      <c r="VQH1434" s="347"/>
      <c r="VQI1434" s="347"/>
      <c r="VQJ1434" s="347"/>
      <c r="VQK1434" s="347"/>
      <c r="VQL1434" s="347"/>
      <c r="VQM1434" s="347"/>
      <c r="VQN1434" s="347"/>
      <c r="VQO1434" s="347"/>
      <c r="VQP1434" s="347"/>
      <c r="VQQ1434" s="347"/>
      <c r="VQR1434" s="347"/>
      <c r="VQS1434" s="347"/>
      <c r="VQT1434" s="347"/>
      <c r="VQU1434" s="347"/>
      <c r="VQV1434" s="347"/>
      <c r="VQW1434" s="347"/>
      <c r="VQX1434" s="347"/>
      <c r="VQY1434" s="347"/>
      <c r="VQZ1434" s="347"/>
      <c r="VRA1434" s="347"/>
      <c r="VRB1434" s="347"/>
      <c r="VRC1434" s="347"/>
      <c r="VRD1434" s="347"/>
      <c r="VRE1434" s="347"/>
      <c r="VRF1434" s="347"/>
      <c r="VRG1434" s="347"/>
      <c r="VRH1434" s="347"/>
      <c r="VRI1434" s="347"/>
      <c r="VRJ1434" s="347"/>
      <c r="VRK1434" s="347"/>
      <c r="VRL1434" s="347"/>
      <c r="VRM1434" s="347"/>
      <c r="VRN1434" s="347"/>
      <c r="VRO1434" s="347"/>
      <c r="VRP1434" s="347"/>
      <c r="VRQ1434" s="347"/>
      <c r="VRR1434" s="347"/>
      <c r="VRS1434" s="347"/>
      <c r="VRT1434" s="347"/>
      <c r="VRU1434" s="347"/>
      <c r="VRV1434" s="347"/>
      <c r="VRW1434" s="347"/>
      <c r="VRX1434" s="347"/>
      <c r="VRY1434" s="347"/>
      <c r="VRZ1434" s="347"/>
      <c r="VSA1434" s="347"/>
      <c r="VSB1434" s="347"/>
      <c r="VSC1434" s="347"/>
      <c r="VSD1434" s="347"/>
      <c r="VSE1434" s="347"/>
      <c r="VSF1434" s="347"/>
      <c r="VSG1434" s="347"/>
      <c r="VSH1434" s="347"/>
      <c r="VSI1434" s="347"/>
      <c r="VSJ1434" s="347"/>
      <c r="VSK1434" s="347"/>
      <c r="VSL1434" s="347"/>
      <c r="VSM1434" s="347"/>
      <c r="VSN1434" s="347"/>
      <c r="VSO1434" s="347"/>
      <c r="VSP1434" s="347"/>
      <c r="VSQ1434" s="347"/>
      <c r="VSR1434" s="347"/>
      <c r="VSS1434" s="347"/>
      <c r="VST1434" s="347"/>
      <c r="VSU1434" s="347"/>
      <c r="VSV1434" s="347"/>
      <c r="VSW1434" s="347"/>
      <c r="VSX1434" s="347"/>
      <c r="VSY1434" s="347"/>
      <c r="VSZ1434" s="347"/>
      <c r="VTA1434" s="347"/>
      <c r="VTB1434" s="347"/>
      <c r="VTC1434" s="347"/>
      <c r="VTD1434" s="347"/>
      <c r="VTE1434" s="347"/>
      <c r="VTF1434" s="347"/>
      <c r="VTG1434" s="347"/>
      <c r="VTH1434" s="347"/>
      <c r="VTI1434" s="347"/>
      <c r="VTJ1434" s="347"/>
      <c r="VTK1434" s="347"/>
      <c r="VTL1434" s="347"/>
      <c r="VTM1434" s="347"/>
      <c r="VTN1434" s="347"/>
      <c r="VTO1434" s="347"/>
      <c r="VTP1434" s="347"/>
      <c r="VTQ1434" s="347"/>
      <c r="VTR1434" s="347"/>
      <c r="VTS1434" s="347"/>
      <c r="VTT1434" s="347"/>
      <c r="VTU1434" s="347"/>
      <c r="VTV1434" s="347"/>
      <c r="VTW1434" s="347"/>
      <c r="VTX1434" s="347"/>
      <c r="VTY1434" s="347"/>
      <c r="VTZ1434" s="347"/>
      <c r="VUA1434" s="347"/>
      <c r="VUB1434" s="347"/>
      <c r="VUC1434" s="347"/>
      <c r="VUD1434" s="347"/>
      <c r="VUE1434" s="347"/>
      <c r="VUF1434" s="347"/>
      <c r="VUG1434" s="347"/>
      <c r="VUH1434" s="347"/>
      <c r="VUI1434" s="347"/>
      <c r="VUJ1434" s="347"/>
      <c r="VUK1434" s="347"/>
      <c r="VUL1434" s="347"/>
      <c r="VUM1434" s="347"/>
      <c r="VUN1434" s="347"/>
      <c r="VUO1434" s="347"/>
      <c r="VUP1434" s="347"/>
      <c r="VUQ1434" s="347"/>
      <c r="VUR1434" s="347"/>
      <c r="VUS1434" s="347"/>
      <c r="VUT1434" s="347"/>
      <c r="VUU1434" s="347"/>
      <c r="VUV1434" s="347"/>
      <c r="VUW1434" s="347"/>
      <c r="VUX1434" s="347"/>
      <c r="VUY1434" s="347"/>
      <c r="VUZ1434" s="347"/>
      <c r="VVA1434" s="347"/>
      <c r="VVB1434" s="347"/>
      <c r="VVC1434" s="347"/>
      <c r="VVD1434" s="347"/>
      <c r="VVE1434" s="347"/>
      <c r="VVF1434" s="347"/>
      <c r="VVG1434" s="347"/>
      <c r="VVH1434" s="347"/>
      <c r="VVI1434" s="347"/>
      <c r="VVJ1434" s="347"/>
      <c r="VVK1434" s="347"/>
      <c r="VVL1434" s="347"/>
      <c r="VVM1434" s="347"/>
      <c r="VVN1434" s="347"/>
      <c r="VVO1434" s="347"/>
      <c r="VVP1434" s="347"/>
      <c r="VVQ1434" s="347"/>
      <c r="VVR1434" s="347"/>
      <c r="VVS1434" s="347"/>
      <c r="VVT1434" s="347"/>
      <c r="VVU1434" s="347"/>
      <c r="VVV1434" s="347"/>
      <c r="VVW1434" s="347"/>
      <c r="VVX1434" s="347"/>
      <c r="VVY1434" s="347"/>
      <c r="VVZ1434" s="347"/>
      <c r="VWA1434" s="347"/>
      <c r="VWB1434" s="347"/>
      <c r="VWC1434" s="347"/>
      <c r="VWD1434" s="347"/>
      <c r="VWE1434" s="347"/>
      <c r="VWF1434" s="347"/>
      <c r="VWG1434" s="347"/>
      <c r="VWH1434" s="347"/>
      <c r="VWI1434" s="347"/>
      <c r="VWJ1434" s="347"/>
      <c r="VWK1434" s="347"/>
      <c r="VWL1434" s="347"/>
      <c r="VWM1434" s="347"/>
      <c r="VWN1434" s="347"/>
      <c r="VWO1434" s="347"/>
      <c r="VWP1434" s="347"/>
      <c r="VWQ1434" s="347"/>
      <c r="VWR1434" s="347"/>
      <c r="VWS1434" s="347"/>
      <c r="VWT1434" s="347"/>
      <c r="VWU1434" s="347"/>
      <c r="VWV1434" s="347"/>
      <c r="VWW1434" s="347"/>
      <c r="VWX1434" s="347"/>
      <c r="VWY1434" s="347"/>
      <c r="VWZ1434" s="347"/>
      <c r="VXA1434" s="347"/>
      <c r="VXB1434" s="347"/>
      <c r="VXC1434" s="347"/>
      <c r="VXD1434" s="347"/>
      <c r="VXE1434" s="347"/>
      <c r="VXF1434" s="347"/>
      <c r="VXG1434" s="347"/>
      <c r="VXH1434" s="347"/>
      <c r="VXI1434" s="347"/>
      <c r="VXJ1434" s="347"/>
      <c r="VXK1434" s="347"/>
      <c r="VXL1434" s="347"/>
      <c r="VXM1434" s="347"/>
      <c r="VXN1434" s="347"/>
      <c r="VXO1434" s="347"/>
      <c r="VXP1434" s="347"/>
      <c r="VXQ1434" s="347"/>
      <c r="VXR1434" s="347"/>
      <c r="VXS1434" s="347"/>
      <c r="VXT1434" s="347"/>
      <c r="VXU1434" s="347"/>
      <c r="VXV1434" s="347"/>
      <c r="VXW1434" s="347"/>
      <c r="VXX1434" s="347"/>
      <c r="VXY1434" s="347"/>
      <c r="VXZ1434" s="347"/>
      <c r="VYA1434" s="347"/>
      <c r="VYB1434" s="347"/>
      <c r="VYC1434" s="347"/>
      <c r="VYD1434" s="347"/>
      <c r="VYE1434" s="347"/>
      <c r="VYF1434" s="347"/>
      <c r="VYG1434" s="347"/>
      <c r="VYH1434" s="347"/>
      <c r="VYI1434" s="347"/>
      <c r="VYJ1434" s="347"/>
      <c r="VYK1434" s="347"/>
      <c r="VYL1434" s="347"/>
      <c r="VYM1434" s="347"/>
      <c r="VYN1434" s="347"/>
      <c r="VYO1434" s="347"/>
      <c r="VYP1434" s="347"/>
      <c r="VYQ1434" s="347"/>
      <c r="VYR1434" s="347"/>
      <c r="VYS1434" s="347"/>
      <c r="VYT1434" s="347"/>
      <c r="VYU1434" s="347"/>
      <c r="VYV1434" s="347"/>
      <c r="VYW1434" s="347"/>
      <c r="VYX1434" s="347"/>
      <c r="VYY1434" s="347"/>
      <c r="VYZ1434" s="347"/>
      <c r="VZA1434" s="347"/>
      <c r="VZB1434" s="347"/>
      <c r="VZC1434" s="347"/>
      <c r="VZD1434" s="347"/>
      <c r="VZE1434" s="347"/>
      <c r="VZF1434" s="347"/>
      <c r="VZG1434" s="347"/>
      <c r="VZH1434" s="347"/>
      <c r="VZI1434" s="347"/>
      <c r="VZJ1434" s="347"/>
      <c r="VZK1434" s="347"/>
      <c r="VZL1434" s="347"/>
      <c r="VZM1434" s="347"/>
      <c r="VZN1434" s="347"/>
      <c r="VZO1434" s="347"/>
      <c r="VZP1434" s="347"/>
      <c r="VZQ1434" s="347"/>
      <c r="VZR1434" s="347"/>
      <c r="VZS1434" s="347"/>
      <c r="VZT1434" s="347"/>
      <c r="VZU1434" s="347"/>
      <c r="VZV1434" s="347"/>
      <c r="VZW1434" s="347"/>
      <c r="VZX1434" s="347"/>
      <c r="VZY1434" s="347"/>
      <c r="VZZ1434" s="347"/>
      <c r="WAA1434" s="347"/>
      <c r="WAB1434" s="347"/>
      <c r="WAC1434" s="347"/>
      <c r="WAD1434" s="347"/>
      <c r="WAE1434" s="347"/>
      <c r="WAF1434" s="347"/>
      <c r="WAG1434" s="347"/>
      <c r="WAH1434" s="347"/>
      <c r="WAI1434" s="347"/>
      <c r="WAJ1434" s="347"/>
      <c r="WAK1434" s="347"/>
      <c r="WAL1434" s="347"/>
      <c r="WAM1434" s="347"/>
      <c r="WAN1434" s="347"/>
      <c r="WAO1434" s="347"/>
      <c r="WAP1434" s="347"/>
      <c r="WAQ1434" s="347"/>
      <c r="WAR1434" s="347"/>
      <c r="WAS1434" s="347"/>
      <c r="WAT1434" s="347"/>
      <c r="WAU1434" s="347"/>
      <c r="WAV1434" s="347"/>
      <c r="WAW1434" s="347"/>
      <c r="WAX1434" s="347"/>
      <c r="WAY1434" s="347"/>
      <c r="WAZ1434" s="347"/>
      <c r="WBA1434" s="347"/>
      <c r="WBB1434" s="347"/>
      <c r="WBC1434" s="347"/>
      <c r="WBD1434" s="347"/>
      <c r="WBE1434" s="347"/>
      <c r="WBF1434" s="347"/>
      <c r="WBG1434" s="347"/>
      <c r="WBH1434" s="347"/>
      <c r="WBI1434" s="347"/>
      <c r="WBJ1434" s="347"/>
      <c r="WBK1434" s="347"/>
      <c r="WBL1434" s="347"/>
      <c r="WBM1434" s="347"/>
      <c r="WBN1434" s="347"/>
      <c r="WBO1434" s="347"/>
      <c r="WBP1434" s="347"/>
      <c r="WBQ1434" s="347"/>
      <c r="WBR1434" s="347"/>
      <c r="WBS1434" s="347"/>
      <c r="WBT1434" s="347"/>
      <c r="WBU1434" s="347"/>
      <c r="WBV1434" s="347"/>
      <c r="WBW1434" s="347"/>
      <c r="WBX1434" s="347"/>
      <c r="WBY1434" s="347"/>
      <c r="WBZ1434" s="347"/>
      <c r="WCA1434" s="347"/>
      <c r="WCB1434" s="347"/>
      <c r="WCC1434" s="347"/>
      <c r="WCD1434" s="347"/>
      <c r="WCE1434" s="347"/>
      <c r="WCF1434" s="347"/>
      <c r="WCG1434" s="347"/>
      <c r="WCH1434" s="347"/>
      <c r="WCI1434" s="347"/>
      <c r="WCJ1434" s="347"/>
      <c r="WCK1434" s="347"/>
      <c r="WCL1434" s="347"/>
      <c r="WCM1434" s="347"/>
      <c r="WCN1434" s="347"/>
      <c r="WCO1434" s="347"/>
      <c r="WCP1434" s="347"/>
      <c r="WCQ1434" s="347"/>
      <c r="WCR1434" s="347"/>
      <c r="WCS1434" s="347"/>
      <c r="WCT1434" s="347"/>
      <c r="WCU1434" s="347"/>
      <c r="WCV1434" s="347"/>
      <c r="WCW1434" s="347"/>
      <c r="WCX1434" s="347"/>
      <c r="WCY1434" s="347"/>
      <c r="WCZ1434" s="347"/>
      <c r="WDA1434" s="347"/>
      <c r="WDB1434" s="347"/>
      <c r="WDC1434" s="347"/>
      <c r="WDD1434" s="347"/>
      <c r="WDE1434" s="347"/>
      <c r="WDF1434" s="347"/>
      <c r="WDG1434" s="347"/>
      <c r="WDH1434" s="347"/>
      <c r="WDI1434" s="347"/>
      <c r="WDJ1434" s="347"/>
      <c r="WDK1434" s="347"/>
      <c r="WDL1434" s="347"/>
      <c r="WDM1434" s="347"/>
      <c r="WDN1434" s="347"/>
      <c r="WDO1434" s="347"/>
      <c r="WDP1434" s="347"/>
      <c r="WDQ1434" s="347"/>
      <c r="WDR1434" s="347"/>
      <c r="WDS1434" s="347"/>
      <c r="WDT1434" s="347"/>
      <c r="WDU1434" s="347"/>
      <c r="WDV1434" s="347"/>
      <c r="WDW1434" s="347"/>
      <c r="WDX1434" s="347"/>
      <c r="WDY1434" s="347"/>
      <c r="WDZ1434" s="347"/>
      <c r="WEA1434" s="347"/>
      <c r="WEB1434" s="347"/>
      <c r="WEC1434" s="347"/>
      <c r="WED1434" s="347"/>
      <c r="WEE1434" s="347"/>
      <c r="WEF1434" s="347"/>
      <c r="WEG1434" s="347"/>
      <c r="WEH1434" s="347"/>
      <c r="WEI1434" s="347"/>
      <c r="WEJ1434" s="347"/>
      <c r="WEK1434" s="347"/>
      <c r="WEL1434" s="347"/>
      <c r="WEM1434" s="347"/>
      <c r="WEN1434" s="347"/>
      <c r="WEO1434" s="347"/>
      <c r="WEP1434" s="347"/>
      <c r="WEQ1434" s="347"/>
      <c r="WER1434" s="347"/>
      <c r="WES1434" s="347"/>
      <c r="WET1434" s="347"/>
      <c r="WEU1434" s="347"/>
      <c r="WEV1434" s="347"/>
      <c r="WEW1434" s="347"/>
      <c r="WEX1434" s="347"/>
      <c r="WEY1434" s="347"/>
      <c r="WEZ1434" s="347"/>
      <c r="WFA1434" s="347"/>
      <c r="WFB1434" s="347"/>
      <c r="WFC1434" s="347"/>
      <c r="WFD1434" s="347"/>
      <c r="WFE1434" s="347"/>
      <c r="WFF1434" s="347"/>
      <c r="WFG1434" s="347"/>
      <c r="WFH1434" s="347"/>
      <c r="WFI1434" s="347"/>
      <c r="WFJ1434" s="347"/>
      <c r="WFK1434" s="347"/>
      <c r="WFL1434" s="347"/>
      <c r="WFM1434" s="347"/>
      <c r="WFN1434" s="347"/>
      <c r="WFO1434" s="347"/>
      <c r="WFP1434" s="347"/>
      <c r="WFQ1434" s="347"/>
      <c r="WFR1434" s="347"/>
      <c r="WFS1434" s="347"/>
      <c r="WFT1434" s="347"/>
      <c r="WFU1434" s="347"/>
      <c r="WFV1434" s="347"/>
      <c r="WFW1434" s="347"/>
      <c r="WFX1434" s="347"/>
      <c r="WFY1434" s="347"/>
      <c r="WFZ1434" s="347"/>
      <c r="WGA1434" s="347"/>
      <c r="WGB1434" s="347"/>
      <c r="WGC1434" s="347"/>
      <c r="WGD1434" s="347"/>
      <c r="WGE1434" s="347"/>
      <c r="WGF1434" s="347"/>
      <c r="WGG1434" s="347"/>
      <c r="WGH1434" s="347"/>
      <c r="WGI1434" s="347"/>
      <c r="WGJ1434" s="347"/>
      <c r="WGK1434" s="347"/>
      <c r="WGL1434" s="347"/>
      <c r="WGM1434" s="347"/>
      <c r="WGN1434" s="347"/>
      <c r="WGO1434" s="347"/>
      <c r="WGP1434" s="347"/>
      <c r="WGQ1434" s="347"/>
      <c r="WGR1434" s="347"/>
      <c r="WGS1434" s="347"/>
      <c r="WGT1434" s="347"/>
      <c r="WGU1434" s="347"/>
      <c r="WGV1434" s="347"/>
      <c r="WGW1434" s="347"/>
      <c r="WGX1434" s="347"/>
      <c r="WGY1434" s="347"/>
      <c r="WGZ1434" s="347"/>
      <c r="WHA1434" s="347"/>
      <c r="WHB1434" s="347"/>
      <c r="WHC1434" s="347"/>
      <c r="WHD1434" s="347"/>
      <c r="WHE1434" s="347"/>
      <c r="WHF1434" s="347"/>
      <c r="WHG1434" s="347"/>
      <c r="WHH1434" s="347"/>
      <c r="WHI1434" s="347"/>
      <c r="WHJ1434" s="347"/>
      <c r="WHK1434" s="347"/>
      <c r="WHL1434" s="347"/>
      <c r="WHM1434" s="347"/>
      <c r="WHN1434" s="347"/>
      <c r="WHO1434" s="347"/>
      <c r="WHP1434" s="347"/>
      <c r="WHQ1434" s="347"/>
      <c r="WHR1434" s="347"/>
      <c r="WHS1434" s="347"/>
      <c r="WHT1434" s="347"/>
      <c r="WHU1434" s="347"/>
      <c r="WHV1434" s="347"/>
      <c r="WHW1434" s="347"/>
      <c r="WHX1434" s="347"/>
      <c r="WHY1434" s="347"/>
      <c r="WHZ1434" s="347"/>
      <c r="WIA1434" s="347"/>
      <c r="WIB1434" s="347"/>
      <c r="WIC1434" s="347"/>
      <c r="WID1434" s="347"/>
      <c r="WIE1434" s="347"/>
      <c r="WIF1434" s="347"/>
      <c r="WIG1434" s="347"/>
      <c r="WIH1434" s="347"/>
      <c r="WII1434" s="347"/>
      <c r="WIJ1434" s="347"/>
      <c r="WIK1434" s="347"/>
      <c r="WIL1434" s="347"/>
      <c r="WIM1434" s="347"/>
      <c r="WIN1434" s="347"/>
      <c r="WIO1434" s="347"/>
      <c r="WIP1434" s="347"/>
      <c r="WIQ1434" s="347"/>
      <c r="WIR1434" s="347"/>
      <c r="WIS1434" s="347"/>
      <c r="WIT1434" s="347"/>
      <c r="WIU1434" s="347"/>
      <c r="WIV1434" s="347"/>
      <c r="WIW1434" s="347"/>
      <c r="WIX1434" s="347"/>
      <c r="WIY1434" s="347"/>
      <c r="WIZ1434" s="347"/>
      <c r="WJA1434" s="347"/>
      <c r="WJB1434" s="347"/>
      <c r="WJC1434" s="347"/>
      <c r="WJD1434" s="347"/>
      <c r="WJE1434" s="347"/>
      <c r="WJF1434" s="347"/>
      <c r="WJG1434" s="347"/>
      <c r="WJH1434" s="347"/>
      <c r="WJI1434" s="347"/>
      <c r="WJJ1434" s="347"/>
      <c r="WJK1434" s="347"/>
      <c r="WJL1434" s="347"/>
      <c r="WJM1434" s="347"/>
      <c r="WJN1434" s="347"/>
      <c r="WJO1434" s="347"/>
      <c r="WJP1434" s="347"/>
      <c r="WJQ1434" s="347"/>
      <c r="WJR1434" s="347"/>
      <c r="WJS1434" s="347"/>
      <c r="WJT1434" s="347"/>
      <c r="WJU1434" s="347"/>
      <c r="WJV1434" s="347"/>
      <c r="WJW1434" s="347"/>
      <c r="WJX1434" s="347"/>
      <c r="WJY1434" s="347"/>
      <c r="WJZ1434" s="347"/>
      <c r="WKA1434" s="347"/>
      <c r="WKB1434" s="347"/>
      <c r="WKC1434" s="347"/>
      <c r="WKD1434" s="347"/>
      <c r="WKE1434" s="347"/>
      <c r="WKF1434" s="347"/>
      <c r="WKG1434" s="347"/>
      <c r="WKH1434" s="347"/>
      <c r="WKI1434" s="347"/>
      <c r="WKJ1434" s="347"/>
      <c r="WKK1434" s="347"/>
      <c r="WKL1434" s="347"/>
      <c r="WKM1434" s="347"/>
      <c r="WKN1434" s="347"/>
      <c r="WKO1434" s="347"/>
      <c r="WKP1434" s="347"/>
      <c r="WKQ1434" s="347"/>
      <c r="WKR1434" s="347"/>
      <c r="WKS1434" s="347"/>
      <c r="WKT1434" s="347"/>
      <c r="WKU1434" s="347"/>
      <c r="WKV1434" s="347"/>
      <c r="WKW1434" s="347"/>
      <c r="WKX1434" s="347"/>
      <c r="WKY1434" s="347"/>
      <c r="WKZ1434" s="347"/>
      <c r="WLA1434" s="347"/>
      <c r="WLB1434" s="347"/>
      <c r="WLC1434" s="347"/>
      <c r="WLD1434" s="347"/>
      <c r="WLE1434" s="347"/>
      <c r="WLF1434" s="347"/>
      <c r="WLG1434" s="347"/>
      <c r="WLH1434" s="347"/>
      <c r="WLI1434" s="347"/>
      <c r="WLJ1434" s="347"/>
      <c r="WLK1434" s="347"/>
      <c r="WLL1434" s="347"/>
      <c r="WLM1434" s="347"/>
      <c r="WLN1434" s="347"/>
      <c r="WLO1434" s="347"/>
      <c r="WLP1434" s="347"/>
      <c r="WLQ1434" s="347"/>
      <c r="WLR1434" s="347"/>
      <c r="WLS1434" s="347"/>
      <c r="WLT1434" s="347"/>
      <c r="WLU1434" s="347"/>
      <c r="WLV1434" s="347"/>
      <c r="WLW1434" s="347"/>
      <c r="WLX1434" s="347"/>
      <c r="WLY1434" s="347"/>
      <c r="WLZ1434" s="347"/>
      <c r="WMA1434" s="347"/>
      <c r="WMB1434" s="347"/>
      <c r="WMC1434" s="347"/>
      <c r="WMD1434" s="347"/>
      <c r="WME1434" s="347"/>
      <c r="WMF1434" s="347"/>
      <c r="WMG1434" s="347"/>
      <c r="WMH1434" s="347"/>
      <c r="WMI1434" s="347"/>
      <c r="WMJ1434" s="347"/>
      <c r="WMK1434" s="347"/>
      <c r="WML1434" s="347"/>
      <c r="WMM1434" s="347"/>
      <c r="WMN1434" s="347"/>
      <c r="WMO1434" s="347"/>
      <c r="WMP1434" s="347"/>
      <c r="WMQ1434" s="347"/>
      <c r="WMR1434" s="347"/>
      <c r="WMS1434" s="347"/>
      <c r="WMT1434" s="347"/>
      <c r="WMU1434" s="347"/>
      <c r="WMV1434" s="347"/>
      <c r="WMW1434" s="347"/>
      <c r="WMX1434" s="347"/>
      <c r="WMY1434" s="347"/>
      <c r="WMZ1434" s="347"/>
      <c r="WNA1434" s="347"/>
      <c r="WNB1434" s="347"/>
      <c r="WNC1434" s="347"/>
      <c r="WND1434" s="347"/>
      <c r="WNE1434" s="347"/>
      <c r="WNF1434" s="347"/>
      <c r="WNG1434" s="347"/>
      <c r="WNH1434" s="347"/>
      <c r="WNI1434" s="347"/>
      <c r="WNJ1434" s="347"/>
      <c r="WNK1434" s="347"/>
      <c r="WNL1434" s="347"/>
      <c r="WNM1434" s="347"/>
      <c r="WNN1434" s="347"/>
      <c r="WNO1434" s="347"/>
      <c r="WNP1434" s="347"/>
      <c r="WNQ1434" s="347"/>
      <c r="WNR1434" s="347"/>
      <c r="WNS1434" s="347"/>
      <c r="WNT1434" s="347"/>
      <c r="WNU1434" s="347"/>
      <c r="WNV1434" s="347"/>
      <c r="WNW1434" s="347"/>
      <c r="WNX1434" s="347"/>
      <c r="WNY1434" s="347"/>
      <c r="WNZ1434" s="347"/>
      <c r="WOA1434" s="347"/>
      <c r="WOB1434" s="347"/>
      <c r="WOC1434" s="347"/>
      <c r="WOD1434" s="347"/>
      <c r="WOE1434" s="347"/>
      <c r="WOF1434" s="347"/>
      <c r="WOG1434" s="347"/>
      <c r="WOH1434" s="347"/>
      <c r="WOI1434" s="347"/>
      <c r="WOJ1434" s="347"/>
      <c r="WOK1434" s="347"/>
      <c r="WOL1434" s="347"/>
      <c r="WOM1434" s="347"/>
      <c r="WON1434" s="347"/>
      <c r="WOO1434" s="347"/>
      <c r="WOP1434" s="347"/>
      <c r="WOQ1434" s="347"/>
      <c r="WOR1434" s="347"/>
      <c r="WOS1434" s="347"/>
      <c r="WOT1434" s="347"/>
      <c r="WOU1434" s="347"/>
      <c r="WOV1434" s="347"/>
      <c r="WOW1434" s="347"/>
      <c r="WOX1434" s="347"/>
      <c r="WOY1434" s="347"/>
      <c r="WOZ1434" s="347"/>
      <c r="WPA1434" s="347"/>
      <c r="WPB1434" s="347"/>
      <c r="WPC1434" s="347"/>
      <c r="WPD1434" s="347"/>
      <c r="WPE1434" s="347"/>
      <c r="WPF1434" s="347"/>
      <c r="WPG1434" s="347"/>
      <c r="WPH1434" s="347"/>
      <c r="WPI1434" s="347"/>
      <c r="WPJ1434" s="347"/>
      <c r="WPK1434" s="347"/>
      <c r="WPL1434" s="347"/>
      <c r="WPM1434" s="347"/>
      <c r="WPN1434" s="347"/>
      <c r="WPO1434" s="347"/>
      <c r="WPP1434" s="347"/>
      <c r="WPQ1434" s="347"/>
      <c r="WPR1434" s="347"/>
      <c r="WPS1434" s="347"/>
      <c r="WPT1434" s="347"/>
      <c r="WPU1434" s="347"/>
      <c r="WPV1434" s="347"/>
      <c r="WPW1434" s="347"/>
      <c r="WPX1434" s="347"/>
      <c r="WPY1434" s="347"/>
      <c r="WPZ1434" s="347"/>
      <c r="WQA1434" s="347"/>
      <c r="WQB1434" s="347"/>
      <c r="WQC1434" s="347"/>
      <c r="WQD1434" s="347"/>
      <c r="WQE1434" s="347"/>
      <c r="WQF1434" s="347"/>
      <c r="WQG1434" s="347"/>
      <c r="WQH1434" s="347"/>
      <c r="WQI1434" s="347"/>
      <c r="WQJ1434" s="347"/>
      <c r="WQK1434" s="347"/>
      <c r="WQL1434" s="347"/>
      <c r="WQM1434" s="347"/>
      <c r="WQN1434" s="347"/>
      <c r="WQO1434" s="347"/>
      <c r="WQP1434" s="347"/>
      <c r="WQQ1434" s="347"/>
      <c r="WQR1434" s="347"/>
      <c r="WQS1434" s="347"/>
      <c r="WQT1434" s="347"/>
      <c r="WQU1434" s="347"/>
      <c r="WQV1434" s="347"/>
      <c r="WQW1434" s="347"/>
      <c r="WQX1434" s="347"/>
      <c r="WQY1434" s="347"/>
      <c r="WQZ1434" s="347"/>
      <c r="WRA1434" s="347"/>
      <c r="WRB1434" s="347"/>
      <c r="WRC1434" s="347"/>
      <c r="WRD1434" s="347"/>
      <c r="WRE1434" s="347"/>
      <c r="WRF1434" s="347"/>
      <c r="WRG1434" s="347"/>
      <c r="WRH1434" s="347"/>
      <c r="WRI1434" s="347"/>
      <c r="WRJ1434" s="347"/>
      <c r="WRK1434" s="347"/>
      <c r="WRL1434" s="347"/>
      <c r="WRM1434" s="347"/>
      <c r="WRN1434" s="347"/>
      <c r="WRO1434" s="347"/>
      <c r="WRP1434" s="347"/>
      <c r="WRQ1434" s="347"/>
      <c r="WRR1434" s="347"/>
      <c r="WRS1434" s="347"/>
      <c r="WRT1434" s="347"/>
      <c r="WRU1434" s="347"/>
      <c r="WRV1434" s="347"/>
      <c r="WRW1434" s="347"/>
      <c r="WRX1434" s="347"/>
      <c r="WRY1434" s="347"/>
      <c r="WRZ1434" s="347"/>
      <c r="WSA1434" s="347"/>
      <c r="WSB1434" s="347"/>
      <c r="WSC1434" s="347"/>
      <c r="WSD1434" s="347"/>
      <c r="WSE1434" s="347"/>
      <c r="WSF1434" s="347"/>
      <c r="WSG1434" s="347"/>
      <c r="WSH1434" s="347"/>
      <c r="WSI1434" s="347"/>
      <c r="WSJ1434" s="347"/>
      <c r="WSK1434" s="347"/>
      <c r="WSL1434" s="347"/>
      <c r="WSM1434" s="347"/>
      <c r="WSN1434" s="347"/>
      <c r="WSO1434" s="347"/>
      <c r="WSP1434" s="347"/>
      <c r="WSQ1434" s="347"/>
      <c r="WSR1434" s="347"/>
      <c r="WSS1434" s="347"/>
      <c r="WST1434" s="347"/>
      <c r="WSU1434" s="347"/>
      <c r="WSV1434" s="347"/>
      <c r="WSW1434" s="347"/>
      <c r="WSX1434" s="347"/>
      <c r="WSY1434" s="347"/>
      <c r="WSZ1434" s="347"/>
      <c r="WTA1434" s="347"/>
      <c r="WTB1434" s="347"/>
      <c r="WTC1434" s="347"/>
      <c r="WTD1434" s="347"/>
      <c r="WTE1434" s="347"/>
      <c r="WTF1434" s="347"/>
      <c r="WTG1434" s="347"/>
      <c r="WTH1434" s="347"/>
      <c r="WTI1434" s="347"/>
      <c r="WTJ1434" s="347"/>
      <c r="WTK1434" s="347"/>
      <c r="WTL1434" s="347"/>
      <c r="WTM1434" s="347"/>
      <c r="WTN1434" s="347"/>
      <c r="WTO1434" s="347"/>
      <c r="WTP1434" s="347"/>
      <c r="WTQ1434" s="347"/>
      <c r="WTR1434" s="347"/>
      <c r="WTS1434" s="347"/>
      <c r="WTT1434" s="347"/>
      <c r="WTU1434" s="347"/>
      <c r="WTV1434" s="347"/>
      <c r="WTW1434" s="347"/>
      <c r="WTX1434" s="347"/>
      <c r="WTY1434" s="347"/>
      <c r="WTZ1434" s="347"/>
      <c r="WUA1434" s="347"/>
      <c r="WUB1434" s="347"/>
      <c r="WUC1434" s="347"/>
      <c r="WUD1434" s="347"/>
      <c r="WUE1434" s="347"/>
      <c r="WUF1434" s="347"/>
      <c r="WUG1434" s="347"/>
      <c r="WUH1434" s="347"/>
      <c r="WUI1434" s="347"/>
      <c r="WUJ1434" s="347"/>
      <c r="WUK1434" s="347"/>
      <c r="WUL1434" s="347"/>
      <c r="WUM1434" s="347"/>
      <c r="WUN1434" s="347"/>
      <c r="WUO1434" s="347"/>
      <c r="WUP1434" s="347"/>
      <c r="WUQ1434" s="347"/>
      <c r="WUR1434" s="347"/>
      <c r="WUS1434" s="347"/>
      <c r="WUT1434" s="347"/>
      <c r="WUU1434" s="347"/>
      <c r="WUV1434" s="347"/>
      <c r="WUW1434" s="347"/>
      <c r="WUX1434" s="347"/>
      <c r="WUY1434" s="347"/>
      <c r="WUZ1434" s="347"/>
      <c r="WVA1434" s="347"/>
      <c r="WVB1434" s="347"/>
      <c r="WVC1434" s="347"/>
      <c r="WVD1434" s="347"/>
      <c r="WVE1434" s="347"/>
      <c r="WVF1434" s="347"/>
      <c r="WVG1434" s="347"/>
      <c r="WVH1434" s="347"/>
      <c r="WVI1434" s="347"/>
      <c r="WVJ1434" s="347"/>
      <c r="WVK1434" s="347"/>
      <c r="WVL1434" s="347"/>
      <c r="WVM1434" s="347"/>
      <c r="WVN1434" s="347"/>
      <c r="WVO1434" s="347"/>
      <c r="WVP1434" s="347"/>
      <c r="WVQ1434" s="347"/>
      <c r="WVR1434" s="347"/>
      <c r="WVS1434" s="347"/>
      <c r="WVT1434" s="347"/>
      <c r="WVU1434" s="347"/>
      <c r="WVV1434" s="347"/>
      <c r="WVW1434" s="347"/>
      <c r="WVX1434" s="347"/>
      <c r="WVY1434" s="347"/>
      <c r="WVZ1434" s="347"/>
      <c r="WWA1434" s="347"/>
      <c r="WWB1434" s="347"/>
      <c r="WWC1434" s="347"/>
      <c r="WWD1434" s="347"/>
      <c r="WWE1434" s="347"/>
      <c r="WWF1434" s="347"/>
      <c r="WWG1434" s="347"/>
      <c r="WWH1434" s="347"/>
      <c r="WWI1434" s="347"/>
      <c r="WWJ1434" s="347"/>
      <c r="WWK1434" s="347"/>
      <c r="WWL1434" s="347"/>
      <c r="WWM1434" s="347"/>
      <c r="WWN1434" s="347"/>
      <c r="WWO1434" s="347"/>
      <c r="WWP1434" s="347"/>
      <c r="WWQ1434" s="347"/>
      <c r="WWR1434" s="347"/>
      <c r="WWS1434" s="347"/>
      <c r="WWT1434" s="347"/>
      <c r="WWU1434" s="347"/>
      <c r="WWV1434" s="347"/>
      <c r="WWW1434" s="347"/>
      <c r="WWX1434" s="347"/>
      <c r="WWY1434" s="347"/>
      <c r="WWZ1434" s="347"/>
      <c r="WXA1434" s="347"/>
      <c r="WXB1434" s="347"/>
      <c r="WXC1434" s="347"/>
      <c r="WXD1434" s="347"/>
      <c r="WXE1434" s="347"/>
      <c r="WXF1434" s="347"/>
      <c r="WXG1434" s="347"/>
      <c r="WXH1434" s="347"/>
      <c r="WXI1434" s="347"/>
      <c r="WXJ1434" s="347"/>
      <c r="WXK1434" s="347"/>
      <c r="WXL1434" s="347"/>
      <c r="WXM1434" s="347"/>
      <c r="WXN1434" s="347"/>
      <c r="WXO1434" s="347"/>
      <c r="WXP1434" s="347"/>
      <c r="WXQ1434" s="347"/>
      <c r="WXR1434" s="347"/>
      <c r="WXS1434" s="347"/>
      <c r="WXT1434" s="347"/>
      <c r="WXU1434" s="347"/>
      <c r="WXV1434" s="347"/>
      <c r="WXW1434" s="347"/>
      <c r="WXX1434" s="347"/>
      <c r="WXY1434" s="347"/>
      <c r="WXZ1434" s="347"/>
      <c r="WYA1434" s="347"/>
      <c r="WYB1434" s="347"/>
      <c r="WYC1434" s="347"/>
      <c r="WYD1434" s="347"/>
      <c r="WYE1434" s="347"/>
      <c r="WYF1434" s="347"/>
      <c r="WYG1434" s="347"/>
      <c r="WYH1434" s="347"/>
      <c r="WYI1434" s="347"/>
      <c r="WYJ1434" s="347"/>
      <c r="WYK1434" s="347"/>
      <c r="WYL1434" s="347"/>
      <c r="WYM1434" s="347"/>
      <c r="WYN1434" s="347"/>
      <c r="WYO1434" s="347"/>
      <c r="WYP1434" s="347"/>
      <c r="WYQ1434" s="347"/>
      <c r="WYR1434" s="347"/>
      <c r="WYS1434" s="347"/>
      <c r="WYT1434" s="347"/>
      <c r="WYU1434" s="347"/>
      <c r="WYV1434" s="347"/>
      <c r="WYW1434" s="347"/>
      <c r="WYX1434" s="347"/>
      <c r="WYY1434" s="347"/>
      <c r="WYZ1434" s="347"/>
      <c r="WZA1434" s="347"/>
      <c r="WZB1434" s="347"/>
      <c r="WZC1434" s="347"/>
      <c r="WZD1434" s="347"/>
      <c r="WZE1434" s="347"/>
      <c r="WZF1434" s="347"/>
      <c r="WZG1434" s="347"/>
      <c r="WZH1434" s="347"/>
      <c r="WZI1434" s="347"/>
      <c r="WZJ1434" s="347"/>
      <c r="WZK1434" s="347"/>
      <c r="WZL1434" s="347"/>
      <c r="WZM1434" s="347"/>
      <c r="WZN1434" s="347"/>
      <c r="WZO1434" s="347"/>
      <c r="WZP1434" s="347"/>
      <c r="WZQ1434" s="347"/>
      <c r="WZR1434" s="347"/>
      <c r="WZS1434" s="347"/>
      <c r="WZT1434" s="347"/>
      <c r="WZU1434" s="347"/>
      <c r="WZV1434" s="347"/>
      <c r="WZW1434" s="347"/>
      <c r="WZX1434" s="347"/>
      <c r="WZY1434" s="347"/>
      <c r="WZZ1434" s="347"/>
      <c r="XAA1434" s="347"/>
      <c r="XAB1434" s="347"/>
      <c r="XAC1434" s="347"/>
      <c r="XAD1434" s="347"/>
      <c r="XAE1434" s="347"/>
      <c r="XAF1434" s="347"/>
      <c r="XAG1434" s="347"/>
      <c r="XAH1434" s="347"/>
      <c r="XAI1434" s="347"/>
      <c r="XAJ1434" s="347"/>
      <c r="XAK1434" s="347"/>
      <c r="XAL1434" s="347"/>
      <c r="XAM1434" s="347"/>
      <c r="XAN1434" s="347"/>
      <c r="XAO1434" s="347"/>
      <c r="XAP1434" s="347"/>
      <c r="XAQ1434" s="347"/>
      <c r="XAR1434" s="347"/>
      <c r="XAS1434" s="347"/>
      <c r="XAT1434" s="347"/>
      <c r="XAU1434" s="347"/>
      <c r="XAV1434" s="347"/>
      <c r="XAW1434" s="347"/>
      <c r="XAX1434" s="347"/>
      <c r="XAY1434" s="347"/>
      <c r="XAZ1434" s="347"/>
      <c r="XBA1434" s="347"/>
      <c r="XBB1434" s="347"/>
      <c r="XBC1434" s="347"/>
      <c r="XBD1434" s="347"/>
      <c r="XBE1434" s="347"/>
      <c r="XBF1434" s="347"/>
      <c r="XBG1434" s="347"/>
      <c r="XBH1434" s="347"/>
      <c r="XBI1434" s="347"/>
      <c r="XBJ1434" s="347"/>
      <c r="XBK1434" s="347"/>
      <c r="XBL1434" s="347"/>
      <c r="XBM1434" s="347"/>
      <c r="XBN1434" s="347"/>
      <c r="XBO1434" s="347"/>
      <c r="XBP1434" s="347"/>
      <c r="XBQ1434" s="347"/>
      <c r="XBR1434" s="347"/>
      <c r="XBS1434" s="347"/>
      <c r="XBT1434" s="347"/>
      <c r="XBU1434" s="347"/>
      <c r="XBV1434" s="347"/>
      <c r="XBW1434" s="347"/>
      <c r="XBX1434" s="347"/>
      <c r="XBY1434" s="347"/>
      <c r="XBZ1434" s="347"/>
      <c r="XCA1434" s="347"/>
      <c r="XCB1434" s="347"/>
      <c r="XCC1434" s="347"/>
      <c r="XCD1434" s="347"/>
      <c r="XCE1434" s="347"/>
      <c r="XCF1434" s="347"/>
      <c r="XCG1434" s="347"/>
      <c r="XCH1434" s="347"/>
      <c r="XCI1434" s="347"/>
      <c r="XCJ1434" s="347"/>
      <c r="XCK1434" s="347"/>
      <c r="XCL1434" s="347"/>
      <c r="XCM1434" s="347"/>
      <c r="XCN1434" s="347"/>
      <c r="XCO1434" s="347"/>
      <c r="XCP1434" s="347"/>
      <c r="XCQ1434" s="347"/>
      <c r="XCR1434" s="347"/>
      <c r="XCS1434" s="347"/>
      <c r="XCT1434" s="347"/>
      <c r="XCU1434" s="347"/>
      <c r="XCV1434" s="347"/>
      <c r="XCW1434" s="347"/>
      <c r="XCX1434" s="347"/>
      <c r="XCY1434" s="347"/>
      <c r="XCZ1434" s="347"/>
      <c r="XDA1434" s="347"/>
      <c r="XDB1434" s="347"/>
      <c r="XDC1434" s="347"/>
      <c r="XDD1434" s="347"/>
      <c r="XDE1434" s="347"/>
      <c r="XDF1434" s="347"/>
      <c r="XDG1434" s="347"/>
      <c r="XDH1434" s="347"/>
      <c r="XDI1434" s="347"/>
      <c r="XDJ1434" s="347"/>
      <c r="XDK1434" s="347"/>
      <c r="XDL1434" s="347"/>
      <c r="XDM1434" s="347"/>
      <c r="XDN1434" s="347"/>
      <c r="XDO1434" s="347"/>
      <c r="XDP1434" s="347"/>
      <c r="XDQ1434" s="347"/>
      <c r="XDR1434" s="347"/>
      <c r="XDS1434" s="347"/>
      <c r="XDT1434" s="347"/>
      <c r="XDU1434" s="347"/>
      <c r="XDV1434" s="347"/>
      <c r="XDW1434" s="347"/>
      <c r="XDX1434" s="347"/>
      <c r="XDY1434" s="347"/>
      <c r="XDZ1434" s="347"/>
      <c r="XEA1434" s="347"/>
      <c r="XEB1434" s="347"/>
      <c r="XEC1434" s="347"/>
      <c r="XED1434" s="347"/>
      <c r="XEE1434" s="347"/>
      <c r="XEF1434" s="347"/>
      <c r="XEG1434" s="347"/>
      <c r="XEH1434" s="347"/>
      <c r="XEI1434" s="347"/>
      <c r="XEJ1434" s="347"/>
      <c r="XEK1434" s="347"/>
      <c r="XEL1434" s="347"/>
      <c r="XEM1434" s="347"/>
      <c r="XEN1434" s="347"/>
      <c r="XEO1434" s="347"/>
    </row>
    <row r="1435" spans="1:16369" s="356" customFormat="1" ht="15.75" hidden="1" customHeight="1">
      <c r="A1435" s="1162" t="s">
        <v>1733</v>
      </c>
      <c r="B1435" s="1163">
        <v>4</v>
      </c>
      <c r="C1435" s="1164">
        <v>42551</v>
      </c>
      <c r="D1435" s="1164" t="s">
        <v>702</v>
      </c>
      <c r="E1435" s="1164">
        <v>42551</v>
      </c>
      <c r="F1435" s="1166" t="s">
        <v>454</v>
      </c>
      <c r="G1435" s="1222"/>
      <c r="H1435" s="1166" t="s">
        <v>700</v>
      </c>
      <c r="I1435" s="452">
        <v>16410</v>
      </c>
      <c r="J1435" s="452">
        <v>169059.36300000001</v>
      </c>
      <c r="K1435" s="443"/>
      <c r="L1435" s="452"/>
      <c r="M1435" s="98">
        <f t="shared" si="225"/>
        <v>2774264147</v>
      </c>
      <c r="N1435" s="332" t="s">
        <v>285</v>
      </c>
      <c r="O1435" s="332" t="s">
        <v>283</v>
      </c>
      <c r="P1435" s="333"/>
      <c r="Q1435" s="333"/>
      <c r="R1435" s="333"/>
      <c r="S1435" s="333"/>
      <c r="T1435" s="333"/>
      <c r="U1435" s="333"/>
      <c r="V1435" s="333"/>
      <c r="W1435" s="333"/>
      <c r="X1435" s="333"/>
      <c r="Y1435" s="333"/>
      <c r="Z1435" s="333"/>
      <c r="AA1435" s="333"/>
      <c r="AB1435" s="333"/>
      <c r="AC1435" s="333"/>
      <c r="AD1435" s="333"/>
    </row>
    <row r="1436" spans="1:16369" s="356" customFormat="1" ht="15.75" hidden="1" customHeight="1">
      <c r="A1436" s="1162" t="s">
        <v>1733</v>
      </c>
      <c r="B1436" s="1163">
        <v>1</v>
      </c>
      <c r="C1436" s="1164">
        <v>42551</v>
      </c>
      <c r="D1436" s="1164" t="s">
        <v>702</v>
      </c>
      <c r="E1436" s="1164">
        <v>42551</v>
      </c>
      <c r="F1436" s="519" t="s">
        <v>452</v>
      </c>
      <c r="G1436" s="1222"/>
      <c r="H1436" s="1166" t="s">
        <v>700</v>
      </c>
      <c r="I1436" s="452">
        <v>34000</v>
      </c>
      <c r="J1436" s="452">
        <v>183485</v>
      </c>
      <c r="K1436" s="443"/>
      <c r="L1436" s="452"/>
      <c r="M1436" s="98">
        <f t="shared" si="225"/>
        <v>6238490000</v>
      </c>
      <c r="N1436" s="332" t="s">
        <v>285</v>
      </c>
      <c r="O1436" s="332" t="s">
        <v>283</v>
      </c>
      <c r="P1436" s="347"/>
      <c r="Q1436" s="347"/>
      <c r="R1436" s="347"/>
      <c r="S1436" s="347"/>
      <c r="T1436" s="347"/>
      <c r="U1436" s="347"/>
      <c r="V1436" s="347"/>
      <c r="W1436" s="347"/>
      <c r="X1436" s="347"/>
      <c r="Y1436" s="347"/>
      <c r="Z1436" s="347"/>
      <c r="AA1436" s="347"/>
      <c r="AB1436" s="347"/>
      <c r="AC1436" s="347"/>
      <c r="AD1436" s="347"/>
      <c r="AE1436" s="1225"/>
      <c r="AF1436" s="1225"/>
      <c r="AG1436" s="1225"/>
      <c r="AH1436" s="1225"/>
      <c r="AI1436" s="1225"/>
      <c r="AJ1436" s="1225"/>
      <c r="AK1436" s="1225"/>
      <c r="AL1436" s="1225"/>
      <c r="AM1436" s="1225"/>
      <c r="AN1436" s="1225"/>
      <c r="AO1436" s="1225"/>
      <c r="AP1436" s="1225"/>
      <c r="AQ1436" s="1225"/>
      <c r="AR1436" s="1225"/>
      <c r="AS1436" s="1225"/>
      <c r="AT1436" s="1225"/>
      <c r="AU1436" s="1225"/>
      <c r="AV1436" s="1225"/>
      <c r="AW1436" s="1225"/>
      <c r="AX1436" s="1225"/>
      <c r="AY1436" s="1225"/>
      <c r="AZ1436" s="1225"/>
      <c r="BA1436" s="1225"/>
      <c r="BB1436" s="1225"/>
      <c r="BC1436" s="1225"/>
      <c r="BD1436" s="1225"/>
      <c r="BE1436" s="1225"/>
      <c r="BF1436" s="1225"/>
      <c r="BG1436" s="1225"/>
      <c r="BH1436" s="1225"/>
      <c r="BI1436" s="1225"/>
      <c r="BJ1436" s="1225"/>
      <c r="BK1436" s="1225"/>
      <c r="BL1436" s="1225"/>
      <c r="BM1436" s="1225"/>
      <c r="BN1436" s="1225"/>
      <c r="BO1436" s="1225"/>
      <c r="BP1436" s="1225"/>
      <c r="BQ1436" s="1225"/>
      <c r="BR1436" s="1225"/>
      <c r="BS1436" s="1225"/>
      <c r="BT1436" s="1225"/>
      <c r="BU1436" s="1225"/>
      <c r="BV1436" s="1225"/>
      <c r="BW1436" s="1225"/>
      <c r="BX1436" s="1225"/>
      <c r="BY1436" s="1225"/>
      <c r="BZ1436" s="1225"/>
      <c r="CA1436" s="1225"/>
      <c r="CB1436" s="1225"/>
      <c r="CC1436" s="1225"/>
      <c r="CD1436" s="1225"/>
      <c r="CE1436" s="1225"/>
      <c r="CF1436" s="1225"/>
      <c r="CG1436" s="1225"/>
      <c r="CH1436" s="1225"/>
      <c r="CI1436" s="1225"/>
      <c r="CJ1436" s="1225"/>
      <c r="CK1436" s="1225"/>
      <c r="CL1436" s="1225"/>
      <c r="CM1436" s="1225"/>
      <c r="CN1436" s="1225"/>
      <c r="CO1436" s="1225"/>
      <c r="CP1436" s="1225"/>
      <c r="CQ1436" s="1225"/>
      <c r="CR1436" s="1225"/>
      <c r="CS1436" s="1225"/>
      <c r="CT1436" s="1225"/>
      <c r="CU1436" s="1225"/>
      <c r="CV1436" s="1225"/>
      <c r="CW1436" s="1225"/>
      <c r="CX1436" s="1225"/>
      <c r="CY1436" s="1225"/>
      <c r="CZ1436" s="1225"/>
      <c r="DA1436" s="1225"/>
      <c r="DB1436" s="1225"/>
      <c r="DC1436" s="1225"/>
      <c r="DD1436" s="1225"/>
      <c r="DE1436" s="1225"/>
      <c r="DF1436" s="1225"/>
      <c r="DG1436" s="1225"/>
      <c r="DH1436" s="1225"/>
      <c r="DI1436" s="1225"/>
      <c r="DJ1436" s="1225"/>
      <c r="DK1436" s="1225"/>
      <c r="DL1436" s="1225"/>
      <c r="DM1436" s="1225"/>
      <c r="DN1436" s="1225"/>
      <c r="DO1436" s="1225"/>
      <c r="DP1436" s="1225"/>
      <c r="DQ1436" s="1225"/>
      <c r="DR1436" s="1225"/>
      <c r="DS1436" s="1225"/>
      <c r="DT1436" s="1225"/>
      <c r="DU1436" s="1225"/>
      <c r="DV1436" s="1225"/>
      <c r="DW1436" s="1225"/>
      <c r="DX1436" s="1225"/>
      <c r="DY1436" s="1225"/>
      <c r="DZ1436" s="1225"/>
      <c r="EA1436" s="1225"/>
      <c r="EB1436" s="1225"/>
      <c r="EC1436" s="1225"/>
      <c r="ED1436" s="1225"/>
      <c r="EE1436" s="1225"/>
      <c r="EF1436" s="1225"/>
      <c r="EG1436" s="1225"/>
      <c r="EH1436" s="1225"/>
      <c r="EI1436" s="1225"/>
      <c r="EJ1436" s="1225"/>
      <c r="EK1436" s="1225"/>
      <c r="EL1436" s="1225"/>
      <c r="EM1436" s="1225"/>
      <c r="EN1436" s="1225"/>
      <c r="EO1436" s="1225"/>
      <c r="EP1436" s="1225"/>
      <c r="EQ1436" s="1225"/>
      <c r="ER1436" s="1225"/>
      <c r="ES1436" s="1225"/>
      <c r="ET1436" s="1225"/>
      <c r="EU1436" s="1225"/>
      <c r="EV1436" s="1225"/>
      <c r="EW1436" s="1225"/>
      <c r="EX1436" s="1225"/>
      <c r="EY1436" s="1225"/>
      <c r="EZ1436" s="1225"/>
      <c r="FA1436" s="1225"/>
      <c r="FB1436" s="1225"/>
      <c r="FC1436" s="1225"/>
      <c r="FD1436" s="1225"/>
      <c r="FE1436" s="1225"/>
      <c r="FF1436" s="1225"/>
      <c r="FG1436" s="1225"/>
      <c r="FH1436" s="1225"/>
      <c r="FI1436" s="1225"/>
      <c r="FJ1436" s="1225"/>
      <c r="FK1436" s="1225"/>
      <c r="FL1436" s="1225"/>
      <c r="FM1436" s="1225"/>
      <c r="FN1436" s="1225"/>
      <c r="FO1436" s="1225"/>
      <c r="FP1436" s="1225"/>
      <c r="FQ1436" s="1225"/>
      <c r="FR1436" s="1225"/>
      <c r="FS1436" s="1225"/>
      <c r="FT1436" s="1225"/>
      <c r="FU1436" s="1225"/>
      <c r="FV1436" s="1225"/>
      <c r="FW1436" s="1225"/>
      <c r="FX1436" s="1225"/>
      <c r="FY1436" s="1225"/>
      <c r="FZ1436" s="1225"/>
      <c r="GA1436" s="1225"/>
      <c r="GB1436" s="1225"/>
      <c r="GC1436" s="1225"/>
      <c r="GD1436" s="1225"/>
      <c r="GE1436" s="1225"/>
      <c r="GF1436" s="1225"/>
      <c r="GG1436" s="1225"/>
      <c r="GH1436" s="1225"/>
      <c r="GI1436" s="1225"/>
      <c r="GJ1436" s="1225"/>
      <c r="GK1436" s="1225"/>
      <c r="GL1436" s="1225"/>
      <c r="GM1436" s="1225"/>
      <c r="GN1436" s="1225"/>
      <c r="GO1436" s="1225"/>
      <c r="GP1436" s="1225"/>
      <c r="GQ1436" s="1225"/>
      <c r="GR1436" s="1225"/>
      <c r="GS1436" s="1225"/>
      <c r="GT1436" s="1225"/>
      <c r="GU1436" s="1225"/>
      <c r="GV1436" s="1225"/>
      <c r="GW1436" s="1225"/>
      <c r="GX1436" s="1225"/>
      <c r="GY1436" s="1225"/>
      <c r="GZ1436" s="1225"/>
      <c r="HA1436" s="1225"/>
      <c r="HB1436" s="1225"/>
      <c r="HC1436" s="1225"/>
      <c r="HD1436" s="1225"/>
      <c r="HE1436" s="1225"/>
      <c r="HF1436" s="1225"/>
      <c r="HG1436" s="1225"/>
      <c r="HH1436" s="1225"/>
      <c r="HI1436" s="1225"/>
      <c r="HJ1436" s="1225"/>
      <c r="HK1436" s="1225"/>
      <c r="HL1436" s="1225"/>
      <c r="HM1436" s="1225"/>
      <c r="HN1436" s="1225"/>
      <c r="HO1436" s="1225"/>
      <c r="HP1436" s="1225"/>
      <c r="HQ1436" s="1225"/>
      <c r="HR1436" s="1225"/>
      <c r="HS1436" s="1225"/>
      <c r="HT1436" s="1225"/>
      <c r="HU1436" s="1225"/>
      <c r="HV1436" s="1225"/>
      <c r="HW1436" s="1225"/>
      <c r="HX1436" s="1225"/>
      <c r="HY1436" s="1225"/>
      <c r="HZ1436" s="1225"/>
      <c r="IA1436" s="1225"/>
      <c r="IB1436" s="1225"/>
      <c r="IC1436" s="1225"/>
      <c r="ID1436" s="1225"/>
      <c r="IE1436" s="1225"/>
      <c r="IF1436" s="1225"/>
      <c r="IG1436" s="1225"/>
      <c r="IH1436" s="1225"/>
      <c r="II1436" s="1225"/>
      <c r="IJ1436" s="1225"/>
      <c r="IK1436" s="1225"/>
      <c r="IL1436" s="1225"/>
      <c r="IM1436" s="1225"/>
      <c r="IN1436" s="1225"/>
      <c r="IO1436" s="1225"/>
      <c r="IP1436" s="1225"/>
      <c r="IQ1436" s="1225"/>
      <c r="IR1436" s="1225"/>
      <c r="IS1436" s="1225"/>
      <c r="IT1436" s="1225"/>
      <c r="IU1436" s="1225"/>
      <c r="IV1436" s="1225"/>
      <c r="IW1436" s="1225"/>
      <c r="IX1436" s="1225"/>
      <c r="IY1436" s="1225"/>
      <c r="IZ1436" s="1225"/>
      <c r="JA1436" s="1225"/>
      <c r="JB1436" s="1225"/>
      <c r="JC1436" s="1225"/>
      <c r="JD1436" s="1225"/>
      <c r="JE1436" s="1225"/>
      <c r="JF1436" s="1225"/>
      <c r="JG1436" s="1225"/>
      <c r="JH1436" s="1225"/>
      <c r="JI1436" s="1225"/>
      <c r="JJ1436" s="1225"/>
      <c r="JK1436" s="1225"/>
      <c r="JL1436" s="1225"/>
      <c r="JM1436" s="1225"/>
      <c r="JN1436" s="1225"/>
      <c r="JO1436" s="1225"/>
      <c r="JP1436" s="1225"/>
      <c r="JQ1436" s="1225"/>
      <c r="JR1436" s="1225"/>
      <c r="JS1436" s="1225"/>
      <c r="JT1436" s="1225"/>
      <c r="JU1436" s="1225"/>
      <c r="JV1436" s="1225"/>
      <c r="JW1436" s="1225"/>
      <c r="JX1436" s="1225"/>
      <c r="JY1436" s="1225"/>
      <c r="JZ1436" s="1225"/>
      <c r="KA1436" s="1225"/>
      <c r="KB1436" s="1225"/>
      <c r="KC1436" s="1225"/>
      <c r="KD1436" s="1225"/>
      <c r="KE1436" s="1225"/>
      <c r="KF1436" s="1225"/>
      <c r="KG1436" s="1225"/>
      <c r="KH1436" s="1225"/>
      <c r="KI1436" s="1225"/>
      <c r="KJ1436" s="1225"/>
      <c r="KK1436" s="1225"/>
      <c r="KL1436" s="1225"/>
      <c r="KM1436" s="1225"/>
      <c r="KN1436" s="1225"/>
      <c r="KO1436" s="1225"/>
      <c r="KP1436" s="1225"/>
      <c r="KQ1436" s="1225"/>
      <c r="KR1436" s="1225"/>
      <c r="KS1436" s="1225"/>
      <c r="KT1436" s="1225"/>
      <c r="KU1436" s="1225"/>
      <c r="KV1436" s="1225"/>
      <c r="KW1436" s="1225"/>
      <c r="KX1436" s="1225"/>
      <c r="KY1436" s="1225"/>
      <c r="KZ1436" s="1225"/>
      <c r="LA1436" s="1225"/>
      <c r="LB1436" s="1225"/>
      <c r="LC1436" s="1225"/>
      <c r="LD1436" s="1225"/>
      <c r="LE1436" s="1225"/>
      <c r="LF1436" s="1225"/>
      <c r="LG1436" s="1225"/>
      <c r="LH1436" s="1225"/>
      <c r="LI1436" s="1225"/>
      <c r="LJ1436" s="1225"/>
      <c r="LK1436" s="1225"/>
      <c r="LL1436" s="1225"/>
      <c r="LM1436" s="1225"/>
      <c r="LN1436" s="1225"/>
      <c r="LO1436" s="1225"/>
      <c r="LP1436" s="1225"/>
      <c r="LQ1436" s="1225"/>
      <c r="LR1436" s="1225"/>
      <c r="LS1436" s="1225"/>
      <c r="LT1436" s="1225"/>
      <c r="LU1436" s="1225"/>
      <c r="LV1436" s="1225"/>
      <c r="LW1436" s="1225"/>
      <c r="LX1436" s="1225"/>
      <c r="LY1436" s="1225"/>
      <c r="LZ1436" s="1225"/>
      <c r="MA1436" s="1225"/>
      <c r="MB1436" s="1225"/>
      <c r="MC1436" s="1225"/>
      <c r="MD1436" s="1225"/>
      <c r="ME1436" s="1225"/>
      <c r="MF1436" s="1225"/>
      <c r="MG1436" s="1225"/>
      <c r="MH1436" s="1225"/>
      <c r="MI1436" s="1225"/>
      <c r="MJ1436" s="1225"/>
      <c r="MK1436" s="1225"/>
      <c r="ML1436" s="1225"/>
      <c r="MM1436" s="1225"/>
      <c r="MN1436" s="1225"/>
      <c r="MO1436" s="1225"/>
      <c r="MP1436" s="1225"/>
      <c r="MQ1436" s="1225"/>
      <c r="MR1436" s="1225"/>
      <c r="MS1436" s="1225"/>
      <c r="MT1436" s="1225"/>
      <c r="MU1436" s="1225"/>
      <c r="MV1436" s="1225"/>
      <c r="MW1436" s="1225"/>
      <c r="MX1436" s="1225"/>
      <c r="MY1436" s="1225"/>
      <c r="MZ1436" s="1225"/>
      <c r="NA1436" s="1225"/>
      <c r="NB1436" s="1225"/>
      <c r="NC1436" s="1225"/>
      <c r="ND1436" s="1225"/>
      <c r="NE1436" s="1225"/>
      <c r="NF1436" s="1225"/>
      <c r="NG1436" s="1225"/>
      <c r="NH1436" s="1225"/>
      <c r="NI1436" s="1225"/>
      <c r="NJ1436" s="1225"/>
      <c r="NK1436" s="1225"/>
      <c r="NL1436" s="1225"/>
      <c r="NM1436" s="1225"/>
      <c r="NN1436" s="1225"/>
      <c r="NO1436" s="1225"/>
      <c r="NP1436" s="1225"/>
      <c r="NQ1436" s="1225"/>
      <c r="NR1436" s="1225"/>
      <c r="NS1436" s="1225"/>
      <c r="NT1436" s="1225"/>
      <c r="NU1436" s="1225"/>
      <c r="NV1436" s="1225"/>
      <c r="NW1436" s="1225"/>
      <c r="NX1436" s="1225"/>
      <c r="NY1436" s="1225"/>
      <c r="NZ1436" s="1225"/>
      <c r="OA1436" s="1225"/>
      <c r="OB1436" s="1225"/>
      <c r="OC1436" s="1225"/>
      <c r="OD1436" s="1225"/>
      <c r="OE1436" s="1225"/>
      <c r="OF1436" s="1225"/>
      <c r="OG1436" s="1225"/>
      <c r="OH1436" s="1225"/>
      <c r="OI1436" s="1225"/>
      <c r="OJ1436" s="1225"/>
      <c r="OK1436" s="1225"/>
      <c r="OL1436" s="1225"/>
      <c r="OM1436" s="1225"/>
      <c r="ON1436" s="1225"/>
      <c r="OO1436" s="1225"/>
      <c r="OP1436" s="1225"/>
      <c r="OQ1436" s="1225"/>
      <c r="OR1436" s="1225"/>
      <c r="OS1436" s="1225"/>
      <c r="OT1436" s="1225"/>
      <c r="OU1436" s="1225"/>
      <c r="OV1436" s="1225"/>
      <c r="OW1436" s="1225"/>
      <c r="OX1436" s="1225"/>
      <c r="OY1436" s="1225"/>
      <c r="OZ1436" s="1225"/>
      <c r="PA1436" s="1225"/>
      <c r="PB1436" s="1225"/>
      <c r="PC1436" s="1225"/>
      <c r="PD1436" s="1225"/>
      <c r="PE1436" s="1225"/>
      <c r="PF1436" s="1225"/>
      <c r="PG1436" s="1225"/>
      <c r="PH1436" s="1225"/>
      <c r="PI1436" s="1225"/>
      <c r="PJ1436" s="1225"/>
      <c r="PK1436" s="1225"/>
      <c r="PL1436" s="1225"/>
      <c r="PM1436" s="1225"/>
      <c r="PN1436" s="1225"/>
      <c r="PO1436" s="1225"/>
      <c r="PP1436" s="1225"/>
      <c r="PQ1436" s="1225"/>
      <c r="PR1436" s="1225"/>
      <c r="PS1436" s="1225"/>
      <c r="PT1436" s="1225"/>
      <c r="PU1436" s="1225"/>
      <c r="PV1436" s="1225"/>
      <c r="PW1436" s="1225"/>
      <c r="PX1436" s="1225"/>
      <c r="PY1436" s="1225"/>
      <c r="PZ1436" s="1225"/>
      <c r="QA1436" s="1225"/>
      <c r="QB1436" s="1225"/>
      <c r="QC1436" s="1225"/>
      <c r="QD1436" s="1225"/>
      <c r="QE1436" s="1225"/>
      <c r="QF1436" s="1225"/>
      <c r="QG1436" s="1225"/>
      <c r="QH1436" s="1225"/>
      <c r="QI1436" s="1225"/>
      <c r="QJ1436" s="1225"/>
      <c r="QK1436" s="1225"/>
      <c r="QL1436" s="1225"/>
      <c r="QM1436" s="1225"/>
      <c r="QN1436" s="1225"/>
      <c r="QO1436" s="1225"/>
      <c r="QP1436" s="1225"/>
      <c r="QQ1436" s="1225"/>
      <c r="QR1436" s="1225"/>
      <c r="QS1436" s="1225"/>
      <c r="QT1436" s="1225"/>
      <c r="QU1436" s="1225"/>
      <c r="QV1436" s="1225"/>
      <c r="QW1436" s="1225"/>
      <c r="QX1436" s="1225"/>
      <c r="QY1436" s="1225"/>
      <c r="QZ1436" s="1225"/>
      <c r="RA1436" s="1225"/>
      <c r="RB1436" s="1225"/>
      <c r="RC1436" s="1225"/>
      <c r="RD1436" s="1225"/>
      <c r="RE1436" s="1225"/>
      <c r="RF1436" s="1225"/>
      <c r="RG1436" s="1225"/>
      <c r="RH1436" s="1225"/>
      <c r="RI1436" s="1225"/>
      <c r="RJ1436" s="1225"/>
      <c r="RK1436" s="1225"/>
      <c r="RL1436" s="1225"/>
      <c r="RM1436" s="1225"/>
      <c r="RN1436" s="1225"/>
      <c r="RO1436" s="1225"/>
      <c r="RP1436" s="1225"/>
      <c r="RQ1436" s="1225"/>
      <c r="RR1436" s="1225"/>
      <c r="RS1436" s="1225"/>
      <c r="RT1436" s="1225"/>
      <c r="RU1436" s="1225"/>
      <c r="RV1436" s="1225"/>
      <c r="RW1436" s="1225"/>
      <c r="RX1436" s="1225"/>
      <c r="RY1436" s="1225"/>
      <c r="RZ1436" s="1225"/>
      <c r="SA1436" s="1225"/>
      <c r="SB1436" s="1225"/>
      <c r="SC1436" s="1225"/>
      <c r="SD1436" s="1225"/>
      <c r="SE1436" s="1225"/>
      <c r="SF1436" s="1225"/>
      <c r="SG1436" s="1225"/>
      <c r="SH1436" s="1225"/>
      <c r="SI1436" s="1225"/>
      <c r="SJ1436" s="1225"/>
      <c r="SK1436" s="1225"/>
      <c r="SL1436" s="1225"/>
      <c r="SM1436" s="1225"/>
      <c r="SN1436" s="1225"/>
      <c r="SO1436" s="1225"/>
      <c r="SP1436" s="1225"/>
      <c r="SQ1436" s="1225"/>
      <c r="SR1436" s="1225"/>
      <c r="SS1436" s="1225"/>
      <c r="ST1436" s="1225"/>
      <c r="SU1436" s="1225"/>
      <c r="SV1436" s="1225"/>
      <c r="SW1436" s="1225"/>
      <c r="SX1436" s="1225"/>
      <c r="SY1436" s="1225"/>
      <c r="SZ1436" s="1225"/>
      <c r="TA1436" s="1225"/>
      <c r="TB1436" s="1225"/>
      <c r="TC1436" s="1225"/>
      <c r="TD1436" s="1225"/>
      <c r="TE1436" s="1225"/>
      <c r="TF1436" s="1225"/>
      <c r="TG1436" s="1225"/>
      <c r="TH1436" s="1225"/>
      <c r="TI1436" s="1225"/>
      <c r="TJ1436" s="1225"/>
      <c r="TK1436" s="1225"/>
      <c r="TL1436" s="1225"/>
      <c r="TM1436" s="1225"/>
      <c r="TN1436" s="1225"/>
      <c r="TO1436" s="1225"/>
      <c r="TP1436" s="1225"/>
      <c r="TQ1436" s="1225"/>
      <c r="TR1436" s="1225"/>
      <c r="TS1436" s="1225"/>
      <c r="TT1436" s="1225"/>
      <c r="TU1436" s="1225"/>
      <c r="TV1436" s="1225"/>
      <c r="TW1436" s="1225"/>
      <c r="TX1436" s="1225"/>
      <c r="TY1436" s="1225"/>
      <c r="TZ1436" s="1225"/>
      <c r="UA1436" s="1225"/>
      <c r="UB1436" s="1225"/>
      <c r="UC1436" s="1225"/>
      <c r="UD1436" s="1225"/>
      <c r="UE1436" s="1225"/>
      <c r="UF1436" s="1225"/>
      <c r="UG1436" s="1225"/>
      <c r="UH1436" s="1225"/>
      <c r="UI1436" s="1225"/>
      <c r="UJ1436" s="1225"/>
      <c r="UK1436" s="1225"/>
      <c r="UL1436" s="1225"/>
      <c r="UM1436" s="1225"/>
      <c r="UN1436" s="1225"/>
      <c r="UO1436" s="1225"/>
      <c r="UP1436" s="1225"/>
      <c r="UQ1436" s="1225"/>
      <c r="UR1436" s="1225"/>
      <c r="US1436" s="1225"/>
      <c r="UT1436" s="1225"/>
      <c r="UU1436" s="1225"/>
      <c r="UV1436" s="1225"/>
      <c r="UW1436" s="1225"/>
      <c r="UX1436" s="1225"/>
      <c r="UY1436" s="1225"/>
      <c r="UZ1436" s="1225"/>
      <c r="VA1436" s="1225"/>
      <c r="VB1436" s="1225"/>
      <c r="VC1436" s="1225"/>
      <c r="VD1436" s="1225"/>
      <c r="VE1436" s="1225"/>
      <c r="VF1436" s="1225"/>
      <c r="VG1436" s="1225"/>
      <c r="VH1436" s="1225"/>
      <c r="VI1436" s="1225"/>
      <c r="VJ1436" s="1225"/>
      <c r="VK1436" s="1225"/>
      <c r="VL1436" s="1225"/>
      <c r="VM1436" s="1225"/>
      <c r="VN1436" s="1225"/>
      <c r="VO1436" s="1225"/>
      <c r="VP1436" s="1225"/>
      <c r="VQ1436" s="1225"/>
      <c r="VR1436" s="1225"/>
      <c r="VS1436" s="1225"/>
      <c r="VT1436" s="1225"/>
      <c r="VU1436" s="1225"/>
      <c r="VV1436" s="1225"/>
      <c r="VW1436" s="1225"/>
      <c r="VX1436" s="1225"/>
      <c r="VY1436" s="1225"/>
      <c r="VZ1436" s="1225"/>
      <c r="WA1436" s="1225"/>
      <c r="WB1436" s="1225"/>
      <c r="WC1436" s="1225"/>
      <c r="WD1436" s="1225"/>
      <c r="WE1436" s="1225"/>
      <c r="WF1436" s="1225"/>
      <c r="WG1436" s="1225"/>
      <c r="WH1436" s="1225"/>
      <c r="WI1436" s="1225"/>
      <c r="WJ1436" s="1225"/>
      <c r="WK1436" s="1225"/>
      <c r="WL1436" s="1225"/>
      <c r="WM1436" s="1225"/>
      <c r="WN1436" s="1225"/>
      <c r="WO1436" s="1225"/>
      <c r="WP1436" s="1225"/>
      <c r="WQ1436" s="1225"/>
      <c r="WR1436" s="1225"/>
      <c r="WS1436" s="1225"/>
      <c r="WT1436" s="1225"/>
      <c r="WU1436" s="1225"/>
      <c r="WV1436" s="1225"/>
      <c r="WW1436" s="1225"/>
      <c r="WX1436" s="1225"/>
      <c r="WY1436" s="1225"/>
      <c r="WZ1436" s="1225"/>
      <c r="XA1436" s="1225"/>
      <c r="XB1436" s="1225"/>
      <c r="XC1436" s="1225"/>
      <c r="XD1436" s="1225"/>
      <c r="XE1436" s="1225"/>
      <c r="XF1436" s="1225"/>
      <c r="XG1436" s="1225"/>
      <c r="XH1436" s="1225"/>
      <c r="XI1436" s="1225"/>
      <c r="XJ1436" s="1225"/>
      <c r="XK1436" s="1225"/>
      <c r="XL1436" s="1225"/>
      <c r="XM1436" s="1225"/>
      <c r="XN1436" s="1225"/>
      <c r="XO1436" s="1225"/>
      <c r="XP1436" s="1225"/>
      <c r="XQ1436" s="1225"/>
      <c r="XR1436" s="1225"/>
      <c r="XS1436" s="1225"/>
      <c r="XT1436" s="1225"/>
      <c r="XU1436" s="1225"/>
      <c r="XV1436" s="1225"/>
      <c r="XW1436" s="1225"/>
      <c r="XX1436" s="1225"/>
      <c r="XY1436" s="1225"/>
      <c r="XZ1436" s="1225"/>
      <c r="YA1436" s="1225"/>
      <c r="YB1436" s="1225"/>
      <c r="YC1436" s="1225"/>
      <c r="YD1436" s="1225"/>
      <c r="YE1436" s="1225"/>
      <c r="YF1436" s="1225"/>
      <c r="YG1436" s="1225"/>
      <c r="YH1436" s="1225"/>
      <c r="YI1436" s="1225"/>
      <c r="YJ1436" s="1225"/>
      <c r="YK1436" s="1225"/>
      <c r="YL1436" s="1225"/>
      <c r="YM1436" s="1225"/>
      <c r="YN1436" s="1225"/>
      <c r="YO1436" s="1225"/>
      <c r="YP1436" s="1225"/>
      <c r="YQ1436" s="1225"/>
      <c r="YR1436" s="1225"/>
      <c r="YS1436" s="1225"/>
      <c r="YT1436" s="1225"/>
      <c r="YU1436" s="1225"/>
      <c r="YV1436" s="1225"/>
      <c r="YW1436" s="1225"/>
      <c r="YX1436" s="1225"/>
      <c r="YY1436" s="1225"/>
      <c r="YZ1436" s="1225"/>
      <c r="ZA1436" s="1225"/>
      <c r="ZB1436" s="1225"/>
      <c r="ZC1436" s="1225"/>
      <c r="ZD1436" s="1225"/>
      <c r="ZE1436" s="1225"/>
      <c r="ZF1436" s="1225"/>
      <c r="ZG1436" s="1225"/>
      <c r="ZH1436" s="1225"/>
      <c r="ZI1436" s="1225"/>
      <c r="ZJ1436" s="1225"/>
      <c r="ZK1436" s="1225"/>
      <c r="ZL1436" s="1225"/>
      <c r="ZM1436" s="1225"/>
      <c r="ZN1436" s="1225"/>
      <c r="ZO1436" s="1225"/>
      <c r="ZP1436" s="1225"/>
      <c r="ZQ1436" s="1225"/>
      <c r="ZR1436" s="1225"/>
      <c r="ZS1436" s="1225"/>
      <c r="ZT1436" s="1225"/>
      <c r="ZU1436" s="1225"/>
      <c r="ZV1436" s="1225"/>
      <c r="ZW1436" s="1225"/>
      <c r="ZX1436" s="1225"/>
      <c r="ZY1436" s="1225"/>
      <c r="ZZ1436" s="1225"/>
      <c r="AAA1436" s="1225"/>
      <c r="AAB1436" s="1225"/>
      <c r="AAC1436" s="1225"/>
      <c r="AAD1436" s="1225"/>
      <c r="AAE1436" s="1225"/>
      <c r="AAF1436" s="1225"/>
      <c r="AAG1436" s="1225"/>
      <c r="AAH1436" s="1225"/>
      <c r="AAI1436" s="1225"/>
      <c r="AAJ1436" s="1225"/>
      <c r="AAK1436" s="1225"/>
      <c r="AAL1436" s="1225"/>
      <c r="AAM1436" s="1225"/>
      <c r="AAN1436" s="1225"/>
      <c r="AAO1436" s="1225"/>
      <c r="AAP1436" s="1225"/>
      <c r="AAQ1436" s="1225"/>
      <c r="AAR1436" s="1225"/>
      <c r="AAS1436" s="1225"/>
      <c r="AAT1436" s="1225"/>
      <c r="AAU1436" s="1225"/>
      <c r="AAV1436" s="1225"/>
      <c r="AAW1436" s="1225"/>
      <c r="AAX1436" s="1225"/>
      <c r="AAY1436" s="1225"/>
      <c r="AAZ1436" s="1225"/>
      <c r="ABA1436" s="1225"/>
      <c r="ABB1436" s="1225"/>
      <c r="ABC1436" s="1225"/>
      <c r="ABD1436" s="1225"/>
      <c r="ABE1436" s="1225"/>
      <c r="ABF1436" s="1225"/>
      <c r="ABG1436" s="1225"/>
      <c r="ABH1436" s="1225"/>
      <c r="ABI1436" s="1225"/>
      <c r="ABJ1436" s="1225"/>
      <c r="ABK1436" s="1225"/>
      <c r="ABL1436" s="1225"/>
      <c r="ABM1436" s="1225"/>
      <c r="ABN1436" s="1225"/>
      <c r="ABO1436" s="1225"/>
      <c r="ABP1436" s="1225"/>
      <c r="ABQ1436" s="1225"/>
      <c r="ABR1436" s="1225"/>
      <c r="ABS1436" s="1225"/>
      <c r="ABT1436" s="1225"/>
      <c r="ABU1436" s="1225"/>
      <c r="ABV1436" s="1225"/>
      <c r="ABW1436" s="1225"/>
      <c r="ABX1436" s="1225"/>
      <c r="ABY1436" s="1225"/>
      <c r="ABZ1436" s="1225"/>
      <c r="ACA1436" s="1225"/>
      <c r="ACB1436" s="1225"/>
      <c r="ACC1436" s="1225"/>
      <c r="ACD1436" s="1225"/>
      <c r="ACE1436" s="1225"/>
      <c r="ACF1436" s="1225"/>
      <c r="ACG1436" s="1225"/>
      <c r="ACH1436" s="1225"/>
      <c r="ACI1436" s="1225"/>
      <c r="ACJ1436" s="1225"/>
      <c r="ACK1436" s="1225"/>
      <c r="ACL1436" s="1225"/>
      <c r="ACM1436" s="1225"/>
      <c r="ACN1436" s="1225"/>
      <c r="ACO1436" s="1225"/>
      <c r="ACP1436" s="1225"/>
      <c r="ACQ1436" s="1225"/>
      <c r="ACR1436" s="1225"/>
      <c r="ACS1436" s="1225"/>
      <c r="ACT1436" s="1225"/>
      <c r="ACU1436" s="1225"/>
      <c r="ACV1436" s="1225"/>
      <c r="ACW1436" s="1225"/>
      <c r="ACX1436" s="1225"/>
      <c r="ACY1436" s="1225"/>
      <c r="ACZ1436" s="1225"/>
      <c r="ADA1436" s="1225"/>
      <c r="ADB1436" s="1225"/>
      <c r="ADC1436" s="1225"/>
      <c r="ADD1436" s="1225"/>
      <c r="ADE1436" s="1225"/>
      <c r="ADF1436" s="1225"/>
      <c r="ADG1436" s="1225"/>
      <c r="ADH1436" s="1225"/>
      <c r="ADI1436" s="1225"/>
      <c r="ADJ1436" s="1225"/>
      <c r="ADK1436" s="1225"/>
      <c r="ADL1436" s="1225"/>
      <c r="ADM1436" s="1225"/>
      <c r="ADN1436" s="1225"/>
      <c r="ADO1436" s="1225"/>
      <c r="ADP1436" s="1225"/>
      <c r="ADQ1436" s="1225"/>
      <c r="ADR1436" s="1225"/>
      <c r="ADS1436" s="1225"/>
      <c r="ADT1436" s="1225"/>
      <c r="ADU1436" s="1225"/>
      <c r="ADV1436" s="1225"/>
      <c r="ADW1436" s="1225"/>
      <c r="ADX1436" s="1225"/>
      <c r="ADY1436" s="1225"/>
      <c r="ADZ1436" s="1225"/>
      <c r="AEA1436" s="1225"/>
      <c r="AEB1436" s="1225"/>
      <c r="AEC1436" s="1225"/>
      <c r="AED1436" s="1225"/>
      <c r="AEE1436" s="1225"/>
      <c r="AEF1436" s="1225"/>
      <c r="AEG1436" s="1225"/>
      <c r="AEH1436" s="1225"/>
      <c r="AEI1436" s="1225"/>
      <c r="AEJ1436" s="1225"/>
      <c r="AEK1436" s="1225"/>
      <c r="AEL1436" s="1225"/>
      <c r="AEM1436" s="1225"/>
      <c r="AEN1436" s="1225"/>
      <c r="AEO1436" s="1225"/>
      <c r="AEP1436" s="1225"/>
      <c r="AEQ1436" s="1225"/>
      <c r="AER1436" s="1225"/>
      <c r="AES1436" s="1225"/>
      <c r="AET1436" s="1225"/>
      <c r="AEU1436" s="1225"/>
      <c r="AEV1436" s="1225"/>
      <c r="AEW1436" s="1225"/>
      <c r="AEX1436" s="1225"/>
      <c r="AEY1436" s="1225"/>
      <c r="AEZ1436" s="1225"/>
      <c r="AFA1436" s="1225"/>
      <c r="AFB1436" s="1225"/>
      <c r="AFC1436" s="1225"/>
      <c r="AFD1436" s="1225"/>
      <c r="AFE1436" s="1225"/>
      <c r="AFF1436" s="1225"/>
      <c r="AFG1436" s="1225"/>
      <c r="AFH1436" s="1225"/>
      <c r="AFI1436" s="1225"/>
      <c r="AFJ1436" s="1225"/>
      <c r="AFK1436" s="1225"/>
      <c r="AFL1436" s="1225"/>
      <c r="AFM1436" s="1225"/>
      <c r="AFN1436" s="1225"/>
      <c r="AFO1436" s="1225"/>
      <c r="AFP1436" s="1225"/>
      <c r="AFQ1436" s="1225"/>
      <c r="AFR1436" s="1225"/>
      <c r="AFS1436" s="1225"/>
      <c r="AFT1436" s="1225"/>
      <c r="AFU1436" s="1225"/>
      <c r="AFV1436" s="1225"/>
      <c r="AFW1436" s="1225"/>
      <c r="AFX1436" s="1225"/>
      <c r="AFY1436" s="1225"/>
      <c r="AFZ1436" s="1225"/>
      <c r="AGA1436" s="1225"/>
      <c r="AGB1436" s="1225"/>
      <c r="AGC1436" s="1225"/>
      <c r="AGD1436" s="1225"/>
      <c r="AGE1436" s="1225"/>
      <c r="AGF1436" s="1225"/>
      <c r="AGG1436" s="1225"/>
      <c r="AGH1436" s="1225"/>
      <c r="AGI1436" s="1225"/>
      <c r="AGJ1436" s="1225"/>
      <c r="AGK1436" s="1225"/>
      <c r="AGL1436" s="1225"/>
      <c r="AGM1436" s="1225"/>
      <c r="AGN1436" s="1225"/>
      <c r="AGO1436" s="1225"/>
      <c r="AGP1436" s="1225"/>
      <c r="AGQ1436" s="1225"/>
      <c r="AGR1436" s="1225"/>
      <c r="AGS1436" s="1225"/>
      <c r="AGT1436" s="1225"/>
      <c r="AGU1436" s="1225"/>
      <c r="AGV1436" s="1225"/>
      <c r="AGW1436" s="1225"/>
      <c r="AGX1436" s="1225"/>
      <c r="AGY1436" s="1225"/>
      <c r="AGZ1436" s="1225"/>
      <c r="AHA1436" s="1225"/>
      <c r="AHB1436" s="1225"/>
      <c r="AHC1436" s="1225"/>
      <c r="AHD1436" s="1225"/>
      <c r="AHE1436" s="1225"/>
      <c r="AHF1436" s="1225"/>
      <c r="AHG1436" s="1225"/>
      <c r="AHH1436" s="1225"/>
      <c r="AHI1436" s="1225"/>
      <c r="AHJ1436" s="1225"/>
      <c r="AHK1436" s="1225"/>
      <c r="AHL1436" s="1225"/>
      <c r="AHM1436" s="1225"/>
      <c r="AHN1436" s="1225"/>
      <c r="AHO1436" s="1225"/>
      <c r="AHP1436" s="1225"/>
      <c r="AHQ1436" s="1225"/>
      <c r="AHR1436" s="1225"/>
      <c r="AHS1436" s="1225"/>
      <c r="AHT1436" s="1225"/>
      <c r="AHU1436" s="1225"/>
      <c r="AHV1436" s="1225"/>
      <c r="AHW1436" s="1225"/>
      <c r="AHX1436" s="1225"/>
      <c r="AHY1436" s="1225"/>
      <c r="AHZ1436" s="1225"/>
      <c r="AIA1436" s="1225"/>
      <c r="AIB1436" s="1225"/>
      <c r="AIC1436" s="1225"/>
      <c r="AID1436" s="1225"/>
      <c r="AIE1436" s="1225"/>
      <c r="AIF1436" s="1225"/>
      <c r="AIG1436" s="1225"/>
      <c r="AIH1436" s="1225"/>
      <c r="AII1436" s="1225"/>
      <c r="AIJ1436" s="1225"/>
      <c r="AIK1436" s="1225"/>
      <c r="AIL1436" s="1225"/>
      <c r="AIM1436" s="1225"/>
      <c r="AIN1436" s="1225"/>
      <c r="AIO1436" s="1225"/>
      <c r="AIP1436" s="1225"/>
      <c r="AIQ1436" s="1225"/>
      <c r="AIR1436" s="1225"/>
      <c r="AIS1436" s="1225"/>
      <c r="AIT1436" s="1225"/>
      <c r="AIU1436" s="1225"/>
      <c r="AIV1436" s="1225"/>
      <c r="AIW1436" s="1225"/>
      <c r="AIX1436" s="1225"/>
      <c r="AIY1436" s="1225"/>
      <c r="AIZ1436" s="1225"/>
      <c r="AJA1436" s="1225"/>
      <c r="AJB1436" s="1225"/>
      <c r="AJC1436" s="1225"/>
      <c r="AJD1436" s="1225"/>
      <c r="AJE1436" s="1225"/>
      <c r="AJF1436" s="1225"/>
      <c r="AJG1436" s="1225"/>
      <c r="AJH1436" s="1225"/>
      <c r="AJI1436" s="1225"/>
      <c r="AJJ1436" s="1225"/>
      <c r="AJK1436" s="1225"/>
      <c r="AJL1436" s="1225"/>
      <c r="AJM1436" s="1225"/>
      <c r="AJN1436" s="1225"/>
      <c r="AJO1436" s="1225"/>
      <c r="AJP1436" s="1225"/>
      <c r="AJQ1436" s="1225"/>
      <c r="AJR1436" s="1225"/>
      <c r="AJS1436" s="1225"/>
      <c r="AJT1436" s="1225"/>
      <c r="AJU1436" s="1225"/>
      <c r="AJV1436" s="1225"/>
      <c r="AJW1436" s="1225"/>
      <c r="AJX1436" s="1225"/>
      <c r="AJY1436" s="1225"/>
      <c r="AJZ1436" s="1225"/>
      <c r="AKA1436" s="1225"/>
      <c r="AKB1436" s="1225"/>
      <c r="AKC1436" s="1225"/>
      <c r="AKD1436" s="1225"/>
      <c r="AKE1436" s="1225"/>
      <c r="AKF1436" s="1225"/>
      <c r="AKG1436" s="1225"/>
      <c r="AKH1436" s="1225"/>
      <c r="AKI1436" s="1225"/>
      <c r="AKJ1436" s="1225"/>
      <c r="AKK1436" s="1225"/>
      <c r="AKL1436" s="1225"/>
      <c r="AKM1436" s="1225"/>
      <c r="AKN1436" s="1225"/>
      <c r="AKO1436" s="1225"/>
      <c r="AKP1436" s="1225"/>
      <c r="AKQ1436" s="1225"/>
      <c r="AKR1436" s="1225"/>
      <c r="AKS1436" s="1225"/>
      <c r="AKT1436" s="1225"/>
      <c r="AKU1436" s="1225"/>
      <c r="AKV1436" s="1225"/>
      <c r="AKW1436" s="1225"/>
      <c r="AKX1436" s="1225"/>
      <c r="AKY1436" s="1225"/>
      <c r="AKZ1436" s="1225"/>
      <c r="ALA1436" s="1225"/>
      <c r="ALB1436" s="1225"/>
      <c r="ALC1436" s="1225"/>
      <c r="ALD1436" s="1225"/>
      <c r="ALE1436" s="1225"/>
      <c r="ALF1436" s="1225"/>
      <c r="ALG1436" s="1225"/>
      <c r="ALH1436" s="1225"/>
      <c r="ALI1436" s="1225"/>
      <c r="ALJ1436" s="1225"/>
      <c r="ALK1436" s="1225"/>
      <c r="ALL1436" s="1225"/>
      <c r="ALM1436" s="1225"/>
      <c r="ALN1436" s="1225"/>
      <c r="ALO1436" s="1225"/>
      <c r="ALP1436" s="1225"/>
      <c r="ALQ1436" s="1225"/>
      <c r="ALR1436" s="1225"/>
      <c r="ALS1436" s="1225"/>
      <c r="ALT1436" s="1225"/>
      <c r="ALU1436" s="1225"/>
      <c r="ALV1436" s="1225"/>
      <c r="ALW1436" s="1225"/>
      <c r="ALX1436" s="1225"/>
      <c r="ALY1436" s="1225"/>
      <c r="ALZ1436" s="1225"/>
      <c r="AMA1436" s="1225"/>
      <c r="AMB1436" s="1225"/>
      <c r="AMC1436" s="1225"/>
      <c r="AMD1436" s="1225"/>
      <c r="AME1436" s="1225"/>
      <c r="AMF1436" s="1225"/>
      <c r="AMG1436" s="1225"/>
      <c r="AMH1436" s="1225"/>
      <c r="AMI1436" s="1225"/>
      <c r="AMJ1436" s="1225"/>
      <c r="AMK1436" s="1225"/>
      <c r="AML1436" s="1225"/>
      <c r="AMM1436" s="1225"/>
      <c r="AMN1436" s="1225"/>
      <c r="AMO1436" s="1225"/>
      <c r="AMP1436" s="1225"/>
      <c r="AMQ1436" s="1225"/>
      <c r="AMR1436" s="1225"/>
      <c r="AMS1436" s="1225"/>
      <c r="AMT1436" s="1225"/>
      <c r="AMU1436" s="1225"/>
      <c r="AMV1436" s="1225"/>
      <c r="AMW1436" s="1225"/>
      <c r="AMX1436" s="1225"/>
      <c r="AMY1436" s="1225"/>
      <c r="AMZ1436" s="1225"/>
      <c r="ANA1436" s="1225"/>
      <c r="ANB1436" s="1225"/>
      <c r="ANC1436" s="1225"/>
      <c r="AND1436" s="1225"/>
      <c r="ANE1436" s="1225"/>
      <c r="ANF1436" s="1225"/>
      <c r="ANG1436" s="1225"/>
      <c r="ANH1436" s="1225"/>
      <c r="ANI1436" s="1225"/>
      <c r="ANJ1436" s="1225"/>
      <c r="ANK1436" s="1225"/>
      <c r="ANL1436" s="1225"/>
      <c r="ANM1436" s="1225"/>
      <c r="ANN1436" s="1225"/>
      <c r="ANO1436" s="1225"/>
      <c r="ANP1436" s="1225"/>
      <c r="ANQ1436" s="1225"/>
      <c r="ANR1436" s="1225"/>
      <c r="ANS1436" s="1225"/>
      <c r="ANT1436" s="1225"/>
      <c r="ANU1436" s="1225"/>
      <c r="ANV1436" s="1225"/>
      <c r="ANW1436" s="1225"/>
      <c r="ANX1436" s="1225"/>
      <c r="ANY1436" s="1225"/>
      <c r="ANZ1436" s="1225"/>
      <c r="AOA1436" s="1225"/>
      <c r="AOB1436" s="1225"/>
      <c r="AOC1436" s="1225"/>
      <c r="AOD1436" s="1225"/>
      <c r="AOE1436" s="1225"/>
      <c r="AOF1436" s="1225"/>
      <c r="AOG1436" s="1225"/>
      <c r="AOH1436" s="1225"/>
      <c r="AOI1436" s="1225"/>
      <c r="AOJ1436" s="1225"/>
      <c r="AOK1436" s="1225"/>
      <c r="AOL1436" s="1225"/>
      <c r="AOM1436" s="1225"/>
      <c r="AON1436" s="1225"/>
      <c r="AOO1436" s="1225"/>
      <c r="AOP1436" s="1225"/>
      <c r="AOQ1436" s="1225"/>
      <c r="AOR1436" s="1225"/>
      <c r="AOS1436" s="1225"/>
      <c r="AOT1436" s="1225"/>
      <c r="AOU1436" s="1225"/>
      <c r="AOV1436" s="1225"/>
      <c r="AOW1436" s="1225"/>
      <c r="AOX1436" s="1225"/>
      <c r="AOY1436" s="1225"/>
      <c r="AOZ1436" s="1225"/>
      <c r="APA1436" s="1225"/>
      <c r="APB1436" s="1225"/>
      <c r="APC1436" s="1225"/>
      <c r="APD1436" s="1225"/>
      <c r="APE1436" s="1225"/>
      <c r="APF1436" s="1225"/>
      <c r="APG1436" s="1225"/>
      <c r="APH1436" s="1225"/>
      <c r="API1436" s="1225"/>
      <c r="APJ1436" s="1225"/>
      <c r="APK1436" s="1225"/>
      <c r="APL1436" s="1225"/>
      <c r="APM1436" s="1225"/>
      <c r="APN1436" s="1225"/>
      <c r="APO1436" s="1225"/>
      <c r="APP1436" s="1225"/>
      <c r="APQ1436" s="1225"/>
      <c r="APR1436" s="1225"/>
      <c r="APS1436" s="1225"/>
      <c r="APT1436" s="1225"/>
      <c r="APU1436" s="1225"/>
      <c r="APV1436" s="1225"/>
      <c r="APW1436" s="1225"/>
      <c r="APX1436" s="1225"/>
      <c r="APY1436" s="1225"/>
      <c r="APZ1436" s="1225"/>
      <c r="AQA1436" s="1225"/>
      <c r="AQB1436" s="1225"/>
      <c r="AQC1436" s="1225"/>
      <c r="AQD1436" s="1225"/>
      <c r="AQE1436" s="1225"/>
      <c r="AQF1436" s="1225"/>
      <c r="AQG1436" s="1225"/>
      <c r="AQH1436" s="1225"/>
      <c r="AQI1436" s="1225"/>
      <c r="AQJ1436" s="1225"/>
      <c r="AQK1436" s="1225"/>
      <c r="AQL1436" s="1225"/>
      <c r="AQM1436" s="1225"/>
      <c r="AQN1436" s="1225"/>
      <c r="AQO1436" s="1225"/>
      <c r="AQP1436" s="1225"/>
      <c r="AQQ1436" s="1225"/>
      <c r="AQR1436" s="1225"/>
      <c r="AQS1436" s="1225"/>
      <c r="AQT1436" s="1225"/>
      <c r="AQU1436" s="1225"/>
      <c r="AQV1436" s="1225"/>
      <c r="AQW1436" s="1225"/>
      <c r="AQX1436" s="1225"/>
      <c r="AQY1436" s="1225"/>
      <c r="AQZ1436" s="1225"/>
      <c r="ARA1436" s="1225"/>
      <c r="ARB1436" s="1225"/>
      <c r="ARC1436" s="1225"/>
      <c r="ARD1436" s="1225"/>
      <c r="ARE1436" s="1225"/>
      <c r="ARF1436" s="1225"/>
      <c r="ARG1436" s="1225"/>
      <c r="ARH1436" s="1225"/>
      <c r="ARI1436" s="1225"/>
      <c r="ARJ1436" s="1225"/>
      <c r="ARK1436" s="1225"/>
      <c r="ARL1436" s="1225"/>
      <c r="ARM1436" s="1225"/>
      <c r="ARN1436" s="1225"/>
      <c r="ARO1436" s="1225"/>
      <c r="ARP1436" s="1225"/>
      <c r="ARQ1436" s="1225"/>
      <c r="ARR1436" s="1225"/>
      <c r="ARS1436" s="1225"/>
      <c r="ART1436" s="1225"/>
      <c r="ARU1436" s="1225"/>
      <c r="ARV1436" s="1225"/>
      <c r="ARW1436" s="1225"/>
      <c r="ARX1436" s="1225"/>
      <c r="ARY1436" s="1225"/>
      <c r="ARZ1436" s="1225"/>
      <c r="ASA1436" s="1225"/>
      <c r="ASB1436" s="1225"/>
      <c r="ASC1436" s="1225"/>
      <c r="ASD1436" s="1225"/>
      <c r="ASE1436" s="1225"/>
      <c r="ASF1436" s="1225"/>
      <c r="ASG1436" s="1225"/>
      <c r="ASH1436" s="1225"/>
      <c r="ASI1436" s="1225"/>
      <c r="ASJ1436" s="1225"/>
      <c r="ASK1436" s="1225"/>
      <c r="ASL1436" s="1225"/>
      <c r="ASM1436" s="1225"/>
      <c r="ASN1436" s="1225"/>
      <c r="ASO1436" s="1225"/>
      <c r="ASP1436" s="1225"/>
      <c r="ASQ1436" s="1225"/>
      <c r="ASR1436" s="1225"/>
      <c r="ASS1436" s="1225"/>
      <c r="AST1436" s="1225"/>
      <c r="ASU1436" s="1225"/>
      <c r="ASV1436" s="1225"/>
      <c r="ASW1436" s="1225"/>
      <c r="ASX1436" s="1225"/>
      <c r="ASY1436" s="1225"/>
      <c r="ASZ1436" s="1225"/>
      <c r="ATA1436" s="1225"/>
      <c r="ATB1436" s="1225"/>
      <c r="ATC1436" s="1225"/>
      <c r="ATD1436" s="1225"/>
      <c r="ATE1436" s="1225"/>
      <c r="ATF1436" s="1225"/>
      <c r="ATG1436" s="1225"/>
      <c r="ATH1436" s="1225"/>
      <c r="ATI1436" s="1225"/>
      <c r="ATJ1436" s="1225"/>
      <c r="ATK1436" s="1225"/>
      <c r="ATL1436" s="1225"/>
      <c r="ATM1436" s="1225"/>
      <c r="ATN1436" s="1225"/>
      <c r="ATO1436" s="1225"/>
      <c r="ATP1436" s="1225"/>
      <c r="ATQ1436" s="1225"/>
      <c r="ATR1436" s="1225"/>
      <c r="ATS1436" s="1225"/>
      <c r="ATT1436" s="1225"/>
      <c r="ATU1436" s="1225"/>
      <c r="ATV1436" s="1225"/>
      <c r="ATW1436" s="1225"/>
      <c r="ATX1436" s="1225"/>
      <c r="ATY1436" s="1225"/>
      <c r="ATZ1436" s="1225"/>
      <c r="AUA1436" s="1225"/>
      <c r="AUB1436" s="1225"/>
      <c r="AUC1436" s="1225"/>
      <c r="AUD1436" s="1225"/>
      <c r="AUE1436" s="1225"/>
      <c r="AUF1436" s="1225"/>
      <c r="AUG1436" s="1225"/>
      <c r="AUH1436" s="1225"/>
      <c r="AUI1436" s="1225"/>
      <c r="AUJ1436" s="1225"/>
      <c r="AUK1436" s="1225"/>
      <c r="AUL1436" s="1225"/>
      <c r="AUM1436" s="1225"/>
      <c r="AUN1436" s="1225"/>
      <c r="AUO1436" s="1225"/>
      <c r="AUP1436" s="1225"/>
      <c r="AUQ1436" s="1225"/>
      <c r="AUR1436" s="1225"/>
      <c r="AUS1436" s="1225"/>
      <c r="AUT1436" s="1225"/>
      <c r="AUU1436" s="1225"/>
      <c r="AUV1436" s="1225"/>
      <c r="AUW1436" s="1225"/>
      <c r="AUX1436" s="1225"/>
      <c r="AUY1436" s="1225"/>
      <c r="AUZ1436" s="1225"/>
      <c r="AVA1436" s="1225"/>
      <c r="AVB1436" s="1225"/>
      <c r="AVC1436" s="1225"/>
      <c r="AVD1436" s="1225"/>
      <c r="AVE1436" s="1225"/>
      <c r="AVF1436" s="1225"/>
      <c r="AVG1436" s="1225"/>
      <c r="AVH1436" s="1225"/>
      <c r="AVI1436" s="1225"/>
      <c r="AVJ1436" s="1225"/>
      <c r="AVK1436" s="1225"/>
      <c r="AVL1436" s="1225"/>
      <c r="AVM1436" s="1225"/>
      <c r="AVN1436" s="1225"/>
      <c r="AVO1436" s="1225"/>
      <c r="AVP1436" s="1225"/>
      <c r="AVQ1436" s="1225"/>
      <c r="AVR1436" s="1225"/>
      <c r="AVS1436" s="1225"/>
      <c r="AVT1436" s="1225"/>
      <c r="AVU1436" s="1225"/>
      <c r="AVV1436" s="1225"/>
      <c r="AVW1436" s="1225"/>
      <c r="AVX1436" s="1225"/>
      <c r="AVY1436" s="1225"/>
      <c r="AVZ1436" s="1225"/>
      <c r="AWA1436" s="1225"/>
      <c r="AWB1436" s="1225"/>
      <c r="AWC1436" s="1225"/>
      <c r="AWD1436" s="1225"/>
      <c r="AWE1436" s="1225"/>
      <c r="AWF1436" s="1225"/>
      <c r="AWG1436" s="1225"/>
      <c r="AWH1436" s="1225"/>
      <c r="AWI1436" s="1225"/>
      <c r="AWJ1436" s="1225"/>
      <c r="AWK1436" s="1225"/>
      <c r="AWL1436" s="1225"/>
      <c r="AWM1436" s="1225"/>
      <c r="AWN1436" s="1225"/>
      <c r="AWO1436" s="1225"/>
      <c r="AWP1436" s="1225"/>
      <c r="AWQ1436" s="1225"/>
      <c r="AWR1436" s="1225"/>
      <c r="AWS1436" s="1225"/>
      <c r="AWT1436" s="1225"/>
      <c r="AWU1436" s="1225"/>
      <c r="AWV1436" s="1225"/>
      <c r="AWW1436" s="1225"/>
      <c r="AWX1436" s="1225"/>
      <c r="AWY1436" s="1225"/>
      <c r="AWZ1436" s="1225"/>
      <c r="AXA1436" s="1225"/>
      <c r="AXB1436" s="1225"/>
      <c r="AXC1436" s="1225"/>
      <c r="AXD1436" s="1225"/>
      <c r="AXE1436" s="1225"/>
      <c r="AXF1436" s="1225"/>
      <c r="AXG1436" s="1225"/>
      <c r="AXH1436" s="1225"/>
      <c r="AXI1436" s="1225"/>
      <c r="AXJ1436" s="1225"/>
      <c r="AXK1436" s="1225"/>
      <c r="AXL1436" s="1225"/>
      <c r="AXM1436" s="1225"/>
      <c r="AXN1436" s="1225"/>
      <c r="AXO1436" s="1225"/>
      <c r="AXP1436" s="1225"/>
      <c r="AXQ1436" s="1225"/>
      <c r="AXR1436" s="1225"/>
      <c r="AXS1436" s="1225"/>
      <c r="AXT1436" s="1225"/>
      <c r="AXU1436" s="1225"/>
      <c r="AXV1436" s="1225"/>
      <c r="AXW1436" s="1225"/>
      <c r="AXX1436" s="1225"/>
      <c r="AXY1436" s="1225"/>
      <c r="AXZ1436" s="1225"/>
      <c r="AYA1436" s="1225"/>
      <c r="AYB1436" s="1225"/>
      <c r="AYC1436" s="1225"/>
      <c r="AYD1436" s="1225"/>
      <c r="AYE1436" s="1225"/>
      <c r="AYF1436" s="1225"/>
      <c r="AYG1436" s="1225"/>
      <c r="AYH1436" s="1225"/>
      <c r="AYI1436" s="1225"/>
      <c r="AYJ1436" s="1225"/>
      <c r="AYK1436" s="1225"/>
      <c r="AYL1436" s="1225"/>
      <c r="AYM1436" s="1225"/>
      <c r="AYN1436" s="1225"/>
      <c r="AYO1436" s="1225"/>
      <c r="AYP1436" s="1225"/>
      <c r="AYQ1436" s="1225"/>
      <c r="AYR1436" s="1225"/>
      <c r="AYS1436" s="1225"/>
      <c r="AYT1436" s="1225"/>
      <c r="AYU1436" s="1225"/>
      <c r="AYV1436" s="1225"/>
      <c r="AYW1436" s="1225"/>
      <c r="AYX1436" s="1225"/>
      <c r="AYY1436" s="1225"/>
      <c r="AYZ1436" s="1225"/>
      <c r="AZA1436" s="1225"/>
      <c r="AZB1436" s="1225"/>
      <c r="AZC1436" s="1225"/>
      <c r="AZD1436" s="1225"/>
      <c r="AZE1436" s="1225"/>
      <c r="AZF1436" s="1225"/>
      <c r="AZG1436" s="1225"/>
      <c r="AZH1436" s="1225"/>
      <c r="AZI1436" s="1225"/>
      <c r="AZJ1436" s="1225"/>
      <c r="AZK1436" s="1225"/>
      <c r="AZL1436" s="1225"/>
      <c r="AZM1436" s="1225"/>
      <c r="AZN1436" s="1225"/>
      <c r="AZO1436" s="1225"/>
      <c r="AZP1436" s="1225"/>
      <c r="AZQ1436" s="1225"/>
      <c r="AZR1436" s="1225"/>
      <c r="AZS1436" s="1225"/>
      <c r="AZT1436" s="1225"/>
      <c r="AZU1436" s="1225"/>
      <c r="AZV1436" s="1225"/>
      <c r="AZW1436" s="1225"/>
      <c r="AZX1436" s="1225"/>
      <c r="AZY1436" s="1225"/>
      <c r="AZZ1436" s="1225"/>
      <c r="BAA1436" s="1225"/>
      <c r="BAB1436" s="1225"/>
      <c r="BAC1436" s="1225"/>
      <c r="BAD1436" s="1225"/>
      <c r="BAE1436" s="1225"/>
      <c r="BAF1436" s="1225"/>
      <c r="BAG1436" s="1225"/>
      <c r="BAH1436" s="1225"/>
      <c r="BAI1436" s="1225"/>
      <c r="BAJ1436" s="1225"/>
      <c r="BAK1436" s="1225"/>
      <c r="BAL1436" s="1225"/>
      <c r="BAM1436" s="1225"/>
      <c r="BAN1436" s="1225"/>
      <c r="BAO1436" s="1225"/>
      <c r="BAP1436" s="1225"/>
      <c r="BAQ1436" s="1225"/>
      <c r="BAR1436" s="1225"/>
      <c r="BAS1436" s="1225"/>
      <c r="BAT1436" s="1225"/>
      <c r="BAU1436" s="1225"/>
      <c r="BAV1436" s="1225"/>
      <c r="BAW1436" s="1225"/>
      <c r="BAX1436" s="1225"/>
      <c r="BAY1436" s="1225"/>
      <c r="BAZ1436" s="1225"/>
      <c r="BBA1436" s="1225"/>
      <c r="BBB1436" s="1225"/>
      <c r="BBC1436" s="1225"/>
      <c r="BBD1436" s="1225"/>
      <c r="BBE1436" s="1225"/>
      <c r="BBF1436" s="1225"/>
      <c r="BBG1436" s="1225"/>
      <c r="BBH1436" s="1225"/>
      <c r="BBI1436" s="1225"/>
      <c r="BBJ1436" s="1225"/>
      <c r="BBK1436" s="1225"/>
      <c r="BBL1436" s="1225"/>
      <c r="BBM1436" s="1225"/>
      <c r="BBN1436" s="1225"/>
      <c r="BBO1436" s="1225"/>
      <c r="BBP1436" s="1225"/>
      <c r="BBQ1436" s="1225"/>
      <c r="BBR1436" s="1225"/>
      <c r="BBS1436" s="1225"/>
      <c r="BBT1436" s="1225"/>
      <c r="BBU1436" s="1225"/>
      <c r="BBV1436" s="1225"/>
      <c r="BBW1436" s="1225"/>
      <c r="BBX1436" s="1225"/>
      <c r="BBY1436" s="1225"/>
      <c r="BBZ1436" s="1225"/>
      <c r="BCA1436" s="1225"/>
      <c r="BCB1436" s="1225"/>
      <c r="BCC1436" s="1225"/>
      <c r="BCD1436" s="1225"/>
      <c r="BCE1436" s="1225"/>
      <c r="BCF1436" s="1225"/>
      <c r="BCG1436" s="1225"/>
      <c r="BCH1436" s="1225"/>
      <c r="BCI1436" s="1225"/>
      <c r="BCJ1436" s="1225"/>
      <c r="BCK1436" s="1225"/>
      <c r="BCL1436" s="1225"/>
      <c r="BCM1436" s="1225"/>
      <c r="BCN1436" s="1225"/>
      <c r="BCO1436" s="1225"/>
      <c r="BCP1436" s="1225"/>
      <c r="BCQ1436" s="1225"/>
      <c r="BCR1436" s="1225"/>
      <c r="BCS1436" s="1225"/>
      <c r="BCT1436" s="1225"/>
      <c r="BCU1436" s="1225"/>
      <c r="BCV1436" s="1225"/>
      <c r="BCW1436" s="1225"/>
      <c r="BCX1436" s="1225"/>
      <c r="BCY1436" s="1225"/>
      <c r="BCZ1436" s="1225"/>
      <c r="BDA1436" s="1225"/>
      <c r="BDB1436" s="1225"/>
      <c r="BDC1436" s="1225"/>
      <c r="BDD1436" s="1225"/>
      <c r="BDE1436" s="1225"/>
      <c r="BDF1436" s="1225"/>
      <c r="BDG1436" s="1225"/>
      <c r="BDH1436" s="1225"/>
      <c r="BDI1436" s="1225"/>
      <c r="BDJ1436" s="1225"/>
      <c r="BDK1436" s="1225"/>
      <c r="BDL1436" s="1225"/>
      <c r="BDM1436" s="1225"/>
      <c r="BDN1436" s="1225"/>
      <c r="BDO1436" s="1225"/>
      <c r="BDP1436" s="1225"/>
      <c r="BDQ1436" s="1225"/>
      <c r="BDR1436" s="1225"/>
      <c r="BDS1436" s="1225"/>
      <c r="BDT1436" s="1225"/>
      <c r="BDU1436" s="1225"/>
      <c r="BDV1436" s="1225"/>
      <c r="BDW1436" s="1225"/>
      <c r="BDX1436" s="1225"/>
      <c r="BDY1436" s="1225"/>
      <c r="BDZ1436" s="1225"/>
      <c r="BEA1436" s="1225"/>
      <c r="BEB1436" s="1225"/>
      <c r="BEC1436" s="1225"/>
      <c r="BED1436" s="1225"/>
      <c r="BEE1436" s="1225"/>
      <c r="BEF1436" s="1225"/>
      <c r="BEG1436" s="1225"/>
      <c r="BEH1436" s="1225"/>
      <c r="BEI1436" s="1225"/>
      <c r="BEJ1436" s="1225"/>
      <c r="BEK1436" s="1225"/>
      <c r="BEL1436" s="1225"/>
      <c r="BEM1436" s="1225"/>
      <c r="BEN1436" s="1225"/>
      <c r="BEO1436" s="1225"/>
      <c r="BEP1436" s="1225"/>
      <c r="BEQ1436" s="1225"/>
      <c r="BER1436" s="1225"/>
      <c r="BES1436" s="1225"/>
      <c r="BET1436" s="1225"/>
      <c r="BEU1436" s="1225"/>
      <c r="BEV1436" s="1225"/>
      <c r="BEW1436" s="1225"/>
      <c r="BEX1436" s="1225"/>
      <c r="BEY1436" s="1225"/>
      <c r="BEZ1436" s="1225"/>
      <c r="BFA1436" s="1225"/>
      <c r="BFB1436" s="1225"/>
      <c r="BFC1436" s="1225"/>
      <c r="BFD1436" s="1225"/>
      <c r="BFE1436" s="1225"/>
      <c r="BFF1436" s="1225"/>
      <c r="BFG1436" s="1225"/>
      <c r="BFH1436" s="1225"/>
      <c r="BFI1436" s="1225"/>
      <c r="BFJ1436" s="1225"/>
      <c r="BFK1436" s="1225"/>
      <c r="BFL1436" s="1225"/>
      <c r="BFM1436" s="1225"/>
      <c r="BFN1436" s="1225"/>
      <c r="BFO1436" s="1225"/>
      <c r="BFP1436" s="1225"/>
      <c r="BFQ1436" s="1225"/>
      <c r="BFR1436" s="1225"/>
      <c r="BFS1436" s="1225"/>
      <c r="BFT1436" s="1225"/>
      <c r="BFU1436" s="1225"/>
      <c r="BFV1436" s="1225"/>
      <c r="BFW1436" s="1225"/>
      <c r="BFX1436" s="1225"/>
      <c r="BFY1436" s="1225"/>
      <c r="BFZ1436" s="1225"/>
      <c r="BGA1436" s="1225"/>
      <c r="BGB1436" s="1225"/>
      <c r="BGC1436" s="1225"/>
      <c r="BGD1436" s="1225"/>
      <c r="BGE1436" s="1225"/>
      <c r="BGF1436" s="1225"/>
      <c r="BGG1436" s="1225"/>
      <c r="BGH1436" s="1225"/>
      <c r="BGI1436" s="1225"/>
      <c r="BGJ1436" s="1225"/>
      <c r="BGK1436" s="1225"/>
      <c r="BGL1436" s="1225"/>
      <c r="BGM1436" s="1225"/>
      <c r="BGN1436" s="1225"/>
      <c r="BGO1436" s="1225"/>
      <c r="BGP1436" s="1225"/>
      <c r="BGQ1436" s="1225"/>
      <c r="BGR1436" s="1225"/>
      <c r="BGS1436" s="1225"/>
      <c r="BGT1436" s="1225"/>
      <c r="BGU1436" s="1225"/>
      <c r="BGV1436" s="1225"/>
      <c r="BGW1436" s="1225"/>
      <c r="BGX1436" s="1225"/>
      <c r="BGY1436" s="1225"/>
      <c r="BGZ1436" s="1225"/>
      <c r="BHA1436" s="1225"/>
      <c r="BHB1436" s="1225"/>
      <c r="BHC1436" s="1225"/>
      <c r="BHD1436" s="1225"/>
      <c r="BHE1436" s="1225"/>
      <c r="BHF1436" s="1225"/>
      <c r="BHG1436" s="1225"/>
      <c r="BHH1436" s="1225"/>
      <c r="BHI1436" s="1225"/>
      <c r="BHJ1436" s="1225"/>
      <c r="BHK1436" s="1225"/>
      <c r="BHL1436" s="1225"/>
      <c r="BHM1436" s="1225"/>
      <c r="BHN1436" s="1225"/>
      <c r="BHO1436" s="1225"/>
      <c r="BHP1436" s="1225"/>
      <c r="BHQ1436" s="1225"/>
      <c r="BHR1436" s="1225"/>
      <c r="BHS1436" s="1225"/>
      <c r="BHT1436" s="1225"/>
      <c r="BHU1436" s="1225"/>
      <c r="BHV1436" s="1225"/>
      <c r="BHW1436" s="1225"/>
      <c r="BHX1436" s="1225"/>
      <c r="BHY1436" s="1225"/>
      <c r="BHZ1436" s="1225"/>
      <c r="BIA1436" s="1225"/>
      <c r="BIB1436" s="1225"/>
      <c r="BIC1436" s="1225"/>
      <c r="BID1436" s="1225"/>
      <c r="BIE1436" s="1225"/>
      <c r="BIF1436" s="1225"/>
      <c r="BIG1436" s="1225"/>
      <c r="BIH1436" s="1225"/>
      <c r="BII1436" s="1225"/>
      <c r="BIJ1436" s="1225"/>
      <c r="BIK1436" s="1225"/>
      <c r="BIL1436" s="1225"/>
      <c r="BIM1436" s="1225"/>
      <c r="BIN1436" s="1225"/>
      <c r="BIO1436" s="1225"/>
      <c r="BIP1436" s="1225"/>
      <c r="BIQ1436" s="1225"/>
      <c r="BIR1436" s="1225"/>
      <c r="BIS1436" s="1225"/>
      <c r="BIT1436" s="1225"/>
      <c r="BIU1436" s="1225"/>
      <c r="BIV1436" s="1225"/>
      <c r="BIW1436" s="1225"/>
      <c r="BIX1436" s="1225"/>
      <c r="BIY1436" s="1225"/>
      <c r="BIZ1436" s="1225"/>
      <c r="BJA1436" s="1225"/>
      <c r="BJB1436" s="1225"/>
      <c r="BJC1436" s="1225"/>
      <c r="BJD1436" s="1225"/>
      <c r="BJE1436" s="1225"/>
      <c r="BJF1436" s="1225"/>
      <c r="BJG1436" s="1225"/>
      <c r="BJH1436" s="1225"/>
      <c r="BJI1436" s="1225"/>
      <c r="BJJ1436" s="1225"/>
      <c r="BJK1436" s="1225"/>
      <c r="BJL1436" s="1225"/>
      <c r="BJM1436" s="1225"/>
      <c r="BJN1436" s="1225"/>
      <c r="BJO1436" s="1225"/>
      <c r="BJP1436" s="1225"/>
      <c r="BJQ1436" s="1225"/>
      <c r="BJR1436" s="1225"/>
      <c r="BJS1436" s="1225"/>
      <c r="BJT1436" s="1225"/>
      <c r="BJU1436" s="1225"/>
      <c r="BJV1436" s="1225"/>
      <c r="BJW1436" s="1225"/>
      <c r="BJX1436" s="1225"/>
      <c r="BJY1436" s="1225"/>
      <c r="BJZ1436" s="1225"/>
      <c r="BKA1436" s="1225"/>
      <c r="BKB1436" s="1225"/>
      <c r="BKC1436" s="1225"/>
      <c r="BKD1436" s="1225"/>
      <c r="BKE1436" s="1225"/>
      <c r="BKF1436" s="1225"/>
      <c r="BKG1436" s="1225"/>
      <c r="BKH1436" s="1225"/>
      <c r="BKI1436" s="1225"/>
      <c r="BKJ1436" s="1225"/>
      <c r="BKK1436" s="1225"/>
      <c r="BKL1436" s="1225"/>
      <c r="BKM1436" s="1225"/>
      <c r="BKN1436" s="1225"/>
      <c r="BKO1436" s="1225"/>
      <c r="BKP1436" s="1225"/>
      <c r="BKQ1436" s="1225"/>
      <c r="BKR1436" s="1225"/>
      <c r="BKS1436" s="1225"/>
      <c r="BKT1436" s="1225"/>
      <c r="BKU1436" s="1225"/>
      <c r="BKV1436" s="1225"/>
      <c r="BKW1436" s="1225"/>
      <c r="BKX1436" s="1225"/>
      <c r="BKY1436" s="1225"/>
      <c r="BKZ1436" s="1225"/>
      <c r="BLA1436" s="1225"/>
      <c r="BLB1436" s="1225"/>
      <c r="BLC1436" s="1225"/>
      <c r="BLD1436" s="1225"/>
      <c r="BLE1436" s="1225"/>
      <c r="BLF1436" s="1225"/>
      <c r="BLG1436" s="1225"/>
      <c r="BLH1436" s="1225"/>
      <c r="BLI1436" s="1225"/>
      <c r="BLJ1436" s="1225"/>
      <c r="BLK1436" s="1225"/>
      <c r="BLL1436" s="1225"/>
      <c r="BLM1436" s="1225"/>
      <c r="BLN1436" s="1225"/>
      <c r="BLO1436" s="1225"/>
      <c r="BLP1436" s="1225"/>
      <c r="BLQ1436" s="1225"/>
      <c r="BLR1436" s="1225"/>
      <c r="BLS1436" s="1225"/>
      <c r="BLT1436" s="1225"/>
      <c r="BLU1436" s="1225"/>
      <c r="BLV1436" s="1225"/>
      <c r="BLW1436" s="1225"/>
      <c r="BLX1436" s="1225"/>
      <c r="BLY1436" s="1225"/>
      <c r="BLZ1436" s="1225"/>
      <c r="BMA1436" s="1225"/>
      <c r="BMB1436" s="1225"/>
      <c r="BMC1436" s="1225"/>
      <c r="BMD1436" s="1225"/>
      <c r="BME1436" s="1225"/>
      <c r="BMF1436" s="1225"/>
      <c r="BMG1436" s="1225"/>
      <c r="BMH1436" s="1225"/>
      <c r="BMI1436" s="1225"/>
      <c r="BMJ1436" s="1225"/>
      <c r="BMK1436" s="1225"/>
      <c r="BML1436" s="1225"/>
      <c r="BMM1436" s="1225"/>
      <c r="BMN1436" s="1225"/>
      <c r="BMO1436" s="1225"/>
      <c r="BMP1436" s="1225"/>
      <c r="BMQ1436" s="1225"/>
      <c r="BMR1436" s="1225"/>
      <c r="BMS1436" s="1225"/>
      <c r="BMT1436" s="1225"/>
      <c r="BMU1436" s="1225"/>
      <c r="BMV1436" s="1225"/>
      <c r="BMW1436" s="1225"/>
      <c r="BMX1436" s="1225"/>
      <c r="BMY1436" s="1225"/>
      <c r="BMZ1436" s="1225"/>
      <c r="BNA1436" s="1225"/>
      <c r="BNB1436" s="1225"/>
      <c r="BNC1436" s="1225"/>
      <c r="BND1436" s="1225"/>
      <c r="BNE1436" s="1225"/>
      <c r="BNF1436" s="1225"/>
      <c r="BNG1436" s="1225"/>
      <c r="BNH1436" s="1225"/>
      <c r="BNI1436" s="1225"/>
      <c r="BNJ1436" s="1225"/>
      <c r="BNK1436" s="1225"/>
      <c r="BNL1436" s="1225"/>
      <c r="BNM1436" s="1225"/>
      <c r="BNN1436" s="1225"/>
      <c r="BNO1436" s="1225"/>
      <c r="BNP1436" s="1225"/>
      <c r="BNQ1436" s="1225"/>
      <c r="BNR1436" s="1225"/>
      <c r="BNS1436" s="1225"/>
      <c r="BNT1436" s="1225"/>
      <c r="BNU1436" s="1225"/>
      <c r="BNV1436" s="1225"/>
      <c r="BNW1436" s="1225"/>
      <c r="BNX1436" s="1225"/>
      <c r="BNY1436" s="1225"/>
      <c r="BNZ1436" s="1225"/>
      <c r="BOA1436" s="1225"/>
      <c r="BOB1436" s="1225"/>
      <c r="BOC1436" s="1225"/>
      <c r="BOD1436" s="1225"/>
      <c r="BOE1436" s="1225"/>
      <c r="BOF1436" s="1225"/>
      <c r="BOG1436" s="1225"/>
      <c r="BOH1436" s="1225"/>
      <c r="BOI1436" s="1225"/>
      <c r="BOJ1436" s="1225"/>
      <c r="BOK1436" s="1225"/>
      <c r="BOL1436" s="1225"/>
      <c r="BOM1436" s="1225"/>
      <c r="BON1436" s="1225"/>
      <c r="BOO1436" s="1225"/>
      <c r="BOP1436" s="1225"/>
      <c r="BOQ1436" s="1225"/>
      <c r="BOR1436" s="1225"/>
      <c r="BOS1436" s="1225"/>
      <c r="BOT1436" s="1225"/>
      <c r="BOU1436" s="1225"/>
      <c r="BOV1436" s="1225"/>
      <c r="BOW1436" s="1225"/>
      <c r="BOX1436" s="1225"/>
      <c r="BOY1436" s="1225"/>
      <c r="BOZ1436" s="1225"/>
      <c r="BPA1436" s="1225"/>
      <c r="BPB1436" s="1225"/>
      <c r="BPC1436" s="1225"/>
      <c r="BPD1436" s="1225"/>
      <c r="BPE1436" s="1225"/>
      <c r="BPF1436" s="1225"/>
      <c r="BPG1436" s="1225"/>
      <c r="BPH1436" s="1225"/>
      <c r="BPI1436" s="1225"/>
      <c r="BPJ1436" s="1225"/>
      <c r="BPK1436" s="1225"/>
      <c r="BPL1436" s="1225"/>
      <c r="BPM1436" s="1225"/>
      <c r="BPN1436" s="1225"/>
      <c r="BPO1436" s="1225"/>
      <c r="BPP1436" s="1225"/>
      <c r="BPQ1436" s="1225"/>
      <c r="BPR1436" s="1225"/>
      <c r="BPS1436" s="1225"/>
      <c r="BPT1436" s="1225"/>
      <c r="BPU1436" s="1225"/>
      <c r="BPV1436" s="1225"/>
      <c r="BPW1436" s="1225"/>
      <c r="BPX1436" s="1225"/>
      <c r="BPY1436" s="1225"/>
      <c r="BPZ1436" s="1225"/>
      <c r="BQA1436" s="1225"/>
      <c r="BQB1436" s="1225"/>
      <c r="BQC1436" s="1225"/>
      <c r="BQD1436" s="1225"/>
      <c r="BQE1436" s="1225"/>
      <c r="BQF1436" s="1225"/>
      <c r="BQG1436" s="1225"/>
      <c r="BQH1436" s="1225"/>
      <c r="BQI1436" s="1225"/>
      <c r="BQJ1436" s="1225"/>
      <c r="BQK1436" s="1225"/>
      <c r="BQL1436" s="1225"/>
      <c r="BQM1436" s="1225"/>
      <c r="BQN1436" s="1225"/>
      <c r="BQO1436" s="1225"/>
      <c r="BQP1436" s="1225"/>
      <c r="BQQ1436" s="1225"/>
      <c r="BQR1436" s="1225"/>
      <c r="BQS1436" s="1225"/>
      <c r="BQT1436" s="1225"/>
      <c r="BQU1436" s="1225"/>
      <c r="BQV1436" s="1225"/>
      <c r="BQW1436" s="1225"/>
      <c r="BQX1436" s="1225"/>
      <c r="BQY1436" s="1225"/>
      <c r="BQZ1436" s="1225"/>
      <c r="BRA1436" s="1225"/>
      <c r="BRB1436" s="1225"/>
      <c r="BRC1436" s="1225"/>
      <c r="BRD1436" s="1225"/>
      <c r="BRE1436" s="1225"/>
      <c r="BRF1436" s="1225"/>
      <c r="BRG1436" s="1225"/>
      <c r="BRH1436" s="1225"/>
      <c r="BRI1436" s="1225"/>
      <c r="BRJ1436" s="1225"/>
      <c r="BRK1436" s="1225"/>
      <c r="BRL1436" s="1225"/>
      <c r="BRM1436" s="1225"/>
      <c r="BRN1436" s="1225"/>
      <c r="BRO1436" s="1225"/>
      <c r="BRP1436" s="1225"/>
      <c r="BRQ1436" s="1225"/>
      <c r="BRR1436" s="1225"/>
      <c r="BRS1436" s="1225"/>
      <c r="BRT1436" s="1225"/>
      <c r="BRU1436" s="1225"/>
      <c r="BRV1436" s="1225"/>
      <c r="BRW1436" s="1225"/>
      <c r="BRX1436" s="1225"/>
      <c r="BRY1436" s="1225"/>
      <c r="BRZ1436" s="1225"/>
      <c r="BSA1436" s="1225"/>
      <c r="BSB1436" s="1225"/>
      <c r="BSC1436" s="1225"/>
      <c r="BSD1436" s="1225"/>
      <c r="BSE1436" s="1225"/>
      <c r="BSF1436" s="1225"/>
      <c r="BSG1436" s="1225"/>
      <c r="BSH1436" s="1225"/>
      <c r="BSI1436" s="1225"/>
      <c r="BSJ1436" s="1225"/>
      <c r="BSK1436" s="1225"/>
      <c r="BSL1436" s="1225"/>
      <c r="BSM1436" s="1225"/>
      <c r="BSN1436" s="1225"/>
      <c r="BSO1436" s="1225"/>
      <c r="BSP1436" s="1225"/>
      <c r="BSQ1436" s="1225"/>
      <c r="BSR1436" s="1225"/>
      <c r="BSS1436" s="1225"/>
      <c r="BST1436" s="1225"/>
      <c r="BSU1436" s="1225"/>
      <c r="BSV1436" s="1225"/>
      <c r="BSW1436" s="1225"/>
      <c r="BSX1436" s="1225"/>
      <c r="BSY1436" s="1225"/>
      <c r="BSZ1436" s="1225"/>
      <c r="BTA1436" s="1225"/>
      <c r="BTB1436" s="1225"/>
      <c r="BTC1436" s="1225"/>
      <c r="BTD1436" s="1225"/>
      <c r="BTE1436" s="1225"/>
      <c r="BTF1436" s="1225"/>
      <c r="BTG1436" s="1225"/>
      <c r="BTH1436" s="1225"/>
      <c r="BTI1436" s="1225"/>
      <c r="BTJ1436" s="1225"/>
      <c r="BTK1436" s="1225"/>
      <c r="BTL1436" s="1225"/>
      <c r="BTM1436" s="1225"/>
      <c r="BTN1436" s="1225"/>
      <c r="BTO1436" s="1225"/>
      <c r="BTP1436" s="1225"/>
      <c r="BTQ1436" s="1225"/>
      <c r="BTR1436" s="1225"/>
      <c r="BTS1436" s="1225"/>
      <c r="BTT1436" s="1225"/>
      <c r="BTU1436" s="1225"/>
      <c r="BTV1436" s="1225"/>
      <c r="BTW1436" s="1225"/>
      <c r="BTX1436" s="1225"/>
      <c r="BTY1436" s="1225"/>
      <c r="BTZ1436" s="1225"/>
      <c r="BUA1436" s="1225"/>
      <c r="BUB1436" s="1225"/>
      <c r="BUC1436" s="1225"/>
      <c r="BUD1436" s="1225"/>
      <c r="BUE1436" s="1225"/>
      <c r="BUF1436" s="1225"/>
      <c r="BUG1436" s="1225"/>
      <c r="BUH1436" s="1225"/>
      <c r="BUI1436" s="1225"/>
      <c r="BUJ1436" s="1225"/>
      <c r="BUK1436" s="1225"/>
      <c r="BUL1436" s="1225"/>
      <c r="BUM1436" s="1225"/>
      <c r="BUN1436" s="1225"/>
      <c r="BUO1436" s="1225"/>
      <c r="BUP1436" s="1225"/>
      <c r="BUQ1436" s="1225"/>
      <c r="BUR1436" s="1225"/>
      <c r="BUS1436" s="1225"/>
      <c r="BUT1436" s="1225"/>
      <c r="BUU1436" s="1225"/>
      <c r="BUV1436" s="1225"/>
      <c r="BUW1436" s="1225"/>
      <c r="BUX1436" s="1225"/>
      <c r="BUY1436" s="1225"/>
      <c r="BUZ1436" s="1225"/>
      <c r="BVA1436" s="1225"/>
      <c r="BVB1436" s="1225"/>
      <c r="BVC1436" s="1225"/>
      <c r="BVD1436" s="1225"/>
      <c r="BVE1436" s="1225"/>
      <c r="BVF1436" s="1225"/>
      <c r="BVG1436" s="1225"/>
      <c r="BVH1436" s="1225"/>
      <c r="BVI1436" s="1225"/>
      <c r="BVJ1436" s="1225"/>
      <c r="BVK1436" s="1225"/>
      <c r="BVL1436" s="1225"/>
      <c r="BVM1436" s="1225"/>
      <c r="BVN1436" s="1225"/>
      <c r="BVO1436" s="1225"/>
      <c r="BVP1436" s="1225"/>
      <c r="BVQ1436" s="1225"/>
      <c r="BVR1436" s="1225"/>
      <c r="BVS1436" s="1225"/>
      <c r="BVT1436" s="1225"/>
      <c r="BVU1436" s="1225"/>
      <c r="BVV1436" s="1225"/>
      <c r="BVW1436" s="1225"/>
      <c r="BVX1436" s="1225"/>
      <c r="BVY1436" s="1225"/>
      <c r="BVZ1436" s="1225"/>
      <c r="BWA1436" s="1225"/>
      <c r="BWB1436" s="1225"/>
      <c r="BWC1436" s="1225"/>
      <c r="BWD1436" s="1225"/>
      <c r="BWE1436" s="1225"/>
      <c r="BWF1436" s="1225"/>
      <c r="BWG1436" s="1225"/>
      <c r="BWH1436" s="1225"/>
      <c r="BWI1436" s="1225"/>
      <c r="BWJ1436" s="1225"/>
      <c r="BWK1436" s="1225"/>
      <c r="BWL1436" s="1225"/>
      <c r="BWM1436" s="1225"/>
      <c r="BWN1436" s="1225"/>
      <c r="BWO1436" s="1225"/>
      <c r="BWP1436" s="1225"/>
      <c r="BWQ1436" s="1225"/>
      <c r="BWR1436" s="1225"/>
      <c r="BWS1436" s="1225"/>
      <c r="BWT1436" s="1225"/>
      <c r="BWU1436" s="1225"/>
      <c r="BWV1436" s="1225"/>
      <c r="BWW1436" s="1225"/>
      <c r="BWX1436" s="1225"/>
      <c r="BWY1436" s="1225"/>
      <c r="BWZ1436" s="1225"/>
      <c r="BXA1436" s="1225"/>
      <c r="BXB1436" s="1225"/>
      <c r="BXC1436" s="1225"/>
      <c r="BXD1436" s="1225"/>
      <c r="BXE1436" s="1225"/>
      <c r="BXF1436" s="1225"/>
      <c r="BXG1436" s="1225"/>
      <c r="BXH1436" s="1225"/>
      <c r="BXI1436" s="1225"/>
      <c r="BXJ1436" s="1225"/>
      <c r="BXK1436" s="1225"/>
      <c r="BXL1436" s="1225"/>
      <c r="BXM1436" s="1225"/>
      <c r="BXN1436" s="1225"/>
      <c r="BXO1436" s="1225"/>
      <c r="BXP1436" s="1225"/>
      <c r="BXQ1436" s="1225"/>
      <c r="BXR1436" s="1225"/>
      <c r="BXS1436" s="1225"/>
      <c r="BXT1436" s="1225"/>
      <c r="BXU1436" s="1225"/>
      <c r="BXV1436" s="1225"/>
      <c r="BXW1436" s="1225"/>
      <c r="BXX1436" s="1225"/>
      <c r="BXY1436" s="1225"/>
      <c r="BXZ1436" s="1225"/>
      <c r="BYA1436" s="1225"/>
      <c r="BYB1436" s="1225"/>
      <c r="BYC1436" s="1225"/>
      <c r="BYD1436" s="1225"/>
      <c r="BYE1436" s="1225"/>
      <c r="BYF1436" s="1225"/>
      <c r="BYG1436" s="1225"/>
      <c r="BYH1436" s="1225"/>
      <c r="BYI1436" s="1225"/>
      <c r="BYJ1436" s="1225"/>
      <c r="BYK1436" s="1225"/>
      <c r="BYL1436" s="1225"/>
      <c r="BYM1436" s="1225"/>
      <c r="BYN1436" s="1225"/>
      <c r="BYO1436" s="1225"/>
      <c r="BYP1436" s="1225"/>
      <c r="BYQ1436" s="1225"/>
      <c r="BYR1436" s="1225"/>
      <c r="BYS1436" s="1225"/>
      <c r="BYT1436" s="1225"/>
      <c r="BYU1436" s="1225"/>
      <c r="BYV1436" s="1225"/>
      <c r="BYW1436" s="1225"/>
      <c r="BYX1436" s="1225"/>
      <c r="BYY1436" s="1225"/>
      <c r="BYZ1436" s="1225"/>
      <c r="BZA1436" s="1225"/>
      <c r="BZB1436" s="1225"/>
      <c r="BZC1436" s="1225"/>
      <c r="BZD1436" s="1225"/>
      <c r="BZE1436" s="1225"/>
      <c r="BZF1436" s="1225"/>
      <c r="BZG1436" s="1225"/>
      <c r="BZH1436" s="1225"/>
      <c r="BZI1436" s="1225"/>
      <c r="BZJ1436" s="1225"/>
      <c r="BZK1436" s="1225"/>
      <c r="BZL1436" s="1225"/>
      <c r="BZM1436" s="1225"/>
      <c r="BZN1436" s="1225"/>
      <c r="BZO1436" s="1225"/>
      <c r="BZP1436" s="1225"/>
      <c r="BZQ1436" s="1225"/>
      <c r="BZR1436" s="1225"/>
      <c r="BZS1436" s="1225"/>
      <c r="BZT1436" s="1225"/>
      <c r="BZU1436" s="1225"/>
      <c r="BZV1436" s="1225"/>
      <c r="BZW1436" s="1225"/>
      <c r="BZX1436" s="1225"/>
      <c r="BZY1436" s="1225"/>
      <c r="BZZ1436" s="1225"/>
      <c r="CAA1436" s="1225"/>
      <c r="CAB1436" s="1225"/>
      <c r="CAC1436" s="1225"/>
      <c r="CAD1436" s="1225"/>
      <c r="CAE1436" s="1225"/>
      <c r="CAF1436" s="1225"/>
      <c r="CAG1436" s="1225"/>
      <c r="CAH1436" s="1225"/>
      <c r="CAI1436" s="1225"/>
      <c r="CAJ1436" s="1225"/>
      <c r="CAK1436" s="1225"/>
      <c r="CAL1436" s="1225"/>
      <c r="CAM1436" s="1225"/>
      <c r="CAN1436" s="1225"/>
      <c r="CAO1436" s="1225"/>
      <c r="CAP1436" s="1225"/>
      <c r="CAQ1436" s="1225"/>
      <c r="CAR1436" s="1225"/>
      <c r="CAS1436" s="1225"/>
      <c r="CAT1436" s="1225"/>
      <c r="CAU1436" s="1225"/>
      <c r="CAV1436" s="1225"/>
      <c r="CAW1436" s="1225"/>
      <c r="CAX1436" s="1225"/>
      <c r="CAY1436" s="1225"/>
      <c r="CAZ1436" s="1225"/>
      <c r="CBA1436" s="1225"/>
      <c r="CBB1436" s="1225"/>
      <c r="CBC1436" s="1225"/>
      <c r="CBD1436" s="1225"/>
      <c r="CBE1436" s="1225"/>
      <c r="CBF1436" s="1225"/>
      <c r="CBG1436" s="1225"/>
      <c r="CBH1436" s="1225"/>
      <c r="CBI1436" s="1225"/>
      <c r="CBJ1436" s="1225"/>
      <c r="CBK1436" s="1225"/>
      <c r="CBL1436" s="1225"/>
      <c r="CBM1436" s="1225"/>
      <c r="CBN1436" s="1225"/>
      <c r="CBO1436" s="1225"/>
      <c r="CBP1436" s="1225"/>
      <c r="CBQ1436" s="1225"/>
      <c r="CBR1436" s="1225"/>
      <c r="CBS1436" s="1225"/>
      <c r="CBT1436" s="1225"/>
      <c r="CBU1436" s="1225"/>
      <c r="CBV1436" s="1225"/>
      <c r="CBW1436" s="1225"/>
      <c r="CBX1436" s="1225"/>
      <c r="CBY1436" s="1225"/>
      <c r="CBZ1436" s="1225"/>
      <c r="CCA1436" s="1225"/>
      <c r="CCB1436" s="1225"/>
      <c r="CCC1436" s="1225"/>
      <c r="CCD1436" s="1225"/>
      <c r="CCE1436" s="1225"/>
      <c r="CCF1436" s="1225"/>
      <c r="CCG1436" s="1225"/>
      <c r="CCH1436" s="1225"/>
      <c r="CCI1436" s="1225"/>
      <c r="CCJ1436" s="1225"/>
      <c r="CCK1436" s="1225"/>
      <c r="CCL1436" s="1225"/>
      <c r="CCM1436" s="1225"/>
      <c r="CCN1436" s="1225"/>
      <c r="CCO1436" s="1225"/>
      <c r="CCP1436" s="1225"/>
      <c r="CCQ1436" s="1225"/>
      <c r="CCR1436" s="1225"/>
      <c r="CCS1436" s="1225"/>
      <c r="CCT1436" s="1225"/>
      <c r="CCU1436" s="1225"/>
      <c r="CCV1436" s="1225"/>
      <c r="CCW1436" s="1225"/>
      <c r="CCX1436" s="1225"/>
      <c r="CCY1436" s="1225"/>
      <c r="CCZ1436" s="1225"/>
      <c r="CDA1436" s="1225"/>
      <c r="CDB1436" s="1225"/>
      <c r="CDC1436" s="1225"/>
      <c r="CDD1436" s="1225"/>
      <c r="CDE1436" s="1225"/>
      <c r="CDF1436" s="1225"/>
      <c r="CDG1436" s="1225"/>
      <c r="CDH1436" s="1225"/>
      <c r="CDI1436" s="1225"/>
      <c r="CDJ1436" s="1225"/>
      <c r="CDK1436" s="1225"/>
      <c r="CDL1436" s="1225"/>
      <c r="CDM1436" s="1225"/>
      <c r="CDN1436" s="1225"/>
      <c r="CDO1436" s="1225"/>
      <c r="CDP1436" s="1225"/>
      <c r="CDQ1436" s="1225"/>
      <c r="CDR1436" s="1225"/>
      <c r="CDS1436" s="1225"/>
      <c r="CDT1436" s="1225"/>
      <c r="CDU1436" s="1225"/>
      <c r="CDV1436" s="1225"/>
      <c r="CDW1436" s="1225"/>
      <c r="CDX1436" s="1225"/>
      <c r="CDY1436" s="1225"/>
      <c r="CDZ1436" s="1225"/>
      <c r="CEA1436" s="1225"/>
      <c r="CEB1436" s="1225"/>
      <c r="CEC1436" s="1225"/>
      <c r="CED1436" s="1225"/>
      <c r="CEE1436" s="1225"/>
      <c r="CEF1436" s="1225"/>
      <c r="CEG1436" s="1225"/>
      <c r="CEH1436" s="1225"/>
      <c r="CEI1436" s="1225"/>
      <c r="CEJ1436" s="1225"/>
      <c r="CEK1436" s="1225"/>
      <c r="CEL1436" s="1225"/>
      <c r="CEM1436" s="1225"/>
      <c r="CEN1436" s="1225"/>
      <c r="CEO1436" s="1225"/>
      <c r="CEP1436" s="1225"/>
      <c r="CEQ1436" s="1225"/>
      <c r="CER1436" s="1225"/>
      <c r="CES1436" s="1225"/>
      <c r="CET1436" s="1225"/>
      <c r="CEU1436" s="1225"/>
      <c r="CEV1436" s="1225"/>
      <c r="CEW1436" s="1225"/>
      <c r="CEX1436" s="1225"/>
      <c r="CEY1436" s="1225"/>
      <c r="CEZ1436" s="1225"/>
      <c r="CFA1436" s="1225"/>
      <c r="CFB1436" s="1225"/>
      <c r="CFC1436" s="1225"/>
      <c r="CFD1436" s="1225"/>
      <c r="CFE1436" s="1225"/>
      <c r="CFF1436" s="1225"/>
      <c r="CFG1436" s="1225"/>
      <c r="CFH1436" s="1225"/>
      <c r="CFI1436" s="1225"/>
      <c r="CFJ1436" s="1225"/>
      <c r="CFK1436" s="1225"/>
      <c r="CFL1436" s="1225"/>
      <c r="CFM1436" s="1225"/>
      <c r="CFN1436" s="1225"/>
      <c r="CFO1436" s="1225"/>
      <c r="CFP1436" s="1225"/>
      <c r="CFQ1436" s="1225"/>
      <c r="CFR1436" s="1225"/>
      <c r="CFS1436" s="1225"/>
      <c r="CFT1436" s="1225"/>
      <c r="CFU1436" s="1225"/>
      <c r="CFV1436" s="1225"/>
      <c r="CFW1436" s="1225"/>
      <c r="CFX1436" s="1225"/>
      <c r="CFY1436" s="1225"/>
      <c r="CFZ1436" s="1225"/>
      <c r="CGA1436" s="1225"/>
      <c r="CGB1436" s="1225"/>
      <c r="CGC1436" s="1225"/>
      <c r="CGD1436" s="1225"/>
      <c r="CGE1436" s="1225"/>
      <c r="CGF1436" s="1225"/>
      <c r="CGG1436" s="1225"/>
      <c r="CGH1436" s="1225"/>
      <c r="CGI1436" s="1225"/>
      <c r="CGJ1436" s="1225"/>
      <c r="CGK1436" s="1225"/>
      <c r="CGL1436" s="1225"/>
      <c r="CGM1436" s="1225"/>
      <c r="CGN1436" s="1225"/>
      <c r="CGO1436" s="1225"/>
      <c r="CGP1436" s="1225"/>
      <c r="CGQ1436" s="1225"/>
      <c r="CGR1436" s="1225"/>
      <c r="CGS1436" s="1225"/>
      <c r="CGT1436" s="1225"/>
      <c r="CGU1436" s="1225"/>
      <c r="CGV1436" s="1225"/>
      <c r="CGW1436" s="1225"/>
      <c r="CGX1436" s="1225"/>
      <c r="CGY1436" s="1225"/>
      <c r="CGZ1436" s="1225"/>
      <c r="CHA1436" s="1225"/>
      <c r="CHB1436" s="1225"/>
      <c r="CHC1436" s="1225"/>
      <c r="CHD1436" s="1225"/>
      <c r="CHE1436" s="1225"/>
      <c r="CHF1436" s="1225"/>
      <c r="CHG1436" s="1225"/>
      <c r="CHH1436" s="1225"/>
      <c r="CHI1436" s="1225"/>
      <c r="CHJ1436" s="1225"/>
      <c r="CHK1436" s="1225"/>
      <c r="CHL1436" s="1225"/>
      <c r="CHM1436" s="1225"/>
      <c r="CHN1436" s="1225"/>
      <c r="CHO1436" s="1225"/>
      <c r="CHP1436" s="1225"/>
      <c r="CHQ1436" s="1225"/>
      <c r="CHR1436" s="1225"/>
      <c r="CHS1436" s="1225"/>
      <c r="CHT1436" s="1225"/>
      <c r="CHU1436" s="1225"/>
      <c r="CHV1436" s="1225"/>
      <c r="CHW1436" s="1225"/>
      <c r="CHX1436" s="1225"/>
      <c r="CHY1436" s="1225"/>
      <c r="CHZ1436" s="1225"/>
      <c r="CIA1436" s="1225"/>
      <c r="CIB1436" s="1225"/>
      <c r="CIC1436" s="1225"/>
      <c r="CID1436" s="1225"/>
      <c r="CIE1436" s="1225"/>
      <c r="CIF1436" s="1225"/>
      <c r="CIG1436" s="1225"/>
      <c r="CIH1436" s="1225"/>
      <c r="CII1436" s="1225"/>
      <c r="CIJ1436" s="1225"/>
      <c r="CIK1436" s="1225"/>
      <c r="CIL1436" s="1225"/>
      <c r="CIM1436" s="1225"/>
      <c r="CIN1436" s="1225"/>
      <c r="CIO1436" s="1225"/>
      <c r="CIP1436" s="1225"/>
      <c r="CIQ1436" s="1225"/>
      <c r="CIR1436" s="1225"/>
      <c r="CIS1436" s="1225"/>
      <c r="CIT1436" s="1225"/>
      <c r="CIU1436" s="1225"/>
      <c r="CIV1436" s="1225"/>
      <c r="CIW1436" s="1225"/>
      <c r="CIX1436" s="1225"/>
      <c r="CIY1436" s="1225"/>
      <c r="CIZ1436" s="1225"/>
      <c r="CJA1436" s="1225"/>
      <c r="CJB1436" s="1225"/>
      <c r="CJC1436" s="1225"/>
      <c r="CJD1436" s="1225"/>
      <c r="CJE1436" s="1225"/>
      <c r="CJF1436" s="1225"/>
      <c r="CJG1436" s="1225"/>
      <c r="CJH1436" s="1225"/>
      <c r="CJI1436" s="1225"/>
      <c r="CJJ1436" s="1225"/>
      <c r="CJK1436" s="1225"/>
      <c r="CJL1436" s="1225"/>
      <c r="CJM1436" s="1225"/>
      <c r="CJN1436" s="1225"/>
      <c r="CJO1436" s="1225"/>
      <c r="CJP1436" s="1225"/>
      <c r="CJQ1436" s="1225"/>
      <c r="CJR1436" s="1225"/>
      <c r="CJS1436" s="1225"/>
      <c r="CJT1436" s="1225"/>
      <c r="CJU1436" s="1225"/>
      <c r="CJV1436" s="1225"/>
      <c r="CJW1436" s="1225"/>
      <c r="CJX1436" s="1225"/>
      <c r="CJY1436" s="1225"/>
      <c r="CJZ1436" s="1225"/>
      <c r="CKA1436" s="1225"/>
      <c r="CKB1436" s="1225"/>
      <c r="CKC1436" s="1225"/>
      <c r="CKD1436" s="1225"/>
      <c r="CKE1436" s="1225"/>
      <c r="CKF1436" s="1225"/>
      <c r="CKG1436" s="1225"/>
      <c r="CKH1436" s="1225"/>
      <c r="CKI1436" s="1225"/>
      <c r="CKJ1436" s="1225"/>
      <c r="CKK1436" s="1225"/>
      <c r="CKL1436" s="1225"/>
      <c r="CKM1436" s="1225"/>
      <c r="CKN1436" s="1225"/>
      <c r="CKO1436" s="1225"/>
      <c r="CKP1436" s="1225"/>
      <c r="CKQ1436" s="1225"/>
      <c r="CKR1436" s="1225"/>
      <c r="CKS1436" s="1225"/>
      <c r="CKT1436" s="1225"/>
      <c r="CKU1436" s="1225"/>
      <c r="CKV1436" s="1225"/>
      <c r="CKW1436" s="1225"/>
      <c r="CKX1436" s="1225"/>
      <c r="CKY1436" s="1225"/>
      <c r="CKZ1436" s="1225"/>
      <c r="CLA1436" s="1225"/>
      <c r="CLB1436" s="1225"/>
      <c r="CLC1436" s="1225"/>
      <c r="CLD1436" s="1225"/>
      <c r="CLE1436" s="1225"/>
      <c r="CLF1436" s="1225"/>
      <c r="CLG1436" s="1225"/>
      <c r="CLH1436" s="1225"/>
      <c r="CLI1436" s="1225"/>
      <c r="CLJ1436" s="1225"/>
      <c r="CLK1436" s="1225"/>
      <c r="CLL1436" s="1225"/>
      <c r="CLM1436" s="1225"/>
      <c r="CLN1436" s="1225"/>
      <c r="CLO1436" s="1225"/>
      <c r="CLP1436" s="1225"/>
      <c r="CLQ1436" s="1225"/>
      <c r="CLR1436" s="1225"/>
      <c r="CLS1436" s="1225"/>
      <c r="CLT1436" s="1225"/>
      <c r="CLU1436" s="1225"/>
      <c r="CLV1436" s="1225"/>
      <c r="CLW1436" s="1225"/>
      <c r="CLX1436" s="1225"/>
      <c r="CLY1436" s="1225"/>
      <c r="CLZ1436" s="1225"/>
      <c r="CMA1436" s="1225"/>
      <c r="CMB1436" s="1225"/>
      <c r="CMC1436" s="1225"/>
      <c r="CMD1436" s="1225"/>
      <c r="CME1436" s="1225"/>
      <c r="CMF1436" s="1225"/>
      <c r="CMG1436" s="1225"/>
      <c r="CMH1436" s="1225"/>
      <c r="CMI1436" s="1225"/>
      <c r="CMJ1436" s="1225"/>
      <c r="CMK1436" s="1225"/>
      <c r="CML1436" s="1225"/>
      <c r="CMM1436" s="1225"/>
      <c r="CMN1436" s="1225"/>
      <c r="CMO1436" s="1225"/>
      <c r="CMP1436" s="1225"/>
      <c r="CMQ1436" s="1225"/>
      <c r="CMR1436" s="1225"/>
      <c r="CMS1436" s="1225"/>
      <c r="CMT1436" s="1225"/>
      <c r="CMU1436" s="1225"/>
      <c r="CMV1436" s="1225"/>
      <c r="CMW1436" s="1225"/>
      <c r="CMX1436" s="1225"/>
      <c r="CMY1436" s="1225"/>
      <c r="CMZ1436" s="1225"/>
      <c r="CNA1436" s="1225"/>
      <c r="CNB1436" s="1225"/>
      <c r="CNC1436" s="1225"/>
      <c r="CND1436" s="1225"/>
      <c r="CNE1436" s="1225"/>
      <c r="CNF1436" s="1225"/>
      <c r="CNG1436" s="1225"/>
      <c r="CNH1436" s="1225"/>
      <c r="CNI1436" s="1225"/>
      <c r="CNJ1436" s="1225"/>
      <c r="CNK1436" s="1225"/>
      <c r="CNL1436" s="1225"/>
      <c r="CNM1436" s="1225"/>
      <c r="CNN1436" s="1225"/>
      <c r="CNO1436" s="1225"/>
      <c r="CNP1436" s="1225"/>
      <c r="CNQ1436" s="1225"/>
      <c r="CNR1436" s="1225"/>
      <c r="CNS1436" s="1225"/>
      <c r="CNT1436" s="1225"/>
      <c r="CNU1436" s="1225"/>
      <c r="CNV1436" s="1225"/>
      <c r="CNW1436" s="1225"/>
      <c r="CNX1436" s="1225"/>
      <c r="CNY1436" s="1225"/>
      <c r="CNZ1436" s="1225"/>
      <c r="COA1436" s="1225"/>
      <c r="COB1436" s="1225"/>
      <c r="COC1436" s="1225"/>
      <c r="COD1436" s="1225"/>
      <c r="COE1436" s="1225"/>
      <c r="COF1436" s="1225"/>
      <c r="COG1436" s="1225"/>
      <c r="COH1436" s="1225"/>
      <c r="COI1436" s="1225"/>
      <c r="COJ1436" s="1225"/>
      <c r="COK1436" s="1225"/>
      <c r="COL1436" s="1225"/>
      <c r="COM1436" s="1225"/>
      <c r="CON1436" s="1225"/>
      <c r="COO1436" s="1225"/>
      <c r="COP1436" s="1225"/>
      <c r="COQ1436" s="1225"/>
      <c r="COR1436" s="1225"/>
      <c r="COS1436" s="1225"/>
      <c r="COT1436" s="1225"/>
      <c r="COU1436" s="1225"/>
      <c r="COV1436" s="1225"/>
      <c r="COW1436" s="1225"/>
      <c r="COX1436" s="1225"/>
      <c r="COY1436" s="1225"/>
      <c r="COZ1436" s="1225"/>
      <c r="CPA1436" s="1225"/>
      <c r="CPB1436" s="1225"/>
      <c r="CPC1436" s="1225"/>
      <c r="CPD1436" s="1225"/>
      <c r="CPE1436" s="1225"/>
      <c r="CPF1436" s="1225"/>
      <c r="CPG1436" s="1225"/>
      <c r="CPH1436" s="1225"/>
      <c r="CPI1436" s="1225"/>
      <c r="CPJ1436" s="1225"/>
      <c r="CPK1436" s="1225"/>
      <c r="CPL1436" s="1225"/>
      <c r="CPM1436" s="1225"/>
      <c r="CPN1436" s="1225"/>
      <c r="CPO1436" s="1225"/>
      <c r="CPP1436" s="1225"/>
      <c r="CPQ1436" s="1225"/>
      <c r="CPR1436" s="1225"/>
      <c r="CPS1436" s="1225"/>
      <c r="CPT1436" s="1225"/>
      <c r="CPU1436" s="1225"/>
      <c r="CPV1436" s="1225"/>
      <c r="CPW1436" s="1225"/>
      <c r="CPX1436" s="1225"/>
      <c r="CPY1436" s="1225"/>
      <c r="CPZ1436" s="1225"/>
      <c r="CQA1436" s="1225"/>
      <c r="CQB1436" s="1225"/>
      <c r="CQC1436" s="1225"/>
      <c r="CQD1436" s="1225"/>
      <c r="CQE1436" s="1225"/>
      <c r="CQF1436" s="1225"/>
      <c r="CQG1436" s="1225"/>
      <c r="CQH1436" s="1225"/>
      <c r="CQI1436" s="1225"/>
      <c r="CQJ1436" s="1225"/>
      <c r="CQK1436" s="1225"/>
      <c r="CQL1436" s="1225"/>
      <c r="CQM1436" s="1225"/>
      <c r="CQN1436" s="1225"/>
      <c r="CQO1436" s="1225"/>
      <c r="CQP1436" s="1225"/>
      <c r="CQQ1436" s="1225"/>
      <c r="CQR1436" s="1225"/>
      <c r="CQS1436" s="1225"/>
      <c r="CQT1436" s="1225"/>
      <c r="CQU1436" s="1225"/>
      <c r="CQV1436" s="1225"/>
      <c r="CQW1436" s="1225"/>
      <c r="CQX1436" s="1225"/>
      <c r="CQY1436" s="1225"/>
      <c r="CQZ1436" s="1225"/>
      <c r="CRA1436" s="1225"/>
      <c r="CRB1436" s="1225"/>
      <c r="CRC1436" s="1225"/>
      <c r="CRD1436" s="1225"/>
      <c r="CRE1436" s="1225"/>
      <c r="CRF1436" s="1225"/>
      <c r="CRG1436" s="1225"/>
      <c r="CRH1436" s="1225"/>
      <c r="CRI1436" s="1225"/>
      <c r="CRJ1436" s="1225"/>
      <c r="CRK1436" s="1225"/>
      <c r="CRL1436" s="1225"/>
      <c r="CRM1436" s="1225"/>
      <c r="CRN1436" s="1225"/>
      <c r="CRO1436" s="1225"/>
      <c r="CRP1436" s="1225"/>
      <c r="CRQ1436" s="1225"/>
      <c r="CRR1436" s="1225"/>
      <c r="CRS1436" s="1225"/>
      <c r="CRT1436" s="1225"/>
      <c r="CRU1436" s="1225"/>
      <c r="CRV1436" s="1225"/>
      <c r="CRW1436" s="1225"/>
      <c r="CRX1436" s="1225"/>
      <c r="CRY1436" s="1225"/>
      <c r="CRZ1436" s="1225"/>
      <c r="CSA1436" s="1225"/>
      <c r="CSB1436" s="1225"/>
      <c r="CSC1436" s="1225"/>
      <c r="CSD1436" s="1225"/>
      <c r="CSE1436" s="1225"/>
      <c r="CSF1436" s="1225"/>
      <c r="CSG1436" s="1225"/>
      <c r="CSH1436" s="1225"/>
      <c r="CSI1436" s="1225"/>
      <c r="CSJ1436" s="1225"/>
      <c r="CSK1436" s="1225"/>
      <c r="CSL1436" s="1225"/>
      <c r="CSM1436" s="1225"/>
      <c r="CSN1436" s="1225"/>
      <c r="CSO1436" s="1225"/>
      <c r="CSP1436" s="1225"/>
      <c r="CSQ1436" s="1225"/>
      <c r="CSR1436" s="1225"/>
      <c r="CSS1436" s="1225"/>
      <c r="CST1436" s="1225"/>
      <c r="CSU1436" s="1225"/>
      <c r="CSV1436" s="1225"/>
      <c r="CSW1436" s="1225"/>
      <c r="CSX1436" s="1225"/>
      <c r="CSY1436" s="1225"/>
      <c r="CSZ1436" s="1225"/>
      <c r="CTA1436" s="1225"/>
      <c r="CTB1436" s="1225"/>
      <c r="CTC1436" s="1225"/>
      <c r="CTD1436" s="1225"/>
      <c r="CTE1436" s="1225"/>
      <c r="CTF1436" s="1225"/>
      <c r="CTG1436" s="1225"/>
      <c r="CTH1436" s="1225"/>
      <c r="CTI1436" s="1225"/>
      <c r="CTJ1436" s="1225"/>
      <c r="CTK1436" s="1225"/>
      <c r="CTL1436" s="1225"/>
      <c r="CTM1436" s="1225"/>
      <c r="CTN1436" s="1225"/>
      <c r="CTO1436" s="1225"/>
      <c r="CTP1436" s="1225"/>
      <c r="CTQ1436" s="1225"/>
      <c r="CTR1436" s="1225"/>
      <c r="CTS1436" s="1225"/>
      <c r="CTT1436" s="1225"/>
      <c r="CTU1436" s="1225"/>
      <c r="CTV1436" s="1225"/>
      <c r="CTW1436" s="1225"/>
      <c r="CTX1436" s="1225"/>
      <c r="CTY1436" s="1225"/>
      <c r="CTZ1436" s="1225"/>
      <c r="CUA1436" s="1225"/>
      <c r="CUB1436" s="1225"/>
      <c r="CUC1436" s="1225"/>
      <c r="CUD1436" s="1225"/>
      <c r="CUE1436" s="1225"/>
      <c r="CUF1436" s="1225"/>
      <c r="CUG1436" s="1225"/>
      <c r="CUH1436" s="1225"/>
      <c r="CUI1436" s="1225"/>
      <c r="CUJ1436" s="1225"/>
      <c r="CUK1436" s="1225"/>
      <c r="CUL1436" s="1225"/>
      <c r="CUM1436" s="1225"/>
      <c r="CUN1436" s="1225"/>
      <c r="CUO1436" s="1225"/>
      <c r="CUP1436" s="1225"/>
      <c r="CUQ1436" s="1225"/>
      <c r="CUR1436" s="1225"/>
      <c r="CUS1436" s="1225"/>
      <c r="CUT1436" s="1225"/>
      <c r="CUU1436" s="1225"/>
      <c r="CUV1436" s="1225"/>
      <c r="CUW1436" s="1225"/>
      <c r="CUX1436" s="1225"/>
      <c r="CUY1436" s="1225"/>
      <c r="CUZ1436" s="1225"/>
      <c r="CVA1436" s="1225"/>
      <c r="CVB1436" s="1225"/>
      <c r="CVC1436" s="1225"/>
      <c r="CVD1436" s="1225"/>
      <c r="CVE1436" s="1225"/>
      <c r="CVF1436" s="1225"/>
      <c r="CVG1436" s="1225"/>
      <c r="CVH1436" s="1225"/>
      <c r="CVI1436" s="1225"/>
      <c r="CVJ1436" s="1225"/>
      <c r="CVK1436" s="1225"/>
      <c r="CVL1436" s="1225"/>
      <c r="CVM1436" s="1225"/>
      <c r="CVN1436" s="1225"/>
      <c r="CVO1436" s="1225"/>
      <c r="CVP1436" s="1225"/>
      <c r="CVQ1436" s="1225"/>
      <c r="CVR1436" s="1225"/>
      <c r="CVS1436" s="1225"/>
      <c r="CVT1436" s="1225"/>
      <c r="CVU1436" s="1225"/>
      <c r="CVV1436" s="1225"/>
      <c r="CVW1436" s="1225"/>
      <c r="CVX1436" s="1225"/>
      <c r="CVY1436" s="1225"/>
      <c r="CVZ1436" s="1225"/>
      <c r="CWA1436" s="1225"/>
      <c r="CWB1436" s="1225"/>
      <c r="CWC1436" s="1225"/>
      <c r="CWD1436" s="1225"/>
      <c r="CWE1436" s="1225"/>
      <c r="CWF1436" s="1225"/>
      <c r="CWG1436" s="1225"/>
      <c r="CWH1436" s="1225"/>
      <c r="CWI1436" s="1225"/>
      <c r="CWJ1436" s="1225"/>
      <c r="CWK1436" s="1225"/>
      <c r="CWL1436" s="1225"/>
      <c r="CWM1436" s="1225"/>
      <c r="CWN1436" s="1225"/>
      <c r="CWO1436" s="1225"/>
      <c r="CWP1436" s="1225"/>
      <c r="CWQ1436" s="1225"/>
      <c r="CWR1436" s="1225"/>
      <c r="CWS1436" s="1225"/>
      <c r="CWT1436" s="1225"/>
      <c r="CWU1436" s="1225"/>
      <c r="CWV1436" s="1225"/>
      <c r="CWW1436" s="1225"/>
      <c r="CWX1436" s="1225"/>
      <c r="CWY1436" s="1225"/>
      <c r="CWZ1436" s="1225"/>
      <c r="CXA1436" s="1225"/>
      <c r="CXB1436" s="1225"/>
      <c r="CXC1436" s="1225"/>
      <c r="CXD1436" s="1225"/>
      <c r="CXE1436" s="1225"/>
      <c r="CXF1436" s="1225"/>
      <c r="CXG1436" s="1225"/>
      <c r="CXH1436" s="1225"/>
      <c r="CXI1436" s="1225"/>
      <c r="CXJ1436" s="1225"/>
      <c r="CXK1436" s="1225"/>
      <c r="CXL1436" s="1225"/>
      <c r="CXM1436" s="1225"/>
      <c r="CXN1436" s="1225"/>
      <c r="CXO1436" s="1225"/>
      <c r="CXP1436" s="1225"/>
      <c r="CXQ1436" s="1225"/>
      <c r="CXR1436" s="1225"/>
      <c r="CXS1436" s="1225"/>
      <c r="CXT1436" s="1225"/>
      <c r="CXU1436" s="1225"/>
      <c r="CXV1436" s="1225"/>
      <c r="CXW1436" s="1225"/>
      <c r="CXX1436" s="1225"/>
      <c r="CXY1436" s="1225"/>
      <c r="CXZ1436" s="1225"/>
      <c r="CYA1436" s="1225"/>
      <c r="CYB1436" s="1225"/>
      <c r="CYC1436" s="1225"/>
      <c r="CYD1436" s="1225"/>
      <c r="CYE1436" s="1225"/>
      <c r="CYF1436" s="1225"/>
      <c r="CYG1436" s="1225"/>
      <c r="CYH1436" s="1225"/>
      <c r="CYI1436" s="1225"/>
      <c r="CYJ1436" s="1225"/>
      <c r="CYK1436" s="1225"/>
      <c r="CYL1436" s="1225"/>
      <c r="CYM1436" s="1225"/>
      <c r="CYN1436" s="1225"/>
      <c r="CYO1436" s="1225"/>
      <c r="CYP1436" s="1225"/>
      <c r="CYQ1436" s="1225"/>
      <c r="CYR1436" s="1225"/>
      <c r="CYS1436" s="1225"/>
      <c r="CYT1436" s="1225"/>
      <c r="CYU1436" s="1225"/>
      <c r="CYV1436" s="1225"/>
      <c r="CYW1436" s="1225"/>
      <c r="CYX1436" s="1225"/>
      <c r="CYY1436" s="1225"/>
      <c r="CYZ1436" s="1225"/>
      <c r="CZA1436" s="1225"/>
      <c r="CZB1436" s="1225"/>
      <c r="CZC1436" s="1225"/>
      <c r="CZD1436" s="1225"/>
      <c r="CZE1436" s="1225"/>
      <c r="CZF1436" s="1225"/>
      <c r="CZG1436" s="1225"/>
      <c r="CZH1436" s="1225"/>
      <c r="CZI1436" s="1225"/>
      <c r="CZJ1436" s="1225"/>
      <c r="CZK1436" s="1225"/>
      <c r="CZL1436" s="1225"/>
      <c r="CZM1436" s="1225"/>
      <c r="CZN1436" s="1225"/>
      <c r="CZO1436" s="1225"/>
      <c r="CZP1436" s="1225"/>
      <c r="CZQ1436" s="1225"/>
      <c r="CZR1436" s="1225"/>
      <c r="CZS1436" s="1225"/>
      <c r="CZT1436" s="1225"/>
      <c r="CZU1436" s="1225"/>
      <c r="CZV1436" s="1225"/>
      <c r="CZW1436" s="1225"/>
      <c r="CZX1436" s="1225"/>
      <c r="CZY1436" s="1225"/>
      <c r="CZZ1436" s="1225"/>
      <c r="DAA1436" s="1225"/>
      <c r="DAB1436" s="1225"/>
      <c r="DAC1436" s="1225"/>
      <c r="DAD1436" s="1225"/>
      <c r="DAE1436" s="1225"/>
      <c r="DAF1436" s="1225"/>
      <c r="DAG1436" s="1225"/>
      <c r="DAH1436" s="1225"/>
      <c r="DAI1436" s="1225"/>
      <c r="DAJ1436" s="1225"/>
      <c r="DAK1436" s="1225"/>
      <c r="DAL1436" s="1225"/>
      <c r="DAM1436" s="1225"/>
      <c r="DAN1436" s="1225"/>
      <c r="DAO1436" s="1225"/>
      <c r="DAP1436" s="1225"/>
      <c r="DAQ1436" s="1225"/>
      <c r="DAR1436" s="1225"/>
      <c r="DAS1436" s="1225"/>
      <c r="DAT1436" s="1225"/>
      <c r="DAU1436" s="1225"/>
      <c r="DAV1436" s="1225"/>
      <c r="DAW1436" s="1225"/>
      <c r="DAX1436" s="1225"/>
      <c r="DAY1436" s="1225"/>
      <c r="DAZ1436" s="1225"/>
      <c r="DBA1436" s="1225"/>
      <c r="DBB1436" s="1225"/>
      <c r="DBC1436" s="1225"/>
      <c r="DBD1436" s="1225"/>
      <c r="DBE1436" s="1225"/>
      <c r="DBF1436" s="1225"/>
      <c r="DBG1436" s="1225"/>
      <c r="DBH1436" s="1225"/>
      <c r="DBI1436" s="1225"/>
      <c r="DBJ1436" s="1225"/>
      <c r="DBK1436" s="1225"/>
      <c r="DBL1436" s="1225"/>
      <c r="DBM1436" s="1225"/>
      <c r="DBN1436" s="1225"/>
      <c r="DBO1436" s="1225"/>
      <c r="DBP1436" s="1225"/>
      <c r="DBQ1436" s="1225"/>
      <c r="DBR1436" s="1225"/>
      <c r="DBS1436" s="1225"/>
      <c r="DBT1436" s="1225"/>
      <c r="DBU1436" s="1225"/>
      <c r="DBV1436" s="1225"/>
      <c r="DBW1436" s="1225"/>
      <c r="DBX1436" s="1225"/>
      <c r="DBY1436" s="1225"/>
      <c r="DBZ1436" s="1225"/>
      <c r="DCA1436" s="1225"/>
      <c r="DCB1436" s="1225"/>
      <c r="DCC1436" s="1225"/>
      <c r="DCD1436" s="1225"/>
      <c r="DCE1436" s="1225"/>
      <c r="DCF1436" s="1225"/>
      <c r="DCG1436" s="1225"/>
      <c r="DCH1436" s="1225"/>
      <c r="DCI1436" s="1225"/>
      <c r="DCJ1436" s="1225"/>
      <c r="DCK1436" s="1225"/>
      <c r="DCL1436" s="1225"/>
      <c r="DCM1436" s="1225"/>
      <c r="DCN1436" s="1225"/>
      <c r="DCO1436" s="1225"/>
      <c r="DCP1436" s="1225"/>
      <c r="DCQ1436" s="1225"/>
      <c r="DCR1436" s="1225"/>
      <c r="DCS1436" s="1225"/>
      <c r="DCT1436" s="1225"/>
      <c r="DCU1436" s="1225"/>
      <c r="DCV1436" s="1225"/>
      <c r="DCW1436" s="1225"/>
      <c r="DCX1436" s="1225"/>
      <c r="DCY1436" s="1225"/>
      <c r="DCZ1436" s="1225"/>
      <c r="DDA1436" s="1225"/>
      <c r="DDB1436" s="1225"/>
      <c r="DDC1436" s="1225"/>
      <c r="DDD1436" s="1225"/>
      <c r="DDE1436" s="1225"/>
      <c r="DDF1436" s="1225"/>
      <c r="DDG1436" s="1225"/>
      <c r="DDH1436" s="1225"/>
      <c r="DDI1436" s="1225"/>
      <c r="DDJ1436" s="1225"/>
      <c r="DDK1436" s="1225"/>
      <c r="DDL1436" s="1225"/>
      <c r="DDM1436" s="1225"/>
      <c r="DDN1436" s="1225"/>
      <c r="DDO1436" s="1225"/>
      <c r="DDP1436" s="1225"/>
      <c r="DDQ1436" s="1225"/>
      <c r="DDR1436" s="1225"/>
      <c r="DDS1436" s="1225"/>
      <c r="DDT1436" s="1225"/>
      <c r="DDU1436" s="1225"/>
      <c r="DDV1436" s="1225"/>
      <c r="DDW1436" s="1225"/>
      <c r="DDX1436" s="1225"/>
      <c r="DDY1436" s="1225"/>
      <c r="DDZ1436" s="1225"/>
      <c r="DEA1436" s="1225"/>
      <c r="DEB1436" s="1225"/>
      <c r="DEC1436" s="1225"/>
      <c r="DED1436" s="1225"/>
      <c r="DEE1436" s="1225"/>
      <c r="DEF1436" s="1225"/>
      <c r="DEG1436" s="1225"/>
      <c r="DEH1436" s="1225"/>
      <c r="DEI1436" s="1225"/>
      <c r="DEJ1436" s="1225"/>
      <c r="DEK1436" s="1225"/>
      <c r="DEL1436" s="1225"/>
      <c r="DEM1436" s="1225"/>
      <c r="DEN1436" s="1225"/>
      <c r="DEO1436" s="1225"/>
      <c r="DEP1436" s="1225"/>
      <c r="DEQ1436" s="1225"/>
      <c r="DER1436" s="1225"/>
      <c r="DES1436" s="1225"/>
      <c r="DET1436" s="1225"/>
      <c r="DEU1436" s="1225"/>
      <c r="DEV1436" s="1225"/>
      <c r="DEW1436" s="1225"/>
      <c r="DEX1436" s="1225"/>
      <c r="DEY1436" s="1225"/>
      <c r="DEZ1436" s="1225"/>
      <c r="DFA1436" s="1225"/>
      <c r="DFB1436" s="1225"/>
      <c r="DFC1436" s="1225"/>
      <c r="DFD1436" s="1225"/>
      <c r="DFE1436" s="1225"/>
      <c r="DFF1436" s="1225"/>
      <c r="DFG1436" s="1225"/>
      <c r="DFH1436" s="1225"/>
      <c r="DFI1436" s="1225"/>
      <c r="DFJ1436" s="1225"/>
      <c r="DFK1436" s="1225"/>
      <c r="DFL1436" s="1225"/>
      <c r="DFM1436" s="1225"/>
      <c r="DFN1436" s="1225"/>
      <c r="DFO1436" s="1225"/>
      <c r="DFP1436" s="1225"/>
      <c r="DFQ1436" s="1225"/>
      <c r="DFR1436" s="1225"/>
      <c r="DFS1436" s="1225"/>
      <c r="DFT1436" s="1225"/>
      <c r="DFU1436" s="1225"/>
      <c r="DFV1436" s="1225"/>
      <c r="DFW1436" s="1225"/>
      <c r="DFX1436" s="1225"/>
      <c r="DFY1436" s="1225"/>
      <c r="DFZ1436" s="1225"/>
      <c r="DGA1436" s="1225"/>
      <c r="DGB1436" s="1225"/>
      <c r="DGC1436" s="1225"/>
      <c r="DGD1436" s="1225"/>
      <c r="DGE1436" s="1225"/>
      <c r="DGF1436" s="1225"/>
      <c r="DGG1436" s="1225"/>
      <c r="DGH1436" s="1225"/>
      <c r="DGI1436" s="1225"/>
      <c r="DGJ1436" s="1225"/>
      <c r="DGK1436" s="1225"/>
      <c r="DGL1436" s="1225"/>
      <c r="DGM1436" s="1225"/>
      <c r="DGN1436" s="1225"/>
      <c r="DGO1436" s="1225"/>
      <c r="DGP1436" s="1225"/>
      <c r="DGQ1436" s="1225"/>
      <c r="DGR1436" s="1225"/>
      <c r="DGS1436" s="1225"/>
      <c r="DGT1436" s="1225"/>
      <c r="DGU1436" s="1225"/>
      <c r="DGV1436" s="1225"/>
      <c r="DGW1436" s="1225"/>
      <c r="DGX1436" s="1225"/>
      <c r="DGY1436" s="1225"/>
      <c r="DGZ1436" s="1225"/>
      <c r="DHA1436" s="1225"/>
      <c r="DHB1436" s="1225"/>
      <c r="DHC1436" s="1225"/>
      <c r="DHD1436" s="1225"/>
      <c r="DHE1436" s="1225"/>
      <c r="DHF1436" s="1225"/>
      <c r="DHG1436" s="1225"/>
      <c r="DHH1436" s="1225"/>
      <c r="DHI1436" s="1225"/>
      <c r="DHJ1436" s="1225"/>
      <c r="DHK1436" s="1225"/>
      <c r="DHL1436" s="1225"/>
      <c r="DHM1436" s="1225"/>
      <c r="DHN1436" s="1225"/>
      <c r="DHO1436" s="1225"/>
      <c r="DHP1436" s="1225"/>
      <c r="DHQ1436" s="1225"/>
      <c r="DHR1436" s="1225"/>
      <c r="DHS1436" s="1225"/>
      <c r="DHT1436" s="1225"/>
      <c r="DHU1436" s="1225"/>
      <c r="DHV1436" s="1225"/>
      <c r="DHW1436" s="1225"/>
      <c r="DHX1436" s="1225"/>
      <c r="DHY1436" s="1225"/>
      <c r="DHZ1436" s="1225"/>
      <c r="DIA1436" s="1225"/>
      <c r="DIB1436" s="1225"/>
      <c r="DIC1436" s="1225"/>
      <c r="DID1436" s="1225"/>
      <c r="DIE1436" s="1225"/>
      <c r="DIF1436" s="1225"/>
      <c r="DIG1436" s="1225"/>
      <c r="DIH1436" s="1225"/>
      <c r="DII1436" s="1225"/>
      <c r="DIJ1436" s="1225"/>
      <c r="DIK1436" s="1225"/>
      <c r="DIL1436" s="1225"/>
      <c r="DIM1436" s="1225"/>
      <c r="DIN1436" s="1225"/>
      <c r="DIO1436" s="1225"/>
      <c r="DIP1436" s="1225"/>
      <c r="DIQ1436" s="1225"/>
      <c r="DIR1436" s="1225"/>
      <c r="DIS1436" s="1225"/>
      <c r="DIT1436" s="1225"/>
      <c r="DIU1436" s="1225"/>
      <c r="DIV1436" s="1225"/>
      <c r="DIW1436" s="1225"/>
      <c r="DIX1436" s="1225"/>
      <c r="DIY1436" s="1225"/>
      <c r="DIZ1436" s="1225"/>
      <c r="DJA1436" s="1225"/>
      <c r="DJB1436" s="1225"/>
      <c r="DJC1436" s="1225"/>
      <c r="DJD1436" s="1225"/>
      <c r="DJE1436" s="1225"/>
      <c r="DJF1436" s="1225"/>
      <c r="DJG1436" s="1225"/>
      <c r="DJH1436" s="1225"/>
      <c r="DJI1436" s="1225"/>
      <c r="DJJ1436" s="1225"/>
      <c r="DJK1436" s="1225"/>
      <c r="DJL1436" s="1225"/>
      <c r="DJM1436" s="1225"/>
      <c r="DJN1436" s="1225"/>
      <c r="DJO1436" s="1225"/>
      <c r="DJP1436" s="1225"/>
      <c r="DJQ1436" s="1225"/>
      <c r="DJR1436" s="1225"/>
      <c r="DJS1436" s="1225"/>
      <c r="DJT1436" s="1225"/>
      <c r="DJU1436" s="1225"/>
      <c r="DJV1436" s="1225"/>
      <c r="DJW1436" s="1225"/>
      <c r="DJX1436" s="1225"/>
      <c r="DJY1436" s="1225"/>
      <c r="DJZ1436" s="1225"/>
      <c r="DKA1436" s="1225"/>
      <c r="DKB1436" s="1225"/>
      <c r="DKC1436" s="1225"/>
      <c r="DKD1436" s="1225"/>
      <c r="DKE1436" s="1225"/>
      <c r="DKF1436" s="1225"/>
      <c r="DKG1436" s="1225"/>
      <c r="DKH1436" s="1225"/>
      <c r="DKI1436" s="1225"/>
      <c r="DKJ1436" s="1225"/>
      <c r="DKK1436" s="1225"/>
      <c r="DKL1436" s="1225"/>
      <c r="DKM1436" s="1225"/>
      <c r="DKN1436" s="1225"/>
      <c r="DKO1436" s="1225"/>
      <c r="DKP1436" s="1225"/>
      <c r="DKQ1436" s="1225"/>
      <c r="DKR1436" s="1225"/>
      <c r="DKS1436" s="1225"/>
      <c r="DKT1436" s="1225"/>
      <c r="DKU1436" s="1225"/>
      <c r="DKV1436" s="1225"/>
      <c r="DKW1436" s="1225"/>
      <c r="DKX1436" s="1225"/>
      <c r="DKY1436" s="1225"/>
      <c r="DKZ1436" s="1225"/>
      <c r="DLA1436" s="1225"/>
      <c r="DLB1436" s="1225"/>
      <c r="DLC1436" s="1225"/>
      <c r="DLD1436" s="1225"/>
      <c r="DLE1436" s="1225"/>
      <c r="DLF1436" s="1225"/>
      <c r="DLG1436" s="1225"/>
      <c r="DLH1436" s="1225"/>
      <c r="DLI1436" s="1225"/>
      <c r="DLJ1436" s="1225"/>
      <c r="DLK1436" s="1225"/>
      <c r="DLL1436" s="1225"/>
      <c r="DLM1436" s="1225"/>
      <c r="DLN1436" s="1225"/>
      <c r="DLO1436" s="1225"/>
      <c r="DLP1436" s="1225"/>
      <c r="DLQ1436" s="1225"/>
      <c r="DLR1436" s="1225"/>
      <c r="DLS1436" s="1225"/>
      <c r="DLT1436" s="1225"/>
      <c r="DLU1436" s="1225"/>
      <c r="DLV1436" s="1225"/>
      <c r="DLW1436" s="1225"/>
      <c r="DLX1436" s="1225"/>
      <c r="DLY1436" s="1225"/>
      <c r="DLZ1436" s="1225"/>
      <c r="DMA1436" s="1225"/>
      <c r="DMB1436" s="1225"/>
      <c r="DMC1436" s="1225"/>
      <c r="DMD1436" s="1225"/>
      <c r="DME1436" s="1225"/>
      <c r="DMF1436" s="1225"/>
      <c r="DMG1436" s="1225"/>
      <c r="DMH1436" s="1225"/>
      <c r="DMI1436" s="1225"/>
      <c r="DMJ1436" s="1225"/>
      <c r="DMK1436" s="1225"/>
      <c r="DML1436" s="1225"/>
      <c r="DMM1436" s="1225"/>
      <c r="DMN1436" s="1225"/>
      <c r="DMO1436" s="1225"/>
      <c r="DMP1436" s="1225"/>
      <c r="DMQ1436" s="1225"/>
      <c r="DMR1436" s="1225"/>
      <c r="DMS1436" s="1225"/>
      <c r="DMT1436" s="1225"/>
      <c r="DMU1436" s="1225"/>
      <c r="DMV1436" s="1225"/>
      <c r="DMW1436" s="1225"/>
      <c r="DMX1436" s="1225"/>
      <c r="DMY1436" s="1225"/>
      <c r="DMZ1436" s="1225"/>
      <c r="DNA1436" s="1225"/>
      <c r="DNB1436" s="1225"/>
      <c r="DNC1436" s="1225"/>
      <c r="DND1436" s="1225"/>
      <c r="DNE1436" s="1225"/>
      <c r="DNF1436" s="1225"/>
      <c r="DNG1436" s="1225"/>
      <c r="DNH1436" s="1225"/>
      <c r="DNI1436" s="1225"/>
      <c r="DNJ1436" s="1225"/>
      <c r="DNK1436" s="1225"/>
      <c r="DNL1436" s="1225"/>
      <c r="DNM1436" s="1225"/>
      <c r="DNN1436" s="1225"/>
      <c r="DNO1436" s="1225"/>
      <c r="DNP1436" s="1225"/>
      <c r="DNQ1436" s="1225"/>
      <c r="DNR1436" s="1225"/>
      <c r="DNS1436" s="1225"/>
      <c r="DNT1436" s="1225"/>
      <c r="DNU1436" s="1225"/>
      <c r="DNV1436" s="1225"/>
      <c r="DNW1436" s="1225"/>
      <c r="DNX1436" s="1225"/>
      <c r="DNY1436" s="1225"/>
      <c r="DNZ1436" s="1225"/>
      <c r="DOA1436" s="1225"/>
      <c r="DOB1436" s="1225"/>
      <c r="DOC1436" s="1225"/>
      <c r="DOD1436" s="1225"/>
      <c r="DOE1436" s="1225"/>
      <c r="DOF1436" s="1225"/>
      <c r="DOG1436" s="1225"/>
      <c r="DOH1436" s="1225"/>
      <c r="DOI1436" s="1225"/>
      <c r="DOJ1436" s="1225"/>
      <c r="DOK1436" s="1225"/>
      <c r="DOL1436" s="1225"/>
      <c r="DOM1436" s="1225"/>
      <c r="DON1436" s="1225"/>
      <c r="DOO1436" s="1225"/>
      <c r="DOP1436" s="1225"/>
      <c r="DOQ1436" s="1225"/>
      <c r="DOR1436" s="1225"/>
      <c r="DOS1436" s="1225"/>
      <c r="DOT1436" s="1225"/>
      <c r="DOU1436" s="1225"/>
      <c r="DOV1436" s="1225"/>
      <c r="DOW1436" s="1225"/>
      <c r="DOX1436" s="1225"/>
      <c r="DOY1436" s="1225"/>
      <c r="DOZ1436" s="1225"/>
      <c r="DPA1436" s="1225"/>
      <c r="DPB1436" s="1225"/>
      <c r="DPC1436" s="1225"/>
      <c r="DPD1436" s="1225"/>
      <c r="DPE1436" s="1225"/>
      <c r="DPF1436" s="1225"/>
      <c r="DPG1436" s="1225"/>
      <c r="DPH1436" s="1225"/>
      <c r="DPI1436" s="1225"/>
      <c r="DPJ1436" s="1225"/>
      <c r="DPK1436" s="1225"/>
      <c r="DPL1436" s="1225"/>
      <c r="DPM1436" s="1225"/>
      <c r="DPN1436" s="1225"/>
      <c r="DPO1436" s="1225"/>
      <c r="DPP1436" s="1225"/>
      <c r="DPQ1436" s="1225"/>
      <c r="DPR1436" s="1225"/>
      <c r="DPS1436" s="1225"/>
      <c r="DPT1436" s="1225"/>
      <c r="DPU1436" s="1225"/>
      <c r="DPV1436" s="1225"/>
      <c r="DPW1436" s="1225"/>
      <c r="DPX1436" s="1225"/>
      <c r="DPY1436" s="1225"/>
      <c r="DPZ1436" s="1225"/>
      <c r="DQA1436" s="1225"/>
      <c r="DQB1436" s="1225"/>
      <c r="DQC1436" s="1225"/>
      <c r="DQD1436" s="1225"/>
      <c r="DQE1436" s="1225"/>
      <c r="DQF1436" s="1225"/>
      <c r="DQG1436" s="1225"/>
      <c r="DQH1436" s="1225"/>
      <c r="DQI1436" s="1225"/>
      <c r="DQJ1436" s="1225"/>
      <c r="DQK1436" s="1225"/>
      <c r="DQL1436" s="1225"/>
      <c r="DQM1436" s="1225"/>
      <c r="DQN1436" s="1225"/>
      <c r="DQO1436" s="1225"/>
      <c r="DQP1436" s="1225"/>
      <c r="DQQ1436" s="1225"/>
      <c r="DQR1436" s="1225"/>
      <c r="DQS1436" s="1225"/>
      <c r="DQT1436" s="1225"/>
      <c r="DQU1436" s="1225"/>
      <c r="DQV1436" s="1225"/>
      <c r="DQW1436" s="1225"/>
      <c r="DQX1436" s="1225"/>
      <c r="DQY1436" s="1225"/>
      <c r="DQZ1436" s="1225"/>
      <c r="DRA1436" s="1225"/>
      <c r="DRB1436" s="1225"/>
      <c r="DRC1436" s="1225"/>
      <c r="DRD1436" s="1225"/>
      <c r="DRE1436" s="1225"/>
      <c r="DRF1436" s="1225"/>
      <c r="DRG1436" s="1225"/>
      <c r="DRH1436" s="1225"/>
      <c r="DRI1436" s="1225"/>
      <c r="DRJ1436" s="1225"/>
      <c r="DRK1436" s="1225"/>
      <c r="DRL1436" s="1225"/>
      <c r="DRM1436" s="1225"/>
      <c r="DRN1436" s="1225"/>
      <c r="DRO1436" s="1225"/>
      <c r="DRP1436" s="1225"/>
      <c r="DRQ1436" s="1225"/>
      <c r="DRR1436" s="1225"/>
      <c r="DRS1436" s="1225"/>
      <c r="DRT1436" s="1225"/>
      <c r="DRU1436" s="1225"/>
      <c r="DRV1436" s="1225"/>
      <c r="DRW1436" s="1225"/>
      <c r="DRX1436" s="1225"/>
      <c r="DRY1436" s="1225"/>
      <c r="DRZ1436" s="1225"/>
      <c r="DSA1436" s="1225"/>
      <c r="DSB1436" s="1225"/>
      <c r="DSC1436" s="1225"/>
      <c r="DSD1436" s="1225"/>
      <c r="DSE1436" s="1225"/>
      <c r="DSF1436" s="1225"/>
      <c r="DSG1436" s="1225"/>
      <c r="DSH1436" s="1225"/>
      <c r="DSI1436" s="1225"/>
      <c r="DSJ1436" s="1225"/>
      <c r="DSK1436" s="1225"/>
      <c r="DSL1436" s="1225"/>
      <c r="DSM1436" s="1225"/>
      <c r="DSN1436" s="1225"/>
      <c r="DSO1436" s="1225"/>
      <c r="DSP1436" s="1225"/>
      <c r="DSQ1436" s="1225"/>
      <c r="DSR1436" s="1225"/>
      <c r="DSS1436" s="1225"/>
      <c r="DST1436" s="1225"/>
      <c r="DSU1436" s="1225"/>
      <c r="DSV1436" s="1225"/>
      <c r="DSW1436" s="1225"/>
      <c r="DSX1436" s="1225"/>
      <c r="DSY1436" s="1225"/>
      <c r="DSZ1436" s="1225"/>
      <c r="DTA1436" s="1225"/>
      <c r="DTB1436" s="1225"/>
      <c r="DTC1436" s="1225"/>
      <c r="DTD1436" s="1225"/>
      <c r="DTE1436" s="1225"/>
      <c r="DTF1436" s="1225"/>
      <c r="DTG1436" s="1225"/>
      <c r="DTH1436" s="1225"/>
      <c r="DTI1436" s="1225"/>
      <c r="DTJ1436" s="1225"/>
      <c r="DTK1436" s="1225"/>
      <c r="DTL1436" s="1225"/>
      <c r="DTM1436" s="1225"/>
      <c r="DTN1436" s="1225"/>
      <c r="DTO1436" s="1225"/>
      <c r="DTP1436" s="1225"/>
      <c r="DTQ1436" s="1225"/>
      <c r="DTR1436" s="1225"/>
      <c r="DTS1436" s="1225"/>
      <c r="DTT1436" s="1225"/>
      <c r="DTU1436" s="1225"/>
      <c r="DTV1436" s="1225"/>
      <c r="DTW1436" s="1225"/>
      <c r="DTX1436" s="1225"/>
      <c r="DTY1436" s="1225"/>
      <c r="DTZ1436" s="1225"/>
      <c r="DUA1436" s="1225"/>
      <c r="DUB1436" s="1225"/>
      <c r="DUC1436" s="1225"/>
      <c r="DUD1436" s="1225"/>
      <c r="DUE1436" s="1225"/>
      <c r="DUF1436" s="1225"/>
      <c r="DUG1436" s="1225"/>
      <c r="DUH1436" s="1225"/>
      <c r="DUI1436" s="1225"/>
      <c r="DUJ1436" s="1225"/>
      <c r="DUK1436" s="1225"/>
      <c r="DUL1436" s="1225"/>
      <c r="DUM1436" s="1225"/>
      <c r="DUN1436" s="1225"/>
      <c r="DUO1436" s="1225"/>
      <c r="DUP1436" s="1225"/>
      <c r="DUQ1436" s="1225"/>
      <c r="DUR1436" s="1225"/>
      <c r="DUS1436" s="1225"/>
      <c r="DUT1436" s="1225"/>
      <c r="DUU1436" s="1225"/>
      <c r="DUV1436" s="1225"/>
      <c r="DUW1436" s="1225"/>
      <c r="DUX1436" s="1225"/>
      <c r="DUY1436" s="1225"/>
      <c r="DUZ1436" s="1225"/>
      <c r="DVA1436" s="1225"/>
      <c r="DVB1436" s="1225"/>
      <c r="DVC1436" s="1225"/>
      <c r="DVD1436" s="1225"/>
      <c r="DVE1436" s="1225"/>
      <c r="DVF1436" s="1225"/>
      <c r="DVG1436" s="1225"/>
      <c r="DVH1436" s="1225"/>
      <c r="DVI1436" s="1225"/>
      <c r="DVJ1436" s="1225"/>
      <c r="DVK1436" s="1225"/>
      <c r="DVL1436" s="1225"/>
      <c r="DVM1436" s="1225"/>
      <c r="DVN1436" s="1225"/>
      <c r="DVO1436" s="1225"/>
      <c r="DVP1436" s="1225"/>
      <c r="DVQ1436" s="1225"/>
      <c r="DVR1436" s="1225"/>
      <c r="DVS1436" s="1225"/>
      <c r="DVT1436" s="1225"/>
      <c r="DVU1436" s="1225"/>
      <c r="DVV1436" s="1225"/>
      <c r="DVW1436" s="1225"/>
      <c r="DVX1436" s="1225"/>
      <c r="DVY1436" s="1225"/>
      <c r="DVZ1436" s="1225"/>
      <c r="DWA1436" s="1225"/>
      <c r="DWB1436" s="1225"/>
      <c r="DWC1436" s="1225"/>
      <c r="DWD1436" s="1225"/>
      <c r="DWE1436" s="1225"/>
      <c r="DWF1436" s="1225"/>
      <c r="DWG1436" s="1225"/>
      <c r="DWH1436" s="1225"/>
      <c r="DWI1436" s="1225"/>
      <c r="DWJ1436" s="1225"/>
      <c r="DWK1436" s="1225"/>
      <c r="DWL1436" s="1225"/>
      <c r="DWM1436" s="1225"/>
      <c r="DWN1436" s="1225"/>
      <c r="DWO1436" s="1225"/>
      <c r="DWP1436" s="1225"/>
      <c r="DWQ1436" s="1225"/>
      <c r="DWR1436" s="1225"/>
      <c r="DWS1436" s="1225"/>
      <c r="DWT1436" s="1225"/>
      <c r="DWU1436" s="1225"/>
      <c r="DWV1436" s="1225"/>
      <c r="DWW1436" s="1225"/>
      <c r="DWX1436" s="1225"/>
      <c r="DWY1436" s="1225"/>
      <c r="DWZ1436" s="1225"/>
      <c r="DXA1436" s="1225"/>
      <c r="DXB1436" s="1225"/>
      <c r="DXC1436" s="1225"/>
      <c r="DXD1436" s="1225"/>
      <c r="DXE1436" s="1225"/>
      <c r="DXF1436" s="1225"/>
      <c r="DXG1436" s="1225"/>
      <c r="DXH1436" s="1225"/>
      <c r="DXI1436" s="1225"/>
      <c r="DXJ1436" s="1225"/>
      <c r="DXK1436" s="1225"/>
      <c r="DXL1436" s="1225"/>
      <c r="DXM1436" s="1225"/>
      <c r="DXN1436" s="1225"/>
      <c r="DXO1436" s="1225"/>
      <c r="DXP1436" s="1225"/>
      <c r="DXQ1436" s="1225"/>
      <c r="DXR1436" s="1225"/>
      <c r="DXS1436" s="1225"/>
      <c r="DXT1436" s="1225"/>
      <c r="DXU1436" s="1225"/>
      <c r="DXV1436" s="1225"/>
      <c r="DXW1436" s="1225"/>
      <c r="DXX1436" s="1225"/>
      <c r="DXY1436" s="1225"/>
      <c r="DXZ1436" s="1225"/>
      <c r="DYA1436" s="1225"/>
      <c r="DYB1436" s="1225"/>
      <c r="DYC1436" s="1225"/>
      <c r="DYD1436" s="1225"/>
      <c r="DYE1436" s="1225"/>
      <c r="DYF1436" s="1225"/>
      <c r="DYG1436" s="1225"/>
      <c r="DYH1436" s="1225"/>
      <c r="DYI1436" s="1225"/>
      <c r="DYJ1436" s="1225"/>
      <c r="DYK1436" s="1225"/>
      <c r="DYL1436" s="1225"/>
      <c r="DYM1436" s="1225"/>
      <c r="DYN1436" s="1225"/>
      <c r="DYO1436" s="1225"/>
      <c r="DYP1436" s="1225"/>
      <c r="DYQ1436" s="1225"/>
      <c r="DYR1436" s="1225"/>
      <c r="DYS1436" s="1225"/>
      <c r="DYT1436" s="1225"/>
      <c r="DYU1436" s="1225"/>
      <c r="DYV1436" s="1225"/>
      <c r="DYW1436" s="1225"/>
      <c r="DYX1436" s="1225"/>
      <c r="DYY1436" s="1225"/>
      <c r="DYZ1436" s="1225"/>
      <c r="DZA1436" s="1225"/>
      <c r="DZB1436" s="1225"/>
      <c r="DZC1436" s="1225"/>
      <c r="DZD1436" s="1225"/>
      <c r="DZE1436" s="1225"/>
      <c r="DZF1436" s="1225"/>
      <c r="DZG1436" s="1225"/>
      <c r="DZH1436" s="1225"/>
      <c r="DZI1436" s="1225"/>
      <c r="DZJ1436" s="1225"/>
      <c r="DZK1436" s="1225"/>
      <c r="DZL1436" s="1225"/>
      <c r="DZM1436" s="1225"/>
      <c r="DZN1436" s="1225"/>
      <c r="DZO1436" s="1225"/>
      <c r="DZP1436" s="1225"/>
      <c r="DZQ1436" s="1225"/>
      <c r="DZR1436" s="1225"/>
      <c r="DZS1436" s="1225"/>
      <c r="DZT1436" s="1225"/>
      <c r="DZU1436" s="1225"/>
      <c r="DZV1436" s="1225"/>
      <c r="DZW1436" s="1225"/>
      <c r="DZX1436" s="1225"/>
      <c r="DZY1436" s="1225"/>
      <c r="DZZ1436" s="1225"/>
      <c r="EAA1436" s="1225"/>
      <c r="EAB1436" s="1225"/>
      <c r="EAC1436" s="1225"/>
      <c r="EAD1436" s="1225"/>
      <c r="EAE1436" s="1225"/>
      <c r="EAF1436" s="1225"/>
      <c r="EAG1436" s="1225"/>
      <c r="EAH1436" s="1225"/>
      <c r="EAI1436" s="1225"/>
      <c r="EAJ1436" s="1225"/>
      <c r="EAK1436" s="1225"/>
      <c r="EAL1436" s="1225"/>
      <c r="EAM1436" s="1225"/>
      <c r="EAN1436" s="1225"/>
      <c r="EAO1436" s="1225"/>
      <c r="EAP1436" s="1225"/>
      <c r="EAQ1436" s="1225"/>
      <c r="EAR1436" s="1225"/>
      <c r="EAS1436" s="1225"/>
      <c r="EAT1436" s="1225"/>
      <c r="EAU1436" s="1225"/>
      <c r="EAV1436" s="1225"/>
      <c r="EAW1436" s="1225"/>
      <c r="EAX1436" s="1225"/>
      <c r="EAY1436" s="1225"/>
      <c r="EAZ1436" s="1225"/>
      <c r="EBA1436" s="1225"/>
      <c r="EBB1436" s="1225"/>
      <c r="EBC1436" s="1225"/>
      <c r="EBD1436" s="1225"/>
      <c r="EBE1436" s="1225"/>
      <c r="EBF1436" s="1225"/>
      <c r="EBG1436" s="1225"/>
      <c r="EBH1436" s="1225"/>
      <c r="EBI1436" s="1225"/>
      <c r="EBJ1436" s="1225"/>
      <c r="EBK1436" s="1225"/>
      <c r="EBL1436" s="1225"/>
      <c r="EBM1436" s="1225"/>
      <c r="EBN1436" s="1225"/>
      <c r="EBO1436" s="1225"/>
      <c r="EBP1436" s="1225"/>
      <c r="EBQ1436" s="1225"/>
      <c r="EBR1436" s="1225"/>
      <c r="EBS1436" s="1225"/>
      <c r="EBT1436" s="1225"/>
      <c r="EBU1436" s="1225"/>
      <c r="EBV1436" s="1225"/>
      <c r="EBW1436" s="1225"/>
      <c r="EBX1436" s="1225"/>
      <c r="EBY1436" s="1225"/>
      <c r="EBZ1436" s="1225"/>
      <c r="ECA1436" s="1225"/>
      <c r="ECB1436" s="1225"/>
      <c r="ECC1436" s="1225"/>
      <c r="ECD1436" s="1225"/>
      <c r="ECE1436" s="1225"/>
      <c r="ECF1436" s="1225"/>
      <c r="ECG1436" s="1225"/>
      <c r="ECH1436" s="1225"/>
      <c r="ECI1436" s="1225"/>
      <c r="ECJ1436" s="1225"/>
      <c r="ECK1436" s="1225"/>
      <c r="ECL1436" s="1225"/>
      <c r="ECM1436" s="1225"/>
      <c r="ECN1436" s="1225"/>
      <c r="ECO1436" s="1225"/>
      <c r="ECP1436" s="1225"/>
      <c r="ECQ1436" s="1225"/>
      <c r="ECR1436" s="1225"/>
      <c r="ECS1436" s="1225"/>
      <c r="ECT1436" s="1225"/>
      <c r="ECU1436" s="1225"/>
      <c r="ECV1436" s="1225"/>
      <c r="ECW1436" s="1225"/>
      <c r="ECX1436" s="1225"/>
      <c r="ECY1436" s="1225"/>
      <c r="ECZ1436" s="1225"/>
      <c r="EDA1436" s="1225"/>
      <c r="EDB1436" s="1225"/>
      <c r="EDC1436" s="1225"/>
      <c r="EDD1436" s="1225"/>
      <c r="EDE1436" s="1225"/>
      <c r="EDF1436" s="1225"/>
      <c r="EDG1436" s="1225"/>
      <c r="EDH1436" s="1225"/>
      <c r="EDI1436" s="1225"/>
      <c r="EDJ1436" s="1225"/>
      <c r="EDK1436" s="1225"/>
      <c r="EDL1436" s="1225"/>
      <c r="EDM1436" s="1225"/>
      <c r="EDN1436" s="1225"/>
      <c r="EDO1436" s="1225"/>
      <c r="EDP1436" s="1225"/>
      <c r="EDQ1436" s="1225"/>
      <c r="EDR1436" s="1225"/>
      <c r="EDS1436" s="1225"/>
      <c r="EDT1436" s="1225"/>
      <c r="EDU1436" s="1225"/>
      <c r="EDV1436" s="1225"/>
      <c r="EDW1436" s="1225"/>
      <c r="EDX1436" s="1225"/>
      <c r="EDY1436" s="1225"/>
      <c r="EDZ1436" s="1225"/>
      <c r="EEA1436" s="1225"/>
      <c r="EEB1436" s="1225"/>
      <c r="EEC1436" s="1225"/>
      <c r="EED1436" s="1225"/>
      <c r="EEE1436" s="1225"/>
      <c r="EEF1436" s="1225"/>
      <c r="EEG1436" s="1225"/>
      <c r="EEH1436" s="1225"/>
      <c r="EEI1436" s="1225"/>
      <c r="EEJ1436" s="1225"/>
      <c r="EEK1436" s="1225"/>
      <c r="EEL1436" s="1225"/>
      <c r="EEM1436" s="1225"/>
      <c r="EEN1436" s="1225"/>
      <c r="EEO1436" s="1225"/>
      <c r="EEP1436" s="1225"/>
      <c r="EEQ1436" s="1225"/>
      <c r="EER1436" s="1225"/>
      <c r="EES1436" s="1225"/>
      <c r="EET1436" s="1225"/>
      <c r="EEU1436" s="1225"/>
      <c r="EEV1436" s="1225"/>
      <c r="EEW1436" s="1225"/>
      <c r="EEX1436" s="1225"/>
      <c r="EEY1436" s="1225"/>
      <c r="EEZ1436" s="1225"/>
      <c r="EFA1436" s="1225"/>
      <c r="EFB1436" s="1225"/>
      <c r="EFC1436" s="1225"/>
      <c r="EFD1436" s="1225"/>
      <c r="EFE1436" s="1225"/>
      <c r="EFF1436" s="1225"/>
      <c r="EFG1436" s="1225"/>
      <c r="EFH1436" s="1225"/>
      <c r="EFI1436" s="1225"/>
      <c r="EFJ1436" s="1225"/>
      <c r="EFK1436" s="1225"/>
      <c r="EFL1436" s="1225"/>
      <c r="EFM1436" s="1225"/>
      <c r="EFN1436" s="1225"/>
      <c r="EFO1436" s="1225"/>
      <c r="EFP1436" s="1225"/>
      <c r="EFQ1436" s="1225"/>
      <c r="EFR1436" s="1225"/>
      <c r="EFS1436" s="1225"/>
      <c r="EFT1436" s="1225"/>
      <c r="EFU1436" s="1225"/>
      <c r="EFV1436" s="1225"/>
      <c r="EFW1436" s="1225"/>
      <c r="EFX1436" s="1225"/>
      <c r="EFY1436" s="1225"/>
      <c r="EFZ1436" s="1225"/>
      <c r="EGA1436" s="1225"/>
      <c r="EGB1436" s="1225"/>
      <c r="EGC1436" s="1225"/>
      <c r="EGD1436" s="1225"/>
      <c r="EGE1436" s="1225"/>
      <c r="EGF1436" s="1225"/>
      <c r="EGG1436" s="1225"/>
      <c r="EGH1436" s="1225"/>
      <c r="EGI1436" s="1225"/>
      <c r="EGJ1436" s="1225"/>
      <c r="EGK1436" s="1225"/>
      <c r="EGL1436" s="1225"/>
      <c r="EGM1436" s="1225"/>
      <c r="EGN1436" s="1225"/>
      <c r="EGO1436" s="1225"/>
      <c r="EGP1436" s="1225"/>
      <c r="EGQ1436" s="1225"/>
      <c r="EGR1436" s="1225"/>
      <c r="EGS1436" s="1225"/>
      <c r="EGT1436" s="1225"/>
      <c r="EGU1436" s="1225"/>
      <c r="EGV1436" s="1225"/>
      <c r="EGW1436" s="1225"/>
      <c r="EGX1436" s="1225"/>
      <c r="EGY1436" s="1225"/>
      <c r="EGZ1436" s="1225"/>
      <c r="EHA1436" s="1225"/>
      <c r="EHB1436" s="1225"/>
      <c r="EHC1436" s="1225"/>
      <c r="EHD1436" s="1225"/>
      <c r="EHE1436" s="1225"/>
      <c r="EHF1436" s="1225"/>
      <c r="EHG1436" s="1225"/>
      <c r="EHH1436" s="1225"/>
      <c r="EHI1436" s="1225"/>
      <c r="EHJ1436" s="1225"/>
      <c r="EHK1436" s="1225"/>
      <c r="EHL1436" s="1225"/>
      <c r="EHM1436" s="1225"/>
      <c r="EHN1436" s="1225"/>
      <c r="EHO1436" s="1225"/>
      <c r="EHP1436" s="1225"/>
      <c r="EHQ1436" s="1225"/>
      <c r="EHR1436" s="1225"/>
      <c r="EHS1436" s="1225"/>
      <c r="EHT1436" s="1225"/>
      <c r="EHU1436" s="1225"/>
      <c r="EHV1436" s="1225"/>
      <c r="EHW1436" s="1225"/>
      <c r="EHX1436" s="1225"/>
      <c r="EHY1436" s="1225"/>
      <c r="EHZ1436" s="1225"/>
      <c r="EIA1436" s="1225"/>
      <c r="EIB1436" s="1225"/>
      <c r="EIC1436" s="1225"/>
      <c r="EID1436" s="1225"/>
      <c r="EIE1436" s="1225"/>
      <c r="EIF1436" s="1225"/>
      <c r="EIG1436" s="1225"/>
      <c r="EIH1436" s="1225"/>
      <c r="EII1436" s="1225"/>
      <c r="EIJ1436" s="1225"/>
      <c r="EIK1436" s="1225"/>
      <c r="EIL1436" s="1225"/>
      <c r="EIM1436" s="1225"/>
      <c r="EIN1436" s="1225"/>
      <c r="EIO1436" s="1225"/>
      <c r="EIP1436" s="1225"/>
      <c r="EIQ1436" s="1225"/>
      <c r="EIR1436" s="1225"/>
      <c r="EIS1436" s="1225"/>
      <c r="EIT1436" s="1225"/>
      <c r="EIU1436" s="1225"/>
      <c r="EIV1436" s="1225"/>
      <c r="EIW1436" s="1225"/>
      <c r="EIX1436" s="1225"/>
      <c r="EIY1436" s="1225"/>
      <c r="EIZ1436" s="1225"/>
      <c r="EJA1436" s="1225"/>
      <c r="EJB1436" s="1225"/>
      <c r="EJC1436" s="1225"/>
      <c r="EJD1436" s="1225"/>
      <c r="EJE1436" s="1225"/>
      <c r="EJF1436" s="1225"/>
      <c r="EJG1436" s="1225"/>
      <c r="EJH1436" s="1225"/>
      <c r="EJI1436" s="1225"/>
      <c r="EJJ1436" s="1225"/>
      <c r="EJK1436" s="1225"/>
      <c r="EJL1436" s="1225"/>
      <c r="EJM1436" s="1225"/>
      <c r="EJN1436" s="1225"/>
      <c r="EJO1436" s="1225"/>
      <c r="EJP1436" s="1225"/>
      <c r="EJQ1436" s="1225"/>
      <c r="EJR1436" s="1225"/>
      <c r="EJS1436" s="1225"/>
      <c r="EJT1436" s="1225"/>
      <c r="EJU1436" s="1225"/>
      <c r="EJV1436" s="1225"/>
      <c r="EJW1436" s="1225"/>
      <c r="EJX1436" s="1225"/>
      <c r="EJY1436" s="1225"/>
      <c r="EJZ1436" s="1225"/>
      <c r="EKA1436" s="1225"/>
      <c r="EKB1436" s="1225"/>
      <c r="EKC1436" s="1225"/>
      <c r="EKD1436" s="1225"/>
      <c r="EKE1436" s="1225"/>
      <c r="EKF1436" s="1225"/>
      <c r="EKG1436" s="1225"/>
      <c r="EKH1436" s="1225"/>
      <c r="EKI1436" s="1225"/>
      <c r="EKJ1436" s="1225"/>
      <c r="EKK1436" s="1225"/>
      <c r="EKL1436" s="1225"/>
      <c r="EKM1436" s="1225"/>
      <c r="EKN1436" s="1225"/>
      <c r="EKO1436" s="1225"/>
      <c r="EKP1436" s="1225"/>
      <c r="EKQ1436" s="1225"/>
      <c r="EKR1436" s="1225"/>
      <c r="EKS1436" s="1225"/>
      <c r="EKT1436" s="1225"/>
      <c r="EKU1436" s="1225"/>
      <c r="EKV1436" s="1225"/>
      <c r="EKW1436" s="1225"/>
      <c r="EKX1436" s="1225"/>
      <c r="EKY1436" s="1225"/>
      <c r="EKZ1436" s="1225"/>
      <c r="ELA1436" s="1225"/>
      <c r="ELB1436" s="1225"/>
      <c r="ELC1436" s="1225"/>
      <c r="ELD1436" s="1225"/>
      <c r="ELE1436" s="1225"/>
      <c r="ELF1436" s="1225"/>
      <c r="ELG1436" s="1225"/>
      <c r="ELH1436" s="1225"/>
      <c r="ELI1436" s="1225"/>
      <c r="ELJ1436" s="1225"/>
      <c r="ELK1436" s="1225"/>
      <c r="ELL1436" s="1225"/>
      <c r="ELM1436" s="1225"/>
      <c r="ELN1436" s="1225"/>
      <c r="ELO1436" s="1225"/>
      <c r="ELP1436" s="1225"/>
      <c r="ELQ1436" s="1225"/>
      <c r="ELR1436" s="1225"/>
      <c r="ELS1436" s="1225"/>
      <c r="ELT1436" s="1225"/>
      <c r="ELU1436" s="1225"/>
      <c r="ELV1436" s="1225"/>
      <c r="ELW1436" s="1225"/>
      <c r="ELX1436" s="1225"/>
      <c r="ELY1436" s="1225"/>
      <c r="ELZ1436" s="1225"/>
      <c r="EMA1436" s="1225"/>
      <c r="EMB1436" s="1225"/>
      <c r="EMC1436" s="1225"/>
      <c r="EMD1436" s="1225"/>
      <c r="EME1436" s="1225"/>
      <c r="EMF1436" s="1225"/>
      <c r="EMG1436" s="1225"/>
      <c r="EMH1436" s="1225"/>
      <c r="EMI1436" s="1225"/>
      <c r="EMJ1436" s="1225"/>
      <c r="EMK1436" s="1225"/>
      <c r="EML1436" s="1225"/>
      <c r="EMM1436" s="1225"/>
      <c r="EMN1436" s="1225"/>
      <c r="EMO1436" s="1225"/>
      <c r="EMP1436" s="1225"/>
      <c r="EMQ1436" s="1225"/>
      <c r="EMR1436" s="1225"/>
      <c r="EMS1436" s="1225"/>
      <c r="EMT1436" s="1225"/>
      <c r="EMU1436" s="1225"/>
      <c r="EMV1436" s="1225"/>
      <c r="EMW1436" s="1225"/>
      <c r="EMX1436" s="1225"/>
      <c r="EMY1436" s="1225"/>
      <c r="EMZ1436" s="1225"/>
      <c r="ENA1436" s="1225"/>
      <c r="ENB1436" s="1225"/>
      <c r="ENC1436" s="1225"/>
      <c r="END1436" s="1225"/>
      <c r="ENE1436" s="1225"/>
      <c r="ENF1436" s="1225"/>
      <c r="ENG1436" s="1225"/>
      <c r="ENH1436" s="1225"/>
      <c r="ENI1436" s="1225"/>
      <c r="ENJ1436" s="1225"/>
      <c r="ENK1436" s="1225"/>
      <c r="ENL1436" s="1225"/>
      <c r="ENM1436" s="1225"/>
      <c r="ENN1436" s="1225"/>
      <c r="ENO1436" s="1225"/>
      <c r="ENP1436" s="1225"/>
      <c r="ENQ1436" s="1225"/>
      <c r="ENR1436" s="1225"/>
      <c r="ENS1436" s="1225"/>
      <c r="ENT1436" s="1225"/>
      <c r="ENU1436" s="1225"/>
      <c r="ENV1436" s="1225"/>
      <c r="ENW1436" s="1225"/>
      <c r="ENX1436" s="1225"/>
      <c r="ENY1436" s="1225"/>
      <c r="ENZ1436" s="1225"/>
      <c r="EOA1436" s="1225"/>
      <c r="EOB1436" s="1225"/>
      <c r="EOC1436" s="1225"/>
      <c r="EOD1436" s="1225"/>
      <c r="EOE1436" s="1225"/>
      <c r="EOF1436" s="1225"/>
      <c r="EOG1436" s="1225"/>
      <c r="EOH1436" s="1225"/>
      <c r="EOI1436" s="1225"/>
      <c r="EOJ1436" s="1225"/>
      <c r="EOK1436" s="1225"/>
      <c r="EOL1436" s="1225"/>
      <c r="EOM1436" s="1225"/>
      <c r="EON1436" s="1225"/>
      <c r="EOO1436" s="1225"/>
      <c r="EOP1436" s="1225"/>
      <c r="EOQ1436" s="1225"/>
      <c r="EOR1436" s="1225"/>
      <c r="EOS1436" s="1225"/>
      <c r="EOT1436" s="1225"/>
      <c r="EOU1436" s="1225"/>
      <c r="EOV1436" s="1225"/>
      <c r="EOW1436" s="1225"/>
      <c r="EOX1436" s="1225"/>
      <c r="EOY1436" s="1225"/>
      <c r="EOZ1436" s="1225"/>
      <c r="EPA1436" s="1225"/>
      <c r="EPB1436" s="1225"/>
      <c r="EPC1436" s="1225"/>
      <c r="EPD1436" s="1225"/>
      <c r="EPE1436" s="1225"/>
      <c r="EPF1436" s="1225"/>
      <c r="EPG1436" s="1225"/>
      <c r="EPH1436" s="1225"/>
      <c r="EPI1436" s="1225"/>
      <c r="EPJ1436" s="1225"/>
      <c r="EPK1436" s="1225"/>
      <c r="EPL1436" s="1225"/>
      <c r="EPM1436" s="1225"/>
      <c r="EPN1436" s="1225"/>
      <c r="EPO1436" s="1225"/>
      <c r="EPP1436" s="1225"/>
      <c r="EPQ1436" s="1225"/>
      <c r="EPR1436" s="1225"/>
      <c r="EPS1436" s="1225"/>
      <c r="EPT1436" s="1225"/>
      <c r="EPU1436" s="1225"/>
      <c r="EPV1436" s="1225"/>
      <c r="EPW1436" s="1225"/>
      <c r="EPX1436" s="1225"/>
      <c r="EPY1436" s="1225"/>
      <c r="EPZ1436" s="1225"/>
      <c r="EQA1436" s="1225"/>
      <c r="EQB1436" s="1225"/>
      <c r="EQC1436" s="1225"/>
      <c r="EQD1436" s="1225"/>
      <c r="EQE1436" s="1225"/>
      <c r="EQF1436" s="1225"/>
      <c r="EQG1436" s="1225"/>
      <c r="EQH1436" s="1225"/>
      <c r="EQI1436" s="1225"/>
      <c r="EQJ1436" s="1225"/>
      <c r="EQK1436" s="1225"/>
      <c r="EQL1436" s="1225"/>
      <c r="EQM1436" s="1225"/>
      <c r="EQN1436" s="1225"/>
      <c r="EQO1436" s="1225"/>
      <c r="EQP1436" s="1225"/>
      <c r="EQQ1436" s="1225"/>
      <c r="EQR1436" s="1225"/>
      <c r="EQS1436" s="1225"/>
      <c r="EQT1436" s="1225"/>
      <c r="EQU1436" s="1225"/>
      <c r="EQV1436" s="1225"/>
      <c r="EQW1436" s="1225"/>
      <c r="EQX1436" s="1225"/>
      <c r="EQY1436" s="1225"/>
      <c r="EQZ1436" s="1225"/>
      <c r="ERA1436" s="1225"/>
      <c r="ERB1436" s="1225"/>
      <c r="ERC1436" s="1225"/>
      <c r="ERD1436" s="1225"/>
      <c r="ERE1436" s="1225"/>
      <c r="ERF1436" s="1225"/>
      <c r="ERG1436" s="1225"/>
      <c r="ERH1436" s="1225"/>
      <c r="ERI1436" s="1225"/>
      <c r="ERJ1436" s="1225"/>
      <c r="ERK1436" s="1225"/>
      <c r="ERL1436" s="1225"/>
      <c r="ERM1436" s="1225"/>
      <c r="ERN1436" s="1225"/>
      <c r="ERO1436" s="1225"/>
      <c r="ERP1436" s="1225"/>
      <c r="ERQ1436" s="1225"/>
      <c r="ERR1436" s="1225"/>
      <c r="ERS1436" s="1225"/>
      <c r="ERT1436" s="1225"/>
      <c r="ERU1436" s="1225"/>
      <c r="ERV1436" s="1225"/>
      <c r="ERW1436" s="1225"/>
      <c r="ERX1436" s="1225"/>
      <c r="ERY1436" s="1225"/>
      <c r="ERZ1436" s="1225"/>
      <c r="ESA1436" s="1225"/>
      <c r="ESB1436" s="1225"/>
      <c r="ESC1436" s="1225"/>
      <c r="ESD1436" s="1225"/>
      <c r="ESE1436" s="1225"/>
      <c r="ESF1436" s="1225"/>
      <c r="ESG1436" s="1225"/>
      <c r="ESH1436" s="1225"/>
      <c r="ESI1436" s="1225"/>
      <c r="ESJ1436" s="1225"/>
      <c r="ESK1436" s="1225"/>
      <c r="ESL1436" s="1225"/>
      <c r="ESM1436" s="1225"/>
      <c r="ESN1436" s="1225"/>
      <c r="ESO1436" s="1225"/>
      <c r="ESP1436" s="1225"/>
      <c r="ESQ1436" s="1225"/>
      <c r="ESR1436" s="1225"/>
      <c r="ESS1436" s="1225"/>
      <c r="EST1436" s="1225"/>
      <c r="ESU1436" s="1225"/>
      <c r="ESV1436" s="1225"/>
      <c r="ESW1436" s="1225"/>
      <c r="ESX1436" s="1225"/>
      <c r="ESY1436" s="1225"/>
      <c r="ESZ1436" s="1225"/>
      <c r="ETA1436" s="1225"/>
      <c r="ETB1436" s="1225"/>
      <c r="ETC1436" s="1225"/>
      <c r="ETD1436" s="1225"/>
      <c r="ETE1436" s="1225"/>
      <c r="ETF1436" s="1225"/>
      <c r="ETG1436" s="1225"/>
      <c r="ETH1436" s="1225"/>
      <c r="ETI1436" s="1225"/>
      <c r="ETJ1436" s="1225"/>
      <c r="ETK1436" s="1225"/>
      <c r="ETL1436" s="1225"/>
      <c r="ETM1436" s="1225"/>
      <c r="ETN1436" s="1225"/>
      <c r="ETO1436" s="1225"/>
      <c r="ETP1436" s="1225"/>
      <c r="ETQ1436" s="1225"/>
      <c r="ETR1436" s="1225"/>
      <c r="ETS1436" s="1225"/>
      <c r="ETT1436" s="1225"/>
      <c r="ETU1436" s="1225"/>
      <c r="ETV1436" s="1225"/>
      <c r="ETW1436" s="1225"/>
      <c r="ETX1436" s="1225"/>
      <c r="ETY1436" s="1225"/>
      <c r="ETZ1436" s="1225"/>
      <c r="EUA1436" s="1225"/>
      <c r="EUB1436" s="1225"/>
      <c r="EUC1436" s="1225"/>
      <c r="EUD1436" s="1225"/>
      <c r="EUE1436" s="1225"/>
      <c r="EUF1436" s="1225"/>
      <c r="EUG1436" s="1225"/>
      <c r="EUH1436" s="1225"/>
      <c r="EUI1436" s="1225"/>
      <c r="EUJ1436" s="1225"/>
      <c r="EUK1436" s="1225"/>
      <c r="EUL1436" s="1225"/>
      <c r="EUM1436" s="1225"/>
      <c r="EUN1436" s="1225"/>
      <c r="EUO1436" s="1225"/>
      <c r="EUP1436" s="1225"/>
      <c r="EUQ1436" s="1225"/>
      <c r="EUR1436" s="1225"/>
      <c r="EUS1436" s="1225"/>
      <c r="EUT1436" s="1225"/>
      <c r="EUU1436" s="1225"/>
      <c r="EUV1436" s="1225"/>
      <c r="EUW1436" s="1225"/>
      <c r="EUX1436" s="1225"/>
      <c r="EUY1436" s="1225"/>
      <c r="EUZ1436" s="1225"/>
      <c r="EVA1436" s="1225"/>
      <c r="EVB1436" s="1225"/>
      <c r="EVC1436" s="1225"/>
      <c r="EVD1436" s="1225"/>
      <c r="EVE1436" s="1225"/>
      <c r="EVF1436" s="1225"/>
      <c r="EVG1436" s="1225"/>
      <c r="EVH1436" s="1225"/>
      <c r="EVI1436" s="1225"/>
      <c r="EVJ1436" s="1225"/>
      <c r="EVK1436" s="1225"/>
      <c r="EVL1436" s="1225"/>
      <c r="EVM1436" s="1225"/>
      <c r="EVN1436" s="1225"/>
      <c r="EVO1436" s="1225"/>
      <c r="EVP1436" s="1225"/>
      <c r="EVQ1436" s="1225"/>
      <c r="EVR1436" s="1225"/>
      <c r="EVS1436" s="1225"/>
      <c r="EVT1436" s="1225"/>
      <c r="EVU1436" s="1225"/>
      <c r="EVV1436" s="1225"/>
      <c r="EVW1436" s="1225"/>
      <c r="EVX1436" s="1225"/>
      <c r="EVY1436" s="1225"/>
      <c r="EVZ1436" s="1225"/>
      <c r="EWA1436" s="1225"/>
      <c r="EWB1436" s="1225"/>
      <c r="EWC1436" s="1225"/>
      <c r="EWD1436" s="1225"/>
      <c r="EWE1436" s="1225"/>
      <c r="EWF1436" s="1225"/>
      <c r="EWG1436" s="1225"/>
      <c r="EWH1436" s="1225"/>
      <c r="EWI1436" s="1225"/>
      <c r="EWJ1436" s="1225"/>
      <c r="EWK1436" s="1225"/>
      <c r="EWL1436" s="1225"/>
      <c r="EWM1436" s="1225"/>
      <c r="EWN1436" s="1225"/>
      <c r="EWO1436" s="1225"/>
      <c r="EWP1436" s="1225"/>
      <c r="EWQ1436" s="1225"/>
      <c r="EWR1436" s="1225"/>
      <c r="EWS1436" s="1225"/>
      <c r="EWT1436" s="1225"/>
      <c r="EWU1436" s="1225"/>
      <c r="EWV1436" s="1225"/>
      <c r="EWW1436" s="1225"/>
      <c r="EWX1436" s="1225"/>
      <c r="EWY1436" s="1225"/>
      <c r="EWZ1436" s="1225"/>
      <c r="EXA1436" s="1225"/>
      <c r="EXB1436" s="1225"/>
      <c r="EXC1436" s="1225"/>
      <c r="EXD1436" s="1225"/>
      <c r="EXE1436" s="1225"/>
      <c r="EXF1436" s="1225"/>
      <c r="EXG1436" s="1225"/>
      <c r="EXH1436" s="1225"/>
      <c r="EXI1436" s="1225"/>
      <c r="EXJ1436" s="1225"/>
      <c r="EXK1436" s="1225"/>
      <c r="EXL1436" s="1225"/>
      <c r="EXM1436" s="1225"/>
      <c r="EXN1436" s="1225"/>
      <c r="EXO1436" s="1225"/>
      <c r="EXP1436" s="1225"/>
      <c r="EXQ1436" s="1225"/>
      <c r="EXR1436" s="1225"/>
      <c r="EXS1436" s="1225"/>
      <c r="EXT1436" s="1225"/>
      <c r="EXU1436" s="1225"/>
      <c r="EXV1436" s="1225"/>
      <c r="EXW1436" s="1225"/>
      <c r="EXX1436" s="1225"/>
      <c r="EXY1436" s="1225"/>
      <c r="EXZ1436" s="1225"/>
      <c r="EYA1436" s="1225"/>
      <c r="EYB1436" s="1225"/>
      <c r="EYC1436" s="1225"/>
      <c r="EYD1436" s="1225"/>
      <c r="EYE1436" s="1225"/>
      <c r="EYF1436" s="1225"/>
      <c r="EYG1436" s="1225"/>
      <c r="EYH1436" s="1225"/>
      <c r="EYI1436" s="1225"/>
      <c r="EYJ1436" s="1225"/>
      <c r="EYK1436" s="1225"/>
      <c r="EYL1436" s="1225"/>
      <c r="EYM1436" s="1225"/>
      <c r="EYN1436" s="1225"/>
      <c r="EYO1436" s="1225"/>
      <c r="EYP1436" s="1225"/>
      <c r="EYQ1436" s="1225"/>
      <c r="EYR1436" s="1225"/>
      <c r="EYS1436" s="1225"/>
      <c r="EYT1436" s="1225"/>
      <c r="EYU1436" s="1225"/>
      <c r="EYV1436" s="1225"/>
      <c r="EYW1436" s="1225"/>
      <c r="EYX1436" s="1225"/>
      <c r="EYY1436" s="1225"/>
      <c r="EYZ1436" s="1225"/>
      <c r="EZA1436" s="1225"/>
      <c r="EZB1436" s="1225"/>
      <c r="EZC1436" s="1225"/>
      <c r="EZD1436" s="1225"/>
      <c r="EZE1436" s="1225"/>
      <c r="EZF1436" s="1225"/>
      <c r="EZG1436" s="1225"/>
      <c r="EZH1436" s="1225"/>
      <c r="EZI1436" s="1225"/>
      <c r="EZJ1436" s="1225"/>
      <c r="EZK1436" s="1225"/>
      <c r="EZL1436" s="1225"/>
      <c r="EZM1436" s="1225"/>
      <c r="EZN1436" s="1225"/>
      <c r="EZO1436" s="1225"/>
      <c r="EZP1436" s="1225"/>
      <c r="EZQ1436" s="1225"/>
      <c r="EZR1436" s="1225"/>
      <c r="EZS1436" s="1225"/>
      <c r="EZT1436" s="1225"/>
      <c r="EZU1436" s="1225"/>
      <c r="EZV1436" s="1225"/>
      <c r="EZW1436" s="1225"/>
      <c r="EZX1436" s="1225"/>
      <c r="EZY1436" s="1225"/>
      <c r="EZZ1436" s="1225"/>
      <c r="FAA1436" s="1225"/>
      <c r="FAB1436" s="1225"/>
      <c r="FAC1436" s="1225"/>
      <c r="FAD1436" s="1225"/>
      <c r="FAE1436" s="1225"/>
      <c r="FAF1436" s="1225"/>
      <c r="FAG1436" s="1225"/>
      <c r="FAH1436" s="1225"/>
      <c r="FAI1436" s="1225"/>
      <c r="FAJ1436" s="1225"/>
      <c r="FAK1436" s="1225"/>
      <c r="FAL1436" s="1225"/>
      <c r="FAM1436" s="1225"/>
      <c r="FAN1436" s="1225"/>
      <c r="FAO1436" s="1225"/>
      <c r="FAP1436" s="1225"/>
      <c r="FAQ1436" s="1225"/>
      <c r="FAR1436" s="1225"/>
      <c r="FAS1436" s="1225"/>
      <c r="FAT1436" s="1225"/>
      <c r="FAU1436" s="1225"/>
      <c r="FAV1436" s="1225"/>
      <c r="FAW1436" s="1225"/>
      <c r="FAX1436" s="1225"/>
      <c r="FAY1436" s="1225"/>
      <c r="FAZ1436" s="1225"/>
      <c r="FBA1436" s="1225"/>
      <c r="FBB1436" s="1225"/>
      <c r="FBC1436" s="1225"/>
      <c r="FBD1436" s="1225"/>
      <c r="FBE1436" s="1225"/>
      <c r="FBF1436" s="1225"/>
      <c r="FBG1436" s="1225"/>
      <c r="FBH1436" s="1225"/>
      <c r="FBI1436" s="1225"/>
      <c r="FBJ1436" s="1225"/>
      <c r="FBK1436" s="1225"/>
      <c r="FBL1436" s="1225"/>
      <c r="FBM1436" s="1225"/>
      <c r="FBN1436" s="1225"/>
      <c r="FBO1436" s="1225"/>
      <c r="FBP1436" s="1225"/>
      <c r="FBQ1436" s="1225"/>
      <c r="FBR1436" s="1225"/>
      <c r="FBS1436" s="1225"/>
      <c r="FBT1436" s="1225"/>
      <c r="FBU1436" s="1225"/>
      <c r="FBV1436" s="1225"/>
      <c r="FBW1436" s="1225"/>
      <c r="FBX1436" s="1225"/>
      <c r="FBY1436" s="1225"/>
      <c r="FBZ1436" s="1225"/>
      <c r="FCA1436" s="1225"/>
      <c r="FCB1436" s="1225"/>
      <c r="FCC1436" s="1225"/>
      <c r="FCD1436" s="1225"/>
      <c r="FCE1436" s="1225"/>
      <c r="FCF1436" s="1225"/>
      <c r="FCG1436" s="1225"/>
      <c r="FCH1436" s="1225"/>
      <c r="FCI1436" s="1225"/>
      <c r="FCJ1436" s="1225"/>
      <c r="FCK1436" s="1225"/>
      <c r="FCL1436" s="1225"/>
      <c r="FCM1436" s="1225"/>
      <c r="FCN1436" s="1225"/>
      <c r="FCO1436" s="1225"/>
      <c r="FCP1436" s="1225"/>
      <c r="FCQ1436" s="1225"/>
      <c r="FCR1436" s="1225"/>
      <c r="FCS1436" s="1225"/>
      <c r="FCT1436" s="1225"/>
      <c r="FCU1436" s="1225"/>
      <c r="FCV1436" s="1225"/>
      <c r="FCW1436" s="1225"/>
      <c r="FCX1436" s="1225"/>
      <c r="FCY1436" s="1225"/>
      <c r="FCZ1436" s="1225"/>
      <c r="FDA1436" s="1225"/>
      <c r="FDB1436" s="1225"/>
      <c r="FDC1436" s="1225"/>
      <c r="FDD1436" s="1225"/>
      <c r="FDE1436" s="1225"/>
      <c r="FDF1436" s="1225"/>
      <c r="FDG1436" s="1225"/>
      <c r="FDH1436" s="1225"/>
      <c r="FDI1436" s="1225"/>
      <c r="FDJ1436" s="1225"/>
      <c r="FDK1436" s="1225"/>
      <c r="FDL1436" s="1225"/>
      <c r="FDM1436" s="1225"/>
      <c r="FDN1436" s="1225"/>
      <c r="FDO1436" s="1225"/>
      <c r="FDP1436" s="1225"/>
      <c r="FDQ1436" s="1225"/>
      <c r="FDR1436" s="1225"/>
      <c r="FDS1436" s="1225"/>
      <c r="FDT1436" s="1225"/>
      <c r="FDU1436" s="1225"/>
      <c r="FDV1436" s="1225"/>
      <c r="FDW1436" s="1225"/>
      <c r="FDX1436" s="1225"/>
      <c r="FDY1436" s="1225"/>
      <c r="FDZ1436" s="1225"/>
      <c r="FEA1436" s="1225"/>
      <c r="FEB1436" s="1225"/>
      <c r="FEC1436" s="1225"/>
      <c r="FED1436" s="1225"/>
      <c r="FEE1436" s="1225"/>
      <c r="FEF1436" s="1225"/>
      <c r="FEG1436" s="1225"/>
      <c r="FEH1436" s="1225"/>
      <c r="FEI1436" s="1225"/>
      <c r="FEJ1436" s="1225"/>
      <c r="FEK1436" s="1225"/>
      <c r="FEL1436" s="1225"/>
      <c r="FEM1436" s="1225"/>
      <c r="FEN1436" s="1225"/>
      <c r="FEO1436" s="1225"/>
      <c r="FEP1436" s="1225"/>
      <c r="FEQ1436" s="1225"/>
      <c r="FER1436" s="1225"/>
      <c r="FES1436" s="1225"/>
      <c r="FET1436" s="1225"/>
      <c r="FEU1436" s="1225"/>
      <c r="FEV1436" s="1225"/>
      <c r="FEW1436" s="1225"/>
      <c r="FEX1436" s="1225"/>
      <c r="FEY1436" s="1225"/>
      <c r="FEZ1436" s="1225"/>
      <c r="FFA1436" s="1225"/>
      <c r="FFB1436" s="1225"/>
      <c r="FFC1436" s="1225"/>
      <c r="FFD1436" s="1225"/>
      <c r="FFE1436" s="1225"/>
      <c r="FFF1436" s="1225"/>
      <c r="FFG1436" s="1225"/>
      <c r="FFH1436" s="1225"/>
      <c r="FFI1436" s="1225"/>
      <c r="FFJ1436" s="1225"/>
      <c r="FFK1436" s="1225"/>
      <c r="FFL1436" s="1225"/>
      <c r="FFM1436" s="1225"/>
      <c r="FFN1436" s="1225"/>
      <c r="FFO1436" s="1225"/>
      <c r="FFP1436" s="1225"/>
      <c r="FFQ1436" s="1225"/>
      <c r="FFR1436" s="1225"/>
      <c r="FFS1436" s="1225"/>
      <c r="FFT1436" s="1225"/>
      <c r="FFU1436" s="1225"/>
      <c r="FFV1436" s="1225"/>
      <c r="FFW1436" s="1225"/>
      <c r="FFX1436" s="1225"/>
      <c r="FFY1436" s="1225"/>
      <c r="FFZ1436" s="1225"/>
      <c r="FGA1436" s="1225"/>
      <c r="FGB1436" s="1225"/>
      <c r="FGC1436" s="1225"/>
      <c r="FGD1436" s="1225"/>
      <c r="FGE1436" s="1225"/>
      <c r="FGF1436" s="1225"/>
      <c r="FGG1436" s="1225"/>
      <c r="FGH1436" s="1225"/>
      <c r="FGI1436" s="1225"/>
      <c r="FGJ1436" s="1225"/>
      <c r="FGK1436" s="1225"/>
      <c r="FGL1436" s="1225"/>
      <c r="FGM1436" s="1225"/>
      <c r="FGN1436" s="1225"/>
      <c r="FGO1436" s="1225"/>
      <c r="FGP1436" s="1225"/>
      <c r="FGQ1436" s="1225"/>
      <c r="FGR1436" s="1225"/>
      <c r="FGS1436" s="1225"/>
      <c r="FGT1436" s="1225"/>
      <c r="FGU1436" s="1225"/>
      <c r="FGV1436" s="1225"/>
      <c r="FGW1436" s="1225"/>
      <c r="FGX1436" s="1225"/>
      <c r="FGY1436" s="1225"/>
      <c r="FGZ1436" s="1225"/>
      <c r="FHA1436" s="1225"/>
      <c r="FHB1436" s="1225"/>
      <c r="FHC1436" s="1225"/>
      <c r="FHD1436" s="1225"/>
      <c r="FHE1436" s="1225"/>
      <c r="FHF1436" s="1225"/>
      <c r="FHG1436" s="1225"/>
      <c r="FHH1436" s="1225"/>
      <c r="FHI1436" s="1225"/>
      <c r="FHJ1436" s="1225"/>
      <c r="FHK1436" s="1225"/>
      <c r="FHL1436" s="1225"/>
      <c r="FHM1436" s="1225"/>
      <c r="FHN1436" s="1225"/>
      <c r="FHO1436" s="1225"/>
      <c r="FHP1436" s="1225"/>
      <c r="FHQ1436" s="1225"/>
      <c r="FHR1436" s="1225"/>
      <c r="FHS1436" s="1225"/>
      <c r="FHT1436" s="1225"/>
      <c r="FHU1436" s="1225"/>
      <c r="FHV1436" s="1225"/>
      <c r="FHW1436" s="1225"/>
      <c r="FHX1436" s="1225"/>
      <c r="FHY1436" s="1225"/>
      <c r="FHZ1436" s="1225"/>
      <c r="FIA1436" s="1225"/>
      <c r="FIB1436" s="1225"/>
      <c r="FIC1436" s="1225"/>
      <c r="FID1436" s="1225"/>
      <c r="FIE1436" s="1225"/>
      <c r="FIF1436" s="1225"/>
      <c r="FIG1436" s="1225"/>
      <c r="FIH1436" s="1225"/>
      <c r="FII1436" s="1225"/>
      <c r="FIJ1436" s="1225"/>
      <c r="FIK1436" s="1225"/>
      <c r="FIL1436" s="1225"/>
      <c r="FIM1436" s="1225"/>
      <c r="FIN1436" s="1225"/>
      <c r="FIO1436" s="1225"/>
      <c r="FIP1436" s="1225"/>
      <c r="FIQ1436" s="1225"/>
      <c r="FIR1436" s="1225"/>
      <c r="FIS1436" s="1225"/>
      <c r="FIT1436" s="1225"/>
      <c r="FIU1436" s="1225"/>
      <c r="FIV1436" s="1225"/>
      <c r="FIW1436" s="1225"/>
      <c r="FIX1436" s="1225"/>
      <c r="FIY1436" s="1225"/>
      <c r="FIZ1436" s="1225"/>
      <c r="FJA1436" s="1225"/>
      <c r="FJB1436" s="1225"/>
      <c r="FJC1436" s="1225"/>
      <c r="FJD1436" s="1225"/>
      <c r="FJE1436" s="1225"/>
      <c r="FJF1436" s="1225"/>
      <c r="FJG1436" s="1225"/>
      <c r="FJH1436" s="1225"/>
      <c r="FJI1436" s="1225"/>
      <c r="FJJ1436" s="1225"/>
      <c r="FJK1436" s="1225"/>
      <c r="FJL1436" s="1225"/>
      <c r="FJM1436" s="1225"/>
      <c r="FJN1436" s="1225"/>
      <c r="FJO1436" s="1225"/>
      <c r="FJP1436" s="1225"/>
      <c r="FJQ1436" s="1225"/>
      <c r="FJR1436" s="1225"/>
      <c r="FJS1436" s="1225"/>
      <c r="FJT1436" s="1225"/>
      <c r="FJU1436" s="1225"/>
      <c r="FJV1436" s="1225"/>
      <c r="FJW1436" s="1225"/>
      <c r="FJX1436" s="1225"/>
      <c r="FJY1436" s="1225"/>
      <c r="FJZ1436" s="1225"/>
      <c r="FKA1436" s="1225"/>
      <c r="FKB1436" s="1225"/>
      <c r="FKC1436" s="1225"/>
      <c r="FKD1436" s="1225"/>
      <c r="FKE1436" s="1225"/>
      <c r="FKF1436" s="1225"/>
      <c r="FKG1436" s="1225"/>
      <c r="FKH1436" s="1225"/>
      <c r="FKI1436" s="1225"/>
      <c r="FKJ1436" s="1225"/>
      <c r="FKK1436" s="1225"/>
      <c r="FKL1436" s="1225"/>
      <c r="FKM1436" s="1225"/>
      <c r="FKN1436" s="1225"/>
      <c r="FKO1436" s="1225"/>
      <c r="FKP1436" s="1225"/>
      <c r="FKQ1436" s="1225"/>
      <c r="FKR1436" s="1225"/>
      <c r="FKS1436" s="1225"/>
      <c r="FKT1436" s="1225"/>
      <c r="FKU1436" s="1225"/>
      <c r="FKV1436" s="1225"/>
      <c r="FKW1436" s="1225"/>
      <c r="FKX1436" s="1225"/>
      <c r="FKY1436" s="1225"/>
      <c r="FKZ1436" s="1225"/>
      <c r="FLA1436" s="1225"/>
      <c r="FLB1436" s="1225"/>
      <c r="FLC1436" s="1225"/>
      <c r="FLD1436" s="1225"/>
      <c r="FLE1436" s="1225"/>
      <c r="FLF1436" s="1225"/>
      <c r="FLG1436" s="1225"/>
      <c r="FLH1436" s="1225"/>
      <c r="FLI1436" s="1225"/>
      <c r="FLJ1436" s="1225"/>
      <c r="FLK1436" s="1225"/>
      <c r="FLL1436" s="1225"/>
      <c r="FLM1436" s="1225"/>
      <c r="FLN1436" s="1225"/>
      <c r="FLO1436" s="1225"/>
      <c r="FLP1436" s="1225"/>
      <c r="FLQ1436" s="1225"/>
      <c r="FLR1436" s="1225"/>
      <c r="FLS1436" s="1225"/>
      <c r="FLT1436" s="1225"/>
      <c r="FLU1436" s="1225"/>
      <c r="FLV1436" s="1225"/>
      <c r="FLW1436" s="1225"/>
      <c r="FLX1436" s="1225"/>
      <c r="FLY1436" s="1225"/>
      <c r="FLZ1436" s="1225"/>
      <c r="FMA1436" s="1225"/>
      <c r="FMB1436" s="1225"/>
      <c r="FMC1436" s="1225"/>
      <c r="FMD1436" s="1225"/>
      <c r="FME1436" s="1225"/>
      <c r="FMF1436" s="1225"/>
      <c r="FMG1436" s="1225"/>
      <c r="FMH1436" s="1225"/>
      <c r="FMI1436" s="1225"/>
      <c r="FMJ1436" s="1225"/>
      <c r="FMK1436" s="1225"/>
      <c r="FML1436" s="1225"/>
      <c r="FMM1436" s="1225"/>
      <c r="FMN1436" s="1225"/>
      <c r="FMO1436" s="1225"/>
      <c r="FMP1436" s="1225"/>
      <c r="FMQ1436" s="1225"/>
      <c r="FMR1436" s="1225"/>
      <c r="FMS1436" s="1225"/>
      <c r="FMT1436" s="1225"/>
      <c r="FMU1436" s="1225"/>
      <c r="FMV1436" s="1225"/>
      <c r="FMW1436" s="1225"/>
      <c r="FMX1436" s="1225"/>
      <c r="FMY1436" s="1225"/>
      <c r="FMZ1436" s="1225"/>
      <c r="FNA1436" s="1225"/>
      <c r="FNB1436" s="1225"/>
      <c r="FNC1436" s="1225"/>
      <c r="FND1436" s="1225"/>
      <c r="FNE1436" s="1225"/>
      <c r="FNF1436" s="1225"/>
      <c r="FNG1436" s="1225"/>
      <c r="FNH1436" s="1225"/>
      <c r="FNI1436" s="1225"/>
      <c r="FNJ1436" s="1225"/>
      <c r="FNK1436" s="1225"/>
      <c r="FNL1436" s="1225"/>
      <c r="FNM1436" s="1225"/>
      <c r="FNN1436" s="1225"/>
      <c r="FNO1436" s="1225"/>
      <c r="FNP1436" s="1225"/>
      <c r="FNQ1436" s="1225"/>
      <c r="FNR1436" s="1225"/>
      <c r="FNS1436" s="1225"/>
      <c r="FNT1436" s="1225"/>
      <c r="FNU1436" s="1225"/>
      <c r="FNV1436" s="1225"/>
      <c r="FNW1436" s="1225"/>
      <c r="FNX1436" s="1225"/>
      <c r="FNY1436" s="1225"/>
      <c r="FNZ1436" s="1225"/>
      <c r="FOA1436" s="1225"/>
      <c r="FOB1436" s="1225"/>
      <c r="FOC1436" s="1225"/>
      <c r="FOD1436" s="1225"/>
      <c r="FOE1436" s="1225"/>
      <c r="FOF1436" s="1225"/>
      <c r="FOG1436" s="1225"/>
      <c r="FOH1436" s="1225"/>
      <c r="FOI1436" s="1225"/>
      <c r="FOJ1436" s="1225"/>
      <c r="FOK1436" s="1225"/>
      <c r="FOL1436" s="1225"/>
      <c r="FOM1436" s="1225"/>
      <c r="FON1436" s="1225"/>
      <c r="FOO1436" s="1225"/>
      <c r="FOP1436" s="1225"/>
      <c r="FOQ1436" s="1225"/>
      <c r="FOR1436" s="1225"/>
      <c r="FOS1436" s="1225"/>
      <c r="FOT1436" s="1225"/>
      <c r="FOU1436" s="1225"/>
      <c r="FOV1436" s="1225"/>
      <c r="FOW1436" s="1225"/>
      <c r="FOX1436" s="1225"/>
      <c r="FOY1436" s="1225"/>
      <c r="FOZ1436" s="1225"/>
      <c r="FPA1436" s="1225"/>
      <c r="FPB1436" s="1225"/>
      <c r="FPC1436" s="1225"/>
      <c r="FPD1436" s="1225"/>
      <c r="FPE1436" s="1225"/>
      <c r="FPF1436" s="1225"/>
      <c r="FPG1436" s="1225"/>
      <c r="FPH1436" s="1225"/>
      <c r="FPI1436" s="1225"/>
      <c r="FPJ1436" s="1225"/>
      <c r="FPK1436" s="1225"/>
      <c r="FPL1436" s="1225"/>
      <c r="FPM1436" s="1225"/>
      <c r="FPN1436" s="1225"/>
      <c r="FPO1436" s="1225"/>
      <c r="FPP1436" s="1225"/>
      <c r="FPQ1436" s="1225"/>
      <c r="FPR1436" s="1225"/>
      <c r="FPS1436" s="1225"/>
      <c r="FPT1436" s="1225"/>
      <c r="FPU1436" s="1225"/>
      <c r="FPV1436" s="1225"/>
      <c r="FPW1436" s="1225"/>
      <c r="FPX1436" s="1225"/>
      <c r="FPY1436" s="1225"/>
      <c r="FPZ1436" s="1225"/>
      <c r="FQA1436" s="1225"/>
      <c r="FQB1436" s="1225"/>
      <c r="FQC1436" s="1225"/>
      <c r="FQD1436" s="1225"/>
      <c r="FQE1436" s="1225"/>
      <c r="FQF1436" s="1225"/>
      <c r="FQG1436" s="1225"/>
      <c r="FQH1436" s="1225"/>
      <c r="FQI1436" s="1225"/>
      <c r="FQJ1436" s="1225"/>
      <c r="FQK1436" s="1225"/>
      <c r="FQL1436" s="1225"/>
      <c r="FQM1436" s="1225"/>
      <c r="FQN1436" s="1225"/>
      <c r="FQO1436" s="1225"/>
      <c r="FQP1436" s="1225"/>
      <c r="FQQ1436" s="1225"/>
      <c r="FQR1436" s="1225"/>
      <c r="FQS1436" s="1225"/>
      <c r="FQT1436" s="1225"/>
      <c r="FQU1436" s="1225"/>
      <c r="FQV1436" s="1225"/>
      <c r="FQW1436" s="1225"/>
      <c r="FQX1436" s="1225"/>
      <c r="FQY1436" s="1225"/>
      <c r="FQZ1436" s="1225"/>
      <c r="FRA1436" s="1225"/>
      <c r="FRB1436" s="1225"/>
      <c r="FRC1436" s="1225"/>
      <c r="FRD1436" s="1225"/>
      <c r="FRE1436" s="1225"/>
      <c r="FRF1436" s="1225"/>
      <c r="FRG1436" s="1225"/>
      <c r="FRH1436" s="1225"/>
      <c r="FRI1436" s="1225"/>
      <c r="FRJ1436" s="1225"/>
      <c r="FRK1436" s="1225"/>
      <c r="FRL1436" s="1225"/>
      <c r="FRM1436" s="1225"/>
      <c r="FRN1436" s="1225"/>
      <c r="FRO1436" s="1225"/>
      <c r="FRP1436" s="1225"/>
      <c r="FRQ1436" s="1225"/>
      <c r="FRR1436" s="1225"/>
      <c r="FRS1436" s="1225"/>
      <c r="FRT1436" s="1225"/>
      <c r="FRU1436" s="1225"/>
      <c r="FRV1436" s="1225"/>
      <c r="FRW1436" s="1225"/>
      <c r="FRX1436" s="1225"/>
      <c r="FRY1436" s="1225"/>
      <c r="FRZ1436" s="1225"/>
      <c r="FSA1436" s="1225"/>
      <c r="FSB1436" s="1225"/>
      <c r="FSC1436" s="1225"/>
      <c r="FSD1436" s="1225"/>
      <c r="FSE1436" s="1225"/>
      <c r="FSF1436" s="1225"/>
      <c r="FSG1436" s="1225"/>
      <c r="FSH1436" s="1225"/>
      <c r="FSI1436" s="1225"/>
      <c r="FSJ1436" s="1225"/>
      <c r="FSK1436" s="1225"/>
      <c r="FSL1436" s="1225"/>
      <c r="FSM1436" s="1225"/>
      <c r="FSN1436" s="1225"/>
      <c r="FSO1436" s="1225"/>
      <c r="FSP1436" s="1225"/>
      <c r="FSQ1436" s="1225"/>
      <c r="FSR1436" s="1225"/>
      <c r="FSS1436" s="1225"/>
      <c r="FST1436" s="1225"/>
      <c r="FSU1436" s="1225"/>
      <c r="FSV1436" s="1225"/>
      <c r="FSW1436" s="1225"/>
      <c r="FSX1436" s="1225"/>
      <c r="FSY1436" s="1225"/>
      <c r="FSZ1436" s="1225"/>
      <c r="FTA1436" s="1225"/>
      <c r="FTB1436" s="1225"/>
      <c r="FTC1436" s="1225"/>
      <c r="FTD1436" s="1225"/>
      <c r="FTE1436" s="1225"/>
      <c r="FTF1436" s="1225"/>
      <c r="FTG1436" s="1225"/>
      <c r="FTH1436" s="1225"/>
      <c r="FTI1436" s="1225"/>
      <c r="FTJ1436" s="1225"/>
      <c r="FTK1436" s="1225"/>
      <c r="FTL1436" s="1225"/>
      <c r="FTM1436" s="1225"/>
      <c r="FTN1436" s="1225"/>
      <c r="FTO1436" s="1225"/>
      <c r="FTP1436" s="1225"/>
      <c r="FTQ1436" s="1225"/>
      <c r="FTR1436" s="1225"/>
      <c r="FTS1436" s="1225"/>
      <c r="FTT1436" s="1225"/>
      <c r="FTU1436" s="1225"/>
      <c r="FTV1436" s="1225"/>
      <c r="FTW1436" s="1225"/>
      <c r="FTX1436" s="1225"/>
      <c r="FTY1436" s="1225"/>
      <c r="FTZ1436" s="1225"/>
      <c r="FUA1436" s="1225"/>
      <c r="FUB1436" s="1225"/>
      <c r="FUC1436" s="1225"/>
      <c r="FUD1436" s="1225"/>
      <c r="FUE1436" s="1225"/>
      <c r="FUF1436" s="1225"/>
      <c r="FUG1436" s="1225"/>
      <c r="FUH1436" s="1225"/>
      <c r="FUI1436" s="1225"/>
      <c r="FUJ1436" s="1225"/>
      <c r="FUK1436" s="1225"/>
      <c r="FUL1436" s="1225"/>
      <c r="FUM1436" s="1225"/>
      <c r="FUN1436" s="1225"/>
      <c r="FUO1436" s="1225"/>
      <c r="FUP1436" s="1225"/>
      <c r="FUQ1436" s="1225"/>
      <c r="FUR1436" s="1225"/>
      <c r="FUS1436" s="1225"/>
      <c r="FUT1436" s="1225"/>
      <c r="FUU1436" s="1225"/>
      <c r="FUV1436" s="1225"/>
      <c r="FUW1436" s="1225"/>
      <c r="FUX1436" s="1225"/>
      <c r="FUY1436" s="1225"/>
      <c r="FUZ1436" s="1225"/>
      <c r="FVA1436" s="1225"/>
      <c r="FVB1436" s="1225"/>
      <c r="FVC1436" s="1225"/>
      <c r="FVD1436" s="1225"/>
      <c r="FVE1436" s="1225"/>
      <c r="FVF1436" s="1225"/>
      <c r="FVG1436" s="1225"/>
      <c r="FVH1436" s="1225"/>
      <c r="FVI1436" s="1225"/>
      <c r="FVJ1436" s="1225"/>
      <c r="FVK1436" s="1225"/>
      <c r="FVL1436" s="1225"/>
      <c r="FVM1436" s="1225"/>
      <c r="FVN1436" s="1225"/>
      <c r="FVO1436" s="1225"/>
      <c r="FVP1436" s="1225"/>
      <c r="FVQ1436" s="1225"/>
      <c r="FVR1436" s="1225"/>
      <c r="FVS1436" s="1225"/>
      <c r="FVT1436" s="1225"/>
      <c r="FVU1436" s="1225"/>
      <c r="FVV1436" s="1225"/>
      <c r="FVW1436" s="1225"/>
      <c r="FVX1436" s="1225"/>
      <c r="FVY1436" s="1225"/>
      <c r="FVZ1436" s="1225"/>
      <c r="FWA1436" s="1225"/>
      <c r="FWB1436" s="1225"/>
      <c r="FWC1436" s="1225"/>
      <c r="FWD1436" s="1225"/>
      <c r="FWE1436" s="1225"/>
      <c r="FWF1436" s="1225"/>
      <c r="FWG1436" s="1225"/>
      <c r="FWH1436" s="1225"/>
      <c r="FWI1436" s="1225"/>
      <c r="FWJ1436" s="1225"/>
      <c r="FWK1436" s="1225"/>
      <c r="FWL1436" s="1225"/>
      <c r="FWM1436" s="1225"/>
      <c r="FWN1436" s="1225"/>
      <c r="FWO1436" s="1225"/>
      <c r="FWP1436" s="1225"/>
      <c r="FWQ1436" s="1225"/>
      <c r="FWR1436" s="1225"/>
      <c r="FWS1436" s="1225"/>
      <c r="FWT1436" s="1225"/>
      <c r="FWU1436" s="1225"/>
      <c r="FWV1436" s="1225"/>
      <c r="FWW1436" s="1225"/>
      <c r="FWX1436" s="1225"/>
      <c r="FWY1436" s="1225"/>
      <c r="FWZ1436" s="1225"/>
      <c r="FXA1436" s="1225"/>
      <c r="FXB1436" s="1225"/>
      <c r="FXC1436" s="1225"/>
      <c r="FXD1436" s="1225"/>
      <c r="FXE1436" s="1225"/>
      <c r="FXF1436" s="1225"/>
      <c r="FXG1436" s="1225"/>
      <c r="FXH1436" s="1225"/>
      <c r="FXI1436" s="1225"/>
      <c r="FXJ1436" s="1225"/>
      <c r="FXK1436" s="1225"/>
      <c r="FXL1436" s="1225"/>
      <c r="FXM1436" s="1225"/>
      <c r="FXN1436" s="1225"/>
      <c r="FXO1436" s="1225"/>
      <c r="FXP1436" s="1225"/>
      <c r="FXQ1436" s="1225"/>
      <c r="FXR1436" s="1225"/>
      <c r="FXS1436" s="1225"/>
      <c r="FXT1436" s="1225"/>
      <c r="FXU1436" s="1225"/>
      <c r="FXV1436" s="1225"/>
      <c r="FXW1436" s="1225"/>
      <c r="FXX1436" s="1225"/>
      <c r="FXY1436" s="1225"/>
      <c r="FXZ1436" s="1225"/>
      <c r="FYA1436" s="1225"/>
      <c r="FYB1436" s="1225"/>
      <c r="FYC1436" s="1225"/>
      <c r="FYD1436" s="1225"/>
      <c r="FYE1436" s="1225"/>
      <c r="FYF1436" s="1225"/>
      <c r="FYG1436" s="1225"/>
      <c r="FYH1436" s="1225"/>
      <c r="FYI1436" s="1225"/>
      <c r="FYJ1436" s="1225"/>
      <c r="FYK1436" s="1225"/>
      <c r="FYL1436" s="1225"/>
      <c r="FYM1436" s="1225"/>
      <c r="FYN1436" s="1225"/>
      <c r="FYO1436" s="1225"/>
      <c r="FYP1436" s="1225"/>
      <c r="FYQ1436" s="1225"/>
      <c r="FYR1436" s="1225"/>
      <c r="FYS1436" s="1225"/>
      <c r="FYT1436" s="1225"/>
      <c r="FYU1436" s="1225"/>
      <c r="FYV1436" s="1225"/>
      <c r="FYW1436" s="1225"/>
      <c r="FYX1436" s="1225"/>
      <c r="FYY1436" s="1225"/>
      <c r="FYZ1436" s="1225"/>
      <c r="FZA1436" s="1225"/>
      <c r="FZB1436" s="1225"/>
      <c r="FZC1436" s="1225"/>
      <c r="FZD1436" s="1225"/>
      <c r="FZE1436" s="1225"/>
      <c r="FZF1436" s="1225"/>
      <c r="FZG1436" s="1225"/>
      <c r="FZH1436" s="1225"/>
      <c r="FZI1436" s="1225"/>
      <c r="FZJ1436" s="1225"/>
      <c r="FZK1436" s="1225"/>
      <c r="FZL1436" s="1225"/>
      <c r="FZM1436" s="1225"/>
      <c r="FZN1436" s="1225"/>
      <c r="FZO1436" s="1225"/>
      <c r="FZP1436" s="1225"/>
      <c r="FZQ1436" s="1225"/>
      <c r="FZR1436" s="1225"/>
      <c r="FZS1436" s="1225"/>
      <c r="FZT1436" s="1225"/>
      <c r="FZU1436" s="1225"/>
      <c r="FZV1436" s="1225"/>
      <c r="FZW1436" s="1225"/>
      <c r="FZX1436" s="1225"/>
      <c r="FZY1436" s="1225"/>
      <c r="FZZ1436" s="1225"/>
      <c r="GAA1436" s="1225"/>
      <c r="GAB1436" s="1225"/>
      <c r="GAC1436" s="1225"/>
      <c r="GAD1436" s="1225"/>
      <c r="GAE1436" s="1225"/>
      <c r="GAF1436" s="1225"/>
      <c r="GAG1436" s="1225"/>
      <c r="GAH1436" s="1225"/>
      <c r="GAI1436" s="1225"/>
      <c r="GAJ1436" s="1225"/>
      <c r="GAK1436" s="1225"/>
      <c r="GAL1436" s="1225"/>
      <c r="GAM1436" s="1225"/>
      <c r="GAN1436" s="1225"/>
      <c r="GAO1436" s="1225"/>
      <c r="GAP1436" s="1225"/>
      <c r="GAQ1436" s="1225"/>
      <c r="GAR1436" s="1225"/>
      <c r="GAS1436" s="1225"/>
      <c r="GAT1436" s="1225"/>
      <c r="GAU1436" s="1225"/>
      <c r="GAV1436" s="1225"/>
      <c r="GAW1436" s="1225"/>
      <c r="GAX1436" s="1225"/>
      <c r="GAY1436" s="1225"/>
      <c r="GAZ1436" s="1225"/>
      <c r="GBA1436" s="1225"/>
      <c r="GBB1436" s="1225"/>
      <c r="GBC1436" s="1225"/>
      <c r="GBD1436" s="1225"/>
      <c r="GBE1436" s="1225"/>
      <c r="GBF1436" s="1225"/>
      <c r="GBG1436" s="1225"/>
      <c r="GBH1436" s="1225"/>
      <c r="GBI1436" s="1225"/>
      <c r="GBJ1436" s="1225"/>
      <c r="GBK1436" s="1225"/>
      <c r="GBL1436" s="1225"/>
      <c r="GBM1436" s="1225"/>
      <c r="GBN1436" s="1225"/>
      <c r="GBO1436" s="1225"/>
      <c r="GBP1436" s="1225"/>
      <c r="GBQ1436" s="1225"/>
      <c r="GBR1436" s="1225"/>
      <c r="GBS1436" s="1225"/>
      <c r="GBT1436" s="1225"/>
      <c r="GBU1436" s="1225"/>
      <c r="GBV1436" s="1225"/>
      <c r="GBW1436" s="1225"/>
      <c r="GBX1436" s="1225"/>
      <c r="GBY1436" s="1225"/>
      <c r="GBZ1436" s="1225"/>
      <c r="GCA1436" s="1225"/>
      <c r="GCB1436" s="1225"/>
      <c r="GCC1436" s="1225"/>
      <c r="GCD1436" s="1225"/>
      <c r="GCE1436" s="1225"/>
      <c r="GCF1436" s="1225"/>
      <c r="GCG1436" s="1225"/>
      <c r="GCH1436" s="1225"/>
      <c r="GCI1436" s="1225"/>
      <c r="GCJ1436" s="1225"/>
      <c r="GCK1436" s="1225"/>
      <c r="GCL1436" s="1225"/>
      <c r="GCM1436" s="1225"/>
      <c r="GCN1436" s="1225"/>
      <c r="GCO1436" s="1225"/>
      <c r="GCP1436" s="1225"/>
      <c r="GCQ1436" s="1225"/>
      <c r="GCR1436" s="1225"/>
      <c r="GCS1436" s="1225"/>
      <c r="GCT1436" s="1225"/>
      <c r="GCU1436" s="1225"/>
      <c r="GCV1436" s="1225"/>
      <c r="GCW1436" s="1225"/>
      <c r="GCX1436" s="1225"/>
      <c r="GCY1436" s="1225"/>
      <c r="GCZ1436" s="1225"/>
      <c r="GDA1436" s="1225"/>
      <c r="GDB1436" s="1225"/>
      <c r="GDC1436" s="1225"/>
      <c r="GDD1436" s="1225"/>
      <c r="GDE1436" s="1225"/>
      <c r="GDF1436" s="1225"/>
      <c r="GDG1436" s="1225"/>
      <c r="GDH1436" s="1225"/>
      <c r="GDI1436" s="1225"/>
      <c r="GDJ1436" s="1225"/>
      <c r="GDK1436" s="1225"/>
      <c r="GDL1436" s="1225"/>
      <c r="GDM1436" s="1225"/>
      <c r="GDN1436" s="1225"/>
      <c r="GDO1436" s="1225"/>
      <c r="GDP1436" s="1225"/>
      <c r="GDQ1436" s="1225"/>
      <c r="GDR1436" s="1225"/>
      <c r="GDS1436" s="1225"/>
      <c r="GDT1436" s="1225"/>
      <c r="GDU1436" s="1225"/>
      <c r="GDV1436" s="1225"/>
      <c r="GDW1436" s="1225"/>
      <c r="GDX1436" s="1225"/>
      <c r="GDY1436" s="1225"/>
      <c r="GDZ1436" s="1225"/>
      <c r="GEA1436" s="1225"/>
      <c r="GEB1436" s="1225"/>
      <c r="GEC1436" s="1225"/>
      <c r="GED1436" s="1225"/>
      <c r="GEE1436" s="1225"/>
      <c r="GEF1436" s="1225"/>
      <c r="GEG1436" s="1225"/>
      <c r="GEH1436" s="1225"/>
      <c r="GEI1436" s="1225"/>
      <c r="GEJ1436" s="1225"/>
      <c r="GEK1436" s="1225"/>
      <c r="GEL1436" s="1225"/>
      <c r="GEM1436" s="1225"/>
      <c r="GEN1436" s="1225"/>
      <c r="GEO1436" s="1225"/>
      <c r="GEP1436" s="1225"/>
      <c r="GEQ1436" s="1225"/>
      <c r="GER1436" s="1225"/>
      <c r="GES1436" s="1225"/>
      <c r="GET1436" s="1225"/>
      <c r="GEU1436" s="1225"/>
      <c r="GEV1436" s="1225"/>
      <c r="GEW1436" s="1225"/>
      <c r="GEX1436" s="1225"/>
      <c r="GEY1436" s="1225"/>
      <c r="GEZ1436" s="1225"/>
      <c r="GFA1436" s="1225"/>
      <c r="GFB1436" s="1225"/>
      <c r="GFC1436" s="1225"/>
      <c r="GFD1436" s="1225"/>
      <c r="GFE1436" s="1225"/>
      <c r="GFF1436" s="1225"/>
      <c r="GFG1436" s="1225"/>
      <c r="GFH1436" s="1225"/>
      <c r="GFI1436" s="1225"/>
      <c r="GFJ1436" s="1225"/>
      <c r="GFK1436" s="1225"/>
      <c r="GFL1436" s="1225"/>
      <c r="GFM1436" s="1225"/>
      <c r="GFN1436" s="1225"/>
      <c r="GFO1436" s="1225"/>
      <c r="GFP1436" s="1225"/>
      <c r="GFQ1436" s="1225"/>
      <c r="GFR1436" s="1225"/>
      <c r="GFS1436" s="1225"/>
      <c r="GFT1436" s="1225"/>
      <c r="GFU1436" s="1225"/>
      <c r="GFV1436" s="1225"/>
      <c r="GFW1436" s="1225"/>
      <c r="GFX1436" s="1225"/>
      <c r="GFY1436" s="1225"/>
      <c r="GFZ1436" s="1225"/>
      <c r="GGA1436" s="1225"/>
      <c r="GGB1436" s="1225"/>
      <c r="GGC1436" s="1225"/>
      <c r="GGD1436" s="1225"/>
      <c r="GGE1436" s="1225"/>
      <c r="GGF1436" s="1225"/>
      <c r="GGG1436" s="1225"/>
      <c r="GGH1436" s="1225"/>
      <c r="GGI1436" s="1225"/>
      <c r="GGJ1436" s="1225"/>
      <c r="GGK1436" s="1225"/>
      <c r="GGL1436" s="1225"/>
      <c r="GGM1436" s="1225"/>
      <c r="GGN1436" s="1225"/>
      <c r="GGO1436" s="1225"/>
      <c r="GGP1436" s="1225"/>
      <c r="GGQ1436" s="1225"/>
      <c r="GGR1436" s="1225"/>
      <c r="GGS1436" s="1225"/>
      <c r="GGT1436" s="1225"/>
      <c r="GGU1436" s="1225"/>
      <c r="GGV1436" s="1225"/>
      <c r="GGW1436" s="1225"/>
      <c r="GGX1436" s="1225"/>
      <c r="GGY1436" s="1225"/>
      <c r="GGZ1436" s="1225"/>
      <c r="GHA1436" s="1225"/>
      <c r="GHB1436" s="1225"/>
      <c r="GHC1436" s="1225"/>
      <c r="GHD1436" s="1225"/>
      <c r="GHE1436" s="1225"/>
      <c r="GHF1436" s="1225"/>
      <c r="GHG1436" s="1225"/>
      <c r="GHH1436" s="1225"/>
      <c r="GHI1436" s="1225"/>
      <c r="GHJ1436" s="1225"/>
      <c r="GHK1436" s="1225"/>
      <c r="GHL1436" s="1225"/>
      <c r="GHM1436" s="1225"/>
      <c r="GHN1436" s="1225"/>
      <c r="GHO1436" s="1225"/>
      <c r="GHP1436" s="1225"/>
      <c r="GHQ1436" s="1225"/>
      <c r="GHR1436" s="1225"/>
      <c r="GHS1436" s="1225"/>
      <c r="GHT1436" s="1225"/>
      <c r="GHU1436" s="1225"/>
      <c r="GHV1436" s="1225"/>
      <c r="GHW1436" s="1225"/>
      <c r="GHX1436" s="1225"/>
      <c r="GHY1436" s="1225"/>
      <c r="GHZ1436" s="1225"/>
      <c r="GIA1436" s="1225"/>
      <c r="GIB1436" s="1225"/>
      <c r="GIC1436" s="1225"/>
      <c r="GID1436" s="1225"/>
      <c r="GIE1436" s="1225"/>
      <c r="GIF1436" s="1225"/>
      <c r="GIG1436" s="1225"/>
      <c r="GIH1436" s="1225"/>
      <c r="GII1436" s="1225"/>
      <c r="GIJ1436" s="1225"/>
      <c r="GIK1436" s="1225"/>
      <c r="GIL1436" s="1225"/>
      <c r="GIM1436" s="1225"/>
      <c r="GIN1436" s="1225"/>
      <c r="GIO1436" s="1225"/>
      <c r="GIP1436" s="1225"/>
      <c r="GIQ1436" s="1225"/>
      <c r="GIR1436" s="1225"/>
      <c r="GIS1436" s="1225"/>
      <c r="GIT1436" s="1225"/>
      <c r="GIU1436" s="1225"/>
      <c r="GIV1436" s="1225"/>
      <c r="GIW1436" s="1225"/>
      <c r="GIX1436" s="1225"/>
      <c r="GIY1436" s="1225"/>
      <c r="GIZ1436" s="1225"/>
      <c r="GJA1436" s="1225"/>
      <c r="GJB1436" s="1225"/>
      <c r="GJC1436" s="1225"/>
      <c r="GJD1436" s="1225"/>
      <c r="GJE1436" s="1225"/>
      <c r="GJF1436" s="1225"/>
      <c r="GJG1436" s="1225"/>
      <c r="GJH1436" s="1225"/>
      <c r="GJI1436" s="1225"/>
      <c r="GJJ1436" s="1225"/>
      <c r="GJK1436" s="1225"/>
      <c r="GJL1436" s="1225"/>
      <c r="GJM1436" s="1225"/>
      <c r="GJN1436" s="1225"/>
      <c r="GJO1436" s="1225"/>
      <c r="GJP1436" s="1225"/>
      <c r="GJQ1436" s="1225"/>
      <c r="GJR1436" s="1225"/>
      <c r="GJS1436" s="1225"/>
      <c r="GJT1436" s="1225"/>
      <c r="GJU1436" s="1225"/>
      <c r="GJV1436" s="1225"/>
      <c r="GJW1436" s="1225"/>
      <c r="GJX1436" s="1225"/>
      <c r="GJY1436" s="1225"/>
      <c r="GJZ1436" s="1225"/>
      <c r="GKA1436" s="1225"/>
      <c r="GKB1436" s="1225"/>
      <c r="GKC1436" s="1225"/>
      <c r="GKD1436" s="1225"/>
      <c r="GKE1436" s="1225"/>
      <c r="GKF1436" s="1225"/>
      <c r="GKG1436" s="1225"/>
      <c r="GKH1436" s="1225"/>
      <c r="GKI1436" s="1225"/>
      <c r="GKJ1436" s="1225"/>
      <c r="GKK1436" s="1225"/>
      <c r="GKL1436" s="1225"/>
      <c r="GKM1436" s="1225"/>
      <c r="GKN1436" s="1225"/>
      <c r="GKO1436" s="1225"/>
      <c r="GKP1436" s="1225"/>
      <c r="GKQ1436" s="1225"/>
      <c r="GKR1436" s="1225"/>
      <c r="GKS1436" s="1225"/>
      <c r="GKT1436" s="1225"/>
      <c r="GKU1436" s="1225"/>
      <c r="GKV1436" s="1225"/>
      <c r="GKW1436" s="1225"/>
      <c r="GKX1436" s="1225"/>
      <c r="GKY1436" s="1225"/>
      <c r="GKZ1436" s="1225"/>
      <c r="GLA1436" s="1225"/>
      <c r="GLB1436" s="1225"/>
      <c r="GLC1436" s="1225"/>
      <c r="GLD1436" s="1225"/>
      <c r="GLE1436" s="1225"/>
      <c r="GLF1436" s="1225"/>
      <c r="GLG1436" s="1225"/>
      <c r="GLH1436" s="1225"/>
      <c r="GLI1436" s="1225"/>
      <c r="GLJ1436" s="1225"/>
      <c r="GLK1436" s="1225"/>
      <c r="GLL1436" s="1225"/>
      <c r="GLM1436" s="1225"/>
      <c r="GLN1436" s="1225"/>
      <c r="GLO1436" s="1225"/>
      <c r="GLP1436" s="1225"/>
      <c r="GLQ1436" s="1225"/>
      <c r="GLR1436" s="1225"/>
      <c r="GLS1436" s="1225"/>
      <c r="GLT1436" s="1225"/>
      <c r="GLU1436" s="1225"/>
      <c r="GLV1436" s="1225"/>
      <c r="GLW1436" s="1225"/>
      <c r="GLX1436" s="1225"/>
      <c r="GLY1436" s="1225"/>
      <c r="GLZ1436" s="1225"/>
      <c r="GMA1436" s="1225"/>
      <c r="GMB1436" s="1225"/>
      <c r="GMC1436" s="1225"/>
      <c r="GMD1436" s="1225"/>
      <c r="GME1436" s="1225"/>
      <c r="GMF1436" s="1225"/>
      <c r="GMG1436" s="1225"/>
      <c r="GMH1436" s="1225"/>
      <c r="GMI1436" s="1225"/>
      <c r="GMJ1436" s="1225"/>
      <c r="GMK1436" s="1225"/>
      <c r="GML1436" s="1225"/>
      <c r="GMM1436" s="1225"/>
      <c r="GMN1436" s="1225"/>
      <c r="GMO1436" s="1225"/>
      <c r="GMP1436" s="1225"/>
      <c r="GMQ1436" s="1225"/>
      <c r="GMR1436" s="1225"/>
      <c r="GMS1436" s="1225"/>
      <c r="GMT1436" s="1225"/>
      <c r="GMU1436" s="1225"/>
      <c r="GMV1436" s="1225"/>
      <c r="GMW1436" s="1225"/>
      <c r="GMX1436" s="1225"/>
      <c r="GMY1436" s="1225"/>
      <c r="GMZ1436" s="1225"/>
      <c r="GNA1436" s="1225"/>
      <c r="GNB1436" s="1225"/>
      <c r="GNC1436" s="1225"/>
      <c r="GND1436" s="1225"/>
      <c r="GNE1436" s="1225"/>
      <c r="GNF1436" s="1225"/>
      <c r="GNG1436" s="1225"/>
      <c r="GNH1436" s="1225"/>
      <c r="GNI1436" s="1225"/>
      <c r="GNJ1436" s="1225"/>
      <c r="GNK1436" s="1225"/>
      <c r="GNL1436" s="1225"/>
      <c r="GNM1436" s="1225"/>
      <c r="GNN1436" s="1225"/>
      <c r="GNO1436" s="1225"/>
      <c r="GNP1436" s="1225"/>
      <c r="GNQ1436" s="1225"/>
      <c r="GNR1436" s="1225"/>
      <c r="GNS1436" s="1225"/>
      <c r="GNT1436" s="1225"/>
      <c r="GNU1436" s="1225"/>
      <c r="GNV1436" s="1225"/>
      <c r="GNW1436" s="1225"/>
      <c r="GNX1436" s="1225"/>
      <c r="GNY1436" s="1225"/>
      <c r="GNZ1436" s="1225"/>
      <c r="GOA1436" s="1225"/>
      <c r="GOB1436" s="1225"/>
      <c r="GOC1436" s="1225"/>
      <c r="GOD1436" s="1225"/>
      <c r="GOE1436" s="1225"/>
      <c r="GOF1436" s="1225"/>
      <c r="GOG1436" s="1225"/>
      <c r="GOH1436" s="1225"/>
      <c r="GOI1436" s="1225"/>
      <c r="GOJ1436" s="1225"/>
      <c r="GOK1436" s="1225"/>
      <c r="GOL1436" s="1225"/>
      <c r="GOM1436" s="1225"/>
      <c r="GON1436" s="1225"/>
      <c r="GOO1436" s="1225"/>
      <c r="GOP1436" s="1225"/>
      <c r="GOQ1436" s="1225"/>
      <c r="GOR1436" s="1225"/>
      <c r="GOS1436" s="1225"/>
      <c r="GOT1436" s="1225"/>
      <c r="GOU1436" s="1225"/>
      <c r="GOV1436" s="1225"/>
      <c r="GOW1436" s="1225"/>
      <c r="GOX1436" s="1225"/>
      <c r="GOY1436" s="1225"/>
      <c r="GOZ1436" s="1225"/>
      <c r="GPA1436" s="1225"/>
      <c r="GPB1436" s="1225"/>
      <c r="GPC1436" s="1225"/>
      <c r="GPD1436" s="1225"/>
      <c r="GPE1436" s="1225"/>
      <c r="GPF1436" s="1225"/>
      <c r="GPG1436" s="1225"/>
      <c r="GPH1436" s="1225"/>
      <c r="GPI1436" s="1225"/>
      <c r="GPJ1436" s="1225"/>
      <c r="GPK1436" s="1225"/>
      <c r="GPL1436" s="1225"/>
      <c r="GPM1436" s="1225"/>
      <c r="GPN1436" s="1225"/>
      <c r="GPO1436" s="1225"/>
      <c r="GPP1436" s="1225"/>
      <c r="GPQ1436" s="1225"/>
      <c r="GPR1436" s="1225"/>
      <c r="GPS1436" s="1225"/>
      <c r="GPT1436" s="1225"/>
      <c r="GPU1436" s="1225"/>
      <c r="GPV1436" s="1225"/>
      <c r="GPW1436" s="1225"/>
      <c r="GPX1436" s="1225"/>
      <c r="GPY1436" s="1225"/>
      <c r="GPZ1436" s="1225"/>
      <c r="GQA1436" s="1225"/>
      <c r="GQB1436" s="1225"/>
      <c r="GQC1436" s="1225"/>
      <c r="GQD1436" s="1225"/>
      <c r="GQE1436" s="1225"/>
      <c r="GQF1436" s="1225"/>
      <c r="GQG1436" s="1225"/>
      <c r="GQH1436" s="1225"/>
      <c r="GQI1436" s="1225"/>
      <c r="GQJ1436" s="1225"/>
      <c r="GQK1436" s="1225"/>
      <c r="GQL1436" s="1225"/>
      <c r="GQM1436" s="1225"/>
      <c r="GQN1436" s="1225"/>
      <c r="GQO1436" s="1225"/>
      <c r="GQP1436" s="1225"/>
      <c r="GQQ1436" s="1225"/>
      <c r="GQR1436" s="1225"/>
      <c r="GQS1436" s="1225"/>
      <c r="GQT1436" s="1225"/>
      <c r="GQU1436" s="1225"/>
      <c r="GQV1436" s="1225"/>
      <c r="GQW1436" s="1225"/>
      <c r="GQX1436" s="1225"/>
      <c r="GQY1436" s="1225"/>
      <c r="GQZ1436" s="1225"/>
      <c r="GRA1436" s="1225"/>
      <c r="GRB1436" s="1225"/>
      <c r="GRC1436" s="1225"/>
      <c r="GRD1436" s="1225"/>
      <c r="GRE1436" s="1225"/>
      <c r="GRF1436" s="1225"/>
      <c r="GRG1436" s="1225"/>
      <c r="GRH1436" s="1225"/>
      <c r="GRI1436" s="1225"/>
      <c r="GRJ1436" s="1225"/>
      <c r="GRK1436" s="1225"/>
      <c r="GRL1436" s="1225"/>
      <c r="GRM1436" s="1225"/>
      <c r="GRN1436" s="1225"/>
      <c r="GRO1436" s="1225"/>
      <c r="GRP1436" s="1225"/>
      <c r="GRQ1436" s="1225"/>
      <c r="GRR1436" s="1225"/>
      <c r="GRS1436" s="1225"/>
      <c r="GRT1436" s="1225"/>
      <c r="GRU1436" s="1225"/>
      <c r="GRV1436" s="1225"/>
      <c r="GRW1436" s="1225"/>
      <c r="GRX1436" s="1225"/>
      <c r="GRY1436" s="1225"/>
      <c r="GRZ1436" s="1225"/>
      <c r="GSA1436" s="1225"/>
      <c r="GSB1436" s="1225"/>
      <c r="GSC1436" s="1225"/>
      <c r="GSD1436" s="1225"/>
      <c r="GSE1436" s="1225"/>
      <c r="GSF1436" s="1225"/>
      <c r="GSG1436" s="1225"/>
      <c r="GSH1436" s="1225"/>
      <c r="GSI1436" s="1225"/>
      <c r="GSJ1436" s="1225"/>
      <c r="GSK1436" s="1225"/>
      <c r="GSL1436" s="1225"/>
      <c r="GSM1436" s="1225"/>
      <c r="GSN1436" s="1225"/>
      <c r="GSO1436" s="1225"/>
      <c r="GSP1436" s="1225"/>
      <c r="GSQ1436" s="1225"/>
      <c r="GSR1436" s="1225"/>
      <c r="GSS1436" s="1225"/>
      <c r="GST1436" s="1225"/>
      <c r="GSU1436" s="1225"/>
      <c r="GSV1436" s="1225"/>
      <c r="GSW1436" s="1225"/>
      <c r="GSX1436" s="1225"/>
      <c r="GSY1436" s="1225"/>
      <c r="GSZ1436" s="1225"/>
      <c r="GTA1436" s="1225"/>
      <c r="GTB1436" s="1225"/>
      <c r="GTC1436" s="1225"/>
      <c r="GTD1436" s="1225"/>
      <c r="GTE1436" s="1225"/>
      <c r="GTF1436" s="1225"/>
      <c r="GTG1436" s="1225"/>
      <c r="GTH1436" s="1225"/>
      <c r="GTI1436" s="1225"/>
      <c r="GTJ1436" s="1225"/>
      <c r="GTK1436" s="1225"/>
      <c r="GTL1436" s="1225"/>
      <c r="GTM1436" s="1225"/>
      <c r="GTN1436" s="1225"/>
      <c r="GTO1436" s="1225"/>
      <c r="GTP1436" s="1225"/>
      <c r="GTQ1436" s="1225"/>
      <c r="GTR1436" s="1225"/>
      <c r="GTS1436" s="1225"/>
      <c r="GTT1436" s="1225"/>
      <c r="GTU1436" s="1225"/>
      <c r="GTV1436" s="1225"/>
      <c r="GTW1436" s="1225"/>
      <c r="GTX1436" s="1225"/>
      <c r="GTY1436" s="1225"/>
      <c r="GTZ1436" s="1225"/>
      <c r="GUA1436" s="1225"/>
      <c r="GUB1436" s="1225"/>
      <c r="GUC1436" s="1225"/>
      <c r="GUD1436" s="1225"/>
      <c r="GUE1436" s="1225"/>
      <c r="GUF1436" s="1225"/>
      <c r="GUG1436" s="1225"/>
      <c r="GUH1436" s="1225"/>
      <c r="GUI1436" s="1225"/>
      <c r="GUJ1436" s="1225"/>
      <c r="GUK1436" s="1225"/>
      <c r="GUL1436" s="1225"/>
      <c r="GUM1436" s="1225"/>
      <c r="GUN1436" s="1225"/>
      <c r="GUO1436" s="1225"/>
      <c r="GUP1436" s="1225"/>
      <c r="GUQ1436" s="1225"/>
      <c r="GUR1436" s="1225"/>
      <c r="GUS1436" s="1225"/>
      <c r="GUT1436" s="1225"/>
      <c r="GUU1436" s="1225"/>
      <c r="GUV1436" s="1225"/>
      <c r="GUW1436" s="1225"/>
      <c r="GUX1436" s="1225"/>
      <c r="GUY1436" s="1225"/>
      <c r="GUZ1436" s="1225"/>
      <c r="GVA1436" s="1225"/>
      <c r="GVB1436" s="1225"/>
      <c r="GVC1436" s="1225"/>
      <c r="GVD1436" s="1225"/>
      <c r="GVE1436" s="1225"/>
      <c r="GVF1436" s="1225"/>
      <c r="GVG1436" s="1225"/>
      <c r="GVH1436" s="1225"/>
      <c r="GVI1436" s="1225"/>
      <c r="GVJ1436" s="1225"/>
      <c r="GVK1436" s="1225"/>
      <c r="GVL1436" s="1225"/>
      <c r="GVM1436" s="1225"/>
      <c r="GVN1436" s="1225"/>
      <c r="GVO1436" s="1225"/>
      <c r="GVP1436" s="1225"/>
      <c r="GVQ1436" s="1225"/>
      <c r="GVR1436" s="1225"/>
      <c r="GVS1436" s="1225"/>
      <c r="GVT1436" s="1225"/>
      <c r="GVU1436" s="1225"/>
      <c r="GVV1436" s="1225"/>
      <c r="GVW1436" s="1225"/>
      <c r="GVX1436" s="1225"/>
      <c r="GVY1436" s="1225"/>
      <c r="GVZ1436" s="1225"/>
      <c r="GWA1436" s="1225"/>
      <c r="GWB1436" s="1225"/>
      <c r="GWC1436" s="1225"/>
      <c r="GWD1436" s="1225"/>
      <c r="GWE1436" s="1225"/>
      <c r="GWF1436" s="1225"/>
      <c r="GWG1436" s="1225"/>
      <c r="GWH1436" s="1225"/>
      <c r="GWI1436" s="1225"/>
      <c r="GWJ1436" s="1225"/>
      <c r="GWK1436" s="1225"/>
      <c r="GWL1436" s="1225"/>
      <c r="GWM1436" s="1225"/>
      <c r="GWN1436" s="1225"/>
      <c r="GWO1436" s="1225"/>
      <c r="GWP1436" s="1225"/>
      <c r="GWQ1436" s="1225"/>
      <c r="GWR1436" s="1225"/>
      <c r="GWS1436" s="1225"/>
      <c r="GWT1436" s="1225"/>
      <c r="GWU1436" s="1225"/>
      <c r="GWV1436" s="1225"/>
      <c r="GWW1436" s="1225"/>
      <c r="GWX1436" s="1225"/>
      <c r="GWY1436" s="1225"/>
      <c r="GWZ1436" s="1225"/>
      <c r="GXA1436" s="1225"/>
      <c r="GXB1436" s="1225"/>
      <c r="GXC1436" s="1225"/>
      <c r="GXD1436" s="1225"/>
      <c r="GXE1436" s="1225"/>
      <c r="GXF1436" s="1225"/>
      <c r="GXG1436" s="1225"/>
      <c r="GXH1436" s="1225"/>
      <c r="GXI1436" s="1225"/>
      <c r="GXJ1436" s="1225"/>
      <c r="GXK1436" s="1225"/>
      <c r="GXL1436" s="1225"/>
      <c r="GXM1436" s="1225"/>
      <c r="GXN1436" s="1225"/>
      <c r="GXO1436" s="1225"/>
      <c r="GXP1436" s="1225"/>
      <c r="GXQ1436" s="1225"/>
      <c r="GXR1436" s="1225"/>
      <c r="GXS1436" s="1225"/>
      <c r="GXT1436" s="1225"/>
      <c r="GXU1436" s="1225"/>
      <c r="GXV1436" s="1225"/>
      <c r="GXW1436" s="1225"/>
      <c r="GXX1436" s="1225"/>
      <c r="GXY1436" s="1225"/>
      <c r="GXZ1436" s="1225"/>
      <c r="GYA1436" s="1225"/>
      <c r="GYB1436" s="1225"/>
      <c r="GYC1436" s="1225"/>
      <c r="GYD1436" s="1225"/>
      <c r="GYE1436" s="1225"/>
      <c r="GYF1436" s="1225"/>
      <c r="GYG1436" s="1225"/>
      <c r="GYH1436" s="1225"/>
      <c r="GYI1436" s="1225"/>
      <c r="GYJ1436" s="1225"/>
      <c r="GYK1436" s="1225"/>
      <c r="GYL1436" s="1225"/>
      <c r="GYM1436" s="1225"/>
      <c r="GYN1436" s="1225"/>
      <c r="GYO1436" s="1225"/>
      <c r="GYP1436" s="1225"/>
      <c r="GYQ1436" s="1225"/>
      <c r="GYR1436" s="1225"/>
      <c r="GYS1436" s="1225"/>
      <c r="GYT1436" s="1225"/>
      <c r="GYU1436" s="1225"/>
      <c r="GYV1436" s="1225"/>
      <c r="GYW1436" s="1225"/>
      <c r="GYX1436" s="1225"/>
      <c r="GYY1436" s="1225"/>
      <c r="GYZ1436" s="1225"/>
      <c r="GZA1436" s="1225"/>
      <c r="GZB1436" s="1225"/>
      <c r="GZC1436" s="1225"/>
      <c r="GZD1436" s="1225"/>
      <c r="GZE1436" s="1225"/>
      <c r="GZF1436" s="1225"/>
      <c r="GZG1436" s="1225"/>
      <c r="GZH1436" s="1225"/>
      <c r="GZI1436" s="1225"/>
      <c r="GZJ1436" s="1225"/>
      <c r="GZK1436" s="1225"/>
      <c r="GZL1436" s="1225"/>
      <c r="GZM1436" s="1225"/>
      <c r="GZN1436" s="1225"/>
      <c r="GZO1436" s="1225"/>
      <c r="GZP1436" s="1225"/>
      <c r="GZQ1436" s="1225"/>
      <c r="GZR1436" s="1225"/>
      <c r="GZS1436" s="1225"/>
      <c r="GZT1436" s="1225"/>
      <c r="GZU1436" s="1225"/>
      <c r="GZV1436" s="1225"/>
      <c r="GZW1436" s="1225"/>
      <c r="GZX1436" s="1225"/>
      <c r="GZY1436" s="1225"/>
      <c r="GZZ1436" s="1225"/>
      <c r="HAA1436" s="1225"/>
      <c r="HAB1436" s="1225"/>
      <c r="HAC1436" s="1225"/>
      <c r="HAD1436" s="1225"/>
      <c r="HAE1436" s="1225"/>
      <c r="HAF1436" s="1225"/>
      <c r="HAG1436" s="1225"/>
      <c r="HAH1436" s="1225"/>
      <c r="HAI1436" s="1225"/>
      <c r="HAJ1436" s="1225"/>
      <c r="HAK1436" s="1225"/>
      <c r="HAL1436" s="1225"/>
      <c r="HAM1436" s="1225"/>
      <c r="HAN1436" s="1225"/>
      <c r="HAO1436" s="1225"/>
      <c r="HAP1436" s="1225"/>
      <c r="HAQ1436" s="1225"/>
      <c r="HAR1436" s="1225"/>
      <c r="HAS1436" s="1225"/>
      <c r="HAT1436" s="1225"/>
      <c r="HAU1436" s="1225"/>
      <c r="HAV1436" s="1225"/>
      <c r="HAW1436" s="1225"/>
      <c r="HAX1436" s="1225"/>
      <c r="HAY1436" s="1225"/>
      <c r="HAZ1436" s="1225"/>
      <c r="HBA1436" s="1225"/>
      <c r="HBB1436" s="1225"/>
      <c r="HBC1436" s="1225"/>
      <c r="HBD1436" s="1225"/>
      <c r="HBE1436" s="1225"/>
      <c r="HBF1436" s="1225"/>
      <c r="HBG1436" s="1225"/>
      <c r="HBH1436" s="1225"/>
      <c r="HBI1436" s="1225"/>
      <c r="HBJ1436" s="1225"/>
      <c r="HBK1436" s="1225"/>
      <c r="HBL1436" s="1225"/>
      <c r="HBM1436" s="1225"/>
      <c r="HBN1436" s="1225"/>
      <c r="HBO1436" s="1225"/>
      <c r="HBP1436" s="1225"/>
      <c r="HBQ1436" s="1225"/>
      <c r="HBR1436" s="1225"/>
      <c r="HBS1436" s="1225"/>
      <c r="HBT1436" s="1225"/>
      <c r="HBU1436" s="1225"/>
      <c r="HBV1436" s="1225"/>
      <c r="HBW1436" s="1225"/>
      <c r="HBX1436" s="1225"/>
      <c r="HBY1436" s="1225"/>
      <c r="HBZ1436" s="1225"/>
      <c r="HCA1436" s="1225"/>
      <c r="HCB1436" s="1225"/>
      <c r="HCC1436" s="1225"/>
      <c r="HCD1436" s="1225"/>
      <c r="HCE1436" s="1225"/>
      <c r="HCF1436" s="1225"/>
      <c r="HCG1436" s="1225"/>
      <c r="HCH1436" s="1225"/>
      <c r="HCI1436" s="1225"/>
      <c r="HCJ1436" s="1225"/>
      <c r="HCK1436" s="1225"/>
      <c r="HCL1436" s="1225"/>
      <c r="HCM1436" s="1225"/>
      <c r="HCN1436" s="1225"/>
      <c r="HCO1436" s="1225"/>
      <c r="HCP1436" s="1225"/>
      <c r="HCQ1436" s="1225"/>
      <c r="HCR1436" s="1225"/>
      <c r="HCS1436" s="1225"/>
      <c r="HCT1436" s="1225"/>
      <c r="HCU1436" s="1225"/>
      <c r="HCV1436" s="1225"/>
      <c r="HCW1436" s="1225"/>
      <c r="HCX1436" s="1225"/>
      <c r="HCY1436" s="1225"/>
      <c r="HCZ1436" s="1225"/>
      <c r="HDA1436" s="1225"/>
      <c r="HDB1436" s="1225"/>
      <c r="HDC1436" s="1225"/>
      <c r="HDD1436" s="1225"/>
      <c r="HDE1436" s="1225"/>
      <c r="HDF1436" s="1225"/>
      <c r="HDG1436" s="1225"/>
      <c r="HDH1436" s="1225"/>
      <c r="HDI1436" s="1225"/>
      <c r="HDJ1436" s="1225"/>
      <c r="HDK1436" s="1225"/>
      <c r="HDL1436" s="1225"/>
      <c r="HDM1436" s="1225"/>
      <c r="HDN1436" s="1225"/>
      <c r="HDO1436" s="1225"/>
      <c r="HDP1436" s="1225"/>
      <c r="HDQ1436" s="1225"/>
      <c r="HDR1436" s="1225"/>
      <c r="HDS1436" s="1225"/>
      <c r="HDT1436" s="1225"/>
      <c r="HDU1436" s="1225"/>
      <c r="HDV1436" s="1225"/>
      <c r="HDW1436" s="1225"/>
      <c r="HDX1436" s="1225"/>
      <c r="HDY1436" s="1225"/>
      <c r="HDZ1436" s="1225"/>
      <c r="HEA1436" s="1225"/>
      <c r="HEB1436" s="1225"/>
      <c r="HEC1436" s="1225"/>
      <c r="HED1436" s="1225"/>
      <c r="HEE1436" s="1225"/>
      <c r="HEF1436" s="1225"/>
      <c r="HEG1436" s="1225"/>
      <c r="HEH1436" s="1225"/>
      <c r="HEI1436" s="1225"/>
      <c r="HEJ1436" s="1225"/>
      <c r="HEK1436" s="1225"/>
      <c r="HEL1436" s="1225"/>
      <c r="HEM1436" s="1225"/>
      <c r="HEN1436" s="1225"/>
      <c r="HEO1436" s="1225"/>
      <c r="HEP1436" s="1225"/>
      <c r="HEQ1436" s="1225"/>
      <c r="HER1436" s="1225"/>
      <c r="HES1436" s="1225"/>
      <c r="HET1436" s="1225"/>
      <c r="HEU1436" s="1225"/>
      <c r="HEV1436" s="1225"/>
      <c r="HEW1436" s="1225"/>
      <c r="HEX1436" s="1225"/>
      <c r="HEY1436" s="1225"/>
      <c r="HEZ1436" s="1225"/>
      <c r="HFA1436" s="1225"/>
      <c r="HFB1436" s="1225"/>
      <c r="HFC1436" s="1225"/>
      <c r="HFD1436" s="1225"/>
      <c r="HFE1436" s="1225"/>
      <c r="HFF1436" s="1225"/>
      <c r="HFG1436" s="1225"/>
      <c r="HFH1436" s="1225"/>
      <c r="HFI1436" s="1225"/>
      <c r="HFJ1436" s="1225"/>
      <c r="HFK1436" s="1225"/>
      <c r="HFL1436" s="1225"/>
      <c r="HFM1436" s="1225"/>
      <c r="HFN1436" s="1225"/>
      <c r="HFO1436" s="1225"/>
      <c r="HFP1436" s="1225"/>
      <c r="HFQ1436" s="1225"/>
      <c r="HFR1436" s="1225"/>
      <c r="HFS1436" s="1225"/>
      <c r="HFT1436" s="1225"/>
      <c r="HFU1436" s="1225"/>
      <c r="HFV1436" s="1225"/>
      <c r="HFW1436" s="1225"/>
      <c r="HFX1436" s="1225"/>
      <c r="HFY1436" s="1225"/>
      <c r="HFZ1436" s="1225"/>
      <c r="HGA1436" s="1225"/>
      <c r="HGB1436" s="1225"/>
      <c r="HGC1436" s="1225"/>
      <c r="HGD1436" s="1225"/>
      <c r="HGE1436" s="1225"/>
      <c r="HGF1436" s="1225"/>
      <c r="HGG1436" s="1225"/>
      <c r="HGH1436" s="1225"/>
      <c r="HGI1436" s="1225"/>
      <c r="HGJ1436" s="1225"/>
      <c r="HGK1436" s="1225"/>
      <c r="HGL1436" s="1225"/>
      <c r="HGM1436" s="1225"/>
      <c r="HGN1436" s="1225"/>
      <c r="HGO1436" s="1225"/>
      <c r="HGP1436" s="1225"/>
      <c r="HGQ1436" s="1225"/>
      <c r="HGR1436" s="1225"/>
      <c r="HGS1436" s="1225"/>
      <c r="HGT1436" s="1225"/>
      <c r="HGU1436" s="1225"/>
      <c r="HGV1436" s="1225"/>
      <c r="HGW1436" s="1225"/>
      <c r="HGX1436" s="1225"/>
      <c r="HGY1436" s="1225"/>
      <c r="HGZ1436" s="1225"/>
      <c r="HHA1436" s="1225"/>
      <c r="HHB1436" s="1225"/>
      <c r="HHC1436" s="1225"/>
      <c r="HHD1436" s="1225"/>
      <c r="HHE1436" s="1225"/>
      <c r="HHF1436" s="1225"/>
      <c r="HHG1436" s="1225"/>
      <c r="HHH1436" s="1225"/>
      <c r="HHI1436" s="1225"/>
      <c r="HHJ1436" s="1225"/>
      <c r="HHK1436" s="1225"/>
      <c r="HHL1436" s="1225"/>
      <c r="HHM1436" s="1225"/>
      <c r="HHN1436" s="1225"/>
      <c r="HHO1436" s="1225"/>
      <c r="HHP1436" s="1225"/>
      <c r="HHQ1436" s="1225"/>
      <c r="HHR1436" s="1225"/>
      <c r="HHS1436" s="1225"/>
      <c r="HHT1436" s="1225"/>
      <c r="HHU1436" s="1225"/>
      <c r="HHV1436" s="1225"/>
      <c r="HHW1436" s="1225"/>
      <c r="HHX1436" s="1225"/>
      <c r="HHY1436" s="1225"/>
      <c r="HHZ1436" s="1225"/>
      <c r="HIA1436" s="1225"/>
      <c r="HIB1436" s="1225"/>
      <c r="HIC1436" s="1225"/>
      <c r="HID1436" s="1225"/>
      <c r="HIE1436" s="1225"/>
      <c r="HIF1436" s="1225"/>
      <c r="HIG1436" s="1225"/>
      <c r="HIH1436" s="1225"/>
      <c r="HII1436" s="1225"/>
      <c r="HIJ1436" s="1225"/>
      <c r="HIK1436" s="1225"/>
      <c r="HIL1436" s="1225"/>
      <c r="HIM1436" s="1225"/>
      <c r="HIN1436" s="1225"/>
      <c r="HIO1436" s="1225"/>
      <c r="HIP1436" s="1225"/>
      <c r="HIQ1436" s="1225"/>
      <c r="HIR1436" s="1225"/>
      <c r="HIS1436" s="1225"/>
      <c r="HIT1436" s="1225"/>
      <c r="HIU1436" s="1225"/>
      <c r="HIV1436" s="1225"/>
      <c r="HIW1436" s="1225"/>
      <c r="HIX1436" s="1225"/>
      <c r="HIY1436" s="1225"/>
      <c r="HIZ1436" s="1225"/>
      <c r="HJA1436" s="1225"/>
      <c r="HJB1436" s="1225"/>
      <c r="HJC1436" s="1225"/>
      <c r="HJD1436" s="1225"/>
      <c r="HJE1436" s="1225"/>
      <c r="HJF1436" s="1225"/>
      <c r="HJG1436" s="1225"/>
      <c r="HJH1436" s="1225"/>
      <c r="HJI1436" s="1225"/>
      <c r="HJJ1436" s="1225"/>
      <c r="HJK1436" s="1225"/>
      <c r="HJL1436" s="1225"/>
      <c r="HJM1436" s="1225"/>
      <c r="HJN1436" s="1225"/>
      <c r="HJO1436" s="1225"/>
      <c r="HJP1436" s="1225"/>
      <c r="HJQ1436" s="1225"/>
      <c r="HJR1436" s="1225"/>
      <c r="HJS1436" s="1225"/>
      <c r="HJT1436" s="1225"/>
      <c r="HJU1436" s="1225"/>
      <c r="HJV1436" s="1225"/>
      <c r="HJW1436" s="1225"/>
      <c r="HJX1436" s="1225"/>
      <c r="HJY1436" s="1225"/>
      <c r="HJZ1436" s="1225"/>
      <c r="HKA1436" s="1225"/>
      <c r="HKB1436" s="1225"/>
      <c r="HKC1436" s="1225"/>
      <c r="HKD1436" s="1225"/>
      <c r="HKE1436" s="1225"/>
      <c r="HKF1436" s="1225"/>
      <c r="HKG1436" s="1225"/>
      <c r="HKH1436" s="1225"/>
      <c r="HKI1436" s="1225"/>
      <c r="HKJ1436" s="1225"/>
      <c r="HKK1436" s="1225"/>
      <c r="HKL1436" s="1225"/>
      <c r="HKM1436" s="1225"/>
      <c r="HKN1436" s="1225"/>
      <c r="HKO1436" s="1225"/>
      <c r="HKP1436" s="1225"/>
      <c r="HKQ1436" s="1225"/>
      <c r="HKR1436" s="1225"/>
      <c r="HKS1436" s="1225"/>
      <c r="HKT1436" s="1225"/>
      <c r="HKU1436" s="1225"/>
      <c r="HKV1436" s="1225"/>
      <c r="HKW1436" s="1225"/>
      <c r="HKX1436" s="1225"/>
      <c r="HKY1436" s="1225"/>
      <c r="HKZ1436" s="1225"/>
      <c r="HLA1436" s="1225"/>
      <c r="HLB1436" s="1225"/>
      <c r="HLC1436" s="1225"/>
      <c r="HLD1436" s="1225"/>
      <c r="HLE1436" s="1225"/>
      <c r="HLF1436" s="1225"/>
      <c r="HLG1436" s="1225"/>
      <c r="HLH1436" s="1225"/>
      <c r="HLI1436" s="1225"/>
      <c r="HLJ1436" s="1225"/>
      <c r="HLK1436" s="1225"/>
      <c r="HLL1436" s="1225"/>
      <c r="HLM1436" s="1225"/>
      <c r="HLN1436" s="1225"/>
      <c r="HLO1436" s="1225"/>
      <c r="HLP1436" s="1225"/>
      <c r="HLQ1436" s="1225"/>
      <c r="HLR1436" s="1225"/>
      <c r="HLS1436" s="1225"/>
      <c r="HLT1436" s="1225"/>
      <c r="HLU1436" s="1225"/>
      <c r="HLV1436" s="1225"/>
      <c r="HLW1436" s="1225"/>
      <c r="HLX1436" s="1225"/>
      <c r="HLY1436" s="1225"/>
      <c r="HLZ1436" s="1225"/>
      <c r="HMA1436" s="1225"/>
      <c r="HMB1436" s="1225"/>
      <c r="HMC1436" s="1225"/>
      <c r="HMD1436" s="1225"/>
      <c r="HME1436" s="1225"/>
      <c r="HMF1436" s="1225"/>
      <c r="HMG1436" s="1225"/>
      <c r="HMH1436" s="1225"/>
      <c r="HMI1436" s="1225"/>
      <c r="HMJ1436" s="1225"/>
      <c r="HMK1436" s="1225"/>
      <c r="HML1436" s="1225"/>
      <c r="HMM1436" s="1225"/>
      <c r="HMN1436" s="1225"/>
      <c r="HMO1436" s="1225"/>
      <c r="HMP1436" s="1225"/>
      <c r="HMQ1436" s="1225"/>
      <c r="HMR1436" s="1225"/>
      <c r="HMS1436" s="1225"/>
      <c r="HMT1436" s="1225"/>
      <c r="HMU1436" s="1225"/>
      <c r="HMV1436" s="1225"/>
      <c r="HMW1436" s="1225"/>
      <c r="HMX1436" s="1225"/>
      <c r="HMY1436" s="1225"/>
      <c r="HMZ1436" s="1225"/>
      <c r="HNA1436" s="1225"/>
      <c r="HNB1436" s="1225"/>
      <c r="HNC1436" s="1225"/>
      <c r="HND1436" s="1225"/>
      <c r="HNE1436" s="1225"/>
      <c r="HNF1436" s="1225"/>
      <c r="HNG1436" s="1225"/>
      <c r="HNH1436" s="1225"/>
      <c r="HNI1436" s="1225"/>
      <c r="HNJ1436" s="1225"/>
      <c r="HNK1436" s="1225"/>
      <c r="HNL1436" s="1225"/>
      <c r="HNM1436" s="1225"/>
      <c r="HNN1436" s="1225"/>
      <c r="HNO1436" s="1225"/>
      <c r="HNP1436" s="1225"/>
      <c r="HNQ1436" s="1225"/>
      <c r="HNR1436" s="1225"/>
      <c r="HNS1436" s="1225"/>
      <c r="HNT1436" s="1225"/>
      <c r="HNU1436" s="1225"/>
      <c r="HNV1436" s="1225"/>
      <c r="HNW1436" s="1225"/>
      <c r="HNX1436" s="1225"/>
      <c r="HNY1436" s="1225"/>
      <c r="HNZ1436" s="1225"/>
      <c r="HOA1436" s="1225"/>
      <c r="HOB1436" s="1225"/>
      <c r="HOC1436" s="1225"/>
      <c r="HOD1436" s="1225"/>
      <c r="HOE1436" s="1225"/>
      <c r="HOF1436" s="1225"/>
      <c r="HOG1436" s="1225"/>
      <c r="HOH1436" s="1225"/>
      <c r="HOI1436" s="1225"/>
      <c r="HOJ1436" s="1225"/>
      <c r="HOK1436" s="1225"/>
      <c r="HOL1436" s="1225"/>
      <c r="HOM1436" s="1225"/>
      <c r="HON1436" s="1225"/>
      <c r="HOO1436" s="1225"/>
      <c r="HOP1436" s="1225"/>
      <c r="HOQ1436" s="1225"/>
      <c r="HOR1436" s="1225"/>
      <c r="HOS1436" s="1225"/>
      <c r="HOT1436" s="1225"/>
      <c r="HOU1436" s="1225"/>
      <c r="HOV1436" s="1225"/>
      <c r="HOW1436" s="1225"/>
      <c r="HOX1436" s="1225"/>
      <c r="HOY1436" s="1225"/>
      <c r="HOZ1436" s="1225"/>
      <c r="HPA1436" s="1225"/>
      <c r="HPB1436" s="1225"/>
      <c r="HPC1436" s="1225"/>
      <c r="HPD1436" s="1225"/>
      <c r="HPE1436" s="1225"/>
      <c r="HPF1436" s="1225"/>
      <c r="HPG1436" s="1225"/>
      <c r="HPH1436" s="1225"/>
      <c r="HPI1436" s="1225"/>
      <c r="HPJ1436" s="1225"/>
      <c r="HPK1436" s="1225"/>
      <c r="HPL1436" s="1225"/>
      <c r="HPM1436" s="1225"/>
      <c r="HPN1436" s="1225"/>
      <c r="HPO1436" s="1225"/>
      <c r="HPP1436" s="1225"/>
      <c r="HPQ1436" s="1225"/>
      <c r="HPR1436" s="1225"/>
      <c r="HPS1436" s="1225"/>
      <c r="HPT1436" s="1225"/>
      <c r="HPU1436" s="1225"/>
      <c r="HPV1436" s="1225"/>
      <c r="HPW1436" s="1225"/>
      <c r="HPX1436" s="1225"/>
      <c r="HPY1436" s="1225"/>
      <c r="HPZ1436" s="1225"/>
      <c r="HQA1436" s="1225"/>
      <c r="HQB1436" s="1225"/>
      <c r="HQC1436" s="1225"/>
      <c r="HQD1436" s="1225"/>
      <c r="HQE1436" s="1225"/>
      <c r="HQF1436" s="1225"/>
      <c r="HQG1436" s="1225"/>
      <c r="HQH1436" s="1225"/>
      <c r="HQI1436" s="1225"/>
      <c r="HQJ1436" s="1225"/>
      <c r="HQK1436" s="1225"/>
      <c r="HQL1436" s="1225"/>
      <c r="HQM1436" s="1225"/>
      <c r="HQN1436" s="1225"/>
      <c r="HQO1436" s="1225"/>
      <c r="HQP1436" s="1225"/>
      <c r="HQQ1436" s="1225"/>
      <c r="HQR1436" s="1225"/>
      <c r="HQS1436" s="1225"/>
      <c r="HQT1436" s="1225"/>
      <c r="HQU1436" s="1225"/>
      <c r="HQV1436" s="1225"/>
      <c r="HQW1436" s="1225"/>
      <c r="HQX1436" s="1225"/>
      <c r="HQY1436" s="1225"/>
      <c r="HQZ1436" s="1225"/>
      <c r="HRA1436" s="1225"/>
      <c r="HRB1436" s="1225"/>
      <c r="HRC1436" s="1225"/>
      <c r="HRD1436" s="1225"/>
      <c r="HRE1436" s="1225"/>
      <c r="HRF1436" s="1225"/>
      <c r="HRG1436" s="1225"/>
      <c r="HRH1436" s="1225"/>
      <c r="HRI1436" s="1225"/>
      <c r="HRJ1436" s="1225"/>
      <c r="HRK1436" s="1225"/>
      <c r="HRL1436" s="1225"/>
      <c r="HRM1436" s="1225"/>
      <c r="HRN1436" s="1225"/>
      <c r="HRO1436" s="1225"/>
      <c r="HRP1436" s="1225"/>
      <c r="HRQ1436" s="1225"/>
      <c r="HRR1436" s="1225"/>
      <c r="HRS1436" s="1225"/>
      <c r="HRT1436" s="1225"/>
      <c r="HRU1436" s="1225"/>
      <c r="HRV1436" s="1225"/>
      <c r="HRW1436" s="1225"/>
      <c r="HRX1436" s="1225"/>
      <c r="HRY1436" s="1225"/>
      <c r="HRZ1436" s="1225"/>
      <c r="HSA1436" s="1225"/>
      <c r="HSB1436" s="1225"/>
      <c r="HSC1436" s="1225"/>
      <c r="HSD1436" s="1225"/>
      <c r="HSE1436" s="1225"/>
      <c r="HSF1436" s="1225"/>
      <c r="HSG1436" s="1225"/>
      <c r="HSH1436" s="1225"/>
      <c r="HSI1436" s="1225"/>
      <c r="HSJ1436" s="1225"/>
      <c r="HSK1436" s="1225"/>
      <c r="HSL1436" s="1225"/>
      <c r="HSM1436" s="1225"/>
      <c r="HSN1436" s="1225"/>
      <c r="HSO1436" s="1225"/>
      <c r="HSP1436" s="1225"/>
      <c r="HSQ1436" s="1225"/>
      <c r="HSR1436" s="1225"/>
      <c r="HSS1436" s="1225"/>
      <c r="HST1436" s="1225"/>
      <c r="HSU1436" s="1225"/>
      <c r="HSV1436" s="1225"/>
      <c r="HSW1436" s="1225"/>
      <c r="HSX1436" s="1225"/>
      <c r="HSY1436" s="1225"/>
      <c r="HSZ1436" s="1225"/>
      <c r="HTA1436" s="1225"/>
      <c r="HTB1436" s="1225"/>
      <c r="HTC1436" s="1225"/>
      <c r="HTD1436" s="1225"/>
      <c r="HTE1436" s="1225"/>
      <c r="HTF1436" s="1225"/>
      <c r="HTG1436" s="1225"/>
      <c r="HTH1436" s="1225"/>
      <c r="HTI1436" s="1225"/>
      <c r="HTJ1436" s="1225"/>
      <c r="HTK1436" s="1225"/>
      <c r="HTL1436" s="1225"/>
      <c r="HTM1436" s="1225"/>
      <c r="HTN1436" s="1225"/>
      <c r="HTO1436" s="1225"/>
      <c r="HTP1436" s="1225"/>
      <c r="HTQ1436" s="1225"/>
      <c r="HTR1436" s="1225"/>
      <c r="HTS1436" s="1225"/>
      <c r="HTT1436" s="1225"/>
      <c r="HTU1436" s="1225"/>
      <c r="HTV1436" s="1225"/>
      <c r="HTW1436" s="1225"/>
      <c r="HTX1436" s="1225"/>
      <c r="HTY1436" s="1225"/>
      <c r="HTZ1436" s="1225"/>
      <c r="HUA1436" s="1225"/>
      <c r="HUB1436" s="1225"/>
      <c r="HUC1436" s="1225"/>
      <c r="HUD1436" s="1225"/>
      <c r="HUE1436" s="1225"/>
      <c r="HUF1436" s="1225"/>
      <c r="HUG1436" s="1225"/>
      <c r="HUH1436" s="1225"/>
      <c r="HUI1436" s="1225"/>
      <c r="HUJ1436" s="1225"/>
      <c r="HUK1436" s="1225"/>
      <c r="HUL1436" s="1225"/>
      <c r="HUM1436" s="1225"/>
      <c r="HUN1436" s="1225"/>
      <c r="HUO1436" s="1225"/>
      <c r="HUP1436" s="1225"/>
      <c r="HUQ1436" s="1225"/>
      <c r="HUR1436" s="1225"/>
      <c r="HUS1436" s="1225"/>
      <c r="HUT1436" s="1225"/>
      <c r="HUU1436" s="1225"/>
      <c r="HUV1436" s="1225"/>
      <c r="HUW1436" s="1225"/>
      <c r="HUX1436" s="1225"/>
      <c r="HUY1436" s="1225"/>
      <c r="HUZ1436" s="1225"/>
      <c r="HVA1436" s="1225"/>
      <c r="HVB1436" s="1225"/>
      <c r="HVC1436" s="1225"/>
      <c r="HVD1436" s="1225"/>
      <c r="HVE1436" s="1225"/>
      <c r="HVF1436" s="1225"/>
      <c r="HVG1436" s="1225"/>
      <c r="HVH1436" s="1225"/>
      <c r="HVI1436" s="1225"/>
      <c r="HVJ1436" s="1225"/>
      <c r="HVK1436" s="1225"/>
      <c r="HVL1436" s="1225"/>
      <c r="HVM1436" s="1225"/>
      <c r="HVN1436" s="1225"/>
      <c r="HVO1436" s="1225"/>
      <c r="HVP1436" s="1225"/>
      <c r="HVQ1436" s="1225"/>
      <c r="HVR1436" s="1225"/>
      <c r="HVS1436" s="1225"/>
      <c r="HVT1436" s="1225"/>
      <c r="HVU1436" s="1225"/>
      <c r="HVV1436" s="1225"/>
      <c r="HVW1436" s="1225"/>
      <c r="HVX1436" s="1225"/>
      <c r="HVY1436" s="1225"/>
      <c r="HVZ1436" s="1225"/>
      <c r="HWA1436" s="1225"/>
      <c r="HWB1436" s="1225"/>
      <c r="HWC1436" s="1225"/>
      <c r="HWD1436" s="1225"/>
      <c r="HWE1436" s="1225"/>
      <c r="HWF1436" s="1225"/>
      <c r="HWG1436" s="1225"/>
      <c r="HWH1436" s="1225"/>
      <c r="HWI1436" s="1225"/>
      <c r="HWJ1436" s="1225"/>
      <c r="HWK1436" s="1225"/>
      <c r="HWL1436" s="1225"/>
      <c r="HWM1436" s="1225"/>
      <c r="HWN1436" s="1225"/>
      <c r="HWO1436" s="1225"/>
      <c r="HWP1436" s="1225"/>
      <c r="HWQ1436" s="1225"/>
      <c r="HWR1436" s="1225"/>
      <c r="HWS1436" s="1225"/>
      <c r="HWT1436" s="1225"/>
      <c r="HWU1436" s="1225"/>
      <c r="HWV1436" s="1225"/>
      <c r="HWW1436" s="1225"/>
      <c r="HWX1436" s="1225"/>
      <c r="HWY1436" s="1225"/>
      <c r="HWZ1436" s="1225"/>
      <c r="HXA1436" s="1225"/>
      <c r="HXB1436" s="1225"/>
      <c r="HXC1436" s="1225"/>
      <c r="HXD1436" s="1225"/>
      <c r="HXE1436" s="1225"/>
      <c r="HXF1436" s="1225"/>
      <c r="HXG1436" s="1225"/>
      <c r="HXH1436" s="1225"/>
      <c r="HXI1436" s="1225"/>
      <c r="HXJ1436" s="1225"/>
      <c r="HXK1436" s="1225"/>
      <c r="HXL1436" s="1225"/>
      <c r="HXM1436" s="1225"/>
      <c r="HXN1436" s="1225"/>
      <c r="HXO1436" s="1225"/>
      <c r="HXP1436" s="1225"/>
      <c r="HXQ1436" s="1225"/>
      <c r="HXR1436" s="1225"/>
      <c r="HXS1436" s="1225"/>
      <c r="HXT1436" s="1225"/>
      <c r="HXU1436" s="1225"/>
      <c r="HXV1436" s="1225"/>
      <c r="HXW1436" s="1225"/>
      <c r="HXX1436" s="1225"/>
      <c r="HXY1436" s="1225"/>
      <c r="HXZ1436" s="1225"/>
      <c r="HYA1436" s="1225"/>
      <c r="HYB1436" s="1225"/>
      <c r="HYC1436" s="1225"/>
      <c r="HYD1436" s="1225"/>
      <c r="HYE1436" s="1225"/>
      <c r="HYF1436" s="1225"/>
      <c r="HYG1436" s="1225"/>
      <c r="HYH1436" s="1225"/>
      <c r="HYI1436" s="1225"/>
      <c r="HYJ1436" s="1225"/>
      <c r="HYK1436" s="1225"/>
      <c r="HYL1436" s="1225"/>
      <c r="HYM1436" s="1225"/>
      <c r="HYN1436" s="1225"/>
      <c r="HYO1436" s="1225"/>
      <c r="HYP1436" s="1225"/>
      <c r="HYQ1436" s="1225"/>
      <c r="HYR1436" s="1225"/>
      <c r="HYS1436" s="1225"/>
      <c r="HYT1436" s="1225"/>
      <c r="HYU1436" s="1225"/>
      <c r="HYV1436" s="1225"/>
      <c r="HYW1436" s="1225"/>
      <c r="HYX1436" s="1225"/>
      <c r="HYY1436" s="1225"/>
      <c r="HYZ1436" s="1225"/>
      <c r="HZA1436" s="1225"/>
      <c r="HZB1436" s="1225"/>
      <c r="HZC1436" s="1225"/>
      <c r="HZD1436" s="1225"/>
      <c r="HZE1436" s="1225"/>
      <c r="HZF1436" s="1225"/>
      <c r="HZG1436" s="1225"/>
      <c r="HZH1436" s="1225"/>
      <c r="HZI1436" s="1225"/>
      <c r="HZJ1436" s="1225"/>
      <c r="HZK1436" s="1225"/>
      <c r="HZL1436" s="1225"/>
      <c r="HZM1436" s="1225"/>
      <c r="HZN1436" s="1225"/>
      <c r="HZO1436" s="1225"/>
      <c r="HZP1436" s="1225"/>
      <c r="HZQ1436" s="1225"/>
      <c r="HZR1436" s="1225"/>
      <c r="HZS1436" s="1225"/>
      <c r="HZT1436" s="1225"/>
      <c r="HZU1436" s="1225"/>
      <c r="HZV1436" s="1225"/>
      <c r="HZW1436" s="1225"/>
      <c r="HZX1436" s="1225"/>
      <c r="HZY1436" s="1225"/>
      <c r="HZZ1436" s="1225"/>
      <c r="IAA1436" s="1225"/>
      <c r="IAB1436" s="1225"/>
      <c r="IAC1436" s="1225"/>
      <c r="IAD1436" s="1225"/>
      <c r="IAE1436" s="1225"/>
      <c r="IAF1436" s="1225"/>
      <c r="IAG1436" s="1225"/>
      <c r="IAH1436" s="1225"/>
      <c r="IAI1436" s="1225"/>
      <c r="IAJ1436" s="1225"/>
      <c r="IAK1436" s="1225"/>
      <c r="IAL1436" s="1225"/>
      <c r="IAM1436" s="1225"/>
      <c r="IAN1436" s="1225"/>
      <c r="IAO1436" s="1225"/>
      <c r="IAP1436" s="1225"/>
      <c r="IAQ1436" s="1225"/>
      <c r="IAR1436" s="1225"/>
      <c r="IAS1436" s="1225"/>
      <c r="IAT1436" s="1225"/>
      <c r="IAU1436" s="1225"/>
      <c r="IAV1436" s="1225"/>
      <c r="IAW1436" s="1225"/>
      <c r="IAX1436" s="1225"/>
      <c r="IAY1436" s="1225"/>
      <c r="IAZ1436" s="1225"/>
      <c r="IBA1436" s="1225"/>
      <c r="IBB1436" s="1225"/>
      <c r="IBC1436" s="1225"/>
      <c r="IBD1436" s="1225"/>
      <c r="IBE1436" s="1225"/>
      <c r="IBF1436" s="1225"/>
      <c r="IBG1436" s="1225"/>
      <c r="IBH1436" s="1225"/>
      <c r="IBI1436" s="1225"/>
      <c r="IBJ1436" s="1225"/>
      <c r="IBK1436" s="1225"/>
      <c r="IBL1436" s="1225"/>
      <c r="IBM1436" s="1225"/>
      <c r="IBN1436" s="1225"/>
      <c r="IBO1436" s="1225"/>
      <c r="IBP1436" s="1225"/>
      <c r="IBQ1436" s="1225"/>
      <c r="IBR1436" s="1225"/>
      <c r="IBS1436" s="1225"/>
      <c r="IBT1436" s="1225"/>
      <c r="IBU1436" s="1225"/>
      <c r="IBV1436" s="1225"/>
      <c r="IBW1436" s="1225"/>
      <c r="IBX1436" s="1225"/>
      <c r="IBY1436" s="1225"/>
      <c r="IBZ1436" s="1225"/>
      <c r="ICA1436" s="1225"/>
      <c r="ICB1436" s="1225"/>
      <c r="ICC1436" s="1225"/>
      <c r="ICD1436" s="1225"/>
      <c r="ICE1436" s="1225"/>
      <c r="ICF1436" s="1225"/>
      <c r="ICG1436" s="1225"/>
      <c r="ICH1436" s="1225"/>
      <c r="ICI1436" s="1225"/>
      <c r="ICJ1436" s="1225"/>
      <c r="ICK1436" s="1225"/>
      <c r="ICL1436" s="1225"/>
      <c r="ICM1436" s="1225"/>
      <c r="ICN1436" s="1225"/>
      <c r="ICO1436" s="1225"/>
      <c r="ICP1436" s="1225"/>
      <c r="ICQ1436" s="1225"/>
      <c r="ICR1436" s="1225"/>
      <c r="ICS1436" s="1225"/>
      <c r="ICT1436" s="1225"/>
      <c r="ICU1436" s="1225"/>
      <c r="ICV1436" s="1225"/>
      <c r="ICW1436" s="1225"/>
      <c r="ICX1436" s="1225"/>
      <c r="ICY1436" s="1225"/>
      <c r="ICZ1436" s="1225"/>
      <c r="IDA1436" s="1225"/>
      <c r="IDB1436" s="1225"/>
      <c r="IDC1436" s="1225"/>
      <c r="IDD1436" s="1225"/>
      <c r="IDE1436" s="1225"/>
      <c r="IDF1436" s="1225"/>
      <c r="IDG1436" s="1225"/>
      <c r="IDH1436" s="1225"/>
      <c r="IDI1436" s="1225"/>
      <c r="IDJ1436" s="1225"/>
      <c r="IDK1436" s="1225"/>
      <c r="IDL1436" s="1225"/>
      <c r="IDM1436" s="1225"/>
      <c r="IDN1436" s="1225"/>
      <c r="IDO1436" s="1225"/>
      <c r="IDP1436" s="1225"/>
      <c r="IDQ1436" s="1225"/>
      <c r="IDR1436" s="1225"/>
      <c r="IDS1436" s="1225"/>
      <c r="IDT1436" s="1225"/>
      <c r="IDU1436" s="1225"/>
      <c r="IDV1436" s="1225"/>
      <c r="IDW1436" s="1225"/>
      <c r="IDX1436" s="1225"/>
      <c r="IDY1436" s="1225"/>
      <c r="IDZ1436" s="1225"/>
      <c r="IEA1436" s="1225"/>
      <c r="IEB1436" s="1225"/>
      <c r="IEC1436" s="1225"/>
      <c r="IED1436" s="1225"/>
      <c r="IEE1436" s="1225"/>
      <c r="IEF1436" s="1225"/>
      <c r="IEG1436" s="1225"/>
      <c r="IEH1436" s="1225"/>
      <c r="IEI1436" s="1225"/>
      <c r="IEJ1436" s="1225"/>
      <c r="IEK1436" s="1225"/>
      <c r="IEL1436" s="1225"/>
      <c r="IEM1436" s="1225"/>
      <c r="IEN1436" s="1225"/>
      <c r="IEO1436" s="1225"/>
      <c r="IEP1436" s="1225"/>
      <c r="IEQ1436" s="1225"/>
      <c r="IER1436" s="1225"/>
      <c r="IES1436" s="1225"/>
      <c r="IET1436" s="1225"/>
      <c r="IEU1436" s="1225"/>
      <c r="IEV1436" s="1225"/>
      <c r="IEW1436" s="1225"/>
      <c r="IEX1436" s="1225"/>
      <c r="IEY1436" s="1225"/>
      <c r="IEZ1436" s="1225"/>
      <c r="IFA1436" s="1225"/>
      <c r="IFB1436" s="1225"/>
      <c r="IFC1436" s="1225"/>
      <c r="IFD1436" s="1225"/>
      <c r="IFE1436" s="1225"/>
      <c r="IFF1436" s="1225"/>
      <c r="IFG1436" s="1225"/>
      <c r="IFH1436" s="1225"/>
      <c r="IFI1436" s="1225"/>
      <c r="IFJ1436" s="1225"/>
      <c r="IFK1436" s="1225"/>
      <c r="IFL1436" s="1225"/>
      <c r="IFM1436" s="1225"/>
      <c r="IFN1436" s="1225"/>
      <c r="IFO1436" s="1225"/>
      <c r="IFP1436" s="1225"/>
      <c r="IFQ1436" s="1225"/>
      <c r="IFR1436" s="1225"/>
      <c r="IFS1436" s="1225"/>
      <c r="IFT1436" s="1225"/>
      <c r="IFU1436" s="1225"/>
      <c r="IFV1436" s="1225"/>
      <c r="IFW1436" s="1225"/>
      <c r="IFX1436" s="1225"/>
      <c r="IFY1436" s="1225"/>
      <c r="IFZ1436" s="1225"/>
      <c r="IGA1436" s="1225"/>
      <c r="IGB1436" s="1225"/>
      <c r="IGC1436" s="1225"/>
      <c r="IGD1436" s="1225"/>
      <c r="IGE1436" s="1225"/>
      <c r="IGF1436" s="1225"/>
      <c r="IGG1436" s="1225"/>
      <c r="IGH1436" s="1225"/>
      <c r="IGI1436" s="1225"/>
      <c r="IGJ1436" s="1225"/>
      <c r="IGK1436" s="1225"/>
      <c r="IGL1436" s="1225"/>
      <c r="IGM1436" s="1225"/>
      <c r="IGN1436" s="1225"/>
      <c r="IGO1436" s="1225"/>
      <c r="IGP1436" s="1225"/>
      <c r="IGQ1436" s="1225"/>
      <c r="IGR1436" s="1225"/>
      <c r="IGS1436" s="1225"/>
      <c r="IGT1436" s="1225"/>
      <c r="IGU1436" s="1225"/>
      <c r="IGV1436" s="1225"/>
      <c r="IGW1436" s="1225"/>
      <c r="IGX1436" s="1225"/>
      <c r="IGY1436" s="1225"/>
      <c r="IGZ1436" s="1225"/>
      <c r="IHA1436" s="1225"/>
      <c r="IHB1436" s="1225"/>
      <c r="IHC1436" s="1225"/>
      <c r="IHD1436" s="1225"/>
      <c r="IHE1436" s="1225"/>
      <c r="IHF1436" s="1225"/>
      <c r="IHG1436" s="1225"/>
      <c r="IHH1436" s="1225"/>
      <c r="IHI1436" s="1225"/>
      <c r="IHJ1436" s="1225"/>
      <c r="IHK1436" s="1225"/>
      <c r="IHL1436" s="1225"/>
      <c r="IHM1436" s="1225"/>
      <c r="IHN1436" s="1225"/>
      <c r="IHO1436" s="1225"/>
      <c r="IHP1436" s="1225"/>
      <c r="IHQ1436" s="1225"/>
      <c r="IHR1436" s="1225"/>
      <c r="IHS1436" s="1225"/>
      <c r="IHT1436" s="1225"/>
      <c r="IHU1436" s="1225"/>
      <c r="IHV1436" s="1225"/>
      <c r="IHW1436" s="1225"/>
      <c r="IHX1436" s="1225"/>
      <c r="IHY1436" s="1225"/>
      <c r="IHZ1436" s="1225"/>
      <c r="IIA1436" s="1225"/>
      <c r="IIB1436" s="1225"/>
      <c r="IIC1436" s="1225"/>
      <c r="IID1436" s="1225"/>
      <c r="IIE1436" s="1225"/>
      <c r="IIF1436" s="1225"/>
      <c r="IIG1436" s="1225"/>
      <c r="IIH1436" s="1225"/>
      <c r="III1436" s="1225"/>
      <c r="IIJ1436" s="1225"/>
      <c r="IIK1436" s="1225"/>
      <c r="IIL1436" s="1225"/>
      <c r="IIM1436" s="1225"/>
      <c r="IIN1436" s="1225"/>
      <c r="IIO1436" s="1225"/>
      <c r="IIP1436" s="1225"/>
      <c r="IIQ1436" s="1225"/>
      <c r="IIR1436" s="1225"/>
      <c r="IIS1436" s="1225"/>
      <c r="IIT1436" s="1225"/>
      <c r="IIU1436" s="1225"/>
      <c r="IIV1436" s="1225"/>
      <c r="IIW1436" s="1225"/>
      <c r="IIX1436" s="1225"/>
      <c r="IIY1436" s="1225"/>
      <c r="IIZ1436" s="1225"/>
      <c r="IJA1436" s="1225"/>
      <c r="IJB1436" s="1225"/>
      <c r="IJC1436" s="1225"/>
      <c r="IJD1436" s="1225"/>
      <c r="IJE1436" s="1225"/>
      <c r="IJF1436" s="1225"/>
      <c r="IJG1436" s="1225"/>
      <c r="IJH1436" s="1225"/>
      <c r="IJI1436" s="1225"/>
      <c r="IJJ1436" s="1225"/>
      <c r="IJK1436" s="1225"/>
      <c r="IJL1436" s="1225"/>
      <c r="IJM1436" s="1225"/>
      <c r="IJN1436" s="1225"/>
      <c r="IJO1436" s="1225"/>
      <c r="IJP1436" s="1225"/>
      <c r="IJQ1436" s="1225"/>
      <c r="IJR1436" s="1225"/>
      <c r="IJS1436" s="1225"/>
      <c r="IJT1436" s="1225"/>
      <c r="IJU1436" s="1225"/>
      <c r="IJV1436" s="1225"/>
      <c r="IJW1436" s="1225"/>
      <c r="IJX1436" s="1225"/>
      <c r="IJY1436" s="1225"/>
      <c r="IJZ1436" s="1225"/>
      <c r="IKA1436" s="1225"/>
      <c r="IKB1436" s="1225"/>
      <c r="IKC1436" s="1225"/>
      <c r="IKD1436" s="1225"/>
      <c r="IKE1436" s="1225"/>
      <c r="IKF1436" s="1225"/>
      <c r="IKG1436" s="1225"/>
      <c r="IKH1436" s="1225"/>
      <c r="IKI1436" s="1225"/>
      <c r="IKJ1436" s="1225"/>
      <c r="IKK1436" s="1225"/>
      <c r="IKL1436" s="1225"/>
      <c r="IKM1436" s="1225"/>
      <c r="IKN1436" s="1225"/>
      <c r="IKO1436" s="1225"/>
      <c r="IKP1436" s="1225"/>
      <c r="IKQ1436" s="1225"/>
      <c r="IKR1436" s="1225"/>
      <c r="IKS1436" s="1225"/>
      <c r="IKT1436" s="1225"/>
      <c r="IKU1436" s="1225"/>
      <c r="IKV1436" s="1225"/>
      <c r="IKW1436" s="1225"/>
      <c r="IKX1436" s="1225"/>
      <c r="IKY1436" s="1225"/>
      <c r="IKZ1436" s="1225"/>
      <c r="ILA1436" s="1225"/>
      <c r="ILB1436" s="1225"/>
      <c r="ILC1436" s="1225"/>
      <c r="ILD1436" s="1225"/>
      <c r="ILE1436" s="1225"/>
      <c r="ILF1436" s="1225"/>
      <c r="ILG1436" s="1225"/>
      <c r="ILH1436" s="1225"/>
      <c r="ILI1436" s="1225"/>
      <c r="ILJ1436" s="1225"/>
      <c r="ILK1436" s="1225"/>
      <c r="ILL1436" s="1225"/>
      <c r="ILM1436" s="1225"/>
      <c r="ILN1436" s="1225"/>
      <c r="ILO1436" s="1225"/>
      <c r="ILP1436" s="1225"/>
      <c r="ILQ1436" s="1225"/>
      <c r="ILR1436" s="1225"/>
      <c r="ILS1436" s="1225"/>
      <c r="ILT1436" s="1225"/>
      <c r="ILU1436" s="1225"/>
      <c r="ILV1436" s="1225"/>
      <c r="ILW1436" s="1225"/>
      <c r="ILX1436" s="1225"/>
      <c r="ILY1436" s="1225"/>
      <c r="ILZ1436" s="1225"/>
      <c r="IMA1436" s="1225"/>
      <c r="IMB1436" s="1225"/>
      <c r="IMC1436" s="1225"/>
      <c r="IMD1436" s="1225"/>
      <c r="IME1436" s="1225"/>
      <c r="IMF1436" s="1225"/>
      <c r="IMG1436" s="1225"/>
      <c r="IMH1436" s="1225"/>
      <c r="IMI1436" s="1225"/>
      <c r="IMJ1436" s="1225"/>
      <c r="IMK1436" s="1225"/>
      <c r="IML1436" s="1225"/>
      <c r="IMM1436" s="1225"/>
      <c r="IMN1436" s="1225"/>
      <c r="IMO1436" s="1225"/>
      <c r="IMP1436" s="1225"/>
      <c r="IMQ1436" s="1225"/>
      <c r="IMR1436" s="1225"/>
      <c r="IMS1436" s="1225"/>
      <c r="IMT1436" s="1225"/>
      <c r="IMU1436" s="1225"/>
      <c r="IMV1436" s="1225"/>
      <c r="IMW1436" s="1225"/>
      <c r="IMX1436" s="1225"/>
      <c r="IMY1436" s="1225"/>
      <c r="IMZ1436" s="1225"/>
      <c r="INA1436" s="1225"/>
      <c r="INB1436" s="1225"/>
      <c r="INC1436" s="1225"/>
      <c r="IND1436" s="1225"/>
      <c r="INE1436" s="1225"/>
      <c r="INF1436" s="1225"/>
      <c r="ING1436" s="1225"/>
      <c r="INH1436" s="1225"/>
      <c r="INI1436" s="1225"/>
      <c r="INJ1436" s="1225"/>
      <c r="INK1436" s="1225"/>
      <c r="INL1436" s="1225"/>
      <c r="INM1436" s="1225"/>
      <c r="INN1436" s="1225"/>
      <c r="INO1436" s="1225"/>
      <c r="INP1436" s="1225"/>
      <c r="INQ1436" s="1225"/>
      <c r="INR1436" s="1225"/>
      <c r="INS1436" s="1225"/>
      <c r="INT1436" s="1225"/>
      <c r="INU1436" s="1225"/>
      <c r="INV1436" s="1225"/>
      <c r="INW1436" s="1225"/>
      <c r="INX1436" s="1225"/>
      <c r="INY1436" s="1225"/>
      <c r="INZ1436" s="1225"/>
      <c r="IOA1436" s="1225"/>
      <c r="IOB1436" s="1225"/>
      <c r="IOC1436" s="1225"/>
      <c r="IOD1436" s="1225"/>
      <c r="IOE1436" s="1225"/>
      <c r="IOF1436" s="1225"/>
      <c r="IOG1436" s="1225"/>
      <c r="IOH1436" s="1225"/>
      <c r="IOI1436" s="1225"/>
      <c r="IOJ1436" s="1225"/>
      <c r="IOK1436" s="1225"/>
      <c r="IOL1436" s="1225"/>
      <c r="IOM1436" s="1225"/>
      <c r="ION1436" s="1225"/>
      <c r="IOO1436" s="1225"/>
      <c r="IOP1436" s="1225"/>
      <c r="IOQ1436" s="1225"/>
      <c r="IOR1436" s="1225"/>
      <c r="IOS1436" s="1225"/>
      <c r="IOT1436" s="1225"/>
      <c r="IOU1436" s="1225"/>
      <c r="IOV1436" s="1225"/>
      <c r="IOW1436" s="1225"/>
      <c r="IOX1436" s="1225"/>
      <c r="IOY1436" s="1225"/>
      <c r="IOZ1436" s="1225"/>
      <c r="IPA1436" s="1225"/>
      <c r="IPB1436" s="1225"/>
      <c r="IPC1436" s="1225"/>
      <c r="IPD1436" s="1225"/>
      <c r="IPE1436" s="1225"/>
      <c r="IPF1436" s="1225"/>
      <c r="IPG1436" s="1225"/>
      <c r="IPH1436" s="1225"/>
      <c r="IPI1436" s="1225"/>
      <c r="IPJ1436" s="1225"/>
      <c r="IPK1436" s="1225"/>
      <c r="IPL1436" s="1225"/>
      <c r="IPM1436" s="1225"/>
      <c r="IPN1436" s="1225"/>
      <c r="IPO1436" s="1225"/>
      <c r="IPP1436" s="1225"/>
      <c r="IPQ1436" s="1225"/>
      <c r="IPR1436" s="1225"/>
      <c r="IPS1436" s="1225"/>
      <c r="IPT1436" s="1225"/>
      <c r="IPU1436" s="1225"/>
      <c r="IPV1436" s="1225"/>
      <c r="IPW1436" s="1225"/>
      <c r="IPX1436" s="1225"/>
      <c r="IPY1436" s="1225"/>
      <c r="IPZ1436" s="1225"/>
      <c r="IQA1436" s="1225"/>
      <c r="IQB1436" s="1225"/>
      <c r="IQC1436" s="1225"/>
      <c r="IQD1436" s="1225"/>
      <c r="IQE1436" s="1225"/>
      <c r="IQF1436" s="1225"/>
      <c r="IQG1436" s="1225"/>
      <c r="IQH1436" s="1225"/>
      <c r="IQI1436" s="1225"/>
      <c r="IQJ1436" s="1225"/>
      <c r="IQK1436" s="1225"/>
      <c r="IQL1436" s="1225"/>
      <c r="IQM1436" s="1225"/>
      <c r="IQN1436" s="1225"/>
      <c r="IQO1436" s="1225"/>
      <c r="IQP1436" s="1225"/>
      <c r="IQQ1436" s="1225"/>
      <c r="IQR1436" s="1225"/>
      <c r="IQS1436" s="1225"/>
      <c r="IQT1436" s="1225"/>
      <c r="IQU1436" s="1225"/>
      <c r="IQV1436" s="1225"/>
      <c r="IQW1436" s="1225"/>
      <c r="IQX1436" s="1225"/>
      <c r="IQY1436" s="1225"/>
      <c r="IQZ1436" s="1225"/>
      <c r="IRA1436" s="1225"/>
      <c r="IRB1436" s="1225"/>
      <c r="IRC1436" s="1225"/>
      <c r="IRD1436" s="1225"/>
      <c r="IRE1436" s="1225"/>
      <c r="IRF1436" s="1225"/>
      <c r="IRG1436" s="1225"/>
      <c r="IRH1436" s="1225"/>
      <c r="IRI1436" s="1225"/>
      <c r="IRJ1436" s="1225"/>
      <c r="IRK1436" s="1225"/>
      <c r="IRL1436" s="1225"/>
      <c r="IRM1436" s="1225"/>
      <c r="IRN1436" s="1225"/>
      <c r="IRO1436" s="1225"/>
      <c r="IRP1436" s="1225"/>
      <c r="IRQ1436" s="1225"/>
      <c r="IRR1436" s="1225"/>
      <c r="IRS1436" s="1225"/>
      <c r="IRT1436" s="1225"/>
      <c r="IRU1436" s="1225"/>
      <c r="IRV1436" s="1225"/>
      <c r="IRW1436" s="1225"/>
      <c r="IRX1436" s="1225"/>
      <c r="IRY1436" s="1225"/>
      <c r="IRZ1436" s="1225"/>
      <c r="ISA1436" s="1225"/>
      <c r="ISB1436" s="1225"/>
      <c r="ISC1436" s="1225"/>
      <c r="ISD1436" s="1225"/>
      <c r="ISE1436" s="1225"/>
      <c r="ISF1436" s="1225"/>
      <c r="ISG1436" s="1225"/>
      <c r="ISH1436" s="1225"/>
      <c r="ISI1436" s="1225"/>
      <c r="ISJ1436" s="1225"/>
      <c r="ISK1436" s="1225"/>
      <c r="ISL1436" s="1225"/>
      <c r="ISM1436" s="1225"/>
      <c r="ISN1436" s="1225"/>
      <c r="ISO1436" s="1225"/>
      <c r="ISP1436" s="1225"/>
      <c r="ISQ1436" s="1225"/>
      <c r="ISR1436" s="1225"/>
      <c r="ISS1436" s="1225"/>
      <c r="IST1436" s="1225"/>
      <c r="ISU1436" s="1225"/>
      <c r="ISV1436" s="1225"/>
      <c r="ISW1436" s="1225"/>
      <c r="ISX1436" s="1225"/>
      <c r="ISY1436" s="1225"/>
      <c r="ISZ1436" s="1225"/>
      <c r="ITA1436" s="1225"/>
      <c r="ITB1436" s="1225"/>
      <c r="ITC1436" s="1225"/>
      <c r="ITD1436" s="1225"/>
      <c r="ITE1436" s="1225"/>
      <c r="ITF1436" s="1225"/>
      <c r="ITG1436" s="1225"/>
      <c r="ITH1436" s="1225"/>
      <c r="ITI1436" s="1225"/>
      <c r="ITJ1436" s="1225"/>
      <c r="ITK1436" s="1225"/>
      <c r="ITL1436" s="1225"/>
      <c r="ITM1436" s="1225"/>
      <c r="ITN1436" s="1225"/>
      <c r="ITO1436" s="1225"/>
      <c r="ITP1436" s="1225"/>
      <c r="ITQ1436" s="1225"/>
      <c r="ITR1436" s="1225"/>
      <c r="ITS1436" s="1225"/>
      <c r="ITT1436" s="1225"/>
      <c r="ITU1436" s="1225"/>
      <c r="ITV1436" s="1225"/>
      <c r="ITW1436" s="1225"/>
      <c r="ITX1436" s="1225"/>
      <c r="ITY1436" s="1225"/>
      <c r="ITZ1436" s="1225"/>
      <c r="IUA1436" s="1225"/>
      <c r="IUB1436" s="1225"/>
      <c r="IUC1436" s="1225"/>
      <c r="IUD1436" s="1225"/>
      <c r="IUE1436" s="1225"/>
      <c r="IUF1436" s="1225"/>
      <c r="IUG1436" s="1225"/>
      <c r="IUH1436" s="1225"/>
      <c r="IUI1436" s="1225"/>
      <c r="IUJ1436" s="1225"/>
      <c r="IUK1436" s="1225"/>
      <c r="IUL1436" s="1225"/>
      <c r="IUM1436" s="1225"/>
      <c r="IUN1436" s="1225"/>
      <c r="IUO1436" s="1225"/>
      <c r="IUP1436" s="1225"/>
      <c r="IUQ1436" s="1225"/>
      <c r="IUR1436" s="1225"/>
      <c r="IUS1436" s="1225"/>
      <c r="IUT1436" s="1225"/>
      <c r="IUU1436" s="1225"/>
      <c r="IUV1436" s="1225"/>
      <c r="IUW1436" s="1225"/>
      <c r="IUX1436" s="1225"/>
      <c r="IUY1436" s="1225"/>
      <c r="IUZ1436" s="1225"/>
      <c r="IVA1436" s="1225"/>
      <c r="IVB1436" s="1225"/>
      <c r="IVC1436" s="1225"/>
      <c r="IVD1436" s="1225"/>
      <c r="IVE1436" s="1225"/>
      <c r="IVF1436" s="1225"/>
      <c r="IVG1436" s="1225"/>
      <c r="IVH1436" s="1225"/>
      <c r="IVI1436" s="1225"/>
      <c r="IVJ1436" s="1225"/>
      <c r="IVK1436" s="1225"/>
      <c r="IVL1436" s="1225"/>
      <c r="IVM1436" s="1225"/>
      <c r="IVN1436" s="1225"/>
      <c r="IVO1436" s="1225"/>
      <c r="IVP1436" s="1225"/>
      <c r="IVQ1436" s="1225"/>
      <c r="IVR1436" s="1225"/>
      <c r="IVS1436" s="1225"/>
      <c r="IVT1436" s="1225"/>
      <c r="IVU1436" s="1225"/>
      <c r="IVV1436" s="1225"/>
      <c r="IVW1436" s="1225"/>
      <c r="IVX1436" s="1225"/>
      <c r="IVY1436" s="1225"/>
      <c r="IVZ1436" s="1225"/>
      <c r="IWA1436" s="1225"/>
      <c r="IWB1436" s="1225"/>
      <c r="IWC1436" s="1225"/>
      <c r="IWD1436" s="1225"/>
      <c r="IWE1436" s="1225"/>
      <c r="IWF1436" s="1225"/>
      <c r="IWG1436" s="1225"/>
      <c r="IWH1436" s="1225"/>
      <c r="IWI1436" s="1225"/>
      <c r="IWJ1436" s="1225"/>
      <c r="IWK1436" s="1225"/>
      <c r="IWL1436" s="1225"/>
      <c r="IWM1436" s="1225"/>
      <c r="IWN1436" s="1225"/>
      <c r="IWO1436" s="1225"/>
      <c r="IWP1436" s="1225"/>
      <c r="IWQ1436" s="1225"/>
      <c r="IWR1436" s="1225"/>
      <c r="IWS1436" s="1225"/>
      <c r="IWT1436" s="1225"/>
      <c r="IWU1436" s="1225"/>
      <c r="IWV1436" s="1225"/>
      <c r="IWW1436" s="1225"/>
      <c r="IWX1436" s="1225"/>
      <c r="IWY1436" s="1225"/>
      <c r="IWZ1436" s="1225"/>
      <c r="IXA1436" s="1225"/>
      <c r="IXB1436" s="1225"/>
      <c r="IXC1436" s="1225"/>
      <c r="IXD1436" s="1225"/>
      <c r="IXE1436" s="1225"/>
      <c r="IXF1436" s="1225"/>
      <c r="IXG1436" s="1225"/>
      <c r="IXH1436" s="1225"/>
      <c r="IXI1436" s="1225"/>
      <c r="IXJ1436" s="1225"/>
      <c r="IXK1436" s="1225"/>
      <c r="IXL1436" s="1225"/>
      <c r="IXM1436" s="1225"/>
      <c r="IXN1436" s="1225"/>
      <c r="IXO1436" s="1225"/>
      <c r="IXP1436" s="1225"/>
      <c r="IXQ1436" s="1225"/>
      <c r="IXR1436" s="1225"/>
      <c r="IXS1436" s="1225"/>
      <c r="IXT1436" s="1225"/>
      <c r="IXU1436" s="1225"/>
      <c r="IXV1436" s="1225"/>
      <c r="IXW1436" s="1225"/>
      <c r="IXX1436" s="1225"/>
      <c r="IXY1436" s="1225"/>
      <c r="IXZ1436" s="1225"/>
      <c r="IYA1436" s="1225"/>
      <c r="IYB1436" s="1225"/>
      <c r="IYC1436" s="1225"/>
      <c r="IYD1436" s="1225"/>
      <c r="IYE1436" s="1225"/>
      <c r="IYF1436" s="1225"/>
      <c r="IYG1436" s="1225"/>
      <c r="IYH1436" s="1225"/>
      <c r="IYI1436" s="1225"/>
      <c r="IYJ1436" s="1225"/>
      <c r="IYK1436" s="1225"/>
      <c r="IYL1436" s="1225"/>
      <c r="IYM1436" s="1225"/>
      <c r="IYN1436" s="1225"/>
      <c r="IYO1436" s="1225"/>
      <c r="IYP1436" s="1225"/>
      <c r="IYQ1436" s="1225"/>
      <c r="IYR1436" s="1225"/>
      <c r="IYS1436" s="1225"/>
      <c r="IYT1436" s="1225"/>
      <c r="IYU1436" s="1225"/>
      <c r="IYV1436" s="1225"/>
      <c r="IYW1436" s="1225"/>
      <c r="IYX1436" s="1225"/>
      <c r="IYY1436" s="1225"/>
      <c r="IYZ1436" s="1225"/>
      <c r="IZA1436" s="1225"/>
      <c r="IZB1436" s="1225"/>
      <c r="IZC1436" s="1225"/>
      <c r="IZD1436" s="1225"/>
      <c r="IZE1436" s="1225"/>
      <c r="IZF1436" s="1225"/>
      <c r="IZG1436" s="1225"/>
      <c r="IZH1436" s="1225"/>
      <c r="IZI1436" s="1225"/>
      <c r="IZJ1436" s="1225"/>
      <c r="IZK1436" s="1225"/>
      <c r="IZL1436" s="1225"/>
      <c r="IZM1436" s="1225"/>
      <c r="IZN1436" s="1225"/>
      <c r="IZO1436" s="1225"/>
      <c r="IZP1436" s="1225"/>
      <c r="IZQ1436" s="1225"/>
      <c r="IZR1436" s="1225"/>
      <c r="IZS1436" s="1225"/>
      <c r="IZT1436" s="1225"/>
      <c r="IZU1436" s="1225"/>
      <c r="IZV1436" s="1225"/>
      <c r="IZW1436" s="1225"/>
      <c r="IZX1436" s="1225"/>
      <c r="IZY1436" s="1225"/>
      <c r="IZZ1436" s="1225"/>
      <c r="JAA1436" s="1225"/>
      <c r="JAB1436" s="1225"/>
      <c r="JAC1436" s="1225"/>
      <c r="JAD1436" s="1225"/>
      <c r="JAE1436" s="1225"/>
      <c r="JAF1436" s="1225"/>
      <c r="JAG1436" s="1225"/>
      <c r="JAH1436" s="1225"/>
      <c r="JAI1436" s="1225"/>
      <c r="JAJ1436" s="1225"/>
      <c r="JAK1436" s="1225"/>
      <c r="JAL1436" s="1225"/>
      <c r="JAM1436" s="1225"/>
      <c r="JAN1436" s="1225"/>
      <c r="JAO1436" s="1225"/>
      <c r="JAP1436" s="1225"/>
      <c r="JAQ1436" s="1225"/>
      <c r="JAR1436" s="1225"/>
      <c r="JAS1436" s="1225"/>
      <c r="JAT1436" s="1225"/>
      <c r="JAU1436" s="1225"/>
      <c r="JAV1436" s="1225"/>
      <c r="JAW1436" s="1225"/>
      <c r="JAX1436" s="1225"/>
      <c r="JAY1436" s="1225"/>
      <c r="JAZ1436" s="1225"/>
      <c r="JBA1436" s="1225"/>
      <c r="JBB1436" s="1225"/>
      <c r="JBC1436" s="1225"/>
      <c r="JBD1436" s="1225"/>
      <c r="JBE1436" s="1225"/>
      <c r="JBF1436" s="1225"/>
      <c r="JBG1436" s="1225"/>
      <c r="JBH1436" s="1225"/>
      <c r="JBI1436" s="1225"/>
      <c r="JBJ1436" s="1225"/>
      <c r="JBK1436" s="1225"/>
      <c r="JBL1436" s="1225"/>
      <c r="JBM1436" s="1225"/>
      <c r="JBN1436" s="1225"/>
      <c r="JBO1436" s="1225"/>
      <c r="JBP1436" s="1225"/>
      <c r="JBQ1436" s="1225"/>
      <c r="JBR1436" s="1225"/>
      <c r="JBS1436" s="1225"/>
      <c r="JBT1436" s="1225"/>
      <c r="JBU1436" s="1225"/>
      <c r="JBV1436" s="1225"/>
      <c r="JBW1436" s="1225"/>
      <c r="JBX1436" s="1225"/>
      <c r="JBY1436" s="1225"/>
      <c r="JBZ1436" s="1225"/>
      <c r="JCA1436" s="1225"/>
      <c r="JCB1436" s="1225"/>
      <c r="JCC1436" s="1225"/>
      <c r="JCD1436" s="1225"/>
      <c r="JCE1436" s="1225"/>
      <c r="JCF1436" s="1225"/>
      <c r="JCG1436" s="1225"/>
      <c r="JCH1436" s="1225"/>
      <c r="JCI1436" s="1225"/>
      <c r="JCJ1436" s="1225"/>
      <c r="JCK1436" s="1225"/>
      <c r="JCL1436" s="1225"/>
      <c r="JCM1436" s="1225"/>
      <c r="JCN1436" s="1225"/>
      <c r="JCO1436" s="1225"/>
      <c r="JCP1436" s="1225"/>
      <c r="JCQ1436" s="1225"/>
      <c r="JCR1436" s="1225"/>
      <c r="JCS1436" s="1225"/>
      <c r="JCT1436" s="1225"/>
      <c r="JCU1436" s="1225"/>
      <c r="JCV1436" s="1225"/>
      <c r="JCW1436" s="1225"/>
      <c r="JCX1436" s="1225"/>
      <c r="JCY1436" s="1225"/>
      <c r="JCZ1436" s="1225"/>
      <c r="JDA1436" s="1225"/>
      <c r="JDB1436" s="1225"/>
      <c r="JDC1436" s="1225"/>
      <c r="JDD1436" s="1225"/>
      <c r="JDE1436" s="1225"/>
      <c r="JDF1436" s="1225"/>
      <c r="JDG1436" s="1225"/>
      <c r="JDH1436" s="1225"/>
      <c r="JDI1436" s="1225"/>
      <c r="JDJ1436" s="1225"/>
      <c r="JDK1436" s="1225"/>
      <c r="JDL1436" s="1225"/>
      <c r="JDM1436" s="1225"/>
      <c r="JDN1436" s="1225"/>
      <c r="JDO1436" s="1225"/>
      <c r="JDP1436" s="1225"/>
      <c r="JDQ1436" s="1225"/>
      <c r="JDR1436" s="1225"/>
      <c r="JDS1436" s="1225"/>
      <c r="JDT1436" s="1225"/>
      <c r="JDU1436" s="1225"/>
      <c r="JDV1436" s="1225"/>
      <c r="JDW1436" s="1225"/>
      <c r="JDX1436" s="1225"/>
      <c r="JDY1436" s="1225"/>
      <c r="JDZ1436" s="1225"/>
      <c r="JEA1436" s="1225"/>
      <c r="JEB1436" s="1225"/>
      <c r="JEC1436" s="1225"/>
      <c r="JED1436" s="1225"/>
      <c r="JEE1436" s="1225"/>
      <c r="JEF1436" s="1225"/>
      <c r="JEG1436" s="1225"/>
      <c r="JEH1436" s="1225"/>
      <c r="JEI1436" s="1225"/>
      <c r="JEJ1436" s="1225"/>
      <c r="JEK1436" s="1225"/>
      <c r="JEL1436" s="1225"/>
      <c r="JEM1436" s="1225"/>
      <c r="JEN1436" s="1225"/>
      <c r="JEO1436" s="1225"/>
      <c r="JEP1436" s="1225"/>
      <c r="JEQ1436" s="1225"/>
      <c r="JER1436" s="1225"/>
      <c r="JES1436" s="1225"/>
      <c r="JET1436" s="1225"/>
      <c r="JEU1436" s="1225"/>
      <c r="JEV1436" s="1225"/>
      <c r="JEW1436" s="1225"/>
      <c r="JEX1436" s="1225"/>
      <c r="JEY1436" s="1225"/>
      <c r="JEZ1436" s="1225"/>
      <c r="JFA1436" s="1225"/>
      <c r="JFB1436" s="1225"/>
      <c r="JFC1436" s="1225"/>
      <c r="JFD1436" s="1225"/>
      <c r="JFE1436" s="1225"/>
      <c r="JFF1436" s="1225"/>
      <c r="JFG1436" s="1225"/>
      <c r="JFH1436" s="1225"/>
      <c r="JFI1436" s="1225"/>
      <c r="JFJ1436" s="1225"/>
      <c r="JFK1436" s="1225"/>
      <c r="JFL1436" s="1225"/>
      <c r="JFM1436" s="1225"/>
      <c r="JFN1436" s="1225"/>
      <c r="JFO1436" s="1225"/>
      <c r="JFP1436" s="1225"/>
      <c r="JFQ1436" s="1225"/>
      <c r="JFR1436" s="1225"/>
      <c r="JFS1436" s="1225"/>
      <c r="JFT1436" s="1225"/>
      <c r="JFU1436" s="1225"/>
      <c r="JFV1436" s="1225"/>
      <c r="JFW1436" s="1225"/>
      <c r="JFX1436" s="1225"/>
      <c r="JFY1436" s="1225"/>
      <c r="JFZ1436" s="1225"/>
      <c r="JGA1436" s="1225"/>
      <c r="JGB1436" s="1225"/>
      <c r="JGC1436" s="1225"/>
      <c r="JGD1436" s="1225"/>
      <c r="JGE1436" s="1225"/>
      <c r="JGF1436" s="1225"/>
      <c r="JGG1436" s="1225"/>
      <c r="JGH1436" s="1225"/>
      <c r="JGI1436" s="1225"/>
      <c r="JGJ1436" s="1225"/>
      <c r="JGK1436" s="1225"/>
      <c r="JGL1436" s="1225"/>
      <c r="JGM1436" s="1225"/>
      <c r="JGN1436" s="1225"/>
      <c r="JGO1436" s="1225"/>
      <c r="JGP1436" s="1225"/>
      <c r="JGQ1436" s="1225"/>
      <c r="JGR1436" s="1225"/>
      <c r="JGS1436" s="1225"/>
      <c r="JGT1436" s="1225"/>
      <c r="JGU1436" s="1225"/>
      <c r="JGV1436" s="1225"/>
      <c r="JGW1436" s="1225"/>
      <c r="JGX1436" s="1225"/>
      <c r="JGY1436" s="1225"/>
      <c r="JGZ1436" s="1225"/>
      <c r="JHA1436" s="1225"/>
      <c r="JHB1436" s="1225"/>
      <c r="JHC1436" s="1225"/>
      <c r="JHD1436" s="1225"/>
      <c r="JHE1436" s="1225"/>
      <c r="JHF1436" s="1225"/>
      <c r="JHG1436" s="1225"/>
      <c r="JHH1436" s="1225"/>
      <c r="JHI1436" s="1225"/>
      <c r="JHJ1436" s="1225"/>
      <c r="JHK1436" s="1225"/>
      <c r="JHL1436" s="1225"/>
      <c r="JHM1436" s="1225"/>
      <c r="JHN1436" s="1225"/>
      <c r="JHO1436" s="1225"/>
      <c r="JHP1436" s="1225"/>
      <c r="JHQ1436" s="1225"/>
      <c r="JHR1436" s="1225"/>
      <c r="JHS1436" s="1225"/>
      <c r="JHT1436" s="1225"/>
      <c r="JHU1436" s="1225"/>
      <c r="JHV1436" s="1225"/>
      <c r="JHW1436" s="1225"/>
      <c r="JHX1436" s="1225"/>
      <c r="JHY1436" s="1225"/>
      <c r="JHZ1436" s="1225"/>
      <c r="JIA1436" s="1225"/>
      <c r="JIB1436" s="1225"/>
      <c r="JIC1436" s="1225"/>
      <c r="JID1436" s="1225"/>
      <c r="JIE1436" s="1225"/>
      <c r="JIF1436" s="1225"/>
      <c r="JIG1436" s="1225"/>
      <c r="JIH1436" s="1225"/>
      <c r="JII1436" s="1225"/>
      <c r="JIJ1436" s="1225"/>
      <c r="JIK1436" s="1225"/>
      <c r="JIL1436" s="1225"/>
      <c r="JIM1436" s="1225"/>
      <c r="JIN1436" s="1225"/>
      <c r="JIO1436" s="1225"/>
      <c r="JIP1436" s="1225"/>
      <c r="JIQ1436" s="1225"/>
      <c r="JIR1436" s="1225"/>
      <c r="JIS1436" s="1225"/>
      <c r="JIT1436" s="1225"/>
      <c r="JIU1436" s="1225"/>
      <c r="JIV1436" s="1225"/>
      <c r="JIW1436" s="1225"/>
      <c r="JIX1436" s="1225"/>
      <c r="JIY1436" s="1225"/>
      <c r="JIZ1436" s="1225"/>
      <c r="JJA1436" s="1225"/>
      <c r="JJB1436" s="1225"/>
      <c r="JJC1436" s="1225"/>
      <c r="JJD1436" s="1225"/>
      <c r="JJE1436" s="1225"/>
      <c r="JJF1436" s="1225"/>
      <c r="JJG1436" s="1225"/>
      <c r="JJH1436" s="1225"/>
      <c r="JJI1436" s="1225"/>
      <c r="JJJ1436" s="1225"/>
      <c r="JJK1436" s="1225"/>
      <c r="JJL1436" s="1225"/>
      <c r="JJM1436" s="1225"/>
      <c r="JJN1436" s="1225"/>
      <c r="JJO1436" s="1225"/>
      <c r="JJP1436" s="1225"/>
      <c r="JJQ1436" s="1225"/>
      <c r="JJR1436" s="1225"/>
      <c r="JJS1436" s="1225"/>
      <c r="JJT1436" s="1225"/>
      <c r="JJU1436" s="1225"/>
      <c r="JJV1436" s="1225"/>
      <c r="JJW1436" s="1225"/>
      <c r="JJX1436" s="1225"/>
      <c r="JJY1436" s="1225"/>
      <c r="JJZ1436" s="1225"/>
      <c r="JKA1436" s="1225"/>
      <c r="JKB1436" s="1225"/>
      <c r="JKC1436" s="1225"/>
      <c r="JKD1436" s="1225"/>
      <c r="JKE1436" s="1225"/>
      <c r="JKF1436" s="1225"/>
      <c r="JKG1436" s="1225"/>
      <c r="JKH1436" s="1225"/>
      <c r="JKI1436" s="1225"/>
      <c r="JKJ1436" s="1225"/>
      <c r="JKK1436" s="1225"/>
      <c r="JKL1436" s="1225"/>
      <c r="JKM1436" s="1225"/>
      <c r="JKN1436" s="1225"/>
      <c r="JKO1436" s="1225"/>
      <c r="JKP1436" s="1225"/>
      <c r="JKQ1436" s="1225"/>
      <c r="JKR1436" s="1225"/>
      <c r="JKS1436" s="1225"/>
      <c r="JKT1436" s="1225"/>
      <c r="JKU1436" s="1225"/>
      <c r="JKV1436" s="1225"/>
      <c r="JKW1436" s="1225"/>
      <c r="JKX1436" s="1225"/>
      <c r="JKY1436" s="1225"/>
      <c r="JKZ1436" s="1225"/>
      <c r="JLA1436" s="1225"/>
      <c r="JLB1436" s="1225"/>
      <c r="JLC1436" s="1225"/>
      <c r="JLD1436" s="1225"/>
      <c r="JLE1436" s="1225"/>
      <c r="JLF1436" s="1225"/>
      <c r="JLG1436" s="1225"/>
      <c r="JLH1436" s="1225"/>
      <c r="JLI1436" s="1225"/>
      <c r="JLJ1436" s="1225"/>
      <c r="JLK1436" s="1225"/>
      <c r="JLL1436" s="1225"/>
      <c r="JLM1436" s="1225"/>
      <c r="JLN1436" s="1225"/>
      <c r="JLO1436" s="1225"/>
      <c r="JLP1436" s="1225"/>
      <c r="JLQ1436" s="1225"/>
      <c r="JLR1436" s="1225"/>
      <c r="JLS1436" s="1225"/>
      <c r="JLT1436" s="1225"/>
      <c r="JLU1436" s="1225"/>
      <c r="JLV1436" s="1225"/>
      <c r="JLW1436" s="1225"/>
      <c r="JLX1436" s="1225"/>
      <c r="JLY1436" s="1225"/>
      <c r="JLZ1436" s="1225"/>
      <c r="JMA1436" s="1225"/>
      <c r="JMB1436" s="1225"/>
      <c r="JMC1436" s="1225"/>
      <c r="JMD1436" s="1225"/>
      <c r="JME1436" s="1225"/>
      <c r="JMF1436" s="1225"/>
      <c r="JMG1436" s="1225"/>
      <c r="JMH1436" s="1225"/>
      <c r="JMI1436" s="1225"/>
      <c r="JMJ1436" s="1225"/>
      <c r="JMK1436" s="1225"/>
      <c r="JML1436" s="1225"/>
      <c r="JMM1436" s="1225"/>
      <c r="JMN1436" s="1225"/>
      <c r="JMO1436" s="1225"/>
      <c r="JMP1436" s="1225"/>
      <c r="JMQ1436" s="1225"/>
      <c r="JMR1436" s="1225"/>
      <c r="JMS1436" s="1225"/>
      <c r="JMT1436" s="1225"/>
      <c r="JMU1436" s="1225"/>
      <c r="JMV1436" s="1225"/>
      <c r="JMW1436" s="1225"/>
      <c r="JMX1436" s="1225"/>
      <c r="JMY1436" s="1225"/>
      <c r="JMZ1436" s="1225"/>
      <c r="JNA1436" s="1225"/>
      <c r="JNB1436" s="1225"/>
      <c r="JNC1436" s="1225"/>
      <c r="JND1436" s="1225"/>
      <c r="JNE1436" s="1225"/>
      <c r="JNF1436" s="1225"/>
      <c r="JNG1436" s="1225"/>
      <c r="JNH1436" s="1225"/>
      <c r="JNI1436" s="1225"/>
      <c r="JNJ1436" s="1225"/>
      <c r="JNK1436" s="1225"/>
      <c r="JNL1436" s="1225"/>
      <c r="JNM1436" s="1225"/>
      <c r="JNN1436" s="1225"/>
      <c r="JNO1436" s="1225"/>
      <c r="JNP1436" s="1225"/>
      <c r="JNQ1436" s="1225"/>
      <c r="JNR1436" s="1225"/>
      <c r="JNS1436" s="1225"/>
      <c r="JNT1436" s="1225"/>
      <c r="JNU1436" s="1225"/>
      <c r="JNV1436" s="1225"/>
      <c r="JNW1436" s="1225"/>
      <c r="JNX1436" s="1225"/>
      <c r="JNY1436" s="1225"/>
      <c r="JNZ1436" s="1225"/>
      <c r="JOA1436" s="1225"/>
      <c r="JOB1436" s="1225"/>
      <c r="JOC1436" s="1225"/>
      <c r="JOD1436" s="1225"/>
      <c r="JOE1436" s="1225"/>
      <c r="JOF1436" s="1225"/>
      <c r="JOG1436" s="1225"/>
      <c r="JOH1436" s="1225"/>
      <c r="JOI1436" s="1225"/>
      <c r="JOJ1436" s="1225"/>
      <c r="JOK1436" s="1225"/>
      <c r="JOL1436" s="1225"/>
      <c r="JOM1436" s="1225"/>
      <c r="JON1436" s="1225"/>
      <c r="JOO1436" s="1225"/>
      <c r="JOP1436" s="1225"/>
      <c r="JOQ1436" s="1225"/>
      <c r="JOR1436" s="1225"/>
      <c r="JOS1436" s="1225"/>
      <c r="JOT1436" s="1225"/>
      <c r="JOU1436" s="1225"/>
      <c r="JOV1436" s="1225"/>
      <c r="JOW1436" s="1225"/>
      <c r="JOX1436" s="1225"/>
      <c r="JOY1436" s="1225"/>
      <c r="JOZ1436" s="1225"/>
      <c r="JPA1436" s="1225"/>
      <c r="JPB1436" s="1225"/>
      <c r="JPC1436" s="1225"/>
      <c r="JPD1436" s="1225"/>
      <c r="JPE1436" s="1225"/>
      <c r="JPF1436" s="1225"/>
      <c r="JPG1436" s="1225"/>
      <c r="JPH1436" s="1225"/>
      <c r="JPI1436" s="1225"/>
      <c r="JPJ1436" s="1225"/>
      <c r="JPK1436" s="1225"/>
      <c r="JPL1436" s="1225"/>
      <c r="JPM1436" s="1225"/>
      <c r="JPN1436" s="1225"/>
      <c r="JPO1436" s="1225"/>
      <c r="JPP1436" s="1225"/>
      <c r="JPQ1436" s="1225"/>
      <c r="JPR1436" s="1225"/>
      <c r="JPS1436" s="1225"/>
      <c r="JPT1436" s="1225"/>
      <c r="JPU1436" s="1225"/>
      <c r="JPV1436" s="1225"/>
      <c r="JPW1436" s="1225"/>
      <c r="JPX1436" s="1225"/>
      <c r="JPY1436" s="1225"/>
      <c r="JPZ1436" s="1225"/>
      <c r="JQA1436" s="1225"/>
      <c r="JQB1436" s="1225"/>
      <c r="JQC1436" s="1225"/>
      <c r="JQD1436" s="1225"/>
      <c r="JQE1436" s="1225"/>
      <c r="JQF1436" s="1225"/>
      <c r="JQG1436" s="1225"/>
      <c r="JQH1436" s="1225"/>
      <c r="JQI1436" s="1225"/>
      <c r="JQJ1436" s="1225"/>
      <c r="JQK1436" s="1225"/>
      <c r="JQL1436" s="1225"/>
      <c r="JQM1436" s="1225"/>
      <c r="JQN1436" s="1225"/>
      <c r="JQO1436" s="1225"/>
      <c r="JQP1436" s="1225"/>
      <c r="JQQ1436" s="1225"/>
      <c r="JQR1436" s="1225"/>
      <c r="JQS1436" s="1225"/>
      <c r="JQT1436" s="1225"/>
      <c r="JQU1436" s="1225"/>
      <c r="JQV1436" s="1225"/>
      <c r="JQW1436" s="1225"/>
      <c r="JQX1436" s="1225"/>
      <c r="JQY1436" s="1225"/>
      <c r="JQZ1436" s="1225"/>
      <c r="JRA1436" s="1225"/>
      <c r="JRB1436" s="1225"/>
      <c r="JRC1436" s="1225"/>
      <c r="JRD1436" s="1225"/>
      <c r="JRE1436" s="1225"/>
      <c r="JRF1436" s="1225"/>
      <c r="JRG1436" s="1225"/>
      <c r="JRH1436" s="1225"/>
      <c r="JRI1436" s="1225"/>
      <c r="JRJ1436" s="1225"/>
      <c r="JRK1436" s="1225"/>
      <c r="JRL1436" s="1225"/>
      <c r="JRM1436" s="1225"/>
      <c r="JRN1436" s="1225"/>
      <c r="JRO1436" s="1225"/>
      <c r="JRP1436" s="1225"/>
      <c r="JRQ1436" s="1225"/>
      <c r="JRR1436" s="1225"/>
      <c r="JRS1436" s="1225"/>
      <c r="JRT1436" s="1225"/>
      <c r="JRU1436" s="1225"/>
      <c r="JRV1436" s="1225"/>
      <c r="JRW1436" s="1225"/>
      <c r="JRX1436" s="1225"/>
      <c r="JRY1436" s="1225"/>
      <c r="JRZ1436" s="1225"/>
      <c r="JSA1436" s="1225"/>
      <c r="JSB1436" s="1225"/>
      <c r="JSC1436" s="1225"/>
      <c r="JSD1436" s="1225"/>
      <c r="JSE1436" s="1225"/>
      <c r="JSF1436" s="1225"/>
      <c r="JSG1436" s="1225"/>
      <c r="JSH1436" s="1225"/>
      <c r="JSI1436" s="1225"/>
      <c r="JSJ1436" s="1225"/>
      <c r="JSK1436" s="1225"/>
      <c r="JSL1436" s="1225"/>
      <c r="JSM1436" s="1225"/>
      <c r="JSN1436" s="1225"/>
      <c r="JSO1436" s="1225"/>
      <c r="JSP1436" s="1225"/>
      <c r="JSQ1436" s="1225"/>
      <c r="JSR1436" s="1225"/>
      <c r="JSS1436" s="1225"/>
      <c r="JST1436" s="1225"/>
      <c r="JSU1436" s="1225"/>
      <c r="JSV1436" s="1225"/>
      <c r="JSW1436" s="1225"/>
      <c r="JSX1436" s="1225"/>
      <c r="JSY1436" s="1225"/>
      <c r="JSZ1436" s="1225"/>
      <c r="JTA1436" s="1225"/>
      <c r="JTB1436" s="1225"/>
      <c r="JTC1436" s="1225"/>
      <c r="JTD1436" s="1225"/>
      <c r="JTE1436" s="1225"/>
      <c r="JTF1436" s="1225"/>
      <c r="JTG1436" s="1225"/>
      <c r="JTH1436" s="1225"/>
      <c r="JTI1436" s="1225"/>
      <c r="JTJ1436" s="1225"/>
      <c r="JTK1436" s="1225"/>
      <c r="JTL1436" s="1225"/>
      <c r="JTM1436" s="1225"/>
      <c r="JTN1436" s="1225"/>
      <c r="JTO1436" s="1225"/>
      <c r="JTP1436" s="1225"/>
      <c r="JTQ1436" s="1225"/>
      <c r="JTR1436" s="1225"/>
      <c r="JTS1436" s="1225"/>
      <c r="JTT1436" s="1225"/>
      <c r="JTU1436" s="1225"/>
      <c r="JTV1436" s="1225"/>
      <c r="JTW1436" s="1225"/>
      <c r="JTX1436" s="1225"/>
      <c r="JTY1436" s="1225"/>
      <c r="JTZ1436" s="1225"/>
      <c r="JUA1436" s="1225"/>
      <c r="JUB1436" s="1225"/>
      <c r="JUC1436" s="1225"/>
      <c r="JUD1436" s="1225"/>
      <c r="JUE1436" s="1225"/>
      <c r="JUF1436" s="1225"/>
      <c r="JUG1436" s="1225"/>
      <c r="JUH1436" s="1225"/>
      <c r="JUI1436" s="1225"/>
      <c r="JUJ1436" s="1225"/>
      <c r="JUK1436" s="1225"/>
      <c r="JUL1436" s="1225"/>
      <c r="JUM1436" s="1225"/>
      <c r="JUN1436" s="1225"/>
      <c r="JUO1436" s="1225"/>
      <c r="JUP1436" s="1225"/>
      <c r="JUQ1436" s="1225"/>
      <c r="JUR1436" s="1225"/>
      <c r="JUS1436" s="1225"/>
      <c r="JUT1436" s="1225"/>
      <c r="JUU1436" s="1225"/>
      <c r="JUV1436" s="1225"/>
      <c r="JUW1436" s="1225"/>
      <c r="JUX1436" s="1225"/>
      <c r="JUY1436" s="1225"/>
      <c r="JUZ1436" s="1225"/>
      <c r="JVA1436" s="1225"/>
      <c r="JVB1436" s="1225"/>
      <c r="JVC1436" s="1225"/>
      <c r="JVD1436" s="1225"/>
      <c r="JVE1436" s="1225"/>
      <c r="JVF1436" s="1225"/>
      <c r="JVG1436" s="1225"/>
      <c r="JVH1436" s="1225"/>
      <c r="JVI1436" s="1225"/>
      <c r="JVJ1436" s="1225"/>
      <c r="JVK1436" s="1225"/>
      <c r="JVL1436" s="1225"/>
      <c r="JVM1436" s="1225"/>
      <c r="JVN1436" s="1225"/>
      <c r="JVO1436" s="1225"/>
      <c r="JVP1436" s="1225"/>
      <c r="JVQ1436" s="1225"/>
      <c r="JVR1436" s="1225"/>
      <c r="JVS1436" s="1225"/>
      <c r="JVT1436" s="1225"/>
      <c r="JVU1436" s="1225"/>
      <c r="JVV1436" s="1225"/>
      <c r="JVW1436" s="1225"/>
      <c r="JVX1436" s="1225"/>
      <c r="JVY1436" s="1225"/>
      <c r="JVZ1436" s="1225"/>
      <c r="JWA1436" s="1225"/>
      <c r="JWB1436" s="1225"/>
      <c r="JWC1436" s="1225"/>
      <c r="JWD1436" s="1225"/>
      <c r="JWE1436" s="1225"/>
      <c r="JWF1436" s="1225"/>
      <c r="JWG1436" s="1225"/>
      <c r="JWH1436" s="1225"/>
      <c r="JWI1436" s="1225"/>
      <c r="JWJ1436" s="1225"/>
      <c r="JWK1436" s="1225"/>
      <c r="JWL1436" s="1225"/>
      <c r="JWM1436" s="1225"/>
      <c r="JWN1436" s="1225"/>
      <c r="JWO1436" s="1225"/>
      <c r="JWP1436" s="1225"/>
      <c r="JWQ1436" s="1225"/>
      <c r="JWR1436" s="1225"/>
      <c r="JWS1436" s="1225"/>
      <c r="JWT1436" s="1225"/>
      <c r="JWU1436" s="1225"/>
      <c r="JWV1436" s="1225"/>
      <c r="JWW1436" s="1225"/>
      <c r="JWX1436" s="1225"/>
      <c r="JWY1436" s="1225"/>
      <c r="JWZ1436" s="1225"/>
      <c r="JXA1436" s="1225"/>
      <c r="JXB1436" s="1225"/>
      <c r="JXC1436" s="1225"/>
      <c r="JXD1436" s="1225"/>
      <c r="JXE1436" s="1225"/>
      <c r="JXF1436" s="1225"/>
      <c r="JXG1436" s="1225"/>
      <c r="JXH1436" s="1225"/>
      <c r="JXI1436" s="1225"/>
      <c r="JXJ1436" s="1225"/>
      <c r="JXK1436" s="1225"/>
      <c r="JXL1436" s="1225"/>
      <c r="JXM1436" s="1225"/>
      <c r="JXN1436" s="1225"/>
      <c r="JXO1436" s="1225"/>
      <c r="JXP1436" s="1225"/>
      <c r="JXQ1436" s="1225"/>
      <c r="JXR1436" s="1225"/>
      <c r="JXS1436" s="1225"/>
      <c r="JXT1436" s="1225"/>
      <c r="JXU1436" s="1225"/>
      <c r="JXV1436" s="1225"/>
      <c r="JXW1436" s="1225"/>
      <c r="JXX1436" s="1225"/>
      <c r="JXY1436" s="1225"/>
      <c r="JXZ1436" s="1225"/>
      <c r="JYA1436" s="1225"/>
      <c r="JYB1436" s="1225"/>
      <c r="JYC1436" s="1225"/>
      <c r="JYD1436" s="1225"/>
      <c r="JYE1436" s="1225"/>
      <c r="JYF1436" s="1225"/>
      <c r="JYG1436" s="1225"/>
      <c r="JYH1436" s="1225"/>
      <c r="JYI1436" s="1225"/>
      <c r="JYJ1436" s="1225"/>
      <c r="JYK1436" s="1225"/>
      <c r="JYL1436" s="1225"/>
      <c r="JYM1436" s="1225"/>
      <c r="JYN1436" s="1225"/>
      <c r="JYO1436" s="1225"/>
      <c r="JYP1436" s="1225"/>
      <c r="JYQ1436" s="1225"/>
      <c r="JYR1436" s="1225"/>
      <c r="JYS1436" s="1225"/>
      <c r="JYT1436" s="1225"/>
      <c r="JYU1436" s="1225"/>
      <c r="JYV1436" s="1225"/>
      <c r="JYW1436" s="1225"/>
      <c r="JYX1436" s="1225"/>
      <c r="JYY1436" s="1225"/>
      <c r="JYZ1436" s="1225"/>
      <c r="JZA1436" s="1225"/>
      <c r="JZB1436" s="1225"/>
      <c r="JZC1436" s="1225"/>
      <c r="JZD1436" s="1225"/>
      <c r="JZE1436" s="1225"/>
      <c r="JZF1436" s="1225"/>
      <c r="JZG1436" s="1225"/>
      <c r="JZH1436" s="1225"/>
      <c r="JZI1436" s="1225"/>
      <c r="JZJ1436" s="1225"/>
      <c r="JZK1436" s="1225"/>
      <c r="JZL1436" s="1225"/>
      <c r="JZM1436" s="1225"/>
      <c r="JZN1436" s="1225"/>
      <c r="JZO1436" s="1225"/>
      <c r="JZP1436" s="1225"/>
      <c r="JZQ1436" s="1225"/>
      <c r="JZR1436" s="1225"/>
      <c r="JZS1436" s="1225"/>
      <c r="JZT1436" s="1225"/>
      <c r="JZU1436" s="1225"/>
      <c r="JZV1436" s="1225"/>
      <c r="JZW1436" s="1225"/>
      <c r="JZX1436" s="1225"/>
      <c r="JZY1436" s="1225"/>
      <c r="JZZ1436" s="1225"/>
      <c r="KAA1436" s="1225"/>
      <c r="KAB1436" s="1225"/>
      <c r="KAC1436" s="1225"/>
      <c r="KAD1436" s="1225"/>
      <c r="KAE1436" s="1225"/>
      <c r="KAF1436" s="1225"/>
      <c r="KAG1436" s="1225"/>
      <c r="KAH1436" s="1225"/>
      <c r="KAI1436" s="1225"/>
      <c r="KAJ1436" s="1225"/>
      <c r="KAK1436" s="1225"/>
      <c r="KAL1436" s="1225"/>
      <c r="KAM1436" s="1225"/>
      <c r="KAN1436" s="1225"/>
      <c r="KAO1436" s="1225"/>
      <c r="KAP1436" s="1225"/>
      <c r="KAQ1436" s="1225"/>
      <c r="KAR1436" s="1225"/>
      <c r="KAS1436" s="1225"/>
      <c r="KAT1436" s="1225"/>
      <c r="KAU1436" s="1225"/>
      <c r="KAV1436" s="1225"/>
      <c r="KAW1436" s="1225"/>
      <c r="KAX1436" s="1225"/>
      <c r="KAY1436" s="1225"/>
      <c r="KAZ1436" s="1225"/>
      <c r="KBA1436" s="1225"/>
      <c r="KBB1436" s="1225"/>
      <c r="KBC1436" s="1225"/>
      <c r="KBD1436" s="1225"/>
      <c r="KBE1436" s="1225"/>
      <c r="KBF1436" s="1225"/>
      <c r="KBG1436" s="1225"/>
      <c r="KBH1436" s="1225"/>
      <c r="KBI1436" s="1225"/>
      <c r="KBJ1436" s="1225"/>
      <c r="KBK1436" s="1225"/>
      <c r="KBL1436" s="1225"/>
      <c r="KBM1436" s="1225"/>
      <c r="KBN1436" s="1225"/>
      <c r="KBO1436" s="1225"/>
      <c r="KBP1436" s="1225"/>
      <c r="KBQ1436" s="1225"/>
      <c r="KBR1436" s="1225"/>
      <c r="KBS1436" s="1225"/>
      <c r="KBT1436" s="1225"/>
      <c r="KBU1436" s="1225"/>
      <c r="KBV1436" s="1225"/>
      <c r="KBW1436" s="1225"/>
      <c r="KBX1436" s="1225"/>
      <c r="KBY1436" s="1225"/>
      <c r="KBZ1436" s="1225"/>
      <c r="KCA1436" s="1225"/>
      <c r="KCB1436" s="1225"/>
      <c r="KCC1436" s="1225"/>
      <c r="KCD1436" s="1225"/>
      <c r="KCE1436" s="1225"/>
      <c r="KCF1436" s="1225"/>
      <c r="KCG1436" s="1225"/>
      <c r="KCH1436" s="1225"/>
      <c r="KCI1436" s="1225"/>
      <c r="KCJ1436" s="1225"/>
      <c r="KCK1436" s="1225"/>
      <c r="KCL1436" s="1225"/>
      <c r="KCM1436" s="1225"/>
      <c r="KCN1436" s="1225"/>
      <c r="KCO1436" s="1225"/>
      <c r="KCP1436" s="1225"/>
      <c r="KCQ1436" s="1225"/>
      <c r="KCR1436" s="1225"/>
      <c r="KCS1436" s="1225"/>
      <c r="KCT1436" s="1225"/>
      <c r="KCU1436" s="1225"/>
      <c r="KCV1436" s="1225"/>
      <c r="KCW1436" s="1225"/>
      <c r="KCX1436" s="1225"/>
      <c r="KCY1436" s="1225"/>
      <c r="KCZ1436" s="1225"/>
      <c r="KDA1436" s="1225"/>
      <c r="KDB1436" s="1225"/>
      <c r="KDC1436" s="1225"/>
      <c r="KDD1436" s="1225"/>
      <c r="KDE1436" s="1225"/>
      <c r="KDF1436" s="1225"/>
      <c r="KDG1436" s="1225"/>
      <c r="KDH1436" s="1225"/>
      <c r="KDI1436" s="1225"/>
      <c r="KDJ1436" s="1225"/>
      <c r="KDK1436" s="1225"/>
      <c r="KDL1436" s="1225"/>
      <c r="KDM1436" s="1225"/>
      <c r="KDN1436" s="1225"/>
      <c r="KDO1436" s="1225"/>
      <c r="KDP1436" s="1225"/>
      <c r="KDQ1436" s="1225"/>
      <c r="KDR1436" s="1225"/>
      <c r="KDS1436" s="1225"/>
      <c r="KDT1436" s="1225"/>
      <c r="KDU1436" s="1225"/>
      <c r="KDV1436" s="1225"/>
      <c r="KDW1436" s="1225"/>
      <c r="KDX1436" s="1225"/>
      <c r="KDY1436" s="1225"/>
      <c r="KDZ1436" s="1225"/>
      <c r="KEA1436" s="1225"/>
      <c r="KEB1436" s="1225"/>
      <c r="KEC1436" s="1225"/>
      <c r="KED1436" s="1225"/>
      <c r="KEE1436" s="1225"/>
      <c r="KEF1436" s="1225"/>
      <c r="KEG1436" s="1225"/>
      <c r="KEH1436" s="1225"/>
      <c r="KEI1436" s="1225"/>
      <c r="KEJ1436" s="1225"/>
      <c r="KEK1436" s="1225"/>
      <c r="KEL1436" s="1225"/>
      <c r="KEM1436" s="1225"/>
      <c r="KEN1436" s="1225"/>
      <c r="KEO1436" s="1225"/>
      <c r="KEP1436" s="1225"/>
      <c r="KEQ1436" s="1225"/>
      <c r="KER1436" s="1225"/>
      <c r="KES1436" s="1225"/>
      <c r="KET1436" s="1225"/>
      <c r="KEU1436" s="1225"/>
      <c r="KEV1436" s="1225"/>
      <c r="KEW1436" s="1225"/>
      <c r="KEX1436" s="1225"/>
      <c r="KEY1436" s="1225"/>
      <c r="KEZ1436" s="1225"/>
      <c r="KFA1436" s="1225"/>
      <c r="KFB1436" s="1225"/>
      <c r="KFC1436" s="1225"/>
      <c r="KFD1436" s="1225"/>
      <c r="KFE1436" s="1225"/>
      <c r="KFF1436" s="1225"/>
      <c r="KFG1436" s="1225"/>
      <c r="KFH1436" s="1225"/>
      <c r="KFI1436" s="1225"/>
      <c r="KFJ1436" s="1225"/>
      <c r="KFK1436" s="1225"/>
      <c r="KFL1436" s="1225"/>
      <c r="KFM1436" s="1225"/>
      <c r="KFN1436" s="1225"/>
      <c r="KFO1436" s="1225"/>
      <c r="KFP1436" s="1225"/>
      <c r="KFQ1436" s="1225"/>
      <c r="KFR1436" s="1225"/>
      <c r="KFS1436" s="1225"/>
      <c r="KFT1436" s="1225"/>
      <c r="KFU1436" s="1225"/>
      <c r="KFV1436" s="1225"/>
      <c r="KFW1436" s="1225"/>
      <c r="KFX1436" s="1225"/>
      <c r="KFY1436" s="1225"/>
      <c r="KFZ1436" s="1225"/>
      <c r="KGA1436" s="1225"/>
      <c r="KGB1436" s="1225"/>
      <c r="KGC1436" s="1225"/>
      <c r="KGD1436" s="1225"/>
      <c r="KGE1436" s="1225"/>
      <c r="KGF1436" s="1225"/>
      <c r="KGG1436" s="1225"/>
      <c r="KGH1436" s="1225"/>
      <c r="KGI1436" s="1225"/>
      <c r="KGJ1436" s="1225"/>
      <c r="KGK1436" s="1225"/>
      <c r="KGL1436" s="1225"/>
      <c r="KGM1436" s="1225"/>
      <c r="KGN1436" s="1225"/>
      <c r="KGO1436" s="1225"/>
      <c r="KGP1436" s="1225"/>
      <c r="KGQ1436" s="1225"/>
      <c r="KGR1436" s="1225"/>
      <c r="KGS1436" s="1225"/>
      <c r="KGT1436" s="1225"/>
      <c r="KGU1436" s="1225"/>
      <c r="KGV1436" s="1225"/>
      <c r="KGW1436" s="1225"/>
      <c r="KGX1436" s="1225"/>
      <c r="KGY1436" s="1225"/>
      <c r="KGZ1436" s="1225"/>
      <c r="KHA1436" s="1225"/>
      <c r="KHB1436" s="1225"/>
      <c r="KHC1436" s="1225"/>
      <c r="KHD1436" s="1225"/>
      <c r="KHE1436" s="1225"/>
      <c r="KHF1436" s="1225"/>
      <c r="KHG1436" s="1225"/>
      <c r="KHH1436" s="1225"/>
      <c r="KHI1436" s="1225"/>
      <c r="KHJ1436" s="1225"/>
      <c r="KHK1436" s="1225"/>
      <c r="KHL1436" s="1225"/>
      <c r="KHM1436" s="1225"/>
      <c r="KHN1436" s="1225"/>
      <c r="KHO1436" s="1225"/>
      <c r="KHP1436" s="1225"/>
      <c r="KHQ1436" s="1225"/>
      <c r="KHR1436" s="1225"/>
      <c r="KHS1436" s="1225"/>
      <c r="KHT1436" s="1225"/>
      <c r="KHU1436" s="1225"/>
      <c r="KHV1436" s="1225"/>
      <c r="KHW1436" s="1225"/>
      <c r="KHX1436" s="1225"/>
      <c r="KHY1436" s="1225"/>
      <c r="KHZ1436" s="1225"/>
      <c r="KIA1436" s="1225"/>
      <c r="KIB1436" s="1225"/>
      <c r="KIC1436" s="1225"/>
      <c r="KID1436" s="1225"/>
      <c r="KIE1436" s="1225"/>
      <c r="KIF1436" s="1225"/>
      <c r="KIG1436" s="1225"/>
      <c r="KIH1436" s="1225"/>
      <c r="KII1436" s="1225"/>
      <c r="KIJ1436" s="1225"/>
      <c r="KIK1436" s="1225"/>
      <c r="KIL1436" s="1225"/>
      <c r="KIM1436" s="1225"/>
      <c r="KIN1436" s="1225"/>
      <c r="KIO1436" s="1225"/>
      <c r="KIP1436" s="1225"/>
      <c r="KIQ1436" s="1225"/>
      <c r="KIR1436" s="1225"/>
      <c r="KIS1436" s="1225"/>
      <c r="KIT1436" s="1225"/>
      <c r="KIU1436" s="1225"/>
      <c r="KIV1436" s="1225"/>
      <c r="KIW1436" s="1225"/>
      <c r="KIX1436" s="1225"/>
      <c r="KIY1436" s="1225"/>
      <c r="KIZ1436" s="1225"/>
      <c r="KJA1436" s="1225"/>
      <c r="KJB1436" s="1225"/>
      <c r="KJC1436" s="1225"/>
      <c r="KJD1436" s="1225"/>
      <c r="KJE1436" s="1225"/>
      <c r="KJF1436" s="1225"/>
      <c r="KJG1436" s="1225"/>
      <c r="KJH1436" s="1225"/>
      <c r="KJI1436" s="1225"/>
      <c r="KJJ1436" s="1225"/>
      <c r="KJK1436" s="1225"/>
      <c r="KJL1436" s="1225"/>
      <c r="KJM1436" s="1225"/>
      <c r="KJN1436" s="1225"/>
      <c r="KJO1436" s="1225"/>
      <c r="KJP1436" s="1225"/>
      <c r="KJQ1436" s="1225"/>
      <c r="KJR1436" s="1225"/>
      <c r="KJS1436" s="1225"/>
      <c r="KJT1436" s="1225"/>
      <c r="KJU1436" s="1225"/>
      <c r="KJV1436" s="1225"/>
      <c r="KJW1436" s="1225"/>
      <c r="KJX1436" s="1225"/>
      <c r="KJY1436" s="1225"/>
      <c r="KJZ1436" s="1225"/>
      <c r="KKA1436" s="1225"/>
      <c r="KKB1436" s="1225"/>
      <c r="KKC1436" s="1225"/>
      <c r="KKD1436" s="1225"/>
      <c r="KKE1436" s="1225"/>
      <c r="KKF1436" s="1225"/>
      <c r="KKG1436" s="1225"/>
      <c r="KKH1436" s="1225"/>
      <c r="KKI1436" s="1225"/>
      <c r="KKJ1436" s="1225"/>
      <c r="KKK1436" s="1225"/>
      <c r="KKL1436" s="1225"/>
      <c r="KKM1436" s="1225"/>
      <c r="KKN1436" s="1225"/>
      <c r="KKO1436" s="1225"/>
      <c r="KKP1436" s="1225"/>
      <c r="KKQ1436" s="1225"/>
      <c r="KKR1436" s="1225"/>
      <c r="KKS1436" s="1225"/>
      <c r="KKT1436" s="1225"/>
      <c r="KKU1436" s="1225"/>
      <c r="KKV1436" s="1225"/>
      <c r="KKW1436" s="1225"/>
      <c r="KKX1436" s="1225"/>
      <c r="KKY1436" s="1225"/>
      <c r="KKZ1436" s="1225"/>
      <c r="KLA1436" s="1225"/>
      <c r="KLB1436" s="1225"/>
      <c r="KLC1436" s="1225"/>
      <c r="KLD1436" s="1225"/>
      <c r="KLE1436" s="1225"/>
      <c r="KLF1436" s="1225"/>
      <c r="KLG1436" s="1225"/>
      <c r="KLH1436" s="1225"/>
      <c r="KLI1436" s="1225"/>
      <c r="KLJ1436" s="1225"/>
      <c r="KLK1436" s="1225"/>
      <c r="KLL1436" s="1225"/>
      <c r="KLM1436" s="1225"/>
      <c r="KLN1436" s="1225"/>
      <c r="KLO1436" s="1225"/>
      <c r="KLP1436" s="1225"/>
      <c r="KLQ1436" s="1225"/>
      <c r="KLR1436" s="1225"/>
      <c r="KLS1436" s="1225"/>
      <c r="KLT1436" s="1225"/>
      <c r="KLU1436" s="1225"/>
      <c r="KLV1436" s="1225"/>
      <c r="KLW1436" s="1225"/>
      <c r="KLX1436" s="1225"/>
      <c r="KLY1436" s="1225"/>
      <c r="KLZ1436" s="1225"/>
      <c r="KMA1436" s="1225"/>
      <c r="KMB1436" s="1225"/>
      <c r="KMC1436" s="1225"/>
      <c r="KMD1436" s="1225"/>
      <c r="KME1436" s="1225"/>
      <c r="KMF1436" s="1225"/>
      <c r="KMG1436" s="1225"/>
      <c r="KMH1436" s="1225"/>
      <c r="KMI1436" s="1225"/>
      <c r="KMJ1436" s="1225"/>
      <c r="KMK1436" s="1225"/>
      <c r="KML1436" s="1225"/>
      <c r="KMM1436" s="1225"/>
      <c r="KMN1436" s="1225"/>
      <c r="KMO1436" s="1225"/>
      <c r="KMP1436" s="1225"/>
      <c r="KMQ1436" s="1225"/>
      <c r="KMR1436" s="1225"/>
      <c r="KMS1436" s="1225"/>
      <c r="KMT1436" s="1225"/>
      <c r="KMU1436" s="1225"/>
      <c r="KMV1436" s="1225"/>
      <c r="KMW1436" s="1225"/>
      <c r="KMX1436" s="1225"/>
      <c r="KMY1436" s="1225"/>
      <c r="KMZ1436" s="1225"/>
      <c r="KNA1436" s="1225"/>
      <c r="KNB1436" s="1225"/>
      <c r="KNC1436" s="1225"/>
      <c r="KND1436" s="1225"/>
      <c r="KNE1436" s="1225"/>
      <c r="KNF1436" s="1225"/>
      <c r="KNG1436" s="1225"/>
      <c r="KNH1436" s="1225"/>
      <c r="KNI1436" s="1225"/>
      <c r="KNJ1436" s="1225"/>
      <c r="KNK1436" s="1225"/>
      <c r="KNL1436" s="1225"/>
      <c r="KNM1436" s="1225"/>
      <c r="KNN1436" s="1225"/>
      <c r="KNO1436" s="1225"/>
      <c r="KNP1436" s="1225"/>
      <c r="KNQ1436" s="1225"/>
      <c r="KNR1436" s="1225"/>
      <c r="KNS1436" s="1225"/>
      <c r="KNT1436" s="1225"/>
      <c r="KNU1436" s="1225"/>
      <c r="KNV1436" s="1225"/>
      <c r="KNW1436" s="1225"/>
      <c r="KNX1436" s="1225"/>
      <c r="KNY1436" s="1225"/>
      <c r="KNZ1436" s="1225"/>
      <c r="KOA1436" s="1225"/>
      <c r="KOB1436" s="1225"/>
      <c r="KOC1436" s="1225"/>
      <c r="KOD1436" s="1225"/>
      <c r="KOE1436" s="1225"/>
      <c r="KOF1436" s="1225"/>
      <c r="KOG1436" s="1225"/>
      <c r="KOH1436" s="1225"/>
      <c r="KOI1436" s="1225"/>
      <c r="KOJ1436" s="1225"/>
      <c r="KOK1436" s="1225"/>
      <c r="KOL1436" s="1225"/>
      <c r="KOM1436" s="1225"/>
      <c r="KON1436" s="1225"/>
      <c r="KOO1436" s="1225"/>
      <c r="KOP1436" s="1225"/>
      <c r="KOQ1436" s="1225"/>
      <c r="KOR1436" s="1225"/>
      <c r="KOS1436" s="1225"/>
      <c r="KOT1436" s="1225"/>
      <c r="KOU1436" s="1225"/>
      <c r="KOV1436" s="1225"/>
      <c r="KOW1436" s="1225"/>
      <c r="KOX1436" s="1225"/>
      <c r="KOY1436" s="1225"/>
      <c r="KOZ1436" s="1225"/>
      <c r="KPA1436" s="1225"/>
      <c r="KPB1436" s="1225"/>
      <c r="KPC1436" s="1225"/>
      <c r="KPD1436" s="1225"/>
      <c r="KPE1436" s="1225"/>
      <c r="KPF1436" s="1225"/>
      <c r="KPG1436" s="1225"/>
      <c r="KPH1436" s="1225"/>
      <c r="KPI1436" s="1225"/>
      <c r="KPJ1436" s="1225"/>
      <c r="KPK1436" s="1225"/>
      <c r="KPL1436" s="1225"/>
      <c r="KPM1436" s="1225"/>
      <c r="KPN1436" s="1225"/>
      <c r="KPO1436" s="1225"/>
      <c r="KPP1436" s="1225"/>
      <c r="KPQ1436" s="1225"/>
      <c r="KPR1436" s="1225"/>
      <c r="KPS1436" s="1225"/>
      <c r="KPT1436" s="1225"/>
      <c r="KPU1436" s="1225"/>
      <c r="KPV1436" s="1225"/>
      <c r="KPW1436" s="1225"/>
      <c r="KPX1436" s="1225"/>
      <c r="KPY1436" s="1225"/>
      <c r="KPZ1436" s="1225"/>
      <c r="KQA1436" s="1225"/>
      <c r="KQB1436" s="1225"/>
      <c r="KQC1436" s="1225"/>
      <c r="KQD1436" s="1225"/>
      <c r="KQE1436" s="1225"/>
      <c r="KQF1436" s="1225"/>
      <c r="KQG1436" s="1225"/>
      <c r="KQH1436" s="1225"/>
      <c r="KQI1436" s="1225"/>
      <c r="KQJ1436" s="1225"/>
      <c r="KQK1436" s="1225"/>
      <c r="KQL1436" s="1225"/>
      <c r="KQM1436" s="1225"/>
      <c r="KQN1436" s="1225"/>
      <c r="KQO1436" s="1225"/>
      <c r="KQP1436" s="1225"/>
      <c r="KQQ1436" s="1225"/>
      <c r="KQR1436" s="1225"/>
      <c r="KQS1436" s="1225"/>
      <c r="KQT1436" s="1225"/>
      <c r="KQU1436" s="1225"/>
      <c r="KQV1436" s="1225"/>
      <c r="KQW1436" s="1225"/>
      <c r="KQX1436" s="1225"/>
      <c r="KQY1436" s="1225"/>
      <c r="KQZ1436" s="1225"/>
      <c r="KRA1436" s="1225"/>
      <c r="KRB1436" s="1225"/>
      <c r="KRC1436" s="1225"/>
      <c r="KRD1436" s="1225"/>
      <c r="KRE1436" s="1225"/>
      <c r="KRF1436" s="1225"/>
      <c r="KRG1436" s="1225"/>
      <c r="KRH1436" s="1225"/>
      <c r="KRI1436" s="1225"/>
      <c r="KRJ1436" s="1225"/>
      <c r="KRK1436" s="1225"/>
      <c r="KRL1436" s="1225"/>
      <c r="KRM1436" s="1225"/>
      <c r="KRN1436" s="1225"/>
      <c r="KRO1436" s="1225"/>
      <c r="KRP1436" s="1225"/>
      <c r="KRQ1436" s="1225"/>
      <c r="KRR1436" s="1225"/>
      <c r="KRS1436" s="1225"/>
      <c r="KRT1436" s="1225"/>
      <c r="KRU1436" s="1225"/>
      <c r="KRV1436" s="1225"/>
      <c r="KRW1436" s="1225"/>
      <c r="KRX1436" s="1225"/>
      <c r="KRY1436" s="1225"/>
      <c r="KRZ1436" s="1225"/>
      <c r="KSA1436" s="1225"/>
      <c r="KSB1436" s="1225"/>
      <c r="KSC1436" s="1225"/>
      <c r="KSD1436" s="1225"/>
      <c r="KSE1436" s="1225"/>
      <c r="KSF1436" s="1225"/>
      <c r="KSG1436" s="1225"/>
      <c r="KSH1436" s="1225"/>
      <c r="KSI1436" s="1225"/>
      <c r="KSJ1436" s="1225"/>
      <c r="KSK1436" s="1225"/>
      <c r="KSL1436" s="1225"/>
      <c r="KSM1436" s="1225"/>
      <c r="KSN1436" s="1225"/>
      <c r="KSO1436" s="1225"/>
      <c r="KSP1436" s="1225"/>
      <c r="KSQ1436" s="1225"/>
      <c r="KSR1436" s="1225"/>
      <c r="KSS1436" s="1225"/>
      <c r="KST1436" s="1225"/>
      <c r="KSU1436" s="1225"/>
      <c r="KSV1436" s="1225"/>
      <c r="KSW1436" s="1225"/>
      <c r="KSX1436" s="1225"/>
      <c r="KSY1436" s="1225"/>
      <c r="KSZ1436" s="1225"/>
      <c r="KTA1436" s="1225"/>
      <c r="KTB1436" s="1225"/>
      <c r="KTC1436" s="1225"/>
      <c r="KTD1436" s="1225"/>
      <c r="KTE1436" s="1225"/>
      <c r="KTF1436" s="1225"/>
      <c r="KTG1436" s="1225"/>
      <c r="KTH1436" s="1225"/>
      <c r="KTI1436" s="1225"/>
      <c r="KTJ1436" s="1225"/>
      <c r="KTK1436" s="1225"/>
      <c r="KTL1436" s="1225"/>
      <c r="KTM1436" s="1225"/>
      <c r="KTN1436" s="1225"/>
      <c r="KTO1436" s="1225"/>
      <c r="KTP1436" s="1225"/>
      <c r="KTQ1436" s="1225"/>
      <c r="KTR1436" s="1225"/>
      <c r="KTS1436" s="1225"/>
      <c r="KTT1436" s="1225"/>
      <c r="KTU1436" s="1225"/>
      <c r="KTV1436" s="1225"/>
      <c r="KTW1436" s="1225"/>
      <c r="KTX1436" s="1225"/>
      <c r="KTY1436" s="1225"/>
      <c r="KTZ1436" s="1225"/>
      <c r="KUA1436" s="1225"/>
      <c r="KUB1436" s="1225"/>
      <c r="KUC1436" s="1225"/>
      <c r="KUD1436" s="1225"/>
      <c r="KUE1436" s="1225"/>
      <c r="KUF1436" s="1225"/>
      <c r="KUG1436" s="1225"/>
      <c r="KUH1436" s="1225"/>
      <c r="KUI1436" s="1225"/>
      <c r="KUJ1436" s="1225"/>
      <c r="KUK1436" s="1225"/>
      <c r="KUL1436" s="1225"/>
      <c r="KUM1436" s="1225"/>
      <c r="KUN1436" s="1225"/>
      <c r="KUO1436" s="1225"/>
      <c r="KUP1436" s="1225"/>
      <c r="KUQ1436" s="1225"/>
      <c r="KUR1436" s="1225"/>
      <c r="KUS1436" s="1225"/>
      <c r="KUT1436" s="1225"/>
      <c r="KUU1436" s="1225"/>
      <c r="KUV1436" s="1225"/>
      <c r="KUW1436" s="1225"/>
      <c r="KUX1436" s="1225"/>
      <c r="KUY1436" s="1225"/>
      <c r="KUZ1436" s="1225"/>
      <c r="KVA1436" s="1225"/>
      <c r="KVB1436" s="1225"/>
      <c r="KVC1436" s="1225"/>
      <c r="KVD1436" s="1225"/>
      <c r="KVE1436" s="1225"/>
      <c r="KVF1436" s="1225"/>
      <c r="KVG1436" s="1225"/>
      <c r="KVH1436" s="1225"/>
      <c r="KVI1436" s="1225"/>
      <c r="KVJ1436" s="1225"/>
      <c r="KVK1436" s="1225"/>
      <c r="KVL1436" s="1225"/>
      <c r="KVM1436" s="1225"/>
      <c r="KVN1436" s="1225"/>
      <c r="KVO1436" s="1225"/>
      <c r="KVP1436" s="1225"/>
      <c r="KVQ1436" s="1225"/>
      <c r="KVR1436" s="1225"/>
      <c r="KVS1436" s="1225"/>
      <c r="KVT1436" s="1225"/>
      <c r="KVU1436" s="1225"/>
      <c r="KVV1436" s="1225"/>
      <c r="KVW1436" s="1225"/>
      <c r="KVX1436" s="1225"/>
      <c r="KVY1436" s="1225"/>
      <c r="KVZ1436" s="1225"/>
      <c r="KWA1436" s="1225"/>
      <c r="KWB1436" s="1225"/>
      <c r="KWC1436" s="1225"/>
      <c r="KWD1436" s="1225"/>
      <c r="KWE1436" s="1225"/>
      <c r="KWF1436" s="1225"/>
      <c r="KWG1436" s="1225"/>
      <c r="KWH1436" s="1225"/>
      <c r="KWI1436" s="1225"/>
      <c r="KWJ1436" s="1225"/>
      <c r="KWK1436" s="1225"/>
      <c r="KWL1436" s="1225"/>
      <c r="KWM1436" s="1225"/>
      <c r="KWN1436" s="1225"/>
      <c r="KWO1436" s="1225"/>
      <c r="KWP1436" s="1225"/>
      <c r="KWQ1436" s="1225"/>
      <c r="KWR1436" s="1225"/>
      <c r="KWS1436" s="1225"/>
      <c r="KWT1436" s="1225"/>
      <c r="KWU1436" s="1225"/>
      <c r="KWV1436" s="1225"/>
      <c r="KWW1436" s="1225"/>
      <c r="KWX1436" s="1225"/>
      <c r="KWY1436" s="1225"/>
      <c r="KWZ1436" s="1225"/>
      <c r="KXA1436" s="1225"/>
      <c r="KXB1436" s="1225"/>
      <c r="KXC1436" s="1225"/>
      <c r="KXD1436" s="1225"/>
      <c r="KXE1436" s="1225"/>
      <c r="KXF1436" s="1225"/>
      <c r="KXG1436" s="1225"/>
      <c r="KXH1436" s="1225"/>
      <c r="KXI1436" s="1225"/>
      <c r="KXJ1436" s="1225"/>
      <c r="KXK1436" s="1225"/>
      <c r="KXL1436" s="1225"/>
      <c r="KXM1436" s="1225"/>
      <c r="KXN1436" s="1225"/>
      <c r="KXO1436" s="1225"/>
      <c r="KXP1436" s="1225"/>
      <c r="KXQ1436" s="1225"/>
      <c r="KXR1436" s="1225"/>
      <c r="KXS1436" s="1225"/>
      <c r="KXT1436" s="1225"/>
      <c r="KXU1436" s="1225"/>
      <c r="KXV1436" s="1225"/>
      <c r="KXW1436" s="1225"/>
      <c r="KXX1436" s="1225"/>
      <c r="KXY1436" s="1225"/>
      <c r="KXZ1436" s="1225"/>
      <c r="KYA1436" s="1225"/>
      <c r="KYB1436" s="1225"/>
      <c r="KYC1436" s="1225"/>
      <c r="KYD1436" s="1225"/>
      <c r="KYE1436" s="1225"/>
      <c r="KYF1436" s="1225"/>
      <c r="KYG1436" s="1225"/>
      <c r="KYH1436" s="1225"/>
      <c r="KYI1436" s="1225"/>
      <c r="KYJ1436" s="1225"/>
      <c r="KYK1436" s="1225"/>
      <c r="KYL1436" s="1225"/>
      <c r="KYM1436" s="1225"/>
      <c r="KYN1436" s="1225"/>
      <c r="KYO1436" s="1225"/>
      <c r="KYP1436" s="1225"/>
      <c r="KYQ1436" s="1225"/>
      <c r="KYR1436" s="1225"/>
      <c r="KYS1436" s="1225"/>
      <c r="KYT1436" s="1225"/>
      <c r="KYU1436" s="1225"/>
      <c r="KYV1436" s="1225"/>
      <c r="KYW1436" s="1225"/>
      <c r="KYX1436" s="1225"/>
      <c r="KYY1436" s="1225"/>
      <c r="KYZ1436" s="1225"/>
      <c r="KZA1436" s="1225"/>
      <c r="KZB1436" s="1225"/>
      <c r="KZC1436" s="1225"/>
      <c r="KZD1436" s="1225"/>
      <c r="KZE1436" s="1225"/>
      <c r="KZF1436" s="1225"/>
      <c r="KZG1436" s="1225"/>
      <c r="KZH1436" s="1225"/>
      <c r="KZI1436" s="1225"/>
      <c r="KZJ1436" s="1225"/>
      <c r="KZK1436" s="1225"/>
      <c r="KZL1436" s="1225"/>
      <c r="KZM1436" s="1225"/>
      <c r="KZN1436" s="1225"/>
      <c r="KZO1436" s="1225"/>
      <c r="KZP1436" s="1225"/>
      <c r="KZQ1436" s="1225"/>
      <c r="KZR1436" s="1225"/>
      <c r="KZS1436" s="1225"/>
      <c r="KZT1436" s="1225"/>
      <c r="KZU1436" s="1225"/>
      <c r="KZV1436" s="1225"/>
      <c r="KZW1436" s="1225"/>
      <c r="KZX1436" s="1225"/>
      <c r="KZY1436" s="1225"/>
      <c r="KZZ1436" s="1225"/>
      <c r="LAA1436" s="1225"/>
      <c r="LAB1436" s="1225"/>
      <c r="LAC1436" s="1225"/>
      <c r="LAD1436" s="1225"/>
      <c r="LAE1436" s="1225"/>
      <c r="LAF1436" s="1225"/>
      <c r="LAG1436" s="1225"/>
      <c r="LAH1436" s="1225"/>
      <c r="LAI1436" s="1225"/>
      <c r="LAJ1436" s="1225"/>
      <c r="LAK1436" s="1225"/>
      <c r="LAL1436" s="1225"/>
      <c r="LAM1436" s="1225"/>
      <c r="LAN1436" s="1225"/>
      <c r="LAO1436" s="1225"/>
      <c r="LAP1436" s="1225"/>
      <c r="LAQ1436" s="1225"/>
      <c r="LAR1436" s="1225"/>
      <c r="LAS1436" s="1225"/>
      <c r="LAT1436" s="1225"/>
      <c r="LAU1436" s="1225"/>
      <c r="LAV1436" s="1225"/>
      <c r="LAW1436" s="1225"/>
      <c r="LAX1436" s="1225"/>
      <c r="LAY1436" s="1225"/>
      <c r="LAZ1436" s="1225"/>
      <c r="LBA1436" s="1225"/>
      <c r="LBB1436" s="1225"/>
      <c r="LBC1436" s="1225"/>
      <c r="LBD1436" s="1225"/>
      <c r="LBE1436" s="1225"/>
      <c r="LBF1436" s="1225"/>
      <c r="LBG1436" s="1225"/>
      <c r="LBH1436" s="1225"/>
      <c r="LBI1436" s="1225"/>
      <c r="LBJ1436" s="1225"/>
      <c r="LBK1436" s="1225"/>
      <c r="LBL1436" s="1225"/>
      <c r="LBM1436" s="1225"/>
      <c r="LBN1436" s="1225"/>
      <c r="LBO1436" s="1225"/>
      <c r="LBP1436" s="1225"/>
      <c r="LBQ1436" s="1225"/>
      <c r="LBR1436" s="1225"/>
      <c r="LBS1436" s="1225"/>
      <c r="LBT1436" s="1225"/>
      <c r="LBU1436" s="1225"/>
      <c r="LBV1436" s="1225"/>
      <c r="LBW1436" s="1225"/>
      <c r="LBX1436" s="1225"/>
      <c r="LBY1436" s="1225"/>
      <c r="LBZ1436" s="1225"/>
      <c r="LCA1436" s="1225"/>
      <c r="LCB1436" s="1225"/>
      <c r="LCC1436" s="1225"/>
      <c r="LCD1436" s="1225"/>
      <c r="LCE1436" s="1225"/>
      <c r="LCF1436" s="1225"/>
      <c r="LCG1436" s="1225"/>
      <c r="LCH1436" s="1225"/>
      <c r="LCI1436" s="1225"/>
      <c r="LCJ1436" s="1225"/>
      <c r="LCK1436" s="1225"/>
      <c r="LCL1436" s="1225"/>
      <c r="LCM1436" s="1225"/>
      <c r="LCN1436" s="1225"/>
      <c r="LCO1436" s="1225"/>
      <c r="LCP1436" s="1225"/>
      <c r="LCQ1436" s="1225"/>
      <c r="LCR1436" s="1225"/>
      <c r="LCS1436" s="1225"/>
      <c r="LCT1436" s="1225"/>
      <c r="LCU1436" s="1225"/>
      <c r="LCV1436" s="1225"/>
      <c r="LCW1436" s="1225"/>
      <c r="LCX1436" s="1225"/>
      <c r="LCY1436" s="1225"/>
      <c r="LCZ1436" s="1225"/>
      <c r="LDA1436" s="1225"/>
      <c r="LDB1436" s="1225"/>
      <c r="LDC1436" s="1225"/>
      <c r="LDD1436" s="1225"/>
      <c r="LDE1436" s="1225"/>
      <c r="LDF1436" s="1225"/>
      <c r="LDG1436" s="1225"/>
      <c r="LDH1436" s="1225"/>
      <c r="LDI1436" s="1225"/>
      <c r="LDJ1436" s="1225"/>
      <c r="LDK1436" s="1225"/>
      <c r="LDL1436" s="1225"/>
      <c r="LDM1436" s="1225"/>
      <c r="LDN1436" s="1225"/>
      <c r="LDO1436" s="1225"/>
      <c r="LDP1436" s="1225"/>
      <c r="LDQ1436" s="1225"/>
      <c r="LDR1436" s="1225"/>
      <c r="LDS1436" s="1225"/>
      <c r="LDT1436" s="1225"/>
      <c r="LDU1436" s="1225"/>
      <c r="LDV1436" s="1225"/>
      <c r="LDW1436" s="1225"/>
      <c r="LDX1436" s="1225"/>
      <c r="LDY1436" s="1225"/>
      <c r="LDZ1436" s="1225"/>
      <c r="LEA1436" s="1225"/>
      <c r="LEB1436" s="1225"/>
      <c r="LEC1436" s="1225"/>
      <c r="LED1436" s="1225"/>
      <c r="LEE1436" s="1225"/>
      <c r="LEF1436" s="1225"/>
      <c r="LEG1436" s="1225"/>
      <c r="LEH1436" s="1225"/>
      <c r="LEI1436" s="1225"/>
      <c r="LEJ1436" s="1225"/>
      <c r="LEK1436" s="1225"/>
      <c r="LEL1436" s="1225"/>
      <c r="LEM1436" s="1225"/>
      <c r="LEN1436" s="1225"/>
      <c r="LEO1436" s="1225"/>
      <c r="LEP1436" s="1225"/>
      <c r="LEQ1436" s="1225"/>
      <c r="LER1436" s="1225"/>
      <c r="LES1436" s="1225"/>
      <c r="LET1436" s="1225"/>
      <c r="LEU1436" s="1225"/>
      <c r="LEV1436" s="1225"/>
      <c r="LEW1436" s="1225"/>
      <c r="LEX1436" s="1225"/>
      <c r="LEY1436" s="1225"/>
      <c r="LEZ1436" s="1225"/>
      <c r="LFA1436" s="1225"/>
      <c r="LFB1436" s="1225"/>
      <c r="LFC1436" s="1225"/>
      <c r="LFD1436" s="1225"/>
      <c r="LFE1436" s="1225"/>
      <c r="LFF1436" s="1225"/>
      <c r="LFG1436" s="1225"/>
      <c r="LFH1436" s="1225"/>
      <c r="LFI1436" s="1225"/>
      <c r="LFJ1436" s="1225"/>
      <c r="LFK1436" s="1225"/>
      <c r="LFL1436" s="1225"/>
      <c r="LFM1436" s="1225"/>
      <c r="LFN1436" s="1225"/>
      <c r="LFO1436" s="1225"/>
      <c r="LFP1436" s="1225"/>
      <c r="LFQ1436" s="1225"/>
      <c r="LFR1436" s="1225"/>
      <c r="LFS1436" s="1225"/>
      <c r="LFT1436" s="1225"/>
      <c r="LFU1436" s="1225"/>
      <c r="LFV1436" s="1225"/>
      <c r="LFW1436" s="1225"/>
      <c r="LFX1436" s="1225"/>
      <c r="LFY1436" s="1225"/>
      <c r="LFZ1436" s="1225"/>
      <c r="LGA1436" s="1225"/>
      <c r="LGB1436" s="1225"/>
      <c r="LGC1436" s="1225"/>
      <c r="LGD1436" s="1225"/>
      <c r="LGE1436" s="1225"/>
      <c r="LGF1436" s="1225"/>
      <c r="LGG1436" s="1225"/>
      <c r="LGH1436" s="1225"/>
      <c r="LGI1436" s="1225"/>
      <c r="LGJ1436" s="1225"/>
      <c r="LGK1436" s="1225"/>
      <c r="LGL1436" s="1225"/>
      <c r="LGM1436" s="1225"/>
      <c r="LGN1436" s="1225"/>
      <c r="LGO1436" s="1225"/>
      <c r="LGP1436" s="1225"/>
      <c r="LGQ1436" s="1225"/>
      <c r="LGR1436" s="1225"/>
      <c r="LGS1436" s="1225"/>
      <c r="LGT1436" s="1225"/>
      <c r="LGU1436" s="1225"/>
      <c r="LGV1436" s="1225"/>
      <c r="LGW1436" s="1225"/>
      <c r="LGX1436" s="1225"/>
      <c r="LGY1436" s="1225"/>
      <c r="LGZ1436" s="1225"/>
      <c r="LHA1436" s="1225"/>
      <c r="LHB1436" s="1225"/>
      <c r="LHC1436" s="1225"/>
      <c r="LHD1436" s="1225"/>
      <c r="LHE1436" s="1225"/>
      <c r="LHF1436" s="1225"/>
      <c r="LHG1436" s="1225"/>
      <c r="LHH1436" s="1225"/>
      <c r="LHI1436" s="1225"/>
      <c r="LHJ1436" s="1225"/>
      <c r="LHK1436" s="1225"/>
      <c r="LHL1436" s="1225"/>
      <c r="LHM1436" s="1225"/>
      <c r="LHN1436" s="1225"/>
      <c r="LHO1436" s="1225"/>
      <c r="LHP1436" s="1225"/>
      <c r="LHQ1436" s="1225"/>
      <c r="LHR1436" s="1225"/>
      <c r="LHS1436" s="1225"/>
      <c r="LHT1436" s="1225"/>
      <c r="LHU1436" s="1225"/>
      <c r="LHV1436" s="1225"/>
      <c r="LHW1436" s="1225"/>
      <c r="LHX1436" s="1225"/>
      <c r="LHY1436" s="1225"/>
      <c r="LHZ1436" s="1225"/>
      <c r="LIA1436" s="1225"/>
      <c r="LIB1436" s="1225"/>
      <c r="LIC1436" s="1225"/>
      <c r="LID1436" s="1225"/>
      <c r="LIE1436" s="1225"/>
      <c r="LIF1436" s="1225"/>
      <c r="LIG1436" s="1225"/>
      <c r="LIH1436" s="1225"/>
      <c r="LII1436" s="1225"/>
      <c r="LIJ1436" s="1225"/>
      <c r="LIK1436" s="1225"/>
      <c r="LIL1436" s="1225"/>
      <c r="LIM1436" s="1225"/>
      <c r="LIN1436" s="1225"/>
      <c r="LIO1436" s="1225"/>
      <c r="LIP1436" s="1225"/>
      <c r="LIQ1436" s="1225"/>
      <c r="LIR1436" s="1225"/>
      <c r="LIS1436" s="1225"/>
      <c r="LIT1436" s="1225"/>
      <c r="LIU1436" s="1225"/>
      <c r="LIV1436" s="1225"/>
      <c r="LIW1436" s="1225"/>
      <c r="LIX1436" s="1225"/>
      <c r="LIY1436" s="1225"/>
      <c r="LIZ1436" s="1225"/>
      <c r="LJA1436" s="1225"/>
      <c r="LJB1436" s="1225"/>
      <c r="LJC1436" s="1225"/>
      <c r="LJD1436" s="1225"/>
      <c r="LJE1436" s="1225"/>
      <c r="LJF1436" s="1225"/>
      <c r="LJG1436" s="1225"/>
      <c r="LJH1436" s="1225"/>
      <c r="LJI1436" s="1225"/>
      <c r="LJJ1436" s="1225"/>
      <c r="LJK1436" s="1225"/>
      <c r="LJL1436" s="1225"/>
      <c r="LJM1436" s="1225"/>
      <c r="LJN1436" s="1225"/>
      <c r="LJO1436" s="1225"/>
      <c r="LJP1436" s="1225"/>
      <c r="LJQ1436" s="1225"/>
      <c r="LJR1436" s="1225"/>
      <c r="LJS1436" s="1225"/>
      <c r="LJT1436" s="1225"/>
      <c r="LJU1436" s="1225"/>
      <c r="LJV1436" s="1225"/>
      <c r="LJW1436" s="1225"/>
      <c r="LJX1436" s="1225"/>
      <c r="LJY1436" s="1225"/>
      <c r="LJZ1436" s="1225"/>
      <c r="LKA1436" s="1225"/>
      <c r="LKB1436" s="1225"/>
      <c r="LKC1436" s="1225"/>
      <c r="LKD1436" s="1225"/>
      <c r="LKE1436" s="1225"/>
      <c r="LKF1436" s="1225"/>
      <c r="LKG1436" s="1225"/>
      <c r="LKH1436" s="1225"/>
      <c r="LKI1436" s="1225"/>
      <c r="LKJ1436" s="1225"/>
      <c r="LKK1436" s="1225"/>
      <c r="LKL1436" s="1225"/>
      <c r="LKM1436" s="1225"/>
      <c r="LKN1436" s="1225"/>
      <c r="LKO1436" s="1225"/>
      <c r="LKP1436" s="1225"/>
      <c r="LKQ1436" s="1225"/>
      <c r="LKR1436" s="1225"/>
      <c r="LKS1436" s="1225"/>
      <c r="LKT1436" s="1225"/>
      <c r="LKU1436" s="1225"/>
      <c r="LKV1436" s="1225"/>
      <c r="LKW1436" s="1225"/>
      <c r="LKX1436" s="1225"/>
      <c r="LKY1436" s="1225"/>
      <c r="LKZ1436" s="1225"/>
      <c r="LLA1436" s="1225"/>
      <c r="LLB1436" s="1225"/>
      <c r="LLC1436" s="1225"/>
      <c r="LLD1436" s="1225"/>
      <c r="LLE1436" s="1225"/>
      <c r="LLF1436" s="1225"/>
      <c r="LLG1436" s="1225"/>
      <c r="LLH1436" s="1225"/>
      <c r="LLI1436" s="1225"/>
      <c r="LLJ1436" s="1225"/>
      <c r="LLK1436" s="1225"/>
      <c r="LLL1436" s="1225"/>
      <c r="LLM1436" s="1225"/>
      <c r="LLN1436" s="1225"/>
      <c r="LLO1436" s="1225"/>
      <c r="LLP1436" s="1225"/>
      <c r="LLQ1436" s="1225"/>
      <c r="LLR1436" s="1225"/>
      <c r="LLS1436" s="1225"/>
      <c r="LLT1436" s="1225"/>
      <c r="LLU1436" s="1225"/>
      <c r="LLV1436" s="1225"/>
      <c r="LLW1436" s="1225"/>
      <c r="LLX1436" s="1225"/>
      <c r="LLY1436" s="1225"/>
      <c r="LLZ1436" s="1225"/>
      <c r="LMA1436" s="1225"/>
      <c r="LMB1436" s="1225"/>
      <c r="LMC1436" s="1225"/>
      <c r="LMD1436" s="1225"/>
      <c r="LME1436" s="1225"/>
      <c r="LMF1436" s="1225"/>
      <c r="LMG1436" s="1225"/>
      <c r="LMH1436" s="1225"/>
      <c r="LMI1436" s="1225"/>
      <c r="LMJ1436" s="1225"/>
      <c r="LMK1436" s="1225"/>
      <c r="LML1436" s="1225"/>
      <c r="LMM1436" s="1225"/>
      <c r="LMN1436" s="1225"/>
      <c r="LMO1436" s="1225"/>
      <c r="LMP1436" s="1225"/>
      <c r="LMQ1436" s="1225"/>
      <c r="LMR1436" s="1225"/>
      <c r="LMS1436" s="1225"/>
      <c r="LMT1436" s="1225"/>
      <c r="LMU1436" s="1225"/>
      <c r="LMV1436" s="1225"/>
      <c r="LMW1436" s="1225"/>
      <c r="LMX1436" s="1225"/>
      <c r="LMY1436" s="1225"/>
      <c r="LMZ1436" s="1225"/>
      <c r="LNA1436" s="1225"/>
      <c r="LNB1436" s="1225"/>
      <c r="LNC1436" s="1225"/>
      <c r="LND1436" s="1225"/>
      <c r="LNE1436" s="1225"/>
      <c r="LNF1436" s="1225"/>
      <c r="LNG1436" s="1225"/>
      <c r="LNH1436" s="1225"/>
      <c r="LNI1436" s="1225"/>
      <c r="LNJ1436" s="1225"/>
      <c r="LNK1436" s="1225"/>
      <c r="LNL1436" s="1225"/>
      <c r="LNM1436" s="1225"/>
      <c r="LNN1436" s="1225"/>
      <c r="LNO1436" s="1225"/>
      <c r="LNP1436" s="1225"/>
      <c r="LNQ1436" s="1225"/>
      <c r="LNR1436" s="1225"/>
      <c r="LNS1436" s="1225"/>
      <c r="LNT1436" s="1225"/>
      <c r="LNU1436" s="1225"/>
      <c r="LNV1436" s="1225"/>
      <c r="LNW1436" s="1225"/>
      <c r="LNX1436" s="1225"/>
      <c r="LNY1436" s="1225"/>
      <c r="LNZ1436" s="1225"/>
      <c r="LOA1436" s="1225"/>
      <c r="LOB1436" s="1225"/>
      <c r="LOC1436" s="1225"/>
      <c r="LOD1436" s="1225"/>
      <c r="LOE1436" s="1225"/>
      <c r="LOF1436" s="1225"/>
      <c r="LOG1436" s="1225"/>
      <c r="LOH1436" s="1225"/>
      <c r="LOI1436" s="1225"/>
      <c r="LOJ1436" s="1225"/>
      <c r="LOK1436" s="1225"/>
      <c r="LOL1436" s="1225"/>
      <c r="LOM1436" s="1225"/>
      <c r="LON1436" s="1225"/>
      <c r="LOO1436" s="1225"/>
      <c r="LOP1436" s="1225"/>
      <c r="LOQ1436" s="1225"/>
      <c r="LOR1436" s="1225"/>
      <c r="LOS1436" s="1225"/>
      <c r="LOT1436" s="1225"/>
      <c r="LOU1436" s="1225"/>
      <c r="LOV1436" s="1225"/>
      <c r="LOW1436" s="1225"/>
      <c r="LOX1436" s="1225"/>
      <c r="LOY1436" s="1225"/>
      <c r="LOZ1436" s="1225"/>
      <c r="LPA1436" s="1225"/>
      <c r="LPB1436" s="1225"/>
      <c r="LPC1436" s="1225"/>
      <c r="LPD1436" s="1225"/>
      <c r="LPE1436" s="1225"/>
      <c r="LPF1436" s="1225"/>
      <c r="LPG1436" s="1225"/>
      <c r="LPH1436" s="1225"/>
      <c r="LPI1436" s="1225"/>
      <c r="LPJ1436" s="1225"/>
      <c r="LPK1436" s="1225"/>
      <c r="LPL1436" s="1225"/>
      <c r="LPM1436" s="1225"/>
      <c r="LPN1436" s="1225"/>
      <c r="LPO1436" s="1225"/>
      <c r="LPP1436" s="1225"/>
      <c r="LPQ1436" s="1225"/>
      <c r="LPR1436" s="1225"/>
      <c r="LPS1436" s="1225"/>
      <c r="LPT1436" s="1225"/>
      <c r="LPU1436" s="1225"/>
      <c r="LPV1436" s="1225"/>
      <c r="LPW1436" s="1225"/>
      <c r="LPX1436" s="1225"/>
      <c r="LPY1436" s="1225"/>
      <c r="LPZ1436" s="1225"/>
      <c r="LQA1436" s="1225"/>
      <c r="LQB1436" s="1225"/>
      <c r="LQC1436" s="1225"/>
      <c r="LQD1436" s="1225"/>
      <c r="LQE1436" s="1225"/>
      <c r="LQF1436" s="1225"/>
      <c r="LQG1436" s="1225"/>
      <c r="LQH1436" s="1225"/>
      <c r="LQI1436" s="1225"/>
      <c r="LQJ1436" s="1225"/>
      <c r="LQK1436" s="1225"/>
      <c r="LQL1436" s="1225"/>
      <c r="LQM1436" s="1225"/>
      <c r="LQN1436" s="1225"/>
      <c r="LQO1436" s="1225"/>
      <c r="LQP1436" s="1225"/>
      <c r="LQQ1436" s="1225"/>
      <c r="LQR1436" s="1225"/>
      <c r="LQS1436" s="1225"/>
      <c r="LQT1436" s="1225"/>
      <c r="LQU1436" s="1225"/>
      <c r="LQV1436" s="1225"/>
      <c r="LQW1436" s="1225"/>
      <c r="LQX1436" s="1225"/>
      <c r="LQY1436" s="1225"/>
      <c r="LQZ1436" s="1225"/>
      <c r="LRA1436" s="1225"/>
      <c r="LRB1436" s="1225"/>
      <c r="LRC1436" s="1225"/>
      <c r="LRD1436" s="1225"/>
      <c r="LRE1436" s="1225"/>
      <c r="LRF1436" s="1225"/>
      <c r="LRG1436" s="1225"/>
      <c r="LRH1436" s="1225"/>
      <c r="LRI1436" s="1225"/>
      <c r="LRJ1436" s="1225"/>
      <c r="LRK1436" s="1225"/>
      <c r="LRL1436" s="1225"/>
      <c r="LRM1436" s="1225"/>
      <c r="LRN1436" s="1225"/>
      <c r="LRO1436" s="1225"/>
      <c r="LRP1436" s="1225"/>
      <c r="LRQ1436" s="1225"/>
      <c r="LRR1436" s="1225"/>
      <c r="LRS1436" s="1225"/>
      <c r="LRT1436" s="1225"/>
      <c r="LRU1436" s="1225"/>
      <c r="LRV1436" s="1225"/>
      <c r="LRW1436" s="1225"/>
      <c r="LRX1436" s="1225"/>
      <c r="LRY1436" s="1225"/>
      <c r="LRZ1436" s="1225"/>
      <c r="LSA1436" s="1225"/>
      <c r="LSB1436" s="1225"/>
      <c r="LSC1436" s="1225"/>
      <c r="LSD1436" s="1225"/>
      <c r="LSE1436" s="1225"/>
      <c r="LSF1436" s="1225"/>
      <c r="LSG1436" s="1225"/>
      <c r="LSH1436" s="1225"/>
      <c r="LSI1436" s="1225"/>
      <c r="LSJ1436" s="1225"/>
      <c r="LSK1436" s="1225"/>
      <c r="LSL1436" s="1225"/>
      <c r="LSM1436" s="1225"/>
      <c r="LSN1436" s="1225"/>
      <c r="LSO1436" s="1225"/>
      <c r="LSP1436" s="1225"/>
      <c r="LSQ1436" s="1225"/>
      <c r="LSR1436" s="1225"/>
      <c r="LSS1436" s="1225"/>
      <c r="LST1436" s="1225"/>
      <c r="LSU1436" s="1225"/>
      <c r="LSV1436" s="1225"/>
      <c r="LSW1436" s="1225"/>
      <c r="LSX1436" s="1225"/>
      <c r="LSY1436" s="1225"/>
      <c r="LSZ1436" s="1225"/>
      <c r="LTA1436" s="1225"/>
      <c r="LTB1436" s="1225"/>
      <c r="LTC1436" s="1225"/>
      <c r="LTD1436" s="1225"/>
      <c r="LTE1436" s="1225"/>
      <c r="LTF1436" s="1225"/>
      <c r="LTG1436" s="1225"/>
      <c r="LTH1436" s="1225"/>
      <c r="LTI1436" s="1225"/>
      <c r="LTJ1436" s="1225"/>
      <c r="LTK1436" s="1225"/>
      <c r="LTL1436" s="1225"/>
      <c r="LTM1436" s="1225"/>
      <c r="LTN1436" s="1225"/>
      <c r="LTO1436" s="1225"/>
      <c r="LTP1436" s="1225"/>
      <c r="LTQ1436" s="1225"/>
      <c r="LTR1436" s="1225"/>
      <c r="LTS1436" s="1225"/>
      <c r="LTT1436" s="1225"/>
      <c r="LTU1436" s="1225"/>
      <c r="LTV1436" s="1225"/>
      <c r="LTW1436" s="1225"/>
      <c r="LTX1436" s="1225"/>
      <c r="LTY1436" s="1225"/>
      <c r="LTZ1436" s="1225"/>
      <c r="LUA1436" s="1225"/>
      <c r="LUB1436" s="1225"/>
      <c r="LUC1436" s="1225"/>
      <c r="LUD1436" s="1225"/>
      <c r="LUE1436" s="1225"/>
      <c r="LUF1436" s="1225"/>
      <c r="LUG1436" s="1225"/>
      <c r="LUH1436" s="1225"/>
      <c r="LUI1436" s="1225"/>
      <c r="LUJ1436" s="1225"/>
      <c r="LUK1436" s="1225"/>
      <c r="LUL1436" s="1225"/>
      <c r="LUM1436" s="1225"/>
      <c r="LUN1436" s="1225"/>
      <c r="LUO1436" s="1225"/>
      <c r="LUP1436" s="1225"/>
      <c r="LUQ1436" s="1225"/>
      <c r="LUR1436" s="1225"/>
      <c r="LUS1436" s="1225"/>
      <c r="LUT1436" s="1225"/>
      <c r="LUU1436" s="1225"/>
      <c r="LUV1436" s="1225"/>
      <c r="LUW1436" s="1225"/>
      <c r="LUX1436" s="1225"/>
      <c r="LUY1436" s="1225"/>
      <c r="LUZ1436" s="1225"/>
      <c r="LVA1436" s="1225"/>
      <c r="LVB1436" s="1225"/>
      <c r="LVC1436" s="1225"/>
      <c r="LVD1436" s="1225"/>
      <c r="LVE1436" s="1225"/>
      <c r="LVF1436" s="1225"/>
      <c r="LVG1436" s="1225"/>
      <c r="LVH1436" s="1225"/>
      <c r="LVI1436" s="1225"/>
      <c r="LVJ1436" s="1225"/>
      <c r="LVK1436" s="1225"/>
      <c r="LVL1436" s="1225"/>
      <c r="LVM1436" s="1225"/>
      <c r="LVN1436" s="1225"/>
      <c r="LVO1436" s="1225"/>
      <c r="LVP1436" s="1225"/>
      <c r="LVQ1436" s="1225"/>
      <c r="LVR1436" s="1225"/>
      <c r="LVS1436" s="1225"/>
      <c r="LVT1436" s="1225"/>
      <c r="LVU1436" s="1225"/>
      <c r="LVV1436" s="1225"/>
      <c r="LVW1436" s="1225"/>
      <c r="LVX1436" s="1225"/>
      <c r="LVY1436" s="1225"/>
      <c r="LVZ1436" s="1225"/>
      <c r="LWA1436" s="1225"/>
      <c r="LWB1436" s="1225"/>
      <c r="LWC1436" s="1225"/>
      <c r="LWD1436" s="1225"/>
      <c r="LWE1436" s="1225"/>
      <c r="LWF1436" s="1225"/>
      <c r="LWG1436" s="1225"/>
      <c r="LWH1436" s="1225"/>
      <c r="LWI1436" s="1225"/>
      <c r="LWJ1436" s="1225"/>
      <c r="LWK1436" s="1225"/>
      <c r="LWL1436" s="1225"/>
      <c r="LWM1436" s="1225"/>
      <c r="LWN1436" s="1225"/>
      <c r="LWO1436" s="1225"/>
      <c r="LWP1436" s="1225"/>
      <c r="LWQ1436" s="1225"/>
      <c r="LWR1436" s="1225"/>
      <c r="LWS1436" s="1225"/>
      <c r="LWT1436" s="1225"/>
      <c r="LWU1436" s="1225"/>
      <c r="LWV1436" s="1225"/>
      <c r="LWW1436" s="1225"/>
      <c r="LWX1436" s="1225"/>
      <c r="LWY1436" s="1225"/>
      <c r="LWZ1436" s="1225"/>
      <c r="LXA1436" s="1225"/>
      <c r="LXB1436" s="1225"/>
      <c r="LXC1436" s="1225"/>
      <c r="LXD1436" s="1225"/>
      <c r="LXE1436" s="1225"/>
      <c r="LXF1436" s="1225"/>
      <c r="LXG1436" s="1225"/>
      <c r="LXH1436" s="1225"/>
      <c r="LXI1436" s="1225"/>
      <c r="LXJ1436" s="1225"/>
      <c r="LXK1436" s="1225"/>
      <c r="LXL1436" s="1225"/>
      <c r="LXM1436" s="1225"/>
      <c r="LXN1436" s="1225"/>
      <c r="LXO1436" s="1225"/>
      <c r="LXP1436" s="1225"/>
      <c r="LXQ1436" s="1225"/>
      <c r="LXR1436" s="1225"/>
      <c r="LXS1436" s="1225"/>
      <c r="LXT1436" s="1225"/>
      <c r="LXU1436" s="1225"/>
      <c r="LXV1436" s="1225"/>
      <c r="LXW1436" s="1225"/>
      <c r="LXX1436" s="1225"/>
      <c r="LXY1436" s="1225"/>
      <c r="LXZ1436" s="1225"/>
      <c r="LYA1436" s="1225"/>
      <c r="LYB1436" s="1225"/>
      <c r="LYC1436" s="1225"/>
      <c r="LYD1436" s="1225"/>
      <c r="LYE1436" s="1225"/>
      <c r="LYF1436" s="1225"/>
      <c r="LYG1436" s="1225"/>
      <c r="LYH1436" s="1225"/>
      <c r="LYI1436" s="1225"/>
      <c r="LYJ1436" s="1225"/>
      <c r="LYK1436" s="1225"/>
      <c r="LYL1436" s="1225"/>
      <c r="LYM1436" s="1225"/>
      <c r="LYN1436" s="1225"/>
      <c r="LYO1436" s="1225"/>
      <c r="LYP1436" s="1225"/>
      <c r="LYQ1436" s="1225"/>
      <c r="LYR1436" s="1225"/>
      <c r="LYS1436" s="1225"/>
      <c r="LYT1436" s="1225"/>
      <c r="LYU1436" s="1225"/>
      <c r="LYV1436" s="1225"/>
      <c r="LYW1436" s="1225"/>
      <c r="LYX1436" s="1225"/>
      <c r="LYY1436" s="1225"/>
      <c r="LYZ1436" s="1225"/>
      <c r="LZA1436" s="1225"/>
      <c r="LZB1436" s="1225"/>
      <c r="LZC1436" s="1225"/>
      <c r="LZD1436" s="1225"/>
      <c r="LZE1436" s="1225"/>
      <c r="LZF1436" s="1225"/>
      <c r="LZG1436" s="1225"/>
      <c r="LZH1436" s="1225"/>
      <c r="LZI1436" s="1225"/>
      <c r="LZJ1436" s="1225"/>
      <c r="LZK1436" s="1225"/>
      <c r="LZL1436" s="1225"/>
      <c r="LZM1436" s="1225"/>
      <c r="LZN1436" s="1225"/>
      <c r="LZO1436" s="1225"/>
      <c r="LZP1436" s="1225"/>
      <c r="LZQ1436" s="1225"/>
      <c r="LZR1436" s="1225"/>
      <c r="LZS1436" s="1225"/>
      <c r="LZT1436" s="1225"/>
      <c r="LZU1436" s="1225"/>
      <c r="LZV1436" s="1225"/>
      <c r="LZW1436" s="1225"/>
      <c r="LZX1436" s="1225"/>
      <c r="LZY1436" s="1225"/>
      <c r="LZZ1436" s="1225"/>
      <c r="MAA1436" s="1225"/>
      <c r="MAB1436" s="1225"/>
      <c r="MAC1436" s="1225"/>
      <c r="MAD1436" s="1225"/>
      <c r="MAE1436" s="1225"/>
      <c r="MAF1436" s="1225"/>
      <c r="MAG1436" s="1225"/>
      <c r="MAH1436" s="1225"/>
      <c r="MAI1436" s="1225"/>
      <c r="MAJ1436" s="1225"/>
      <c r="MAK1436" s="1225"/>
      <c r="MAL1436" s="1225"/>
      <c r="MAM1436" s="1225"/>
      <c r="MAN1436" s="1225"/>
      <c r="MAO1436" s="1225"/>
      <c r="MAP1436" s="1225"/>
      <c r="MAQ1436" s="1225"/>
      <c r="MAR1436" s="1225"/>
      <c r="MAS1436" s="1225"/>
      <c r="MAT1436" s="1225"/>
      <c r="MAU1436" s="1225"/>
      <c r="MAV1436" s="1225"/>
      <c r="MAW1436" s="1225"/>
      <c r="MAX1436" s="1225"/>
      <c r="MAY1436" s="1225"/>
      <c r="MAZ1436" s="1225"/>
      <c r="MBA1436" s="1225"/>
      <c r="MBB1436" s="1225"/>
      <c r="MBC1436" s="1225"/>
      <c r="MBD1436" s="1225"/>
      <c r="MBE1436" s="1225"/>
      <c r="MBF1436" s="1225"/>
      <c r="MBG1436" s="1225"/>
      <c r="MBH1436" s="1225"/>
      <c r="MBI1436" s="1225"/>
      <c r="MBJ1436" s="1225"/>
      <c r="MBK1436" s="1225"/>
      <c r="MBL1436" s="1225"/>
      <c r="MBM1436" s="1225"/>
      <c r="MBN1436" s="1225"/>
      <c r="MBO1436" s="1225"/>
      <c r="MBP1436" s="1225"/>
      <c r="MBQ1436" s="1225"/>
      <c r="MBR1436" s="1225"/>
      <c r="MBS1436" s="1225"/>
      <c r="MBT1436" s="1225"/>
      <c r="MBU1436" s="1225"/>
      <c r="MBV1436" s="1225"/>
      <c r="MBW1436" s="1225"/>
      <c r="MBX1436" s="1225"/>
      <c r="MBY1436" s="1225"/>
      <c r="MBZ1436" s="1225"/>
      <c r="MCA1436" s="1225"/>
      <c r="MCB1436" s="1225"/>
      <c r="MCC1436" s="1225"/>
      <c r="MCD1436" s="1225"/>
      <c r="MCE1436" s="1225"/>
      <c r="MCF1436" s="1225"/>
      <c r="MCG1436" s="1225"/>
      <c r="MCH1436" s="1225"/>
      <c r="MCI1436" s="1225"/>
      <c r="MCJ1436" s="1225"/>
      <c r="MCK1436" s="1225"/>
      <c r="MCL1436" s="1225"/>
      <c r="MCM1436" s="1225"/>
      <c r="MCN1436" s="1225"/>
      <c r="MCO1436" s="1225"/>
      <c r="MCP1436" s="1225"/>
      <c r="MCQ1436" s="1225"/>
      <c r="MCR1436" s="1225"/>
      <c r="MCS1436" s="1225"/>
      <c r="MCT1436" s="1225"/>
      <c r="MCU1436" s="1225"/>
      <c r="MCV1436" s="1225"/>
      <c r="MCW1436" s="1225"/>
      <c r="MCX1436" s="1225"/>
      <c r="MCY1436" s="1225"/>
      <c r="MCZ1436" s="1225"/>
      <c r="MDA1436" s="1225"/>
      <c r="MDB1436" s="1225"/>
      <c r="MDC1436" s="1225"/>
      <c r="MDD1436" s="1225"/>
      <c r="MDE1436" s="1225"/>
      <c r="MDF1436" s="1225"/>
      <c r="MDG1436" s="1225"/>
      <c r="MDH1436" s="1225"/>
      <c r="MDI1436" s="1225"/>
      <c r="MDJ1436" s="1225"/>
      <c r="MDK1436" s="1225"/>
      <c r="MDL1436" s="1225"/>
      <c r="MDM1436" s="1225"/>
      <c r="MDN1436" s="1225"/>
      <c r="MDO1436" s="1225"/>
      <c r="MDP1436" s="1225"/>
      <c r="MDQ1436" s="1225"/>
      <c r="MDR1436" s="1225"/>
      <c r="MDS1436" s="1225"/>
      <c r="MDT1436" s="1225"/>
      <c r="MDU1436" s="1225"/>
      <c r="MDV1436" s="1225"/>
      <c r="MDW1436" s="1225"/>
      <c r="MDX1436" s="1225"/>
      <c r="MDY1436" s="1225"/>
      <c r="MDZ1436" s="1225"/>
      <c r="MEA1436" s="1225"/>
      <c r="MEB1436" s="1225"/>
      <c r="MEC1436" s="1225"/>
      <c r="MED1436" s="1225"/>
      <c r="MEE1436" s="1225"/>
      <c r="MEF1436" s="1225"/>
      <c r="MEG1436" s="1225"/>
      <c r="MEH1436" s="1225"/>
      <c r="MEI1436" s="1225"/>
      <c r="MEJ1436" s="1225"/>
      <c r="MEK1436" s="1225"/>
      <c r="MEL1436" s="1225"/>
      <c r="MEM1436" s="1225"/>
      <c r="MEN1436" s="1225"/>
      <c r="MEO1436" s="1225"/>
      <c r="MEP1436" s="1225"/>
      <c r="MEQ1436" s="1225"/>
      <c r="MER1436" s="1225"/>
      <c r="MES1436" s="1225"/>
      <c r="MET1436" s="1225"/>
      <c r="MEU1436" s="1225"/>
      <c r="MEV1436" s="1225"/>
      <c r="MEW1436" s="1225"/>
      <c r="MEX1436" s="1225"/>
      <c r="MEY1436" s="1225"/>
      <c r="MEZ1436" s="1225"/>
      <c r="MFA1436" s="1225"/>
      <c r="MFB1436" s="1225"/>
      <c r="MFC1436" s="1225"/>
      <c r="MFD1436" s="1225"/>
      <c r="MFE1436" s="1225"/>
      <c r="MFF1436" s="1225"/>
      <c r="MFG1436" s="1225"/>
      <c r="MFH1436" s="1225"/>
      <c r="MFI1436" s="1225"/>
      <c r="MFJ1436" s="1225"/>
      <c r="MFK1436" s="1225"/>
      <c r="MFL1436" s="1225"/>
      <c r="MFM1436" s="1225"/>
      <c r="MFN1436" s="1225"/>
      <c r="MFO1436" s="1225"/>
      <c r="MFP1436" s="1225"/>
      <c r="MFQ1436" s="1225"/>
      <c r="MFR1436" s="1225"/>
      <c r="MFS1436" s="1225"/>
      <c r="MFT1436" s="1225"/>
      <c r="MFU1436" s="1225"/>
      <c r="MFV1436" s="1225"/>
      <c r="MFW1436" s="1225"/>
      <c r="MFX1436" s="1225"/>
      <c r="MFY1436" s="1225"/>
      <c r="MFZ1436" s="1225"/>
      <c r="MGA1436" s="1225"/>
      <c r="MGB1436" s="1225"/>
      <c r="MGC1436" s="1225"/>
      <c r="MGD1436" s="1225"/>
      <c r="MGE1436" s="1225"/>
      <c r="MGF1436" s="1225"/>
      <c r="MGG1436" s="1225"/>
      <c r="MGH1436" s="1225"/>
      <c r="MGI1436" s="1225"/>
      <c r="MGJ1436" s="1225"/>
      <c r="MGK1436" s="1225"/>
      <c r="MGL1436" s="1225"/>
      <c r="MGM1436" s="1225"/>
      <c r="MGN1436" s="1225"/>
      <c r="MGO1436" s="1225"/>
      <c r="MGP1436" s="1225"/>
      <c r="MGQ1436" s="1225"/>
      <c r="MGR1436" s="1225"/>
      <c r="MGS1436" s="1225"/>
      <c r="MGT1436" s="1225"/>
      <c r="MGU1436" s="1225"/>
      <c r="MGV1436" s="1225"/>
      <c r="MGW1436" s="1225"/>
      <c r="MGX1436" s="1225"/>
      <c r="MGY1436" s="1225"/>
      <c r="MGZ1436" s="1225"/>
      <c r="MHA1436" s="1225"/>
      <c r="MHB1436" s="1225"/>
      <c r="MHC1436" s="1225"/>
      <c r="MHD1436" s="1225"/>
      <c r="MHE1436" s="1225"/>
      <c r="MHF1436" s="1225"/>
      <c r="MHG1436" s="1225"/>
      <c r="MHH1436" s="1225"/>
      <c r="MHI1436" s="1225"/>
      <c r="MHJ1436" s="1225"/>
      <c r="MHK1436" s="1225"/>
      <c r="MHL1436" s="1225"/>
      <c r="MHM1436" s="1225"/>
      <c r="MHN1436" s="1225"/>
      <c r="MHO1436" s="1225"/>
      <c r="MHP1436" s="1225"/>
      <c r="MHQ1436" s="1225"/>
      <c r="MHR1436" s="1225"/>
      <c r="MHS1436" s="1225"/>
      <c r="MHT1436" s="1225"/>
      <c r="MHU1436" s="1225"/>
      <c r="MHV1436" s="1225"/>
      <c r="MHW1436" s="1225"/>
      <c r="MHX1436" s="1225"/>
      <c r="MHY1436" s="1225"/>
      <c r="MHZ1436" s="1225"/>
      <c r="MIA1436" s="1225"/>
      <c r="MIB1436" s="1225"/>
      <c r="MIC1436" s="1225"/>
      <c r="MID1436" s="1225"/>
      <c r="MIE1436" s="1225"/>
      <c r="MIF1436" s="1225"/>
      <c r="MIG1436" s="1225"/>
      <c r="MIH1436" s="1225"/>
      <c r="MII1436" s="1225"/>
      <c r="MIJ1436" s="1225"/>
      <c r="MIK1436" s="1225"/>
      <c r="MIL1436" s="1225"/>
      <c r="MIM1436" s="1225"/>
      <c r="MIN1436" s="1225"/>
      <c r="MIO1436" s="1225"/>
      <c r="MIP1436" s="1225"/>
      <c r="MIQ1436" s="1225"/>
      <c r="MIR1436" s="1225"/>
      <c r="MIS1436" s="1225"/>
      <c r="MIT1436" s="1225"/>
      <c r="MIU1436" s="1225"/>
      <c r="MIV1436" s="1225"/>
      <c r="MIW1436" s="1225"/>
      <c r="MIX1436" s="1225"/>
      <c r="MIY1436" s="1225"/>
      <c r="MIZ1436" s="1225"/>
      <c r="MJA1436" s="1225"/>
      <c r="MJB1436" s="1225"/>
      <c r="MJC1436" s="1225"/>
      <c r="MJD1436" s="1225"/>
      <c r="MJE1436" s="1225"/>
      <c r="MJF1436" s="1225"/>
      <c r="MJG1436" s="1225"/>
      <c r="MJH1436" s="1225"/>
      <c r="MJI1436" s="1225"/>
      <c r="MJJ1436" s="1225"/>
      <c r="MJK1436" s="1225"/>
      <c r="MJL1436" s="1225"/>
      <c r="MJM1436" s="1225"/>
      <c r="MJN1436" s="1225"/>
      <c r="MJO1436" s="1225"/>
      <c r="MJP1436" s="1225"/>
      <c r="MJQ1436" s="1225"/>
      <c r="MJR1436" s="1225"/>
      <c r="MJS1436" s="1225"/>
      <c r="MJT1436" s="1225"/>
      <c r="MJU1436" s="1225"/>
      <c r="MJV1436" s="1225"/>
      <c r="MJW1436" s="1225"/>
      <c r="MJX1436" s="1225"/>
      <c r="MJY1436" s="1225"/>
      <c r="MJZ1436" s="1225"/>
      <c r="MKA1436" s="1225"/>
      <c r="MKB1436" s="1225"/>
      <c r="MKC1436" s="1225"/>
      <c r="MKD1436" s="1225"/>
      <c r="MKE1436" s="1225"/>
      <c r="MKF1436" s="1225"/>
      <c r="MKG1436" s="1225"/>
      <c r="MKH1436" s="1225"/>
      <c r="MKI1436" s="1225"/>
      <c r="MKJ1436" s="1225"/>
      <c r="MKK1436" s="1225"/>
      <c r="MKL1436" s="1225"/>
      <c r="MKM1436" s="1225"/>
      <c r="MKN1436" s="1225"/>
      <c r="MKO1436" s="1225"/>
      <c r="MKP1436" s="1225"/>
      <c r="MKQ1436" s="1225"/>
      <c r="MKR1436" s="1225"/>
      <c r="MKS1436" s="1225"/>
      <c r="MKT1436" s="1225"/>
      <c r="MKU1436" s="1225"/>
      <c r="MKV1436" s="1225"/>
      <c r="MKW1436" s="1225"/>
      <c r="MKX1436" s="1225"/>
      <c r="MKY1436" s="1225"/>
      <c r="MKZ1436" s="1225"/>
      <c r="MLA1436" s="1225"/>
      <c r="MLB1436" s="1225"/>
      <c r="MLC1436" s="1225"/>
      <c r="MLD1436" s="1225"/>
      <c r="MLE1436" s="1225"/>
      <c r="MLF1436" s="1225"/>
      <c r="MLG1436" s="1225"/>
      <c r="MLH1436" s="1225"/>
      <c r="MLI1436" s="1225"/>
      <c r="MLJ1436" s="1225"/>
      <c r="MLK1436" s="1225"/>
      <c r="MLL1436" s="1225"/>
      <c r="MLM1436" s="1225"/>
      <c r="MLN1436" s="1225"/>
      <c r="MLO1436" s="1225"/>
      <c r="MLP1436" s="1225"/>
      <c r="MLQ1436" s="1225"/>
      <c r="MLR1436" s="1225"/>
      <c r="MLS1436" s="1225"/>
      <c r="MLT1436" s="1225"/>
      <c r="MLU1436" s="1225"/>
      <c r="MLV1436" s="1225"/>
      <c r="MLW1436" s="1225"/>
      <c r="MLX1436" s="1225"/>
      <c r="MLY1436" s="1225"/>
      <c r="MLZ1436" s="1225"/>
      <c r="MMA1436" s="1225"/>
      <c r="MMB1436" s="1225"/>
      <c r="MMC1436" s="1225"/>
      <c r="MMD1436" s="1225"/>
      <c r="MME1436" s="1225"/>
      <c r="MMF1436" s="1225"/>
      <c r="MMG1436" s="1225"/>
      <c r="MMH1436" s="1225"/>
      <c r="MMI1436" s="1225"/>
      <c r="MMJ1436" s="1225"/>
      <c r="MMK1436" s="1225"/>
      <c r="MML1436" s="1225"/>
      <c r="MMM1436" s="1225"/>
      <c r="MMN1436" s="1225"/>
      <c r="MMO1436" s="1225"/>
      <c r="MMP1436" s="1225"/>
      <c r="MMQ1436" s="1225"/>
      <c r="MMR1436" s="1225"/>
      <c r="MMS1436" s="1225"/>
      <c r="MMT1436" s="1225"/>
      <c r="MMU1436" s="1225"/>
      <c r="MMV1436" s="1225"/>
      <c r="MMW1436" s="1225"/>
      <c r="MMX1436" s="1225"/>
      <c r="MMY1436" s="1225"/>
      <c r="MMZ1436" s="1225"/>
      <c r="MNA1436" s="1225"/>
      <c r="MNB1436" s="1225"/>
      <c r="MNC1436" s="1225"/>
      <c r="MND1436" s="1225"/>
      <c r="MNE1436" s="1225"/>
      <c r="MNF1436" s="1225"/>
      <c r="MNG1436" s="1225"/>
      <c r="MNH1436" s="1225"/>
      <c r="MNI1436" s="1225"/>
      <c r="MNJ1436" s="1225"/>
      <c r="MNK1436" s="1225"/>
      <c r="MNL1436" s="1225"/>
      <c r="MNM1436" s="1225"/>
      <c r="MNN1436" s="1225"/>
      <c r="MNO1436" s="1225"/>
      <c r="MNP1436" s="1225"/>
      <c r="MNQ1436" s="1225"/>
      <c r="MNR1436" s="1225"/>
      <c r="MNS1436" s="1225"/>
      <c r="MNT1436" s="1225"/>
      <c r="MNU1436" s="1225"/>
      <c r="MNV1436" s="1225"/>
      <c r="MNW1436" s="1225"/>
      <c r="MNX1436" s="1225"/>
      <c r="MNY1436" s="1225"/>
      <c r="MNZ1436" s="1225"/>
      <c r="MOA1436" s="1225"/>
      <c r="MOB1436" s="1225"/>
      <c r="MOC1436" s="1225"/>
      <c r="MOD1436" s="1225"/>
      <c r="MOE1436" s="1225"/>
      <c r="MOF1436" s="1225"/>
      <c r="MOG1436" s="1225"/>
      <c r="MOH1436" s="1225"/>
      <c r="MOI1436" s="1225"/>
      <c r="MOJ1436" s="1225"/>
      <c r="MOK1436" s="1225"/>
      <c r="MOL1436" s="1225"/>
      <c r="MOM1436" s="1225"/>
      <c r="MON1436" s="1225"/>
      <c r="MOO1436" s="1225"/>
      <c r="MOP1436" s="1225"/>
      <c r="MOQ1436" s="1225"/>
      <c r="MOR1436" s="1225"/>
      <c r="MOS1436" s="1225"/>
      <c r="MOT1436" s="1225"/>
      <c r="MOU1436" s="1225"/>
      <c r="MOV1436" s="1225"/>
      <c r="MOW1436" s="1225"/>
      <c r="MOX1436" s="1225"/>
      <c r="MOY1436" s="1225"/>
      <c r="MOZ1436" s="1225"/>
      <c r="MPA1436" s="1225"/>
      <c r="MPB1436" s="1225"/>
      <c r="MPC1436" s="1225"/>
      <c r="MPD1436" s="1225"/>
      <c r="MPE1436" s="1225"/>
      <c r="MPF1436" s="1225"/>
      <c r="MPG1436" s="1225"/>
      <c r="MPH1436" s="1225"/>
      <c r="MPI1436" s="1225"/>
      <c r="MPJ1436" s="1225"/>
      <c r="MPK1436" s="1225"/>
      <c r="MPL1436" s="1225"/>
      <c r="MPM1436" s="1225"/>
      <c r="MPN1436" s="1225"/>
      <c r="MPO1436" s="1225"/>
      <c r="MPP1436" s="1225"/>
      <c r="MPQ1436" s="1225"/>
      <c r="MPR1436" s="1225"/>
      <c r="MPS1436" s="1225"/>
      <c r="MPT1436" s="1225"/>
      <c r="MPU1436" s="1225"/>
      <c r="MPV1436" s="1225"/>
      <c r="MPW1436" s="1225"/>
      <c r="MPX1436" s="1225"/>
      <c r="MPY1436" s="1225"/>
      <c r="MPZ1436" s="1225"/>
      <c r="MQA1436" s="1225"/>
      <c r="MQB1436" s="1225"/>
      <c r="MQC1436" s="1225"/>
      <c r="MQD1436" s="1225"/>
      <c r="MQE1436" s="1225"/>
      <c r="MQF1436" s="1225"/>
      <c r="MQG1436" s="1225"/>
      <c r="MQH1436" s="1225"/>
      <c r="MQI1436" s="1225"/>
      <c r="MQJ1436" s="1225"/>
      <c r="MQK1436" s="1225"/>
      <c r="MQL1436" s="1225"/>
      <c r="MQM1436" s="1225"/>
      <c r="MQN1436" s="1225"/>
      <c r="MQO1436" s="1225"/>
      <c r="MQP1436" s="1225"/>
      <c r="MQQ1436" s="1225"/>
      <c r="MQR1436" s="1225"/>
      <c r="MQS1436" s="1225"/>
      <c r="MQT1436" s="1225"/>
      <c r="MQU1436" s="1225"/>
      <c r="MQV1436" s="1225"/>
      <c r="MQW1436" s="1225"/>
      <c r="MQX1436" s="1225"/>
      <c r="MQY1436" s="1225"/>
      <c r="MQZ1436" s="1225"/>
      <c r="MRA1436" s="1225"/>
      <c r="MRB1436" s="1225"/>
      <c r="MRC1436" s="1225"/>
      <c r="MRD1436" s="1225"/>
      <c r="MRE1436" s="1225"/>
      <c r="MRF1436" s="1225"/>
      <c r="MRG1436" s="1225"/>
      <c r="MRH1436" s="1225"/>
      <c r="MRI1436" s="1225"/>
      <c r="MRJ1436" s="1225"/>
      <c r="MRK1436" s="1225"/>
      <c r="MRL1436" s="1225"/>
      <c r="MRM1436" s="1225"/>
      <c r="MRN1436" s="1225"/>
      <c r="MRO1436" s="1225"/>
      <c r="MRP1436" s="1225"/>
      <c r="MRQ1436" s="1225"/>
      <c r="MRR1436" s="1225"/>
      <c r="MRS1436" s="1225"/>
      <c r="MRT1436" s="1225"/>
      <c r="MRU1436" s="1225"/>
      <c r="MRV1436" s="1225"/>
      <c r="MRW1436" s="1225"/>
      <c r="MRX1436" s="1225"/>
      <c r="MRY1436" s="1225"/>
      <c r="MRZ1436" s="1225"/>
      <c r="MSA1436" s="1225"/>
      <c r="MSB1436" s="1225"/>
      <c r="MSC1436" s="1225"/>
      <c r="MSD1436" s="1225"/>
      <c r="MSE1436" s="1225"/>
      <c r="MSF1436" s="1225"/>
      <c r="MSG1436" s="1225"/>
      <c r="MSH1436" s="1225"/>
      <c r="MSI1436" s="1225"/>
      <c r="MSJ1436" s="1225"/>
      <c r="MSK1436" s="1225"/>
      <c r="MSL1436" s="1225"/>
      <c r="MSM1436" s="1225"/>
      <c r="MSN1436" s="1225"/>
      <c r="MSO1436" s="1225"/>
      <c r="MSP1436" s="1225"/>
      <c r="MSQ1436" s="1225"/>
      <c r="MSR1436" s="1225"/>
      <c r="MSS1436" s="1225"/>
      <c r="MST1436" s="1225"/>
      <c r="MSU1436" s="1225"/>
      <c r="MSV1436" s="1225"/>
      <c r="MSW1436" s="1225"/>
      <c r="MSX1436" s="1225"/>
      <c r="MSY1436" s="1225"/>
      <c r="MSZ1436" s="1225"/>
      <c r="MTA1436" s="1225"/>
      <c r="MTB1436" s="1225"/>
      <c r="MTC1436" s="1225"/>
      <c r="MTD1436" s="1225"/>
      <c r="MTE1436" s="1225"/>
      <c r="MTF1436" s="1225"/>
      <c r="MTG1436" s="1225"/>
      <c r="MTH1436" s="1225"/>
      <c r="MTI1436" s="1225"/>
      <c r="MTJ1436" s="1225"/>
      <c r="MTK1436" s="1225"/>
      <c r="MTL1436" s="1225"/>
      <c r="MTM1436" s="1225"/>
      <c r="MTN1436" s="1225"/>
      <c r="MTO1436" s="1225"/>
      <c r="MTP1436" s="1225"/>
      <c r="MTQ1436" s="1225"/>
      <c r="MTR1436" s="1225"/>
      <c r="MTS1436" s="1225"/>
      <c r="MTT1436" s="1225"/>
      <c r="MTU1436" s="1225"/>
      <c r="MTV1436" s="1225"/>
      <c r="MTW1436" s="1225"/>
      <c r="MTX1436" s="1225"/>
      <c r="MTY1436" s="1225"/>
      <c r="MTZ1436" s="1225"/>
      <c r="MUA1436" s="1225"/>
      <c r="MUB1436" s="1225"/>
      <c r="MUC1436" s="1225"/>
      <c r="MUD1436" s="1225"/>
      <c r="MUE1436" s="1225"/>
      <c r="MUF1436" s="1225"/>
      <c r="MUG1436" s="1225"/>
      <c r="MUH1436" s="1225"/>
      <c r="MUI1436" s="1225"/>
      <c r="MUJ1436" s="1225"/>
      <c r="MUK1436" s="1225"/>
      <c r="MUL1436" s="1225"/>
      <c r="MUM1436" s="1225"/>
      <c r="MUN1436" s="1225"/>
      <c r="MUO1436" s="1225"/>
      <c r="MUP1436" s="1225"/>
      <c r="MUQ1436" s="1225"/>
      <c r="MUR1436" s="1225"/>
      <c r="MUS1436" s="1225"/>
      <c r="MUT1436" s="1225"/>
      <c r="MUU1436" s="1225"/>
      <c r="MUV1436" s="1225"/>
      <c r="MUW1436" s="1225"/>
      <c r="MUX1436" s="1225"/>
      <c r="MUY1436" s="1225"/>
      <c r="MUZ1436" s="1225"/>
      <c r="MVA1436" s="1225"/>
      <c r="MVB1436" s="1225"/>
      <c r="MVC1436" s="1225"/>
      <c r="MVD1436" s="1225"/>
      <c r="MVE1436" s="1225"/>
      <c r="MVF1436" s="1225"/>
      <c r="MVG1436" s="1225"/>
      <c r="MVH1436" s="1225"/>
      <c r="MVI1436" s="1225"/>
      <c r="MVJ1436" s="1225"/>
      <c r="MVK1436" s="1225"/>
      <c r="MVL1436" s="1225"/>
      <c r="MVM1436" s="1225"/>
      <c r="MVN1436" s="1225"/>
      <c r="MVO1436" s="1225"/>
      <c r="MVP1436" s="1225"/>
      <c r="MVQ1436" s="1225"/>
      <c r="MVR1436" s="1225"/>
      <c r="MVS1436" s="1225"/>
      <c r="MVT1436" s="1225"/>
      <c r="MVU1436" s="1225"/>
      <c r="MVV1436" s="1225"/>
      <c r="MVW1436" s="1225"/>
      <c r="MVX1436" s="1225"/>
      <c r="MVY1436" s="1225"/>
      <c r="MVZ1436" s="1225"/>
      <c r="MWA1436" s="1225"/>
      <c r="MWB1436" s="1225"/>
      <c r="MWC1436" s="1225"/>
      <c r="MWD1436" s="1225"/>
      <c r="MWE1436" s="1225"/>
      <c r="MWF1436" s="1225"/>
      <c r="MWG1436" s="1225"/>
      <c r="MWH1436" s="1225"/>
      <c r="MWI1436" s="1225"/>
      <c r="MWJ1436" s="1225"/>
      <c r="MWK1436" s="1225"/>
      <c r="MWL1436" s="1225"/>
      <c r="MWM1436" s="1225"/>
      <c r="MWN1436" s="1225"/>
      <c r="MWO1436" s="1225"/>
      <c r="MWP1436" s="1225"/>
      <c r="MWQ1436" s="1225"/>
      <c r="MWR1436" s="1225"/>
      <c r="MWS1436" s="1225"/>
      <c r="MWT1436" s="1225"/>
      <c r="MWU1436" s="1225"/>
      <c r="MWV1436" s="1225"/>
      <c r="MWW1436" s="1225"/>
      <c r="MWX1436" s="1225"/>
      <c r="MWY1436" s="1225"/>
      <c r="MWZ1436" s="1225"/>
      <c r="MXA1436" s="1225"/>
      <c r="MXB1436" s="1225"/>
      <c r="MXC1436" s="1225"/>
      <c r="MXD1436" s="1225"/>
      <c r="MXE1436" s="1225"/>
      <c r="MXF1436" s="1225"/>
      <c r="MXG1436" s="1225"/>
      <c r="MXH1436" s="1225"/>
      <c r="MXI1436" s="1225"/>
      <c r="MXJ1436" s="1225"/>
      <c r="MXK1436" s="1225"/>
      <c r="MXL1436" s="1225"/>
      <c r="MXM1436" s="1225"/>
      <c r="MXN1436" s="1225"/>
      <c r="MXO1436" s="1225"/>
      <c r="MXP1436" s="1225"/>
      <c r="MXQ1436" s="1225"/>
      <c r="MXR1436" s="1225"/>
      <c r="MXS1436" s="1225"/>
      <c r="MXT1436" s="1225"/>
      <c r="MXU1436" s="1225"/>
      <c r="MXV1436" s="1225"/>
      <c r="MXW1436" s="1225"/>
      <c r="MXX1436" s="1225"/>
      <c r="MXY1436" s="1225"/>
      <c r="MXZ1436" s="1225"/>
      <c r="MYA1436" s="1225"/>
      <c r="MYB1436" s="1225"/>
      <c r="MYC1436" s="1225"/>
      <c r="MYD1436" s="1225"/>
      <c r="MYE1436" s="1225"/>
      <c r="MYF1436" s="1225"/>
      <c r="MYG1436" s="1225"/>
      <c r="MYH1436" s="1225"/>
      <c r="MYI1436" s="1225"/>
      <c r="MYJ1436" s="1225"/>
      <c r="MYK1436" s="1225"/>
      <c r="MYL1436" s="1225"/>
      <c r="MYM1436" s="1225"/>
      <c r="MYN1436" s="1225"/>
      <c r="MYO1436" s="1225"/>
      <c r="MYP1436" s="1225"/>
      <c r="MYQ1436" s="1225"/>
      <c r="MYR1436" s="1225"/>
      <c r="MYS1436" s="1225"/>
      <c r="MYT1436" s="1225"/>
      <c r="MYU1436" s="1225"/>
      <c r="MYV1436" s="1225"/>
      <c r="MYW1436" s="1225"/>
      <c r="MYX1436" s="1225"/>
      <c r="MYY1436" s="1225"/>
      <c r="MYZ1436" s="1225"/>
      <c r="MZA1436" s="1225"/>
      <c r="MZB1436" s="1225"/>
      <c r="MZC1436" s="1225"/>
      <c r="MZD1436" s="1225"/>
      <c r="MZE1436" s="1225"/>
      <c r="MZF1436" s="1225"/>
      <c r="MZG1436" s="1225"/>
      <c r="MZH1436" s="1225"/>
      <c r="MZI1436" s="1225"/>
      <c r="MZJ1436" s="1225"/>
      <c r="MZK1436" s="1225"/>
      <c r="MZL1436" s="1225"/>
      <c r="MZM1436" s="1225"/>
      <c r="MZN1436" s="1225"/>
      <c r="MZO1436" s="1225"/>
      <c r="MZP1436" s="1225"/>
      <c r="MZQ1436" s="1225"/>
      <c r="MZR1436" s="1225"/>
      <c r="MZS1436" s="1225"/>
      <c r="MZT1436" s="1225"/>
      <c r="MZU1436" s="1225"/>
      <c r="MZV1436" s="1225"/>
      <c r="MZW1436" s="1225"/>
      <c r="MZX1436" s="1225"/>
      <c r="MZY1436" s="1225"/>
      <c r="MZZ1436" s="1225"/>
      <c r="NAA1436" s="1225"/>
      <c r="NAB1436" s="1225"/>
      <c r="NAC1436" s="1225"/>
      <c r="NAD1436" s="1225"/>
      <c r="NAE1436" s="1225"/>
      <c r="NAF1436" s="1225"/>
      <c r="NAG1436" s="1225"/>
      <c r="NAH1436" s="1225"/>
      <c r="NAI1436" s="1225"/>
      <c r="NAJ1436" s="1225"/>
      <c r="NAK1436" s="1225"/>
      <c r="NAL1436" s="1225"/>
      <c r="NAM1436" s="1225"/>
      <c r="NAN1436" s="1225"/>
      <c r="NAO1436" s="1225"/>
      <c r="NAP1436" s="1225"/>
      <c r="NAQ1436" s="1225"/>
      <c r="NAR1436" s="1225"/>
      <c r="NAS1436" s="1225"/>
      <c r="NAT1436" s="1225"/>
      <c r="NAU1436" s="1225"/>
      <c r="NAV1436" s="1225"/>
      <c r="NAW1436" s="1225"/>
      <c r="NAX1436" s="1225"/>
      <c r="NAY1436" s="1225"/>
      <c r="NAZ1436" s="1225"/>
      <c r="NBA1436" s="1225"/>
      <c r="NBB1436" s="1225"/>
      <c r="NBC1436" s="1225"/>
      <c r="NBD1436" s="1225"/>
      <c r="NBE1436" s="1225"/>
      <c r="NBF1436" s="1225"/>
      <c r="NBG1436" s="1225"/>
      <c r="NBH1436" s="1225"/>
      <c r="NBI1436" s="1225"/>
      <c r="NBJ1436" s="1225"/>
      <c r="NBK1436" s="1225"/>
      <c r="NBL1436" s="1225"/>
      <c r="NBM1436" s="1225"/>
      <c r="NBN1436" s="1225"/>
      <c r="NBO1436" s="1225"/>
      <c r="NBP1436" s="1225"/>
      <c r="NBQ1436" s="1225"/>
      <c r="NBR1436" s="1225"/>
      <c r="NBS1436" s="1225"/>
      <c r="NBT1436" s="1225"/>
      <c r="NBU1436" s="1225"/>
      <c r="NBV1436" s="1225"/>
      <c r="NBW1436" s="1225"/>
      <c r="NBX1436" s="1225"/>
      <c r="NBY1436" s="1225"/>
      <c r="NBZ1436" s="1225"/>
      <c r="NCA1436" s="1225"/>
      <c r="NCB1436" s="1225"/>
      <c r="NCC1436" s="1225"/>
      <c r="NCD1436" s="1225"/>
      <c r="NCE1436" s="1225"/>
      <c r="NCF1436" s="1225"/>
      <c r="NCG1436" s="1225"/>
      <c r="NCH1436" s="1225"/>
      <c r="NCI1436" s="1225"/>
      <c r="NCJ1436" s="1225"/>
      <c r="NCK1436" s="1225"/>
      <c r="NCL1436" s="1225"/>
      <c r="NCM1436" s="1225"/>
      <c r="NCN1436" s="1225"/>
      <c r="NCO1436" s="1225"/>
      <c r="NCP1436" s="1225"/>
      <c r="NCQ1436" s="1225"/>
      <c r="NCR1436" s="1225"/>
      <c r="NCS1436" s="1225"/>
      <c r="NCT1436" s="1225"/>
      <c r="NCU1436" s="1225"/>
      <c r="NCV1436" s="1225"/>
      <c r="NCW1436" s="1225"/>
      <c r="NCX1436" s="1225"/>
      <c r="NCY1436" s="1225"/>
      <c r="NCZ1436" s="1225"/>
      <c r="NDA1436" s="1225"/>
      <c r="NDB1436" s="1225"/>
      <c r="NDC1436" s="1225"/>
      <c r="NDD1436" s="1225"/>
      <c r="NDE1436" s="1225"/>
      <c r="NDF1436" s="1225"/>
      <c r="NDG1436" s="1225"/>
      <c r="NDH1436" s="1225"/>
      <c r="NDI1436" s="1225"/>
      <c r="NDJ1436" s="1225"/>
      <c r="NDK1436" s="1225"/>
      <c r="NDL1436" s="1225"/>
      <c r="NDM1436" s="1225"/>
      <c r="NDN1436" s="1225"/>
      <c r="NDO1436" s="1225"/>
      <c r="NDP1436" s="1225"/>
      <c r="NDQ1436" s="1225"/>
      <c r="NDR1436" s="1225"/>
      <c r="NDS1436" s="1225"/>
      <c r="NDT1436" s="1225"/>
      <c r="NDU1436" s="1225"/>
      <c r="NDV1436" s="1225"/>
      <c r="NDW1436" s="1225"/>
      <c r="NDX1436" s="1225"/>
      <c r="NDY1436" s="1225"/>
      <c r="NDZ1436" s="1225"/>
      <c r="NEA1436" s="1225"/>
      <c r="NEB1436" s="1225"/>
      <c r="NEC1436" s="1225"/>
      <c r="NED1436" s="1225"/>
      <c r="NEE1436" s="1225"/>
      <c r="NEF1436" s="1225"/>
      <c r="NEG1436" s="1225"/>
      <c r="NEH1436" s="1225"/>
      <c r="NEI1436" s="1225"/>
      <c r="NEJ1436" s="1225"/>
      <c r="NEK1436" s="1225"/>
      <c r="NEL1436" s="1225"/>
      <c r="NEM1436" s="1225"/>
      <c r="NEN1436" s="1225"/>
      <c r="NEO1436" s="1225"/>
      <c r="NEP1436" s="1225"/>
      <c r="NEQ1436" s="1225"/>
      <c r="NER1436" s="1225"/>
      <c r="NES1436" s="1225"/>
      <c r="NET1436" s="1225"/>
      <c r="NEU1436" s="1225"/>
      <c r="NEV1436" s="1225"/>
      <c r="NEW1436" s="1225"/>
      <c r="NEX1436" s="1225"/>
      <c r="NEY1436" s="1225"/>
      <c r="NEZ1436" s="1225"/>
      <c r="NFA1436" s="1225"/>
      <c r="NFB1436" s="1225"/>
      <c r="NFC1436" s="1225"/>
      <c r="NFD1436" s="1225"/>
      <c r="NFE1436" s="1225"/>
      <c r="NFF1436" s="1225"/>
      <c r="NFG1436" s="1225"/>
      <c r="NFH1436" s="1225"/>
      <c r="NFI1436" s="1225"/>
      <c r="NFJ1436" s="1225"/>
      <c r="NFK1436" s="1225"/>
      <c r="NFL1436" s="1225"/>
      <c r="NFM1436" s="1225"/>
      <c r="NFN1436" s="1225"/>
      <c r="NFO1436" s="1225"/>
      <c r="NFP1436" s="1225"/>
      <c r="NFQ1436" s="1225"/>
      <c r="NFR1436" s="1225"/>
      <c r="NFS1436" s="1225"/>
      <c r="NFT1436" s="1225"/>
      <c r="NFU1436" s="1225"/>
      <c r="NFV1436" s="1225"/>
      <c r="NFW1436" s="1225"/>
      <c r="NFX1436" s="1225"/>
      <c r="NFY1436" s="1225"/>
      <c r="NFZ1436" s="1225"/>
      <c r="NGA1436" s="1225"/>
      <c r="NGB1436" s="1225"/>
      <c r="NGC1436" s="1225"/>
      <c r="NGD1436" s="1225"/>
      <c r="NGE1436" s="1225"/>
      <c r="NGF1436" s="1225"/>
      <c r="NGG1436" s="1225"/>
      <c r="NGH1436" s="1225"/>
      <c r="NGI1436" s="1225"/>
      <c r="NGJ1436" s="1225"/>
      <c r="NGK1436" s="1225"/>
      <c r="NGL1436" s="1225"/>
      <c r="NGM1436" s="1225"/>
      <c r="NGN1436" s="1225"/>
      <c r="NGO1436" s="1225"/>
      <c r="NGP1436" s="1225"/>
      <c r="NGQ1436" s="1225"/>
      <c r="NGR1436" s="1225"/>
      <c r="NGS1436" s="1225"/>
      <c r="NGT1436" s="1225"/>
      <c r="NGU1436" s="1225"/>
      <c r="NGV1436" s="1225"/>
      <c r="NGW1436" s="1225"/>
      <c r="NGX1436" s="1225"/>
      <c r="NGY1436" s="1225"/>
      <c r="NGZ1436" s="1225"/>
      <c r="NHA1436" s="1225"/>
      <c r="NHB1436" s="1225"/>
      <c r="NHC1436" s="1225"/>
      <c r="NHD1436" s="1225"/>
      <c r="NHE1436" s="1225"/>
      <c r="NHF1436" s="1225"/>
      <c r="NHG1436" s="1225"/>
      <c r="NHH1436" s="1225"/>
      <c r="NHI1436" s="1225"/>
      <c r="NHJ1436" s="1225"/>
      <c r="NHK1436" s="1225"/>
      <c r="NHL1436" s="1225"/>
      <c r="NHM1436" s="1225"/>
      <c r="NHN1436" s="1225"/>
      <c r="NHO1436" s="1225"/>
      <c r="NHP1436" s="1225"/>
      <c r="NHQ1436" s="1225"/>
      <c r="NHR1436" s="1225"/>
      <c r="NHS1436" s="1225"/>
      <c r="NHT1436" s="1225"/>
      <c r="NHU1436" s="1225"/>
      <c r="NHV1436" s="1225"/>
      <c r="NHW1436" s="1225"/>
      <c r="NHX1436" s="1225"/>
      <c r="NHY1436" s="1225"/>
      <c r="NHZ1436" s="1225"/>
      <c r="NIA1436" s="1225"/>
      <c r="NIB1436" s="1225"/>
      <c r="NIC1436" s="1225"/>
      <c r="NID1436" s="1225"/>
      <c r="NIE1436" s="1225"/>
      <c r="NIF1436" s="1225"/>
      <c r="NIG1436" s="1225"/>
      <c r="NIH1436" s="1225"/>
      <c r="NII1436" s="1225"/>
      <c r="NIJ1436" s="1225"/>
      <c r="NIK1436" s="1225"/>
      <c r="NIL1436" s="1225"/>
      <c r="NIM1436" s="1225"/>
      <c r="NIN1436" s="1225"/>
      <c r="NIO1436" s="1225"/>
      <c r="NIP1436" s="1225"/>
      <c r="NIQ1436" s="1225"/>
      <c r="NIR1436" s="1225"/>
      <c r="NIS1436" s="1225"/>
      <c r="NIT1436" s="1225"/>
      <c r="NIU1436" s="1225"/>
      <c r="NIV1436" s="1225"/>
      <c r="NIW1436" s="1225"/>
      <c r="NIX1436" s="1225"/>
      <c r="NIY1436" s="1225"/>
      <c r="NIZ1436" s="1225"/>
      <c r="NJA1436" s="1225"/>
      <c r="NJB1436" s="1225"/>
      <c r="NJC1436" s="1225"/>
      <c r="NJD1436" s="1225"/>
      <c r="NJE1436" s="1225"/>
      <c r="NJF1436" s="1225"/>
      <c r="NJG1436" s="1225"/>
      <c r="NJH1436" s="1225"/>
      <c r="NJI1436" s="1225"/>
      <c r="NJJ1436" s="1225"/>
      <c r="NJK1436" s="1225"/>
      <c r="NJL1436" s="1225"/>
      <c r="NJM1436" s="1225"/>
      <c r="NJN1436" s="1225"/>
      <c r="NJO1436" s="1225"/>
      <c r="NJP1436" s="1225"/>
      <c r="NJQ1436" s="1225"/>
      <c r="NJR1436" s="1225"/>
      <c r="NJS1436" s="1225"/>
      <c r="NJT1436" s="1225"/>
      <c r="NJU1436" s="1225"/>
      <c r="NJV1436" s="1225"/>
      <c r="NJW1436" s="1225"/>
      <c r="NJX1436" s="1225"/>
      <c r="NJY1436" s="1225"/>
      <c r="NJZ1436" s="1225"/>
      <c r="NKA1436" s="1225"/>
      <c r="NKB1436" s="1225"/>
      <c r="NKC1436" s="1225"/>
      <c r="NKD1436" s="1225"/>
      <c r="NKE1436" s="1225"/>
      <c r="NKF1436" s="1225"/>
      <c r="NKG1436" s="1225"/>
      <c r="NKH1436" s="1225"/>
      <c r="NKI1436" s="1225"/>
      <c r="NKJ1436" s="1225"/>
      <c r="NKK1436" s="1225"/>
      <c r="NKL1436" s="1225"/>
      <c r="NKM1436" s="1225"/>
      <c r="NKN1436" s="1225"/>
      <c r="NKO1436" s="1225"/>
      <c r="NKP1436" s="1225"/>
      <c r="NKQ1436" s="1225"/>
      <c r="NKR1436" s="1225"/>
      <c r="NKS1436" s="1225"/>
      <c r="NKT1436" s="1225"/>
      <c r="NKU1436" s="1225"/>
      <c r="NKV1436" s="1225"/>
      <c r="NKW1436" s="1225"/>
      <c r="NKX1436" s="1225"/>
      <c r="NKY1436" s="1225"/>
      <c r="NKZ1436" s="1225"/>
      <c r="NLA1436" s="1225"/>
      <c r="NLB1436" s="1225"/>
      <c r="NLC1436" s="1225"/>
      <c r="NLD1436" s="1225"/>
      <c r="NLE1436" s="1225"/>
      <c r="NLF1436" s="1225"/>
      <c r="NLG1436" s="1225"/>
      <c r="NLH1436" s="1225"/>
      <c r="NLI1436" s="1225"/>
      <c r="NLJ1436" s="1225"/>
      <c r="NLK1436" s="1225"/>
      <c r="NLL1436" s="1225"/>
      <c r="NLM1436" s="1225"/>
      <c r="NLN1436" s="1225"/>
      <c r="NLO1436" s="1225"/>
      <c r="NLP1436" s="1225"/>
      <c r="NLQ1436" s="1225"/>
      <c r="NLR1436" s="1225"/>
      <c r="NLS1436" s="1225"/>
      <c r="NLT1436" s="1225"/>
      <c r="NLU1436" s="1225"/>
      <c r="NLV1436" s="1225"/>
      <c r="NLW1436" s="1225"/>
      <c r="NLX1436" s="1225"/>
      <c r="NLY1436" s="1225"/>
      <c r="NLZ1436" s="1225"/>
      <c r="NMA1436" s="1225"/>
      <c r="NMB1436" s="1225"/>
      <c r="NMC1436" s="1225"/>
      <c r="NMD1436" s="1225"/>
      <c r="NME1436" s="1225"/>
      <c r="NMF1436" s="1225"/>
      <c r="NMG1436" s="1225"/>
      <c r="NMH1436" s="1225"/>
      <c r="NMI1436" s="1225"/>
      <c r="NMJ1436" s="1225"/>
      <c r="NMK1436" s="1225"/>
      <c r="NML1436" s="1225"/>
      <c r="NMM1436" s="1225"/>
      <c r="NMN1436" s="1225"/>
      <c r="NMO1436" s="1225"/>
      <c r="NMP1436" s="1225"/>
      <c r="NMQ1436" s="1225"/>
      <c r="NMR1436" s="1225"/>
      <c r="NMS1436" s="1225"/>
      <c r="NMT1436" s="1225"/>
      <c r="NMU1436" s="1225"/>
      <c r="NMV1436" s="1225"/>
      <c r="NMW1436" s="1225"/>
      <c r="NMX1436" s="1225"/>
      <c r="NMY1436" s="1225"/>
      <c r="NMZ1436" s="1225"/>
      <c r="NNA1436" s="1225"/>
      <c r="NNB1436" s="1225"/>
      <c r="NNC1436" s="1225"/>
      <c r="NND1436" s="1225"/>
      <c r="NNE1436" s="1225"/>
      <c r="NNF1436" s="1225"/>
      <c r="NNG1436" s="1225"/>
      <c r="NNH1436" s="1225"/>
      <c r="NNI1436" s="1225"/>
      <c r="NNJ1436" s="1225"/>
      <c r="NNK1436" s="1225"/>
      <c r="NNL1436" s="1225"/>
      <c r="NNM1436" s="1225"/>
      <c r="NNN1436" s="1225"/>
      <c r="NNO1436" s="1225"/>
      <c r="NNP1436" s="1225"/>
      <c r="NNQ1436" s="1225"/>
      <c r="NNR1436" s="1225"/>
      <c r="NNS1436" s="1225"/>
      <c r="NNT1436" s="1225"/>
      <c r="NNU1436" s="1225"/>
      <c r="NNV1436" s="1225"/>
      <c r="NNW1436" s="1225"/>
      <c r="NNX1436" s="1225"/>
      <c r="NNY1436" s="1225"/>
      <c r="NNZ1436" s="1225"/>
      <c r="NOA1436" s="1225"/>
      <c r="NOB1436" s="1225"/>
      <c r="NOC1436" s="1225"/>
      <c r="NOD1436" s="1225"/>
      <c r="NOE1436" s="1225"/>
      <c r="NOF1436" s="1225"/>
      <c r="NOG1436" s="1225"/>
      <c r="NOH1436" s="1225"/>
      <c r="NOI1436" s="1225"/>
      <c r="NOJ1436" s="1225"/>
      <c r="NOK1436" s="1225"/>
      <c r="NOL1436" s="1225"/>
      <c r="NOM1436" s="1225"/>
      <c r="NON1436" s="1225"/>
      <c r="NOO1436" s="1225"/>
      <c r="NOP1436" s="1225"/>
      <c r="NOQ1436" s="1225"/>
      <c r="NOR1436" s="1225"/>
      <c r="NOS1436" s="1225"/>
      <c r="NOT1436" s="1225"/>
      <c r="NOU1436" s="1225"/>
      <c r="NOV1436" s="1225"/>
      <c r="NOW1436" s="1225"/>
      <c r="NOX1436" s="1225"/>
      <c r="NOY1436" s="1225"/>
      <c r="NOZ1436" s="1225"/>
      <c r="NPA1436" s="1225"/>
      <c r="NPB1436" s="1225"/>
      <c r="NPC1436" s="1225"/>
      <c r="NPD1436" s="1225"/>
      <c r="NPE1436" s="1225"/>
      <c r="NPF1436" s="1225"/>
      <c r="NPG1436" s="1225"/>
      <c r="NPH1436" s="1225"/>
      <c r="NPI1436" s="1225"/>
      <c r="NPJ1436" s="1225"/>
      <c r="NPK1436" s="1225"/>
      <c r="NPL1436" s="1225"/>
      <c r="NPM1436" s="1225"/>
      <c r="NPN1436" s="1225"/>
      <c r="NPO1436" s="1225"/>
      <c r="NPP1436" s="1225"/>
      <c r="NPQ1436" s="1225"/>
      <c r="NPR1436" s="1225"/>
      <c r="NPS1436" s="1225"/>
      <c r="NPT1436" s="1225"/>
      <c r="NPU1436" s="1225"/>
      <c r="NPV1436" s="1225"/>
      <c r="NPW1436" s="1225"/>
      <c r="NPX1436" s="1225"/>
      <c r="NPY1436" s="1225"/>
      <c r="NPZ1436" s="1225"/>
      <c r="NQA1436" s="1225"/>
      <c r="NQB1436" s="1225"/>
      <c r="NQC1436" s="1225"/>
      <c r="NQD1436" s="1225"/>
      <c r="NQE1436" s="1225"/>
      <c r="NQF1436" s="1225"/>
      <c r="NQG1436" s="1225"/>
      <c r="NQH1436" s="1225"/>
      <c r="NQI1436" s="1225"/>
      <c r="NQJ1436" s="1225"/>
      <c r="NQK1436" s="1225"/>
      <c r="NQL1436" s="1225"/>
      <c r="NQM1436" s="1225"/>
      <c r="NQN1436" s="1225"/>
      <c r="NQO1436" s="1225"/>
      <c r="NQP1436" s="1225"/>
      <c r="NQQ1436" s="1225"/>
      <c r="NQR1436" s="1225"/>
      <c r="NQS1436" s="1225"/>
      <c r="NQT1436" s="1225"/>
      <c r="NQU1436" s="1225"/>
      <c r="NQV1436" s="1225"/>
      <c r="NQW1436" s="1225"/>
      <c r="NQX1436" s="1225"/>
      <c r="NQY1436" s="1225"/>
      <c r="NQZ1436" s="1225"/>
      <c r="NRA1436" s="1225"/>
      <c r="NRB1436" s="1225"/>
      <c r="NRC1436" s="1225"/>
      <c r="NRD1436" s="1225"/>
      <c r="NRE1436" s="1225"/>
      <c r="NRF1436" s="1225"/>
      <c r="NRG1436" s="1225"/>
      <c r="NRH1436" s="1225"/>
      <c r="NRI1436" s="1225"/>
      <c r="NRJ1436" s="1225"/>
      <c r="NRK1436" s="1225"/>
      <c r="NRL1436" s="1225"/>
      <c r="NRM1436" s="1225"/>
      <c r="NRN1436" s="1225"/>
      <c r="NRO1436" s="1225"/>
      <c r="NRP1436" s="1225"/>
      <c r="NRQ1436" s="1225"/>
      <c r="NRR1436" s="1225"/>
      <c r="NRS1436" s="1225"/>
      <c r="NRT1436" s="1225"/>
      <c r="NRU1436" s="1225"/>
      <c r="NRV1436" s="1225"/>
      <c r="NRW1436" s="1225"/>
      <c r="NRX1436" s="1225"/>
      <c r="NRY1436" s="1225"/>
      <c r="NRZ1436" s="1225"/>
      <c r="NSA1436" s="1225"/>
      <c r="NSB1436" s="1225"/>
      <c r="NSC1436" s="1225"/>
      <c r="NSD1436" s="1225"/>
      <c r="NSE1436" s="1225"/>
      <c r="NSF1436" s="1225"/>
      <c r="NSG1436" s="1225"/>
      <c r="NSH1436" s="1225"/>
      <c r="NSI1436" s="1225"/>
      <c r="NSJ1436" s="1225"/>
      <c r="NSK1436" s="1225"/>
      <c r="NSL1436" s="1225"/>
      <c r="NSM1436" s="1225"/>
      <c r="NSN1436" s="1225"/>
      <c r="NSO1436" s="1225"/>
      <c r="NSP1436" s="1225"/>
      <c r="NSQ1436" s="1225"/>
      <c r="NSR1436" s="1225"/>
      <c r="NSS1436" s="1225"/>
      <c r="NST1436" s="1225"/>
      <c r="NSU1436" s="1225"/>
      <c r="NSV1436" s="1225"/>
      <c r="NSW1436" s="1225"/>
      <c r="NSX1436" s="1225"/>
      <c r="NSY1436" s="1225"/>
      <c r="NSZ1436" s="1225"/>
      <c r="NTA1436" s="1225"/>
      <c r="NTB1436" s="1225"/>
      <c r="NTC1436" s="1225"/>
      <c r="NTD1436" s="1225"/>
      <c r="NTE1436" s="1225"/>
      <c r="NTF1436" s="1225"/>
      <c r="NTG1436" s="1225"/>
      <c r="NTH1436" s="1225"/>
      <c r="NTI1436" s="1225"/>
      <c r="NTJ1436" s="1225"/>
      <c r="NTK1436" s="1225"/>
      <c r="NTL1436" s="1225"/>
      <c r="NTM1436" s="1225"/>
      <c r="NTN1436" s="1225"/>
      <c r="NTO1436" s="1225"/>
      <c r="NTP1436" s="1225"/>
      <c r="NTQ1436" s="1225"/>
      <c r="NTR1436" s="1225"/>
      <c r="NTS1436" s="1225"/>
      <c r="NTT1436" s="1225"/>
      <c r="NTU1436" s="1225"/>
      <c r="NTV1436" s="1225"/>
      <c r="NTW1436" s="1225"/>
      <c r="NTX1436" s="1225"/>
      <c r="NTY1436" s="1225"/>
      <c r="NTZ1436" s="1225"/>
      <c r="NUA1436" s="1225"/>
      <c r="NUB1436" s="1225"/>
      <c r="NUC1436" s="1225"/>
      <c r="NUD1436" s="1225"/>
      <c r="NUE1436" s="1225"/>
      <c r="NUF1436" s="1225"/>
      <c r="NUG1436" s="1225"/>
      <c r="NUH1436" s="1225"/>
      <c r="NUI1436" s="1225"/>
      <c r="NUJ1436" s="1225"/>
      <c r="NUK1436" s="1225"/>
      <c r="NUL1436" s="1225"/>
      <c r="NUM1436" s="1225"/>
      <c r="NUN1436" s="1225"/>
      <c r="NUO1436" s="1225"/>
      <c r="NUP1436" s="1225"/>
      <c r="NUQ1436" s="1225"/>
      <c r="NUR1436" s="1225"/>
      <c r="NUS1436" s="1225"/>
      <c r="NUT1436" s="1225"/>
      <c r="NUU1436" s="1225"/>
      <c r="NUV1436" s="1225"/>
      <c r="NUW1436" s="1225"/>
      <c r="NUX1436" s="1225"/>
      <c r="NUY1436" s="1225"/>
      <c r="NUZ1436" s="1225"/>
      <c r="NVA1436" s="1225"/>
      <c r="NVB1436" s="1225"/>
      <c r="NVC1436" s="1225"/>
      <c r="NVD1436" s="1225"/>
      <c r="NVE1436" s="1225"/>
      <c r="NVF1436" s="1225"/>
      <c r="NVG1436" s="1225"/>
      <c r="NVH1436" s="1225"/>
      <c r="NVI1436" s="1225"/>
      <c r="NVJ1436" s="1225"/>
      <c r="NVK1436" s="1225"/>
      <c r="NVL1436" s="1225"/>
      <c r="NVM1436" s="1225"/>
      <c r="NVN1436" s="1225"/>
      <c r="NVO1436" s="1225"/>
      <c r="NVP1436" s="1225"/>
      <c r="NVQ1436" s="1225"/>
      <c r="NVR1436" s="1225"/>
      <c r="NVS1436" s="1225"/>
      <c r="NVT1436" s="1225"/>
      <c r="NVU1436" s="1225"/>
      <c r="NVV1436" s="1225"/>
      <c r="NVW1436" s="1225"/>
      <c r="NVX1436" s="1225"/>
      <c r="NVY1436" s="1225"/>
      <c r="NVZ1436" s="1225"/>
      <c r="NWA1436" s="1225"/>
      <c r="NWB1436" s="1225"/>
      <c r="NWC1436" s="1225"/>
      <c r="NWD1436" s="1225"/>
      <c r="NWE1436" s="1225"/>
      <c r="NWF1436" s="1225"/>
      <c r="NWG1436" s="1225"/>
      <c r="NWH1436" s="1225"/>
      <c r="NWI1436" s="1225"/>
      <c r="NWJ1436" s="1225"/>
      <c r="NWK1436" s="1225"/>
      <c r="NWL1436" s="1225"/>
      <c r="NWM1436" s="1225"/>
      <c r="NWN1436" s="1225"/>
      <c r="NWO1436" s="1225"/>
      <c r="NWP1436" s="1225"/>
      <c r="NWQ1436" s="1225"/>
      <c r="NWR1436" s="1225"/>
      <c r="NWS1436" s="1225"/>
      <c r="NWT1436" s="1225"/>
      <c r="NWU1436" s="1225"/>
      <c r="NWV1436" s="1225"/>
      <c r="NWW1436" s="1225"/>
      <c r="NWX1436" s="1225"/>
      <c r="NWY1436" s="1225"/>
      <c r="NWZ1436" s="1225"/>
      <c r="NXA1436" s="1225"/>
      <c r="NXB1436" s="1225"/>
      <c r="NXC1436" s="1225"/>
      <c r="NXD1436" s="1225"/>
      <c r="NXE1436" s="1225"/>
      <c r="NXF1436" s="1225"/>
      <c r="NXG1436" s="1225"/>
      <c r="NXH1436" s="1225"/>
      <c r="NXI1436" s="1225"/>
      <c r="NXJ1436" s="1225"/>
      <c r="NXK1436" s="1225"/>
      <c r="NXL1436" s="1225"/>
      <c r="NXM1436" s="1225"/>
      <c r="NXN1436" s="1225"/>
      <c r="NXO1436" s="1225"/>
      <c r="NXP1436" s="1225"/>
      <c r="NXQ1436" s="1225"/>
      <c r="NXR1436" s="1225"/>
      <c r="NXS1436" s="1225"/>
      <c r="NXT1436" s="1225"/>
      <c r="NXU1436" s="1225"/>
      <c r="NXV1436" s="1225"/>
      <c r="NXW1436" s="1225"/>
      <c r="NXX1436" s="1225"/>
      <c r="NXY1436" s="1225"/>
      <c r="NXZ1436" s="1225"/>
      <c r="NYA1436" s="1225"/>
      <c r="NYB1436" s="1225"/>
      <c r="NYC1436" s="1225"/>
      <c r="NYD1436" s="1225"/>
      <c r="NYE1436" s="1225"/>
      <c r="NYF1436" s="1225"/>
      <c r="NYG1436" s="1225"/>
      <c r="NYH1436" s="1225"/>
      <c r="NYI1436" s="1225"/>
      <c r="NYJ1436" s="1225"/>
      <c r="NYK1436" s="1225"/>
      <c r="NYL1436" s="1225"/>
      <c r="NYM1436" s="1225"/>
      <c r="NYN1436" s="1225"/>
      <c r="NYO1436" s="1225"/>
      <c r="NYP1436" s="1225"/>
      <c r="NYQ1436" s="1225"/>
      <c r="NYR1436" s="1225"/>
      <c r="NYS1436" s="1225"/>
      <c r="NYT1436" s="1225"/>
      <c r="NYU1436" s="1225"/>
      <c r="NYV1436" s="1225"/>
      <c r="NYW1436" s="1225"/>
      <c r="NYX1436" s="1225"/>
      <c r="NYY1436" s="1225"/>
      <c r="NYZ1436" s="1225"/>
      <c r="NZA1436" s="1225"/>
      <c r="NZB1436" s="1225"/>
      <c r="NZC1436" s="1225"/>
      <c r="NZD1436" s="1225"/>
      <c r="NZE1436" s="1225"/>
      <c r="NZF1436" s="1225"/>
      <c r="NZG1436" s="1225"/>
      <c r="NZH1436" s="1225"/>
      <c r="NZI1436" s="1225"/>
      <c r="NZJ1436" s="1225"/>
      <c r="NZK1436" s="1225"/>
      <c r="NZL1436" s="1225"/>
      <c r="NZM1436" s="1225"/>
      <c r="NZN1436" s="1225"/>
      <c r="NZO1436" s="1225"/>
      <c r="NZP1436" s="1225"/>
      <c r="NZQ1436" s="1225"/>
      <c r="NZR1436" s="1225"/>
      <c r="NZS1436" s="1225"/>
      <c r="NZT1436" s="1225"/>
      <c r="NZU1436" s="1225"/>
      <c r="NZV1436" s="1225"/>
      <c r="NZW1436" s="1225"/>
      <c r="NZX1436" s="1225"/>
      <c r="NZY1436" s="1225"/>
      <c r="NZZ1436" s="1225"/>
      <c r="OAA1436" s="1225"/>
      <c r="OAB1436" s="1225"/>
      <c r="OAC1436" s="1225"/>
      <c r="OAD1436" s="1225"/>
      <c r="OAE1436" s="1225"/>
      <c r="OAF1436" s="1225"/>
      <c r="OAG1436" s="1225"/>
      <c r="OAH1436" s="1225"/>
      <c r="OAI1436" s="1225"/>
      <c r="OAJ1436" s="1225"/>
      <c r="OAK1436" s="1225"/>
      <c r="OAL1436" s="1225"/>
      <c r="OAM1436" s="1225"/>
      <c r="OAN1436" s="1225"/>
      <c r="OAO1436" s="1225"/>
      <c r="OAP1436" s="1225"/>
      <c r="OAQ1436" s="1225"/>
      <c r="OAR1436" s="1225"/>
      <c r="OAS1436" s="1225"/>
      <c r="OAT1436" s="1225"/>
      <c r="OAU1436" s="1225"/>
      <c r="OAV1436" s="1225"/>
      <c r="OAW1436" s="1225"/>
      <c r="OAX1436" s="1225"/>
      <c r="OAY1436" s="1225"/>
      <c r="OAZ1436" s="1225"/>
      <c r="OBA1436" s="1225"/>
      <c r="OBB1436" s="1225"/>
      <c r="OBC1436" s="1225"/>
      <c r="OBD1436" s="1225"/>
      <c r="OBE1436" s="1225"/>
      <c r="OBF1436" s="1225"/>
      <c r="OBG1436" s="1225"/>
      <c r="OBH1436" s="1225"/>
      <c r="OBI1436" s="1225"/>
      <c r="OBJ1436" s="1225"/>
      <c r="OBK1436" s="1225"/>
      <c r="OBL1436" s="1225"/>
      <c r="OBM1436" s="1225"/>
      <c r="OBN1436" s="1225"/>
      <c r="OBO1436" s="1225"/>
      <c r="OBP1436" s="1225"/>
      <c r="OBQ1436" s="1225"/>
      <c r="OBR1436" s="1225"/>
      <c r="OBS1436" s="1225"/>
      <c r="OBT1436" s="1225"/>
      <c r="OBU1436" s="1225"/>
      <c r="OBV1436" s="1225"/>
      <c r="OBW1436" s="1225"/>
      <c r="OBX1436" s="1225"/>
      <c r="OBY1436" s="1225"/>
      <c r="OBZ1436" s="1225"/>
      <c r="OCA1436" s="1225"/>
      <c r="OCB1436" s="1225"/>
      <c r="OCC1436" s="1225"/>
      <c r="OCD1436" s="1225"/>
      <c r="OCE1436" s="1225"/>
      <c r="OCF1436" s="1225"/>
      <c r="OCG1436" s="1225"/>
      <c r="OCH1436" s="1225"/>
      <c r="OCI1436" s="1225"/>
      <c r="OCJ1436" s="1225"/>
      <c r="OCK1436" s="1225"/>
      <c r="OCL1436" s="1225"/>
      <c r="OCM1436" s="1225"/>
      <c r="OCN1436" s="1225"/>
      <c r="OCO1436" s="1225"/>
      <c r="OCP1436" s="1225"/>
      <c r="OCQ1436" s="1225"/>
      <c r="OCR1436" s="1225"/>
      <c r="OCS1436" s="1225"/>
      <c r="OCT1436" s="1225"/>
      <c r="OCU1436" s="1225"/>
      <c r="OCV1436" s="1225"/>
      <c r="OCW1436" s="1225"/>
      <c r="OCX1436" s="1225"/>
      <c r="OCY1436" s="1225"/>
      <c r="OCZ1436" s="1225"/>
      <c r="ODA1436" s="1225"/>
      <c r="ODB1436" s="1225"/>
      <c r="ODC1436" s="1225"/>
      <c r="ODD1436" s="1225"/>
      <c r="ODE1436" s="1225"/>
      <c r="ODF1436" s="1225"/>
      <c r="ODG1436" s="1225"/>
      <c r="ODH1436" s="1225"/>
      <c r="ODI1436" s="1225"/>
      <c r="ODJ1436" s="1225"/>
      <c r="ODK1436" s="1225"/>
      <c r="ODL1436" s="1225"/>
      <c r="ODM1436" s="1225"/>
      <c r="ODN1436" s="1225"/>
      <c r="ODO1436" s="1225"/>
      <c r="ODP1436" s="1225"/>
      <c r="ODQ1436" s="1225"/>
      <c r="ODR1436" s="1225"/>
      <c r="ODS1436" s="1225"/>
      <c r="ODT1436" s="1225"/>
      <c r="ODU1436" s="1225"/>
      <c r="ODV1436" s="1225"/>
      <c r="ODW1436" s="1225"/>
      <c r="ODX1436" s="1225"/>
      <c r="ODY1436" s="1225"/>
      <c r="ODZ1436" s="1225"/>
      <c r="OEA1436" s="1225"/>
      <c r="OEB1436" s="1225"/>
      <c r="OEC1436" s="1225"/>
      <c r="OED1436" s="1225"/>
      <c r="OEE1436" s="1225"/>
      <c r="OEF1436" s="1225"/>
      <c r="OEG1436" s="1225"/>
      <c r="OEH1436" s="1225"/>
      <c r="OEI1436" s="1225"/>
      <c r="OEJ1436" s="1225"/>
      <c r="OEK1436" s="1225"/>
      <c r="OEL1436" s="1225"/>
      <c r="OEM1436" s="1225"/>
      <c r="OEN1436" s="1225"/>
      <c r="OEO1436" s="1225"/>
      <c r="OEP1436" s="1225"/>
      <c r="OEQ1436" s="1225"/>
      <c r="OER1436" s="1225"/>
      <c r="OES1436" s="1225"/>
      <c r="OET1436" s="1225"/>
      <c r="OEU1436" s="1225"/>
      <c r="OEV1436" s="1225"/>
      <c r="OEW1436" s="1225"/>
      <c r="OEX1436" s="1225"/>
      <c r="OEY1436" s="1225"/>
      <c r="OEZ1436" s="1225"/>
      <c r="OFA1436" s="1225"/>
      <c r="OFB1436" s="1225"/>
      <c r="OFC1436" s="1225"/>
      <c r="OFD1436" s="1225"/>
      <c r="OFE1436" s="1225"/>
      <c r="OFF1436" s="1225"/>
      <c r="OFG1436" s="1225"/>
      <c r="OFH1436" s="1225"/>
      <c r="OFI1436" s="1225"/>
      <c r="OFJ1436" s="1225"/>
      <c r="OFK1436" s="1225"/>
      <c r="OFL1436" s="1225"/>
      <c r="OFM1436" s="1225"/>
      <c r="OFN1436" s="1225"/>
      <c r="OFO1436" s="1225"/>
      <c r="OFP1436" s="1225"/>
      <c r="OFQ1436" s="1225"/>
      <c r="OFR1436" s="1225"/>
      <c r="OFS1436" s="1225"/>
      <c r="OFT1436" s="1225"/>
      <c r="OFU1436" s="1225"/>
      <c r="OFV1436" s="1225"/>
      <c r="OFW1436" s="1225"/>
      <c r="OFX1436" s="1225"/>
      <c r="OFY1436" s="1225"/>
      <c r="OFZ1436" s="1225"/>
      <c r="OGA1436" s="1225"/>
      <c r="OGB1436" s="1225"/>
      <c r="OGC1436" s="1225"/>
      <c r="OGD1436" s="1225"/>
      <c r="OGE1436" s="1225"/>
      <c r="OGF1436" s="1225"/>
      <c r="OGG1436" s="1225"/>
      <c r="OGH1436" s="1225"/>
      <c r="OGI1436" s="1225"/>
      <c r="OGJ1436" s="1225"/>
      <c r="OGK1436" s="1225"/>
      <c r="OGL1436" s="1225"/>
      <c r="OGM1436" s="1225"/>
      <c r="OGN1436" s="1225"/>
      <c r="OGO1436" s="1225"/>
      <c r="OGP1436" s="1225"/>
      <c r="OGQ1436" s="1225"/>
      <c r="OGR1436" s="1225"/>
      <c r="OGS1436" s="1225"/>
      <c r="OGT1436" s="1225"/>
      <c r="OGU1436" s="1225"/>
      <c r="OGV1436" s="1225"/>
      <c r="OGW1436" s="1225"/>
      <c r="OGX1436" s="1225"/>
      <c r="OGY1436" s="1225"/>
      <c r="OGZ1436" s="1225"/>
      <c r="OHA1436" s="1225"/>
      <c r="OHB1436" s="1225"/>
      <c r="OHC1436" s="1225"/>
      <c r="OHD1436" s="1225"/>
      <c r="OHE1436" s="1225"/>
      <c r="OHF1436" s="1225"/>
      <c r="OHG1436" s="1225"/>
      <c r="OHH1436" s="1225"/>
      <c r="OHI1436" s="1225"/>
      <c r="OHJ1436" s="1225"/>
      <c r="OHK1436" s="1225"/>
      <c r="OHL1436" s="1225"/>
      <c r="OHM1436" s="1225"/>
      <c r="OHN1436" s="1225"/>
      <c r="OHO1436" s="1225"/>
      <c r="OHP1436" s="1225"/>
      <c r="OHQ1436" s="1225"/>
      <c r="OHR1436" s="1225"/>
      <c r="OHS1436" s="1225"/>
      <c r="OHT1436" s="1225"/>
      <c r="OHU1436" s="1225"/>
      <c r="OHV1436" s="1225"/>
      <c r="OHW1436" s="1225"/>
      <c r="OHX1436" s="1225"/>
      <c r="OHY1436" s="1225"/>
      <c r="OHZ1436" s="1225"/>
      <c r="OIA1436" s="1225"/>
      <c r="OIB1436" s="1225"/>
      <c r="OIC1436" s="1225"/>
      <c r="OID1436" s="1225"/>
      <c r="OIE1436" s="1225"/>
      <c r="OIF1436" s="1225"/>
      <c r="OIG1436" s="1225"/>
      <c r="OIH1436" s="1225"/>
      <c r="OII1436" s="1225"/>
      <c r="OIJ1436" s="1225"/>
      <c r="OIK1436" s="1225"/>
      <c r="OIL1436" s="1225"/>
      <c r="OIM1436" s="1225"/>
      <c r="OIN1436" s="1225"/>
      <c r="OIO1436" s="1225"/>
      <c r="OIP1436" s="1225"/>
      <c r="OIQ1436" s="1225"/>
      <c r="OIR1436" s="1225"/>
      <c r="OIS1436" s="1225"/>
      <c r="OIT1436" s="1225"/>
      <c r="OIU1436" s="1225"/>
      <c r="OIV1436" s="1225"/>
      <c r="OIW1436" s="1225"/>
      <c r="OIX1436" s="1225"/>
      <c r="OIY1436" s="1225"/>
      <c r="OIZ1436" s="1225"/>
      <c r="OJA1436" s="1225"/>
      <c r="OJB1436" s="1225"/>
      <c r="OJC1436" s="1225"/>
      <c r="OJD1436" s="1225"/>
      <c r="OJE1436" s="1225"/>
      <c r="OJF1436" s="1225"/>
      <c r="OJG1436" s="1225"/>
      <c r="OJH1436" s="1225"/>
      <c r="OJI1436" s="1225"/>
      <c r="OJJ1436" s="1225"/>
      <c r="OJK1436" s="1225"/>
      <c r="OJL1436" s="1225"/>
      <c r="OJM1436" s="1225"/>
      <c r="OJN1436" s="1225"/>
      <c r="OJO1436" s="1225"/>
      <c r="OJP1436" s="1225"/>
      <c r="OJQ1436" s="1225"/>
      <c r="OJR1436" s="1225"/>
      <c r="OJS1436" s="1225"/>
      <c r="OJT1436" s="1225"/>
      <c r="OJU1436" s="1225"/>
      <c r="OJV1436" s="1225"/>
      <c r="OJW1436" s="1225"/>
      <c r="OJX1436" s="1225"/>
      <c r="OJY1436" s="1225"/>
      <c r="OJZ1436" s="1225"/>
      <c r="OKA1436" s="1225"/>
      <c r="OKB1436" s="1225"/>
      <c r="OKC1436" s="1225"/>
      <c r="OKD1436" s="1225"/>
      <c r="OKE1436" s="1225"/>
      <c r="OKF1436" s="1225"/>
      <c r="OKG1436" s="1225"/>
      <c r="OKH1436" s="1225"/>
      <c r="OKI1436" s="1225"/>
      <c r="OKJ1436" s="1225"/>
      <c r="OKK1436" s="1225"/>
      <c r="OKL1436" s="1225"/>
      <c r="OKM1436" s="1225"/>
      <c r="OKN1436" s="1225"/>
      <c r="OKO1436" s="1225"/>
      <c r="OKP1436" s="1225"/>
      <c r="OKQ1436" s="1225"/>
      <c r="OKR1436" s="1225"/>
      <c r="OKS1436" s="1225"/>
      <c r="OKT1436" s="1225"/>
      <c r="OKU1436" s="1225"/>
      <c r="OKV1436" s="1225"/>
      <c r="OKW1436" s="1225"/>
      <c r="OKX1436" s="1225"/>
      <c r="OKY1436" s="1225"/>
      <c r="OKZ1436" s="1225"/>
      <c r="OLA1436" s="1225"/>
      <c r="OLB1436" s="1225"/>
      <c r="OLC1436" s="1225"/>
      <c r="OLD1436" s="1225"/>
      <c r="OLE1436" s="1225"/>
      <c r="OLF1436" s="1225"/>
      <c r="OLG1436" s="1225"/>
      <c r="OLH1436" s="1225"/>
      <c r="OLI1436" s="1225"/>
      <c r="OLJ1436" s="1225"/>
      <c r="OLK1436" s="1225"/>
      <c r="OLL1436" s="1225"/>
      <c r="OLM1436" s="1225"/>
      <c r="OLN1436" s="1225"/>
      <c r="OLO1436" s="1225"/>
      <c r="OLP1436" s="1225"/>
      <c r="OLQ1436" s="1225"/>
      <c r="OLR1436" s="1225"/>
      <c r="OLS1436" s="1225"/>
      <c r="OLT1436" s="1225"/>
      <c r="OLU1436" s="1225"/>
      <c r="OLV1436" s="1225"/>
      <c r="OLW1436" s="1225"/>
      <c r="OLX1436" s="1225"/>
      <c r="OLY1436" s="1225"/>
      <c r="OLZ1436" s="1225"/>
      <c r="OMA1436" s="1225"/>
      <c r="OMB1436" s="1225"/>
      <c r="OMC1436" s="1225"/>
      <c r="OMD1436" s="1225"/>
      <c r="OME1436" s="1225"/>
      <c r="OMF1436" s="1225"/>
      <c r="OMG1436" s="1225"/>
      <c r="OMH1436" s="1225"/>
      <c r="OMI1436" s="1225"/>
      <c r="OMJ1436" s="1225"/>
      <c r="OMK1436" s="1225"/>
      <c r="OML1436" s="1225"/>
      <c r="OMM1436" s="1225"/>
      <c r="OMN1436" s="1225"/>
      <c r="OMO1436" s="1225"/>
      <c r="OMP1436" s="1225"/>
      <c r="OMQ1436" s="1225"/>
      <c r="OMR1436" s="1225"/>
      <c r="OMS1436" s="1225"/>
      <c r="OMT1436" s="1225"/>
      <c r="OMU1436" s="1225"/>
      <c r="OMV1436" s="1225"/>
      <c r="OMW1436" s="1225"/>
      <c r="OMX1436" s="1225"/>
      <c r="OMY1436" s="1225"/>
      <c r="OMZ1436" s="1225"/>
      <c r="ONA1436" s="1225"/>
      <c r="ONB1436" s="1225"/>
      <c r="ONC1436" s="1225"/>
      <c r="OND1436" s="1225"/>
      <c r="ONE1436" s="1225"/>
      <c r="ONF1436" s="1225"/>
      <c r="ONG1436" s="1225"/>
      <c r="ONH1436" s="1225"/>
      <c r="ONI1436" s="1225"/>
      <c r="ONJ1436" s="1225"/>
      <c r="ONK1436" s="1225"/>
      <c r="ONL1436" s="1225"/>
      <c r="ONM1436" s="1225"/>
      <c r="ONN1436" s="1225"/>
      <c r="ONO1436" s="1225"/>
      <c r="ONP1436" s="1225"/>
      <c r="ONQ1436" s="1225"/>
      <c r="ONR1436" s="1225"/>
      <c r="ONS1436" s="1225"/>
      <c r="ONT1436" s="1225"/>
      <c r="ONU1436" s="1225"/>
      <c r="ONV1436" s="1225"/>
      <c r="ONW1436" s="1225"/>
      <c r="ONX1436" s="1225"/>
      <c r="ONY1436" s="1225"/>
      <c r="ONZ1436" s="1225"/>
      <c r="OOA1436" s="1225"/>
      <c r="OOB1436" s="1225"/>
      <c r="OOC1436" s="1225"/>
      <c r="OOD1436" s="1225"/>
      <c r="OOE1436" s="1225"/>
      <c r="OOF1436" s="1225"/>
      <c r="OOG1436" s="1225"/>
      <c r="OOH1436" s="1225"/>
      <c r="OOI1436" s="1225"/>
      <c r="OOJ1436" s="1225"/>
      <c r="OOK1436" s="1225"/>
      <c r="OOL1436" s="1225"/>
      <c r="OOM1436" s="1225"/>
      <c r="OON1436" s="1225"/>
      <c r="OOO1436" s="1225"/>
      <c r="OOP1436" s="1225"/>
      <c r="OOQ1436" s="1225"/>
      <c r="OOR1436" s="1225"/>
      <c r="OOS1436" s="1225"/>
      <c r="OOT1436" s="1225"/>
      <c r="OOU1436" s="1225"/>
      <c r="OOV1436" s="1225"/>
      <c r="OOW1436" s="1225"/>
      <c r="OOX1436" s="1225"/>
      <c r="OOY1436" s="1225"/>
      <c r="OOZ1436" s="1225"/>
      <c r="OPA1436" s="1225"/>
      <c r="OPB1436" s="1225"/>
      <c r="OPC1436" s="1225"/>
      <c r="OPD1436" s="1225"/>
      <c r="OPE1436" s="1225"/>
      <c r="OPF1436" s="1225"/>
      <c r="OPG1436" s="1225"/>
      <c r="OPH1436" s="1225"/>
      <c r="OPI1436" s="1225"/>
      <c r="OPJ1436" s="1225"/>
      <c r="OPK1436" s="1225"/>
      <c r="OPL1436" s="1225"/>
      <c r="OPM1436" s="1225"/>
      <c r="OPN1436" s="1225"/>
      <c r="OPO1436" s="1225"/>
      <c r="OPP1436" s="1225"/>
      <c r="OPQ1436" s="1225"/>
      <c r="OPR1436" s="1225"/>
      <c r="OPS1436" s="1225"/>
      <c r="OPT1436" s="1225"/>
      <c r="OPU1436" s="1225"/>
      <c r="OPV1436" s="1225"/>
      <c r="OPW1436" s="1225"/>
      <c r="OPX1436" s="1225"/>
      <c r="OPY1436" s="1225"/>
      <c r="OPZ1436" s="1225"/>
      <c r="OQA1436" s="1225"/>
      <c r="OQB1436" s="1225"/>
      <c r="OQC1436" s="1225"/>
      <c r="OQD1436" s="1225"/>
      <c r="OQE1436" s="1225"/>
      <c r="OQF1436" s="1225"/>
      <c r="OQG1436" s="1225"/>
      <c r="OQH1436" s="1225"/>
      <c r="OQI1436" s="1225"/>
      <c r="OQJ1436" s="1225"/>
      <c r="OQK1436" s="1225"/>
      <c r="OQL1436" s="1225"/>
      <c r="OQM1436" s="1225"/>
      <c r="OQN1436" s="1225"/>
      <c r="OQO1436" s="1225"/>
      <c r="OQP1436" s="1225"/>
      <c r="OQQ1436" s="1225"/>
      <c r="OQR1436" s="1225"/>
      <c r="OQS1436" s="1225"/>
      <c r="OQT1436" s="1225"/>
      <c r="OQU1436" s="1225"/>
      <c r="OQV1436" s="1225"/>
      <c r="OQW1436" s="1225"/>
      <c r="OQX1436" s="1225"/>
      <c r="OQY1436" s="1225"/>
      <c r="OQZ1436" s="1225"/>
      <c r="ORA1436" s="1225"/>
      <c r="ORB1436" s="1225"/>
      <c r="ORC1436" s="1225"/>
      <c r="ORD1436" s="1225"/>
      <c r="ORE1436" s="1225"/>
      <c r="ORF1436" s="1225"/>
      <c r="ORG1436" s="1225"/>
      <c r="ORH1436" s="1225"/>
      <c r="ORI1436" s="1225"/>
      <c r="ORJ1436" s="1225"/>
      <c r="ORK1436" s="1225"/>
      <c r="ORL1436" s="1225"/>
      <c r="ORM1436" s="1225"/>
      <c r="ORN1436" s="1225"/>
      <c r="ORO1436" s="1225"/>
      <c r="ORP1436" s="1225"/>
      <c r="ORQ1436" s="1225"/>
      <c r="ORR1436" s="1225"/>
      <c r="ORS1436" s="1225"/>
      <c r="ORT1436" s="1225"/>
      <c r="ORU1436" s="1225"/>
      <c r="ORV1436" s="1225"/>
      <c r="ORW1436" s="1225"/>
      <c r="ORX1436" s="1225"/>
      <c r="ORY1436" s="1225"/>
      <c r="ORZ1436" s="1225"/>
      <c r="OSA1436" s="1225"/>
      <c r="OSB1436" s="1225"/>
      <c r="OSC1436" s="1225"/>
      <c r="OSD1436" s="1225"/>
      <c r="OSE1436" s="1225"/>
      <c r="OSF1436" s="1225"/>
      <c r="OSG1436" s="1225"/>
      <c r="OSH1436" s="1225"/>
      <c r="OSI1436" s="1225"/>
      <c r="OSJ1436" s="1225"/>
      <c r="OSK1436" s="1225"/>
      <c r="OSL1436" s="1225"/>
      <c r="OSM1436" s="1225"/>
      <c r="OSN1436" s="1225"/>
      <c r="OSO1436" s="1225"/>
      <c r="OSP1436" s="1225"/>
      <c r="OSQ1436" s="1225"/>
      <c r="OSR1436" s="1225"/>
      <c r="OSS1436" s="1225"/>
      <c r="OST1436" s="1225"/>
      <c r="OSU1436" s="1225"/>
      <c r="OSV1436" s="1225"/>
      <c r="OSW1436" s="1225"/>
      <c r="OSX1436" s="1225"/>
      <c r="OSY1436" s="1225"/>
      <c r="OSZ1436" s="1225"/>
      <c r="OTA1436" s="1225"/>
      <c r="OTB1436" s="1225"/>
      <c r="OTC1436" s="1225"/>
      <c r="OTD1436" s="1225"/>
      <c r="OTE1436" s="1225"/>
      <c r="OTF1436" s="1225"/>
      <c r="OTG1436" s="1225"/>
      <c r="OTH1436" s="1225"/>
      <c r="OTI1436" s="1225"/>
      <c r="OTJ1436" s="1225"/>
      <c r="OTK1436" s="1225"/>
      <c r="OTL1436" s="1225"/>
      <c r="OTM1436" s="1225"/>
      <c r="OTN1436" s="1225"/>
      <c r="OTO1436" s="1225"/>
      <c r="OTP1436" s="1225"/>
      <c r="OTQ1436" s="1225"/>
      <c r="OTR1436" s="1225"/>
      <c r="OTS1436" s="1225"/>
      <c r="OTT1436" s="1225"/>
      <c r="OTU1436" s="1225"/>
      <c r="OTV1436" s="1225"/>
      <c r="OTW1436" s="1225"/>
      <c r="OTX1436" s="1225"/>
      <c r="OTY1436" s="1225"/>
      <c r="OTZ1436" s="1225"/>
      <c r="OUA1436" s="1225"/>
      <c r="OUB1436" s="1225"/>
      <c r="OUC1436" s="1225"/>
      <c r="OUD1436" s="1225"/>
      <c r="OUE1436" s="1225"/>
      <c r="OUF1436" s="1225"/>
      <c r="OUG1436" s="1225"/>
      <c r="OUH1436" s="1225"/>
      <c r="OUI1436" s="1225"/>
      <c r="OUJ1436" s="1225"/>
      <c r="OUK1436" s="1225"/>
      <c r="OUL1436" s="1225"/>
      <c r="OUM1436" s="1225"/>
      <c r="OUN1436" s="1225"/>
      <c r="OUO1436" s="1225"/>
      <c r="OUP1436" s="1225"/>
      <c r="OUQ1436" s="1225"/>
      <c r="OUR1436" s="1225"/>
      <c r="OUS1436" s="1225"/>
      <c r="OUT1436" s="1225"/>
      <c r="OUU1436" s="1225"/>
      <c r="OUV1436" s="1225"/>
      <c r="OUW1436" s="1225"/>
      <c r="OUX1436" s="1225"/>
      <c r="OUY1436" s="1225"/>
      <c r="OUZ1436" s="1225"/>
      <c r="OVA1436" s="1225"/>
      <c r="OVB1436" s="1225"/>
      <c r="OVC1436" s="1225"/>
      <c r="OVD1436" s="1225"/>
      <c r="OVE1436" s="1225"/>
      <c r="OVF1436" s="1225"/>
      <c r="OVG1436" s="1225"/>
      <c r="OVH1436" s="1225"/>
      <c r="OVI1436" s="1225"/>
      <c r="OVJ1436" s="1225"/>
      <c r="OVK1436" s="1225"/>
      <c r="OVL1436" s="1225"/>
      <c r="OVM1436" s="1225"/>
      <c r="OVN1436" s="1225"/>
      <c r="OVO1436" s="1225"/>
      <c r="OVP1436" s="1225"/>
      <c r="OVQ1436" s="1225"/>
      <c r="OVR1436" s="1225"/>
      <c r="OVS1436" s="1225"/>
      <c r="OVT1436" s="1225"/>
      <c r="OVU1436" s="1225"/>
      <c r="OVV1436" s="1225"/>
      <c r="OVW1436" s="1225"/>
      <c r="OVX1436" s="1225"/>
      <c r="OVY1436" s="1225"/>
      <c r="OVZ1436" s="1225"/>
      <c r="OWA1436" s="1225"/>
      <c r="OWB1436" s="1225"/>
      <c r="OWC1436" s="1225"/>
      <c r="OWD1436" s="1225"/>
      <c r="OWE1436" s="1225"/>
      <c r="OWF1436" s="1225"/>
      <c r="OWG1436" s="1225"/>
      <c r="OWH1436" s="1225"/>
      <c r="OWI1436" s="1225"/>
      <c r="OWJ1436" s="1225"/>
      <c r="OWK1436" s="1225"/>
      <c r="OWL1436" s="1225"/>
      <c r="OWM1436" s="1225"/>
      <c r="OWN1436" s="1225"/>
      <c r="OWO1436" s="1225"/>
      <c r="OWP1436" s="1225"/>
      <c r="OWQ1436" s="1225"/>
      <c r="OWR1436" s="1225"/>
      <c r="OWS1436" s="1225"/>
      <c r="OWT1436" s="1225"/>
      <c r="OWU1436" s="1225"/>
      <c r="OWV1436" s="1225"/>
      <c r="OWW1436" s="1225"/>
      <c r="OWX1436" s="1225"/>
      <c r="OWY1436" s="1225"/>
      <c r="OWZ1436" s="1225"/>
      <c r="OXA1436" s="1225"/>
      <c r="OXB1436" s="1225"/>
      <c r="OXC1436" s="1225"/>
      <c r="OXD1436" s="1225"/>
      <c r="OXE1436" s="1225"/>
      <c r="OXF1436" s="1225"/>
      <c r="OXG1436" s="1225"/>
      <c r="OXH1436" s="1225"/>
      <c r="OXI1436" s="1225"/>
      <c r="OXJ1436" s="1225"/>
      <c r="OXK1436" s="1225"/>
      <c r="OXL1436" s="1225"/>
      <c r="OXM1436" s="1225"/>
      <c r="OXN1436" s="1225"/>
      <c r="OXO1436" s="1225"/>
      <c r="OXP1436" s="1225"/>
      <c r="OXQ1436" s="1225"/>
      <c r="OXR1436" s="1225"/>
      <c r="OXS1436" s="1225"/>
      <c r="OXT1436" s="1225"/>
      <c r="OXU1436" s="1225"/>
      <c r="OXV1436" s="1225"/>
      <c r="OXW1436" s="1225"/>
      <c r="OXX1436" s="1225"/>
      <c r="OXY1436" s="1225"/>
      <c r="OXZ1436" s="1225"/>
      <c r="OYA1436" s="1225"/>
      <c r="OYB1436" s="1225"/>
      <c r="OYC1436" s="1225"/>
      <c r="OYD1436" s="1225"/>
      <c r="OYE1436" s="1225"/>
      <c r="OYF1436" s="1225"/>
      <c r="OYG1436" s="1225"/>
      <c r="OYH1436" s="1225"/>
      <c r="OYI1436" s="1225"/>
      <c r="OYJ1436" s="1225"/>
      <c r="OYK1436" s="1225"/>
      <c r="OYL1436" s="1225"/>
      <c r="OYM1436" s="1225"/>
      <c r="OYN1436" s="1225"/>
      <c r="OYO1436" s="1225"/>
      <c r="OYP1436" s="1225"/>
      <c r="OYQ1436" s="1225"/>
      <c r="OYR1436" s="1225"/>
      <c r="OYS1436" s="1225"/>
      <c r="OYT1436" s="1225"/>
      <c r="OYU1436" s="1225"/>
      <c r="OYV1436" s="1225"/>
      <c r="OYW1436" s="1225"/>
      <c r="OYX1436" s="1225"/>
      <c r="OYY1436" s="1225"/>
      <c r="OYZ1436" s="1225"/>
      <c r="OZA1436" s="1225"/>
      <c r="OZB1436" s="1225"/>
      <c r="OZC1436" s="1225"/>
      <c r="OZD1436" s="1225"/>
      <c r="OZE1436" s="1225"/>
      <c r="OZF1436" s="1225"/>
      <c r="OZG1436" s="1225"/>
      <c r="OZH1436" s="1225"/>
      <c r="OZI1436" s="1225"/>
      <c r="OZJ1436" s="1225"/>
      <c r="OZK1436" s="1225"/>
      <c r="OZL1436" s="1225"/>
      <c r="OZM1436" s="1225"/>
      <c r="OZN1436" s="1225"/>
      <c r="OZO1436" s="1225"/>
      <c r="OZP1436" s="1225"/>
      <c r="OZQ1436" s="1225"/>
      <c r="OZR1436" s="1225"/>
      <c r="OZS1436" s="1225"/>
      <c r="OZT1436" s="1225"/>
      <c r="OZU1436" s="1225"/>
      <c r="OZV1436" s="1225"/>
      <c r="OZW1436" s="1225"/>
      <c r="OZX1436" s="1225"/>
      <c r="OZY1436" s="1225"/>
      <c r="OZZ1436" s="1225"/>
      <c r="PAA1436" s="1225"/>
      <c r="PAB1436" s="1225"/>
      <c r="PAC1436" s="1225"/>
      <c r="PAD1436" s="1225"/>
      <c r="PAE1436" s="1225"/>
      <c r="PAF1436" s="1225"/>
      <c r="PAG1436" s="1225"/>
      <c r="PAH1436" s="1225"/>
      <c r="PAI1436" s="1225"/>
      <c r="PAJ1436" s="1225"/>
      <c r="PAK1436" s="1225"/>
      <c r="PAL1436" s="1225"/>
      <c r="PAM1436" s="1225"/>
      <c r="PAN1436" s="1225"/>
      <c r="PAO1436" s="1225"/>
      <c r="PAP1436" s="1225"/>
      <c r="PAQ1436" s="1225"/>
      <c r="PAR1436" s="1225"/>
      <c r="PAS1436" s="1225"/>
      <c r="PAT1436" s="1225"/>
      <c r="PAU1436" s="1225"/>
      <c r="PAV1436" s="1225"/>
      <c r="PAW1436" s="1225"/>
      <c r="PAX1436" s="1225"/>
      <c r="PAY1436" s="1225"/>
      <c r="PAZ1436" s="1225"/>
      <c r="PBA1436" s="1225"/>
      <c r="PBB1436" s="1225"/>
      <c r="PBC1436" s="1225"/>
      <c r="PBD1436" s="1225"/>
      <c r="PBE1436" s="1225"/>
      <c r="PBF1436" s="1225"/>
      <c r="PBG1436" s="1225"/>
      <c r="PBH1436" s="1225"/>
      <c r="PBI1436" s="1225"/>
      <c r="PBJ1436" s="1225"/>
      <c r="PBK1436" s="1225"/>
      <c r="PBL1436" s="1225"/>
      <c r="PBM1436" s="1225"/>
      <c r="PBN1436" s="1225"/>
      <c r="PBO1436" s="1225"/>
      <c r="PBP1436" s="1225"/>
      <c r="PBQ1436" s="1225"/>
      <c r="PBR1436" s="1225"/>
      <c r="PBS1436" s="1225"/>
      <c r="PBT1436" s="1225"/>
      <c r="PBU1436" s="1225"/>
      <c r="PBV1436" s="1225"/>
      <c r="PBW1436" s="1225"/>
      <c r="PBX1436" s="1225"/>
      <c r="PBY1436" s="1225"/>
      <c r="PBZ1436" s="1225"/>
      <c r="PCA1436" s="1225"/>
      <c r="PCB1436" s="1225"/>
      <c r="PCC1436" s="1225"/>
      <c r="PCD1436" s="1225"/>
      <c r="PCE1436" s="1225"/>
      <c r="PCF1436" s="1225"/>
      <c r="PCG1436" s="1225"/>
      <c r="PCH1436" s="1225"/>
      <c r="PCI1436" s="1225"/>
      <c r="PCJ1436" s="1225"/>
      <c r="PCK1436" s="1225"/>
      <c r="PCL1436" s="1225"/>
      <c r="PCM1436" s="1225"/>
      <c r="PCN1436" s="1225"/>
      <c r="PCO1436" s="1225"/>
      <c r="PCP1436" s="1225"/>
      <c r="PCQ1436" s="1225"/>
      <c r="PCR1436" s="1225"/>
      <c r="PCS1436" s="1225"/>
      <c r="PCT1436" s="1225"/>
      <c r="PCU1436" s="1225"/>
      <c r="PCV1436" s="1225"/>
      <c r="PCW1436" s="1225"/>
      <c r="PCX1436" s="1225"/>
      <c r="PCY1436" s="1225"/>
      <c r="PCZ1436" s="1225"/>
      <c r="PDA1436" s="1225"/>
      <c r="PDB1436" s="1225"/>
      <c r="PDC1436" s="1225"/>
      <c r="PDD1436" s="1225"/>
      <c r="PDE1436" s="1225"/>
      <c r="PDF1436" s="1225"/>
      <c r="PDG1436" s="1225"/>
      <c r="PDH1436" s="1225"/>
      <c r="PDI1436" s="1225"/>
      <c r="PDJ1436" s="1225"/>
      <c r="PDK1436" s="1225"/>
      <c r="PDL1436" s="1225"/>
      <c r="PDM1436" s="1225"/>
      <c r="PDN1436" s="1225"/>
      <c r="PDO1436" s="1225"/>
      <c r="PDP1436" s="1225"/>
      <c r="PDQ1436" s="1225"/>
      <c r="PDR1436" s="1225"/>
      <c r="PDS1436" s="1225"/>
      <c r="PDT1436" s="1225"/>
      <c r="PDU1436" s="1225"/>
      <c r="PDV1436" s="1225"/>
      <c r="PDW1436" s="1225"/>
      <c r="PDX1436" s="1225"/>
      <c r="PDY1436" s="1225"/>
      <c r="PDZ1436" s="1225"/>
      <c r="PEA1436" s="1225"/>
      <c r="PEB1436" s="1225"/>
      <c r="PEC1436" s="1225"/>
      <c r="PED1436" s="1225"/>
      <c r="PEE1436" s="1225"/>
      <c r="PEF1436" s="1225"/>
      <c r="PEG1436" s="1225"/>
      <c r="PEH1436" s="1225"/>
      <c r="PEI1436" s="1225"/>
      <c r="PEJ1436" s="1225"/>
      <c r="PEK1436" s="1225"/>
      <c r="PEL1436" s="1225"/>
      <c r="PEM1436" s="1225"/>
      <c r="PEN1436" s="1225"/>
      <c r="PEO1436" s="1225"/>
      <c r="PEP1436" s="1225"/>
      <c r="PEQ1436" s="1225"/>
      <c r="PER1436" s="1225"/>
      <c r="PES1436" s="1225"/>
      <c r="PET1436" s="1225"/>
      <c r="PEU1436" s="1225"/>
      <c r="PEV1436" s="1225"/>
      <c r="PEW1436" s="1225"/>
      <c r="PEX1436" s="1225"/>
      <c r="PEY1436" s="1225"/>
      <c r="PEZ1436" s="1225"/>
      <c r="PFA1436" s="1225"/>
      <c r="PFB1436" s="1225"/>
      <c r="PFC1436" s="1225"/>
      <c r="PFD1436" s="1225"/>
      <c r="PFE1436" s="1225"/>
      <c r="PFF1436" s="1225"/>
      <c r="PFG1436" s="1225"/>
      <c r="PFH1436" s="1225"/>
      <c r="PFI1436" s="1225"/>
      <c r="PFJ1436" s="1225"/>
      <c r="PFK1436" s="1225"/>
      <c r="PFL1436" s="1225"/>
      <c r="PFM1436" s="1225"/>
      <c r="PFN1436" s="1225"/>
      <c r="PFO1436" s="1225"/>
      <c r="PFP1436" s="1225"/>
      <c r="PFQ1436" s="1225"/>
      <c r="PFR1436" s="1225"/>
      <c r="PFS1436" s="1225"/>
      <c r="PFT1436" s="1225"/>
      <c r="PFU1436" s="1225"/>
      <c r="PFV1436" s="1225"/>
      <c r="PFW1436" s="1225"/>
      <c r="PFX1436" s="1225"/>
      <c r="PFY1436" s="1225"/>
      <c r="PFZ1436" s="1225"/>
      <c r="PGA1436" s="1225"/>
      <c r="PGB1436" s="1225"/>
      <c r="PGC1436" s="1225"/>
      <c r="PGD1436" s="1225"/>
      <c r="PGE1436" s="1225"/>
      <c r="PGF1436" s="1225"/>
      <c r="PGG1436" s="1225"/>
      <c r="PGH1436" s="1225"/>
      <c r="PGI1436" s="1225"/>
      <c r="PGJ1436" s="1225"/>
      <c r="PGK1436" s="1225"/>
      <c r="PGL1436" s="1225"/>
      <c r="PGM1436" s="1225"/>
      <c r="PGN1436" s="1225"/>
      <c r="PGO1436" s="1225"/>
      <c r="PGP1436" s="1225"/>
      <c r="PGQ1436" s="1225"/>
      <c r="PGR1436" s="1225"/>
      <c r="PGS1436" s="1225"/>
      <c r="PGT1436" s="1225"/>
      <c r="PGU1436" s="1225"/>
      <c r="PGV1436" s="1225"/>
      <c r="PGW1436" s="1225"/>
      <c r="PGX1436" s="1225"/>
      <c r="PGY1436" s="1225"/>
      <c r="PGZ1436" s="1225"/>
      <c r="PHA1436" s="1225"/>
      <c r="PHB1436" s="1225"/>
      <c r="PHC1436" s="1225"/>
      <c r="PHD1436" s="1225"/>
      <c r="PHE1436" s="1225"/>
      <c r="PHF1436" s="1225"/>
      <c r="PHG1436" s="1225"/>
      <c r="PHH1436" s="1225"/>
      <c r="PHI1436" s="1225"/>
      <c r="PHJ1436" s="1225"/>
      <c r="PHK1436" s="1225"/>
      <c r="PHL1436" s="1225"/>
      <c r="PHM1436" s="1225"/>
      <c r="PHN1436" s="1225"/>
      <c r="PHO1436" s="1225"/>
      <c r="PHP1436" s="1225"/>
      <c r="PHQ1436" s="1225"/>
      <c r="PHR1436" s="1225"/>
      <c r="PHS1436" s="1225"/>
      <c r="PHT1436" s="1225"/>
      <c r="PHU1436" s="1225"/>
      <c r="PHV1436" s="1225"/>
      <c r="PHW1436" s="1225"/>
      <c r="PHX1436" s="1225"/>
      <c r="PHY1436" s="1225"/>
      <c r="PHZ1436" s="1225"/>
      <c r="PIA1436" s="1225"/>
      <c r="PIB1436" s="1225"/>
      <c r="PIC1436" s="1225"/>
      <c r="PID1436" s="1225"/>
      <c r="PIE1436" s="1225"/>
      <c r="PIF1436" s="1225"/>
      <c r="PIG1436" s="1225"/>
      <c r="PIH1436" s="1225"/>
      <c r="PII1436" s="1225"/>
      <c r="PIJ1436" s="1225"/>
      <c r="PIK1436" s="1225"/>
      <c r="PIL1436" s="1225"/>
      <c r="PIM1436" s="1225"/>
      <c r="PIN1436" s="1225"/>
      <c r="PIO1436" s="1225"/>
      <c r="PIP1436" s="1225"/>
      <c r="PIQ1436" s="1225"/>
      <c r="PIR1436" s="1225"/>
      <c r="PIS1436" s="1225"/>
      <c r="PIT1436" s="1225"/>
      <c r="PIU1436" s="1225"/>
      <c r="PIV1436" s="1225"/>
      <c r="PIW1436" s="1225"/>
      <c r="PIX1436" s="1225"/>
      <c r="PIY1436" s="1225"/>
      <c r="PIZ1436" s="1225"/>
      <c r="PJA1436" s="1225"/>
      <c r="PJB1436" s="1225"/>
      <c r="PJC1436" s="1225"/>
      <c r="PJD1436" s="1225"/>
      <c r="PJE1436" s="1225"/>
      <c r="PJF1436" s="1225"/>
      <c r="PJG1436" s="1225"/>
      <c r="PJH1436" s="1225"/>
      <c r="PJI1436" s="1225"/>
      <c r="PJJ1436" s="1225"/>
      <c r="PJK1436" s="1225"/>
      <c r="PJL1436" s="1225"/>
      <c r="PJM1436" s="1225"/>
      <c r="PJN1436" s="1225"/>
      <c r="PJO1436" s="1225"/>
      <c r="PJP1436" s="1225"/>
      <c r="PJQ1436" s="1225"/>
      <c r="PJR1436" s="1225"/>
      <c r="PJS1436" s="1225"/>
      <c r="PJT1436" s="1225"/>
      <c r="PJU1436" s="1225"/>
      <c r="PJV1436" s="1225"/>
      <c r="PJW1436" s="1225"/>
      <c r="PJX1436" s="1225"/>
      <c r="PJY1436" s="1225"/>
      <c r="PJZ1436" s="1225"/>
      <c r="PKA1436" s="1225"/>
      <c r="PKB1436" s="1225"/>
      <c r="PKC1436" s="1225"/>
      <c r="PKD1436" s="1225"/>
      <c r="PKE1436" s="1225"/>
      <c r="PKF1436" s="1225"/>
      <c r="PKG1436" s="1225"/>
      <c r="PKH1436" s="1225"/>
      <c r="PKI1436" s="1225"/>
      <c r="PKJ1436" s="1225"/>
      <c r="PKK1436" s="1225"/>
      <c r="PKL1436" s="1225"/>
      <c r="PKM1436" s="1225"/>
      <c r="PKN1436" s="1225"/>
      <c r="PKO1436" s="1225"/>
      <c r="PKP1436" s="1225"/>
      <c r="PKQ1436" s="1225"/>
      <c r="PKR1436" s="1225"/>
      <c r="PKS1436" s="1225"/>
      <c r="PKT1436" s="1225"/>
      <c r="PKU1436" s="1225"/>
      <c r="PKV1436" s="1225"/>
      <c r="PKW1436" s="1225"/>
      <c r="PKX1436" s="1225"/>
      <c r="PKY1436" s="1225"/>
      <c r="PKZ1436" s="1225"/>
      <c r="PLA1436" s="1225"/>
      <c r="PLB1436" s="1225"/>
      <c r="PLC1436" s="1225"/>
      <c r="PLD1436" s="1225"/>
      <c r="PLE1436" s="1225"/>
      <c r="PLF1436" s="1225"/>
      <c r="PLG1436" s="1225"/>
      <c r="PLH1436" s="1225"/>
      <c r="PLI1436" s="1225"/>
      <c r="PLJ1436" s="1225"/>
      <c r="PLK1436" s="1225"/>
      <c r="PLL1436" s="1225"/>
      <c r="PLM1436" s="1225"/>
      <c r="PLN1436" s="1225"/>
      <c r="PLO1436" s="1225"/>
      <c r="PLP1436" s="1225"/>
      <c r="PLQ1436" s="1225"/>
      <c r="PLR1436" s="1225"/>
      <c r="PLS1436" s="1225"/>
      <c r="PLT1436" s="1225"/>
      <c r="PLU1436" s="1225"/>
      <c r="PLV1436" s="1225"/>
      <c r="PLW1436" s="1225"/>
      <c r="PLX1436" s="1225"/>
      <c r="PLY1436" s="1225"/>
      <c r="PLZ1436" s="1225"/>
      <c r="PMA1436" s="1225"/>
      <c r="PMB1436" s="1225"/>
      <c r="PMC1436" s="1225"/>
      <c r="PMD1436" s="1225"/>
      <c r="PME1436" s="1225"/>
      <c r="PMF1436" s="1225"/>
      <c r="PMG1436" s="1225"/>
      <c r="PMH1436" s="1225"/>
      <c r="PMI1436" s="1225"/>
      <c r="PMJ1436" s="1225"/>
      <c r="PMK1436" s="1225"/>
      <c r="PML1436" s="1225"/>
      <c r="PMM1436" s="1225"/>
      <c r="PMN1436" s="1225"/>
      <c r="PMO1436" s="1225"/>
      <c r="PMP1436" s="1225"/>
      <c r="PMQ1436" s="1225"/>
      <c r="PMR1436" s="1225"/>
      <c r="PMS1436" s="1225"/>
      <c r="PMT1436" s="1225"/>
      <c r="PMU1436" s="1225"/>
      <c r="PMV1436" s="1225"/>
      <c r="PMW1436" s="1225"/>
      <c r="PMX1436" s="1225"/>
      <c r="PMY1436" s="1225"/>
      <c r="PMZ1436" s="1225"/>
      <c r="PNA1436" s="1225"/>
      <c r="PNB1436" s="1225"/>
      <c r="PNC1436" s="1225"/>
      <c r="PND1436" s="1225"/>
      <c r="PNE1436" s="1225"/>
      <c r="PNF1436" s="1225"/>
      <c r="PNG1436" s="1225"/>
      <c r="PNH1436" s="1225"/>
      <c r="PNI1436" s="1225"/>
      <c r="PNJ1436" s="1225"/>
      <c r="PNK1436" s="1225"/>
      <c r="PNL1436" s="1225"/>
      <c r="PNM1436" s="1225"/>
      <c r="PNN1436" s="1225"/>
      <c r="PNO1436" s="1225"/>
      <c r="PNP1436" s="1225"/>
      <c r="PNQ1436" s="1225"/>
      <c r="PNR1436" s="1225"/>
      <c r="PNS1436" s="1225"/>
      <c r="PNT1436" s="1225"/>
      <c r="PNU1436" s="1225"/>
      <c r="PNV1436" s="1225"/>
      <c r="PNW1436" s="1225"/>
      <c r="PNX1436" s="1225"/>
      <c r="PNY1436" s="1225"/>
      <c r="PNZ1436" s="1225"/>
      <c r="POA1436" s="1225"/>
      <c r="POB1436" s="1225"/>
      <c r="POC1436" s="1225"/>
      <c r="POD1436" s="1225"/>
      <c r="POE1436" s="1225"/>
      <c r="POF1436" s="1225"/>
      <c r="POG1436" s="1225"/>
      <c r="POH1436" s="1225"/>
      <c r="POI1436" s="1225"/>
      <c r="POJ1436" s="1225"/>
      <c r="POK1436" s="1225"/>
      <c r="POL1436" s="1225"/>
      <c r="POM1436" s="1225"/>
      <c r="PON1436" s="1225"/>
      <c r="POO1436" s="1225"/>
      <c r="POP1436" s="1225"/>
      <c r="POQ1436" s="1225"/>
      <c r="POR1436" s="1225"/>
      <c r="POS1436" s="1225"/>
      <c r="POT1436" s="1225"/>
      <c r="POU1436" s="1225"/>
      <c r="POV1436" s="1225"/>
      <c r="POW1436" s="1225"/>
      <c r="POX1436" s="1225"/>
      <c r="POY1436" s="1225"/>
      <c r="POZ1436" s="1225"/>
      <c r="PPA1436" s="1225"/>
      <c r="PPB1436" s="1225"/>
      <c r="PPC1436" s="1225"/>
      <c r="PPD1436" s="1225"/>
      <c r="PPE1436" s="1225"/>
      <c r="PPF1436" s="1225"/>
      <c r="PPG1436" s="1225"/>
      <c r="PPH1436" s="1225"/>
      <c r="PPI1436" s="1225"/>
      <c r="PPJ1436" s="1225"/>
      <c r="PPK1436" s="1225"/>
      <c r="PPL1436" s="1225"/>
      <c r="PPM1436" s="1225"/>
      <c r="PPN1436" s="1225"/>
      <c r="PPO1436" s="1225"/>
      <c r="PPP1436" s="1225"/>
      <c r="PPQ1436" s="1225"/>
      <c r="PPR1436" s="1225"/>
      <c r="PPS1436" s="1225"/>
      <c r="PPT1436" s="1225"/>
      <c r="PPU1436" s="1225"/>
      <c r="PPV1436" s="1225"/>
      <c r="PPW1436" s="1225"/>
      <c r="PPX1436" s="1225"/>
      <c r="PPY1436" s="1225"/>
      <c r="PPZ1436" s="1225"/>
      <c r="PQA1436" s="1225"/>
      <c r="PQB1436" s="1225"/>
      <c r="PQC1436" s="1225"/>
      <c r="PQD1436" s="1225"/>
      <c r="PQE1436" s="1225"/>
      <c r="PQF1436" s="1225"/>
      <c r="PQG1436" s="1225"/>
      <c r="PQH1436" s="1225"/>
      <c r="PQI1436" s="1225"/>
      <c r="PQJ1436" s="1225"/>
      <c r="PQK1436" s="1225"/>
      <c r="PQL1436" s="1225"/>
      <c r="PQM1436" s="1225"/>
      <c r="PQN1436" s="1225"/>
      <c r="PQO1436" s="1225"/>
      <c r="PQP1436" s="1225"/>
      <c r="PQQ1436" s="1225"/>
      <c r="PQR1436" s="1225"/>
      <c r="PQS1436" s="1225"/>
      <c r="PQT1436" s="1225"/>
      <c r="PQU1436" s="1225"/>
      <c r="PQV1436" s="1225"/>
      <c r="PQW1436" s="1225"/>
      <c r="PQX1436" s="1225"/>
      <c r="PQY1436" s="1225"/>
      <c r="PQZ1436" s="1225"/>
      <c r="PRA1436" s="1225"/>
      <c r="PRB1436" s="1225"/>
      <c r="PRC1436" s="1225"/>
      <c r="PRD1436" s="1225"/>
      <c r="PRE1436" s="1225"/>
      <c r="PRF1436" s="1225"/>
      <c r="PRG1436" s="1225"/>
      <c r="PRH1436" s="1225"/>
      <c r="PRI1436" s="1225"/>
      <c r="PRJ1436" s="1225"/>
      <c r="PRK1436" s="1225"/>
      <c r="PRL1436" s="1225"/>
      <c r="PRM1436" s="1225"/>
      <c r="PRN1436" s="1225"/>
      <c r="PRO1436" s="1225"/>
      <c r="PRP1436" s="1225"/>
      <c r="PRQ1436" s="1225"/>
      <c r="PRR1436" s="1225"/>
      <c r="PRS1436" s="1225"/>
      <c r="PRT1436" s="1225"/>
      <c r="PRU1436" s="1225"/>
      <c r="PRV1436" s="1225"/>
      <c r="PRW1436" s="1225"/>
      <c r="PRX1436" s="1225"/>
      <c r="PRY1436" s="1225"/>
      <c r="PRZ1436" s="1225"/>
      <c r="PSA1436" s="1225"/>
      <c r="PSB1436" s="1225"/>
      <c r="PSC1436" s="1225"/>
      <c r="PSD1436" s="1225"/>
      <c r="PSE1436" s="1225"/>
      <c r="PSF1436" s="1225"/>
      <c r="PSG1436" s="1225"/>
      <c r="PSH1436" s="1225"/>
      <c r="PSI1436" s="1225"/>
      <c r="PSJ1436" s="1225"/>
      <c r="PSK1436" s="1225"/>
      <c r="PSL1436" s="1225"/>
      <c r="PSM1436" s="1225"/>
      <c r="PSN1436" s="1225"/>
      <c r="PSO1436" s="1225"/>
      <c r="PSP1436" s="1225"/>
      <c r="PSQ1436" s="1225"/>
      <c r="PSR1436" s="1225"/>
      <c r="PSS1436" s="1225"/>
      <c r="PST1436" s="1225"/>
      <c r="PSU1436" s="1225"/>
      <c r="PSV1436" s="1225"/>
      <c r="PSW1436" s="1225"/>
      <c r="PSX1436" s="1225"/>
      <c r="PSY1436" s="1225"/>
      <c r="PSZ1436" s="1225"/>
      <c r="PTA1436" s="1225"/>
      <c r="PTB1436" s="1225"/>
      <c r="PTC1436" s="1225"/>
      <c r="PTD1436" s="1225"/>
      <c r="PTE1436" s="1225"/>
      <c r="PTF1436" s="1225"/>
      <c r="PTG1436" s="1225"/>
      <c r="PTH1436" s="1225"/>
      <c r="PTI1436" s="1225"/>
      <c r="PTJ1436" s="1225"/>
      <c r="PTK1436" s="1225"/>
      <c r="PTL1436" s="1225"/>
      <c r="PTM1436" s="1225"/>
      <c r="PTN1436" s="1225"/>
      <c r="PTO1436" s="1225"/>
      <c r="PTP1436" s="1225"/>
      <c r="PTQ1436" s="1225"/>
      <c r="PTR1436" s="1225"/>
      <c r="PTS1436" s="1225"/>
      <c r="PTT1436" s="1225"/>
      <c r="PTU1436" s="1225"/>
      <c r="PTV1436" s="1225"/>
      <c r="PTW1436" s="1225"/>
      <c r="PTX1436" s="1225"/>
      <c r="PTY1436" s="1225"/>
      <c r="PTZ1436" s="1225"/>
      <c r="PUA1436" s="1225"/>
      <c r="PUB1436" s="1225"/>
      <c r="PUC1436" s="1225"/>
      <c r="PUD1436" s="1225"/>
      <c r="PUE1436" s="1225"/>
      <c r="PUF1436" s="1225"/>
      <c r="PUG1436" s="1225"/>
      <c r="PUH1436" s="1225"/>
      <c r="PUI1436" s="1225"/>
      <c r="PUJ1436" s="1225"/>
      <c r="PUK1436" s="1225"/>
      <c r="PUL1436" s="1225"/>
      <c r="PUM1436" s="1225"/>
      <c r="PUN1436" s="1225"/>
      <c r="PUO1436" s="1225"/>
      <c r="PUP1436" s="1225"/>
      <c r="PUQ1436" s="1225"/>
      <c r="PUR1436" s="1225"/>
      <c r="PUS1436" s="1225"/>
      <c r="PUT1436" s="1225"/>
      <c r="PUU1436" s="1225"/>
      <c r="PUV1436" s="1225"/>
      <c r="PUW1436" s="1225"/>
      <c r="PUX1436" s="1225"/>
      <c r="PUY1436" s="1225"/>
      <c r="PUZ1436" s="1225"/>
      <c r="PVA1436" s="1225"/>
      <c r="PVB1436" s="1225"/>
      <c r="PVC1436" s="1225"/>
      <c r="PVD1436" s="1225"/>
      <c r="PVE1436" s="1225"/>
      <c r="PVF1436" s="1225"/>
      <c r="PVG1436" s="1225"/>
      <c r="PVH1436" s="1225"/>
      <c r="PVI1436" s="1225"/>
      <c r="PVJ1436" s="1225"/>
      <c r="PVK1436" s="1225"/>
      <c r="PVL1436" s="1225"/>
      <c r="PVM1436" s="1225"/>
      <c r="PVN1436" s="1225"/>
      <c r="PVO1436" s="1225"/>
      <c r="PVP1436" s="1225"/>
      <c r="PVQ1436" s="1225"/>
      <c r="PVR1436" s="1225"/>
      <c r="PVS1436" s="1225"/>
      <c r="PVT1436" s="1225"/>
      <c r="PVU1436" s="1225"/>
      <c r="PVV1436" s="1225"/>
      <c r="PVW1436" s="1225"/>
      <c r="PVX1436" s="1225"/>
      <c r="PVY1436" s="1225"/>
      <c r="PVZ1436" s="1225"/>
      <c r="PWA1436" s="1225"/>
      <c r="PWB1436" s="1225"/>
      <c r="PWC1436" s="1225"/>
      <c r="PWD1436" s="1225"/>
      <c r="PWE1436" s="1225"/>
      <c r="PWF1436" s="1225"/>
      <c r="PWG1436" s="1225"/>
      <c r="PWH1436" s="1225"/>
      <c r="PWI1436" s="1225"/>
      <c r="PWJ1436" s="1225"/>
      <c r="PWK1436" s="1225"/>
      <c r="PWL1436" s="1225"/>
      <c r="PWM1436" s="1225"/>
      <c r="PWN1436" s="1225"/>
      <c r="PWO1436" s="1225"/>
      <c r="PWP1436" s="1225"/>
      <c r="PWQ1436" s="1225"/>
      <c r="PWR1436" s="1225"/>
      <c r="PWS1436" s="1225"/>
      <c r="PWT1436" s="1225"/>
      <c r="PWU1436" s="1225"/>
      <c r="PWV1436" s="1225"/>
      <c r="PWW1436" s="1225"/>
      <c r="PWX1436" s="1225"/>
      <c r="PWY1436" s="1225"/>
      <c r="PWZ1436" s="1225"/>
      <c r="PXA1436" s="1225"/>
      <c r="PXB1436" s="1225"/>
      <c r="PXC1436" s="1225"/>
      <c r="PXD1436" s="1225"/>
      <c r="PXE1436" s="1225"/>
      <c r="PXF1436" s="1225"/>
      <c r="PXG1436" s="1225"/>
      <c r="PXH1436" s="1225"/>
      <c r="PXI1436" s="1225"/>
      <c r="PXJ1436" s="1225"/>
      <c r="PXK1436" s="1225"/>
      <c r="PXL1436" s="1225"/>
      <c r="PXM1436" s="1225"/>
      <c r="PXN1436" s="1225"/>
      <c r="PXO1436" s="1225"/>
      <c r="PXP1436" s="1225"/>
      <c r="PXQ1436" s="1225"/>
      <c r="PXR1436" s="1225"/>
      <c r="PXS1436" s="1225"/>
      <c r="PXT1436" s="1225"/>
      <c r="PXU1436" s="1225"/>
      <c r="PXV1436" s="1225"/>
      <c r="PXW1436" s="1225"/>
      <c r="PXX1436" s="1225"/>
      <c r="PXY1436" s="1225"/>
      <c r="PXZ1436" s="1225"/>
      <c r="PYA1436" s="1225"/>
      <c r="PYB1436" s="1225"/>
      <c r="PYC1436" s="1225"/>
      <c r="PYD1436" s="1225"/>
      <c r="PYE1436" s="1225"/>
      <c r="PYF1436" s="1225"/>
      <c r="PYG1436" s="1225"/>
      <c r="PYH1436" s="1225"/>
      <c r="PYI1436" s="1225"/>
      <c r="PYJ1436" s="1225"/>
      <c r="PYK1436" s="1225"/>
      <c r="PYL1436" s="1225"/>
      <c r="PYM1436" s="1225"/>
      <c r="PYN1436" s="1225"/>
      <c r="PYO1436" s="1225"/>
      <c r="PYP1436" s="1225"/>
      <c r="PYQ1436" s="1225"/>
      <c r="PYR1436" s="1225"/>
      <c r="PYS1436" s="1225"/>
      <c r="PYT1436" s="1225"/>
      <c r="PYU1436" s="1225"/>
      <c r="PYV1436" s="1225"/>
      <c r="PYW1436" s="1225"/>
      <c r="PYX1436" s="1225"/>
      <c r="PYY1436" s="1225"/>
      <c r="PYZ1436" s="1225"/>
      <c r="PZA1436" s="1225"/>
      <c r="PZB1436" s="1225"/>
      <c r="PZC1436" s="1225"/>
      <c r="PZD1436" s="1225"/>
      <c r="PZE1436" s="1225"/>
      <c r="PZF1436" s="1225"/>
      <c r="PZG1436" s="1225"/>
      <c r="PZH1436" s="1225"/>
      <c r="PZI1436" s="1225"/>
      <c r="PZJ1436" s="1225"/>
      <c r="PZK1436" s="1225"/>
      <c r="PZL1436" s="1225"/>
      <c r="PZM1436" s="1225"/>
      <c r="PZN1436" s="1225"/>
      <c r="PZO1436" s="1225"/>
      <c r="PZP1436" s="1225"/>
      <c r="PZQ1436" s="1225"/>
      <c r="PZR1436" s="1225"/>
      <c r="PZS1436" s="1225"/>
      <c r="PZT1436" s="1225"/>
      <c r="PZU1436" s="1225"/>
      <c r="PZV1436" s="1225"/>
      <c r="PZW1436" s="1225"/>
      <c r="PZX1436" s="1225"/>
      <c r="PZY1436" s="1225"/>
      <c r="PZZ1436" s="1225"/>
      <c r="QAA1436" s="1225"/>
      <c r="QAB1436" s="1225"/>
      <c r="QAC1436" s="1225"/>
      <c r="QAD1436" s="1225"/>
      <c r="QAE1436" s="1225"/>
      <c r="QAF1436" s="1225"/>
      <c r="QAG1436" s="1225"/>
      <c r="QAH1436" s="1225"/>
      <c r="QAI1436" s="1225"/>
      <c r="QAJ1436" s="1225"/>
      <c r="QAK1436" s="1225"/>
      <c r="QAL1436" s="1225"/>
      <c r="QAM1436" s="1225"/>
      <c r="QAN1436" s="1225"/>
      <c r="QAO1436" s="1225"/>
      <c r="QAP1436" s="1225"/>
      <c r="QAQ1436" s="1225"/>
      <c r="QAR1436" s="1225"/>
      <c r="QAS1436" s="1225"/>
      <c r="QAT1436" s="1225"/>
      <c r="QAU1436" s="1225"/>
      <c r="QAV1436" s="1225"/>
      <c r="QAW1436" s="1225"/>
      <c r="QAX1436" s="1225"/>
      <c r="QAY1436" s="1225"/>
      <c r="QAZ1436" s="1225"/>
      <c r="QBA1436" s="1225"/>
      <c r="QBB1436" s="1225"/>
      <c r="QBC1436" s="1225"/>
      <c r="QBD1436" s="1225"/>
      <c r="QBE1436" s="1225"/>
      <c r="QBF1436" s="1225"/>
      <c r="QBG1436" s="1225"/>
      <c r="QBH1436" s="1225"/>
      <c r="QBI1436" s="1225"/>
      <c r="QBJ1436" s="1225"/>
      <c r="QBK1436" s="1225"/>
      <c r="QBL1436" s="1225"/>
      <c r="QBM1436" s="1225"/>
      <c r="QBN1436" s="1225"/>
      <c r="QBO1436" s="1225"/>
      <c r="QBP1436" s="1225"/>
      <c r="QBQ1436" s="1225"/>
      <c r="QBR1436" s="1225"/>
      <c r="QBS1436" s="1225"/>
      <c r="QBT1436" s="1225"/>
      <c r="QBU1436" s="1225"/>
      <c r="QBV1436" s="1225"/>
      <c r="QBW1436" s="1225"/>
      <c r="QBX1436" s="1225"/>
      <c r="QBY1436" s="1225"/>
      <c r="QBZ1436" s="1225"/>
      <c r="QCA1436" s="1225"/>
      <c r="QCB1436" s="1225"/>
      <c r="QCC1436" s="1225"/>
      <c r="QCD1436" s="1225"/>
      <c r="QCE1436" s="1225"/>
      <c r="QCF1436" s="1225"/>
      <c r="QCG1436" s="1225"/>
      <c r="QCH1436" s="1225"/>
      <c r="QCI1436" s="1225"/>
      <c r="QCJ1436" s="1225"/>
      <c r="QCK1436" s="1225"/>
      <c r="QCL1436" s="1225"/>
      <c r="QCM1436" s="1225"/>
      <c r="QCN1436" s="1225"/>
      <c r="QCO1436" s="1225"/>
      <c r="QCP1436" s="1225"/>
      <c r="QCQ1436" s="1225"/>
      <c r="QCR1436" s="1225"/>
      <c r="QCS1436" s="1225"/>
      <c r="QCT1436" s="1225"/>
      <c r="QCU1436" s="1225"/>
      <c r="QCV1436" s="1225"/>
      <c r="QCW1436" s="1225"/>
      <c r="QCX1436" s="1225"/>
      <c r="QCY1436" s="1225"/>
      <c r="QCZ1436" s="1225"/>
      <c r="QDA1436" s="1225"/>
      <c r="QDB1436" s="1225"/>
      <c r="QDC1436" s="1225"/>
      <c r="QDD1436" s="1225"/>
      <c r="QDE1436" s="1225"/>
      <c r="QDF1436" s="1225"/>
      <c r="QDG1436" s="1225"/>
      <c r="QDH1436" s="1225"/>
      <c r="QDI1436" s="1225"/>
      <c r="QDJ1436" s="1225"/>
      <c r="QDK1436" s="1225"/>
      <c r="QDL1436" s="1225"/>
      <c r="QDM1436" s="1225"/>
      <c r="QDN1436" s="1225"/>
      <c r="QDO1436" s="1225"/>
      <c r="QDP1436" s="1225"/>
      <c r="QDQ1436" s="1225"/>
      <c r="QDR1436" s="1225"/>
      <c r="QDS1436" s="1225"/>
      <c r="QDT1436" s="1225"/>
      <c r="QDU1436" s="1225"/>
      <c r="QDV1436" s="1225"/>
      <c r="QDW1436" s="1225"/>
      <c r="QDX1436" s="1225"/>
      <c r="QDY1436" s="1225"/>
      <c r="QDZ1436" s="1225"/>
      <c r="QEA1436" s="1225"/>
      <c r="QEB1436" s="1225"/>
      <c r="QEC1436" s="1225"/>
      <c r="QED1436" s="1225"/>
      <c r="QEE1436" s="1225"/>
      <c r="QEF1436" s="1225"/>
      <c r="QEG1436" s="1225"/>
      <c r="QEH1436" s="1225"/>
      <c r="QEI1436" s="1225"/>
      <c r="QEJ1436" s="1225"/>
      <c r="QEK1436" s="1225"/>
      <c r="QEL1436" s="1225"/>
      <c r="QEM1436" s="1225"/>
      <c r="QEN1436" s="1225"/>
      <c r="QEO1436" s="1225"/>
      <c r="QEP1436" s="1225"/>
      <c r="QEQ1436" s="1225"/>
      <c r="QER1436" s="1225"/>
      <c r="QES1436" s="1225"/>
      <c r="QET1436" s="1225"/>
      <c r="QEU1436" s="1225"/>
      <c r="QEV1436" s="1225"/>
      <c r="QEW1436" s="1225"/>
      <c r="QEX1436" s="1225"/>
      <c r="QEY1436" s="1225"/>
      <c r="QEZ1436" s="1225"/>
      <c r="QFA1436" s="1225"/>
      <c r="QFB1436" s="1225"/>
      <c r="QFC1436" s="1225"/>
      <c r="QFD1436" s="1225"/>
      <c r="QFE1436" s="1225"/>
      <c r="QFF1436" s="1225"/>
      <c r="QFG1436" s="1225"/>
      <c r="QFH1436" s="1225"/>
      <c r="QFI1436" s="1225"/>
      <c r="QFJ1436" s="1225"/>
      <c r="QFK1436" s="1225"/>
      <c r="QFL1436" s="1225"/>
      <c r="QFM1436" s="1225"/>
      <c r="QFN1436" s="1225"/>
      <c r="QFO1436" s="1225"/>
      <c r="QFP1436" s="1225"/>
      <c r="QFQ1436" s="1225"/>
      <c r="QFR1436" s="1225"/>
      <c r="QFS1436" s="1225"/>
      <c r="QFT1436" s="1225"/>
      <c r="QFU1436" s="1225"/>
      <c r="QFV1436" s="1225"/>
      <c r="QFW1436" s="1225"/>
      <c r="QFX1436" s="1225"/>
      <c r="QFY1436" s="1225"/>
      <c r="QFZ1436" s="1225"/>
      <c r="QGA1436" s="1225"/>
      <c r="QGB1436" s="1225"/>
      <c r="QGC1436" s="1225"/>
      <c r="QGD1436" s="1225"/>
      <c r="QGE1436" s="1225"/>
      <c r="QGF1436" s="1225"/>
      <c r="QGG1436" s="1225"/>
      <c r="QGH1436" s="1225"/>
      <c r="QGI1436" s="1225"/>
      <c r="QGJ1436" s="1225"/>
      <c r="QGK1436" s="1225"/>
      <c r="QGL1436" s="1225"/>
      <c r="QGM1436" s="1225"/>
      <c r="QGN1436" s="1225"/>
      <c r="QGO1436" s="1225"/>
      <c r="QGP1436" s="1225"/>
      <c r="QGQ1436" s="1225"/>
      <c r="QGR1436" s="1225"/>
      <c r="QGS1436" s="1225"/>
      <c r="QGT1436" s="1225"/>
      <c r="QGU1436" s="1225"/>
      <c r="QGV1436" s="1225"/>
      <c r="QGW1436" s="1225"/>
      <c r="QGX1436" s="1225"/>
      <c r="QGY1436" s="1225"/>
      <c r="QGZ1436" s="1225"/>
      <c r="QHA1436" s="1225"/>
      <c r="QHB1436" s="1225"/>
      <c r="QHC1436" s="1225"/>
      <c r="QHD1436" s="1225"/>
      <c r="QHE1436" s="1225"/>
      <c r="QHF1436" s="1225"/>
      <c r="QHG1436" s="1225"/>
      <c r="QHH1436" s="1225"/>
      <c r="QHI1436" s="1225"/>
      <c r="QHJ1436" s="1225"/>
      <c r="QHK1436" s="1225"/>
      <c r="QHL1436" s="1225"/>
      <c r="QHM1436" s="1225"/>
      <c r="QHN1436" s="1225"/>
      <c r="QHO1436" s="1225"/>
      <c r="QHP1436" s="1225"/>
      <c r="QHQ1436" s="1225"/>
      <c r="QHR1436" s="1225"/>
      <c r="QHS1436" s="1225"/>
      <c r="QHT1436" s="1225"/>
      <c r="QHU1436" s="1225"/>
      <c r="QHV1436" s="1225"/>
      <c r="QHW1436" s="1225"/>
      <c r="QHX1436" s="1225"/>
      <c r="QHY1436" s="1225"/>
      <c r="QHZ1436" s="1225"/>
      <c r="QIA1436" s="1225"/>
      <c r="QIB1436" s="1225"/>
      <c r="QIC1436" s="1225"/>
      <c r="QID1436" s="1225"/>
      <c r="QIE1436" s="1225"/>
      <c r="QIF1436" s="1225"/>
      <c r="QIG1436" s="1225"/>
      <c r="QIH1436" s="1225"/>
      <c r="QII1436" s="1225"/>
      <c r="QIJ1436" s="1225"/>
      <c r="QIK1436" s="1225"/>
      <c r="QIL1436" s="1225"/>
      <c r="QIM1436" s="1225"/>
      <c r="QIN1436" s="1225"/>
      <c r="QIO1436" s="1225"/>
      <c r="QIP1436" s="1225"/>
      <c r="QIQ1436" s="1225"/>
      <c r="QIR1436" s="1225"/>
      <c r="QIS1436" s="1225"/>
      <c r="QIT1436" s="1225"/>
      <c r="QIU1436" s="1225"/>
      <c r="QIV1436" s="1225"/>
      <c r="QIW1436" s="1225"/>
      <c r="QIX1436" s="1225"/>
      <c r="QIY1436" s="1225"/>
      <c r="QIZ1436" s="1225"/>
      <c r="QJA1436" s="1225"/>
      <c r="QJB1436" s="1225"/>
      <c r="QJC1436" s="1225"/>
      <c r="QJD1436" s="1225"/>
      <c r="QJE1436" s="1225"/>
      <c r="QJF1436" s="1225"/>
      <c r="QJG1436" s="1225"/>
      <c r="QJH1436" s="1225"/>
      <c r="QJI1436" s="1225"/>
      <c r="QJJ1436" s="1225"/>
      <c r="QJK1436" s="1225"/>
      <c r="QJL1436" s="1225"/>
      <c r="QJM1436" s="1225"/>
      <c r="QJN1436" s="1225"/>
      <c r="QJO1436" s="1225"/>
      <c r="QJP1436" s="1225"/>
      <c r="QJQ1436" s="1225"/>
      <c r="QJR1436" s="1225"/>
      <c r="QJS1436" s="1225"/>
      <c r="QJT1436" s="1225"/>
      <c r="QJU1436" s="1225"/>
      <c r="QJV1436" s="1225"/>
      <c r="QJW1436" s="1225"/>
      <c r="QJX1436" s="1225"/>
      <c r="QJY1436" s="1225"/>
      <c r="QJZ1436" s="1225"/>
      <c r="QKA1436" s="1225"/>
      <c r="QKB1436" s="1225"/>
      <c r="QKC1436" s="1225"/>
      <c r="QKD1436" s="1225"/>
      <c r="QKE1436" s="1225"/>
      <c r="QKF1436" s="1225"/>
      <c r="QKG1436" s="1225"/>
      <c r="QKH1436" s="1225"/>
      <c r="QKI1436" s="1225"/>
      <c r="QKJ1436" s="1225"/>
      <c r="QKK1436" s="1225"/>
      <c r="QKL1436" s="1225"/>
      <c r="QKM1436" s="1225"/>
      <c r="QKN1436" s="1225"/>
      <c r="QKO1436" s="1225"/>
      <c r="QKP1436" s="1225"/>
      <c r="QKQ1436" s="1225"/>
      <c r="QKR1436" s="1225"/>
      <c r="QKS1436" s="1225"/>
      <c r="QKT1436" s="1225"/>
      <c r="QKU1436" s="1225"/>
      <c r="QKV1436" s="1225"/>
      <c r="QKW1436" s="1225"/>
      <c r="QKX1436" s="1225"/>
      <c r="QKY1436" s="1225"/>
      <c r="QKZ1436" s="1225"/>
      <c r="QLA1436" s="1225"/>
      <c r="QLB1436" s="1225"/>
      <c r="QLC1436" s="1225"/>
      <c r="QLD1436" s="1225"/>
      <c r="QLE1436" s="1225"/>
      <c r="QLF1436" s="1225"/>
      <c r="QLG1436" s="1225"/>
      <c r="QLH1436" s="1225"/>
      <c r="QLI1436" s="1225"/>
      <c r="QLJ1436" s="1225"/>
      <c r="QLK1436" s="1225"/>
      <c r="QLL1436" s="1225"/>
      <c r="QLM1436" s="1225"/>
      <c r="QLN1436" s="1225"/>
      <c r="QLO1436" s="1225"/>
      <c r="QLP1436" s="1225"/>
      <c r="QLQ1436" s="1225"/>
      <c r="QLR1436" s="1225"/>
      <c r="QLS1436" s="1225"/>
      <c r="QLT1436" s="1225"/>
      <c r="QLU1436" s="1225"/>
      <c r="QLV1436" s="1225"/>
      <c r="QLW1436" s="1225"/>
      <c r="QLX1436" s="1225"/>
      <c r="QLY1436" s="1225"/>
      <c r="QLZ1436" s="1225"/>
      <c r="QMA1436" s="1225"/>
      <c r="QMB1436" s="1225"/>
      <c r="QMC1436" s="1225"/>
      <c r="QMD1436" s="1225"/>
      <c r="QME1436" s="1225"/>
      <c r="QMF1436" s="1225"/>
      <c r="QMG1436" s="1225"/>
      <c r="QMH1436" s="1225"/>
      <c r="QMI1436" s="1225"/>
      <c r="QMJ1436" s="1225"/>
      <c r="QMK1436" s="1225"/>
      <c r="QML1436" s="1225"/>
      <c r="QMM1436" s="1225"/>
      <c r="QMN1436" s="1225"/>
      <c r="QMO1436" s="1225"/>
      <c r="QMP1436" s="1225"/>
      <c r="QMQ1436" s="1225"/>
      <c r="QMR1436" s="1225"/>
      <c r="QMS1436" s="1225"/>
      <c r="QMT1436" s="1225"/>
      <c r="QMU1436" s="1225"/>
      <c r="QMV1436" s="1225"/>
      <c r="QMW1436" s="1225"/>
      <c r="QMX1436" s="1225"/>
      <c r="QMY1436" s="1225"/>
      <c r="QMZ1436" s="1225"/>
      <c r="QNA1436" s="1225"/>
      <c r="QNB1436" s="1225"/>
      <c r="QNC1436" s="1225"/>
      <c r="QND1436" s="1225"/>
      <c r="QNE1436" s="1225"/>
      <c r="QNF1436" s="1225"/>
      <c r="QNG1436" s="1225"/>
      <c r="QNH1436" s="1225"/>
      <c r="QNI1436" s="1225"/>
      <c r="QNJ1436" s="1225"/>
      <c r="QNK1436" s="1225"/>
      <c r="QNL1436" s="1225"/>
      <c r="QNM1436" s="1225"/>
      <c r="QNN1436" s="1225"/>
      <c r="QNO1436" s="1225"/>
      <c r="QNP1436" s="1225"/>
      <c r="QNQ1436" s="1225"/>
      <c r="QNR1436" s="1225"/>
      <c r="QNS1436" s="1225"/>
      <c r="QNT1436" s="1225"/>
      <c r="QNU1436" s="1225"/>
      <c r="QNV1436" s="1225"/>
      <c r="QNW1436" s="1225"/>
      <c r="QNX1436" s="1225"/>
      <c r="QNY1436" s="1225"/>
      <c r="QNZ1436" s="1225"/>
      <c r="QOA1436" s="1225"/>
      <c r="QOB1436" s="1225"/>
      <c r="QOC1436" s="1225"/>
      <c r="QOD1436" s="1225"/>
      <c r="QOE1436" s="1225"/>
      <c r="QOF1436" s="1225"/>
      <c r="QOG1436" s="1225"/>
      <c r="QOH1436" s="1225"/>
      <c r="QOI1436" s="1225"/>
      <c r="QOJ1436" s="1225"/>
      <c r="QOK1436" s="1225"/>
      <c r="QOL1436" s="1225"/>
      <c r="QOM1436" s="1225"/>
      <c r="QON1436" s="1225"/>
      <c r="QOO1436" s="1225"/>
      <c r="QOP1436" s="1225"/>
      <c r="QOQ1436" s="1225"/>
      <c r="QOR1436" s="1225"/>
      <c r="QOS1436" s="1225"/>
      <c r="QOT1436" s="1225"/>
      <c r="QOU1436" s="1225"/>
      <c r="QOV1436" s="1225"/>
      <c r="QOW1436" s="1225"/>
      <c r="QOX1436" s="1225"/>
      <c r="QOY1436" s="1225"/>
      <c r="QOZ1436" s="1225"/>
      <c r="QPA1436" s="1225"/>
      <c r="QPB1436" s="1225"/>
      <c r="QPC1436" s="1225"/>
      <c r="QPD1436" s="1225"/>
      <c r="QPE1436" s="1225"/>
      <c r="QPF1436" s="1225"/>
      <c r="QPG1436" s="1225"/>
      <c r="QPH1436" s="1225"/>
      <c r="QPI1436" s="1225"/>
      <c r="QPJ1436" s="1225"/>
      <c r="QPK1436" s="1225"/>
      <c r="QPL1436" s="1225"/>
      <c r="QPM1436" s="1225"/>
      <c r="QPN1436" s="1225"/>
      <c r="QPO1436" s="1225"/>
      <c r="QPP1436" s="1225"/>
      <c r="QPQ1436" s="1225"/>
      <c r="QPR1436" s="1225"/>
      <c r="QPS1436" s="1225"/>
      <c r="QPT1436" s="1225"/>
      <c r="QPU1436" s="1225"/>
      <c r="QPV1436" s="1225"/>
      <c r="QPW1436" s="1225"/>
      <c r="QPX1436" s="1225"/>
      <c r="QPY1436" s="1225"/>
      <c r="QPZ1436" s="1225"/>
      <c r="QQA1436" s="1225"/>
      <c r="QQB1436" s="1225"/>
      <c r="QQC1436" s="1225"/>
      <c r="QQD1436" s="1225"/>
      <c r="QQE1436" s="1225"/>
      <c r="QQF1436" s="1225"/>
      <c r="QQG1436" s="1225"/>
      <c r="QQH1436" s="1225"/>
      <c r="QQI1436" s="1225"/>
      <c r="QQJ1436" s="1225"/>
      <c r="QQK1436" s="1225"/>
      <c r="QQL1436" s="1225"/>
      <c r="QQM1436" s="1225"/>
      <c r="QQN1436" s="1225"/>
      <c r="QQO1436" s="1225"/>
      <c r="QQP1436" s="1225"/>
      <c r="QQQ1436" s="1225"/>
      <c r="QQR1436" s="1225"/>
      <c r="QQS1436" s="1225"/>
      <c r="QQT1436" s="1225"/>
      <c r="QQU1436" s="1225"/>
      <c r="QQV1436" s="1225"/>
      <c r="QQW1436" s="1225"/>
      <c r="QQX1436" s="1225"/>
      <c r="QQY1436" s="1225"/>
      <c r="QQZ1436" s="1225"/>
      <c r="QRA1436" s="1225"/>
      <c r="QRB1436" s="1225"/>
      <c r="QRC1436" s="1225"/>
      <c r="QRD1436" s="1225"/>
      <c r="QRE1436" s="1225"/>
      <c r="QRF1436" s="1225"/>
      <c r="QRG1436" s="1225"/>
      <c r="QRH1436" s="1225"/>
      <c r="QRI1436" s="1225"/>
      <c r="QRJ1436" s="1225"/>
      <c r="QRK1436" s="1225"/>
      <c r="QRL1436" s="1225"/>
      <c r="QRM1436" s="1225"/>
      <c r="QRN1436" s="1225"/>
      <c r="QRO1436" s="1225"/>
      <c r="QRP1436" s="1225"/>
      <c r="QRQ1436" s="1225"/>
      <c r="QRR1436" s="1225"/>
      <c r="QRS1436" s="1225"/>
      <c r="QRT1436" s="1225"/>
      <c r="QRU1436" s="1225"/>
      <c r="QRV1436" s="1225"/>
      <c r="QRW1436" s="1225"/>
      <c r="QRX1436" s="1225"/>
      <c r="QRY1436" s="1225"/>
      <c r="QRZ1436" s="1225"/>
      <c r="QSA1436" s="1225"/>
      <c r="QSB1436" s="1225"/>
      <c r="QSC1436" s="1225"/>
      <c r="QSD1436" s="1225"/>
      <c r="QSE1436" s="1225"/>
      <c r="QSF1436" s="1225"/>
      <c r="QSG1436" s="1225"/>
      <c r="QSH1436" s="1225"/>
      <c r="QSI1436" s="1225"/>
      <c r="QSJ1436" s="1225"/>
      <c r="QSK1436" s="1225"/>
      <c r="QSL1436" s="1225"/>
      <c r="QSM1436" s="1225"/>
      <c r="QSN1436" s="1225"/>
      <c r="QSO1436" s="1225"/>
      <c r="QSP1436" s="1225"/>
      <c r="QSQ1436" s="1225"/>
      <c r="QSR1436" s="1225"/>
      <c r="QSS1436" s="1225"/>
      <c r="QST1436" s="1225"/>
      <c r="QSU1436" s="1225"/>
      <c r="QSV1436" s="1225"/>
      <c r="QSW1436" s="1225"/>
      <c r="QSX1436" s="1225"/>
      <c r="QSY1436" s="1225"/>
      <c r="QSZ1436" s="1225"/>
      <c r="QTA1436" s="1225"/>
      <c r="QTB1436" s="1225"/>
      <c r="QTC1436" s="1225"/>
      <c r="QTD1436" s="1225"/>
      <c r="QTE1436" s="1225"/>
      <c r="QTF1436" s="1225"/>
      <c r="QTG1436" s="1225"/>
      <c r="QTH1436" s="1225"/>
      <c r="QTI1436" s="1225"/>
      <c r="QTJ1436" s="1225"/>
      <c r="QTK1436" s="1225"/>
      <c r="QTL1436" s="1225"/>
      <c r="QTM1436" s="1225"/>
      <c r="QTN1436" s="1225"/>
      <c r="QTO1436" s="1225"/>
      <c r="QTP1436" s="1225"/>
      <c r="QTQ1436" s="1225"/>
      <c r="QTR1436" s="1225"/>
      <c r="QTS1436" s="1225"/>
      <c r="QTT1436" s="1225"/>
      <c r="QTU1436" s="1225"/>
      <c r="QTV1436" s="1225"/>
      <c r="QTW1436" s="1225"/>
      <c r="QTX1436" s="1225"/>
      <c r="QTY1436" s="1225"/>
      <c r="QTZ1436" s="1225"/>
      <c r="QUA1436" s="1225"/>
      <c r="QUB1436" s="1225"/>
      <c r="QUC1436" s="1225"/>
      <c r="QUD1436" s="1225"/>
      <c r="QUE1436" s="1225"/>
      <c r="QUF1436" s="1225"/>
      <c r="QUG1436" s="1225"/>
      <c r="QUH1436" s="1225"/>
      <c r="QUI1436" s="1225"/>
      <c r="QUJ1436" s="1225"/>
      <c r="QUK1436" s="1225"/>
      <c r="QUL1436" s="1225"/>
      <c r="QUM1436" s="1225"/>
      <c r="QUN1436" s="1225"/>
      <c r="QUO1436" s="1225"/>
      <c r="QUP1436" s="1225"/>
      <c r="QUQ1436" s="1225"/>
      <c r="QUR1436" s="1225"/>
      <c r="QUS1436" s="1225"/>
      <c r="QUT1436" s="1225"/>
      <c r="QUU1436" s="1225"/>
      <c r="QUV1436" s="1225"/>
      <c r="QUW1436" s="1225"/>
      <c r="QUX1436" s="1225"/>
      <c r="QUY1436" s="1225"/>
      <c r="QUZ1436" s="1225"/>
      <c r="QVA1436" s="1225"/>
      <c r="QVB1436" s="1225"/>
      <c r="QVC1436" s="1225"/>
      <c r="QVD1436" s="1225"/>
      <c r="QVE1436" s="1225"/>
      <c r="QVF1436" s="1225"/>
      <c r="QVG1436" s="1225"/>
      <c r="QVH1436" s="1225"/>
      <c r="QVI1436" s="1225"/>
      <c r="QVJ1436" s="1225"/>
      <c r="QVK1436" s="1225"/>
      <c r="QVL1436" s="1225"/>
      <c r="QVM1436" s="1225"/>
      <c r="QVN1436" s="1225"/>
      <c r="QVO1436" s="1225"/>
      <c r="QVP1436" s="1225"/>
      <c r="QVQ1436" s="1225"/>
      <c r="QVR1436" s="1225"/>
      <c r="QVS1436" s="1225"/>
      <c r="QVT1436" s="1225"/>
      <c r="QVU1436" s="1225"/>
      <c r="QVV1436" s="1225"/>
      <c r="QVW1436" s="1225"/>
      <c r="QVX1436" s="1225"/>
      <c r="QVY1436" s="1225"/>
      <c r="QVZ1436" s="1225"/>
      <c r="QWA1436" s="1225"/>
      <c r="QWB1436" s="1225"/>
      <c r="QWC1436" s="1225"/>
      <c r="QWD1436" s="1225"/>
      <c r="QWE1436" s="1225"/>
      <c r="QWF1436" s="1225"/>
      <c r="QWG1436" s="1225"/>
      <c r="QWH1436" s="1225"/>
      <c r="QWI1436" s="1225"/>
      <c r="QWJ1436" s="1225"/>
      <c r="QWK1436" s="1225"/>
      <c r="QWL1436" s="1225"/>
      <c r="QWM1436" s="1225"/>
      <c r="QWN1436" s="1225"/>
      <c r="QWO1436" s="1225"/>
      <c r="QWP1436" s="1225"/>
      <c r="QWQ1436" s="1225"/>
      <c r="QWR1436" s="1225"/>
      <c r="QWS1436" s="1225"/>
      <c r="QWT1436" s="1225"/>
      <c r="QWU1436" s="1225"/>
      <c r="QWV1436" s="1225"/>
      <c r="QWW1436" s="1225"/>
      <c r="QWX1436" s="1225"/>
      <c r="QWY1436" s="1225"/>
      <c r="QWZ1436" s="1225"/>
      <c r="QXA1436" s="1225"/>
      <c r="QXB1436" s="1225"/>
      <c r="QXC1436" s="1225"/>
      <c r="QXD1436" s="1225"/>
      <c r="QXE1436" s="1225"/>
      <c r="QXF1436" s="1225"/>
      <c r="QXG1436" s="1225"/>
      <c r="QXH1436" s="1225"/>
      <c r="QXI1436" s="1225"/>
      <c r="QXJ1436" s="1225"/>
      <c r="QXK1436" s="1225"/>
      <c r="QXL1436" s="1225"/>
      <c r="QXM1436" s="1225"/>
      <c r="QXN1436" s="1225"/>
      <c r="QXO1436" s="1225"/>
      <c r="QXP1436" s="1225"/>
      <c r="QXQ1436" s="1225"/>
      <c r="QXR1436" s="1225"/>
      <c r="QXS1436" s="1225"/>
      <c r="QXT1436" s="1225"/>
      <c r="QXU1436" s="1225"/>
      <c r="QXV1436" s="1225"/>
      <c r="QXW1436" s="1225"/>
      <c r="QXX1436" s="1225"/>
      <c r="QXY1436" s="1225"/>
      <c r="QXZ1436" s="1225"/>
      <c r="QYA1436" s="1225"/>
      <c r="QYB1436" s="1225"/>
      <c r="QYC1436" s="1225"/>
      <c r="QYD1436" s="1225"/>
      <c r="QYE1436" s="1225"/>
      <c r="QYF1436" s="1225"/>
      <c r="QYG1436" s="1225"/>
      <c r="QYH1436" s="1225"/>
      <c r="QYI1436" s="1225"/>
      <c r="QYJ1436" s="1225"/>
      <c r="QYK1436" s="1225"/>
      <c r="QYL1436" s="1225"/>
      <c r="QYM1436" s="1225"/>
      <c r="QYN1436" s="1225"/>
      <c r="QYO1436" s="1225"/>
      <c r="QYP1436" s="1225"/>
      <c r="QYQ1436" s="1225"/>
      <c r="QYR1436" s="1225"/>
      <c r="QYS1436" s="1225"/>
      <c r="QYT1436" s="1225"/>
      <c r="QYU1436" s="1225"/>
      <c r="QYV1436" s="1225"/>
      <c r="QYW1436" s="1225"/>
      <c r="QYX1436" s="1225"/>
      <c r="QYY1436" s="1225"/>
      <c r="QYZ1436" s="1225"/>
      <c r="QZA1436" s="1225"/>
      <c r="QZB1436" s="1225"/>
      <c r="QZC1436" s="1225"/>
      <c r="QZD1436" s="1225"/>
      <c r="QZE1436" s="1225"/>
      <c r="QZF1436" s="1225"/>
      <c r="QZG1436" s="1225"/>
      <c r="QZH1436" s="1225"/>
      <c r="QZI1436" s="1225"/>
      <c r="QZJ1436" s="1225"/>
      <c r="QZK1436" s="1225"/>
      <c r="QZL1436" s="1225"/>
      <c r="QZM1436" s="1225"/>
      <c r="QZN1436" s="1225"/>
      <c r="QZO1436" s="1225"/>
      <c r="QZP1436" s="1225"/>
      <c r="QZQ1436" s="1225"/>
      <c r="QZR1436" s="1225"/>
      <c r="QZS1436" s="1225"/>
      <c r="QZT1436" s="1225"/>
      <c r="QZU1436" s="1225"/>
      <c r="QZV1436" s="1225"/>
      <c r="QZW1436" s="1225"/>
      <c r="QZX1436" s="1225"/>
      <c r="QZY1436" s="1225"/>
      <c r="QZZ1436" s="1225"/>
      <c r="RAA1436" s="1225"/>
      <c r="RAB1436" s="1225"/>
      <c r="RAC1436" s="1225"/>
      <c r="RAD1436" s="1225"/>
      <c r="RAE1436" s="1225"/>
      <c r="RAF1436" s="1225"/>
      <c r="RAG1436" s="1225"/>
      <c r="RAH1436" s="1225"/>
      <c r="RAI1436" s="1225"/>
      <c r="RAJ1436" s="1225"/>
      <c r="RAK1436" s="1225"/>
      <c r="RAL1436" s="1225"/>
      <c r="RAM1436" s="1225"/>
      <c r="RAN1436" s="1225"/>
      <c r="RAO1436" s="1225"/>
      <c r="RAP1436" s="1225"/>
      <c r="RAQ1436" s="1225"/>
      <c r="RAR1436" s="1225"/>
      <c r="RAS1436" s="1225"/>
      <c r="RAT1436" s="1225"/>
      <c r="RAU1436" s="1225"/>
      <c r="RAV1436" s="1225"/>
      <c r="RAW1436" s="1225"/>
      <c r="RAX1436" s="1225"/>
      <c r="RAY1436" s="1225"/>
      <c r="RAZ1436" s="1225"/>
      <c r="RBA1436" s="1225"/>
      <c r="RBB1436" s="1225"/>
      <c r="RBC1436" s="1225"/>
      <c r="RBD1436" s="1225"/>
      <c r="RBE1436" s="1225"/>
      <c r="RBF1436" s="1225"/>
      <c r="RBG1436" s="1225"/>
      <c r="RBH1436" s="1225"/>
      <c r="RBI1436" s="1225"/>
      <c r="RBJ1436" s="1225"/>
      <c r="RBK1436" s="1225"/>
      <c r="RBL1436" s="1225"/>
      <c r="RBM1436" s="1225"/>
      <c r="RBN1436" s="1225"/>
      <c r="RBO1436" s="1225"/>
      <c r="RBP1436" s="1225"/>
      <c r="RBQ1436" s="1225"/>
      <c r="RBR1436" s="1225"/>
      <c r="RBS1436" s="1225"/>
      <c r="RBT1436" s="1225"/>
      <c r="RBU1436" s="1225"/>
      <c r="RBV1436" s="1225"/>
      <c r="RBW1436" s="1225"/>
      <c r="RBX1436" s="1225"/>
      <c r="RBY1436" s="1225"/>
      <c r="RBZ1436" s="1225"/>
      <c r="RCA1436" s="1225"/>
      <c r="RCB1436" s="1225"/>
      <c r="RCC1436" s="1225"/>
      <c r="RCD1436" s="1225"/>
      <c r="RCE1436" s="1225"/>
      <c r="RCF1436" s="1225"/>
      <c r="RCG1436" s="1225"/>
      <c r="RCH1436" s="1225"/>
      <c r="RCI1436" s="1225"/>
      <c r="RCJ1436" s="1225"/>
      <c r="RCK1436" s="1225"/>
      <c r="RCL1436" s="1225"/>
      <c r="RCM1436" s="1225"/>
      <c r="RCN1436" s="1225"/>
      <c r="RCO1436" s="1225"/>
      <c r="RCP1436" s="1225"/>
      <c r="RCQ1436" s="1225"/>
      <c r="RCR1436" s="1225"/>
      <c r="RCS1436" s="1225"/>
      <c r="RCT1436" s="1225"/>
      <c r="RCU1436" s="1225"/>
      <c r="RCV1436" s="1225"/>
      <c r="RCW1436" s="1225"/>
      <c r="RCX1436" s="1225"/>
      <c r="RCY1436" s="1225"/>
      <c r="RCZ1436" s="1225"/>
      <c r="RDA1436" s="1225"/>
      <c r="RDB1436" s="1225"/>
      <c r="RDC1436" s="1225"/>
      <c r="RDD1436" s="1225"/>
      <c r="RDE1436" s="1225"/>
      <c r="RDF1436" s="1225"/>
      <c r="RDG1436" s="1225"/>
      <c r="RDH1436" s="1225"/>
      <c r="RDI1436" s="1225"/>
      <c r="RDJ1436" s="1225"/>
      <c r="RDK1436" s="1225"/>
      <c r="RDL1436" s="1225"/>
      <c r="RDM1436" s="1225"/>
      <c r="RDN1436" s="1225"/>
      <c r="RDO1436" s="1225"/>
      <c r="RDP1436" s="1225"/>
      <c r="RDQ1436" s="1225"/>
      <c r="RDR1436" s="1225"/>
      <c r="RDS1436" s="1225"/>
      <c r="RDT1436" s="1225"/>
      <c r="RDU1436" s="1225"/>
      <c r="RDV1436" s="1225"/>
      <c r="RDW1436" s="1225"/>
      <c r="RDX1436" s="1225"/>
      <c r="RDY1436" s="1225"/>
      <c r="RDZ1436" s="1225"/>
      <c r="REA1436" s="1225"/>
      <c r="REB1436" s="1225"/>
      <c r="REC1436" s="1225"/>
      <c r="RED1436" s="1225"/>
      <c r="REE1436" s="1225"/>
      <c r="REF1436" s="1225"/>
      <c r="REG1436" s="1225"/>
      <c r="REH1436" s="1225"/>
      <c r="REI1436" s="1225"/>
      <c r="REJ1436" s="1225"/>
      <c r="REK1436" s="1225"/>
      <c r="REL1436" s="1225"/>
      <c r="REM1436" s="1225"/>
      <c r="REN1436" s="1225"/>
      <c r="REO1436" s="1225"/>
      <c r="REP1436" s="1225"/>
      <c r="REQ1436" s="1225"/>
      <c r="RER1436" s="1225"/>
      <c r="RES1436" s="1225"/>
      <c r="RET1436" s="1225"/>
      <c r="REU1436" s="1225"/>
      <c r="REV1436" s="1225"/>
      <c r="REW1436" s="1225"/>
      <c r="REX1436" s="1225"/>
      <c r="REY1436" s="1225"/>
      <c r="REZ1436" s="1225"/>
      <c r="RFA1436" s="1225"/>
      <c r="RFB1436" s="1225"/>
      <c r="RFC1436" s="1225"/>
      <c r="RFD1436" s="1225"/>
      <c r="RFE1436" s="1225"/>
      <c r="RFF1436" s="1225"/>
      <c r="RFG1436" s="1225"/>
      <c r="RFH1436" s="1225"/>
      <c r="RFI1436" s="1225"/>
      <c r="RFJ1436" s="1225"/>
      <c r="RFK1436" s="1225"/>
      <c r="RFL1436" s="1225"/>
      <c r="RFM1436" s="1225"/>
      <c r="RFN1436" s="1225"/>
      <c r="RFO1436" s="1225"/>
      <c r="RFP1436" s="1225"/>
      <c r="RFQ1436" s="1225"/>
      <c r="RFR1436" s="1225"/>
      <c r="RFS1436" s="1225"/>
      <c r="RFT1436" s="1225"/>
      <c r="RFU1436" s="1225"/>
      <c r="RFV1436" s="1225"/>
      <c r="RFW1436" s="1225"/>
      <c r="RFX1436" s="1225"/>
      <c r="RFY1436" s="1225"/>
      <c r="RFZ1436" s="1225"/>
      <c r="RGA1436" s="1225"/>
      <c r="RGB1436" s="1225"/>
      <c r="RGC1436" s="1225"/>
      <c r="RGD1436" s="1225"/>
      <c r="RGE1436" s="1225"/>
      <c r="RGF1436" s="1225"/>
      <c r="RGG1436" s="1225"/>
      <c r="RGH1436" s="1225"/>
      <c r="RGI1436" s="1225"/>
      <c r="RGJ1436" s="1225"/>
      <c r="RGK1436" s="1225"/>
      <c r="RGL1436" s="1225"/>
      <c r="RGM1436" s="1225"/>
      <c r="RGN1436" s="1225"/>
      <c r="RGO1436" s="1225"/>
      <c r="RGP1436" s="1225"/>
      <c r="RGQ1436" s="1225"/>
      <c r="RGR1436" s="1225"/>
      <c r="RGS1436" s="1225"/>
      <c r="RGT1436" s="1225"/>
      <c r="RGU1436" s="1225"/>
      <c r="RGV1436" s="1225"/>
      <c r="RGW1436" s="1225"/>
      <c r="RGX1436" s="1225"/>
      <c r="RGY1436" s="1225"/>
      <c r="RGZ1436" s="1225"/>
      <c r="RHA1436" s="1225"/>
      <c r="RHB1436" s="1225"/>
      <c r="RHC1436" s="1225"/>
      <c r="RHD1436" s="1225"/>
      <c r="RHE1436" s="1225"/>
      <c r="RHF1436" s="1225"/>
      <c r="RHG1436" s="1225"/>
      <c r="RHH1436" s="1225"/>
      <c r="RHI1436" s="1225"/>
      <c r="RHJ1436" s="1225"/>
      <c r="RHK1436" s="1225"/>
      <c r="RHL1436" s="1225"/>
      <c r="RHM1436" s="1225"/>
      <c r="RHN1436" s="1225"/>
      <c r="RHO1436" s="1225"/>
      <c r="RHP1436" s="1225"/>
      <c r="RHQ1436" s="1225"/>
      <c r="RHR1436" s="1225"/>
      <c r="RHS1436" s="1225"/>
      <c r="RHT1436" s="1225"/>
      <c r="RHU1436" s="1225"/>
      <c r="RHV1436" s="1225"/>
      <c r="RHW1436" s="1225"/>
      <c r="RHX1436" s="1225"/>
      <c r="RHY1436" s="1225"/>
      <c r="RHZ1436" s="1225"/>
      <c r="RIA1436" s="1225"/>
      <c r="RIB1436" s="1225"/>
      <c r="RIC1436" s="1225"/>
      <c r="RID1436" s="1225"/>
      <c r="RIE1436" s="1225"/>
      <c r="RIF1436" s="1225"/>
      <c r="RIG1436" s="1225"/>
      <c r="RIH1436" s="1225"/>
      <c r="RII1436" s="1225"/>
      <c r="RIJ1436" s="1225"/>
      <c r="RIK1436" s="1225"/>
      <c r="RIL1436" s="1225"/>
      <c r="RIM1436" s="1225"/>
      <c r="RIN1436" s="1225"/>
      <c r="RIO1436" s="1225"/>
      <c r="RIP1436" s="1225"/>
      <c r="RIQ1436" s="1225"/>
      <c r="RIR1436" s="1225"/>
      <c r="RIS1436" s="1225"/>
      <c r="RIT1436" s="1225"/>
      <c r="RIU1436" s="1225"/>
      <c r="RIV1436" s="1225"/>
      <c r="RIW1436" s="1225"/>
      <c r="RIX1436" s="1225"/>
      <c r="RIY1436" s="1225"/>
      <c r="RIZ1436" s="1225"/>
      <c r="RJA1436" s="1225"/>
      <c r="RJB1436" s="1225"/>
      <c r="RJC1436" s="1225"/>
      <c r="RJD1436" s="1225"/>
      <c r="RJE1436" s="1225"/>
      <c r="RJF1436" s="1225"/>
      <c r="RJG1436" s="1225"/>
      <c r="RJH1436" s="1225"/>
      <c r="RJI1436" s="1225"/>
      <c r="RJJ1436" s="1225"/>
      <c r="RJK1436" s="1225"/>
      <c r="RJL1436" s="1225"/>
      <c r="RJM1436" s="1225"/>
      <c r="RJN1436" s="1225"/>
      <c r="RJO1436" s="1225"/>
      <c r="RJP1436" s="1225"/>
      <c r="RJQ1436" s="1225"/>
      <c r="RJR1436" s="1225"/>
      <c r="RJS1436" s="1225"/>
      <c r="RJT1436" s="1225"/>
      <c r="RJU1436" s="1225"/>
      <c r="RJV1436" s="1225"/>
      <c r="RJW1436" s="1225"/>
      <c r="RJX1436" s="1225"/>
      <c r="RJY1436" s="1225"/>
      <c r="RJZ1436" s="1225"/>
      <c r="RKA1436" s="1225"/>
      <c r="RKB1436" s="1225"/>
      <c r="RKC1436" s="1225"/>
      <c r="RKD1436" s="1225"/>
      <c r="RKE1436" s="1225"/>
      <c r="RKF1436" s="1225"/>
      <c r="RKG1436" s="1225"/>
      <c r="RKH1436" s="1225"/>
      <c r="RKI1436" s="1225"/>
      <c r="RKJ1436" s="1225"/>
      <c r="RKK1436" s="1225"/>
      <c r="RKL1436" s="1225"/>
      <c r="RKM1436" s="1225"/>
      <c r="RKN1436" s="1225"/>
      <c r="RKO1436" s="1225"/>
      <c r="RKP1436" s="1225"/>
      <c r="RKQ1436" s="1225"/>
      <c r="RKR1436" s="1225"/>
      <c r="RKS1436" s="1225"/>
      <c r="RKT1436" s="1225"/>
      <c r="RKU1436" s="1225"/>
      <c r="RKV1436" s="1225"/>
      <c r="RKW1436" s="1225"/>
      <c r="RKX1436" s="1225"/>
      <c r="RKY1436" s="1225"/>
      <c r="RKZ1436" s="1225"/>
      <c r="RLA1436" s="1225"/>
      <c r="RLB1436" s="1225"/>
      <c r="RLC1436" s="1225"/>
      <c r="RLD1436" s="1225"/>
      <c r="RLE1436" s="1225"/>
      <c r="RLF1436" s="1225"/>
      <c r="RLG1436" s="1225"/>
      <c r="RLH1436" s="1225"/>
      <c r="RLI1436" s="1225"/>
      <c r="RLJ1436" s="1225"/>
      <c r="RLK1436" s="1225"/>
      <c r="RLL1436" s="1225"/>
      <c r="RLM1436" s="1225"/>
      <c r="RLN1436" s="1225"/>
      <c r="RLO1436" s="1225"/>
      <c r="RLP1436" s="1225"/>
      <c r="RLQ1436" s="1225"/>
      <c r="RLR1436" s="1225"/>
      <c r="RLS1436" s="1225"/>
      <c r="RLT1436" s="1225"/>
      <c r="RLU1436" s="1225"/>
      <c r="RLV1436" s="1225"/>
      <c r="RLW1436" s="1225"/>
      <c r="RLX1436" s="1225"/>
      <c r="RLY1436" s="1225"/>
      <c r="RLZ1436" s="1225"/>
      <c r="RMA1436" s="1225"/>
      <c r="RMB1436" s="1225"/>
      <c r="RMC1436" s="1225"/>
      <c r="RMD1436" s="1225"/>
      <c r="RME1436" s="1225"/>
      <c r="RMF1436" s="1225"/>
      <c r="RMG1436" s="1225"/>
      <c r="RMH1436" s="1225"/>
      <c r="RMI1436" s="1225"/>
      <c r="RMJ1436" s="1225"/>
      <c r="RMK1436" s="1225"/>
      <c r="RML1436" s="1225"/>
      <c r="RMM1436" s="1225"/>
      <c r="RMN1436" s="1225"/>
      <c r="RMO1436" s="1225"/>
      <c r="RMP1436" s="1225"/>
      <c r="RMQ1436" s="1225"/>
      <c r="RMR1436" s="1225"/>
      <c r="RMS1436" s="1225"/>
      <c r="RMT1436" s="1225"/>
      <c r="RMU1436" s="1225"/>
      <c r="RMV1436" s="1225"/>
      <c r="RMW1436" s="1225"/>
      <c r="RMX1436" s="1225"/>
      <c r="RMY1436" s="1225"/>
      <c r="RMZ1436" s="1225"/>
      <c r="RNA1436" s="1225"/>
      <c r="RNB1436" s="1225"/>
      <c r="RNC1436" s="1225"/>
      <c r="RND1436" s="1225"/>
      <c r="RNE1436" s="1225"/>
      <c r="RNF1436" s="1225"/>
      <c r="RNG1436" s="1225"/>
      <c r="RNH1436" s="1225"/>
      <c r="RNI1436" s="1225"/>
      <c r="RNJ1436" s="1225"/>
      <c r="RNK1436" s="1225"/>
      <c r="RNL1436" s="1225"/>
      <c r="RNM1436" s="1225"/>
      <c r="RNN1436" s="1225"/>
      <c r="RNO1436" s="1225"/>
      <c r="RNP1436" s="1225"/>
      <c r="RNQ1436" s="1225"/>
      <c r="RNR1436" s="1225"/>
      <c r="RNS1436" s="1225"/>
      <c r="RNT1436" s="1225"/>
      <c r="RNU1436" s="1225"/>
      <c r="RNV1436" s="1225"/>
      <c r="RNW1436" s="1225"/>
      <c r="RNX1436" s="1225"/>
      <c r="RNY1436" s="1225"/>
      <c r="RNZ1436" s="1225"/>
      <c r="ROA1436" s="1225"/>
      <c r="ROB1436" s="1225"/>
      <c r="ROC1436" s="1225"/>
      <c r="ROD1436" s="1225"/>
      <c r="ROE1436" s="1225"/>
      <c r="ROF1436" s="1225"/>
      <c r="ROG1436" s="1225"/>
      <c r="ROH1436" s="1225"/>
      <c r="ROI1436" s="1225"/>
      <c r="ROJ1436" s="1225"/>
      <c r="ROK1436" s="1225"/>
      <c r="ROL1436" s="1225"/>
      <c r="ROM1436" s="1225"/>
      <c r="RON1436" s="1225"/>
      <c r="ROO1436" s="1225"/>
      <c r="ROP1436" s="1225"/>
      <c r="ROQ1436" s="1225"/>
      <c r="ROR1436" s="1225"/>
      <c r="ROS1436" s="1225"/>
      <c r="ROT1436" s="1225"/>
      <c r="ROU1436" s="1225"/>
      <c r="ROV1436" s="1225"/>
      <c r="ROW1436" s="1225"/>
      <c r="ROX1436" s="1225"/>
      <c r="ROY1436" s="1225"/>
      <c r="ROZ1436" s="1225"/>
      <c r="RPA1436" s="1225"/>
      <c r="RPB1436" s="1225"/>
      <c r="RPC1436" s="1225"/>
      <c r="RPD1436" s="1225"/>
      <c r="RPE1436" s="1225"/>
      <c r="RPF1436" s="1225"/>
      <c r="RPG1436" s="1225"/>
      <c r="RPH1436" s="1225"/>
      <c r="RPI1436" s="1225"/>
      <c r="RPJ1436" s="1225"/>
      <c r="RPK1436" s="1225"/>
      <c r="RPL1436" s="1225"/>
      <c r="RPM1436" s="1225"/>
      <c r="RPN1436" s="1225"/>
      <c r="RPO1436" s="1225"/>
      <c r="RPP1436" s="1225"/>
      <c r="RPQ1436" s="1225"/>
      <c r="RPR1436" s="1225"/>
      <c r="RPS1436" s="1225"/>
      <c r="RPT1436" s="1225"/>
      <c r="RPU1436" s="1225"/>
      <c r="RPV1436" s="1225"/>
      <c r="RPW1436" s="1225"/>
      <c r="RPX1436" s="1225"/>
      <c r="RPY1436" s="1225"/>
      <c r="RPZ1436" s="1225"/>
      <c r="RQA1436" s="1225"/>
      <c r="RQB1436" s="1225"/>
      <c r="RQC1436" s="1225"/>
      <c r="RQD1436" s="1225"/>
      <c r="RQE1436" s="1225"/>
      <c r="RQF1436" s="1225"/>
      <c r="RQG1436" s="1225"/>
      <c r="RQH1436" s="1225"/>
      <c r="RQI1436" s="1225"/>
      <c r="RQJ1436" s="1225"/>
      <c r="RQK1436" s="1225"/>
      <c r="RQL1436" s="1225"/>
      <c r="RQM1436" s="1225"/>
      <c r="RQN1436" s="1225"/>
      <c r="RQO1436" s="1225"/>
      <c r="RQP1436" s="1225"/>
      <c r="RQQ1436" s="1225"/>
      <c r="RQR1436" s="1225"/>
      <c r="RQS1436" s="1225"/>
      <c r="RQT1436" s="1225"/>
      <c r="RQU1436" s="1225"/>
      <c r="RQV1436" s="1225"/>
      <c r="RQW1436" s="1225"/>
      <c r="RQX1436" s="1225"/>
      <c r="RQY1436" s="1225"/>
      <c r="RQZ1436" s="1225"/>
      <c r="RRA1436" s="1225"/>
      <c r="RRB1436" s="1225"/>
      <c r="RRC1436" s="1225"/>
      <c r="RRD1436" s="1225"/>
      <c r="RRE1436" s="1225"/>
      <c r="RRF1436" s="1225"/>
      <c r="RRG1436" s="1225"/>
      <c r="RRH1436" s="1225"/>
      <c r="RRI1436" s="1225"/>
      <c r="RRJ1436" s="1225"/>
      <c r="RRK1436" s="1225"/>
      <c r="RRL1436" s="1225"/>
      <c r="RRM1436" s="1225"/>
      <c r="RRN1436" s="1225"/>
      <c r="RRO1436" s="1225"/>
      <c r="RRP1436" s="1225"/>
      <c r="RRQ1436" s="1225"/>
      <c r="RRR1436" s="1225"/>
      <c r="RRS1436" s="1225"/>
      <c r="RRT1436" s="1225"/>
      <c r="RRU1436" s="1225"/>
      <c r="RRV1436" s="1225"/>
      <c r="RRW1436" s="1225"/>
      <c r="RRX1436" s="1225"/>
      <c r="RRY1436" s="1225"/>
      <c r="RRZ1436" s="1225"/>
      <c r="RSA1436" s="1225"/>
      <c r="RSB1436" s="1225"/>
      <c r="RSC1436" s="1225"/>
      <c r="RSD1436" s="1225"/>
      <c r="RSE1436" s="1225"/>
      <c r="RSF1436" s="1225"/>
      <c r="RSG1436" s="1225"/>
      <c r="RSH1436" s="1225"/>
      <c r="RSI1436" s="1225"/>
      <c r="RSJ1436" s="1225"/>
      <c r="RSK1436" s="1225"/>
      <c r="RSL1436" s="1225"/>
      <c r="RSM1436" s="1225"/>
      <c r="RSN1436" s="1225"/>
      <c r="RSO1436" s="1225"/>
      <c r="RSP1436" s="1225"/>
      <c r="RSQ1436" s="1225"/>
      <c r="RSR1436" s="1225"/>
      <c r="RSS1436" s="1225"/>
      <c r="RST1436" s="1225"/>
      <c r="RSU1436" s="1225"/>
      <c r="RSV1436" s="1225"/>
      <c r="RSW1436" s="1225"/>
      <c r="RSX1436" s="1225"/>
      <c r="RSY1436" s="1225"/>
      <c r="RSZ1436" s="1225"/>
      <c r="RTA1436" s="1225"/>
      <c r="RTB1436" s="1225"/>
      <c r="RTC1436" s="1225"/>
      <c r="RTD1436" s="1225"/>
      <c r="RTE1436" s="1225"/>
      <c r="RTF1436" s="1225"/>
      <c r="RTG1436" s="1225"/>
      <c r="RTH1436" s="1225"/>
      <c r="RTI1436" s="1225"/>
      <c r="RTJ1436" s="1225"/>
      <c r="RTK1436" s="1225"/>
      <c r="RTL1436" s="1225"/>
      <c r="RTM1436" s="1225"/>
      <c r="RTN1436" s="1225"/>
      <c r="RTO1436" s="1225"/>
      <c r="RTP1436" s="1225"/>
      <c r="RTQ1436" s="1225"/>
      <c r="RTR1436" s="1225"/>
      <c r="RTS1436" s="1225"/>
      <c r="RTT1436" s="1225"/>
      <c r="RTU1436" s="1225"/>
      <c r="RTV1436" s="1225"/>
      <c r="RTW1436" s="1225"/>
      <c r="RTX1436" s="1225"/>
      <c r="RTY1436" s="1225"/>
      <c r="RTZ1436" s="1225"/>
      <c r="RUA1436" s="1225"/>
      <c r="RUB1436" s="1225"/>
      <c r="RUC1436" s="1225"/>
      <c r="RUD1436" s="1225"/>
      <c r="RUE1436" s="1225"/>
      <c r="RUF1436" s="1225"/>
      <c r="RUG1436" s="1225"/>
      <c r="RUH1436" s="1225"/>
      <c r="RUI1436" s="1225"/>
      <c r="RUJ1436" s="1225"/>
      <c r="RUK1436" s="1225"/>
      <c r="RUL1436" s="1225"/>
      <c r="RUM1436" s="1225"/>
      <c r="RUN1436" s="1225"/>
      <c r="RUO1436" s="1225"/>
      <c r="RUP1436" s="1225"/>
      <c r="RUQ1436" s="1225"/>
      <c r="RUR1436" s="1225"/>
      <c r="RUS1436" s="1225"/>
      <c r="RUT1436" s="1225"/>
      <c r="RUU1436" s="1225"/>
      <c r="RUV1436" s="1225"/>
      <c r="RUW1436" s="1225"/>
      <c r="RUX1436" s="1225"/>
      <c r="RUY1436" s="1225"/>
      <c r="RUZ1436" s="1225"/>
      <c r="RVA1436" s="1225"/>
      <c r="RVB1436" s="1225"/>
      <c r="RVC1436" s="1225"/>
      <c r="RVD1436" s="1225"/>
      <c r="RVE1436" s="1225"/>
      <c r="RVF1436" s="1225"/>
      <c r="RVG1436" s="1225"/>
      <c r="RVH1436" s="1225"/>
      <c r="RVI1436" s="1225"/>
      <c r="RVJ1436" s="1225"/>
      <c r="RVK1436" s="1225"/>
      <c r="RVL1436" s="1225"/>
      <c r="RVM1436" s="1225"/>
      <c r="RVN1436" s="1225"/>
      <c r="RVO1436" s="1225"/>
      <c r="RVP1436" s="1225"/>
      <c r="RVQ1436" s="1225"/>
      <c r="RVR1436" s="1225"/>
      <c r="RVS1436" s="1225"/>
      <c r="RVT1436" s="1225"/>
      <c r="RVU1436" s="1225"/>
      <c r="RVV1436" s="1225"/>
      <c r="RVW1436" s="1225"/>
      <c r="RVX1436" s="1225"/>
      <c r="RVY1436" s="1225"/>
      <c r="RVZ1436" s="1225"/>
      <c r="RWA1436" s="1225"/>
      <c r="RWB1436" s="1225"/>
      <c r="RWC1436" s="1225"/>
      <c r="RWD1436" s="1225"/>
      <c r="RWE1436" s="1225"/>
      <c r="RWF1436" s="1225"/>
      <c r="RWG1436" s="1225"/>
      <c r="RWH1436" s="1225"/>
      <c r="RWI1436" s="1225"/>
      <c r="RWJ1436" s="1225"/>
      <c r="RWK1436" s="1225"/>
      <c r="RWL1436" s="1225"/>
      <c r="RWM1436" s="1225"/>
      <c r="RWN1436" s="1225"/>
      <c r="RWO1436" s="1225"/>
      <c r="RWP1436" s="1225"/>
      <c r="RWQ1436" s="1225"/>
      <c r="RWR1436" s="1225"/>
      <c r="RWS1436" s="1225"/>
      <c r="RWT1436" s="1225"/>
      <c r="RWU1436" s="1225"/>
      <c r="RWV1436" s="1225"/>
      <c r="RWW1436" s="1225"/>
      <c r="RWX1436" s="1225"/>
      <c r="RWY1436" s="1225"/>
      <c r="RWZ1436" s="1225"/>
      <c r="RXA1436" s="1225"/>
      <c r="RXB1436" s="1225"/>
      <c r="RXC1436" s="1225"/>
      <c r="RXD1436" s="1225"/>
      <c r="RXE1436" s="1225"/>
      <c r="RXF1436" s="1225"/>
      <c r="RXG1436" s="1225"/>
      <c r="RXH1436" s="1225"/>
      <c r="RXI1436" s="1225"/>
      <c r="RXJ1436" s="1225"/>
      <c r="RXK1436" s="1225"/>
      <c r="RXL1436" s="1225"/>
      <c r="RXM1436" s="1225"/>
      <c r="RXN1436" s="1225"/>
      <c r="RXO1436" s="1225"/>
      <c r="RXP1436" s="1225"/>
      <c r="RXQ1436" s="1225"/>
      <c r="RXR1436" s="1225"/>
      <c r="RXS1436" s="1225"/>
      <c r="RXT1436" s="1225"/>
      <c r="RXU1436" s="1225"/>
      <c r="RXV1436" s="1225"/>
      <c r="RXW1436" s="1225"/>
      <c r="RXX1436" s="1225"/>
      <c r="RXY1436" s="1225"/>
      <c r="RXZ1436" s="1225"/>
      <c r="RYA1436" s="1225"/>
      <c r="RYB1436" s="1225"/>
      <c r="RYC1436" s="1225"/>
      <c r="RYD1436" s="1225"/>
      <c r="RYE1436" s="1225"/>
      <c r="RYF1436" s="1225"/>
      <c r="RYG1436" s="1225"/>
      <c r="RYH1436" s="1225"/>
      <c r="RYI1436" s="1225"/>
      <c r="RYJ1436" s="1225"/>
      <c r="RYK1436" s="1225"/>
      <c r="RYL1436" s="1225"/>
      <c r="RYM1436" s="1225"/>
      <c r="RYN1436" s="1225"/>
      <c r="RYO1436" s="1225"/>
      <c r="RYP1436" s="1225"/>
      <c r="RYQ1436" s="1225"/>
      <c r="RYR1436" s="1225"/>
      <c r="RYS1436" s="1225"/>
      <c r="RYT1436" s="1225"/>
      <c r="RYU1436" s="1225"/>
      <c r="RYV1436" s="1225"/>
      <c r="RYW1436" s="1225"/>
      <c r="RYX1436" s="1225"/>
      <c r="RYY1436" s="1225"/>
      <c r="RYZ1436" s="1225"/>
      <c r="RZA1436" s="1225"/>
      <c r="RZB1436" s="1225"/>
      <c r="RZC1436" s="1225"/>
      <c r="RZD1436" s="1225"/>
      <c r="RZE1436" s="1225"/>
      <c r="RZF1436" s="1225"/>
      <c r="RZG1436" s="1225"/>
      <c r="RZH1436" s="1225"/>
      <c r="RZI1436" s="1225"/>
      <c r="RZJ1436" s="1225"/>
      <c r="RZK1436" s="1225"/>
      <c r="RZL1436" s="1225"/>
      <c r="RZM1436" s="1225"/>
      <c r="RZN1436" s="1225"/>
      <c r="RZO1436" s="1225"/>
      <c r="RZP1436" s="1225"/>
      <c r="RZQ1436" s="1225"/>
      <c r="RZR1436" s="1225"/>
      <c r="RZS1436" s="1225"/>
      <c r="RZT1436" s="1225"/>
      <c r="RZU1436" s="1225"/>
      <c r="RZV1436" s="1225"/>
      <c r="RZW1436" s="1225"/>
      <c r="RZX1436" s="1225"/>
      <c r="RZY1436" s="1225"/>
      <c r="RZZ1436" s="1225"/>
      <c r="SAA1436" s="1225"/>
      <c r="SAB1436" s="1225"/>
      <c r="SAC1436" s="1225"/>
      <c r="SAD1436" s="1225"/>
      <c r="SAE1436" s="1225"/>
      <c r="SAF1436" s="1225"/>
      <c r="SAG1436" s="1225"/>
      <c r="SAH1436" s="1225"/>
      <c r="SAI1436" s="1225"/>
      <c r="SAJ1436" s="1225"/>
      <c r="SAK1436" s="1225"/>
      <c r="SAL1436" s="1225"/>
      <c r="SAM1436" s="1225"/>
      <c r="SAN1436" s="1225"/>
      <c r="SAO1436" s="1225"/>
      <c r="SAP1436" s="1225"/>
      <c r="SAQ1436" s="1225"/>
      <c r="SAR1436" s="1225"/>
      <c r="SAS1436" s="1225"/>
      <c r="SAT1436" s="1225"/>
      <c r="SAU1436" s="1225"/>
      <c r="SAV1436" s="1225"/>
      <c r="SAW1436" s="1225"/>
      <c r="SAX1436" s="1225"/>
      <c r="SAY1436" s="1225"/>
      <c r="SAZ1436" s="1225"/>
      <c r="SBA1436" s="1225"/>
      <c r="SBB1436" s="1225"/>
      <c r="SBC1436" s="1225"/>
      <c r="SBD1436" s="1225"/>
      <c r="SBE1436" s="1225"/>
      <c r="SBF1436" s="1225"/>
      <c r="SBG1436" s="1225"/>
      <c r="SBH1436" s="1225"/>
      <c r="SBI1436" s="1225"/>
      <c r="SBJ1436" s="1225"/>
      <c r="SBK1436" s="1225"/>
      <c r="SBL1436" s="1225"/>
      <c r="SBM1436" s="1225"/>
      <c r="SBN1436" s="1225"/>
      <c r="SBO1436" s="1225"/>
      <c r="SBP1436" s="1225"/>
      <c r="SBQ1436" s="1225"/>
      <c r="SBR1436" s="1225"/>
      <c r="SBS1436" s="1225"/>
      <c r="SBT1436" s="1225"/>
      <c r="SBU1436" s="1225"/>
      <c r="SBV1436" s="1225"/>
      <c r="SBW1436" s="1225"/>
      <c r="SBX1436" s="1225"/>
      <c r="SBY1436" s="1225"/>
      <c r="SBZ1436" s="1225"/>
      <c r="SCA1436" s="1225"/>
      <c r="SCB1436" s="1225"/>
      <c r="SCC1436" s="1225"/>
      <c r="SCD1436" s="1225"/>
      <c r="SCE1436" s="1225"/>
      <c r="SCF1436" s="1225"/>
      <c r="SCG1436" s="1225"/>
      <c r="SCH1436" s="1225"/>
      <c r="SCI1436" s="1225"/>
      <c r="SCJ1436" s="1225"/>
      <c r="SCK1436" s="1225"/>
      <c r="SCL1436" s="1225"/>
      <c r="SCM1436" s="1225"/>
      <c r="SCN1436" s="1225"/>
      <c r="SCO1436" s="1225"/>
      <c r="SCP1436" s="1225"/>
      <c r="SCQ1436" s="1225"/>
      <c r="SCR1436" s="1225"/>
      <c r="SCS1436" s="1225"/>
      <c r="SCT1436" s="1225"/>
      <c r="SCU1436" s="1225"/>
      <c r="SCV1436" s="1225"/>
      <c r="SCW1436" s="1225"/>
      <c r="SCX1436" s="1225"/>
      <c r="SCY1436" s="1225"/>
      <c r="SCZ1436" s="1225"/>
      <c r="SDA1436" s="1225"/>
      <c r="SDB1436" s="1225"/>
      <c r="SDC1436" s="1225"/>
      <c r="SDD1436" s="1225"/>
      <c r="SDE1436" s="1225"/>
      <c r="SDF1436" s="1225"/>
      <c r="SDG1436" s="1225"/>
      <c r="SDH1436" s="1225"/>
      <c r="SDI1436" s="1225"/>
      <c r="SDJ1436" s="1225"/>
      <c r="SDK1436" s="1225"/>
      <c r="SDL1436" s="1225"/>
      <c r="SDM1436" s="1225"/>
      <c r="SDN1436" s="1225"/>
      <c r="SDO1436" s="1225"/>
      <c r="SDP1436" s="1225"/>
      <c r="SDQ1436" s="1225"/>
      <c r="SDR1436" s="1225"/>
      <c r="SDS1436" s="1225"/>
      <c r="SDT1436" s="1225"/>
      <c r="SDU1436" s="1225"/>
      <c r="SDV1436" s="1225"/>
      <c r="SDW1436" s="1225"/>
      <c r="SDX1436" s="1225"/>
      <c r="SDY1436" s="1225"/>
      <c r="SDZ1436" s="1225"/>
      <c r="SEA1436" s="1225"/>
      <c r="SEB1436" s="1225"/>
      <c r="SEC1436" s="1225"/>
      <c r="SED1436" s="1225"/>
      <c r="SEE1436" s="1225"/>
      <c r="SEF1436" s="1225"/>
      <c r="SEG1436" s="1225"/>
      <c r="SEH1436" s="1225"/>
      <c r="SEI1436" s="1225"/>
      <c r="SEJ1436" s="1225"/>
      <c r="SEK1436" s="1225"/>
      <c r="SEL1436" s="1225"/>
      <c r="SEM1436" s="1225"/>
      <c r="SEN1436" s="1225"/>
      <c r="SEO1436" s="1225"/>
      <c r="SEP1436" s="1225"/>
      <c r="SEQ1436" s="1225"/>
      <c r="SER1436" s="1225"/>
      <c r="SES1436" s="1225"/>
      <c r="SET1436" s="1225"/>
      <c r="SEU1436" s="1225"/>
      <c r="SEV1436" s="1225"/>
      <c r="SEW1436" s="1225"/>
      <c r="SEX1436" s="1225"/>
      <c r="SEY1436" s="1225"/>
      <c r="SEZ1436" s="1225"/>
      <c r="SFA1436" s="1225"/>
      <c r="SFB1436" s="1225"/>
      <c r="SFC1436" s="1225"/>
      <c r="SFD1436" s="1225"/>
      <c r="SFE1436" s="1225"/>
      <c r="SFF1436" s="1225"/>
      <c r="SFG1436" s="1225"/>
      <c r="SFH1436" s="1225"/>
      <c r="SFI1436" s="1225"/>
      <c r="SFJ1436" s="1225"/>
      <c r="SFK1436" s="1225"/>
      <c r="SFL1436" s="1225"/>
      <c r="SFM1436" s="1225"/>
      <c r="SFN1436" s="1225"/>
      <c r="SFO1436" s="1225"/>
      <c r="SFP1436" s="1225"/>
      <c r="SFQ1436" s="1225"/>
      <c r="SFR1436" s="1225"/>
      <c r="SFS1436" s="1225"/>
      <c r="SFT1436" s="1225"/>
      <c r="SFU1436" s="1225"/>
      <c r="SFV1436" s="1225"/>
      <c r="SFW1436" s="1225"/>
      <c r="SFX1436" s="1225"/>
      <c r="SFY1436" s="1225"/>
      <c r="SFZ1436" s="1225"/>
      <c r="SGA1436" s="1225"/>
      <c r="SGB1436" s="1225"/>
      <c r="SGC1436" s="1225"/>
      <c r="SGD1436" s="1225"/>
      <c r="SGE1436" s="1225"/>
      <c r="SGF1436" s="1225"/>
      <c r="SGG1436" s="1225"/>
      <c r="SGH1436" s="1225"/>
      <c r="SGI1436" s="1225"/>
      <c r="SGJ1436" s="1225"/>
      <c r="SGK1436" s="1225"/>
      <c r="SGL1436" s="1225"/>
      <c r="SGM1436" s="1225"/>
      <c r="SGN1436" s="1225"/>
      <c r="SGO1436" s="1225"/>
      <c r="SGP1436" s="1225"/>
      <c r="SGQ1436" s="1225"/>
      <c r="SGR1436" s="1225"/>
      <c r="SGS1436" s="1225"/>
      <c r="SGT1436" s="1225"/>
      <c r="SGU1436" s="1225"/>
      <c r="SGV1436" s="1225"/>
      <c r="SGW1436" s="1225"/>
      <c r="SGX1436" s="1225"/>
      <c r="SGY1436" s="1225"/>
      <c r="SGZ1436" s="1225"/>
      <c r="SHA1436" s="1225"/>
      <c r="SHB1436" s="1225"/>
      <c r="SHC1436" s="1225"/>
      <c r="SHD1436" s="1225"/>
      <c r="SHE1436" s="1225"/>
      <c r="SHF1436" s="1225"/>
      <c r="SHG1436" s="1225"/>
      <c r="SHH1436" s="1225"/>
      <c r="SHI1436" s="1225"/>
      <c r="SHJ1436" s="1225"/>
      <c r="SHK1436" s="1225"/>
      <c r="SHL1436" s="1225"/>
      <c r="SHM1436" s="1225"/>
      <c r="SHN1436" s="1225"/>
      <c r="SHO1436" s="1225"/>
      <c r="SHP1436" s="1225"/>
      <c r="SHQ1436" s="1225"/>
      <c r="SHR1436" s="1225"/>
      <c r="SHS1436" s="1225"/>
      <c r="SHT1436" s="1225"/>
      <c r="SHU1436" s="1225"/>
      <c r="SHV1436" s="1225"/>
      <c r="SHW1436" s="1225"/>
      <c r="SHX1436" s="1225"/>
      <c r="SHY1436" s="1225"/>
      <c r="SHZ1436" s="1225"/>
      <c r="SIA1436" s="1225"/>
      <c r="SIB1436" s="1225"/>
      <c r="SIC1436" s="1225"/>
      <c r="SID1436" s="1225"/>
      <c r="SIE1436" s="1225"/>
      <c r="SIF1436" s="1225"/>
      <c r="SIG1436" s="1225"/>
      <c r="SIH1436" s="1225"/>
      <c r="SII1436" s="1225"/>
      <c r="SIJ1436" s="1225"/>
      <c r="SIK1436" s="1225"/>
      <c r="SIL1436" s="1225"/>
      <c r="SIM1436" s="1225"/>
      <c r="SIN1436" s="1225"/>
      <c r="SIO1436" s="1225"/>
      <c r="SIP1436" s="1225"/>
      <c r="SIQ1436" s="1225"/>
      <c r="SIR1436" s="1225"/>
      <c r="SIS1436" s="1225"/>
      <c r="SIT1436" s="1225"/>
      <c r="SIU1436" s="1225"/>
      <c r="SIV1436" s="1225"/>
      <c r="SIW1436" s="1225"/>
      <c r="SIX1436" s="1225"/>
      <c r="SIY1436" s="1225"/>
      <c r="SIZ1436" s="1225"/>
      <c r="SJA1436" s="1225"/>
      <c r="SJB1436" s="1225"/>
      <c r="SJC1436" s="1225"/>
      <c r="SJD1436" s="1225"/>
      <c r="SJE1436" s="1225"/>
      <c r="SJF1436" s="1225"/>
      <c r="SJG1436" s="1225"/>
      <c r="SJH1436" s="1225"/>
      <c r="SJI1436" s="1225"/>
      <c r="SJJ1436" s="1225"/>
      <c r="SJK1436" s="1225"/>
      <c r="SJL1436" s="1225"/>
      <c r="SJM1436" s="1225"/>
      <c r="SJN1436" s="1225"/>
      <c r="SJO1436" s="1225"/>
      <c r="SJP1436" s="1225"/>
      <c r="SJQ1436" s="1225"/>
      <c r="SJR1436" s="1225"/>
      <c r="SJS1436" s="1225"/>
      <c r="SJT1436" s="1225"/>
      <c r="SJU1436" s="1225"/>
      <c r="SJV1436" s="1225"/>
      <c r="SJW1436" s="1225"/>
      <c r="SJX1436" s="1225"/>
      <c r="SJY1436" s="1225"/>
      <c r="SJZ1436" s="1225"/>
      <c r="SKA1436" s="1225"/>
      <c r="SKB1436" s="1225"/>
      <c r="SKC1436" s="1225"/>
      <c r="SKD1436" s="1225"/>
      <c r="SKE1436" s="1225"/>
      <c r="SKF1436" s="1225"/>
      <c r="SKG1436" s="1225"/>
      <c r="SKH1436" s="1225"/>
      <c r="SKI1436" s="1225"/>
      <c r="SKJ1436" s="1225"/>
      <c r="SKK1436" s="1225"/>
      <c r="SKL1436" s="1225"/>
      <c r="SKM1436" s="1225"/>
      <c r="SKN1436" s="1225"/>
      <c r="SKO1436" s="1225"/>
      <c r="SKP1436" s="1225"/>
      <c r="SKQ1436" s="1225"/>
      <c r="SKR1436" s="1225"/>
      <c r="SKS1436" s="1225"/>
      <c r="SKT1436" s="1225"/>
      <c r="SKU1436" s="1225"/>
      <c r="SKV1436" s="1225"/>
      <c r="SKW1436" s="1225"/>
      <c r="SKX1436" s="1225"/>
      <c r="SKY1436" s="1225"/>
      <c r="SKZ1436" s="1225"/>
      <c r="SLA1436" s="1225"/>
      <c r="SLB1436" s="1225"/>
      <c r="SLC1436" s="1225"/>
      <c r="SLD1436" s="1225"/>
      <c r="SLE1436" s="1225"/>
      <c r="SLF1436" s="1225"/>
      <c r="SLG1436" s="1225"/>
      <c r="SLH1436" s="1225"/>
      <c r="SLI1436" s="1225"/>
      <c r="SLJ1436" s="1225"/>
      <c r="SLK1436" s="1225"/>
      <c r="SLL1436" s="1225"/>
      <c r="SLM1436" s="1225"/>
      <c r="SLN1436" s="1225"/>
      <c r="SLO1436" s="1225"/>
      <c r="SLP1436" s="1225"/>
      <c r="SLQ1436" s="1225"/>
      <c r="SLR1436" s="1225"/>
      <c r="SLS1436" s="1225"/>
      <c r="SLT1436" s="1225"/>
      <c r="SLU1436" s="1225"/>
      <c r="SLV1436" s="1225"/>
      <c r="SLW1436" s="1225"/>
      <c r="SLX1436" s="1225"/>
      <c r="SLY1436" s="1225"/>
      <c r="SLZ1436" s="1225"/>
      <c r="SMA1436" s="1225"/>
      <c r="SMB1436" s="1225"/>
      <c r="SMC1436" s="1225"/>
      <c r="SMD1436" s="1225"/>
      <c r="SME1436" s="1225"/>
      <c r="SMF1436" s="1225"/>
      <c r="SMG1436" s="1225"/>
      <c r="SMH1436" s="1225"/>
      <c r="SMI1436" s="1225"/>
      <c r="SMJ1436" s="1225"/>
      <c r="SMK1436" s="1225"/>
      <c r="SML1436" s="1225"/>
      <c r="SMM1436" s="1225"/>
      <c r="SMN1436" s="1225"/>
      <c r="SMO1436" s="1225"/>
      <c r="SMP1436" s="1225"/>
      <c r="SMQ1436" s="1225"/>
      <c r="SMR1436" s="1225"/>
      <c r="SMS1436" s="1225"/>
      <c r="SMT1436" s="1225"/>
      <c r="SMU1436" s="1225"/>
      <c r="SMV1436" s="1225"/>
      <c r="SMW1436" s="1225"/>
      <c r="SMX1436" s="1225"/>
      <c r="SMY1436" s="1225"/>
      <c r="SMZ1436" s="1225"/>
      <c r="SNA1436" s="1225"/>
      <c r="SNB1436" s="1225"/>
      <c r="SNC1436" s="1225"/>
      <c r="SND1436" s="1225"/>
      <c r="SNE1436" s="1225"/>
      <c r="SNF1436" s="1225"/>
      <c r="SNG1436" s="1225"/>
      <c r="SNH1436" s="1225"/>
      <c r="SNI1436" s="1225"/>
      <c r="SNJ1436" s="1225"/>
      <c r="SNK1436" s="1225"/>
      <c r="SNL1436" s="1225"/>
      <c r="SNM1436" s="1225"/>
      <c r="SNN1436" s="1225"/>
      <c r="SNO1436" s="1225"/>
      <c r="SNP1436" s="1225"/>
      <c r="SNQ1436" s="1225"/>
      <c r="SNR1436" s="1225"/>
      <c r="SNS1436" s="1225"/>
      <c r="SNT1436" s="1225"/>
      <c r="SNU1436" s="1225"/>
      <c r="SNV1436" s="1225"/>
      <c r="SNW1436" s="1225"/>
      <c r="SNX1436" s="1225"/>
      <c r="SNY1436" s="1225"/>
      <c r="SNZ1436" s="1225"/>
      <c r="SOA1436" s="1225"/>
      <c r="SOB1436" s="1225"/>
      <c r="SOC1436" s="1225"/>
      <c r="SOD1436" s="1225"/>
      <c r="SOE1436" s="1225"/>
      <c r="SOF1436" s="1225"/>
      <c r="SOG1436" s="1225"/>
      <c r="SOH1436" s="1225"/>
      <c r="SOI1436" s="1225"/>
      <c r="SOJ1436" s="1225"/>
      <c r="SOK1436" s="1225"/>
      <c r="SOL1436" s="1225"/>
      <c r="SOM1436" s="1225"/>
      <c r="SON1436" s="1225"/>
      <c r="SOO1436" s="1225"/>
      <c r="SOP1436" s="1225"/>
      <c r="SOQ1436" s="1225"/>
      <c r="SOR1436" s="1225"/>
      <c r="SOS1436" s="1225"/>
      <c r="SOT1436" s="1225"/>
      <c r="SOU1436" s="1225"/>
      <c r="SOV1436" s="1225"/>
      <c r="SOW1436" s="1225"/>
      <c r="SOX1436" s="1225"/>
      <c r="SOY1436" s="1225"/>
      <c r="SOZ1436" s="1225"/>
      <c r="SPA1436" s="1225"/>
      <c r="SPB1436" s="1225"/>
      <c r="SPC1436" s="1225"/>
      <c r="SPD1436" s="1225"/>
      <c r="SPE1436" s="1225"/>
      <c r="SPF1436" s="1225"/>
      <c r="SPG1436" s="1225"/>
      <c r="SPH1436" s="1225"/>
      <c r="SPI1436" s="1225"/>
      <c r="SPJ1436" s="1225"/>
      <c r="SPK1436" s="1225"/>
      <c r="SPL1436" s="1225"/>
      <c r="SPM1436" s="1225"/>
      <c r="SPN1436" s="1225"/>
      <c r="SPO1436" s="1225"/>
      <c r="SPP1436" s="1225"/>
      <c r="SPQ1436" s="1225"/>
      <c r="SPR1436" s="1225"/>
      <c r="SPS1436" s="1225"/>
      <c r="SPT1436" s="1225"/>
      <c r="SPU1436" s="1225"/>
      <c r="SPV1436" s="1225"/>
      <c r="SPW1436" s="1225"/>
      <c r="SPX1436" s="1225"/>
      <c r="SPY1436" s="1225"/>
      <c r="SPZ1436" s="1225"/>
      <c r="SQA1436" s="1225"/>
      <c r="SQB1436" s="1225"/>
      <c r="SQC1436" s="1225"/>
      <c r="SQD1436" s="1225"/>
      <c r="SQE1436" s="1225"/>
      <c r="SQF1436" s="1225"/>
      <c r="SQG1436" s="1225"/>
      <c r="SQH1436" s="1225"/>
      <c r="SQI1436" s="1225"/>
      <c r="SQJ1436" s="1225"/>
      <c r="SQK1436" s="1225"/>
      <c r="SQL1436" s="1225"/>
      <c r="SQM1436" s="1225"/>
      <c r="SQN1436" s="1225"/>
      <c r="SQO1436" s="1225"/>
      <c r="SQP1436" s="1225"/>
      <c r="SQQ1436" s="1225"/>
      <c r="SQR1436" s="1225"/>
      <c r="SQS1436" s="1225"/>
      <c r="SQT1436" s="1225"/>
      <c r="SQU1436" s="1225"/>
      <c r="SQV1436" s="1225"/>
      <c r="SQW1436" s="1225"/>
      <c r="SQX1436" s="1225"/>
      <c r="SQY1436" s="1225"/>
      <c r="SQZ1436" s="1225"/>
      <c r="SRA1436" s="1225"/>
      <c r="SRB1436" s="1225"/>
      <c r="SRC1436" s="1225"/>
      <c r="SRD1436" s="1225"/>
      <c r="SRE1436" s="1225"/>
      <c r="SRF1436" s="1225"/>
      <c r="SRG1436" s="1225"/>
      <c r="SRH1436" s="1225"/>
      <c r="SRI1436" s="1225"/>
      <c r="SRJ1436" s="1225"/>
      <c r="SRK1436" s="1225"/>
      <c r="SRL1436" s="1225"/>
      <c r="SRM1436" s="1225"/>
      <c r="SRN1436" s="1225"/>
      <c r="SRO1436" s="1225"/>
      <c r="SRP1436" s="1225"/>
      <c r="SRQ1436" s="1225"/>
      <c r="SRR1436" s="1225"/>
      <c r="SRS1436" s="1225"/>
      <c r="SRT1436" s="1225"/>
      <c r="SRU1436" s="1225"/>
      <c r="SRV1436" s="1225"/>
      <c r="SRW1436" s="1225"/>
      <c r="SRX1436" s="1225"/>
      <c r="SRY1436" s="1225"/>
      <c r="SRZ1436" s="1225"/>
      <c r="SSA1436" s="1225"/>
      <c r="SSB1436" s="1225"/>
      <c r="SSC1436" s="1225"/>
      <c r="SSD1436" s="1225"/>
      <c r="SSE1436" s="1225"/>
      <c r="SSF1436" s="1225"/>
      <c r="SSG1436" s="1225"/>
      <c r="SSH1436" s="1225"/>
      <c r="SSI1436" s="1225"/>
      <c r="SSJ1436" s="1225"/>
      <c r="SSK1436" s="1225"/>
      <c r="SSL1436" s="1225"/>
      <c r="SSM1436" s="1225"/>
      <c r="SSN1436" s="1225"/>
      <c r="SSO1436" s="1225"/>
      <c r="SSP1436" s="1225"/>
      <c r="SSQ1436" s="1225"/>
      <c r="SSR1436" s="1225"/>
      <c r="SSS1436" s="1225"/>
      <c r="SST1436" s="1225"/>
      <c r="SSU1436" s="1225"/>
      <c r="SSV1436" s="1225"/>
      <c r="SSW1436" s="1225"/>
      <c r="SSX1436" s="1225"/>
      <c r="SSY1436" s="1225"/>
      <c r="SSZ1436" s="1225"/>
      <c r="STA1436" s="1225"/>
      <c r="STB1436" s="1225"/>
      <c r="STC1436" s="1225"/>
      <c r="STD1436" s="1225"/>
      <c r="STE1436" s="1225"/>
      <c r="STF1436" s="1225"/>
      <c r="STG1436" s="1225"/>
      <c r="STH1436" s="1225"/>
      <c r="STI1436" s="1225"/>
      <c r="STJ1436" s="1225"/>
      <c r="STK1436" s="1225"/>
      <c r="STL1436" s="1225"/>
      <c r="STM1436" s="1225"/>
      <c r="STN1436" s="1225"/>
      <c r="STO1436" s="1225"/>
      <c r="STP1436" s="1225"/>
      <c r="STQ1436" s="1225"/>
      <c r="STR1436" s="1225"/>
      <c r="STS1436" s="1225"/>
      <c r="STT1436" s="1225"/>
      <c r="STU1436" s="1225"/>
      <c r="STV1436" s="1225"/>
      <c r="STW1436" s="1225"/>
      <c r="STX1436" s="1225"/>
      <c r="STY1436" s="1225"/>
      <c r="STZ1436" s="1225"/>
      <c r="SUA1436" s="1225"/>
      <c r="SUB1436" s="1225"/>
      <c r="SUC1436" s="1225"/>
      <c r="SUD1436" s="1225"/>
      <c r="SUE1436" s="1225"/>
      <c r="SUF1436" s="1225"/>
      <c r="SUG1436" s="1225"/>
      <c r="SUH1436" s="1225"/>
      <c r="SUI1436" s="1225"/>
      <c r="SUJ1436" s="1225"/>
      <c r="SUK1436" s="1225"/>
      <c r="SUL1436" s="1225"/>
      <c r="SUM1436" s="1225"/>
      <c r="SUN1436" s="1225"/>
      <c r="SUO1436" s="1225"/>
      <c r="SUP1436" s="1225"/>
      <c r="SUQ1436" s="1225"/>
      <c r="SUR1436" s="1225"/>
      <c r="SUS1436" s="1225"/>
      <c r="SUT1436" s="1225"/>
      <c r="SUU1436" s="1225"/>
      <c r="SUV1436" s="1225"/>
      <c r="SUW1436" s="1225"/>
      <c r="SUX1436" s="1225"/>
      <c r="SUY1436" s="1225"/>
      <c r="SUZ1436" s="1225"/>
      <c r="SVA1436" s="1225"/>
      <c r="SVB1436" s="1225"/>
      <c r="SVC1436" s="1225"/>
      <c r="SVD1436" s="1225"/>
      <c r="SVE1436" s="1225"/>
      <c r="SVF1436" s="1225"/>
      <c r="SVG1436" s="1225"/>
      <c r="SVH1436" s="1225"/>
      <c r="SVI1436" s="1225"/>
      <c r="SVJ1436" s="1225"/>
      <c r="SVK1436" s="1225"/>
      <c r="SVL1436" s="1225"/>
      <c r="SVM1436" s="1225"/>
      <c r="SVN1436" s="1225"/>
      <c r="SVO1436" s="1225"/>
      <c r="SVP1436" s="1225"/>
      <c r="SVQ1436" s="1225"/>
      <c r="SVR1436" s="1225"/>
      <c r="SVS1436" s="1225"/>
      <c r="SVT1436" s="1225"/>
      <c r="SVU1436" s="1225"/>
      <c r="SVV1436" s="1225"/>
      <c r="SVW1436" s="1225"/>
      <c r="SVX1436" s="1225"/>
      <c r="SVY1436" s="1225"/>
      <c r="SVZ1436" s="1225"/>
      <c r="SWA1436" s="1225"/>
      <c r="SWB1436" s="1225"/>
      <c r="SWC1436" s="1225"/>
      <c r="SWD1436" s="1225"/>
      <c r="SWE1436" s="1225"/>
      <c r="SWF1436" s="1225"/>
      <c r="SWG1436" s="1225"/>
      <c r="SWH1436" s="1225"/>
      <c r="SWI1436" s="1225"/>
      <c r="SWJ1436" s="1225"/>
      <c r="SWK1436" s="1225"/>
      <c r="SWL1436" s="1225"/>
      <c r="SWM1436" s="1225"/>
      <c r="SWN1436" s="1225"/>
      <c r="SWO1436" s="1225"/>
      <c r="SWP1436" s="1225"/>
      <c r="SWQ1436" s="1225"/>
      <c r="SWR1436" s="1225"/>
      <c r="SWS1436" s="1225"/>
      <c r="SWT1436" s="1225"/>
      <c r="SWU1436" s="1225"/>
      <c r="SWV1436" s="1225"/>
      <c r="SWW1436" s="1225"/>
      <c r="SWX1436" s="1225"/>
      <c r="SWY1436" s="1225"/>
      <c r="SWZ1436" s="1225"/>
      <c r="SXA1436" s="1225"/>
      <c r="SXB1436" s="1225"/>
      <c r="SXC1436" s="1225"/>
      <c r="SXD1436" s="1225"/>
      <c r="SXE1436" s="1225"/>
      <c r="SXF1436" s="1225"/>
      <c r="SXG1436" s="1225"/>
      <c r="SXH1436" s="1225"/>
      <c r="SXI1436" s="1225"/>
      <c r="SXJ1436" s="1225"/>
      <c r="SXK1436" s="1225"/>
      <c r="SXL1436" s="1225"/>
      <c r="SXM1436" s="1225"/>
      <c r="SXN1436" s="1225"/>
      <c r="SXO1436" s="1225"/>
      <c r="SXP1436" s="1225"/>
      <c r="SXQ1436" s="1225"/>
      <c r="SXR1436" s="1225"/>
      <c r="SXS1436" s="1225"/>
      <c r="SXT1436" s="1225"/>
      <c r="SXU1436" s="1225"/>
      <c r="SXV1436" s="1225"/>
      <c r="SXW1436" s="1225"/>
      <c r="SXX1436" s="1225"/>
      <c r="SXY1436" s="1225"/>
      <c r="SXZ1436" s="1225"/>
      <c r="SYA1436" s="1225"/>
      <c r="SYB1436" s="1225"/>
      <c r="SYC1436" s="1225"/>
      <c r="SYD1436" s="1225"/>
      <c r="SYE1436" s="1225"/>
      <c r="SYF1436" s="1225"/>
      <c r="SYG1436" s="1225"/>
      <c r="SYH1436" s="1225"/>
      <c r="SYI1436" s="1225"/>
      <c r="SYJ1436" s="1225"/>
      <c r="SYK1436" s="1225"/>
      <c r="SYL1436" s="1225"/>
      <c r="SYM1436" s="1225"/>
      <c r="SYN1436" s="1225"/>
      <c r="SYO1436" s="1225"/>
      <c r="SYP1436" s="1225"/>
      <c r="SYQ1436" s="1225"/>
      <c r="SYR1436" s="1225"/>
      <c r="SYS1436" s="1225"/>
      <c r="SYT1436" s="1225"/>
      <c r="SYU1436" s="1225"/>
      <c r="SYV1436" s="1225"/>
      <c r="SYW1436" s="1225"/>
      <c r="SYX1436" s="1225"/>
      <c r="SYY1436" s="1225"/>
      <c r="SYZ1436" s="1225"/>
      <c r="SZA1436" s="1225"/>
      <c r="SZB1436" s="1225"/>
      <c r="SZC1436" s="1225"/>
      <c r="SZD1436" s="1225"/>
      <c r="SZE1436" s="1225"/>
      <c r="SZF1436" s="1225"/>
      <c r="SZG1436" s="1225"/>
      <c r="SZH1436" s="1225"/>
      <c r="SZI1436" s="1225"/>
      <c r="SZJ1436" s="1225"/>
      <c r="SZK1436" s="1225"/>
      <c r="SZL1436" s="1225"/>
      <c r="SZM1436" s="1225"/>
      <c r="SZN1436" s="1225"/>
      <c r="SZO1436" s="1225"/>
      <c r="SZP1436" s="1225"/>
      <c r="SZQ1436" s="1225"/>
      <c r="SZR1436" s="1225"/>
      <c r="SZS1436" s="1225"/>
      <c r="SZT1436" s="1225"/>
      <c r="SZU1436" s="1225"/>
      <c r="SZV1436" s="1225"/>
      <c r="SZW1436" s="1225"/>
      <c r="SZX1436" s="1225"/>
      <c r="SZY1436" s="1225"/>
      <c r="SZZ1436" s="1225"/>
      <c r="TAA1436" s="1225"/>
      <c r="TAB1436" s="1225"/>
      <c r="TAC1436" s="1225"/>
      <c r="TAD1436" s="1225"/>
      <c r="TAE1436" s="1225"/>
      <c r="TAF1436" s="1225"/>
      <c r="TAG1436" s="1225"/>
      <c r="TAH1436" s="1225"/>
      <c r="TAI1436" s="1225"/>
      <c r="TAJ1436" s="1225"/>
      <c r="TAK1436" s="1225"/>
      <c r="TAL1436" s="1225"/>
      <c r="TAM1436" s="1225"/>
      <c r="TAN1436" s="1225"/>
      <c r="TAO1436" s="1225"/>
      <c r="TAP1436" s="1225"/>
      <c r="TAQ1436" s="1225"/>
      <c r="TAR1436" s="1225"/>
      <c r="TAS1436" s="1225"/>
      <c r="TAT1436" s="1225"/>
      <c r="TAU1436" s="1225"/>
      <c r="TAV1436" s="1225"/>
      <c r="TAW1436" s="1225"/>
      <c r="TAX1436" s="1225"/>
      <c r="TAY1436" s="1225"/>
      <c r="TAZ1436" s="1225"/>
      <c r="TBA1436" s="1225"/>
      <c r="TBB1436" s="1225"/>
      <c r="TBC1436" s="1225"/>
      <c r="TBD1436" s="1225"/>
      <c r="TBE1436" s="1225"/>
      <c r="TBF1436" s="1225"/>
      <c r="TBG1436" s="1225"/>
      <c r="TBH1436" s="1225"/>
      <c r="TBI1436" s="1225"/>
      <c r="TBJ1436" s="1225"/>
      <c r="TBK1436" s="1225"/>
      <c r="TBL1436" s="1225"/>
      <c r="TBM1436" s="1225"/>
      <c r="TBN1436" s="1225"/>
      <c r="TBO1436" s="1225"/>
      <c r="TBP1436" s="1225"/>
      <c r="TBQ1436" s="1225"/>
      <c r="TBR1436" s="1225"/>
      <c r="TBS1436" s="1225"/>
      <c r="TBT1436" s="1225"/>
      <c r="TBU1436" s="1225"/>
      <c r="TBV1436" s="1225"/>
      <c r="TBW1436" s="1225"/>
      <c r="TBX1436" s="1225"/>
      <c r="TBY1436" s="1225"/>
      <c r="TBZ1436" s="1225"/>
      <c r="TCA1436" s="1225"/>
      <c r="TCB1436" s="1225"/>
      <c r="TCC1436" s="1225"/>
      <c r="TCD1436" s="1225"/>
      <c r="TCE1436" s="1225"/>
      <c r="TCF1436" s="1225"/>
      <c r="TCG1436" s="1225"/>
      <c r="TCH1436" s="1225"/>
      <c r="TCI1436" s="1225"/>
      <c r="TCJ1436" s="1225"/>
      <c r="TCK1436" s="1225"/>
      <c r="TCL1436" s="1225"/>
      <c r="TCM1436" s="1225"/>
      <c r="TCN1436" s="1225"/>
      <c r="TCO1436" s="1225"/>
      <c r="TCP1436" s="1225"/>
      <c r="TCQ1436" s="1225"/>
      <c r="TCR1436" s="1225"/>
      <c r="TCS1436" s="1225"/>
      <c r="TCT1436" s="1225"/>
      <c r="TCU1436" s="1225"/>
      <c r="TCV1436" s="1225"/>
      <c r="TCW1436" s="1225"/>
      <c r="TCX1436" s="1225"/>
      <c r="TCY1436" s="1225"/>
      <c r="TCZ1436" s="1225"/>
      <c r="TDA1436" s="1225"/>
      <c r="TDB1436" s="1225"/>
      <c r="TDC1436" s="1225"/>
      <c r="TDD1436" s="1225"/>
      <c r="TDE1436" s="1225"/>
      <c r="TDF1436" s="1225"/>
      <c r="TDG1436" s="1225"/>
      <c r="TDH1436" s="1225"/>
      <c r="TDI1436" s="1225"/>
      <c r="TDJ1436" s="1225"/>
      <c r="TDK1436" s="1225"/>
      <c r="TDL1436" s="1225"/>
      <c r="TDM1436" s="1225"/>
      <c r="TDN1436" s="1225"/>
      <c r="TDO1436" s="1225"/>
      <c r="TDP1436" s="1225"/>
      <c r="TDQ1436" s="1225"/>
      <c r="TDR1436" s="1225"/>
      <c r="TDS1436" s="1225"/>
      <c r="TDT1436" s="1225"/>
      <c r="TDU1436" s="1225"/>
      <c r="TDV1436" s="1225"/>
      <c r="TDW1436" s="1225"/>
      <c r="TDX1436" s="1225"/>
      <c r="TDY1436" s="1225"/>
      <c r="TDZ1436" s="1225"/>
      <c r="TEA1436" s="1225"/>
      <c r="TEB1436" s="1225"/>
      <c r="TEC1436" s="1225"/>
      <c r="TED1436" s="1225"/>
      <c r="TEE1436" s="1225"/>
      <c r="TEF1436" s="1225"/>
      <c r="TEG1436" s="1225"/>
      <c r="TEH1436" s="1225"/>
      <c r="TEI1436" s="1225"/>
      <c r="TEJ1436" s="1225"/>
      <c r="TEK1436" s="1225"/>
      <c r="TEL1436" s="1225"/>
      <c r="TEM1436" s="1225"/>
      <c r="TEN1436" s="1225"/>
      <c r="TEO1436" s="1225"/>
      <c r="TEP1436" s="1225"/>
      <c r="TEQ1436" s="1225"/>
      <c r="TER1436" s="1225"/>
      <c r="TES1436" s="1225"/>
      <c r="TET1436" s="1225"/>
      <c r="TEU1436" s="1225"/>
      <c r="TEV1436" s="1225"/>
      <c r="TEW1436" s="1225"/>
      <c r="TEX1436" s="1225"/>
      <c r="TEY1436" s="1225"/>
      <c r="TEZ1436" s="1225"/>
      <c r="TFA1436" s="1225"/>
      <c r="TFB1436" s="1225"/>
      <c r="TFC1436" s="1225"/>
      <c r="TFD1436" s="1225"/>
      <c r="TFE1436" s="1225"/>
      <c r="TFF1436" s="1225"/>
      <c r="TFG1436" s="1225"/>
      <c r="TFH1436" s="1225"/>
      <c r="TFI1436" s="1225"/>
      <c r="TFJ1436" s="1225"/>
      <c r="TFK1436" s="1225"/>
      <c r="TFL1436" s="1225"/>
      <c r="TFM1436" s="1225"/>
      <c r="TFN1436" s="1225"/>
      <c r="TFO1436" s="1225"/>
      <c r="TFP1436" s="1225"/>
      <c r="TFQ1436" s="1225"/>
      <c r="TFR1436" s="1225"/>
      <c r="TFS1436" s="1225"/>
      <c r="TFT1436" s="1225"/>
      <c r="TFU1436" s="1225"/>
      <c r="TFV1436" s="1225"/>
      <c r="TFW1436" s="1225"/>
      <c r="TFX1436" s="1225"/>
      <c r="TFY1436" s="1225"/>
      <c r="TFZ1436" s="1225"/>
      <c r="TGA1436" s="1225"/>
      <c r="TGB1436" s="1225"/>
      <c r="TGC1436" s="1225"/>
      <c r="TGD1436" s="1225"/>
      <c r="TGE1436" s="1225"/>
      <c r="TGF1436" s="1225"/>
      <c r="TGG1436" s="1225"/>
      <c r="TGH1436" s="1225"/>
      <c r="TGI1436" s="1225"/>
      <c r="TGJ1436" s="1225"/>
      <c r="TGK1436" s="1225"/>
      <c r="TGL1436" s="1225"/>
      <c r="TGM1436" s="1225"/>
      <c r="TGN1436" s="1225"/>
      <c r="TGO1436" s="1225"/>
      <c r="TGP1436" s="1225"/>
      <c r="TGQ1436" s="1225"/>
      <c r="TGR1436" s="1225"/>
      <c r="TGS1436" s="1225"/>
      <c r="TGT1436" s="1225"/>
      <c r="TGU1436" s="1225"/>
      <c r="TGV1436" s="1225"/>
      <c r="TGW1436" s="1225"/>
      <c r="TGX1436" s="1225"/>
      <c r="TGY1436" s="1225"/>
      <c r="TGZ1436" s="1225"/>
      <c r="THA1436" s="1225"/>
      <c r="THB1436" s="1225"/>
      <c r="THC1436" s="1225"/>
      <c r="THD1436" s="1225"/>
      <c r="THE1436" s="1225"/>
      <c r="THF1436" s="1225"/>
      <c r="THG1436" s="1225"/>
      <c r="THH1436" s="1225"/>
      <c r="THI1436" s="1225"/>
      <c r="THJ1436" s="1225"/>
      <c r="THK1436" s="1225"/>
      <c r="THL1436" s="1225"/>
      <c r="THM1436" s="1225"/>
      <c r="THN1436" s="1225"/>
      <c r="THO1436" s="1225"/>
      <c r="THP1436" s="1225"/>
      <c r="THQ1436" s="1225"/>
      <c r="THR1436" s="1225"/>
      <c r="THS1436" s="1225"/>
      <c r="THT1436" s="1225"/>
      <c r="THU1436" s="1225"/>
      <c r="THV1436" s="1225"/>
      <c r="THW1436" s="1225"/>
      <c r="THX1436" s="1225"/>
      <c r="THY1436" s="1225"/>
      <c r="THZ1436" s="1225"/>
      <c r="TIA1436" s="1225"/>
      <c r="TIB1436" s="1225"/>
      <c r="TIC1436" s="1225"/>
      <c r="TID1436" s="1225"/>
      <c r="TIE1436" s="1225"/>
      <c r="TIF1436" s="1225"/>
      <c r="TIG1436" s="1225"/>
      <c r="TIH1436" s="1225"/>
      <c r="TII1436" s="1225"/>
      <c r="TIJ1436" s="1225"/>
      <c r="TIK1436" s="1225"/>
      <c r="TIL1436" s="1225"/>
      <c r="TIM1436" s="1225"/>
      <c r="TIN1436" s="1225"/>
      <c r="TIO1436" s="1225"/>
      <c r="TIP1436" s="1225"/>
      <c r="TIQ1436" s="1225"/>
      <c r="TIR1436" s="1225"/>
      <c r="TIS1436" s="1225"/>
      <c r="TIT1436" s="1225"/>
      <c r="TIU1436" s="1225"/>
      <c r="TIV1436" s="1225"/>
      <c r="TIW1436" s="1225"/>
      <c r="TIX1436" s="1225"/>
      <c r="TIY1436" s="1225"/>
      <c r="TIZ1436" s="1225"/>
      <c r="TJA1436" s="1225"/>
      <c r="TJB1436" s="1225"/>
      <c r="TJC1436" s="1225"/>
      <c r="TJD1436" s="1225"/>
      <c r="TJE1436" s="1225"/>
      <c r="TJF1436" s="1225"/>
      <c r="TJG1436" s="1225"/>
      <c r="TJH1436" s="1225"/>
      <c r="TJI1436" s="1225"/>
      <c r="TJJ1436" s="1225"/>
      <c r="TJK1436" s="1225"/>
      <c r="TJL1436" s="1225"/>
      <c r="TJM1436" s="1225"/>
      <c r="TJN1436" s="1225"/>
      <c r="TJO1436" s="1225"/>
      <c r="TJP1436" s="1225"/>
      <c r="TJQ1436" s="1225"/>
      <c r="TJR1436" s="1225"/>
      <c r="TJS1436" s="1225"/>
      <c r="TJT1436" s="1225"/>
      <c r="TJU1436" s="1225"/>
      <c r="TJV1436" s="1225"/>
      <c r="TJW1436" s="1225"/>
      <c r="TJX1436" s="1225"/>
      <c r="TJY1436" s="1225"/>
      <c r="TJZ1436" s="1225"/>
      <c r="TKA1436" s="1225"/>
      <c r="TKB1436" s="1225"/>
      <c r="TKC1436" s="1225"/>
      <c r="TKD1436" s="1225"/>
      <c r="TKE1436" s="1225"/>
      <c r="TKF1436" s="1225"/>
      <c r="TKG1436" s="1225"/>
      <c r="TKH1436" s="1225"/>
      <c r="TKI1436" s="1225"/>
      <c r="TKJ1436" s="1225"/>
      <c r="TKK1436" s="1225"/>
      <c r="TKL1436" s="1225"/>
      <c r="TKM1436" s="1225"/>
      <c r="TKN1436" s="1225"/>
      <c r="TKO1436" s="1225"/>
      <c r="TKP1436" s="1225"/>
      <c r="TKQ1436" s="1225"/>
      <c r="TKR1436" s="1225"/>
      <c r="TKS1436" s="1225"/>
      <c r="TKT1436" s="1225"/>
      <c r="TKU1436" s="1225"/>
      <c r="TKV1436" s="1225"/>
      <c r="TKW1436" s="1225"/>
      <c r="TKX1436" s="1225"/>
      <c r="TKY1436" s="1225"/>
      <c r="TKZ1436" s="1225"/>
      <c r="TLA1436" s="1225"/>
      <c r="TLB1436" s="1225"/>
      <c r="TLC1436" s="1225"/>
      <c r="TLD1436" s="1225"/>
      <c r="TLE1436" s="1225"/>
      <c r="TLF1436" s="1225"/>
      <c r="TLG1436" s="1225"/>
      <c r="TLH1436" s="1225"/>
      <c r="TLI1436" s="1225"/>
      <c r="TLJ1436" s="1225"/>
      <c r="TLK1436" s="1225"/>
      <c r="TLL1436" s="1225"/>
      <c r="TLM1436" s="1225"/>
      <c r="TLN1436" s="1225"/>
      <c r="TLO1436" s="1225"/>
      <c r="TLP1436" s="1225"/>
      <c r="TLQ1436" s="1225"/>
      <c r="TLR1436" s="1225"/>
      <c r="TLS1436" s="1225"/>
      <c r="TLT1436" s="1225"/>
      <c r="TLU1436" s="1225"/>
      <c r="TLV1436" s="1225"/>
      <c r="TLW1436" s="1225"/>
      <c r="TLX1436" s="1225"/>
      <c r="TLY1436" s="1225"/>
      <c r="TLZ1436" s="1225"/>
      <c r="TMA1436" s="1225"/>
      <c r="TMB1436" s="1225"/>
      <c r="TMC1436" s="1225"/>
      <c r="TMD1436" s="1225"/>
      <c r="TME1436" s="1225"/>
      <c r="TMF1436" s="1225"/>
      <c r="TMG1436" s="1225"/>
      <c r="TMH1436" s="1225"/>
      <c r="TMI1436" s="1225"/>
      <c r="TMJ1436" s="1225"/>
      <c r="TMK1436" s="1225"/>
      <c r="TML1436" s="1225"/>
      <c r="TMM1436" s="1225"/>
      <c r="TMN1436" s="1225"/>
      <c r="TMO1436" s="1225"/>
      <c r="TMP1436" s="1225"/>
      <c r="TMQ1436" s="1225"/>
      <c r="TMR1436" s="1225"/>
      <c r="TMS1436" s="1225"/>
      <c r="TMT1436" s="1225"/>
      <c r="TMU1436" s="1225"/>
      <c r="TMV1436" s="1225"/>
      <c r="TMW1436" s="1225"/>
      <c r="TMX1436" s="1225"/>
      <c r="TMY1436" s="1225"/>
      <c r="TMZ1436" s="1225"/>
      <c r="TNA1436" s="1225"/>
      <c r="TNB1436" s="1225"/>
      <c r="TNC1436" s="1225"/>
      <c r="TND1436" s="1225"/>
      <c r="TNE1436" s="1225"/>
      <c r="TNF1436" s="1225"/>
      <c r="TNG1436" s="1225"/>
      <c r="TNH1436" s="1225"/>
      <c r="TNI1436" s="1225"/>
      <c r="TNJ1436" s="1225"/>
      <c r="TNK1436" s="1225"/>
      <c r="TNL1436" s="1225"/>
      <c r="TNM1436" s="1225"/>
      <c r="TNN1436" s="1225"/>
      <c r="TNO1436" s="1225"/>
      <c r="TNP1436" s="1225"/>
      <c r="TNQ1436" s="1225"/>
      <c r="TNR1436" s="1225"/>
      <c r="TNS1436" s="1225"/>
      <c r="TNT1436" s="1225"/>
      <c r="TNU1436" s="1225"/>
      <c r="TNV1436" s="1225"/>
      <c r="TNW1436" s="1225"/>
      <c r="TNX1436" s="1225"/>
      <c r="TNY1436" s="1225"/>
      <c r="TNZ1436" s="1225"/>
      <c r="TOA1436" s="1225"/>
      <c r="TOB1436" s="1225"/>
      <c r="TOC1436" s="1225"/>
      <c r="TOD1436" s="1225"/>
      <c r="TOE1436" s="1225"/>
      <c r="TOF1436" s="1225"/>
      <c r="TOG1436" s="1225"/>
      <c r="TOH1436" s="1225"/>
      <c r="TOI1436" s="1225"/>
      <c r="TOJ1436" s="1225"/>
      <c r="TOK1436" s="1225"/>
      <c r="TOL1436" s="1225"/>
      <c r="TOM1436" s="1225"/>
      <c r="TON1436" s="1225"/>
      <c r="TOO1436" s="1225"/>
      <c r="TOP1436" s="1225"/>
      <c r="TOQ1436" s="1225"/>
      <c r="TOR1436" s="1225"/>
      <c r="TOS1436" s="1225"/>
      <c r="TOT1436" s="1225"/>
      <c r="TOU1436" s="1225"/>
      <c r="TOV1436" s="1225"/>
      <c r="TOW1436" s="1225"/>
      <c r="TOX1436" s="1225"/>
      <c r="TOY1436" s="1225"/>
      <c r="TOZ1436" s="1225"/>
      <c r="TPA1436" s="1225"/>
      <c r="TPB1436" s="1225"/>
      <c r="TPC1436" s="1225"/>
      <c r="TPD1436" s="1225"/>
      <c r="TPE1436" s="1225"/>
      <c r="TPF1436" s="1225"/>
      <c r="TPG1436" s="1225"/>
      <c r="TPH1436" s="1225"/>
      <c r="TPI1436" s="1225"/>
      <c r="TPJ1436" s="1225"/>
      <c r="TPK1436" s="1225"/>
      <c r="TPL1436" s="1225"/>
      <c r="TPM1436" s="1225"/>
      <c r="TPN1436" s="1225"/>
      <c r="TPO1436" s="1225"/>
      <c r="TPP1436" s="1225"/>
      <c r="TPQ1436" s="1225"/>
      <c r="TPR1436" s="1225"/>
      <c r="TPS1436" s="1225"/>
      <c r="TPT1436" s="1225"/>
      <c r="TPU1436" s="1225"/>
      <c r="TPV1436" s="1225"/>
      <c r="TPW1436" s="1225"/>
      <c r="TPX1436" s="1225"/>
      <c r="TPY1436" s="1225"/>
      <c r="TPZ1436" s="1225"/>
      <c r="TQA1436" s="1225"/>
      <c r="TQB1436" s="1225"/>
      <c r="TQC1436" s="1225"/>
      <c r="TQD1436" s="1225"/>
      <c r="TQE1436" s="1225"/>
      <c r="TQF1436" s="1225"/>
      <c r="TQG1436" s="1225"/>
      <c r="TQH1436" s="1225"/>
      <c r="TQI1436" s="1225"/>
      <c r="TQJ1436" s="1225"/>
      <c r="TQK1436" s="1225"/>
      <c r="TQL1436" s="1225"/>
      <c r="TQM1436" s="1225"/>
      <c r="TQN1436" s="1225"/>
      <c r="TQO1436" s="1225"/>
      <c r="TQP1436" s="1225"/>
      <c r="TQQ1436" s="1225"/>
      <c r="TQR1436" s="1225"/>
      <c r="TQS1436" s="1225"/>
      <c r="TQT1436" s="1225"/>
      <c r="TQU1436" s="1225"/>
      <c r="TQV1436" s="1225"/>
      <c r="TQW1436" s="1225"/>
      <c r="TQX1436" s="1225"/>
      <c r="TQY1436" s="1225"/>
      <c r="TQZ1436" s="1225"/>
      <c r="TRA1436" s="1225"/>
      <c r="TRB1436" s="1225"/>
      <c r="TRC1436" s="1225"/>
      <c r="TRD1436" s="1225"/>
      <c r="TRE1436" s="1225"/>
      <c r="TRF1436" s="1225"/>
      <c r="TRG1436" s="1225"/>
      <c r="TRH1436" s="1225"/>
      <c r="TRI1436" s="1225"/>
      <c r="TRJ1436" s="1225"/>
      <c r="TRK1436" s="1225"/>
      <c r="TRL1436" s="1225"/>
      <c r="TRM1436" s="1225"/>
      <c r="TRN1436" s="1225"/>
      <c r="TRO1436" s="1225"/>
      <c r="TRP1436" s="1225"/>
      <c r="TRQ1436" s="1225"/>
      <c r="TRR1436" s="1225"/>
      <c r="TRS1436" s="1225"/>
      <c r="TRT1436" s="1225"/>
      <c r="TRU1436" s="1225"/>
      <c r="TRV1436" s="1225"/>
      <c r="TRW1436" s="1225"/>
      <c r="TRX1436" s="1225"/>
      <c r="TRY1436" s="1225"/>
      <c r="TRZ1436" s="1225"/>
      <c r="TSA1436" s="1225"/>
      <c r="TSB1436" s="1225"/>
      <c r="TSC1436" s="1225"/>
      <c r="TSD1436" s="1225"/>
      <c r="TSE1436" s="1225"/>
      <c r="TSF1436" s="1225"/>
      <c r="TSG1436" s="1225"/>
      <c r="TSH1436" s="1225"/>
      <c r="TSI1436" s="1225"/>
      <c r="TSJ1436" s="1225"/>
      <c r="TSK1436" s="1225"/>
      <c r="TSL1436" s="1225"/>
      <c r="TSM1436" s="1225"/>
      <c r="TSN1436" s="1225"/>
      <c r="TSO1436" s="1225"/>
      <c r="TSP1436" s="1225"/>
      <c r="TSQ1436" s="1225"/>
      <c r="TSR1436" s="1225"/>
      <c r="TSS1436" s="1225"/>
      <c r="TST1436" s="1225"/>
      <c r="TSU1436" s="1225"/>
      <c r="TSV1436" s="1225"/>
      <c r="TSW1436" s="1225"/>
      <c r="TSX1436" s="1225"/>
      <c r="TSY1436" s="1225"/>
      <c r="TSZ1436" s="1225"/>
      <c r="TTA1436" s="1225"/>
      <c r="TTB1436" s="1225"/>
      <c r="TTC1436" s="1225"/>
      <c r="TTD1436" s="1225"/>
      <c r="TTE1436" s="1225"/>
      <c r="TTF1436" s="1225"/>
      <c r="TTG1436" s="1225"/>
      <c r="TTH1436" s="1225"/>
      <c r="TTI1436" s="1225"/>
      <c r="TTJ1436" s="1225"/>
      <c r="TTK1436" s="1225"/>
      <c r="TTL1436" s="1225"/>
      <c r="TTM1436" s="1225"/>
      <c r="TTN1436" s="1225"/>
      <c r="TTO1436" s="1225"/>
      <c r="TTP1436" s="1225"/>
      <c r="TTQ1436" s="1225"/>
      <c r="TTR1436" s="1225"/>
      <c r="TTS1436" s="1225"/>
      <c r="TTT1436" s="1225"/>
      <c r="TTU1436" s="1225"/>
      <c r="TTV1436" s="1225"/>
      <c r="TTW1436" s="1225"/>
      <c r="TTX1436" s="1225"/>
      <c r="TTY1436" s="1225"/>
      <c r="TTZ1436" s="1225"/>
      <c r="TUA1436" s="1225"/>
      <c r="TUB1436" s="1225"/>
      <c r="TUC1436" s="1225"/>
      <c r="TUD1436" s="1225"/>
      <c r="TUE1436" s="1225"/>
      <c r="TUF1436" s="1225"/>
      <c r="TUG1436" s="1225"/>
      <c r="TUH1436" s="1225"/>
      <c r="TUI1436" s="1225"/>
      <c r="TUJ1436" s="1225"/>
      <c r="TUK1436" s="1225"/>
      <c r="TUL1436" s="1225"/>
      <c r="TUM1436" s="1225"/>
      <c r="TUN1436" s="1225"/>
      <c r="TUO1436" s="1225"/>
      <c r="TUP1436" s="1225"/>
      <c r="TUQ1436" s="1225"/>
      <c r="TUR1436" s="1225"/>
      <c r="TUS1436" s="1225"/>
      <c r="TUT1436" s="1225"/>
      <c r="TUU1436" s="1225"/>
      <c r="TUV1436" s="1225"/>
      <c r="TUW1436" s="1225"/>
      <c r="TUX1436" s="1225"/>
      <c r="TUY1436" s="1225"/>
      <c r="TUZ1436" s="1225"/>
      <c r="TVA1436" s="1225"/>
      <c r="TVB1436" s="1225"/>
      <c r="TVC1436" s="1225"/>
      <c r="TVD1436" s="1225"/>
      <c r="TVE1436" s="1225"/>
      <c r="TVF1436" s="1225"/>
      <c r="TVG1436" s="1225"/>
      <c r="TVH1436" s="1225"/>
      <c r="TVI1436" s="1225"/>
      <c r="TVJ1436" s="1225"/>
      <c r="TVK1436" s="1225"/>
      <c r="TVL1436" s="1225"/>
      <c r="TVM1436" s="1225"/>
      <c r="TVN1436" s="1225"/>
      <c r="TVO1436" s="1225"/>
      <c r="TVP1436" s="1225"/>
      <c r="TVQ1436" s="1225"/>
      <c r="TVR1436" s="1225"/>
      <c r="TVS1436" s="1225"/>
      <c r="TVT1436" s="1225"/>
      <c r="TVU1436" s="1225"/>
      <c r="TVV1436" s="1225"/>
      <c r="TVW1436" s="1225"/>
      <c r="TVX1436" s="1225"/>
      <c r="TVY1436" s="1225"/>
      <c r="TVZ1436" s="1225"/>
      <c r="TWA1436" s="1225"/>
      <c r="TWB1436" s="1225"/>
      <c r="TWC1436" s="1225"/>
      <c r="TWD1436" s="1225"/>
      <c r="TWE1436" s="1225"/>
      <c r="TWF1436" s="1225"/>
      <c r="TWG1436" s="1225"/>
      <c r="TWH1436" s="1225"/>
      <c r="TWI1436" s="1225"/>
      <c r="TWJ1436" s="1225"/>
      <c r="TWK1436" s="1225"/>
      <c r="TWL1436" s="1225"/>
      <c r="TWM1436" s="1225"/>
      <c r="TWN1436" s="1225"/>
      <c r="TWO1436" s="1225"/>
      <c r="TWP1436" s="1225"/>
      <c r="TWQ1436" s="1225"/>
      <c r="TWR1436" s="1225"/>
      <c r="TWS1436" s="1225"/>
      <c r="TWT1436" s="1225"/>
      <c r="TWU1436" s="1225"/>
      <c r="TWV1436" s="1225"/>
      <c r="TWW1436" s="1225"/>
      <c r="TWX1436" s="1225"/>
      <c r="TWY1436" s="1225"/>
      <c r="TWZ1436" s="1225"/>
      <c r="TXA1436" s="1225"/>
      <c r="TXB1436" s="1225"/>
      <c r="TXC1436" s="1225"/>
      <c r="TXD1436" s="1225"/>
      <c r="TXE1436" s="1225"/>
      <c r="TXF1436" s="1225"/>
      <c r="TXG1436" s="1225"/>
      <c r="TXH1436" s="1225"/>
      <c r="TXI1436" s="1225"/>
      <c r="TXJ1436" s="1225"/>
      <c r="TXK1436" s="1225"/>
      <c r="TXL1436" s="1225"/>
      <c r="TXM1436" s="1225"/>
      <c r="TXN1436" s="1225"/>
      <c r="TXO1436" s="1225"/>
      <c r="TXP1436" s="1225"/>
      <c r="TXQ1436" s="1225"/>
      <c r="TXR1436" s="1225"/>
      <c r="TXS1436" s="1225"/>
      <c r="TXT1436" s="1225"/>
      <c r="TXU1436" s="1225"/>
      <c r="TXV1436" s="1225"/>
      <c r="TXW1436" s="1225"/>
      <c r="TXX1436" s="1225"/>
      <c r="TXY1436" s="1225"/>
      <c r="TXZ1436" s="1225"/>
      <c r="TYA1436" s="1225"/>
      <c r="TYB1436" s="1225"/>
      <c r="TYC1436" s="1225"/>
      <c r="TYD1436" s="1225"/>
      <c r="TYE1436" s="1225"/>
      <c r="TYF1436" s="1225"/>
      <c r="TYG1436" s="1225"/>
      <c r="TYH1436" s="1225"/>
      <c r="TYI1436" s="1225"/>
      <c r="TYJ1436" s="1225"/>
      <c r="TYK1436" s="1225"/>
      <c r="TYL1436" s="1225"/>
      <c r="TYM1436" s="1225"/>
      <c r="TYN1436" s="1225"/>
      <c r="TYO1436" s="1225"/>
      <c r="TYP1436" s="1225"/>
      <c r="TYQ1436" s="1225"/>
      <c r="TYR1436" s="1225"/>
      <c r="TYS1436" s="1225"/>
      <c r="TYT1436" s="1225"/>
      <c r="TYU1436" s="1225"/>
      <c r="TYV1436" s="1225"/>
      <c r="TYW1436" s="1225"/>
      <c r="TYX1436" s="1225"/>
      <c r="TYY1436" s="1225"/>
      <c r="TYZ1436" s="1225"/>
      <c r="TZA1436" s="1225"/>
      <c r="TZB1436" s="1225"/>
      <c r="TZC1436" s="1225"/>
      <c r="TZD1436" s="1225"/>
      <c r="TZE1436" s="1225"/>
      <c r="TZF1436" s="1225"/>
      <c r="TZG1436" s="1225"/>
      <c r="TZH1436" s="1225"/>
      <c r="TZI1436" s="1225"/>
      <c r="TZJ1436" s="1225"/>
      <c r="TZK1436" s="1225"/>
      <c r="TZL1436" s="1225"/>
      <c r="TZM1436" s="1225"/>
      <c r="TZN1436" s="1225"/>
      <c r="TZO1436" s="1225"/>
      <c r="TZP1436" s="1225"/>
      <c r="TZQ1436" s="1225"/>
      <c r="TZR1436" s="1225"/>
      <c r="TZS1436" s="1225"/>
      <c r="TZT1436" s="1225"/>
      <c r="TZU1436" s="1225"/>
      <c r="TZV1436" s="1225"/>
      <c r="TZW1436" s="1225"/>
      <c r="TZX1436" s="1225"/>
      <c r="TZY1436" s="1225"/>
      <c r="TZZ1436" s="1225"/>
      <c r="UAA1436" s="1225"/>
      <c r="UAB1436" s="1225"/>
      <c r="UAC1436" s="1225"/>
      <c r="UAD1436" s="1225"/>
      <c r="UAE1436" s="1225"/>
      <c r="UAF1436" s="1225"/>
      <c r="UAG1436" s="1225"/>
      <c r="UAH1436" s="1225"/>
      <c r="UAI1436" s="1225"/>
      <c r="UAJ1436" s="1225"/>
      <c r="UAK1436" s="1225"/>
      <c r="UAL1436" s="1225"/>
      <c r="UAM1436" s="1225"/>
      <c r="UAN1436" s="1225"/>
      <c r="UAO1436" s="1225"/>
      <c r="UAP1436" s="1225"/>
      <c r="UAQ1436" s="1225"/>
      <c r="UAR1436" s="1225"/>
      <c r="UAS1436" s="1225"/>
      <c r="UAT1436" s="1225"/>
      <c r="UAU1436" s="1225"/>
      <c r="UAV1436" s="1225"/>
      <c r="UAW1436" s="1225"/>
      <c r="UAX1436" s="1225"/>
      <c r="UAY1436" s="1225"/>
      <c r="UAZ1436" s="1225"/>
      <c r="UBA1436" s="1225"/>
      <c r="UBB1436" s="1225"/>
      <c r="UBC1436" s="1225"/>
      <c r="UBD1436" s="1225"/>
      <c r="UBE1436" s="1225"/>
      <c r="UBF1436" s="1225"/>
      <c r="UBG1436" s="1225"/>
      <c r="UBH1436" s="1225"/>
      <c r="UBI1436" s="1225"/>
      <c r="UBJ1436" s="1225"/>
      <c r="UBK1436" s="1225"/>
      <c r="UBL1436" s="1225"/>
      <c r="UBM1436" s="1225"/>
      <c r="UBN1436" s="1225"/>
      <c r="UBO1436" s="1225"/>
      <c r="UBP1436" s="1225"/>
      <c r="UBQ1436" s="1225"/>
      <c r="UBR1436" s="1225"/>
      <c r="UBS1436" s="1225"/>
      <c r="UBT1436" s="1225"/>
      <c r="UBU1436" s="1225"/>
      <c r="UBV1436" s="1225"/>
      <c r="UBW1436" s="1225"/>
      <c r="UBX1436" s="1225"/>
      <c r="UBY1436" s="1225"/>
      <c r="UBZ1436" s="1225"/>
      <c r="UCA1436" s="1225"/>
      <c r="UCB1436" s="1225"/>
      <c r="UCC1436" s="1225"/>
      <c r="UCD1436" s="1225"/>
      <c r="UCE1436" s="1225"/>
      <c r="UCF1436" s="1225"/>
      <c r="UCG1436" s="1225"/>
      <c r="UCH1436" s="1225"/>
      <c r="UCI1436" s="1225"/>
      <c r="UCJ1436" s="1225"/>
      <c r="UCK1436" s="1225"/>
      <c r="UCL1436" s="1225"/>
      <c r="UCM1436" s="1225"/>
      <c r="UCN1436" s="1225"/>
      <c r="UCO1436" s="1225"/>
      <c r="UCP1436" s="1225"/>
      <c r="UCQ1436" s="1225"/>
      <c r="UCR1436" s="1225"/>
      <c r="UCS1436" s="1225"/>
      <c r="UCT1436" s="1225"/>
      <c r="UCU1436" s="1225"/>
      <c r="UCV1436" s="1225"/>
      <c r="UCW1436" s="1225"/>
      <c r="UCX1436" s="1225"/>
      <c r="UCY1436" s="1225"/>
      <c r="UCZ1436" s="1225"/>
      <c r="UDA1436" s="1225"/>
      <c r="UDB1436" s="1225"/>
      <c r="UDC1436" s="1225"/>
      <c r="UDD1436" s="1225"/>
      <c r="UDE1436" s="1225"/>
      <c r="UDF1436" s="1225"/>
      <c r="UDG1436" s="1225"/>
      <c r="UDH1436" s="1225"/>
      <c r="UDI1436" s="1225"/>
      <c r="UDJ1436" s="1225"/>
      <c r="UDK1436" s="1225"/>
      <c r="UDL1436" s="1225"/>
      <c r="UDM1436" s="1225"/>
      <c r="UDN1436" s="1225"/>
      <c r="UDO1436" s="1225"/>
      <c r="UDP1436" s="1225"/>
      <c r="UDQ1436" s="1225"/>
      <c r="UDR1436" s="1225"/>
      <c r="UDS1436" s="1225"/>
      <c r="UDT1436" s="1225"/>
      <c r="UDU1436" s="1225"/>
      <c r="UDV1436" s="1225"/>
      <c r="UDW1436" s="1225"/>
      <c r="UDX1436" s="1225"/>
      <c r="UDY1436" s="1225"/>
      <c r="UDZ1436" s="1225"/>
      <c r="UEA1436" s="1225"/>
      <c r="UEB1436" s="1225"/>
      <c r="UEC1436" s="1225"/>
      <c r="UED1436" s="1225"/>
      <c r="UEE1436" s="1225"/>
      <c r="UEF1436" s="1225"/>
      <c r="UEG1436" s="1225"/>
      <c r="UEH1436" s="1225"/>
      <c r="UEI1436" s="1225"/>
      <c r="UEJ1436" s="1225"/>
      <c r="UEK1436" s="1225"/>
      <c r="UEL1436" s="1225"/>
      <c r="UEM1436" s="1225"/>
      <c r="UEN1436" s="1225"/>
      <c r="UEO1436" s="1225"/>
      <c r="UEP1436" s="1225"/>
      <c r="UEQ1436" s="1225"/>
      <c r="UER1436" s="1225"/>
      <c r="UES1436" s="1225"/>
      <c r="UET1436" s="1225"/>
      <c r="UEU1436" s="1225"/>
      <c r="UEV1436" s="1225"/>
      <c r="UEW1436" s="1225"/>
      <c r="UEX1436" s="1225"/>
      <c r="UEY1436" s="1225"/>
      <c r="UEZ1436" s="1225"/>
      <c r="UFA1436" s="1225"/>
      <c r="UFB1436" s="1225"/>
      <c r="UFC1436" s="1225"/>
      <c r="UFD1436" s="1225"/>
      <c r="UFE1436" s="1225"/>
      <c r="UFF1436" s="1225"/>
      <c r="UFG1436" s="1225"/>
      <c r="UFH1436" s="1225"/>
      <c r="UFI1436" s="1225"/>
      <c r="UFJ1436" s="1225"/>
      <c r="UFK1436" s="1225"/>
      <c r="UFL1436" s="1225"/>
      <c r="UFM1436" s="1225"/>
      <c r="UFN1436" s="1225"/>
      <c r="UFO1436" s="1225"/>
      <c r="UFP1436" s="1225"/>
      <c r="UFQ1436" s="1225"/>
      <c r="UFR1436" s="1225"/>
      <c r="UFS1436" s="1225"/>
      <c r="UFT1436" s="1225"/>
      <c r="UFU1436" s="1225"/>
      <c r="UFV1436" s="1225"/>
      <c r="UFW1436" s="1225"/>
      <c r="UFX1436" s="1225"/>
      <c r="UFY1436" s="1225"/>
      <c r="UFZ1436" s="1225"/>
      <c r="UGA1436" s="1225"/>
      <c r="UGB1436" s="1225"/>
      <c r="UGC1436" s="1225"/>
      <c r="UGD1436" s="1225"/>
      <c r="UGE1436" s="1225"/>
      <c r="UGF1436" s="1225"/>
      <c r="UGG1436" s="1225"/>
      <c r="UGH1436" s="1225"/>
      <c r="UGI1436" s="1225"/>
      <c r="UGJ1436" s="1225"/>
      <c r="UGK1436" s="1225"/>
      <c r="UGL1436" s="1225"/>
      <c r="UGM1436" s="1225"/>
      <c r="UGN1436" s="1225"/>
      <c r="UGO1436" s="1225"/>
      <c r="UGP1436" s="1225"/>
      <c r="UGQ1436" s="1225"/>
      <c r="UGR1436" s="1225"/>
      <c r="UGS1436" s="1225"/>
      <c r="UGT1436" s="1225"/>
      <c r="UGU1436" s="1225"/>
      <c r="UGV1436" s="1225"/>
      <c r="UGW1436" s="1225"/>
      <c r="UGX1436" s="1225"/>
      <c r="UGY1436" s="1225"/>
      <c r="UGZ1436" s="1225"/>
      <c r="UHA1436" s="1225"/>
      <c r="UHB1436" s="1225"/>
      <c r="UHC1436" s="1225"/>
      <c r="UHD1436" s="1225"/>
      <c r="UHE1436" s="1225"/>
      <c r="UHF1436" s="1225"/>
      <c r="UHG1436" s="1225"/>
      <c r="UHH1436" s="1225"/>
      <c r="UHI1436" s="1225"/>
      <c r="UHJ1436" s="1225"/>
      <c r="UHK1436" s="1225"/>
      <c r="UHL1436" s="1225"/>
      <c r="UHM1436" s="1225"/>
      <c r="UHN1436" s="1225"/>
      <c r="UHO1436" s="1225"/>
      <c r="UHP1436" s="1225"/>
      <c r="UHQ1436" s="1225"/>
      <c r="UHR1436" s="1225"/>
      <c r="UHS1436" s="1225"/>
      <c r="UHT1436" s="1225"/>
      <c r="UHU1436" s="1225"/>
      <c r="UHV1436" s="1225"/>
      <c r="UHW1436" s="1225"/>
      <c r="UHX1436" s="1225"/>
      <c r="UHY1436" s="1225"/>
      <c r="UHZ1436" s="1225"/>
      <c r="UIA1436" s="1225"/>
      <c r="UIB1436" s="1225"/>
      <c r="UIC1436" s="1225"/>
      <c r="UID1436" s="1225"/>
      <c r="UIE1436" s="1225"/>
      <c r="UIF1436" s="1225"/>
      <c r="UIG1436" s="1225"/>
      <c r="UIH1436" s="1225"/>
      <c r="UII1436" s="1225"/>
      <c r="UIJ1436" s="1225"/>
      <c r="UIK1436" s="1225"/>
      <c r="UIL1436" s="1225"/>
      <c r="UIM1436" s="1225"/>
      <c r="UIN1436" s="1225"/>
      <c r="UIO1436" s="1225"/>
      <c r="UIP1436" s="1225"/>
      <c r="UIQ1436" s="1225"/>
      <c r="UIR1436" s="1225"/>
      <c r="UIS1436" s="1225"/>
      <c r="UIT1436" s="1225"/>
      <c r="UIU1436" s="1225"/>
      <c r="UIV1436" s="1225"/>
      <c r="UIW1436" s="1225"/>
      <c r="UIX1436" s="1225"/>
      <c r="UIY1436" s="1225"/>
      <c r="UIZ1436" s="1225"/>
      <c r="UJA1436" s="1225"/>
      <c r="UJB1436" s="1225"/>
      <c r="UJC1436" s="1225"/>
      <c r="UJD1436" s="1225"/>
      <c r="UJE1436" s="1225"/>
      <c r="UJF1436" s="1225"/>
      <c r="UJG1436" s="1225"/>
      <c r="UJH1436" s="1225"/>
      <c r="UJI1436" s="1225"/>
      <c r="UJJ1436" s="1225"/>
      <c r="UJK1436" s="1225"/>
      <c r="UJL1436" s="1225"/>
      <c r="UJM1436" s="1225"/>
      <c r="UJN1436" s="1225"/>
      <c r="UJO1436" s="1225"/>
      <c r="UJP1436" s="1225"/>
      <c r="UJQ1436" s="1225"/>
      <c r="UJR1436" s="1225"/>
      <c r="UJS1436" s="1225"/>
      <c r="UJT1436" s="1225"/>
      <c r="UJU1436" s="1225"/>
      <c r="UJV1436" s="1225"/>
      <c r="UJW1436" s="1225"/>
      <c r="UJX1436" s="1225"/>
      <c r="UJY1436" s="1225"/>
      <c r="UJZ1436" s="1225"/>
      <c r="UKA1436" s="1225"/>
      <c r="UKB1436" s="1225"/>
      <c r="UKC1436" s="1225"/>
      <c r="UKD1436" s="1225"/>
      <c r="UKE1436" s="1225"/>
      <c r="UKF1436" s="1225"/>
      <c r="UKG1436" s="1225"/>
      <c r="UKH1436" s="1225"/>
      <c r="UKI1436" s="1225"/>
      <c r="UKJ1436" s="1225"/>
      <c r="UKK1436" s="1225"/>
      <c r="UKL1436" s="1225"/>
      <c r="UKM1436" s="1225"/>
      <c r="UKN1436" s="1225"/>
      <c r="UKO1436" s="1225"/>
      <c r="UKP1436" s="1225"/>
      <c r="UKQ1436" s="1225"/>
      <c r="UKR1436" s="1225"/>
      <c r="UKS1436" s="1225"/>
      <c r="UKT1436" s="1225"/>
      <c r="UKU1436" s="1225"/>
      <c r="UKV1436" s="1225"/>
      <c r="UKW1436" s="1225"/>
      <c r="UKX1436" s="1225"/>
      <c r="UKY1436" s="1225"/>
      <c r="UKZ1436" s="1225"/>
      <c r="ULA1436" s="1225"/>
      <c r="ULB1436" s="1225"/>
      <c r="ULC1436" s="1225"/>
      <c r="ULD1436" s="1225"/>
      <c r="ULE1436" s="1225"/>
      <c r="ULF1436" s="1225"/>
      <c r="ULG1436" s="1225"/>
      <c r="ULH1436" s="1225"/>
      <c r="ULI1436" s="1225"/>
      <c r="ULJ1436" s="1225"/>
      <c r="ULK1436" s="1225"/>
      <c r="ULL1436" s="1225"/>
      <c r="ULM1436" s="1225"/>
      <c r="ULN1436" s="1225"/>
      <c r="ULO1436" s="1225"/>
      <c r="ULP1436" s="1225"/>
      <c r="ULQ1436" s="1225"/>
      <c r="ULR1436" s="1225"/>
      <c r="ULS1436" s="1225"/>
      <c r="ULT1436" s="1225"/>
      <c r="ULU1436" s="1225"/>
      <c r="ULV1436" s="1225"/>
      <c r="ULW1436" s="1225"/>
      <c r="ULX1436" s="1225"/>
      <c r="ULY1436" s="1225"/>
      <c r="ULZ1436" s="1225"/>
      <c r="UMA1436" s="1225"/>
      <c r="UMB1436" s="1225"/>
      <c r="UMC1436" s="1225"/>
      <c r="UMD1436" s="1225"/>
      <c r="UME1436" s="1225"/>
      <c r="UMF1436" s="1225"/>
      <c r="UMG1436" s="1225"/>
      <c r="UMH1436" s="1225"/>
      <c r="UMI1436" s="1225"/>
      <c r="UMJ1436" s="1225"/>
      <c r="UMK1436" s="1225"/>
      <c r="UML1436" s="1225"/>
      <c r="UMM1436" s="1225"/>
      <c r="UMN1436" s="1225"/>
      <c r="UMO1436" s="1225"/>
      <c r="UMP1436" s="1225"/>
      <c r="UMQ1436" s="1225"/>
      <c r="UMR1436" s="1225"/>
      <c r="UMS1436" s="1225"/>
      <c r="UMT1436" s="1225"/>
      <c r="UMU1436" s="1225"/>
      <c r="UMV1436" s="1225"/>
      <c r="UMW1436" s="1225"/>
      <c r="UMX1436" s="1225"/>
      <c r="UMY1436" s="1225"/>
      <c r="UMZ1436" s="1225"/>
      <c r="UNA1436" s="1225"/>
      <c r="UNB1436" s="1225"/>
      <c r="UNC1436" s="1225"/>
      <c r="UND1436" s="1225"/>
      <c r="UNE1436" s="1225"/>
      <c r="UNF1436" s="1225"/>
      <c r="UNG1436" s="1225"/>
      <c r="UNH1436" s="1225"/>
      <c r="UNI1436" s="1225"/>
      <c r="UNJ1436" s="1225"/>
      <c r="UNK1436" s="1225"/>
      <c r="UNL1436" s="1225"/>
      <c r="UNM1436" s="1225"/>
      <c r="UNN1436" s="1225"/>
      <c r="UNO1436" s="1225"/>
      <c r="UNP1436" s="1225"/>
      <c r="UNQ1436" s="1225"/>
      <c r="UNR1436" s="1225"/>
      <c r="UNS1436" s="1225"/>
      <c r="UNT1436" s="1225"/>
      <c r="UNU1436" s="1225"/>
      <c r="UNV1436" s="1225"/>
      <c r="UNW1436" s="1225"/>
      <c r="UNX1436" s="1225"/>
      <c r="UNY1436" s="1225"/>
      <c r="UNZ1436" s="1225"/>
      <c r="UOA1436" s="1225"/>
      <c r="UOB1436" s="1225"/>
      <c r="UOC1436" s="1225"/>
      <c r="UOD1436" s="1225"/>
      <c r="UOE1436" s="1225"/>
      <c r="UOF1436" s="1225"/>
      <c r="UOG1436" s="1225"/>
      <c r="UOH1436" s="1225"/>
      <c r="UOI1436" s="1225"/>
      <c r="UOJ1436" s="1225"/>
      <c r="UOK1436" s="1225"/>
      <c r="UOL1436" s="1225"/>
      <c r="UOM1436" s="1225"/>
      <c r="UON1436" s="1225"/>
      <c r="UOO1436" s="1225"/>
      <c r="UOP1436" s="1225"/>
      <c r="UOQ1436" s="1225"/>
      <c r="UOR1436" s="1225"/>
      <c r="UOS1436" s="1225"/>
      <c r="UOT1436" s="1225"/>
      <c r="UOU1436" s="1225"/>
      <c r="UOV1436" s="1225"/>
      <c r="UOW1436" s="1225"/>
      <c r="UOX1436" s="1225"/>
      <c r="UOY1436" s="1225"/>
      <c r="UOZ1436" s="1225"/>
      <c r="UPA1436" s="1225"/>
      <c r="UPB1436" s="1225"/>
      <c r="UPC1436" s="1225"/>
      <c r="UPD1436" s="1225"/>
      <c r="UPE1436" s="1225"/>
      <c r="UPF1436" s="1225"/>
      <c r="UPG1436" s="1225"/>
      <c r="UPH1436" s="1225"/>
      <c r="UPI1436" s="1225"/>
      <c r="UPJ1436" s="1225"/>
      <c r="UPK1436" s="1225"/>
      <c r="UPL1436" s="1225"/>
      <c r="UPM1436" s="1225"/>
      <c r="UPN1436" s="1225"/>
      <c r="UPO1436" s="1225"/>
      <c r="UPP1436" s="1225"/>
      <c r="UPQ1436" s="1225"/>
      <c r="UPR1436" s="1225"/>
      <c r="UPS1436" s="1225"/>
      <c r="UPT1436" s="1225"/>
      <c r="UPU1436" s="1225"/>
      <c r="UPV1436" s="1225"/>
      <c r="UPW1436" s="1225"/>
      <c r="UPX1436" s="1225"/>
      <c r="UPY1436" s="1225"/>
      <c r="UPZ1436" s="1225"/>
      <c r="UQA1436" s="1225"/>
      <c r="UQB1436" s="1225"/>
      <c r="UQC1436" s="1225"/>
      <c r="UQD1436" s="1225"/>
      <c r="UQE1436" s="1225"/>
      <c r="UQF1436" s="1225"/>
      <c r="UQG1436" s="1225"/>
      <c r="UQH1436" s="1225"/>
      <c r="UQI1436" s="1225"/>
      <c r="UQJ1436" s="1225"/>
      <c r="UQK1436" s="1225"/>
      <c r="UQL1436" s="1225"/>
      <c r="UQM1436" s="1225"/>
      <c r="UQN1436" s="1225"/>
      <c r="UQO1436" s="1225"/>
      <c r="UQP1436" s="1225"/>
      <c r="UQQ1436" s="1225"/>
      <c r="UQR1436" s="1225"/>
      <c r="UQS1436" s="1225"/>
      <c r="UQT1436" s="1225"/>
      <c r="UQU1436" s="1225"/>
      <c r="UQV1436" s="1225"/>
      <c r="UQW1436" s="1225"/>
      <c r="UQX1436" s="1225"/>
      <c r="UQY1436" s="1225"/>
      <c r="UQZ1436" s="1225"/>
      <c r="URA1436" s="1225"/>
      <c r="URB1436" s="1225"/>
      <c r="URC1436" s="1225"/>
      <c r="URD1436" s="1225"/>
      <c r="URE1436" s="1225"/>
      <c r="URF1436" s="1225"/>
      <c r="URG1436" s="1225"/>
      <c r="URH1436" s="1225"/>
      <c r="URI1436" s="1225"/>
      <c r="URJ1436" s="1225"/>
      <c r="URK1436" s="1225"/>
      <c r="URL1436" s="1225"/>
      <c r="URM1436" s="1225"/>
      <c r="URN1436" s="1225"/>
      <c r="URO1436" s="1225"/>
      <c r="URP1436" s="1225"/>
      <c r="URQ1436" s="1225"/>
      <c r="URR1436" s="1225"/>
      <c r="URS1436" s="1225"/>
      <c r="URT1436" s="1225"/>
      <c r="URU1436" s="1225"/>
      <c r="URV1436" s="1225"/>
      <c r="URW1436" s="1225"/>
      <c r="URX1436" s="1225"/>
      <c r="URY1436" s="1225"/>
      <c r="URZ1436" s="1225"/>
      <c r="USA1436" s="1225"/>
      <c r="USB1436" s="1225"/>
      <c r="USC1436" s="1225"/>
      <c r="USD1436" s="1225"/>
      <c r="USE1436" s="1225"/>
      <c r="USF1436" s="1225"/>
      <c r="USG1436" s="1225"/>
      <c r="USH1436" s="1225"/>
      <c r="USI1436" s="1225"/>
      <c r="USJ1436" s="1225"/>
      <c r="USK1436" s="1225"/>
      <c r="USL1436" s="1225"/>
      <c r="USM1436" s="1225"/>
      <c r="USN1436" s="1225"/>
      <c r="USO1436" s="1225"/>
      <c r="USP1436" s="1225"/>
      <c r="USQ1436" s="1225"/>
      <c r="USR1436" s="1225"/>
      <c r="USS1436" s="1225"/>
      <c r="UST1436" s="1225"/>
      <c r="USU1436" s="1225"/>
      <c r="USV1436" s="1225"/>
      <c r="USW1436" s="1225"/>
      <c r="USX1436" s="1225"/>
      <c r="USY1436" s="1225"/>
      <c r="USZ1436" s="1225"/>
      <c r="UTA1436" s="1225"/>
      <c r="UTB1436" s="1225"/>
      <c r="UTC1436" s="1225"/>
      <c r="UTD1436" s="1225"/>
      <c r="UTE1436" s="1225"/>
      <c r="UTF1436" s="1225"/>
      <c r="UTG1436" s="1225"/>
      <c r="UTH1436" s="1225"/>
      <c r="UTI1436" s="1225"/>
      <c r="UTJ1436" s="1225"/>
      <c r="UTK1436" s="1225"/>
      <c r="UTL1436" s="1225"/>
      <c r="UTM1436" s="1225"/>
      <c r="UTN1436" s="1225"/>
      <c r="UTO1436" s="1225"/>
      <c r="UTP1436" s="1225"/>
      <c r="UTQ1436" s="1225"/>
      <c r="UTR1436" s="1225"/>
      <c r="UTS1436" s="1225"/>
      <c r="UTT1436" s="1225"/>
      <c r="UTU1436" s="1225"/>
      <c r="UTV1436" s="1225"/>
      <c r="UTW1436" s="1225"/>
      <c r="UTX1436" s="1225"/>
      <c r="UTY1436" s="1225"/>
      <c r="UTZ1436" s="1225"/>
      <c r="UUA1436" s="1225"/>
      <c r="UUB1436" s="1225"/>
      <c r="UUC1436" s="1225"/>
      <c r="UUD1436" s="1225"/>
      <c r="UUE1436" s="1225"/>
      <c r="UUF1436" s="1225"/>
      <c r="UUG1436" s="1225"/>
      <c r="UUH1436" s="1225"/>
      <c r="UUI1436" s="1225"/>
      <c r="UUJ1436" s="1225"/>
      <c r="UUK1436" s="1225"/>
      <c r="UUL1436" s="1225"/>
      <c r="UUM1436" s="1225"/>
      <c r="UUN1436" s="1225"/>
      <c r="UUO1436" s="1225"/>
      <c r="UUP1436" s="1225"/>
      <c r="UUQ1436" s="1225"/>
      <c r="UUR1436" s="1225"/>
      <c r="UUS1436" s="1225"/>
      <c r="UUT1436" s="1225"/>
      <c r="UUU1436" s="1225"/>
      <c r="UUV1436" s="1225"/>
      <c r="UUW1436" s="1225"/>
      <c r="UUX1436" s="1225"/>
      <c r="UUY1436" s="1225"/>
      <c r="UUZ1436" s="1225"/>
      <c r="UVA1436" s="1225"/>
      <c r="UVB1436" s="1225"/>
      <c r="UVC1436" s="1225"/>
      <c r="UVD1436" s="1225"/>
      <c r="UVE1436" s="1225"/>
      <c r="UVF1436" s="1225"/>
      <c r="UVG1436" s="1225"/>
      <c r="UVH1436" s="1225"/>
      <c r="UVI1436" s="1225"/>
      <c r="UVJ1436" s="1225"/>
      <c r="UVK1436" s="1225"/>
      <c r="UVL1436" s="1225"/>
      <c r="UVM1436" s="1225"/>
      <c r="UVN1436" s="1225"/>
      <c r="UVO1436" s="1225"/>
      <c r="UVP1436" s="1225"/>
      <c r="UVQ1436" s="1225"/>
      <c r="UVR1436" s="1225"/>
      <c r="UVS1436" s="1225"/>
      <c r="UVT1436" s="1225"/>
      <c r="UVU1436" s="1225"/>
      <c r="UVV1436" s="1225"/>
      <c r="UVW1436" s="1225"/>
      <c r="UVX1436" s="1225"/>
      <c r="UVY1436" s="1225"/>
      <c r="UVZ1436" s="1225"/>
      <c r="UWA1436" s="1225"/>
      <c r="UWB1436" s="1225"/>
      <c r="UWC1436" s="1225"/>
      <c r="UWD1436" s="1225"/>
      <c r="UWE1436" s="1225"/>
      <c r="UWF1436" s="1225"/>
      <c r="UWG1436" s="1225"/>
      <c r="UWH1436" s="1225"/>
      <c r="UWI1436" s="1225"/>
      <c r="UWJ1436" s="1225"/>
      <c r="UWK1436" s="1225"/>
      <c r="UWL1436" s="1225"/>
      <c r="UWM1436" s="1225"/>
      <c r="UWN1436" s="1225"/>
      <c r="UWO1436" s="1225"/>
      <c r="UWP1436" s="1225"/>
      <c r="UWQ1436" s="1225"/>
      <c r="UWR1436" s="1225"/>
      <c r="UWS1436" s="1225"/>
      <c r="UWT1436" s="1225"/>
      <c r="UWU1436" s="1225"/>
      <c r="UWV1436" s="1225"/>
      <c r="UWW1436" s="1225"/>
      <c r="UWX1436" s="1225"/>
      <c r="UWY1436" s="1225"/>
      <c r="UWZ1436" s="1225"/>
      <c r="UXA1436" s="1225"/>
      <c r="UXB1436" s="1225"/>
      <c r="UXC1436" s="1225"/>
      <c r="UXD1436" s="1225"/>
      <c r="UXE1436" s="1225"/>
      <c r="UXF1436" s="1225"/>
      <c r="UXG1436" s="1225"/>
      <c r="UXH1436" s="1225"/>
      <c r="UXI1436" s="1225"/>
      <c r="UXJ1436" s="1225"/>
      <c r="UXK1436" s="1225"/>
      <c r="UXL1436" s="1225"/>
      <c r="UXM1436" s="1225"/>
      <c r="UXN1436" s="1225"/>
      <c r="UXO1436" s="1225"/>
      <c r="UXP1436" s="1225"/>
      <c r="UXQ1436" s="1225"/>
      <c r="UXR1436" s="1225"/>
      <c r="UXS1436" s="1225"/>
      <c r="UXT1436" s="1225"/>
      <c r="UXU1436" s="1225"/>
      <c r="UXV1436" s="1225"/>
      <c r="UXW1436" s="1225"/>
      <c r="UXX1436" s="1225"/>
      <c r="UXY1436" s="1225"/>
      <c r="UXZ1436" s="1225"/>
      <c r="UYA1436" s="1225"/>
      <c r="UYB1436" s="1225"/>
      <c r="UYC1436" s="1225"/>
      <c r="UYD1436" s="1225"/>
      <c r="UYE1436" s="1225"/>
      <c r="UYF1436" s="1225"/>
      <c r="UYG1436" s="1225"/>
      <c r="UYH1436" s="1225"/>
      <c r="UYI1436" s="1225"/>
      <c r="UYJ1436" s="1225"/>
      <c r="UYK1436" s="1225"/>
      <c r="UYL1436" s="1225"/>
      <c r="UYM1436" s="1225"/>
      <c r="UYN1436" s="1225"/>
      <c r="UYO1436" s="1225"/>
      <c r="UYP1436" s="1225"/>
      <c r="UYQ1436" s="1225"/>
      <c r="UYR1436" s="1225"/>
      <c r="UYS1436" s="1225"/>
      <c r="UYT1436" s="1225"/>
      <c r="UYU1436" s="1225"/>
      <c r="UYV1436" s="1225"/>
      <c r="UYW1436" s="1225"/>
      <c r="UYX1436" s="1225"/>
      <c r="UYY1436" s="1225"/>
      <c r="UYZ1436" s="1225"/>
      <c r="UZA1436" s="1225"/>
      <c r="UZB1436" s="1225"/>
      <c r="UZC1436" s="1225"/>
      <c r="UZD1436" s="1225"/>
      <c r="UZE1436" s="1225"/>
      <c r="UZF1436" s="1225"/>
      <c r="UZG1436" s="1225"/>
      <c r="UZH1436" s="1225"/>
      <c r="UZI1436" s="1225"/>
      <c r="UZJ1436" s="1225"/>
      <c r="UZK1436" s="1225"/>
      <c r="UZL1436" s="1225"/>
      <c r="UZM1436" s="1225"/>
      <c r="UZN1436" s="1225"/>
      <c r="UZO1436" s="1225"/>
      <c r="UZP1436" s="1225"/>
      <c r="UZQ1436" s="1225"/>
      <c r="UZR1436" s="1225"/>
      <c r="UZS1436" s="1225"/>
      <c r="UZT1436" s="1225"/>
      <c r="UZU1436" s="1225"/>
      <c r="UZV1436" s="1225"/>
      <c r="UZW1436" s="1225"/>
      <c r="UZX1436" s="1225"/>
      <c r="UZY1436" s="1225"/>
      <c r="UZZ1436" s="1225"/>
      <c r="VAA1436" s="1225"/>
      <c r="VAB1436" s="1225"/>
      <c r="VAC1436" s="1225"/>
      <c r="VAD1436" s="1225"/>
      <c r="VAE1436" s="1225"/>
      <c r="VAF1436" s="1225"/>
      <c r="VAG1436" s="1225"/>
      <c r="VAH1436" s="1225"/>
      <c r="VAI1436" s="1225"/>
      <c r="VAJ1436" s="1225"/>
      <c r="VAK1436" s="1225"/>
      <c r="VAL1436" s="1225"/>
      <c r="VAM1436" s="1225"/>
      <c r="VAN1436" s="1225"/>
      <c r="VAO1436" s="1225"/>
      <c r="VAP1436" s="1225"/>
      <c r="VAQ1436" s="1225"/>
      <c r="VAR1436" s="1225"/>
      <c r="VAS1436" s="1225"/>
      <c r="VAT1436" s="1225"/>
      <c r="VAU1436" s="1225"/>
      <c r="VAV1436" s="1225"/>
      <c r="VAW1436" s="1225"/>
      <c r="VAX1436" s="1225"/>
      <c r="VAY1436" s="1225"/>
      <c r="VAZ1436" s="1225"/>
      <c r="VBA1436" s="1225"/>
      <c r="VBB1436" s="1225"/>
      <c r="VBC1436" s="1225"/>
      <c r="VBD1436" s="1225"/>
      <c r="VBE1436" s="1225"/>
      <c r="VBF1436" s="1225"/>
      <c r="VBG1436" s="1225"/>
      <c r="VBH1436" s="1225"/>
      <c r="VBI1436" s="1225"/>
      <c r="VBJ1436" s="1225"/>
      <c r="VBK1436" s="1225"/>
      <c r="VBL1436" s="1225"/>
      <c r="VBM1436" s="1225"/>
      <c r="VBN1436" s="1225"/>
      <c r="VBO1436" s="1225"/>
      <c r="VBP1436" s="1225"/>
      <c r="VBQ1436" s="1225"/>
      <c r="VBR1436" s="1225"/>
      <c r="VBS1436" s="1225"/>
      <c r="VBT1436" s="1225"/>
      <c r="VBU1436" s="1225"/>
      <c r="VBV1436" s="1225"/>
      <c r="VBW1436" s="1225"/>
      <c r="VBX1436" s="1225"/>
      <c r="VBY1436" s="1225"/>
      <c r="VBZ1436" s="1225"/>
      <c r="VCA1436" s="1225"/>
      <c r="VCB1436" s="1225"/>
      <c r="VCC1436" s="1225"/>
      <c r="VCD1436" s="1225"/>
      <c r="VCE1436" s="1225"/>
      <c r="VCF1436" s="1225"/>
      <c r="VCG1436" s="1225"/>
      <c r="VCH1436" s="1225"/>
      <c r="VCI1436" s="1225"/>
      <c r="VCJ1436" s="1225"/>
      <c r="VCK1436" s="1225"/>
      <c r="VCL1436" s="1225"/>
      <c r="VCM1436" s="1225"/>
      <c r="VCN1436" s="1225"/>
      <c r="VCO1436" s="1225"/>
      <c r="VCP1436" s="1225"/>
      <c r="VCQ1436" s="1225"/>
      <c r="VCR1436" s="1225"/>
      <c r="VCS1436" s="1225"/>
      <c r="VCT1436" s="1225"/>
      <c r="VCU1436" s="1225"/>
      <c r="VCV1436" s="1225"/>
      <c r="VCW1436" s="1225"/>
      <c r="VCX1436" s="1225"/>
      <c r="VCY1436" s="1225"/>
      <c r="VCZ1436" s="1225"/>
      <c r="VDA1436" s="1225"/>
      <c r="VDB1436" s="1225"/>
      <c r="VDC1436" s="1225"/>
      <c r="VDD1436" s="1225"/>
      <c r="VDE1436" s="1225"/>
      <c r="VDF1436" s="1225"/>
      <c r="VDG1436" s="1225"/>
      <c r="VDH1436" s="1225"/>
      <c r="VDI1436" s="1225"/>
      <c r="VDJ1436" s="1225"/>
      <c r="VDK1436" s="1225"/>
      <c r="VDL1436" s="1225"/>
      <c r="VDM1436" s="1225"/>
      <c r="VDN1436" s="1225"/>
      <c r="VDO1436" s="1225"/>
      <c r="VDP1436" s="1225"/>
      <c r="VDQ1436" s="1225"/>
      <c r="VDR1436" s="1225"/>
      <c r="VDS1436" s="1225"/>
      <c r="VDT1436" s="1225"/>
      <c r="VDU1436" s="1225"/>
      <c r="VDV1436" s="1225"/>
      <c r="VDW1436" s="1225"/>
      <c r="VDX1436" s="1225"/>
      <c r="VDY1436" s="1225"/>
      <c r="VDZ1436" s="1225"/>
      <c r="VEA1436" s="1225"/>
      <c r="VEB1436" s="1225"/>
      <c r="VEC1436" s="1225"/>
      <c r="VED1436" s="1225"/>
      <c r="VEE1436" s="1225"/>
      <c r="VEF1436" s="1225"/>
      <c r="VEG1436" s="1225"/>
      <c r="VEH1436" s="1225"/>
      <c r="VEI1436" s="1225"/>
      <c r="VEJ1436" s="1225"/>
      <c r="VEK1436" s="1225"/>
      <c r="VEL1436" s="1225"/>
      <c r="VEM1436" s="1225"/>
      <c r="VEN1436" s="1225"/>
      <c r="VEO1436" s="1225"/>
      <c r="VEP1436" s="1225"/>
      <c r="VEQ1436" s="1225"/>
      <c r="VER1436" s="1225"/>
      <c r="VES1436" s="1225"/>
      <c r="VET1436" s="1225"/>
      <c r="VEU1436" s="1225"/>
      <c r="VEV1436" s="1225"/>
      <c r="VEW1436" s="1225"/>
      <c r="VEX1436" s="1225"/>
      <c r="VEY1436" s="1225"/>
      <c r="VEZ1436" s="1225"/>
      <c r="VFA1436" s="1225"/>
      <c r="VFB1436" s="1225"/>
      <c r="VFC1436" s="1225"/>
      <c r="VFD1436" s="1225"/>
      <c r="VFE1436" s="1225"/>
      <c r="VFF1436" s="1225"/>
      <c r="VFG1436" s="1225"/>
      <c r="VFH1436" s="1225"/>
      <c r="VFI1436" s="1225"/>
      <c r="VFJ1436" s="1225"/>
      <c r="VFK1436" s="1225"/>
      <c r="VFL1436" s="1225"/>
      <c r="VFM1436" s="1225"/>
      <c r="VFN1436" s="1225"/>
      <c r="VFO1436" s="1225"/>
      <c r="VFP1436" s="1225"/>
      <c r="VFQ1436" s="1225"/>
      <c r="VFR1436" s="1225"/>
      <c r="VFS1436" s="1225"/>
      <c r="VFT1436" s="1225"/>
      <c r="VFU1436" s="1225"/>
      <c r="VFV1436" s="1225"/>
      <c r="VFW1436" s="1225"/>
      <c r="VFX1436" s="1225"/>
      <c r="VFY1436" s="1225"/>
      <c r="VFZ1436" s="1225"/>
      <c r="VGA1436" s="1225"/>
      <c r="VGB1436" s="1225"/>
      <c r="VGC1436" s="1225"/>
      <c r="VGD1436" s="1225"/>
      <c r="VGE1436" s="1225"/>
      <c r="VGF1436" s="1225"/>
      <c r="VGG1436" s="1225"/>
      <c r="VGH1436" s="1225"/>
      <c r="VGI1436" s="1225"/>
      <c r="VGJ1436" s="1225"/>
      <c r="VGK1436" s="1225"/>
      <c r="VGL1436" s="1225"/>
      <c r="VGM1436" s="1225"/>
      <c r="VGN1436" s="1225"/>
      <c r="VGO1436" s="1225"/>
      <c r="VGP1436" s="1225"/>
      <c r="VGQ1436" s="1225"/>
      <c r="VGR1436" s="1225"/>
      <c r="VGS1436" s="1225"/>
      <c r="VGT1436" s="1225"/>
      <c r="VGU1436" s="1225"/>
      <c r="VGV1436" s="1225"/>
      <c r="VGW1436" s="1225"/>
      <c r="VGX1436" s="1225"/>
      <c r="VGY1436" s="1225"/>
      <c r="VGZ1436" s="1225"/>
      <c r="VHA1436" s="1225"/>
      <c r="VHB1436" s="1225"/>
      <c r="VHC1436" s="1225"/>
      <c r="VHD1436" s="1225"/>
      <c r="VHE1436" s="1225"/>
      <c r="VHF1436" s="1225"/>
      <c r="VHG1436" s="1225"/>
      <c r="VHH1436" s="1225"/>
      <c r="VHI1436" s="1225"/>
      <c r="VHJ1436" s="1225"/>
      <c r="VHK1436" s="1225"/>
      <c r="VHL1436" s="1225"/>
      <c r="VHM1436" s="1225"/>
      <c r="VHN1436" s="1225"/>
      <c r="VHO1436" s="1225"/>
      <c r="VHP1436" s="1225"/>
      <c r="VHQ1436" s="1225"/>
      <c r="VHR1436" s="1225"/>
      <c r="VHS1436" s="1225"/>
      <c r="VHT1436" s="1225"/>
      <c r="VHU1436" s="1225"/>
      <c r="VHV1436" s="1225"/>
      <c r="VHW1436" s="1225"/>
      <c r="VHX1436" s="1225"/>
      <c r="VHY1436" s="1225"/>
      <c r="VHZ1436" s="1225"/>
      <c r="VIA1436" s="1225"/>
      <c r="VIB1436" s="1225"/>
      <c r="VIC1436" s="1225"/>
      <c r="VID1436" s="1225"/>
      <c r="VIE1436" s="1225"/>
      <c r="VIF1436" s="1225"/>
      <c r="VIG1436" s="1225"/>
      <c r="VIH1436" s="1225"/>
      <c r="VII1436" s="1225"/>
      <c r="VIJ1436" s="1225"/>
      <c r="VIK1436" s="1225"/>
      <c r="VIL1436" s="1225"/>
      <c r="VIM1436" s="1225"/>
      <c r="VIN1436" s="1225"/>
      <c r="VIO1436" s="1225"/>
      <c r="VIP1436" s="1225"/>
      <c r="VIQ1436" s="1225"/>
      <c r="VIR1436" s="1225"/>
      <c r="VIS1436" s="1225"/>
      <c r="VIT1436" s="1225"/>
      <c r="VIU1436" s="1225"/>
      <c r="VIV1436" s="1225"/>
      <c r="VIW1436" s="1225"/>
      <c r="VIX1436" s="1225"/>
      <c r="VIY1436" s="1225"/>
      <c r="VIZ1436" s="1225"/>
      <c r="VJA1436" s="1225"/>
      <c r="VJB1436" s="1225"/>
      <c r="VJC1436" s="1225"/>
      <c r="VJD1436" s="1225"/>
      <c r="VJE1436" s="1225"/>
      <c r="VJF1436" s="1225"/>
      <c r="VJG1436" s="1225"/>
      <c r="VJH1436" s="1225"/>
      <c r="VJI1436" s="1225"/>
      <c r="VJJ1436" s="1225"/>
      <c r="VJK1436" s="1225"/>
      <c r="VJL1436" s="1225"/>
      <c r="VJM1436" s="1225"/>
      <c r="VJN1436" s="1225"/>
      <c r="VJO1436" s="1225"/>
      <c r="VJP1436" s="1225"/>
      <c r="VJQ1436" s="1225"/>
      <c r="VJR1436" s="1225"/>
      <c r="VJS1436" s="1225"/>
      <c r="VJT1436" s="1225"/>
      <c r="VJU1436" s="1225"/>
      <c r="VJV1436" s="1225"/>
      <c r="VJW1436" s="1225"/>
      <c r="VJX1436" s="1225"/>
      <c r="VJY1436" s="1225"/>
      <c r="VJZ1436" s="1225"/>
      <c r="VKA1436" s="1225"/>
      <c r="VKB1436" s="1225"/>
      <c r="VKC1436" s="1225"/>
      <c r="VKD1436" s="1225"/>
      <c r="VKE1436" s="1225"/>
      <c r="VKF1436" s="1225"/>
      <c r="VKG1436" s="1225"/>
      <c r="VKH1436" s="1225"/>
      <c r="VKI1436" s="1225"/>
      <c r="VKJ1436" s="1225"/>
      <c r="VKK1436" s="1225"/>
      <c r="VKL1436" s="1225"/>
      <c r="VKM1436" s="1225"/>
      <c r="VKN1436" s="1225"/>
      <c r="VKO1436" s="1225"/>
      <c r="VKP1436" s="1225"/>
      <c r="VKQ1436" s="1225"/>
      <c r="VKR1436" s="1225"/>
      <c r="VKS1436" s="1225"/>
      <c r="VKT1436" s="1225"/>
      <c r="VKU1436" s="1225"/>
      <c r="VKV1436" s="1225"/>
      <c r="VKW1436" s="1225"/>
      <c r="VKX1436" s="1225"/>
      <c r="VKY1436" s="1225"/>
      <c r="VKZ1436" s="1225"/>
      <c r="VLA1436" s="1225"/>
      <c r="VLB1436" s="1225"/>
      <c r="VLC1436" s="1225"/>
      <c r="VLD1436" s="1225"/>
      <c r="VLE1436" s="1225"/>
      <c r="VLF1436" s="1225"/>
      <c r="VLG1436" s="1225"/>
      <c r="VLH1436" s="1225"/>
      <c r="VLI1436" s="1225"/>
      <c r="VLJ1436" s="1225"/>
      <c r="VLK1436" s="1225"/>
      <c r="VLL1436" s="1225"/>
      <c r="VLM1436" s="1225"/>
      <c r="VLN1436" s="1225"/>
      <c r="VLO1436" s="1225"/>
      <c r="VLP1436" s="1225"/>
      <c r="VLQ1436" s="1225"/>
      <c r="VLR1436" s="1225"/>
      <c r="VLS1436" s="1225"/>
      <c r="VLT1436" s="1225"/>
      <c r="VLU1436" s="1225"/>
      <c r="VLV1436" s="1225"/>
      <c r="VLW1436" s="1225"/>
      <c r="VLX1436" s="1225"/>
      <c r="VLY1436" s="1225"/>
      <c r="VLZ1436" s="1225"/>
      <c r="VMA1436" s="1225"/>
      <c r="VMB1436" s="1225"/>
      <c r="VMC1436" s="1225"/>
      <c r="VMD1436" s="1225"/>
      <c r="VME1436" s="1225"/>
      <c r="VMF1436" s="1225"/>
      <c r="VMG1436" s="1225"/>
      <c r="VMH1436" s="1225"/>
      <c r="VMI1436" s="1225"/>
      <c r="VMJ1436" s="1225"/>
      <c r="VMK1436" s="1225"/>
      <c r="VML1436" s="1225"/>
      <c r="VMM1436" s="1225"/>
      <c r="VMN1436" s="1225"/>
      <c r="VMO1436" s="1225"/>
      <c r="VMP1436" s="1225"/>
      <c r="VMQ1436" s="1225"/>
      <c r="VMR1436" s="1225"/>
      <c r="VMS1436" s="1225"/>
      <c r="VMT1436" s="1225"/>
      <c r="VMU1436" s="1225"/>
      <c r="VMV1436" s="1225"/>
      <c r="VMW1436" s="1225"/>
      <c r="VMX1436" s="1225"/>
      <c r="VMY1436" s="1225"/>
      <c r="VMZ1436" s="1225"/>
      <c r="VNA1436" s="1225"/>
      <c r="VNB1436" s="1225"/>
      <c r="VNC1436" s="1225"/>
      <c r="VND1436" s="1225"/>
      <c r="VNE1436" s="1225"/>
      <c r="VNF1436" s="1225"/>
      <c r="VNG1436" s="1225"/>
      <c r="VNH1436" s="1225"/>
      <c r="VNI1436" s="1225"/>
      <c r="VNJ1436" s="1225"/>
      <c r="VNK1436" s="1225"/>
      <c r="VNL1436" s="1225"/>
      <c r="VNM1436" s="1225"/>
      <c r="VNN1436" s="1225"/>
      <c r="VNO1436" s="1225"/>
      <c r="VNP1436" s="1225"/>
      <c r="VNQ1436" s="1225"/>
      <c r="VNR1436" s="1225"/>
      <c r="VNS1436" s="1225"/>
      <c r="VNT1436" s="1225"/>
      <c r="VNU1436" s="1225"/>
      <c r="VNV1436" s="1225"/>
      <c r="VNW1436" s="1225"/>
      <c r="VNX1436" s="1225"/>
      <c r="VNY1436" s="1225"/>
      <c r="VNZ1436" s="1225"/>
      <c r="VOA1436" s="1225"/>
      <c r="VOB1436" s="1225"/>
      <c r="VOC1436" s="1225"/>
      <c r="VOD1436" s="1225"/>
      <c r="VOE1436" s="1225"/>
      <c r="VOF1436" s="1225"/>
      <c r="VOG1436" s="1225"/>
      <c r="VOH1436" s="1225"/>
      <c r="VOI1436" s="1225"/>
      <c r="VOJ1436" s="1225"/>
      <c r="VOK1436" s="1225"/>
      <c r="VOL1436" s="1225"/>
      <c r="VOM1436" s="1225"/>
      <c r="VON1436" s="1225"/>
      <c r="VOO1436" s="1225"/>
      <c r="VOP1436" s="1225"/>
      <c r="VOQ1436" s="1225"/>
      <c r="VOR1436" s="1225"/>
      <c r="VOS1436" s="1225"/>
      <c r="VOT1436" s="1225"/>
      <c r="VOU1436" s="1225"/>
      <c r="VOV1436" s="1225"/>
      <c r="VOW1436" s="1225"/>
      <c r="VOX1436" s="1225"/>
      <c r="VOY1436" s="1225"/>
      <c r="VOZ1436" s="1225"/>
      <c r="VPA1436" s="1225"/>
      <c r="VPB1436" s="1225"/>
      <c r="VPC1436" s="1225"/>
      <c r="VPD1436" s="1225"/>
      <c r="VPE1436" s="1225"/>
      <c r="VPF1436" s="1225"/>
      <c r="VPG1436" s="1225"/>
      <c r="VPH1436" s="1225"/>
      <c r="VPI1436" s="1225"/>
      <c r="VPJ1436" s="1225"/>
      <c r="VPK1436" s="1225"/>
      <c r="VPL1436" s="1225"/>
      <c r="VPM1436" s="1225"/>
      <c r="VPN1436" s="1225"/>
      <c r="VPO1436" s="1225"/>
      <c r="VPP1436" s="1225"/>
      <c r="VPQ1436" s="1225"/>
      <c r="VPR1436" s="1225"/>
      <c r="VPS1436" s="1225"/>
      <c r="VPT1436" s="1225"/>
      <c r="VPU1436" s="1225"/>
      <c r="VPV1436" s="1225"/>
      <c r="VPW1436" s="1225"/>
      <c r="VPX1436" s="1225"/>
      <c r="VPY1436" s="1225"/>
      <c r="VPZ1436" s="1225"/>
      <c r="VQA1436" s="1225"/>
      <c r="VQB1436" s="1225"/>
      <c r="VQC1436" s="1225"/>
      <c r="VQD1436" s="1225"/>
      <c r="VQE1436" s="1225"/>
      <c r="VQF1436" s="1225"/>
      <c r="VQG1436" s="1225"/>
      <c r="VQH1436" s="1225"/>
      <c r="VQI1436" s="1225"/>
      <c r="VQJ1436" s="1225"/>
      <c r="VQK1436" s="1225"/>
      <c r="VQL1436" s="1225"/>
      <c r="VQM1436" s="1225"/>
      <c r="VQN1436" s="1225"/>
      <c r="VQO1436" s="1225"/>
      <c r="VQP1436" s="1225"/>
      <c r="VQQ1436" s="1225"/>
      <c r="VQR1436" s="1225"/>
      <c r="VQS1436" s="1225"/>
      <c r="VQT1436" s="1225"/>
      <c r="VQU1436" s="1225"/>
      <c r="VQV1436" s="1225"/>
      <c r="VQW1436" s="1225"/>
      <c r="VQX1436" s="1225"/>
      <c r="VQY1436" s="1225"/>
      <c r="VQZ1436" s="1225"/>
      <c r="VRA1436" s="1225"/>
      <c r="VRB1436" s="1225"/>
      <c r="VRC1436" s="1225"/>
      <c r="VRD1436" s="1225"/>
      <c r="VRE1436" s="1225"/>
      <c r="VRF1436" s="1225"/>
      <c r="VRG1436" s="1225"/>
      <c r="VRH1436" s="1225"/>
      <c r="VRI1436" s="1225"/>
      <c r="VRJ1436" s="1225"/>
      <c r="VRK1436" s="1225"/>
      <c r="VRL1436" s="1225"/>
      <c r="VRM1436" s="1225"/>
      <c r="VRN1436" s="1225"/>
      <c r="VRO1436" s="1225"/>
      <c r="VRP1436" s="1225"/>
      <c r="VRQ1436" s="1225"/>
      <c r="VRR1436" s="1225"/>
      <c r="VRS1436" s="1225"/>
      <c r="VRT1436" s="1225"/>
      <c r="VRU1436" s="1225"/>
      <c r="VRV1436" s="1225"/>
      <c r="VRW1436" s="1225"/>
      <c r="VRX1436" s="1225"/>
      <c r="VRY1436" s="1225"/>
      <c r="VRZ1436" s="1225"/>
      <c r="VSA1436" s="1225"/>
      <c r="VSB1436" s="1225"/>
      <c r="VSC1436" s="1225"/>
      <c r="VSD1436" s="1225"/>
      <c r="VSE1436" s="1225"/>
      <c r="VSF1436" s="1225"/>
      <c r="VSG1436" s="1225"/>
      <c r="VSH1436" s="1225"/>
      <c r="VSI1436" s="1225"/>
      <c r="VSJ1436" s="1225"/>
      <c r="VSK1436" s="1225"/>
      <c r="VSL1436" s="1225"/>
      <c r="VSM1436" s="1225"/>
      <c r="VSN1436" s="1225"/>
      <c r="VSO1436" s="1225"/>
      <c r="VSP1436" s="1225"/>
      <c r="VSQ1436" s="1225"/>
      <c r="VSR1436" s="1225"/>
      <c r="VSS1436" s="1225"/>
      <c r="VST1436" s="1225"/>
      <c r="VSU1436" s="1225"/>
      <c r="VSV1436" s="1225"/>
      <c r="VSW1436" s="1225"/>
      <c r="VSX1436" s="1225"/>
      <c r="VSY1436" s="1225"/>
      <c r="VSZ1436" s="1225"/>
      <c r="VTA1436" s="1225"/>
      <c r="VTB1436" s="1225"/>
      <c r="VTC1436" s="1225"/>
      <c r="VTD1436" s="1225"/>
      <c r="VTE1436" s="1225"/>
      <c r="VTF1436" s="1225"/>
      <c r="VTG1436" s="1225"/>
      <c r="VTH1436" s="1225"/>
      <c r="VTI1436" s="1225"/>
      <c r="VTJ1436" s="1225"/>
      <c r="VTK1436" s="1225"/>
      <c r="VTL1436" s="1225"/>
      <c r="VTM1436" s="1225"/>
      <c r="VTN1436" s="1225"/>
      <c r="VTO1436" s="1225"/>
      <c r="VTP1436" s="1225"/>
      <c r="VTQ1436" s="1225"/>
      <c r="VTR1436" s="1225"/>
      <c r="VTS1436" s="1225"/>
      <c r="VTT1436" s="1225"/>
      <c r="VTU1436" s="1225"/>
      <c r="VTV1436" s="1225"/>
      <c r="VTW1436" s="1225"/>
      <c r="VTX1436" s="1225"/>
      <c r="VTY1436" s="1225"/>
      <c r="VTZ1436" s="1225"/>
      <c r="VUA1436" s="1225"/>
      <c r="VUB1436" s="1225"/>
      <c r="VUC1436" s="1225"/>
      <c r="VUD1436" s="1225"/>
      <c r="VUE1436" s="1225"/>
      <c r="VUF1436" s="1225"/>
      <c r="VUG1436" s="1225"/>
      <c r="VUH1436" s="1225"/>
      <c r="VUI1436" s="1225"/>
      <c r="VUJ1436" s="1225"/>
      <c r="VUK1436" s="1225"/>
      <c r="VUL1436" s="1225"/>
      <c r="VUM1436" s="1225"/>
      <c r="VUN1436" s="1225"/>
      <c r="VUO1436" s="1225"/>
      <c r="VUP1436" s="1225"/>
      <c r="VUQ1436" s="1225"/>
      <c r="VUR1436" s="1225"/>
      <c r="VUS1436" s="1225"/>
      <c r="VUT1436" s="1225"/>
      <c r="VUU1436" s="1225"/>
      <c r="VUV1436" s="1225"/>
      <c r="VUW1436" s="1225"/>
      <c r="VUX1436" s="1225"/>
      <c r="VUY1436" s="1225"/>
      <c r="VUZ1436" s="1225"/>
      <c r="VVA1436" s="1225"/>
      <c r="VVB1436" s="1225"/>
      <c r="VVC1436" s="1225"/>
      <c r="VVD1436" s="1225"/>
      <c r="VVE1436" s="1225"/>
      <c r="VVF1436" s="1225"/>
      <c r="VVG1436" s="1225"/>
      <c r="VVH1436" s="1225"/>
      <c r="VVI1436" s="1225"/>
      <c r="VVJ1436" s="1225"/>
      <c r="VVK1436" s="1225"/>
      <c r="VVL1436" s="1225"/>
      <c r="VVM1436" s="1225"/>
      <c r="VVN1436" s="1225"/>
      <c r="VVO1436" s="1225"/>
      <c r="VVP1436" s="1225"/>
      <c r="VVQ1436" s="1225"/>
      <c r="VVR1436" s="1225"/>
      <c r="VVS1436" s="1225"/>
      <c r="VVT1436" s="1225"/>
      <c r="VVU1436" s="1225"/>
      <c r="VVV1436" s="1225"/>
      <c r="VVW1436" s="1225"/>
      <c r="VVX1436" s="1225"/>
      <c r="VVY1436" s="1225"/>
      <c r="VVZ1436" s="1225"/>
      <c r="VWA1436" s="1225"/>
      <c r="VWB1436" s="1225"/>
      <c r="VWC1436" s="1225"/>
      <c r="VWD1436" s="1225"/>
      <c r="VWE1436" s="1225"/>
      <c r="VWF1436" s="1225"/>
      <c r="VWG1436" s="1225"/>
      <c r="VWH1436" s="1225"/>
      <c r="VWI1436" s="1225"/>
      <c r="VWJ1436" s="1225"/>
      <c r="VWK1436" s="1225"/>
      <c r="VWL1436" s="1225"/>
      <c r="VWM1436" s="1225"/>
      <c r="VWN1436" s="1225"/>
      <c r="VWO1436" s="1225"/>
      <c r="VWP1436" s="1225"/>
      <c r="VWQ1436" s="1225"/>
      <c r="VWR1436" s="1225"/>
      <c r="VWS1436" s="1225"/>
      <c r="VWT1436" s="1225"/>
      <c r="VWU1436" s="1225"/>
      <c r="VWV1436" s="1225"/>
      <c r="VWW1436" s="1225"/>
      <c r="VWX1436" s="1225"/>
      <c r="VWY1436" s="1225"/>
      <c r="VWZ1436" s="1225"/>
      <c r="VXA1436" s="1225"/>
      <c r="VXB1436" s="1225"/>
      <c r="VXC1436" s="1225"/>
      <c r="VXD1436" s="1225"/>
      <c r="VXE1436" s="1225"/>
      <c r="VXF1436" s="1225"/>
      <c r="VXG1436" s="1225"/>
      <c r="VXH1436" s="1225"/>
      <c r="VXI1436" s="1225"/>
      <c r="VXJ1436" s="1225"/>
      <c r="VXK1436" s="1225"/>
      <c r="VXL1436" s="1225"/>
      <c r="VXM1436" s="1225"/>
      <c r="VXN1436" s="1225"/>
      <c r="VXO1436" s="1225"/>
      <c r="VXP1436" s="1225"/>
      <c r="VXQ1436" s="1225"/>
      <c r="VXR1436" s="1225"/>
      <c r="VXS1436" s="1225"/>
      <c r="VXT1436" s="1225"/>
      <c r="VXU1436" s="1225"/>
      <c r="VXV1436" s="1225"/>
      <c r="VXW1436" s="1225"/>
      <c r="VXX1436" s="1225"/>
      <c r="VXY1436" s="1225"/>
      <c r="VXZ1436" s="1225"/>
      <c r="VYA1436" s="1225"/>
      <c r="VYB1436" s="1225"/>
      <c r="VYC1436" s="1225"/>
      <c r="VYD1436" s="1225"/>
      <c r="VYE1436" s="1225"/>
      <c r="VYF1436" s="1225"/>
      <c r="VYG1436" s="1225"/>
      <c r="VYH1436" s="1225"/>
      <c r="VYI1436" s="1225"/>
      <c r="VYJ1436" s="1225"/>
      <c r="VYK1436" s="1225"/>
      <c r="VYL1436" s="1225"/>
      <c r="VYM1436" s="1225"/>
      <c r="VYN1436" s="1225"/>
      <c r="VYO1436" s="1225"/>
      <c r="VYP1436" s="1225"/>
      <c r="VYQ1436" s="1225"/>
      <c r="VYR1436" s="1225"/>
      <c r="VYS1436" s="1225"/>
      <c r="VYT1436" s="1225"/>
      <c r="VYU1436" s="1225"/>
      <c r="VYV1436" s="1225"/>
      <c r="VYW1436" s="1225"/>
      <c r="VYX1436" s="1225"/>
      <c r="VYY1436" s="1225"/>
      <c r="VYZ1436" s="1225"/>
      <c r="VZA1436" s="1225"/>
      <c r="VZB1436" s="1225"/>
      <c r="VZC1436" s="1225"/>
      <c r="VZD1436" s="1225"/>
      <c r="VZE1436" s="1225"/>
      <c r="VZF1436" s="1225"/>
      <c r="VZG1436" s="1225"/>
      <c r="VZH1436" s="1225"/>
      <c r="VZI1436" s="1225"/>
      <c r="VZJ1436" s="1225"/>
      <c r="VZK1436" s="1225"/>
      <c r="VZL1436" s="1225"/>
      <c r="VZM1436" s="1225"/>
      <c r="VZN1436" s="1225"/>
      <c r="VZO1436" s="1225"/>
      <c r="VZP1436" s="1225"/>
      <c r="VZQ1436" s="1225"/>
      <c r="VZR1436" s="1225"/>
      <c r="VZS1436" s="1225"/>
      <c r="VZT1436" s="1225"/>
      <c r="VZU1436" s="1225"/>
      <c r="VZV1436" s="1225"/>
      <c r="VZW1436" s="1225"/>
      <c r="VZX1436" s="1225"/>
      <c r="VZY1436" s="1225"/>
      <c r="VZZ1436" s="1225"/>
      <c r="WAA1436" s="1225"/>
      <c r="WAB1436" s="1225"/>
      <c r="WAC1436" s="1225"/>
      <c r="WAD1436" s="1225"/>
      <c r="WAE1436" s="1225"/>
      <c r="WAF1436" s="1225"/>
      <c r="WAG1436" s="1225"/>
      <c r="WAH1436" s="1225"/>
      <c r="WAI1436" s="1225"/>
      <c r="WAJ1436" s="1225"/>
      <c r="WAK1436" s="1225"/>
      <c r="WAL1436" s="1225"/>
      <c r="WAM1436" s="1225"/>
      <c r="WAN1436" s="1225"/>
      <c r="WAO1436" s="1225"/>
      <c r="WAP1436" s="1225"/>
      <c r="WAQ1436" s="1225"/>
      <c r="WAR1436" s="1225"/>
      <c r="WAS1436" s="1225"/>
      <c r="WAT1436" s="1225"/>
      <c r="WAU1436" s="1225"/>
      <c r="WAV1436" s="1225"/>
      <c r="WAW1436" s="1225"/>
      <c r="WAX1436" s="1225"/>
      <c r="WAY1436" s="1225"/>
      <c r="WAZ1436" s="1225"/>
      <c r="WBA1436" s="1225"/>
      <c r="WBB1436" s="1225"/>
      <c r="WBC1436" s="1225"/>
      <c r="WBD1436" s="1225"/>
      <c r="WBE1436" s="1225"/>
      <c r="WBF1436" s="1225"/>
      <c r="WBG1436" s="1225"/>
      <c r="WBH1436" s="1225"/>
      <c r="WBI1436" s="1225"/>
      <c r="WBJ1436" s="1225"/>
      <c r="WBK1436" s="1225"/>
      <c r="WBL1436" s="1225"/>
      <c r="WBM1436" s="1225"/>
      <c r="WBN1436" s="1225"/>
      <c r="WBO1436" s="1225"/>
      <c r="WBP1436" s="1225"/>
      <c r="WBQ1436" s="1225"/>
      <c r="WBR1436" s="1225"/>
      <c r="WBS1436" s="1225"/>
      <c r="WBT1436" s="1225"/>
      <c r="WBU1436" s="1225"/>
      <c r="WBV1436" s="1225"/>
      <c r="WBW1436" s="1225"/>
      <c r="WBX1436" s="1225"/>
      <c r="WBY1436" s="1225"/>
      <c r="WBZ1436" s="1225"/>
      <c r="WCA1436" s="1225"/>
      <c r="WCB1436" s="1225"/>
      <c r="WCC1436" s="1225"/>
      <c r="WCD1436" s="1225"/>
      <c r="WCE1436" s="1225"/>
      <c r="WCF1436" s="1225"/>
      <c r="WCG1436" s="1225"/>
      <c r="WCH1436" s="1225"/>
      <c r="WCI1436" s="1225"/>
      <c r="WCJ1436" s="1225"/>
      <c r="WCK1436" s="1225"/>
      <c r="WCL1436" s="1225"/>
      <c r="WCM1436" s="1225"/>
      <c r="WCN1436" s="1225"/>
      <c r="WCO1436" s="1225"/>
      <c r="WCP1436" s="1225"/>
      <c r="WCQ1436" s="1225"/>
      <c r="WCR1436" s="1225"/>
      <c r="WCS1436" s="1225"/>
      <c r="WCT1436" s="1225"/>
      <c r="WCU1436" s="1225"/>
      <c r="WCV1436" s="1225"/>
      <c r="WCW1436" s="1225"/>
      <c r="WCX1436" s="1225"/>
      <c r="WCY1436" s="1225"/>
      <c r="WCZ1436" s="1225"/>
      <c r="WDA1436" s="1225"/>
      <c r="WDB1436" s="1225"/>
      <c r="WDC1436" s="1225"/>
      <c r="WDD1436" s="1225"/>
      <c r="WDE1436" s="1225"/>
      <c r="WDF1436" s="1225"/>
      <c r="WDG1436" s="1225"/>
      <c r="WDH1436" s="1225"/>
      <c r="WDI1436" s="1225"/>
      <c r="WDJ1436" s="1225"/>
      <c r="WDK1436" s="1225"/>
      <c r="WDL1436" s="1225"/>
      <c r="WDM1436" s="1225"/>
      <c r="WDN1436" s="1225"/>
      <c r="WDO1436" s="1225"/>
      <c r="WDP1436" s="1225"/>
      <c r="WDQ1436" s="1225"/>
      <c r="WDR1436" s="1225"/>
      <c r="WDS1436" s="1225"/>
      <c r="WDT1436" s="1225"/>
      <c r="WDU1436" s="1225"/>
      <c r="WDV1436" s="1225"/>
      <c r="WDW1436" s="1225"/>
      <c r="WDX1436" s="1225"/>
      <c r="WDY1436" s="1225"/>
      <c r="WDZ1436" s="1225"/>
      <c r="WEA1436" s="1225"/>
      <c r="WEB1436" s="1225"/>
      <c r="WEC1436" s="1225"/>
      <c r="WED1436" s="1225"/>
      <c r="WEE1436" s="1225"/>
      <c r="WEF1436" s="1225"/>
      <c r="WEG1436" s="1225"/>
      <c r="WEH1436" s="1225"/>
      <c r="WEI1436" s="1225"/>
      <c r="WEJ1436" s="1225"/>
      <c r="WEK1436" s="1225"/>
      <c r="WEL1436" s="1225"/>
      <c r="WEM1436" s="1225"/>
      <c r="WEN1436" s="1225"/>
      <c r="WEO1436" s="1225"/>
      <c r="WEP1436" s="1225"/>
      <c r="WEQ1436" s="1225"/>
      <c r="WER1436" s="1225"/>
      <c r="WES1436" s="1225"/>
      <c r="WET1436" s="1225"/>
      <c r="WEU1436" s="1225"/>
      <c r="WEV1436" s="1225"/>
      <c r="WEW1436" s="1225"/>
      <c r="WEX1436" s="1225"/>
      <c r="WEY1436" s="1225"/>
      <c r="WEZ1436" s="1225"/>
      <c r="WFA1436" s="1225"/>
      <c r="WFB1436" s="1225"/>
      <c r="WFC1436" s="1225"/>
      <c r="WFD1436" s="1225"/>
      <c r="WFE1436" s="1225"/>
      <c r="WFF1436" s="1225"/>
      <c r="WFG1436" s="1225"/>
      <c r="WFH1436" s="1225"/>
      <c r="WFI1436" s="1225"/>
      <c r="WFJ1436" s="1225"/>
      <c r="WFK1436" s="1225"/>
      <c r="WFL1436" s="1225"/>
      <c r="WFM1436" s="1225"/>
      <c r="WFN1436" s="1225"/>
      <c r="WFO1436" s="1225"/>
      <c r="WFP1436" s="1225"/>
      <c r="WFQ1436" s="1225"/>
      <c r="WFR1436" s="1225"/>
      <c r="WFS1436" s="1225"/>
      <c r="WFT1436" s="1225"/>
      <c r="WFU1436" s="1225"/>
      <c r="WFV1436" s="1225"/>
      <c r="WFW1436" s="1225"/>
      <c r="WFX1436" s="1225"/>
      <c r="WFY1436" s="1225"/>
      <c r="WFZ1436" s="1225"/>
      <c r="WGA1436" s="1225"/>
      <c r="WGB1436" s="1225"/>
      <c r="WGC1436" s="1225"/>
      <c r="WGD1436" s="1225"/>
      <c r="WGE1436" s="1225"/>
      <c r="WGF1436" s="1225"/>
      <c r="WGG1436" s="1225"/>
      <c r="WGH1436" s="1225"/>
      <c r="WGI1436" s="1225"/>
      <c r="WGJ1436" s="1225"/>
      <c r="WGK1436" s="1225"/>
      <c r="WGL1436" s="1225"/>
      <c r="WGM1436" s="1225"/>
      <c r="WGN1436" s="1225"/>
      <c r="WGO1436" s="1225"/>
      <c r="WGP1436" s="1225"/>
      <c r="WGQ1436" s="1225"/>
      <c r="WGR1436" s="1225"/>
      <c r="WGS1436" s="1225"/>
      <c r="WGT1436" s="1225"/>
      <c r="WGU1436" s="1225"/>
      <c r="WGV1436" s="1225"/>
      <c r="WGW1436" s="1225"/>
      <c r="WGX1436" s="1225"/>
      <c r="WGY1436" s="1225"/>
      <c r="WGZ1436" s="1225"/>
      <c r="WHA1436" s="1225"/>
      <c r="WHB1436" s="1225"/>
      <c r="WHC1436" s="1225"/>
      <c r="WHD1436" s="1225"/>
      <c r="WHE1436" s="1225"/>
      <c r="WHF1436" s="1225"/>
      <c r="WHG1436" s="1225"/>
      <c r="WHH1436" s="1225"/>
      <c r="WHI1436" s="1225"/>
      <c r="WHJ1436" s="1225"/>
      <c r="WHK1436" s="1225"/>
      <c r="WHL1436" s="1225"/>
      <c r="WHM1436" s="1225"/>
      <c r="WHN1436" s="1225"/>
      <c r="WHO1436" s="1225"/>
      <c r="WHP1436" s="1225"/>
      <c r="WHQ1436" s="1225"/>
      <c r="WHR1436" s="1225"/>
      <c r="WHS1436" s="1225"/>
      <c r="WHT1436" s="1225"/>
      <c r="WHU1436" s="1225"/>
      <c r="WHV1436" s="1225"/>
      <c r="WHW1436" s="1225"/>
      <c r="WHX1436" s="1225"/>
      <c r="WHY1436" s="1225"/>
      <c r="WHZ1436" s="1225"/>
      <c r="WIA1436" s="1225"/>
      <c r="WIB1436" s="1225"/>
      <c r="WIC1436" s="1225"/>
      <c r="WID1436" s="1225"/>
      <c r="WIE1436" s="1225"/>
      <c r="WIF1436" s="1225"/>
      <c r="WIG1436" s="1225"/>
      <c r="WIH1436" s="1225"/>
      <c r="WII1436" s="1225"/>
      <c r="WIJ1436" s="1225"/>
      <c r="WIK1436" s="1225"/>
      <c r="WIL1436" s="1225"/>
      <c r="WIM1436" s="1225"/>
      <c r="WIN1436" s="1225"/>
      <c r="WIO1436" s="1225"/>
      <c r="WIP1436" s="1225"/>
      <c r="WIQ1436" s="1225"/>
      <c r="WIR1436" s="1225"/>
      <c r="WIS1436" s="1225"/>
      <c r="WIT1436" s="1225"/>
      <c r="WIU1436" s="1225"/>
      <c r="WIV1436" s="1225"/>
      <c r="WIW1436" s="1225"/>
      <c r="WIX1436" s="1225"/>
      <c r="WIY1436" s="1225"/>
      <c r="WIZ1436" s="1225"/>
      <c r="WJA1436" s="1225"/>
      <c r="WJB1436" s="1225"/>
      <c r="WJC1436" s="1225"/>
      <c r="WJD1436" s="1225"/>
      <c r="WJE1436" s="1225"/>
      <c r="WJF1436" s="1225"/>
      <c r="WJG1436" s="1225"/>
      <c r="WJH1436" s="1225"/>
      <c r="WJI1436" s="1225"/>
      <c r="WJJ1436" s="1225"/>
      <c r="WJK1436" s="1225"/>
      <c r="WJL1436" s="1225"/>
      <c r="WJM1436" s="1225"/>
      <c r="WJN1436" s="1225"/>
      <c r="WJO1436" s="1225"/>
      <c r="WJP1436" s="1225"/>
      <c r="WJQ1436" s="1225"/>
      <c r="WJR1436" s="1225"/>
      <c r="WJS1436" s="1225"/>
      <c r="WJT1436" s="1225"/>
      <c r="WJU1436" s="1225"/>
      <c r="WJV1436" s="1225"/>
      <c r="WJW1436" s="1225"/>
      <c r="WJX1436" s="1225"/>
      <c r="WJY1436" s="1225"/>
      <c r="WJZ1436" s="1225"/>
      <c r="WKA1436" s="1225"/>
      <c r="WKB1436" s="1225"/>
      <c r="WKC1436" s="1225"/>
      <c r="WKD1436" s="1225"/>
      <c r="WKE1436" s="1225"/>
      <c r="WKF1436" s="1225"/>
      <c r="WKG1436" s="1225"/>
      <c r="WKH1436" s="1225"/>
      <c r="WKI1436" s="1225"/>
      <c r="WKJ1436" s="1225"/>
      <c r="WKK1436" s="1225"/>
      <c r="WKL1436" s="1225"/>
      <c r="WKM1436" s="1225"/>
      <c r="WKN1436" s="1225"/>
      <c r="WKO1436" s="1225"/>
      <c r="WKP1436" s="1225"/>
      <c r="WKQ1436" s="1225"/>
      <c r="WKR1436" s="1225"/>
      <c r="WKS1436" s="1225"/>
      <c r="WKT1436" s="1225"/>
      <c r="WKU1436" s="1225"/>
      <c r="WKV1436" s="1225"/>
      <c r="WKW1436" s="1225"/>
      <c r="WKX1436" s="1225"/>
      <c r="WKY1436" s="1225"/>
      <c r="WKZ1436" s="1225"/>
      <c r="WLA1436" s="1225"/>
      <c r="WLB1436" s="1225"/>
      <c r="WLC1436" s="1225"/>
      <c r="WLD1436" s="1225"/>
      <c r="WLE1436" s="1225"/>
      <c r="WLF1436" s="1225"/>
      <c r="WLG1436" s="1225"/>
      <c r="WLH1436" s="1225"/>
      <c r="WLI1436" s="1225"/>
      <c r="WLJ1436" s="1225"/>
      <c r="WLK1436" s="1225"/>
      <c r="WLL1436" s="1225"/>
      <c r="WLM1436" s="1225"/>
      <c r="WLN1436" s="1225"/>
      <c r="WLO1436" s="1225"/>
      <c r="WLP1436" s="1225"/>
      <c r="WLQ1436" s="1225"/>
      <c r="WLR1436" s="1225"/>
      <c r="WLS1436" s="1225"/>
      <c r="WLT1436" s="1225"/>
      <c r="WLU1436" s="1225"/>
      <c r="WLV1436" s="1225"/>
      <c r="WLW1436" s="1225"/>
      <c r="WLX1436" s="1225"/>
      <c r="WLY1436" s="1225"/>
      <c r="WLZ1436" s="1225"/>
      <c r="WMA1436" s="1225"/>
      <c r="WMB1436" s="1225"/>
      <c r="WMC1436" s="1225"/>
      <c r="WMD1436" s="1225"/>
      <c r="WME1436" s="1225"/>
      <c r="WMF1436" s="1225"/>
      <c r="WMG1436" s="1225"/>
      <c r="WMH1436" s="1225"/>
      <c r="WMI1436" s="1225"/>
      <c r="WMJ1436" s="1225"/>
      <c r="WMK1436" s="1225"/>
      <c r="WML1436" s="1225"/>
      <c r="WMM1436" s="1225"/>
      <c r="WMN1436" s="1225"/>
      <c r="WMO1436" s="1225"/>
      <c r="WMP1436" s="1225"/>
      <c r="WMQ1436" s="1225"/>
      <c r="WMR1436" s="1225"/>
      <c r="WMS1436" s="1225"/>
      <c r="WMT1436" s="1225"/>
      <c r="WMU1436" s="1225"/>
      <c r="WMV1436" s="1225"/>
      <c r="WMW1436" s="1225"/>
      <c r="WMX1436" s="1225"/>
      <c r="WMY1436" s="1225"/>
      <c r="WMZ1436" s="1225"/>
      <c r="WNA1436" s="1225"/>
      <c r="WNB1436" s="1225"/>
      <c r="WNC1436" s="1225"/>
      <c r="WND1436" s="1225"/>
      <c r="WNE1436" s="1225"/>
      <c r="WNF1436" s="1225"/>
      <c r="WNG1436" s="1225"/>
      <c r="WNH1436" s="1225"/>
      <c r="WNI1436" s="1225"/>
      <c r="WNJ1436" s="1225"/>
      <c r="WNK1436" s="1225"/>
      <c r="WNL1436" s="1225"/>
      <c r="WNM1436" s="1225"/>
      <c r="WNN1436" s="1225"/>
      <c r="WNO1436" s="1225"/>
      <c r="WNP1436" s="1225"/>
      <c r="WNQ1436" s="1225"/>
      <c r="WNR1436" s="1225"/>
      <c r="WNS1436" s="1225"/>
      <c r="WNT1436" s="1225"/>
      <c r="WNU1436" s="1225"/>
      <c r="WNV1436" s="1225"/>
      <c r="WNW1436" s="1225"/>
      <c r="WNX1436" s="1225"/>
      <c r="WNY1436" s="1225"/>
      <c r="WNZ1436" s="1225"/>
      <c r="WOA1436" s="1225"/>
      <c r="WOB1436" s="1225"/>
      <c r="WOC1436" s="1225"/>
      <c r="WOD1436" s="1225"/>
      <c r="WOE1436" s="1225"/>
      <c r="WOF1436" s="1225"/>
      <c r="WOG1436" s="1225"/>
      <c r="WOH1436" s="1225"/>
      <c r="WOI1436" s="1225"/>
      <c r="WOJ1436" s="1225"/>
      <c r="WOK1436" s="1225"/>
      <c r="WOL1436" s="1225"/>
      <c r="WOM1436" s="1225"/>
      <c r="WON1436" s="1225"/>
      <c r="WOO1436" s="1225"/>
      <c r="WOP1436" s="1225"/>
      <c r="WOQ1436" s="1225"/>
      <c r="WOR1436" s="1225"/>
      <c r="WOS1436" s="1225"/>
      <c r="WOT1436" s="1225"/>
      <c r="WOU1436" s="1225"/>
      <c r="WOV1436" s="1225"/>
      <c r="WOW1436" s="1225"/>
      <c r="WOX1436" s="1225"/>
      <c r="WOY1436" s="1225"/>
      <c r="WOZ1436" s="1225"/>
      <c r="WPA1436" s="1225"/>
      <c r="WPB1436" s="1225"/>
      <c r="WPC1436" s="1225"/>
      <c r="WPD1436" s="1225"/>
      <c r="WPE1436" s="1225"/>
      <c r="WPF1436" s="1225"/>
      <c r="WPG1436" s="1225"/>
      <c r="WPH1436" s="1225"/>
      <c r="WPI1436" s="1225"/>
      <c r="WPJ1436" s="1225"/>
      <c r="WPK1436" s="1225"/>
      <c r="WPL1436" s="1225"/>
      <c r="WPM1436" s="1225"/>
      <c r="WPN1436" s="1225"/>
      <c r="WPO1436" s="1225"/>
      <c r="WPP1436" s="1225"/>
      <c r="WPQ1436" s="1225"/>
      <c r="WPR1436" s="1225"/>
      <c r="WPS1436" s="1225"/>
      <c r="WPT1436" s="1225"/>
      <c r="WPU1436" s="1225"/>
      <c r="WPV1436" s="1225"/>
      <c r="WPW1436" s="1225"/>
      <c r="WPX1436" s="1225"/>
      <c r="WPY1436" s="1225"/>
      <c r="WPZ1436" s="1225"/>
      <c r="WQA1436" s="1225"/>
      <c r="WQB1436" s="1225"/>
      <c r="WQC1436" s="1225"/>
      <c r="WQD1436" s="1225"/>
      <c r="WQE1436" s="1225"/>
      <c r="WQF1436" s="1225"/>
      <c r="WQG1436" s="1225"/>
      <c r="WQH1436" s="1225"/>
      <c r="WQI1436" s="1225"/>
      <c r="WQJ1436" s="1225"/>
      <c r="WQK1436" s="1225"/>
      <c r="WQL1436" s="1225"/>
      <c r="WQM1436" s="1225"/>
      <c r="WQN1436" s="1225"/>
      <c r="WQO1436" s="1225"/>
      <c r="WQP1436" s="1225"/>
      <c r="WQQ1436" s="1225"/>
      <c r="WQR1436" s="1225"/>
      <c r="WQS1436" s="1225"/>
      <c r="WQT1436" s="1225"/>
      <c r="WQU1436" s="1225"/>
      <c r="WQV1436" s="1225"/>
      <c r="WQW1436" s="1225"/>
      <c r="WQX1436" s="1225"/>
      <c r="WQY1436" s="1225"/>
      <c r="WQZ1436" s="1225"/>
      <c r="WRA1436" s="1225"/>
      <c r="WRB1436" s="1225"/>
      <c r="WRC1436" s="1225"/>
      <c r="WRD1436" s="1225"/>
      <c r="WRE1436" s="1225"/>
      <c r="WRF1436" s="1225"/>
      <c r="WRG1436" s="1225"/>
      <c r="WRH1436" s="1225"/>
      <c r="WRI1436" s="1225"/>
      <c r="WRJ1436" s="1225"/>
      <c r="WRK1436" s="1225"/>
      <c r="WRL1436" s="1225"/>
      <c r="WRM1436" s="1225"/>
      <c r="WRN1436" s="1225"/>
      <c r="WRO1436" s="1225"/>
      <c r="WRP1436" s="1225"/>
      <c r="WRQ1436" s="1225"/>
      <c r="WRR1436" s="1225"/>
      <c r="WRS1436" s="1225"/>
      <c r="WRT1436" s="1225"/>
      <c r="WRU1436" s="1225"/>
      <c r="WRV1436" s="1225"/>
      <c r="WRW1436" s="1225"/>
      <c r="WRX1436" s="1225"/>
      <c r="WRY1436" s="1225"/>
      <c r="WRZ1436" s="1225"/>
      <c r="WSA1436" s="1225"/>
      <c r="WSB1436" s="1225"/>
      <c r="WSC1436" s="1225"/>
      <c r="WSD1436" s="1225"/>
      <c r="WSE1436" s="1225"/>
      <c r="WSF1436" s="1225"/>
      <c r="WSG1436" s="1225"/>
      <c r="WSH1436" s="1225"/>
      <c r="WSI1436" s="1225"/>
      <c r="WSJ1436" s="1225"/>
      <c r="WSK1436" s="1225"/>
      <c r="WSL1436" s="1225"/>
      <c r="WSM1436" s="1225"/>
      <c r="WSN1436" s="1225"/>
      <c r="WSO1436" s="1225"/>
      <c r="WSP1436" s="1225"/>
      <c r="WSQ1436" s="1225"/>
      <c r="WSR1436" s="1225"/>
      <c r="WSS1436" s="1225"/>
      <c r="WST1436" s="1225"/>
      <c r="WSU1436" s="1225"/>
      <c r="WSV1436" s="1225"/>
      <c r="WSW1436" s="1225"/>
      <c r="WSX1436" s="1225"/>
      <c r="WSY1436" s="1225"/>
      <c r="WSZ1436" s="1225"/>
      <c r="WTA1436" s="1225"/>
      <c r="WTB1436" s="1225"/>
      <c r="WTC1436" s="1225"/>
      <c r="WTD1436" s="1225"/>
      <c r="WTE1436" s="1225"/>
      <c r="WTF1436" s="1225"/>
      <c r="WTG1436" s="1225"/>
      <c r="WTH1436" s="1225"/>
      <c r="WTI1436" s="1225"/>
      <c r="WTJ1436" s="1225"/>
      <c r="WTK1436" s="1225"/>
      <c r="WTL1436" s="1225"/>
      <c r="WTM1436" s="1225"/>
      <c r="WTN1436" s="1225"/>
      <c r="WTO1436" s="1225"/>
      <c r="WTP1436" s="1225"/>
      <c r="WTQ1436" s="1225"/>
      <c r="WTR1436" s="1225"/>
      <c r="WTS1436" s="1225"/>
      <c r="WTT1436" s="1225"/>
      <c r="WTU1436" s="1225"/>
      <c r="WTV1436" s="1225"/>
      <c r="WTW1436" s="1225"/>
      <c r="WTX1436" s="1225"/>
      <c r="WTY1436" s="1225"/>
      <c r="WTZ1436" s="1225"/>
      <c r="WUA1436" s="1225"/>
      <c r="WUB1436" s="1225"/>
      <c r="WUC1436" s="1225"/>
      <c r="WUD1436" s="1225"/>
      <c r="WUE1436" s="1225"/>
      <c r="WUF1436" s="1225"/>
      <c r="WUG1436" s="1225"/>
      <c r="WUH1436" s="1225"/>
      <c r="WUI1436" s="1225"/>
      <c r="WUJ1436" s="1225"/>
      <c r="WUK1436" s="1225"/>
      <c r="WUL1436" s="1225"/>
      <c r="WUM1436" s="1225"/>
      <c r="WUN1436" s="1225"/>
      <c r="WUO1436" s="1225"/>
      <c r="WUP1436" s="1225"/>
      <c r="WUQ1436" s="1225"/>
      <c r="WUR1436" s="1225"/>
      <c r="WUS1436" s="1225"/>
      <c r="WUT1436" s="1225"/>
      <c r="WUU1436" s="1225"/>
      <c r="WUV1436" s="1225"/>
      <c r="WUW1436" s="1225"/>
      <c r="WUX1436" s="1225"/>
      <c r="WUY1436" s="1225"/>
      <c r="WUZ1436" s="1225"/>
      <c r="WVA1436" s="1225"/>
      <c r="WVB1436" s="1225"/>
      <c r="WVC1436" s="1225"/>
      <c r="WVD1436" s="1225"/>
      <c r="WVE1436" s="1225"/>
      <c r="WVF1436" s="1225"/>
      <c r="WVG1436" s="1225"/>
      <c r="WVH1436" s="1225"/>
      <c r="WVI1436" s="1225"/>
      <c r="WVJ1436" s="1225"/>
      <c r="WVK1436" s="1225"/>
      <c r="WVL1436" s="1225"/>
      <c r="WVM1436" s="1225"/>
      <c r="WVN1436" s="1225"/>
      <c r="WVO1436" s="1225"/>
      <c r="WVP1436" s="1225"/>
      <c r="WVQ1436" s="1225"/>
      <c r="WVR1436" s="1225"/>
      <c r="WVS1436" s="1225"/>
      <c r="WVT1436" s="1225"/>
      <c r="WVU1436" s="1225"/>
      <c r="WVV1436" s="1225"/>
      <c r="WVW1436" s="1225"/>
      <c r="WVX1436" s="1225"/>
      <c r="WVY1436" s="1225"/>
      <c r="WVZ1436" s="1225"/>
      <c r="WWA1436" s="1225"/>
      <c r="WWB1436" s="1225"/>
      <c r="WWC1436" s="1225"/>
      <c r="WWD1436" s="1225"/>
      <c r="WWE1436" s="1225"/>
      <c r="WWF1436" s="1225"/>
      <c r="WWG1436" s="1225"/>
      <c r="WWH1436" s="1225"/>
      <c r="WWI1436" s="1225"/>
      <c r="WWJ1436" s="1225"/>
      <c r="WWK1436" s="1225"/>
      <c r="WWL1436" s="1225"/>
      <c r="WWM1436" s="1225"/>
      <c r="WWN1436" s="1225"/>
      <c r="WWO1436" s="1225"/>
      <c r="WWP1436" s="1225"/>
      <c r="WWQ1436" s="1225"/>
      <c r="WWR1436" s="1225"/>
      <c r="WWS1436" s="1225"/>
      <c r="WWT1436" s="1225"/>
      <c r="WWU1436" s="1225"/>
      <c r="WWV1436" s="1225"/>
      <c r="WWW1436" s="1225"/>
      <c r="WWX1436" s="1225"/>
      <c r="WWY1436" s="1225"/>
      <c r="WWZ1436" s="1225"/>
      <c r="WXA1436" s="1225"/>
      <c r="WXB1436" s="1225"/>
      <c r="WXC1436" s="1225"/>
      <c r="WXD1436" s="1225"/>
      <c r="WXE1436" s="1225"/>
      <c r="WXF1436" s="1225"/>
      <c r="WXG1436" s="1225"/>
      <c r="WXH1436" s="1225"/>
      <c r="WXI1436" s="1225"/>
      <c r="WXJ1436" s="1225"/>
      <c r="WXK1436" s="1225"/>
      <c r="WXL1436" s="1225"/>
      <c r="WXM1436" s="1225"/>
      <c r="WXN1436" s="1225"/>
      <c r="WXO1436" s="1225"/>
      <c r="WXP1436" s="1225"/>
      <c r="WXQ1436" s="1225"/>
      <c r="WXR1436" s="1225"/>
      <c r="WXS1436" s="1225"/>
      <c r="WXT1436" s="1225"/>
      <c r="WXU1436" s="1225"/>
      <c r="WXV1436" s="1225"/>
      <c r="WXW1436" s="1225"/>
      <c r="WXX1436" s="1225"/>
      <c r="WXY1436" s="1225"/>
      <c r="WXZ1436" s="1225"/>
      <c r="WYA1436" s="1225"/>
      <c r="WYB1436" s="1225"/>
      <c r="WYC1436" s="1225"/>
      <c r="WYD1436" s="1225"/>
      <c r="WYE1436" s="1225"/>
      <c r="WYF1436" s="1225"/>
      <c r="WYG1436" s="1225"/>
      <c r="WYH1436" s="1225"/>
      <c r="WYI1436" s="1225"/>
      <c r="WYJ1436" s="1225"/>
      <c r="WYK1436" s="1225"/>
      <c r="WYL1436" s="1225"/>
      <c r="WYM1436" s="1225"/>
      <c r="WYN1436" s="1225"/>
      <c r="WYO1436" s="1225"/>
      <c r="WYP1436" s="1225"/>
      <c r="WYQ1436" s="1225"/>
      <c r="WYR1436" s="1225"/>
      <c r="WYS1436" s="1225"/>
      <c r="WYT1436" s="1225"/>
      <c r="WYU1436" s="1225"/>
      <c r="WYV1436" s="1225"/>
      <c r="WYW1436" s="1225"/>
      <c r="WYX1436" s="1225"/>
      <c r="WYY1436" s="1225"/>
      <c r="WYZ1436" s="1225"/>
      <c r="WZA1436" s="1225"/>
      <c r="WZB1436" s="1225"/>
      <c r="WZC1436" s="1225"/>
      <c r="WZD1436" s="1225"/>
      <c r="WZE1436" s="1225"/>
      <c r="WZF1436" s="1225"/>
      <c r="WZG1436" s="1225"/>
      <c r="WZH1436" s="1225"/>
      <c r="WZI1436" s="1225"/>
      <c r="WZJ1436" s="1225"/>
      <c r="WZK1436" s="1225"/>
      <c r="WZL1436" s="1225"/>
      <c r="WZM1436" s="1225"/>
      <c r="WZN1436" s="1225"/>
      <c r="WZO1436" s="1225"/>
      <c r="WZP1436" s="1225"/>
      <c r="WZQ1436" s="1225"/>
      <c r="WZR1436" s="1225"/>
      <c r="WZS1436" s="1225"/>
      <c r="WZT1436" s="1225"/>
      <c r="WZU1436" s="1225"/>
      <c r="WZV1436" s="1225"/>
      <c r="WZW1436" s="1225"/>
      <c r="WZX1436" s="1225"/>
      <c r="WZY1436" s="1225"/>
      <c r="WZZ1436" s="1225"/>
      <c r="XAA1436" s="1225"/>
      <c r="XAB1436" s="1225"/>
      <c r="XAC1436" s="1225"/>
      <c r="XAD1436" s="1225"/>
      <c r="XAE1436" s="1225"/>
      <c r="XAF1436" s="1225"/>
      <c r="XAG1436" s="1225"/>
      <c r="XAH1436" s="1225"/>
      <c r="XAI1436" s="1225"/>
      <c r="XAJ1436" s="1225"/>
      <c r="XAK1436" s="1225"/>
      <c r="XAL1436" s="1225"/>
      <c r="XAM1436" s="1225"/>
      <c r="XAN1436" s="1225"/>
      <c r="XAO1436" s="1225"/>
      <c r="XAP1436" s="1225"/>
      <c r="XAQ1436" s="1225"/>
      <c r="XAR1436" s="1225"/>
      <c r="XAS1436" s="1225"/>
      <c r="XAT1436" s="1225"/>
      <c r="XAU1436" s="1225"/>
      <c r="XAV1436" s="1225"/>
      <c r="XAW1436" s="1225"/>
      <c r="XAX1436" s="1225"/>
      <c r="XAY1436" s="1225"/>
      <c r="XAZ1436" s="1225"/>
      <c r="XBA1436" s="1225"/>
      <c r="XBB1436" s="1225"/>
      <c r="XBC1436" s="1225"/>
      <c r="XBD1436" s="1225"/>
      <c r="XBE1436" s="1225"/>
      <c r="XBF1436" s="1225"/>
      <c r="XBG1436" s="1225"/>
      <c r="XBH1436" s="1225"/>
      <c r="XBI1436" s="1225"/>
      <c r="XBJ1436" s="1225"/>
      <c r="XBK1436" s="1225"/>
      <c r="XBL1436" s="1225"/>
      <c r="XBM1436" s="1225"/>
      <c r="XBN1436" s="1225"/>
      <c r="XBO1436" s="1225"/>
      <c r="XBP1436" s="1225"/>
      <c r="XBQ1436" s="1225"/>
      <c r="XBR1436" s="1225"/>
      <c r="XBS1436" s="1225"/>
      <c r="XBT1436" s="1225"/>
      <c r="XBU1436" s="1225"/>
      <c r="XBV1436" s="1225"/>
      <c r="XBW1436" s="1225"/>
      <c r="XBX1436" s="1225"/>
      <c r="XBY1436" s="1225"/>
      <c r="XBZ1436" s="1225"/>
      <c r="XCA1436" s="1225"/>
      <c r="XCB1436" s="1225"/>
      <c r="XCC1436" s="1225"/>
      <c r="XCD1436" s="1225"/>
      <c r="XCE1436" s="1225"/>
      <c r="XCF1436" s="1225"/>
      <c r="XCG1436" s="1225"/>
      <c r="XCH1436" s="1225"/>
      <c r="XCI1436" s="1225"/>
      <c r="XCJ1436" s="1225"/>
      <c r="XCK1436" s="1225"/>
      <c r="XCL1436" s="1225"/>
      <c r="XCM1436" s="1225"/>
      <c r="XCN1436" s="1225"/>
      <c r="XCO1436" s="1225"/>
      <c r="XCP1436" s="1225"/>
      <c r="XCQ1436" s="1225"/>
      <c r="XCR1436" s="1225"/>
      <c r="XCS1436" s="1225"/>
      <c r="XCT1436" s="1225"/>
      <c r="XCU1436" s="1225"/>
      <c r="XCV1436" s="1225"/>
      <c r="XCW1436" s="1225"/>
      <c r="XCX1436" s="1225"/>
      <c r="XCY1436" s="1225"/>
      <c r="XCZ1436" s="1225"/>
      <c r="XDA1436" s="1225"/>
      <c r="XDB1436" s="1225"/>
      <c r="XDC1436" s="1225"/>
      <c r="XDD1436" s="1225"/>
      <c r="XDE1436" s="1225"/>
      <c r="XDF1436" s="1225"/>
      <c r="XDG1436" s="1225"/>
      <c r="XDH1436" s="1225"/>
      <c r="XDI1436" s="1225"/>
      <c r="XDJ1436" s="1225"/>
      <c r="XDK1436" s="1225"/>
      <c r="XDL1436" s="1225"/>
      <c r="XDM1436" s="1225"/>
      <c r="XDN1436" s="1225"/>
      <c r="XDO1436" s="1225"/>
      <c r="XDP1436" s="1225"/>
      <c r="XDQ1436" s="1225"/>
      <c r="XDR1436" s="1225"/>
      <c r="XDS1436" s="1225"/>
      <c r="XDT1436" s="1225"/>
      <c r="XDU1436" s="1225"/>
      <c r="XDV1436" s="1225"/>
      <c r="XDW1436" s="1225"/>
      <c r="XDX1436" s="1225"/>
      <c r="XDY1436" s="1225"/>
      <c r="XDZ1436" s="1225"/>
      <c r="XEA1436" s="1225"/>
      <c r="XEB1436" s="1225"/>
      <c r="XEC1436" s="1225"/>
      <c r="XED1436" s="1225"/>
      <c r="XEE1436" s="1225"/>
      <c r="XEF1436" s="1225"/>
      <c r="XEG1436" s="1225"/>
      <c r="XEH1436" s="1225"/>
      <c r="XEI1436" s="1225"/>
      <c r="XEJ1436" s="1225"/>
      <c r="XEK1436" s="1225"/>
      <c r="XEL1436" s="1225"/>
      <c r="XEM1436" s="1225"/>
      <c r="XEN1436" s="1225"/>
      <c r="XEO1436" s="1225"/>
    </row>
    <row r="1437" spans="1:16369" ht="15.75" hidden="1" customHeight="1">
      <c r="A1437" s="342" t="s">
        <v>1733</v>
      </c>
      <c r="B1437" s="63">
        <v>4</v>
      </c>
      <c r="C1437" s="1164">
        <v>42551</v>
      </c>
      <c r="D1437" s="1152" t="s">
        <v>599</v>
      </c>
      <c r="E1437" s="1164">
        <v>42551</v>
      </c>
      <c r="F1437" s="322" t="s">
        <v>454</v>
      </c>
      <c r="G1437" s="1226"/>
      <c r="H1437" s="324" t="s">
        <v>1382</v>
      </c>
      <c r="I1437" s="444">
        <v>13600</v>
      </c>
      <c r="J1437" s="444">
        <v>169815</v>
      </c>
      <c r="K1437" s="435"/>
      <c r="L1437" s="444"/>
      <c r="M1437" s="98">
        <f t="shared" si="225"/>
        <v>2309484000</v>
      </c>
      <c r="N1437" s="1146" t="s">
        <v>295</v>
      </c>
      <c r="O1437" s="1146" t="s">
        <v>285</v>
      </c>
    </row>
    <row r="1438" spans="1:16369" ht="15.75" hidden="1" customHeight="1">
      <c r="A1438" s="342" t="s">
        <v>1733</v>
      </c>
      <c r="B1438" s="63">
        <v>4</v>
      </c>
      <c r="C1438" s="1164">
        <v>42551</v>
      </c>
      <c r="D1438" s="1152" t="s">
        <v>599</v>
      </c>
      <c r="E1438" s="1164">
        <v>42551</v>
      </c>
      <c r="F1438" s="519" t="s">
        <v>452</v>
      </c>
      <c r="G1438" s="1226"/>
      <c r="H1438" s="324" t="s">
        <v>604</v>
      </c>
      <c r="I1438" s="444">
        <v>32000</v>
      </c>
      <c r="J1438" s="444">
        <v>178232.87147764201</v>
      </c>
      <c r="K1438" s="435"/>
      <c r="L1438" s="444"/>
      <c r="M1438" s="98">
        <f t="shared" si="225"/>
        <v>5703451887</v>
      </c>
      <c r="N1438" s="1146" t="s">
        <v>295</v>
      </c>
      <c r="O1438" s="1146" t="s">
        <v>285</v>
      </c>
    </row>
    <row r="1439" spans="1:16369" ht="15.75" hidden="1" customHeight="1">
      <c r="A1439" s="342" t="s">
        <v>1733</v>
      </c>
      <c r="B1439" s="63">
        <v>4</v>
      </c>
      <c r="C1439" s="1164">
        <v>42551</v>
      </c>
      <c r="D1439" s="1152" t="s">
        <v>599</v>
      </c>
      <c r="E1439" s="1164">
        <v>42551</v>
      </c>
      <c r="F1439" s="322" t="s">
        <v>451</v>
      </c>
      <c r="G1439" s="1226"/>
      <c r="H1439" s="324" t="s">
        <v>1716</v>
      </c>
      <c r="I1439" s="444">
        <v>6560</v>
      </c>
      <c r="J1439" s="444">
        <v>108861.94283499999</v>
      </c>
      <c r="K1439" s="435"/>
      <c r="L1439" s="444"/>
      <c r="M1439" s="98">
        <f t="shared" si="225"/>
        <v>714134345</v>
      </c>
      <c r="N1439" s="1146" t="s">
        <v>295</v>
      </c>
      <c r="O1439" s="1146" t="s">
        <v>285</v>
      </c>
    </row>
    <row r="1440" spans="1:16369" s="347" customFormat="1" ht="15.75" hidden="1" customHeight="1">
      <c r="A1440" s="342" t="str">
        <f>IF(B1440&lt;&gt;"",IF(AND(B1440='[2]IN-TC'!$S$4,OR([2]TH!N1442="1111",[2]TH!O1442="1111")),[2]TH!D1442,""),"")</f>
        <v/>
      </c>
      <c r="B1440" s="63">
        <f t="shared" ref="B1440:B1490" si="226">IF(C1440&lt;&gt;"",MONTH(C1440),"")</f>
        <v>4</v>
      </c>
      <c r="C1440" s="878">
        <v>42489</v>
      </c>
      <c r="D1440" s="878" t="s">
        <v>585</v>
      </c>
      <c r="E1440" s="878">
        <f t="shared" ref="E1440:E1448" si="227">C1440</f>
        <v>42489</v>
      </c>
      <c r="F1440" s="322" t="s">
        <v>1324</v>
      </c>
      <c r="G1440" s="879"/>
      <c r="H1440" s="322"/>
      <c r="I1440" s="446"/>
      <c r="J1440" s="446"/>
      <c r="K1440" s="437"/>
      <c r="L1440" s="446"/>
      <c r="M1440" s="880">
        <v>10010706</v>
      </c>
      <c r="N1440" s="884" t="s">
        <v>283</v>
      </c>
      <c r="O1440" s="885" t="s">
        <v>592</v>
      </c>
      <c r="P1440" s="1146" t="str">
        <f>IF(AND('[2]331-CT'!$E$7=[2]TH!H1442,OR(N1440="331",O1440="331")),"x","")</f>
        <v/>
      </c>
      <c r="Q1440" s="1146" t="str">
        <f>IF(AND(B1440='[2]111'!$L$11,OR($N1440=$Q$7,$O1440=$Q$7)),"x","")</f>
        <v/>
      </c>
      <c r="R1440" s="1146" t="str">
        <f>IF(AND($N1440=$Q$7,$B1440&lt;'[2]111'!$L$11),"x","")</f>
        <v/>
      </c>
      <c r="S1440" s="1146" t="str">
        <f>IF(AND($O1440=$Q$7,$B1440&lt;'[2]111'!$L$11),"x","")</f>
        <v/>
      </c>
      <c r="T1440" s="1146" t="str">
        <f>IF(ISERROR(FIND('[2]112'!$M$9,G1440,1)),"",IF((AND(FIND('[2]112'!$M$9,G1440,1)&gt;=1,B1440='[2]112'!$K$9,OR($N1440='[2]112'!$I$6,$O1440='[2]112'!$I$6))),"x",""))</f>
        <v/>
      </c>
      <c r="U1440" s="1146" t="str">
        <f>IF(ISERROR(FIND('[2]112'!$M$9,G1440,1)),"",IF((AND(LEFT(G1440,2)=LEFT('[2]112'!$M$9,2),B1440&lt;'[2]112'!$K$9,$N1440='[2]112'!$I$6)),"x",""))</f>
        <v/>
      </c>
      <c r="V1440" s="1146" t="str">
        <f>IF(ISERROR(FIND('[2]112'!$M$9,G1440,1)),"",IF((AND(RIGHT(G1440,2)=RIGHT('[2]112'!$M$9,2),B1440&lt;'[2]112'!$K$9,$O1440='[2]112'!$I$6)),"x",""))</f>
        <v/>
      </c>
      <c r="W1440" s="1146" t="str">
        <f>IF(AND('[2]341-CT'!$H$9=H1440,OR(LEFT(N1440,3)=$W$7,LEFT(O1440,3)=$W$7)),"x","")</f>
        <v/>
      </c>
      <c r="X1440" s="1146" t="str">
        <f>IF(OR([2]TH!N1442=[2]TH!$X$7,O1440=[2]TH!$X$7),"x","")</f>
        <v/>
      </c>
      <c r="Y1440" s="1146" t="str">
        <f>IF(AND(OR(N1440="131",O1440="131"),H1440='[2]131-CT'!$H$9),"x","")</f>
        <v/>
      </c>
      <c r="Z1440" s="1146"/>
      <c r="AA1440" s="1146" t="str">
        <f>IF(AND(MONTH(E1440)='[2]IN-NX'!$J$5,'[2]IN-NX'!$D$7=D1440),"x","")</f>
        <v/>
      </c>
      <c r="AB1440" s="1146" t="str">
        <f>IF(AND(OR(LEFT([2]TH!N1442,2)="15",LEFT([2]TH!O1442,2)="15"),'[2]152-CT'!$J$8=[2]TH!F1442),"x","")</f>
        <v/>
      </c>
      <c r="AC1440" s="1146" t="str">
        <f>IF(AND(OR(LEFT([2]TH!N1442,2)="15",LEFT([2]TH!O1442,2)="15"),[2]TK!$E$7=[2]TH!F1442),"x","")</f>
        <v/>
      </c>
      <c r="AD1440" s="1146" t="str">
        <f>IF(AND(N1440="1521",MONTH(C1440)='[2]BK-NL'!$M$11),"x","")</f>
        <v/>
      </c>
    </row>
    <row r="1441" spans="1:30" s="347" customFormat="1" ht="15.75" hidden="1" customHeight="1">
      <c r="A1441" s="342" t="str">
        <f>IF(B1441&lt;&gt;"",IF(AND(B1441='[2]IN-TC'!$S$4,OR([2]TH!N1443="1111",[2]TH!O1443="1111")),[2]TH!D1443,""),"")</f>
        <v/>
      </c>
      <c r="B1441" s="63">
        <f t="shared" si="226"/>
        <v>4</v>
      </c>
      <c r="C1441" s="878">
        <v>42489</v>
      </c>
      <c r="D1441" s="878" t="s">
        <v>585</v>
      </c>
      <c r="E1441" s="878">
        <f t="shared" si="227"/>
        <v>42489</v>
      </c>
      <c r="F1441" s="322" t="s">
        <v>1325</v>
      </c>
      <c r="G1441" s="993"/>
      <c r="H1441" s="1145"/>
      <c r="I1441" s="447"/>
      <c r="J1441" s="447"/>
      <c r="K1441" s="438"/>
      <c r="L1441" s="447"/>
      <c r="M1441" s="880">
        <v>3671167</v>
      </c>
      <c r="N1441" s="886" t="s">
        <v>101</v>
      </c>
      <c r="O1441" s="886" t="s">
        <v>593</v>
      </c>
      <c r="P1441" s="1146" t="str">
        <f>IF(AND('[2]331-CT'!$E$7=[2]TH!H1443,OR(N1441="331",O1441="331")),"x","")</f>
        <v/>
      </c>
      <c r="Q1441" s="1146" t="str">
        <f>IF(AND(B1441='[2]111'!$L$11,OR($N1441=$Q$7,$O1441=$Q$7)),"x","")</f>
        <v/>
      </c>
      <c r="R1441" s="1146" t="str">
        <f>IF(AND($N1441=$Q$7,$B1441&lt;'[2]111'!$L$11),"x","")</f>
        <v/>
      </c>
      <c r="S1441" s="1146" t="str">
        <f>IF(AND($O1441=$Q$7,$B1441&lt;'[2]111'!$L$11),"x","")</f>
        <v/>
      </c>
      <c r="T1441" s="1146" t="str">
        <f>IF(ISERROR(FIND('[2]112'!$M$9,G1441,1)),"",IF((AND(FIND('[2]112'!$M$9,G1441,1)&gt;=1,B1441='[2]112'!$K$9,OR($N1441='[2]112'!$I$6,$O1441='[2]112'!$I$6))),"x",""))</f>
        <v/>
      </c>
      <c r="U1441" s="1146" t="str">
        <f>IF(ISERROR(FIND('[2]112'!$M$9,G1441,1)),"",IF((AND(LEFT(G1441,2)=LEFT('[2]112'!$M$9,2),B1441&lt;'[2]112'!$K$9,$N1441='[2]112'!$I$6)),"x",""))</f>
        <v/>
      </c>
      <c r="V1441" s="1146" t="str">
        <f>IF(ISERROR(FIND('[2]112'!$M$9,G1441,1)),"",IF((AND(RIGHT(G1441,2)=RIGHT('[2]112'!$M$9,2),B1441&lt;'[2]112'!$K$9,$O1441='[2]112'!$I$6)),"x",""))</f>
        <v/>
      </c>
      <c r="W1441" s="1146" t="str">
        <f>IF(AND('[2]341-CT'!$H$9=H1441,OR(LEFT(N1441,3)=$W$7,LEFT(O1441,3)=$W$7)),"x","")</f>
        <v/>
      </c>
      <c r="X1441" s="1146" t="str">
        <f>IF(OR([2]TH!N1443=[2]TH!$X$7,O1441=[2]TH!$X$7),"x","")</f>
        <v/>
      </c>
      <c r="Y1441" s="1146" t="str">
        <f>IF(AND(OR(N1441="131",O1441="131"),H1441='[2]131-CT'!$H$9),"x","")</f>
        <v/>
      </c>
      <c r="Z1441" s="1146"/>
      <c r="AA1441" s="1146" t="str">
        <f>IF(AND(MONTH(E1441)='[2]IN-NX'!$J$5,'[2]IN-NX'!$D$7=D1441),"x","")</f>
        <v/>
      </c>
      <c r="AB1441" s="1146" t="str">
        <f>IF(AND(OR(LEFT([2]TH!N1443,2)="15",LEFT([2]TH!O1443,2)="15"),'[2]152-CT'!$J$8=[2]TH!F1443),"x","")</f>
        <v/>
      </c>
      <c r="AC1441" s="1146" t="str">
        <f>IF(AND(OR(LEFT([2]TH!N1443,2)="15",LEFT([2]TH!O1443,2)="15"),[2]TK!$E$7=[2]TH!F1443),"x","")</f>
        <v/>
      </c>
      <c r="AD1441" s="1146" t="str">
        <f>IF(AND(N1441="1521",MONTH(C1441)='[2]BK-NL'!$M$11),"x","")</f>
        <v/>
      </c>
    </row>
    <row r="1442" spans="1:30" s="347" customFormat="1" ht="15.75" hidden="1" customHeight="1">
      <c r="A1442" s="342" t="str">
        <f>IF(B1442&lt;&gt;"",IF(AND(B1442='[2]IN-TC'!$S$4,OR([2]TH!N1444="1111",[2]TH!O1444="1111")),[2]TH!D1444,""),"")</f>
        <v/>
      </c>
      <c r="B1442" s="63">
        <f t="shared" si="226"/>
        <v>4</v>
      </c>
      <c r="C1442" s="878">
        <v>42489</v>
      </c>
      <c r="D1442" s="878" t="s">
        <v>585</v>
      </c>
      <c r="E1442" s="878">
        <f t="shared" si="227"/>
        <v>42489</v>
      </c>
      <c r="F1442" s="322" t="s">
        <v>1325</v>
      </c>
      <c r="G1442" s="879"/>
      <c r="H1442" s="1145"/>
      <c r="I1442" s="447"/>
      <c r="J1442" s="447"/>
      <c r="K1442" s="438"/>
      <c r="L1442" s="447"/>
      <c r="M1442" s="880">
        <v>47128136</v>
      </c>
      <c r="N1442" s="886" t="s">
        <v>283</v>
      </c>
      <c r="O1442" s="886" t="s">
        <v>593</v>
      </c>
      <c r="P1442" s="1146" t="str">
        <f>IF(AND('[2]331-CT'!$E$7=[2]TH!H1444,OR(N1442="331",O1442="331")),"x","")</f>
        <v/>
      </c>
      <c r="Q1442" s="1146" t="str">
        <f>IF(AND(B1442='[2]111'!$L$11,OR($N1442=$Q$7,$O1442=$Q$7)),"x","")</f>
        <v/>
      </c>
      <c r="R1442" s="1146" t="str">
        <f>IF(AND($N1442=$Q$7,$B1442&lt;'[2]111'!$L$11),"x","")</f>
        <v/>
      </c>
      <c r="S1442" s="1146" t="str">
        <f>IF(AND($O1442=$Q$7,$B1442&lt;'[2]111'!$L$11),"x","")</f>
        <v/>
      </c>
      <c r="T1442" s="1146" t="str">
        <f>IF(ISERROR(FIND('[2]112'!$M$9,G1442,1)),"",IF((AND(FIND('[2]112'!$M$9,G1442,1)&gt;=1,B1442='[2]112'!$K$9,OR($N1442='[2]112'!$I$6,$O1442='[2]112'!$I$6))),"x",""))</f>
        <v/>
      </c>
      <c r="U1442" s="1146" t="str">
        <f>IF(ISERROR(FIND('[2]112'!$M$9,G1442,1)),"",IF((AND(LEFT(G1442,2)=LEFT('[2]112'!$M$9,2),B1442&lt;'[2]112'!$K$9,$N1442='[2]112'!$I$6)),"x",""))</f>
        <v/>
      </c>
      <c r="V1442" s="1146" t="str">
        <f>IF(ISERROR(FIND('[2]112'!$M$9,G1442,1)),"",IF((AND(RIGHT(G1442,2)=RIGHT('[2]112'!$M$9,2),B1442&lt;'[2]112'!$K$9,$O1442='[2]112'!$I$6)),"x",""))</f>
        <v/>
      </c>
      <c r="W1442" s="1146" t="str">
        <f>IF(AND('[2]341-CT'!$H$9=H1442,OR(LEFT(N1442,3)=$W$7,LEFT(O1442,3)=$W$7)),"x","")</f>
        <v/>
      </c>
      <c r="X1442" s="1146" t="str">
        <f>IF(OR([2]TH!N1444=[2]TH!$X$7,O1442=[2]TH!$X$7),"x","")</f>
        <v/>
      </c>
      <c r="Y1442" s="1146" t="str">
        <f>IF(AND(OR(N1442="131",O1442="131"),H1442='[2]131-CT'!$H$9),"x","")</f>
        <v/>
      </c>
      <c r="Z1442" s="1146"/>
      <c r="AA1442" s="1146" t="str">
        <f>IF(AND(MONTH(E1442)='[2]IN-NX'!$J$5,'[2]IN-NX'!$D$7=D1442),"x","")</f>
        <v/>
      </c>
      <c r="AB1442" s="1146" t="str">
        <f>IF(AND(OR(LEFT([2]TH!N1444,2)="15",LEFT([2]TH!O1444,2)="15"),'[2]152-CT'!$J$8=[2]TH!F1444),"x","")</f>
        <v/>
      </c>
      <c r="AC1442" s="1146" t="str">
        <f>IF(AND(OR(LEFT([2]TH!N1444,2)="15",LEFT([2]TH!O1444,2)="15"),[2]TK!$E$7=[2]TH!F1444),"x","")</f>
        <v/>
      </c>
      <c r="AD1442" s="1146" t="str">
        <f>IF(AND(N1442="1521",MONTH(C1442)='[2]BK-NL'!$M$11),"x","")</f>
        <v/>
      </c>
    </row>
    <row r="1443" spans="1:30" s="347" customFormat="1" ht="15.75" hidden="1" customHeight="1">
      <c r="A1443" s="342" t="str">
        <f>IF(B1443&lt;&gt;"",IF(AND(B1443='[2]IN-TC'!$S$4,OR([2]TH!N1445="1111",[2]TH!O1445="1111")),[2]TH!D1445,""),"")</f>
        <v/>
      </c>
      <c r="B1443" s="63">
        <f t="shared" si="226"/>
        <v>5</v>
      </c>
      <c r="C1443" s="878">
        <v>42521</v>
      </c>
      <c r="D1443" s="878" t="s">
        <v>585</v>
      </c>
      <c r="E1443" s="878">
        <f t="shared" si="227"/>
        <v>42521</v>
      </c>
      <c r="F1443" s="322" t="s">
        <v>1324</v>
      </c>
      <c r="G1443" s="879"/>
      <c r="H1443" s="322"/>
      <c r="I1443" s="446"/>
      <c r="J1443" s="446"/>
      <c r="K1443" s="437"/>
      <c r="L1443" s="446"/>
      <c r="M1443" s="880">
        <v>10010706</v>
      </c>
      <c r="N1443" s="884" t="s">
        <v>283</v>
      </c>
      <c r="O1443" s="885" t="s">
        <v>592</v>
      </c>
      <c r="P1443" s="1146" t="str">
        <f>IF(AND('[2]331-CT'!$E$7=[2]TH!H1445,OR(N1443="331",O1443="331")),"x","")</f>
        <v/>
      </c>
      <c r="Q1443" s="1146" t="str">
        <f>IF(AND(B1443='[2]111'!$L$11,OR($N1443=$Q$7,$O1443=$Q$7)),"x","")</f>
        <v/>
      </c>
      <c r="R1443" s="1146" t="str">
        <f>IF(AND($N1443=$Q$7,$B1443&lt;'[2]111'!$L$11),"x","")</f>
        <v/>
      </c>
      <c r="S1443" s="1146" t="str">
        <f>IF(AND($O1443=$Q$7,$B1443&lt;'[2]111'!$L$11),"x","")</f>
        <v/>
      </c>
      <c r="T1443" s="1146" t="str">
        <f>IF(ISERROR(FIND('[2]112'!$M$9,G1443,1)),"",IF((AND(FIND('[2]112'!$M$9,G1443,1)&gt;=1,B1443='[2]112'!$K$9,OR($N1443='[2]112'!$I$6,$O1443='[2]112'!$I$6))),"x",""))</f>
        <v/>
      </c>
      <c r="U1443" s="1146" t="str">
        <f>IF(ISERROR(FIND('[2]112'!$M$9,G1443,1)),"",IF((AND(LEFT(G1443,2)=LEFT('[2]112'!$M$9,2),B1443&lt;'[2]112'!$K$9,$N1443='[2]112'!$I$6)),"x",""))</f>
        <v/>
      </c>
      <c r="V1443" s="1146" t="str">
        <f>IF(ISERROR(FIND('[2]112'!$M$9,G1443,1)),"",IF((AND(RIGHT(G1443,2)=RIGHT('[2]112'!$M$9,2),B1443&lt;'[2]112'!$K$9,$O1443='[2]112'!$I$6)),"x",""))</f>
        <v/>
      </c>
      <c r="W1443" s="1146" t="str">
        <f>IF(AND('[2]341-CT'!$H$9=H1443,OR(LEFT(N1443,3)=$W$7,LEFT(O1443,3)=$W$7)),"x","")</f>
        <v/>
      </c>
      <c r="X1443" s="1146" t="str">
        <f>IF(OR([2]TH!N1445=[2]TH!$X$7,O1443=[2]TH!$X$7),"x","")</f>
        <v/>
      </c>
      <c r="Y1443" s="1146" t="str">
        <f>IF(AND(OR(N1443="131",O1443="131"),H1443='[2]131-CT'!$H$9),"x","")</f>
        <v/>
      </c>
      <c r="Z1443" s="1146"/>
      <c r="AA1443" s="1146" t="str">
        <f>IF(AND(MONTH(E1443)='[2]IN-NX'!$J$5,'[2]IN-NX'!$D$7=D1443),"x","")</f>
        <v/>
      </c>
      <c r="AB1443" s="1146" t="str">
        <f>IF(AND(OR(LEFT([2]TH!N1445,2)="15",LEFT([2]TH!O1445,2)="15"),'[2]152-CT'!$J$8=[2]TH!F1445),"x","")</f>
        <v/>
      </c>
      <c r="AC1443" s="1146" t="str">
        <f>IF(AND(OR(LEFT([2]TH!N1445,2)="15",LEFT([2]TH!O1445,2)="15"),[2]TK!$E$7=[2]TH!F1445),"x","")</f>
        <v/>
      </c>
      <c r="AD1443" s="1146" t="str">
        <f>IF(AND(N1443="1521",MONTH(C1443)='[2]BK-NL'!$M$11),"x","")</f>
        <v/>
      </c>
    </row>
    <row r="1444" spans="1:30" s="347" customFormat="1" ht="15.75" hidden="1" customHeight="1">
      <c r="A1444" s="342" t="str">
        <f>IF(B1444&lt;&gt;"",IF(AND(B1444='[2]IN-TC'!$S$4,OR([2]TH!N1446="1111",[2]TH!O1446="1111")),[2]TH!D1446,""),"")</f>
        <v/>
      </c>
      <c r="B1444" s="63">
        <f t="shared" si="226"/>
        <v>5</v>
      </c>
      <c r="C1444" s="878">
        <v>42521</v>
      </c>
      <c r="D1444" s="878" t="s">
        <v>585</v>
      </c>
      <c r="E1444" s="878">
        <f t="shared" si="227"/>
        <v>42521</v>
      </c>
      <c r="F1444" s="322" t="s">
        <v>1325</v>
      </c>
      <c r="G1444" s="993"/>
      <c r="H1444" s="1145"/>
      <c r="I1444" s="447"/>
      <c r="J1444" s="447"/>
      <c r="K1444" s="438"/>
      <c r="L1444" s="447"/>
      <c r="M1444" s="880">
        <v>3671167</v>
      </c>
      <c r="N1444" s="886" t="s">
        <v>101</v>
      </c>
      <c r="O1444" s="886" t="s">
        <v>593</v>
      </c>
      <c r="P1444" s="1146" t="str">
        <f>IF(AND('[2]331-CT'!$E$7=[2]TH!H1446,OR(N1444="331",O1444="331")),"x","")</f>
        <v/>
      </c>
      <c r="Q1444" s="1146" t="str">
        <f>IF(AND(B1444='[2]111'!$L$11,OR($N1444=$Q$7,$O1444=$Q$7)),"x","")</f>
        <v/>
      </c>
      <c r="R1444" s="1146" t="str">
        <f>IF(AND($N1444=$Q$7,$B1444&lt;'[2]111'!$L$11),"x","")</f>
        <v/>
      </c>
      <c r="S1444" s="1146" t="str">
        <f>IF(AND($O1444=$Q$7,$B1444&lt;'[2]111'!$L$11),"x","")</f>
        <v/>
      </c>
      <c r="T1444" s="1146" t="str">
        <f>IF(ISERROR(FIND('[2]112'!$M$9,G1444,1)),"",IF((AND(FIND('[2]112'!$M$9,G1444,1)&gt;=1,B1444='[2]112'!$K$9,OR($N1444='[2]112'!$I$6,$O1444='[2]112'!$I$6))),"x",""))</f>
        <v/>
      </c>
      <c r="U1444" s="1146" t="str">
        <f>IF(ISERROR(FIND('[2]112'!$M$9,G1444,1)),"",IF((AND(LEFT(G1444,2)=LEFT('[2]112'!$M$9,2),B1444&lt;'[2]112'!$K$9,$N1444='[2]112'!$I$6)),"x",""))</f>
        <v/>
      </c>
      <c r="V1444" s="1146" t="str">
        <f>IF(ISERROR(FIND('[2]112'!$M$9,G1444,1)),"",IF((AND(RIGHT(G1444,2)=RIGHT('[2]112'!$M$9,2),B1444&lt;'[2]112'!$K$9,$O1444='[2]112'!$I$6)),"x",""))</f>
        <v/>
      </c>
      <c r="W1444" s="1146" t="str">
        <f>IF(AND('[2]341-CT'!$H$9=H1444,OR(LEFT(N1444,3)=$W$7,LEFT(O1444,3)=$W$7)),"x","")</f>
        <v/>
      </c>
      <c r="X1444" s="1146" t="str">
        <f>IF(OR([2]TH!N1446=[2]TH!$X$7,O1444=[2]TH!$X$7),"x","")</f>
        <v/>
      </c>
      <c r="Y1444" s="1146" t="str">
        <f>IF(AND(OR(N1444="131",O1444="131"),H1444='[2]131-CT'!$H$9),"x","")</f>
        <v/>
      </c>
      <c r="Z1444" s="1146"/>
      <c r="AA1444" s="1146" t="str">
        <f>IF(AND(MONTH(E1444)='[2]IN-NX'!$J$5,'[2]IN-NX'!$D$7=D1444),"x","")</f>
        <v/>
      </c>
      <c r="AB1444" s="1146" t="str">
        <f>IF(AND(OR(LEFT([2]TH!N1446,2)="15",LEFT([2]TH!O1446,2)="15"),'[2]152-CT'!$J$8=[2]TH!F1446),"x","")</f>
        <v/>
      </c>
      <c r="AC1444" s="1146" t="str">
        <f>IF(AND(OR(LEFT([2]TH!N1446,2)="15",LEFT([2]TH!O1446,2)="15"),[2]TK!$E$7=[2]TH!F1446),"x","")</f>
        <v/>
      </c>
      <c r="AD1444" s="1146" t="str">
        <f>IF(AND(N1444="1521",MONTH(C1444)='[2]BK-NL'!$M$11),"x","")</f>
        <v/>
      </c>
    </row>
    <row r="1445" spans="1:30" s="347" customFormat="1" ht="15.75" hidden="1" customHeight="1">
      <c r="A1445" s="342" t="str">
        <f>IF(B1445&lt;&gt;"",IF(AND(B1445='[2]IN-TC'!$S$4,OR([2]TH!N1447="1111",[2]TH!O1447="1111")),[2]TH!D1447,""),"")</f>
        <v/>
      </c>
      <c r="B1445" s="63">
        <f t="shared" si="226"/>
        <v>5</v>
      </c>
      <c r="C1445" s="878">
        <v>42521</v>
      </c>
      <c r="D1445" s="878" t="s">
        <v>585</v>
      </c>
      <c r="E1445" s="878">
        <f t="shared" si="227"/>
        <v>42521</v>
      </c>
      <c r="F1445" s="322" t="s">
        <v>1325</v>
      </c>
      <c r="G1445" s="879"/>
      <c r="H1445" s="1145"/>
      <c r="I1445" s="447"/>
      <c r="J1445" s="447"/>
      <c r="K1445" s="438"/>
      <c r="L1445" s="447"/>
      <c r="M1445" s="880">
        <v>47128136</v>
      </c>
      <c r="N1445" s="886" t="s">
        <v>283</v>
      </c>
      <c r="O1445" s="886" t="s">
        <v>593</v>
      </c>
      <c r="P1445" s="1146" t="str">
        <f>IF(AND('[2]331-CT'!$E$7=[2]TH!H1447,OR(N1445="331",O1445="331")),"x","")</f>
        <v/>
      </c>
      <c r="Q1445" s="1146" t="str">
        <f>IF(AND(B1445='[2]111'!$L$11,OR($N1445=$Q$7,$O1445=$Q$7)),"x","")</f>
        <v/>
      </c>
      <c r="R1445" s="1146" t="str">
        <f>IF(AND($N1445=$Q$7,$B1445&lt;'[2]111'!$L$11),"x","")</f>
        <v/>
      </c>
      <c r="S1445" s="1146" t="str">
        <f>IF(AND($O1445=$Q$7,$B1445&lt;'[2]111'!$L$11),"x","")</f>
        <v/>
      </c>
      <c r="T1445" s="1146" t="str">
        <f>IF(ISERROR(FIND('[2]112'!$M$9,G1445,1)),"",IF((AND(FIND('[2]112'!$M$9,G1445,1)&gt;=1,B1445='[2]112'!$K$9,OR($N1445='[2]112'!$I$6,$O1445='[2]112'!$I$6))),"x",""))</f>
        <v/>
      </c>
      <c r="U1445" s="1146" t="str">
        <f>IF(ISERROR(FIND('[2]112'!$M$9,G1445,1)),"",IF((AND(LEFT(G1445,2)=LEFT('[2]112'!$M$9,2),B1445&lt;'[2]112'!$K$9,$N1445='[2]112'!$I$6)),"x",""))</f>
        <v/>
      </c>
      <c r="V1445" s="1146" t="str">
        <f>IF(ISERROR(FIND('[2]112'!$M$9,G1445,1)),"",IF((AND(RIGHT(G1445,2)=RIGHT('[2]112'!$M$9,2),B1445&lt;'[2]112'!$K$9,$O1445='[2]112'!$I$6)),"x",""))</f>
        <v/>
      </c>
      <c r="W1445" s="1146" t="str">
        <f>IF(AND('[2]341-CT'!$H$9=H1445,OR(LEFT(N1445,3)=$W$7,LEFT(O1445,3)=$W$7)),"x","")</f>
        <v/>
      </c>
      <c r="X1445" s="1146" t="str">
        <f>IF(OR([2]TH!N1447=[2]TH!$X$7,O1445=[2]TH!$X$7),"x","")</f>
        <v/>
      </c>
      <c r="Y1445" s="1146" t="str">
        <f>IF(AND(OR(N1445="131",O1445="131"),H1445='[2]131-CT'!$H$9),"x","")</f>
        <v/>
      </c>
      <c r="Z1445" s="1146"/>
      <c r="AA1445" s="1146" t="str">
        <f>IF(AND(MONTH(E1445)='[2]IN-NX'!$J$5,'[2]IN-NX'!$D$7=D1445),"x","")</f>
        <v/>
      </c>
      <c r="AB1445" s="1146" t="str">
        <f>IF(AND(OR(LEFT([2]TH!N1447,2)="15",LEFT([2]TH!O1447,2)="15"),'[2]152-CT'!$J$8=[2]TH!F1447),"x","")</f>
        <v/>
      </c>
      <c r="AC1445" s="1146" t="str">
        <f>IF(AND(OR(LEFT([2]TH!N1447,2)="15",LEFT([2]TH!O1447,2)="15"),[2]TK!$E$7=[2]TH!F1447),"x","")</f>
        <v/>
      </c>
      <c r="AD1445" s="1146" t="str">
        <f>IF(AND(N1445="1521",MONTH(C1445)='[2]BK-NL'!$M$11),"x","")</f>
        <v/>
      </c>
    </row>
    <row r="1446" spans="1:30" s="347" customFormat="1" ht="15.75" hidden="1" customHeight="1">
      <c r="A1446" s="342" t="str">
        <f>IF(B1446&lt;&gt;"",IF(AND(B1446='[2]IN-TC'!$S$4,OR([2]TH!N1448="1111",[2]TH!O1448="1111")),[2]TH!D1448,""),"")</f>
        <v/>
      </c>
      <c r="B1446" s="63">
        <f t="shared" si="226"/>
        <v>6</v>
      </c>
      <c r="C1446" s="878">
        <v>42551</v>
      </c>
      <c r="D1446" s="878" t="s">
        <v>585</v>
      </c>
      <c r="E1446" s="878">
        <f t="shared" si="227"/>
        <v>42551</v>
      </c>
      <c r="F1446" s="322" t="s">
        <v>1324</v>
      </c>
      <c r="G1446" s="879"/>
      <c r="H1446" s="322"/>
      <c r="I1446" s="446"/>
      <c r="J1446" s="446"/>
      <c r="K1446" s="437"/>
      <c r="L1446" s="446"/>
      <c r="M1446" s="880">
        <v>10010706</v>
      </c>
      <c r="N1446" s="884" t="s">
        <v>283</v>
      </c>
      <c r="O1446" s="885" t="s">
        <v>592</v>
      </c>
      <c r="P1446" s="1146" t="str">
        <f>IF(AND('[2]331-CT'!$E$7=[2]TH!H1448,OR(N1446="331",O1446="331")),"x","")</f>
        <v/>
      </c>
      <c r="Q1446" s="1146" t="str">
        <f>IF(AND(B1446='[2]111'!$L$11,OR($N1446=$Q$7,$O1446=$Q$7)),"x","")</f>
        <v/>
      </c>
      <c r="R1446" s="1146" t="str">
        <f>IF(AND($N1446=$Q$7,$B1446&lt;'[2]111'!$L$11),"x","")</f>
        <v/>
      </c>
      <c r="S1446" s="1146" t="str">
        <f>IF(AND($O1446=$Q$7,$B1446&lt;'[2]111'!$L$11),"x","")</f>
        <v/>
      </c>
      <c r="T1446" s="1146" t="str">
        <f>IF(ISERROR(FIND('[2]112'!$M$9,G1446,1)),"",IF((AND(FIND('[2]112'!$M$9,G1446,1)&gt;=1,B1446='[2]112'!$K$9,OR($N1446='[2]112'!$I$6,$O1446='[2]112'!$I$6))),"x",""))</f>
        <v/>
      </c>
      <c r="U1446" s="1146" t="str">
        <f>IF(ISERROR(FIND('[2]112'!$M$9,G1446,1)),"",IF((AND(LEFT(G1446,2)=LEFT('[2]112'!$M$9,2),B1446&lt;'[2]112'!$K$9,$N1446='[2]112'!$I$6)),"x",""))</f>
        <v/>
      </c>
      <c r="V1446" s="1146" t="str">
        <f>IF(ISERROR(FIND('[2]112'!$M$9,G1446,1)),"",IF((AND(RIGHT(G1446,2)=RIGHT('[2]112'!$M$9,2),B1446&lt;'[2]112'!$K$9,$O1446='[2]112'!$I$6)),"x",""))</f>
        <v/>
      </c>
      <c r="W1446" s="1146" t="str">
        <f>IF(AND('[2]341-CT'!$H$9=H1446,OR(LEFT(N1446,3)=$W$7,LEFT(O1446,3)=$W$7)),"x","")</f>
        <v/>
      </c>
      <c r="X1446" s="1146" t="str">
        <f>IF(OR([2]TH!N1448=[2]TH!$X$7,O1446=[2]TH!$X$7),"x","")</f>
        <v/>
      </c>
      <c r="Y1446" s="1146" t="str">
        <f>IF(AND(OR(N1446="131",O1446="131"),H1446='[2]131-CT'!$H$9),"x","")</f>
        <v/>
      </c>
      <c r="Z1446" s="1146"/>
      <c r="AA1446" s="1146" t="str">
        <f>IF(AND(MONTH(E1446)='[2]IN-NX'!$J$5,'[2]IN-NX'!$D$7=D1446),"x","")</f>
        <v/>
      </c>
      <c r="AB1446" s="1146" t="str">
        <f>IF(AND(OR(LEFT([2]TH!N1448,2)="15",LEFT([2]TH!O1448,2)="15"),'[2]152-CT'!$J$8=[2]TH!F1448),"x","")</f>
        <v/>
      </c>
      <c r="AC1446" s="1146" t="str">
        <f>IF(AND(OR(LEFT([2]TH!N1448,2)="15",LEFT([2]TH!O1448,2)="15"),[2]TK!$E$7=[2]TH!F1448),"x","")</f>
        <v/>
      </c>
      <c r="AD1446" s="1146" t="str">
        <f>IF(AND(N1446="1521",MONTH(C1446)='[2]BK-NL'!$M$11),"x","")</f>
        <v/>
      </c>
    </row>
    <row r="1447" spans="1:30" s="347" customFormat="1" ht="15.75" hidden="1" customHeight="1">
      <c r="A1447" s="342" t="str">
        <f>IF(B1447&lt;&gt;"",IF(AND(B1447='[2]IN-TC'!$S$4,OR([2]TH!N1449="1111",[2]TH!O1449="1111")),[2]TH!D1449,""),"")</f>
        <v/>
      </c>
      <c r="B1447" s="63">
        <f t="shared" si="226"/>
        <v>6</v>
      </c>
      <c r="C1447" s="878">
        <v>42551</v>
      </c>
      <c r="D1447" s="878" t="s">
        <v>585</v>
      </c>
      <c r="E1447" s="878">
        <f t="shared" si="227"/>
        <v>42551</v>
      </c>
      <c r="F1447" s="322" t="s">
        <v>1325</v>
      </c>
      <c r="G1447" s="993"/>
      <c r="H1447" s="1145"/>
      <c r="I1447" s="447"/>
      <c r="J1447" s="447"/>
      <c r="K1447" s="438"/>
      <c r="L1447" s="447"/>
      <c r="M1447" s="880">
        <v>3671167</v>
      </c>
      <c r="N1447" s="886" t="s">
        <v>101</v>
      </c>
      <c r="O1447" s="886" t="s">
        <v>593</v>
      </c>
      <c r="P1447" s="1146" t="str">
        <f>IF(AND('[2]331-CT'!$E$7=[2]TH!H1449,OR(N1447="331",O1447="331")),"x","")</f>
        <v/>
      </c>
      <c r="Q1447" s="1146" t="str">
        <f>IF(AND(B1447='[2]111'!$L$11,OR($N1447=$Q$7,$O1447=$Q$7)),"x","")</f>
        <v/>
      </c>
      <c r="R1447" s="1146" t="str">
        <f>IF(AND($N1447=$Q$7,$B1447&lt;'[2]111'!$L$11),"x","")</f>
        <v/>
      </c>
      <c r="S1447" s="1146" t="str">
        <f>IF(AND($O1447=$Q$7,$B1447&lt;'[2]111'!$L$11),"x","")</f>
        <v/>
      </c>
      <c r="T1447" s="1146" t="str">
        <f>IF(ISERROR(FIND('[2]112'!$M$9,G1447,1)),"",IF((AND(FIND('[2]112'!$M$9,G1447,1)&gt;=1,B1447='[2]112'!$K$9,OR($N1447='[2]112'!$I$6,$O1447='[2]112'!$I$6))),"x",""))</f>
        <v/>
      </c>
      <c r="U1447" s="1146" t="str">
        <f>IF(ISERROR(FIND('[2]112'!$M$9,G1447,1)),"",IF((AND(LEFT(G1447,2)=LEFT('[2]112'!$M$9,2),B1447&lt;'[2]112'!$K$9,$N1447='[2]112'!$I$6)),"x",""))</f>
        <v/>
      </c>
      <c r="V1447" s="1146" t="str">
        <f>IF(ISERROR(FIND('[2]112'!$M$9,G1447,1)),"",IF((AND(RIGHT(G1447,2)=RIGHT('[2]112'!$M$9,2),B1447&lt;'[2]112'!$K$9,$O1447='[2]112'!$I$6)),"x",""))</f>
        <v/>
      </c>
      <c r="W1447" s="1146" t="str">
        <f>IF(AND('[2]341-CT'!$H$9=H1447,OR(LEFT(N1447,3)=$W$7,LEFT(O1447,3)=$W$7)),"x","")</f>
        <v/>
      </c>
      <c r="X1447" s="1146" t="str">
        <f>IF(OR([2]TH!N1449=[2]TH!$X$7,O1447=[2]TH!$X$7),"x","")</f>
        <v/>
      </c>
      <c r="Y1447" s="1146" t="str">
        <f>IF(AND(OR(N1447="131",O1447="131"),H1447='[2]131-CT'!$H$9),"x","")</f>
        <v/>
      </c>
      <c r="Z1447" s="1146"/>
      <c r="AA1447" s="1146" t="str">
        <f>IF(AND(MONTH(E1447)='[2]IN-NX'!$J$5,'[2]IN-NX'!$D$7=D1447),"x","")</f>
        <v/>
      </c>
      <c r="AB1447" s="1146" t="str">
        <f>IF(AND(OR(LEFT([2]TH!N1449,2)="15",LEFT([2]TH!O1449,2)="15"),'[2]152-CT'!$J$8=[2]TH!F1449),"x","")</f>
        <v/>
      </c>
      <c r="AC1447" s="1146" t="str">
        <f>IF(AND(OR(LEFT([2]TH!N1449,2)="15",LEFT([2]TH!O1449,2)="15"),[2]TK!$E$7=[2]TH!F1449),"x","")</f>
        <v/>
      </c>
      <c r="AD1447" s="1146" t="str">
        <f>IF(AND(N1447="1521",MONTH(C1447)='[2]BK-NL'!$M$11),"x","")</f>
        <v/>
      </c>
    </row>
    <row r="1448" spans="1:30" s="347" customFormat="1" ht="15.75" hidden="1" customHeight="1">
      <c r="A1448" s="342" t="str">
        <f>IF(B1448&lt;&gt;"",IF(AND(B1448='[2]IN-TC'!$S$4,OR([2]TH!N1450="1111",[2]TH!O1450="1111")),[2]TH!D1450,""),"")</f>
        <v/>
      </c>
      <c r="B1448" s="63">
        <f t="shared" si="226"/>
        <v>6</v>
      </c>
      <c r="C1448" s="878">
        <v>42551</v>
      </c>
      <c r="D1448" s="878" t="s">
        <v>585</v>
      </c>
      <c r="E1448" s="878">
        <f t="shared" si="227"/>
        <v>42551</v>
      </c>
      <c r="F1448" s="322" t="s">
        <v>1325</v>
      </c>
      <c r="G1448" s="879"/>
      <c r="H1448" s="1145"/>
      <c r="I1448" s="447"/>
      <c r="J1448" s="447"/>
      <c r="K1448" s="438"/>
      <c r="L1448" s="447"/>
      <c r="M1448" s="880">
        <v>47128136</v>
      </c>
      <c r="N1448" s="886" t="s">
        <v>283</v>
      </c>
      <c r="O1448" s="886" t="s">
        <v>593</v>
      </c>
      <c r="P1448" s="1146" t="str">
        <f>IF(AND('[2]331-CT'!$E$7=[2]TH!H1450,OR(N1448="331",O1448="331")),"x","")</f>
        <v/>
      </c>
      <c r="Q1448" s="1146" t="str">
        <f>IF(AND(B1448='[2]111'!$L$11,OR($N1448=$Q$7,$O1448=$Q$7)),"x","")</f>
        <v/>
      </c>
      <c r="R1448" s="1146" t="str">
        <f>IF(AND($N1448=$Q$7,$B1448&lt;'[2]111'!$L$11),"x","")</f>
        <v/>
      </c>
      <c r="S1448" s="1146" t="str">
        <f>IF(AND($O1448=$Q$7,$B1448&lt;'[2]111'!$L$11),"x","")</f>
        <v/>
      </c>
      <c r="T1448" s="1146" t="str">
        <f>IF(ISERROR(FIND('[2]112'!$M$9,G1448,1)),"",IF((AND(FIND('[2]112'!$M$9,G1448,1)&gt;=1,B1448='[2]112'!$K$9,OR($N1448='[2]112'!$I$6,$O1448='[2]112'!$I$6))),"x",""))</f>
        <v/>
      </c>
      <c r="U1448" s="1146" t="str">
        <f>IF(ISERROR(FIND('[2]112'!$M$9,G1448,1)),"",IF((AND(LEFT(G1448,2)=LEFT('[2]112'!$M$9,2),B1448&lt;'[2]112'!$K$9,$N1448='[2]112'!$I$6)),"x",""))</f>
        <v/>
      </c>
      <c r="V1448" s="1146" t="str">
        <f>IF(ISERROR(FIND('[2]112'!$M$9,G1448,1)),"",IF((AND(RIGHT(G1448,2)=RIGHT('[2]112'!$M$9,2),B1448&lt;'[2]112'!$K$9,$O1448='[2]112'!$I$6)),"x",""))</f>
        <v/>
      </c>
      <c r="W1448" s="1146" t="str">
        <f>IF(AND('[2]341-CT'!$H$9=H1448,OR(LEFT(N1448,3)=$W$7,LEFT(O1448,3)=$W$7)),"x","")</f>
        <v/>
      </c>
      <c r="X1448" s="1146" t="str">
        <f>IF(OR([2]TH!N1450=[2]TH!$X$7,O1448=[2]TH!$X$7),"x","")</f>
        <v/>
      </c>
      <c r="Y1448" s="1146" t="str">
        <f>IF(AND(OR(N1448="131",O1448="131"),H1448='[2]131-CT'!$H$9),"x","")</f>
        <v/>
      </c>
      <c r="Z1448" s="1146"/>
      <c r="AA1448" s="1146" t="str">
        <f>IF(AND(MONTH(E1448)='[2]IN-NX'!$J$5,'[2]IN-NX'!$D$7=D1448),"x","")</f>
        <v/>
      </c>
      <c r="AB1448" s="1146" t="str">
        <f>IF(AND(OR(LEFT([2]TH!N1450,2)="15",LEFT([2]TH!O1450,2)="15"),'[2]152-CT'!$J$8=[2]TH!F1450),"x","")</f>
        <v/>
      </c>
      <c r="AC1448" s="1146" t="str">
        <f>IF(AND(OR(LEFT([2]TH!N1450,2)="15",LEFT([2]TH!O1450,2)="15"),[2]TK!$E$7=[2]TH!F1450),"x","")</f>
        <v/>
      </c>
      <c r="AD1448" s="1146" t="str">
        <f>IF(AND(N1448="1521",MONTH(C1448)='[2]BK-NL'!$M$11),"x","")</f>
        <v/>
      </c>
    </row>
    <row r="1449" spans="1:30" s="347" customFormat="1" ht="15.75" hidden="1" customHeight="1">
      <c r="A1449" s="342" t="str">
        <f>IF(B1449&lt;&gt;"",IF(AND(B1449='[2]IN-TC'!$S$4,OR([2]TH!N1451="1111",[2]TH!O1451="1111")),[2]TH!D1451,""),"")</f>
        <v/>
      </c>
      <c r="B1449" s="63">
        <f t="shared" si="226"/>
        <v>4</v>
      </c>
      <c r="C1449" s="881">
        <v>42489</v>
      </c>
      <c r="D1449" s="881" t="s">
        <v>585</v>
      </c>
      <c r="E1449" s="881">
        <f>C1449</f>
        <v>42489</v>
      </c>
      <c r="F1449" s="322" t="s">
        <v>1337</v>
      </c>
      <c r="G1449" s="278"/>
      <c r="H1449" s="322"/>
      <c r="I1449" s="446"/>
      <c r="J1449" s="446"/>
      <c r="K1449" s="437"/>
      <c r="L1449" s="446"/>
      <c r="M1449" s="887">
        <v>36456640</v>
      </c>
      <c r="N1449" s="888" t="s">
        <v>594</v>
      </c>
      <c r="O1449" s="888" t="s">
        <v>595</v>
      </c>
      <c r="P1449" s="1146" t="str">
        <f>IF(AND('[2]331-CT'!$E$7=[2]TH!H1451,OR(N1449="331",O1449="331")),"x","")</f>
        <v/>
      </c>
      <c r="Q1449" s="1146" t="str">
        <f>IF(AND(B1449='[2]111'!$L$11,OR($N1449=$Q$7,$O1449=$Q$7)),"x","")</f>
        <v/>
      </c>
      <c r="R1449" s="1146" t="str">
        <f>IF(AND($N1449=$Q$7,$B1449&lt;'[2]111'!$L$11),"x","")</f>
        <v/>
      </c>
      <c r="S1449" s="1146" t="str">
        <f>IF(AND($O1449=$Q$7,$B1449&lt;'[2]111'!$L$11),"x","")</f>
        <v/>
      </c>
      <c r="T1449" s="1146" t="str">
        <f>IF(ISERROR(FIND('[2]112'!$M$9,G1449,1)),"",IF((AND(FIND('[2]112'!$M$9,G1449,1)&gt;=1,B1449='[2]112'!$K$9,OR($N1449='[2]112'!$I$6,$O1449='[2]112'!$I$6))),"x",""))</f>
        <v/>
      </c>
      <c r="U1449" s="1146" t="str">
        <f>IF(ISERROR(FIND('[2]112'!$M$9,G1449,1)),"",IF((AND(LEFT(G1449,2)=LEFT('[2]112'!$M$9,2),B1449&lt;'[2]112'!$K$9,$N1449='[2]112'!$I$6)),"x",""))</f>
        <v/>
      </c>
      <c r="V1449" s="1146" t="str">
        <f>IF(ISERROR(FIND('[2]112'!$M$9,G1449,1)),"",IF((AND(RIGHT(G1449,2)=RIGHT('[2]112'!$M$9,2),B1449&lt;'[2]112'!$K$9,$O1449='[2]112'!$I$6)),"x",""))</f>
        <v/>
      </c>
      <c r="W1449" s="1146" t="str">
        <f>IF(AND('[2]341-CT'!$H$9=H1449,OR(LEFT(N1449,3)=$W$7,LEFT(O1449,3)=$W$7)),"x","")</f>
        <v/>
      </c>
      <c r="X1449" s="1146" t="str">
        <f>IF(OR([2]TH!N1451=[2]TH!$X$7,O1449=[2]TH!$X$7),"x","")</f>
        <v/>
      </c>
      <c r="Y1449" s="1146" t="str">
        <f>IF(AND(OR(N1449="131",O1449="131"),H1449='[2]131-CT'!$H$9),"x","")</f>
        <v/>
      </c>
      <c r="Z1449" s="1146"/>
      <c r="AA1449" s="1146" t="str">
        <f>IF(AND(MONTH(E1449)='[2]IN-NX'!$J$5,'[2]IN-NX'!$D$7=D1449),"x","")</f>
        <v/>
      </c>
      <c r="AB1449" s="1146" t="str">
        <f>IF(AND(OR(LEFT([2]TH!N1451,2)="15",LEFT([2]TH!O1451,2)="15"),'[2]152-CT'!$J$8=[2]TH!F1451),"x","")</f>
        <v/>
      </c>
      <c r="AC1449" s="1146" t="str">
        <f>IF(AND(OR(LEFT([2]TH!N1451,2)="15",LEFT([2]TH!O1451,2)="15"),[2]TK!$E$7=[2]TH!F1451),"x","")</f>
        <v/>
      </c>
      <c r="AD1449" s="1146" t="str">
        <f>IF(AND(N1449="1521",MONTH(C1449)='[2]BK-NL'!$M$11),"x","")</f>
        <v/>
      </c>
    </row>
    <row r="1450" spans="1:30" s="347" customFormat="1" ht="15.75" hidden="1" customHeight="1">
      <c r="A1450" s="342" t="str">
        <f>IF(B1450&lt;&gt;"",IF(AND(B1450='[2]IN-TC'!$S$4,OR([2]TH!N1452="1111",[2]TH!O1452="1111")),[2]TH!D1452,""),"")</f>
        <v/>
      </c>
      <c r="B1450" s="63">
        <f t="shared" si="226"/>
        <v>4</v>
      </c>
      <c r="C1450" s="881">
        <v>42489</v>
      </c>
      <c r="D1450" s="881" t="s">
        <v>585</v>
      </c>
      <c r="E1450" s="881">
        <f t="shared" ref="E1450:E1462" si="228">C1450</f>
        <v>42489</v>
      </c>
      <c r="F1450" s="322" t="s">
        <v>1338</v>
      </c>
      <c r="G1450" s="278"/>
      <c r="H1450" s="322"/>
      <c r="I1450" s="446"/>
      <c r="J1450" s="446"/>
      <c r="K1450" s="437"/>
      <c r="L1450" s="446"/>
      <c r="M1450" s="887">
        <v>119802600</v>
      </c>
      <c r="N1450" s="888" t="s">
        <v>283</v>
      </c>
      <c r="O1450" s="888" t="s">
        <v>595</v>
      </c>
      <c r="P1450" s="1146" t="str">
        <f>IF(AND('[2]331-CT'!$E$7=[2]TH!H1452,OR(N1450="331",O1450="331")),"x","")</f>
        <v/>
      </c>
      <c r="Q1450" s="1146" t="str">
        <f>IF(AND(B1450='[2]111'!$L$11,OR($N1450=$Q$7,$O1450=$Q$7)),"x","")</f>
        <v/>
      </c>
      <c r="R1450" s="1146" t="str">
        <f>IF(AND($N1450=$Q$7,$B1450&lt;'[2]111'!$L$11),"x","")</f>
        <v/>
      </c>
      <c r="S1450" s="1146" t="str">
        <f>IF(AND($O1450=$Q$7,$B1450&lt;'[2]111'!$L$11),"x","")</f>
        <v/>
      </c>
      <c r="T1450" s="1146" t="str">
        <f>IF(ISERROR(FIND('[2]112'!$M$9,G1450,1)),"",IF((AND(FIND('[2]112'!$M$9,G1450,1)&gt;=1,B1450='[2]112'!$K$9,OR($N1450='[2]112'!$I$6,$O1450='[2]112'!$I$6))),"x",""))</f>
        <v/>
      </c>
      <c r="U1450" s="1146" t="str">
        <f>IF(ISERROR(FIND('[2]112'!$M$9,G1450,1)),"",IF((AND(LEFT(G1450,2)=LEFT('[2]112'!$M$9,2),B1450&lt;'[2]112'!$K$9,$N1450='[2]112'!$I$6)),"x",""))</f>
        <v/>
      </c>
      <c r="V1450" s="1146" t="str">
        <f>IF(ISERROR(FIND('[2]112'!$M$9,G1450,1)),"",IF((AND(RIGHT(G1450,2)=RIGHT('[2]112'!$M$9,2),B1450&lt;'[2]112'!$K$9,$O1450='[2]112'!$I$6)),"x",""))</f>
        <v/>
      </c>
      <c r="W1450" s="1146" t="str">
        <f>IF(AND('[2]341-CT'!$H$9=H1450,OR(LEFT(N1450,3)=$W$7,LEFT(O1450,3)=$W$7)),"x","")</f>
        <v/>
      </c>
      <c r="X1450" s="1146" t="str">
        <f>IF(OR([2]TH!N1452=[2]TH!$X$7,O1450=[2]TH!$X$7),"x","")</f>
        <v/>
      </c>
      <c r="Y1450" s="1146" t="str">
        <f>IF(AND(OR(N1450="131",O1450="131"),H1450='[2]131-CT'!$H$9),"x","")</f>
        <v/>
      </c>
      <c r="Z1450" s="1146"/>
      <c r="AA1450" s="1146" t="str">
        <f>IF(AND(MONTH(E1450)='[2]IN-NX'!$J$5,'[2]IN-NX'!$D$7=D1450),"x","")</f>
        <v/>
      </c>
      <c r="AB1450" s="1146" t="str">
        <f>IF(AND(OR(LEFT([2]TH!N1452,2)="15",LEFT([2]TH!O1452,2)="15"),'[2]152-CT'!$J$8=[2]TH!F1452),"x","")</f>
        <v/>
      </c>
      <c r="AC1450" s="1146" t="str">
        <f>IF(AND(OR(LEFT([2]TH!N1452,2)="15",LEFT([2]TH!O1452,2)="15"),[2]TK!$E$7=[2]TH!F1452),"x","")</f>
        <v/>
      </c>
      <c r="AD1450" s="1146" t="str">
        <f>IF(AND(N1450="1521",MONTH(C1450)='[2]BK-NL'!$M$11),"x","")</f>
        <v/>
      </c>
    </row>
    <row r="1451" spans="1:30" s="347" customFormat="1" ht="15.75" hidden="1" customHeight="1">
      <c r="A1451" s="342" t="str">
        <f>IF(B1451&lt;&gt;"",IF(AND(B1451='[2]IN-TC'!$S$4,OR([2]TH!N1453="1111",[2]TH!O1453="1111")),[2]TH!D1453,""),"")</f>
        <v/>
      </c>
      <c r="B1451" s="63">
        <f t="shared" si="226"/>
        <v>4</v>
      </c>
      <c r="C1451" s="881">
        <v>42489</v>
      </c>
      <c r="D1451" s="881" t="s">
        <v>585</v>
      </c>
      <c r="E1451" s="881">
        <f t="shared" si="228"/>
        <v>42489</v>
      </c>
      <c r="F1451" s="322" t="s">
        <v>1339</v>
      </c>
      <c r="G1451" s="988" t="s">
        <v>586</v>
      </c>
      <c r="H1451" s="322"/>
      <c r="I1451" s="446"/>
      <c r="J1451" s="446"/>
      <c r="K1451" s="437"/>
      <c r="L1451" s="446"/>
      <c r="M1451" s="887">
        <v>2989520</v>
      </c>
      <c r="N1451" s="888" t="s">
        <v>595</v>
      </c>
      <c r="O1451" s="888" t="s">
        <v>596</v>
      </c>
      <c r="P1451" s="1146" t="str">
        <f>IF(AND('[2]331-CT'!$E$7=[2]TH!H1453,OR(N1451="331",O1451="331")),"x","")</f>
        <v/>
      </c>
      <c r="Q1451" s="1146" t="str">
        <f>IF(AND(B1451='[2]111'!$L$11,OR($N1451=$Q$7,$O1451=$Q$7)),"x","")</f>
        <v/>
      </c>
      <c r="R1451" s="1146" t="str">
        <f>IF(AND($N1451=$Q$7,$B1451&lt;'[2]111'!$L$11),"x","")</f>
        <v/>
      </c>
      <c r="S1451" s="1146" t="str">
        <f>IF(AND($O1451=$Q$7,$B1451&lt;'[2]111'!$L$11),"x","")</f>
        <v/>
      </c>
      <c r="T1451" s="1146" t="str">
        <f>IF(ISERROR(FIND('[2]112'!$M$9,G1451,1)),"",IF((AND(FIND('[2]112'!$M$9,G1451,1)&gt;=1,B1451='[2]112'!$K$9,OR($N1451='[2]112'!$I$6,$O1451='[2]112'!$I$6))),"x",""))</f>
        <v/>
      </c>
      <c r="U1451" s="1146" t="str">
        <f>IF(ISERROR(FIND('[2]112'!$M$9,G1451,1)),"",IF((AND(LEFT(G1451,2)=LEFT('[2]112'!$M$9,2),B1451&lt;'[2]112'!$K$9,$N1451='[2]112'!$I$6)),"x",""))</f>
        <v/>
      </c>
      <c r="V1451" s="1146" t="str">
        <f>IF(ISERROR(FIND('[2]112'!$M$9,G1451,1)),"",IF((AND(RIGHT(G1451,2)=RIGHT('[2]112'!$M$9,2),B1451&lt;'[2]112'!$K$9,$O1451='[2]112'!$I$6)),"x",""))</f>
        <v/>
      </c>
      <c r="W1451" s="1146" t="str">
        <f>IF(AND('[2]341-CT'!$H$9=H1451,OR(LEFT(N1451,3)=$W$7,LEFT(O1451,3)=$W$7)),"x","")</f>
        <v/>
      </c>
      <c r="X1451" s="1146" t="str">
        <f>IF(OR([2]TH!N1453=[2]TH!$X$7,O1451=[2]TH!$X$7),"x","")</f>
        <v/>
      </c>
      <c r="Y1451" s="1146" t="str">
        <f>IF(AND(OR(N1451="131",O1451="131"),H1451='[2]131-CT'!$H$9),"x","")</f>
        <v/>
      </c>
      <c r="Z1451" s="1146"/>
      <c r="AA1451" s="1146" t="str">
        <f>IF(AND(MONTH(E1451)='[2]IN-NX'!$J$5,'[2]IN-NX'!$D$7=D1451),"x","")</f>
        <v/>
      </c>
      <c r="AB1451" s="1146" t="str">
        <f>IF(AND(OR(LEFT([2]TH!N1453,2)="15",LEFT([2]TH!O1453,2)="15"),'[2]152-CT'!$J$8=[2]TH!F1453),"x","")</f>
        <v/>
      </c>
      <c r="AC1451" s="1146" t="str">
        <f>IF(AND(OR(LEFT([2]TH!N1453,2)="15",LEFT([2]TH!O1453,2)="15"),[2]TK!$E$7=[2]TH!F1453),"x","")</f>
        <v/>
      </c>
      <c r="AD1451" s="1146" t="str">
        <f>IF(AND(N1451="1521",MONTH(C1451)='[2]BK-NL'!$M$11),"x","")</f>
        <v/>
      </c>
    </row>
    <row r="1452" spans="1:30" s="347" customFormat="1" ht="15.75" hidden="1" customHeight="1">
      <c r="A1452" s="342" t="str">
        <f>IF(B1452&lt;&gt;"",IF(AND(B1452='[2]IN-TC'!$S$4,OR([2]TH!N1454="1111",[2]TH!O1454="1111")),[2]TH!D1454,""),"")</f>
        <v/>
      </c>
      <c r="B1452" s="63">
        <f t="shared" si="226"/>
        <v>4</v>
      </c>
      <c r="C1452" s="881">
        <v>42489</v>
      </c>
      <c r="D1452" s="881" t="s">
        <v>585</v>
      </c>
      <c r="E1452" s="881">
        <f t="shared" si="228"/>
        <v>42489</v>
      </c>
      <c r="F1452" s="322" t="s">
        <v>1340</v>
      </c>
      <c r="G1452" s="278"/>
      <c r="H1452" s="322"/>
      <c r="I1452" s="446"/>
      <c r="J1452" s="446"/>
      <c r="K1452" s="437"/>
      <c r="L1452" s="446"/>
      <c r="M1452" s="887">
        <v>8934640</v>
      </c>
      <c r="N1452" s="889" t="s">
        <v>595</v>
      </c>
      <c r="O1452" s="890" t="s">
        <v>596</v>
      </c>
      <c r="P1452" s="1146" t="str">
        <f>IF(AND('[2]331-CT'!$E$7=[2]TH!H1454,OR(N1452="331",O1452="331")),"x","")</f>
        <v/>
      </c>
      <c r="Q1452" s="1146" t="str">
        <f>IF(AND(B1452='[2]111'!$L$11,OR($N1452=$Q$7,$O1452=$Q$7)),"x","")</f>
        <v/>
      </c>
      <c r="R1452" s="1146" t="str">
        <f>IF(AND($N1452=$Q$7,$B1452&lt;'[2]111'!$L$11),"x","")</f>
        <v/>
      </c>
      <c r="S1452" s="1146" t="str">
        <f>IF(AND($O1452=$Q$7,$B1452&lt;'[2]111'!$L$11),"x","")</f>
        <v/>
      </c>
      <c r="T1452" s="1146" t="str">
        <f>IF(ISERROR(FIND('[2]112'!$M$9,G1452,1)),"",IF((AND(FIND('[2]112'!$M$9,G1452,1)&gt;=1,B1452='[2]112'!$K$9,OR($N1452='[2]112'!$I$6,$O1452='[2]112'!$I$6))),"x",""))</f>
        <v/>
      </c>
      <c r="U1452" s="1146" t="str">
        <f>IF(ISERROR(FIND('[2]112'!$M$9,G1452,1)),"",IF((AND(LEFT(G1452,2)=LEFT('[2]112'!$M$9,2),B1452&lt;'[2]112'!$K$9,$N1452='[2]112'!$I$6)),"x",""))</f>
        <v/>
      </c>
      <c r="V1452" s="1146" t="str">
        <f>IF(ISERROR(FIND('[2]112'!$M$9,G1452,1)),"",IF((AND(RIGHT(G1452,2)=RIGHT('[2]112'!$M$9,2),B1452&lt;'[2]112'!$K$9,$O1452='[2]112'!$I$6)),"x",""))</f>
        <v/>
      </c>
      <c r="W1452" s="1146" t="str">
        <f>IF(AND('[2]341-CT'!$H$9=H1452,OR(LEFT(N1452,3)=$W$7,LEFT(O1452,3)=$W$7)),"x","")</f>
        <v/>
      </c>
      <c r="X1452" s="1146" t="str">
        <f>IF(OR([2]TH!N1454=[2]TH!$X$7,O1452=[2]TH!$X$7),"x","")</f>
        <v/>
      </c>
      <c r="Y1452" s="1146" t="str">
        <f>IF(AND(OR(N1452="131",O1452="131"),H1452='[2]131-CT'!$H$9),"x","")</f>
        <v/>
      </c>
      <c r="Z1452" s="1146"/>
      <c r="AA1452" s="1146" t="str">
        <f>IF(AND(MONTH(E1452)='[2]IN-NX'!$J$5,'[2]IN-NX'!$D$7=D1452),"x","")</f>
        <v/>
      </c>
      <c r="AB1452" s="1146" t="str">
        <f>IF(AND(OR(LEFT([2]TH!N1454,2)="15",LEFT([2]TH!O1454,2)="15"),'[2]152-CT'!$J$8=[2]TH!F1454),"x","")</f>
        <v/>
      </c>
      <c r="AC1452" s="1146" t="str">
        <f>IF(AND(OR(LEFT([2]TH!N1454,2)="15",LEFT([2]TH!O1454,2)="15"),[2]TK!$E$7=[2]TH!F1454),"x","")</f>
        <v/>
      </c>
      <c r="AD1452" s="1146" t="str">
        <f>IF(AND(N1452="1521",MONTH(C1452)='[2]BK-NL'!$M$11),"x","")</f>
        <v/>
      </c>
    </row>
    <row r="1453" spans="1:30" s="347" customFormat="1" ht="15.75" hidden="1" customHeight="1">
      <c r="A1453" s="342" t="str">
        <f>IF(B1453&lt;&gt;"",IF(AND(B1453='[2]IN-TC'!$S$4,OR([2]TH!N1455="1111",[2]TH!O1455="1111")),[2]TH!D1455,""),"")</f>
        <v/>
      </c>
      <c r="B1453" s="63">
        <f t="shared" si="226"/>
        <v>4</v>
      </c>
      <c r="C1453" s="881">
        <v>42489</v>
      </c>
      <c r="D1453" s="881" t="s">
        <v>585</v>
      </c>
      <c r="E1453" s="881">
        <f t="shared" si="228"/>
        <v>42489</v>
      </c>
      <c r="F1453" s="322" t="s">
        <v>1341</v>
      </c>
      <c r="G1453" s="988" t="s">
        <v>587</v>
      </c>
      <c r="H1453" s="322"/>
      <c r="I1453" s="446"/>
      <c r="J1453" s="446"/>
      <c r="K1453" s="437"/>
      <c r="L1453" s="446"/>
      <c r="M1453" s="887">
        <v>6726420</v>
      </c>
      <c r="N1453" s="888" t="s">
        <v>594</v>
      </c>
      <c r="O1453" s="888" t="s">
        <v>596</v>
      </c>
      <c r="P1453" s="1146" t="str">
        <f>IF(AND('[2]331-CT'!$E$7=[2]TH!H1455,OR(N1453="331",O1453="331")),"x","")</f>
        <v/>
      </c>
      <c r="Q1453" s="1146" t="str">
        <f>IF(AND(B1453='[2]111'!$L$11,OR($N1453=$Q$7,$O1453=$Q$7)),"x","")</f>
        <v/>
      </c>
      <c r="R1453" s="1146" t="str">
        <f>IF(AND($N1453=$Q$7,$B1453&lt;'[2]111'!$L$11),"x","")</f>
        <v/>
      </c>
      <c r="S1453" s="1146" t="str">
        <f>IF(AND($O1453=$Q$7,$B1453&lt;'[2]111'!$L$11),"x","")</f>
        <v/>
      </c>
      <c r="T1453" s="1146" t="str">
        <f>IF(ISERROR(FIND('[2]112'!$M$9,G1453,1)),"",IF((AND(FIND('[2]112'!$M$9,G1453,1)&gt;=1,B1453='[2]112'!$K$9,OR($N1453='[2]112'!$I$6,$O1453='[2]112'!$I$6))),"x",""))</f>
        <v/>
      </c>
      <c r="U1453" s="1146" t="str">
        <f>IF(ISERROR(FIND('[2]112'!$M$9,G1453,1)),"",IF((AND(LEFT(G1453,2)=LEFT('[2]112'!$M$9,2),B1453&lt;'[2]112'!$K$9,$N1453='[2]112'!$I$6)),"x",""))</f>
        <v/>
      </c>
      <c r="V1453" s="1146" t="str">
        <f>IF(ISERROR(FIND('[2]112'!$M$9,G1453,1)),"",IF((AND(RIGHT(G1453,2)=RIGHT('[2]112'!$M$9,2),B1453&lt;'[2]112'!$K$9,$O1453='[2]112'!$I$6)),"x",""))</f>
        <v/>
      </c>
      <c r="W1453" s="1146" t="str">
        <f>IF(AND('[2]341-CT'!$H$9=H1453,OR(LEFT(N1453,3)=$W$7,LEFT(O1453,3)=$W$7)),"x","")</f>
        <v/>
      </c>
      <c r="X1453" s="1146" t="str">
        <f>IF(OR([2]TH!N1455=[2]TH!$X$7,O1453=[2]TH!$X$7),"x","")</f>
        <v/>
      </c>
      <c r="Y1453" s="1146" t="str">
        <f>IF(AND(OR(N1453="131",O1453="131"),H1453='[2]131-CT'!$H$9),"x","")</f>
        <v/>
      </c>
      <c r="Z1453" s="1146"/>
      <c r="AA1453" s="1146" t="str">
        <f>IF(AND(MONTH(E1453)='[2]IN-NX'!$J$5,'[2]IN-NX'!$D$7=D1453),"x","")</f>
        <v/>
      </c>
      <c r="AB1453" s="1146" t="str">
        <f>IF(AND(OR(LEFT([2]TH!N1455,2)="15",LEFT([2]TH!O1455,2)="15"),'[2]152-CT'!$J$8=[2]TH!F1455),"x","")</f>
        <v/>
      </c>
      <c r="AC1453" s="1146" t="str">
        <f>IF(AND(OR(LEFT([2]TH!N1455,2)="15",LEFT([2]TH!O1455,2)="15"),[2]TK!$E$7=[2]TH!F1455),"x","")</f>
        <v/>
      </c>
      <c r="AD1453" s="1146" t="str">
        <f>IF(AND(N1453="1521",MONTH(C1453)='[2]BK-NL'!$M$11),"x","")</f>
        <v/>
      </c>
    </row>
    <row r="1454" spans="1:30" s="347" customFormat="1" ht="15.75" hidden="1" customHeight="1">
      <c r="A1454" s="342" t="str">
        <f>IF(B1454&lt;&gt;"",IF(AND(B1454='[2]IN-TC'!$S$4,OR([2]TH!N1456="1111",[2]TH!O1456="1111")),[2]TH!D1456,""),"")</f>
        <v/>
      </c>
      <c r="B1454" s="63">
        <f t="shared" si="226"/>
        <v>4</v>
      </c>
      <c r="C1454" s="881">
        <v>42489</v>
      </c>
      <c r="D1454" s="881" t="s">
        <v>585</v>
      </c>
      <c r="E1454" s="881">
        <f t="shared" si="228"/>
        <v>42489</v>
      </c>
      <c r="F1454" s="322" t="s">
        <v>1342</v>
      </c>
      <c r="G1454" s="278"/>
      <c r="H1454" s="322"/>
      <c r="I1454" s="446"/>
      <c r="J1454" s="446"/>
      <c r="K1454" s="437"/>
      <c r="L1454" s="446"/>
      <c r="M1454" s="887">
        <v>20102940</v>
      </c>
      <c r="N1454" s="888" t="s">
        <v>283</v>
      </c>
      <c r="O1454" s="888" t="s">
        <v>596</v>
      </c>
      <c r="P1454" s="1146" t="str">
        <f>IF(AND('[2]331-CT'!$E$7=[2]TH!H1456,OR(N1454="331",O1454="331")),"x","")</f>
        <v/>
      </c>
      <c r="Q1454" s="1146" t="str">
        <f>IF(AND(B1454='[2]111'!$L$11,OR($N1454=$Q$7,$O1454=$Q$7)),"x","")</f>
        <v/>
      </c>
      <c r="R1454" s="1146" t="str">
        <f>IF(AND($N1454=$Q$7,$B1454&lt;'[2]111'!$L$11),"x","")</f>
        <v/>
      </c>
      <c r="S1454" s="1146" t="str">
        <f>IF(AND($O1454=$Q$7,$B1454&lt;'[2]111'!$L$11),"x","")</f>
        <v/>
      </c>
      <c r="T1454" s="1146" t="str">
        <f>IF(ISERROR(FIND('[2]112'!$M$9,G1454,1)),"",IF((AND(FIND('[2]112'!$M$9,G1454,1)&gt;=1,B1454='[2]112'!$K$9,OR($N1454='[2]112'!$I$6,$O1454='[2]112'!$I$6))),"x",""))</f>
        <v/>
      </c>
      <c r="U1454" s="1146" t="str">
        <f>IF(ISERROR(FIND('[2]112'!$M$9,G1454,1)),"",IF((AND(LEFT(G1454,2)=LEFT('[2]112'!$M$9,2),B1454&lt;'[2]112'!$K$9,$N1454='[2]112'!$I$6)),"x",""))</f>
        <v/>
      </c>
      <c r="V1454" s="1146" t="str">
        <f>IF(ISERROR(FIND('[2]112'!$M$9,G1454,1)),"",IF((AND(RIGHT(G1454,2)=RIGHT('[2]112'!$M$9,2),B1454&lt;'[2]112'!$K$9,$O1454='[2]112'!$I$6)),"x",""))</f>
        <v/>
      </c>
      <c r="W1454" s="1146" t="str">
        <f>IF(AND('[2]341-CT'!$H$9=H1454,OR(LEFT(N1454,3)=$W$7,LEFT(O1454,3)=$W$7)),"x","")</f>
        <v/>
      </c>
      <c r="X1454" s="1146" t="str">
        <f>IF(OR([2]TH!N1456=[2]TH!$X$7,O1454=[2]TH!$X$7),"x","")</f>
        <v/>
      </c>
      <c r="Y1454" s="1146" t="str">
        <f>IF(AND(OR(N1454="131",O1454="131"),H1454='[2]131-CT'!$H$9),"x","")</f>
        <v/>
      </c>
      <c r="Z1454" s="1146"/>
      <c r="AA1454" s="1146" t="str">
        <f>IF(AND(MONTH(E1454)='[2]IN-NX'!$J$5,'[2]IN-NX'!$D$7=D1454),"x","")</f>
        <v/>
      </c>
      <c r="AB1454" s="1146" t="str">
        <f>IF(AND(OR(LEFT([2]TH!N1456,2)="15",LEFT([2]TH!O1456,2)="15"),'[2]152-CT'!$J$8=[2]TH!F1456),"x","")</f>
        <v/>
      </c>
      <c r="AC1454" s="1146" t="str">
        <f>IF(AND(OR(LEFT([2]TH!N1456,2)="15",LEFT([2]TH!O1456,2)="15"),[2]TK!$E$7=[2]TH!F1456),"x","")</f>
        <v/>
      </c>
      <c r="AD1454" s="1146" t="str">
        <f>IF(AND(N1454="1521",MONTH(C1454)='[2]BK-NL'!$M$11),"x","")</f>
        <v/>
      </c>
    </row>
    <row r="1455" spans="1:30" s="347" customFormat="1" ht="15.75" hidden="1" customHeight="1">
      <c r="A1455" s="342" t="str">
        <f>IF(B1455&lt;&gt;"",IF(AND(B1455='[2]IN-TC'!$S$4,OR([2]TH!N1457="1111",[2]TH!O1457="1111")),[2]TH!D1457,""),"")</f>
        <v/>
      </c>
      <c r="B1455" s="63">
        <f t="shared" si="226"/>
        <v>4</v>
      </c>
      <c r="C1455" s="881">
        <v>42489</v>
      </c>
      <c r="D1455" s="881" t="s">
        <v>585</v>
      </c>
      <c r="E1455" s="881">
        <f t="shared" si="228"/>
        <v>42489</v>
      </c>
      <c r="F1455" s="322" t="s">
        <v>1343</v>
      </c>
      <c r="G1455" s="988" t="s">
        <v>588</v>
      </c>
      <c r="H1455" s="324"/>
      <c r="I1455" s="444"/>
      <c r="J1455" s="444"/>
      <c r="K1455" s="435"/>
      <c r="L1455" s="444"/>
      <c r="M1455" s="887">
        <v>560535</v>
      </c>
      <c r="N1455" s="888" t="s">
        <v>595</v>
      </c>
      <c r="O1455" s="888" t="s">
        <v>597</v>
      </c>
      <c r="P1455" s="1146" t="str">
        <f>IF(AND('[2]331-CT'!$E$7=[2]TH!H1457,OR(N1455="331",O1455="331")),"x","")</f>
        <v/>
      </c>
      <c r="Q1455" s="1146" t="str">
        <f>IF(AND(B1455='[2]111'!$L$11,OR($N1455=$Q$7,$O1455=$Q$7)),"x","")</f>
        <v/>
      </c>
      <c r="R1455" s="1146" t="str">
        <f>IF(AND($N1455=$Q$7,$B1455&lt;'[2]111'!$L$11),"x","")</f>
        <v/>
      </c>
      <c r="S1455" s="1146" t="str">
        <f>IF(AND($O1455=$Q$7,$B1455&lt;'[2]111'!$L$11),"x","")</f>
        <v/>
      </c>
      <c r="T1455" s="1146" t="str">
        <f>IF(ISERROR(FIND('[2]112'!$M$9,G1455,1)),"",IF((AND(FIND('[2]112'!$M$9,G1455,1)&gt;=1,B1455='[2]112'!$K$9,OR($N1455='[2]112'!$I$6,$O1455='[2]112'!$I$6))),"x",""))</f>
        <v/>
      </c>
      <c r="U1455" s="1146" t="str">
        <f>IF(ISERROR(FIND('[2]112'!$M$9,G1455,1)),"",IF((AND(LEFT(G1455,2)=LEFT('[2]112'!$M$9,2),B1455&lt;'[2]112'!$K$9,$N1455='[2]112'!$I$6)),"x",""))</f>
        <v/>
      </c>
      <c r="V1455" s="1146" t="str">
        <f>IF(ISERROR(FIND('[2]112'!$M$9,G1455,1)),"",IF((AND(RIGHT(G1455,2)=RIGHT('[2]112'!$M$9,2),B1455&lt;'[2]112'!$K$9,$O1455='[2]112'!$I$6)),"x",""))</f>
        <v/>
      </c>
      <c r="W1455" s="1146" t="str">
        <f>IF(AND('[2]341-CT'!$H$9=H1455,OR(LEFT(N1455,3)=$W$7,LEFT(O1455,3)=$W$7)),"x","")</f>
        <v/>
      </c>
      <c r="X1455" s="1146" t="str">
        <f>IF(OR([2]TH!N1457=[2]TH!$X$7,O1455=[2]TH!$X$7),"x","")</f>
        <v/>
      </c>
      <c r="Y1455" s="1146" t="str">
        <f>IF(AND(OR(N1455="131",O1455="131"),H1455='[2]131-CT'!$H$9),"x","")</f>
        <v/>
      </c>
      <c r="Z1455" s="1146"/>
      <c r="AA1455" s="1146" t="str">
        <f>IF(AND(MONTH(E1455)='[2]IN-NX'!$J$5,'[2]IN-NX'!$D$7=D1455),"x","")</f>
        <v/>
      </c>
      <c r="AB1455" s="1146" t="str">
        <f>IF(AND(OR(LEFT([2]TH!N1457,2)="15",LEFT([2]TH!O1457,2)="15"),'[2]152-CT'!$J$8=[2]TH!F1457),"x","")</f>
        <v/>
      </c>
      <c r="AC1455" s="1146" t="str">
        <f>IF(AND(OR(LEFT([2]TH!N1457,2)="15",LEFT([2]TH!O1457,2)="15"),[2]TK!$E$7=[2]TH!F1457),"x","")</f>
        <v/>
      </c>
      <c r="AD1455" s="1146" t="str">
        <f>IF(AND(N1455="1521",MONTH(C1455)='[2]BK-NL'!$M$11),"x","")</f>
        <v/>
      </c>
    </row>
    <row r="1456" spans="1:30" s="347" customFormat="1" ht="15.75" hidden="1" customHeight="1">
      <c r="A1456" s="342" t="str">
        <f>IF(B1456&lt;&gt;"",IF(AND(B1456='[2]IN-TC'!$S$4,OR([2]TH!N1458="1111",[2]TH!O1458="1111")),[2]TH!D1458,""),"")</f>
        <v/>
      </c>
      <c r="B1456" s="63">
        <f t="shared" si="226"/>
        <v>4</v>
      </c>
      <c r="C1456" s="881">
        <v>42489</v>
      </c>
      <c r="D1456" s="881" t="s">
        <v>585</v>
      </c>
      <c r="E1456" s="881">
        <f t="shared" si="228"/>
        <v>42489</v>
      </c>
      <c r="F1456" s="322" t="s">
        <v>1344</v>
      </c>
      <c r="G1456" s="278"/>
      <c r="H1456" s="324"/>
      <c r="I1456" s="444"/>
      <c r="J1456" s="444"/>
      <c r="K1456" s="435"/>
      <c r="L1456" s="444"/>
      <c r="M1456" s="887">
        <v>1675245</v>
      </c>
      <c r="N1456" s="888" t="s">
        <v>595</v>
      </c>
      <c r="O1456" s="888" t="s">
        <v>597</v>
      </c>
      <c r="P1456" s="1146" t="str">
        <f>IF(AND('[2]331-CT'!$E$7=[2]TH!H1458,OR(N1456="331",O1456="331")),"x","")</f>
        <v/>
      </c>
      <c r="Q1456" s="1146" t="str">
        <f>IF(AND(B1456='[2]111'!$L$11,OR($N1456=$Q$7,$O1456=$Q$7)),"x","")</f>
        <v/>
      </c>
      <c r="R1456" s="1146" t="str">
        <f>IF(AND($N1456=$Q$7,$B1456&lt;'[2]111'!$L$11),"x","")</f>
        <v/>
      </c>
      <c r="S1456" s="1146" t="str">
        <f>IF(AND($O1456=$Q$7,$B1456&lt;'[2]111'!$L$11),"x","")</f>
        <v/>
      </c>
      <c r="T1456" s="1146" t="str">
        <f>IF(ISERROR(FIND('[2]112'!$M$9,G1456,1)),"",IF((AND(FIND('[2]112'!$M$9,G1456,1)&gt;=1,B1456='[2]112'!$K$9,OR($N1456='[2]112'!$I$6,$O1456='[2]112'!$I$6))),"x",""))</f>
        <v/>
      </c>
      <c r="U1456" s="1146" t="str">
        <f>IF(ISERROR(FIND('[2]112'!$M$9,G1456,1)),"",IF((AND(LEFT(G1456,2)=LEFT('[2]112'!$M$9,2),B1456&lt;'[2]112'!$K$9,$N1456='[2]112'!$I$6)),"x",""))</f>
        <v/>
      </c>
      <c r="V1456" s="1146" t="str">
        <f>IF(ISERROR(FIND('[2]112'!$M$9,G1456,1)),"",IF((AND(RIGHT(G1456,2)=RIGHT('[2]112'!$M$9,2),B1456&lt;'[2]112'!$K$9,$O1456='[2]112'!$I$6)),"x",""))</f>
        <v/>
      </c>
      <c r="W1456" s="1146" t="str">
        <f>IF(AND('[2]341-CT'!$H$9=H1456,OR(LEFT(N1456,3)=$W$7,LEFT(O1456,3)=$W$7)),"x","")</f>
        <v/>
      </c>
      <c r="X1456" s="1146" t="str">
        <f>IF(OR([2]TH!N1458=[2]TH!$X$7,O1456=[2]TH!$X$7),"x","")</f>
        <v/>
      </c>
      <c r="Y1456" s="1146" t="str">
        <f>IF(AND(OR(N1456="131",O1456="131"),H1456='[2]131-CT'!$H$9),"x","")</f>
        <v/>
      </c>
      <c r="Z1456" s="1146"/>
      <c r="AA1456" s="1146" t="str">
        <f>IF(AND(MONTH(E1456)='[2]IN-NX'!$J$5,'[2]IN-NX'!$D$7=D1456),"x","")</f>
        <v/>
      </c>
      <c r="AB1456" s="1146" t="str">
        <f>IF(AND(OR(LEFT([2]TH!N1458,2)="15",LEFT([2]TH!O1458,2)="15"),'[2]152-CT'!$J$8=[2]TH!F1458),"x","")</f>
        <v/>
      </c>
      <c r="AC1456" s="1146" t="str">
        <f>IF(AND(OR(LEFT([2]TH!N1458,2)="15",LEFT([2]TH!O1458,2)="15"),[2]TK!$E$7=[2]TH!F1458),"x","")</f>
        <v/>
      </c>
      <c r="AD1456" s="1146" t="str">
        <f>IF(AND(N1456="1521",MONTH(C1456)='[2]BK-NL'!$M$11),"x","")</f>
        <v/>
      </c>
    </row>
    <row r="1457" spans="1:30" s="347" customFormat="1" ht="15.75" hidden="1" customHeight="1">
      <c r="A1457" s="342" t="str">
        <f>IF(B1457&lt;&gt;"",IF(AND(B1457='[2]IN-TC'!$S$4,OR([2]TH!N1459="1111",[2]TH!O1459="1111")),[2]TH!D1459,""),"")</f>
        <v/>
      </c>
      <c r="B1457" s="63">
        <f t="shared" si="226"/>
        <v>4</v>
      </c>
      <c r="C1457" s="881">
        <v>42489</v>
      </c>
      <c r="D1457" s="881" t="s">
        <v>585</v>
      </c>
      <c r="E1457" s="881">
        <f t="shared" si="228"/>
        <v>42489</v>
      </c>
      <c r="F1457" s="322" t="s">
        <v>1345</v>
      </c>
      <c r="G1457" s="988" t="s">
        <v>589</v>
      </c>
      <c r="H1457" s="322"/>
      <c r="I1457" s="446"/>
      <c r="J1457" s="446"/>
      <c r="K1457" s="437"/>
      <c r="L1457" s="446"/>
      <c r="M1457" s="887">
        <v>1121070</v>
      </c>
      <c r="N1457" s="888" t="s">
        <v>594</v>
      </c>
      <c r="O1457" s="888" t="s">
        <v>597</v>
      </c>
      <c r="P1457" s="1146" t="str">
        <f>IF(AND('[2]331-CT'!$E$7=[2]TH!H1459,OR(N1457="331",O1457="331")),"x","")</f>
        <v/>
      </c>
      <c r="Q1457" s="1146" t="str">
        <f>IF(AND(B1457='[2]111'!$L$11,OR($N1457=$Q$7,$O1457=$Q$7)),"x","")</f>
        <v/>
      </c>
      <c r="R1457" s="1146" t="str">
        <f>IF(AND($N1457=$Q$7,$B1457&lt;'[2]111'!$L$11),"x","")</f>
        <v/>
      </c>
      <c r="S1457" s="1146" t="str">
        <f>IF(AND($O1457=$Q$7,$B1457&lt;'[2]111'!$L$11),"x","")</f>
        <v/>
      </c>
      <c r="T1457" s="1146" t="str">
        <f>IF(ISERROR(FIND('[2]112'!$M$9,G1457,1)),"",IF((AND(FIND('[2]112'!$M$9,G1457,1)&gt;=1,B1457='[2]112'!$K$9,OR($N1457='[2]112'!$I$6,$O1457='[2]112'!$I$6))),"x",""))</f>
        <v/>
      </c>
      <c r="U1457" s="1146" t="str">
        <f>IF(ISERROR(FIND('[2]112'!$M$9,G1457,1)),"",IF((AND(LEFT(G1457,2)=LEFT('[2]112'!$M$9,2),B1457&lt;'[2]112'!$K$9,$N1457='[2]112'!$I$6)),"x",""))</f>
        <v/>
      </c>
      <c r="V1457" s="1146" t="str">
        <f>IF(ISERROR(FIND('[2]112'!$M$9,G1457,1)),"",IF((AND(RIGHT(G1457,2)=RIGHT('[2]112'!$M$9,2),B1457&lt;'[2]112'!$K$9,$O1457='[2]112'!$I$6)),"x",""))</f>
        <v/>
      </c>
      <c r="W1457" s="1146" t="str">
        <f>IF(AND('[2]341-CT'!$H$9=H1457,OR(LEFT(N1457,3)=$W$7,LEFT(O1457,3)=$W$7)),"x","")</f>
        <v/>
      </c>
      <c r="X1457" s="1146" t="str">
        <f>IF(OR([2]TH!N1459=[2]TH!$X$7,O1457=[2]TH!$X$7),"x","")</f>
        <v/>
      </c>
      <c r="Y1457" s="1146" t="str">
        <f>IF(AND(OR(N1457="131",O1457="131"),H1457='[2]131-CT'!$H$9),"x","")</f>
        <v/>
      </c>
      <c r="Z1457" s="1146"/>
      <c r="AA1457" s="1146" t="str">
        <f>IF(AND(MONTH(E1457)='[2]IN-NX'!$J$5,'[2]IN-NX'!$D$7=D1457),"x","")</f>
        <v/>
      </c>
      <c r="AB1457" s="1146" t="str">
        <f>IF(AND(OR(LEFT([2]TH!N1459,2)="15",LEFT([2]TH!O1459,2)="15"),'[2]152-CT'!$J$8=[2]TH!F1459),"x","")</f>
        <v/>
      </c>
      <c r="AC1457" s="1146" t="str">
        <f>IF(AND(OR(LEFT([2]TH!N1459,2)="15",LEFT([2]TH!O1459,2)="15"),[2]TK!$E$7=[2]TH!F1459),"x","")</f>
        <v/>
      </c>
      <c r="AD1457" s="1146" t="str">
        <f>IF(AND(N1457="1521",MONTH(C1457)='[2]BK-NL'!$M$11),"x","")</f>
        <v/>
      </c>
    </row>
    <row r="1458" spans="1:30" s="347" customFormat="1" ht="15.75" hidden="1" customHeight="1">
      <c r="A1458" s="342" t="str">
        <f>IF(B1458&lt;&gt;"",IF(AND(B1458='[2]IN-TC'!$S$4,OR([2]TH!N1460="1111",[2]TH!O1460="1111")),[2]TH!D1460,""),"")</f>
        <v/>
      </c>
      <c r="B1458" s="63">
        <f t="shared" si="226"/>
        <v>4</v>
      </c>
      <c r="C1458" s="881">
        <v>42489</v>
      </c>
      <c r="D1458" s="881" t="s">
        <v>585</v>
      </c>
      <c r="E1458" s="881">
        <f t="shared" si="228"/>
        <v>42489</v>
      </c>
      <c r="F1458" s="322" t="s">
        <v>1346</v>
      </c>
      <c r="G1458" s="278"/>
      <c r="H1458" s="322"/>
      <c r="I1458" s="446"/>
      <c r="J1458" s="446"/>
      <c r="K1458" s="437"/>
      <c r="L1458" s="446"/>
      <c r="M1458" s="887">
        <v>3350490</v>
      </c>
      <c r="N1458" s="888" t="s">
        <v>283</v>
      </c>
      <c r="O1458" s="888" t="s">
        <v>597</v>
      </c>
      <c r="P1458" s="1146" t="str">
        <f>IF(AND('[2]331-CT'!$E$7=[2]TH!H1460,OR(N1458="331",O1458="331")),"x","")</f>
        <v/>
      </c>
      <c r="Q1458" s="1146" t="str">
        <f>IF(AND(B1458='[2]111'!$L$11,OR($N1458=$Q$7,$O1458=$Q$7)),"x","")</f>
        <v/>
      </c>
      <c r="R1458" s="1146" t="str">
        <f>IF(AND($N1458=$Q$7,$B1458&lt;'[2]111'!$L$11),"x","")</f>
        <v/>
      </c>
      <c r="S1458" s="1146" t="str">
        <f>IF(AND($O1458=$Q$7,$B1458&lt;'[2]111'!$L$11),"x","")</f>
        <v/>
      </c>
      <c r="T1458" s="1146" t="str">
        <f>IF(ISERROR(FIND('[2]112'!$M$9,G1458,1)),"",IF((AND(FIND('[2]112'!$M$9,G1458,1)&gt;=1,B1458='[2]112'!$K$9,OR($N1458='[2]112'!$I$6,$O1458='[2]112'!$I$6))),"x",""))</f>
        <v/>
      </c>
      <c r="U1458" s="1146" t="str">
        <f>IF(ISERROR(FIND('[2]112'!$M$9,G1458,1)),"",IF((AND(LEFT(G1458,2)=LEFT('[2]112'!$M$9,2),B1458&lt;'[2]112'!$K$9,$N1458='[2]112'!$I$6)),"x",""))</f>
        <v/>
      </c>
      <c r="V1458" s="1146" t="str">
        <f>IF(ISERROR(FIND('[2]112'!$M$9,G1458,1)),"",IF((AND(RIGHT(G1458,2)=RIGHT('[2]112'!$M$9,2),B1458&lt;'[2]112'!$K$9,$O1458='[2]112'!$I$6)),"x",""))</f>
        <v/>
      </c>
      <c r="W1458" s="1146" t="str">
        <f>IF(AND('[2]341-CT'!$H$9=H1458,OR(LEFT(N1458,3)=$W$7,LEFT(O1458,3)=$W$7)),"x","")</f>
        <v/>
      </c>
      <c r="X1458" s="1146" t="str">
        <f>IF(OR([2]TH!N1460=[2]TH!$X$7,O1458=[2]TH!$X$7),"x","")</f>
        <v/>
      </c>
      <c r="Y1458" s="1146" t="str">
        <f>IF(AND(OR(N1458="131",O1458="131"),H1458='[2]131-CT'!$H$9),"x","")</f>
        <v/>
      </c>
      <c r="Z1458" s="1146"/>
      <c r="AA1458" s="1146" t="str">
        <f>IF(AND(MONTH(E1458)='[2]IN-NX'!$J$5,'[2]IN-NX'!$D$7=D1458),"x","")</f>
        <v/>
      </c>
      <c r="AB1458" s="1146" t="str">
        <f>IF(AND(OR(LEFT([2]TH!N1460,2)="15",LEFT([2]TH!O1460,2)="15"),'[2]152-CT'!$J$8=[2]TH!F1460),"x","")</f>
        <v/>
      </c>
      <c r="AC1458" s="1146" t="str">
        <f>IF(AND(OR(LEFT([2]TH!N1460,2)="15",LEFT([2]TH!O1460,2)="15"),[2]TK!$E$7=[2]TH!F1460),"x","")</f>
        <v/>
      </c>
      <c r="AD1458" s="1146" t="str">
        <f>IF(AND(N1458="1521",MONTH(C1458)='[2]BK-NL'!$M$11),"x","")</f>
        <v/>
      </c>
    </row>
    <row r="1459" spans="1:30" s="347" customFormat="1" ht="15.75" hidden="1" customHeight="1">
      <c r="A1459" s="342" t="str">
        <f>IF(B1459&lt;&gt;"",IF(AND(B1459='[2]IN-TC'!$S$4,OR([2]TH!N1461="1111",[2]TH!O1461="1111")),[2]TH!D1461,""),"")</f>
        <v/>
      </c>
      <c r="B1459" s="63">
        <f t="shared" si="226"/>
        <v>4</v>
      </c>
      <c r="C1459" s="881">
        <v>42489</v>
      </c>
      <c r="D1459" s="881" t="s">
        <v>585</v>
      </c>
      <c r="E1459" s="881">
        <f t="shared" si="228"/>
        <v>42489</v>
      </c>
      <c r="F1459" s="322" t="s">
        <v>1347</v>
      </c>
      <c r="G1459" s="988" t="s">
        <v>590</v>
      </c>
      <c r="H1459" s="322"/>
      <c r="I1459" s="446"/>
      <c r="J1459" s="446"/>
      <c r="K1459" s="437"/>
      <c r="L1459" s="446"/>
      <c r="M1459" s="887">
        <v>373690</v>
      </c>
      <c r="N1459" s="888" t="s">
        <v>595</v>
      </c>
      <c r="O1459" s="888" t="s">
        <v>598</v>
      </c>
      <c r="P1459" s="1146" t="str">
        <f>IF(AND('[2]331-CT'!$E$7=[2]TH!H1461,OR(N1459="331",O1459="331")),"x","")</f>
        <v/>
      </c>
      <c r="Q1459" s="1146" t="str">
        <f>IF(AND(B1459='[2]111'!$L$11,OR($N1459=$Q$7,$O1459=$Q$7)),"x","")</f>
        <v/>
      </c>
      <c r="R1459" s="1146" t="str">
        <f>IF(AND($N1459=$Q$7,$B1459&lt;'[2]111'!$L$11),"x","")</f>
        <v/>
      </c>
      <c r="S1459" s="1146" t="str">
        <f>IF(AND($O1459=$Q$7,$B1459&lt;'[2]111'!$L$11),"x","")</f>
        <v/>
      </c>
      <c r="T1459" s="1146" t="str">
        <f>IF(ISERROR(FIND('[2]112'!$M$9,G1459,1)),"",IF((AND(FIND('[2]112'!$M$9,G1459,1)&gt;=1,B1459='[2]112'!$K$9,OR($N1459='[2]112'!$I$6,$O1459='[2]112'!$I$6))),"x",""))</f>
        <v/>
      </c>
      <c r="U1459" s="1146" t="str">
        <f>IF(ISERROR(FIND('[2]112'!$M$9,G1459,1)),"",IF((AND(LEFT(G1459,2)=LEFT('[2]112'!$M$9,2),B1459&lt;'[2]112'!$K$9,$N1459='[2]112'!$I$6)),"x",""))</f>
        <v/>
      </c>
      <c r="V1459" s="1146" t="str">
        <f>IF(ISERROR(FIND('[2]112'!$M$9,G1459,1)),"",IF((AND(RIGHT(G1459,2)=RIGHT('[2]112'!$M$9,2),B1459&lt;'[2]112'!$K$9,$O1459='[2]112'!$I$6)),"x",""))</f>
        <v/>
      </c>
      <c r="W1459" s="1146" t="str">
        <f>IF(AND('[2]341-CT'!$H$9=H1459,OR(LEFT(N1459,3)=$W$7,LEFT(O1459,3)=$W$7)),"x","")</f>
        <v/>
      </c>
      <c r="X1459" s="1146" t="str">
        <f>IF(OR([2]TH!N1461=[2]TH!$X$7,O1459=[2]TH!$X$7),"x","")</f>
        <v/>
      </c>
      <c r="Y1459" s="1146" t="str">
        <f>IF(AND(OR(N1459="131",O1459="131"),H1459='[2]131-CT'!$H$9),"x","")</f>
        <v/>
      </c>
      <c r="Z1459" s="1146"/>
      <c r="AA1459" s="1146" t="str">
        <f>IF(AND(MONTH(E1459)='[2]IN-NX'!$J$5,'[2]IN-NX'!$D$7=D1459),"x","")</f>
        <v/>
      </c>
      <c r="AB1459" s="1146" t="str">
        <f>IF(AND(OR(LEFT([2]TH!N1461,2)="15",LEFT([2]TH!O1461,2)="15"),'[2]152-CT'!$J$8=[2]TH!F1461),"x","")</f>
        <v/>
      </c>
      <c r="AC1459" s="1146" t="str">
        <f>IF(AND(OR(LEFT([2]TH!N1461,2)="15",LEFT([2]TH!O1461,2)="15"),[2]TK!$E$7=[2]TH!F1461),"x","")</f>
        <v/>
      </c>
      <c r="AD1459" s="1146" t="str">
        <f>IF(AND(N1459="1521",MONTH(C1459)='[2]BK-NL'!$M$11),"x","")</f>
        <v/>
      </c>
    </row>
    <row r="1460" spans="1:30" s="347" customFormat="1" ht="15.75" hidden="1" customHeight="1">
      <c r="A1460" s="342" t="str">
        <f>IF(B1460&lt;&gt;"",IF(AND(B1460='[2]IN-TC'!$S$4,OR([2]TH!N1462="1111",[2]TH!O1462="1111")),[2]TH!D1462,""),"")</f>
        <v/>
      </c>
      <c r="B1460" s="63">
        <f t="shared" si="226"/>
        <v>4</v>
      </c>
      <c r="C1460" s="881">
        <v>42489</v>
      </c>
      <c r="D1460" s="881" t="s">
        <v>585</v>
      </c>
      <c r="E1460" s="881">
        <f t="shared" si="228"/>
        <v>42489</v>
      </c>
      <c r="F1460" s="322" t="s">
        <v>1348</v>
      </c>
      <c r="G1460" s="278"/>
      <c r="H1460" s="322"/>
      <c r="I1460" s="446"/>
      <c r="J1460" s="446"/>
      <c r="K1460" s="437"/>
      <c r="L1460" s="446"/>
      <c r="M1460" s="887">
        <v>1116830</v>
      </c>
      <c r="N1460" s="888" t="s">
        <v>595</v>
      </c>
      <c r="O1460" s="888" t="s">
        <v>598</v>
      </c>
      <c r="P1460" s="1146" t="str">
        <f>IF(AND('[2]331-CT'!$E$7=[2]TH!H1462,OR(N1460="331",O1460="331")),"x","")</f>
        <v/>
      </c>
      <c r="Q1460" s="1146" t="str">
        <f>IF(AND(B1460='[2]111'!$L$11,OR($N1460=$Q$7,$O1460=$Q$7)),"x","")</f>
        <v/>
      </c>
      <c r="R1460" s="1146" t="str">
        <f>IF(AND($N1460=$Q$7,$B1460&lt;'[2]111'!$L$11),"x","")</f>
        <v/>
      </c>
      <c r="S1460" s="1146" t="str">
        <f>IF(AND($O1460=$Q$7,$B1460&lt;'[2]111'!$L$11),"x","")</f>
        <v/>
      </c>
      <c r="T1460" s="1146" t="str">
        <f>IF(ISERROR(FIND('[2]112'!$M$9,G1460,1)),"",IF((AND(FIND('[2]112'!$M$9,G1460,1)&gt;=1,B1460='[2]112'!$K$9,OR($N1460='[2]112'!$I$6,$O1460='[2]112'!$I$6))),"x",""))</f>
        <v/>
      </c>
      <c r="U1460" s="1146" t="str">
        <f>IF(ISERROR(FIND('[2]112'!$M$9,G1460,1)),"",IF((AND(LEFT(G1460,2)=LEFT('[2]112'!$M$9,2),B1460&lt;'[2]112'!$K$9,$N1460='[2]112'!$I$6)),"x",""))</f>
        <v/>
      </c>
      <c r="V1460" s="1146" t="str">
        <f>IF(ISERROR(FIND('[2]112'!$M$9,G1460,1)),"",IF((AND(RIGHT(G1460,2)=RIGHT('[2]112'!$M$9,2),B1460&lt;'[2]112'!$K$9,$O1460='[2]112'!$I$6)),"x",""))</f>
        <v/>
      </c>
      <c r="W1460" s="1146" t="str">
        <f>IF(AND('[2]341-CT'!$H$9=H1460,OR(LEFT(N1460,3)=$W$7,LEFT(O1460,3)=$W$7)),"x","")</f>
        <v/>
      </c>
      <c r="X1460" s="1146" t="str">
        <f>IF(OR([2]TH!N1462=[2]TH!$X$7,O1460=[2]TH!$X$7),"x","")</f>
        <v/>
      </c>
      <c r="Y1460" s="1146" t="str">
        <f>IF(AND(OR(N1460="131",O1460="131"),H1460='[2]131-CT'!$H$9),"x","")</f>
        <v/>
      </c>
      <c r="Z1460" s="1146"/>
      <c r="AA1460" s="1146" t="str">
        <f>IF(AND(MONTH(E1460)='[2]IN-NX'!$J$5,'[2]IN-NX'!$D$7=D1460),"x","")</f>
        <v/>
      </c>
      <c r="AB1460" s="1146" t="str">
        <f>IF(AND(OR(LEFT([2]TH!N1462,2)="15",LEFT([2]TH!O1462,2)="15"),'[2]152-CT'!$J$8=[2]TH!F1462),"x","")</f>
        <v/>
      </c>
      <c r="AC1460" s="1146" t="str">
        <f>IF(AND(OR(LEFT([2]TH!N1462,2)="15",LEFT([2]TH!O1462,2)="15"),[2]TK!$E$7=[2]TH!F1462),"x","")</f>
        <v/>
      </c>
      <c r="AD1460" s="1146" t="str">
        <f>IF(AND(N1460="1521",MONTH(C1460)='[2]BK-NL'!$M$11),"x","")</f>
        <v/>
      </c>
    </row>
    <row r="1461" spans="1:30" s="347" customFormat="1" ht="15.75" hidden="1" customHeight="1">
      <c r="A1461" s="342" t="str">
        <f>IF(B1461&lt;&gt;"",IF(AND(B1461='[2]IN-TC'!$S$4,OR([2]TH!N1463="1111",[2]TH!O1463="1111")),[2]TH!D1463,""),"")</f>
        <v/>
      </c>
      <c r="B1461" s="63">
        <f t="shared" si="226"/>
        <v>4</v>
      </c>
      <c r="C1461" s="881">
        <v>42489</v>
      </c>
      <c r="D1461" s="881" t="s">
        <v>585</v>
      </c>
      <c r="E1461" s="881">
        <f t="shared" si="228"/>
        <v>42489</v>
      </c>
      <c r="F1461" s="322" t="s">
        <v>1349</v>
      </c>
      <c r="G1461" s="988" t="s">
        <v>590</v>
      </c>
      <c r="H1461" s="1145"/>
      <c r="I1461" s="447"/>
      <c r="J1461" s="447"/>
      <c r="K1461" s="438"/>
      <c r="L1461" s="447"/>
      <c r="M1461" s="887">
        <v>373690</v>
      </c>
      <c r="N1461" s="888" t="s">
        <v>594</v>
      </c>
      <c r="O1461" s="888" t="s">
        <v>598</v>
      </c>
      <c r="P1461" s="1146" t="str">
        <f>IF(AND('[2]331-CT'!$E$7=[2]TH!H1463,OR(N1461="331",O1461="331")),"x","")</f>
        <v/>
      </c>
      <c r="Q1461" s="1146" t="str">
        <f>IF(AND(B1461='[2]111'!$L$11,OR($N1461=$Q$7,$O1461=$Q$7)),"x","")</f>
        <v/>
      </c>
      <c r="R1461" s="1146" t="str">
        <f>IF(AND($N1461=$Q$7,$B1461&lt;'[2]111'!$L$11),"x","")</f>
        <v/>
      </c>
      <c r="S1461" s="1146" t="str">
        <f>IF(AND($O1461=$Q$7,$B1461&lt;'[2]111'!$L$11),"x","")</f>
        <v/>
      </c>
      <c r="T1461" s="1146" t="str">
        <f>IF(ISERROR(FIND('[2]112'!$M$9,G1461,1)),"",IF((AND(FIND('[2]112'!$M$9,G1461,1)&gt;=1,B1461='[2]112'!$K$9,OR($N1461='[2]112'!$I$6,$O1461='[2]112'!$I$6))),"x",""))</f>
        <v/>
      </c>
      <c r="U1461" s="1146" t="str">
        <f>IF(ISERROR(FIND('[2]112'!$M$9,G1461,1)),"",IF((AND(LEFT(G1461,2)=LEFT('[2]112'!$M$9,2),B1461&lt;'[2]112'!$K$9,$N1461='[2]112'!$I$6)),"x",""))</f>
        <v/>
      </c>
      <c r="V1461" s="1146" t="str">
        <f>IF(ISERROR(FIND('[2]112'!$M$9,G1461,1)),"",IF((AND(RIGHT(G1461,2)=RIGHT('[2]112'!$M$9,2),B1461&lt;'[2]112'!$K$9,$O1461='[2]112'!$I$6)),"x",""))</f>
        <v/>
      </c>
      <c r="W1461" s="1146" t="str">
        <f>IF(AND('[2]341-CT'!$H$9=H1461,OR(LEFT(N1461,3)=$W$7,LEFT(O1461,3)=$W$7)),"x","")</f>
        <v/>
      </c>
      <c r="X1461" s="1146" t="str">
        <f>IF(OR([2]TH!N1463=[2]TH!$X$7,O1461=[2]TH!$X$7),"x","")</f>
        <v/>
      </c>
      <c r="Y1461" s="1146" t="str">
        <f>IF(AND(OR(N1461="131",O1461="131"),H1461='[2]131-CT'!$H$9),"x","")</f>
        <v/>
      </c>
      <c r="Z1461" s="1146"/>
      <c r="AA1461" s="1146" t="str">
        <f>IF(AND(MONTH(E1461)='[2]IN-NX'!$J$5,'[2]IN-NX'!$D$7=D1461),"x","")</f>
        <v/>
      </c>
      <c r="AB1461" s="1146" t="str">
        <f>IF(AND(OR(LEFT([2]TH!N1463,2)="15",LEFT([2]TH!O1463,2)="15"),'[2]152-CT'!$J$8=[2]TH!F1463),"x","")</f>
        <v/>
      </c>
      <c r="AC1461" s="1146" t="str">
        <f>IF(AND(OR(LEFT([2]TH!N1463,2)="15",LEFT([2]TH!O1463,2)="15"),[2]TK!$E$7=[2]TH!F1463),"x","")</f>
        <v/>
      </c>
      <c r="AD1461" s="1146" t="str">
        <f>IF(AND(N1461="1521",MONTH(C1461)='[2]BK-NL'!$M$11),"x","")</f>
        <v/>
      </c>
    </row>
    <row r="1462" spans="1:30" s="347" customFormat="1" ht="15.75" hidden="1" customHeight="1">
      <c r="A1462" s="342" t="str">
        <f>IF(B1462&lt;&gt;"",IF(AND(B1462='[2]IN-TC'!$S$4,OR([2]TH!N1464="1111",[2]TH!O1464="1111")),[2]TH!D1464,""),"")</f>
        <v/>
      </c>
      <c r="B1462" s="63">
        <f t="shared" si="226"/>
        <v>4</v>
      </c>
      <c r="C1462" s="881">
        <v>42489</v>
      </c>
      <c r="D1462" s="881" t="s">
        <v>585</v>
      </c>
      <c r="E1462" s="881">
        <f t="shared" si="228"/>
        <v>42489</v>
      </c>
      <c r="F1462" s="322" t="s">
        <v>1350</v>
      </c>
      <c r="G1462" s="278"/>
      <c r="H1462" s="322"/>
      <c r="I1462" s="446"/>
      <c r="J1462" s="446"/>
      <c r="K1462" s="437"/>
      <c r="L1462" s="446"/>
      <c r="M1462" s="887">
        <v>1116830</v>
      </c>
      <c r="N1462" s="888" t="s">
        <v>283</v>
      </c>
      <c r="O1462" s="888" t="s">
        <v>598</v>
      </c>
      <c r="P1462" s="1146" t="str">
        <f>IF(AND('[2]331-CT'!$E$7=[2]TH!H1464,OR(N1462="331",O1462="331")),"x","")</f>
        <v/>
      </c>
      <c r="Q1462" s="1146" t="str">
        <f>IF(AND(B1462='[2]111'!$L$11,OR($N1462=$Q$7,$O1462=$Q$7)),"x","")</f>
        <v/>
      </c>
      <c r="R1462" s="1146" t="str">
        <f>IF(AND($N1462=$Q$7,$B1462&lt;'[2]111'!$L$11),"x","")</f>
        <v/>
      </c>
      <c r="S1462" s="1146" t="str">
        <f>IF(AND($O1462=$Q$7,$B1462&lt;'[2]111'!$L$11),"x","")</f>
        <v/>
      </c>
      <c r="T1462" s="1146" t="str">
        <f>IF(ISERROR(FIND('[2]112'!$M$9,G1462,1)),"",IF((AND(FIND('[2]112'!$M$9,G1462,1)&gt;=1,B1462='[2]112'!$K$9,OR($N1462='[2]112'!$I$6,$O1462='[2]112'!$I$6))),"x",""))</f>
        <v/>
      </c>
      <c r="U1462" s="1146" t="str">
        <f>IF(ISERROR(FIND('[2]112'!$M$9,G1462,1)),"",IF((AND(LEFT(G1462,2)=LEFT('[2]112'!$M$9,2),B1462&lt;'[2]112'!$K$9,$N1462='[2]112'!$I$6)),"x",""))</f>
        <v/>
      </c>
      <c r="V1462" s="1146" t="str">
        <f>IF(ISERROR(FIND('[2]112'!$M$9,G1462,1)),"",IF((AND(RIGHT(G1462,2)=RIGHT('[2]112'!$M$9,2),B1462&lt;'[2]112'!$K$9,$O1462='[2]112'!$I$6)),"x",""))</f>
        <v/>
      </c>
      <c r="W1462" s="1146" t="str">
        <f>IF(AND('[2]341-CT'!$H$9=H1462,OR(LEFT(N1462,3)=$W$7,LEFT(O1462,3)=$W$7)),"x","")</f>
        <v/>
      </c>
      <c r="X1462" s="1146" t="str">
        <f>IF(OR([2]TH!N1464=[2]TH!$X$7,O1462=[2]TH!$X$7),"x","")</f>
        <v/>
      </c>
      <c r="Y1462" s="1146" t="str">
        <f>IF(AND(OR(N1462="131",O1462="131"),H1462='[2]131-CT'!$H$9),"x","")</f>
        <v/>
      </c>
      <c r="Z1462" s="1146"/>
      <c r="AA1462" s="1146" t="str">
        <f>IF(AND(MONTH(E1462)='[2]IN-NX'!$J$5,'[2]IN-NX'!$D$7=D1462),"x","")</f>
        <v/>
      </c>
      <c r="AB1462" s="1146" t="str">
        <f>IF(AND(OR(LEFT([2]TH!N1464,2)="15",LEFT([2]TH!O1464,2)="15"),'[2]152-CT'!$J$8=[2]TH!F1464),"x","")</f>
        <v/>
      </c>
      <c r="AC1462" s="1146" t="str">
        <f>IF(AND(OR(LEFT([2]TH!N1464,2)="15",LEFT([2]TH!O1464,2)="15"),[2]TK!$E$7=[2]TH!F1464),"x","")</f>
        <v/>
      </c>
      <c r="AD1462" s="1146" t="str">
        <f>IF(AND(N1462="1521",MONTH(C1462)='[2]BK-NL'!$M$11),"x","")</f>
        <v/>
      </c>
    </row>
    <row r="1463" spans="1:30" s="347" customFormat="1" ht="15.75" hidden="1" customHeight="1">
      <c r="A1463" s="342" t="str">
        <f>IF(B1463&lt;&gt;"",IF(AND(B1463='[2]IN-TC'!$S$4,OR([2]TH!N1465="1111",[2]TH!O1465="1111")),[2]TH!D1465,""),"")</f>
        <v/>
      </c>
      <c r="B1463" s="63">
        <f t="shared" si="226"/>
        <v>5</v>
      </c>
      <c r="C1463" s="881">
        <v>42521</v>
      </c>
      <c r="D1463" s="881" t="s">
        <v>585</v>
      </c>
      <c r="E1463" s="881">
        <f>C1463</f>
        <v>42521</v>
      </c>
      <c r="F1463" s="322" t="s">
        <v>1337</v>
      </c>
      <c r="G1463" s="278"/>
      <c r="H1463" s="322"/>
      <c r="I1463" s="446"/>
      <c r="J1463" s="446"/>
      <c r="K1463" s="437"/>
      <c r="L1463" s="446"/>
      <c r="M1463" s="887">
        <v>31803952</v>
      </c>
      <c r="N1463" s="888" t="s">
        <v>594</v>
      </c>
      <c r="O1463" s="888" t="s">
        <v>595</v>
      </c>
      <c r="P1463" s="1146" t="str">
        <f>IF(AND('[2]331-CT'!$E$7=[2]TH!H1465,OR(N1463="331",O1463="331")),"x","")</f>
        <v/>
      </c>
      <c r="Q1463" s="1146" t="str">
        <f>IF(AND(B1463='[2]111'!$L$11,OR($N1463=$Q$7,$O1463=$Q$7)),"x","")</f>
        <v/>
      </c>
      <c r="R1463" s="1146" t="str">
        <f>IF(AND($N1463=$Q$7,$B1463&lt;'[2]111'!$L$11),"x","")</f>
        <v/>
      </c>
      <c r="S1463" s="1146" t="str">
        <f>IF(AND($O1463=$Q$7,$B1463&lt;'[2]111'!$L$11),"x","")</f>
        <v/>
      </c>
      <c r="T1463" s="1146" t="str">
        <f>IF(ISERROR(FIND('[2]112'!$M$9,G1463,1)),"",IF((AND(FIND('[2]112'!$M$9,G1463,1)&gt;=1,B1463='[2]112'!$K$9,OR($N1463='[2]112'!$I$6,$O1463='[2]112'!$I$6))),"x",""))</f>
        <v/>
      </c>
      <c r="U1463" s="1146" t="str">
        <f>IF(ISERROR(FIND('[2]112'!$M$9,G1463,1)),"",IF((AND(LEFT(G1463,2)=LEFT('[2]112'!$M$9,2),B1463&lt;'[2]112'!$K$9,$N1463='[2]112'!$I$6)),"x",""))</f>
        <v/>
      </c>
      <c r="V1463" s="1146" t="str">
        <f>IF(ISERROR(FIND('[2]112'!$M$9,G1463,1)),"",IF((AND(RIGHT(G1463,2)=RIGHT('[2]112'!$M$9,2),B1463&lt;'[2]112'!$K$9,$O1463='[2]112'!$I$6)),"x",""))</f>
        <v/>
      </c>
      <c r="W1463" s="1146" t="str">
        <f>IF(AND('[2]341-CT'!$H$9=H1463,OR(LEFT(N1463,3)=$W$7,LEFT(O1463,3)=$W$7)),"x","")</f>
        <v/>
      </c>
      <c r="X1463" s="1146" t="str">
        <f>IF(OR([2]TH!N1465=[2]TH!$X$7,O1463=[2]TH!$X$7),"x","")</f>
        <v/>
      </c>
      <c r="Y1463" s="1146" t="str">
        <f>IF(AND(OR(N1463="131",O1463="131"),H1463='[2]131-CT'!$H$9),"x","")</f>
        <v/>
      </c>
      <c r="Z1463" s="1146"/>
      <c r="AA1463" s="1146" t="str">
        <f>IF(AND(MONTH(E1463)='[2]IN-NX'!$J$5,'[2]IN-NX'!$D$7=D1463),"x","")</f>
        <v/>
      </c>
      <c r="AB1463" s="1146" t="str">
        <f>IF(AND(OR(LEFT([2]TH!N1465,2)="15",LEFT([2]TH!O1465,2)="15"),'[2]152-CT'!$J$8=[2]TH!F1465),"x","")</f>
        <v/>
      </c>
      <c r="AC1463" s="1146" t="str">
        <f>IF(AND(OR(LEFT([2]TH!N1465,2)="15",LEFT([2]TH!O1465,2)="15"),[2]TK!$E$7=[2]TH!F1465),"x","")</f>
        <v/>
      </c>
      <c r="AD1463" s="1146" t="str">
        <f>IF(AND(N1463="1521",MONTH(C1463)='[2]BK-NL'!$M$11),"x","")</f>
        <v/>
      </c>
    </row>
    <row r="1464" spans="1:30" s="347" customFormat="1" ht="15.75" hidden="1" customHeight="1">
      <c r="A1464" s="342" t="str">
        <f>IF(B1464&lt;&gt;"",IF(AND(B1464='[2]IN-TC'!$S$4,OR([2]TH!N1466="1111",[2]TH!O1466="1111")),[2]TH!D1466,""),"")</f>
        <v/>
      </c>
      <c r="B1464" s="63">
        <f t="shared" si="226"/>
        <v>5</v>
      </c>
      <c r="C1464" s="881">
        <v>42521</v>
      </c>
      <c r="D1464" s="881" t="s">
        <v>585</v>
      </c>
      <c r="E1464" s="881">
        <f t="shared" ref="E1464:E1483" si="229">C1464</f>
        <v>42521</v>
      </c>
      <c r="F1464" s="322" t="s">
        <v>1338</v>
      </c>
      <c r="G1464" s="278"/>
      <c r="H1464" s="322"/>
      <c r="I1464" s="446"/>
      <c r="J1464" s="446"/>
      <c r="K1464" s="437"/>
      <c r="L1464" s="446"/>
      <c r="M1464" s="887">
        <v>97552760</v>
      </c>
      <c r="N1464" s="888" t="s">
        <v>283</v>
      </c>
      <c r="O1464" s="888" t="s">
        <v>595</v>
      </c>
      <c r="P1464" s="1146" t="str">
        <f>IF(AND('[2]331-CT'!$E$7=[2]TH!H1466,OR(N1464="331",O1464="331")),"x","")</f>
        <v/>
      </c>
      <c r="Q1464" s="1146" t="str">
        <f>IF(AND(B1464='[2]111'!$L$11,OR($N1464=$Q$7,$O1464=$Q$7)),"x","")</f>
        <v/>
      </c>
      <c r="R1464" s="1146" t="str">
        <f>IF(AND($N1464=$Q$7,$B1464&lt;'[2]111'!$L$11),"x","")</f>
        <v/>
      </c>
      <c r="S1464" s="1146" t="str">
        <f>IF(AND($O1464=$Q$7,$B1464&lt;'[2]111'!$L$11),"x","")</f>
        <v/>
      </c>
      <c r="T1464" s="1146" t="str">
        <f>IF(ISERROR(FIND('[2]112'!$M$9,G1464,1)),"",IF((AND(FIND('[2]112'!$M$9,G1464,1)&gt;=1,B1464='[2]112'!$K$9,OR($N1464='[2]112'!$I$6,$O1464='[2]112'!$I$6))),"x",""))</f>
        <v/>
      </c>
      <c r="U1464" s="1146" t="str">
        <f>IF(ISERROR(FIND('[2]112'!$M$9,G1464,1)),"",IF((AND(LEFT(G1464,2)=LEFT('[2]112'!$M$9,2),B1464&lt;'[2]112'!$K$9,$N1464='[2]112'!$I$6)),"x",""))</f>
        <v/>
      </c>
      <c r="V1464" s="1146" t="str">
        <f>IF(ISERROR(FIND('[2]112'!$M$9,G1464,1)),"",IF((AND(RIGHT(G1464,2)=RIGHT('[2]112'!$M$9,2),B1464&lt;'[2]112'!$K$9,$O1464='[2]112'!$I$6)),"x",""))</f>
        <v/>
      </c>
      <c r="W1464" s="1146" t="str">
        <f>IF(AND('[2]341-CT'!$H$9=H1464,OR(LEFT(N1464,3)=$W$7,LEFT(O1464,3)=$W$7)),"x","")</f>
        <v/>
      </c>
      <c r="X1464" s="1146" t="str">
        <f>IF(OR([2]TH!N1466=[2]TH!$X$7,O1464=[2]TH!$X$7),"x","")</f>
        <v/>
      </c>
      <c r="Y1464" s="1146" t="str">
        <f>IF(AND(OR(N1464="131",O1464="131"),H1464='[2]131-CT'!$H$9),"x","")</f>
        <v/>
      </c>
      <c r="Z1464" s="1146"/>
      <c r="AA1464" s="1146" t="str">
        <f>IF(AND(MONTH(E1464)='[2]IN-NX'!$J$5,'[2]IN-NX'!$D$7=D1464),"x","")</f>
        <v/>
      </c>
      <c r="AB1464" s="1146" t="str">
        <f>IF(AND(OR(LEFT([2]TH!N1466,2)="15",LEFT([2]TH!O1466,2)="15"),'[2]152-CT'!$J$8=[2]TH!F1466),"x","")</f>
        <v/>
      </c>
      <c r="AC1464" s="1146" t="str">
        <f>IF(AND(OR(LEFT([2]TH!N1466,2)="15",LEFT([2]TH!O1466,2)="15"),[2]TK!$E$7=[2]TH!F1466),"x","")</f>
        <v/>
      </c>
      <c r="AD1464" s="1146" t="str">
        <f>IF(AND(N1464="1521",MONTH(C1464)='[2]BK-NL'!$M$11),"x","")</f>
        <v/>
      </c>
    </row>
    <row r="1465" spans="1:30" s="347" customFormat="1" ht="15.75" hidden="1" customHeight="1">
      <c r="A1465" s="342" t="str">
        <f>IF(B1465&lt;&gt;"",IF(AND(B1465='[2]IN-TC'!$S$4,OR([2]TH!N1467="1111",[2]TH!O1467="1111")),[2]TH!D1467,""),"")</f>
        <v/>
      </c>
      <c r="B1465" s="63">
        <f t="shared" si="226"/>
        <v>5</v>
      </c>
      <c r="C1465" s="881">
        <v>42521</v>
      </c>
      <c r="D1465" s="881" t="s">
        <v>585</v>
      </c>
      <c r="E1465" s="881">
        <f t="shared" si="229"/>
        <v>42521</v>
      </c>
      <c r="F1465" s="322" t="s">
        <v>1339</v>
      </c>
      <c r="G1465" s="988" t="s">
        <v>586</v>
      </c>
      <c r="H1465" s="322"/>
      <c r="I1465" s="446"/>
      <c r="J1465" s="446"/>
      <c r="K1465" s="437"/>
      <c r="L1465" s="446"/>
      <c r="M1465" s="887">
        <v>2989520</v>
      </c>
      <c r="N1465" s="888" t="s">
        <v>595</v>
      </c>
      <c r="O1465" s="888" t="s">
        <v>596</v>
      </c>
      <c r="P1465" s="1146" t="str">
        <f>IF(AND('[2]331-CT'!$E$7=[2]TH!H1467,OR(N1465="331",O1465="331")),"x","")</f>
        <v/>
      </c>
      <c r="Q1465" s="1146" t="str">
        <f>IF(AND(B1465='[2]111'!$L$11,OR($N1465=$Q$7,$O1465=$Q$7)),"x","")</f>
        <v/>
      </c>
      <c r="R1465" s="1146" t="str">
        <f>IF(AND($N1465=$Q$7,$B1465&lt;'[2]111'!$L$11),"x","")</f>
        <v/>
      </c>
      <c r="S1465" s="1146" t="str">
        <f>IF(AND($O1465=$Q$7,$B1465&lt;'[2]111'!$L$11),"x","")</f>
        <v/>
      </c>
      <c r="T1465" s="1146" t="str">
        <f>IF(ISERROR(FIND('[2]112'!$M$9,G1465,1)),"",IF((AND(FIND('[2]112'!$M$9,G1465,1)&gt;=1,B1465='[2]112'!$K$9,OR($N1465='[2]112'!$I$6,$O1465='[2]112'!$I$6))),"x",""))</f>
        <v/>
      </c>
      <c r="U1465" s="1146" t="str">
        <f>IF(ISERROR(FIND('[2]112'!$M$9,G1465,1)),"",IF((AND(LEFT(G1465,2)=LEFT('[2]112'!$M$9,2),B1465&lt;'[2]112'!$K$9,$N1465='[2]112'!$I$6)),"x",""))</f>
        <v/>
      </c>
      <c r="V1465" s="1146" t="str">
        <f>IF(ISERROR(FIND('[2]112'!$M$9,G1465,1)),"",IF((AND(RIGHT(G1465,2)=RIGHT('[2]112'!$M$9,2),B1465&lt;'[2]112'!$K$9,$O1465='[2]112'!$I$6)),"x",""))</f>
        <v/>
      </c>
      <c r="W1465" s="1146" t="str">
        <f>IF(AND('[2]341-CT'!$H$9=H1465,OR(LEFT(N1465,3)=$W$7,LEFT(O1465,3)=$W$7)),"x","")</f>
        <v/>
      </c>
      <c r="X1465" s="1146" t="str">
        <f>IF(OR([2]TH!N1467=[2]TH!$X$7,O1465=[2]TH!$X$7),"x","")</f>
        <v/>
      </c>
      <c r="Y1465" s="1146" t="str">
        <f>IF(AND(OR(N1465="131",O1465="131"),H1465='[2]131-CT'!$H$9),"x","")</f>
        <v/>
      </c>
      <c r="Z1465" s="1146"/>
      <c r="AA1465" s="1146" t="str">
        <f>IF(AND(MONTH(E1465)='[2]IN-NX'!$J$5,'[2]IN-NX'!$D$7=D1465),"x","")</f>
        <v/>
      </c>
      <c r="AB1465" s="1146" t="str">
        <f>IF(AND(OR(LEFT([2]TH!N1467,2)="15",LEFT([2]TH!O1467,2)="15"),'[2]152-CT'!$J$8=[2]TH!F1467),"x","")</f>
        <v/>
      </c>
      <c r="AC1465" s="1146" t="str">
        <f>IF(AND(OR(LEFT([2]TH!N1467,2)="15",LEFT([2]TH!O1467,2)="15"),[2]TK!$E$7=[2]TH!F1467),"x","")</f>
        <v/>
      </c>
      <c r="AD1465" s="1146" t="str">
        <f>IF(AND(N1465="1521",MONTH(C1465)='[2]BK-NL'!$M$11),"x","")</f>
        <v/>
      </c>
    </row>
    <row r="1466" spans="1:30" s="347" customFormat="1" ht="15.75" hidden="1" customHeight="1">
      <c r="A1466" s="342" t="str">
        <f>IF(B1466&lt;&gt;"",IF(AND(B1466='[2]IN-TC'!$S$4,OR([2]TH!N1468="1111",[2]TH!O1468="1111")),[2]TH!D1468,""),"")</f>
        <v/>
      </c>
      <c r="B1466" s="63">
        <f t="shared" si="226"/>
        <v>5</v>
      </c>
      <c r="C1466" s="881">
        <v>42521</v>
      </c>
      <c r="D1466" s="881" t="s">
        <v>585</v>
      </c>
      <c r="E1466" s="881">
        <f t="shared" si="229"/>
        <v>42521</v>
      </c>
      <c r="F1466" s="322" t="s">
        <v>1340</v>
      </c>
      <c r="G1466" s="278"/>
      <c r="H1466" s="322"/>
      <c r="I1466" s="446"/>
      <c r="J1466" s="446"/>
      <c r="K1466" s="437"/>
      <c r="L1466" s="446"/>
      <c r="M1466" s="887">
        <v>8669280</v>
      </c>
      <c r="N1466" s="889" t="s">
        <v>595</v>
      </c>
      <c r="O1466" s="890" t="s">
        <v>596</v>
      </c>
      <c r="P1466" s="1146" t="str">
        <f>IF(AND('[2]331-CT'!$E$7=[2]TH!H1468,OR(N1466="331",O1466="331")),"x","")</f>
        <v/>
      </c>
      <c r="Q1466" s="1146" t="str">
        <f>IF(AND(B1466='[2]111'!$L$11,OR($N1466=$Q$7,$O1466=$Q$7)),"x","")</f>
        <v/>
      </c>
      <c r="R1466" s="1146" t="str">
        <f>IF(AND($N1466=$Q$7,$B1466&lt;'[2]111'!$L$11),"x","")</f>
        <v/>
      </c>
      <c r="S1466" s="1146" t="str">
        <f>IF(AND($O1466=$Q$7,$B1466&lt;'[2]111'!$L$11),"x","")</f>
        <v/>
      </c>
      <c r="T1466" s="1146" t="str">
        <f>IF(ISERROR(FIND('[2]112'!$M$9,G1466,1)),"",IF((AND(FIND('[2]112'!$M$9,G1466,1)&gt;=1,B1466='[2]112'!$K$9,OR($N1466='[2]112'!$I$6,$O1466='[2]112'!$I$6))),"x",""))</f>
        <v/>
      </c>
      <c r="U1466" s="1146" t="str">
        <f>IF(ISERROR(FIND('[2]112'!$M$9,G1466,1)),"",IF((AND(LEFT(G1466,2)=LEFT('[2]112'!$M$9,2),B1466&lt;'[2]112'!$K$9,$N1466='[2]112'!$I$6)),"x",""))</f>
        <v/>
      </c>
      <c r="V1466" s="1146" t="str">
        <f>IF(ISERROR(FIND('[2]112'!$M$9,G1466,1)),"",IF((AND(RIGHT(G1466,2)=RIGHT('[2]112'!$M$9,2),B1466&lt;'[2]112'!$K$9,$O1466='[2]112'!$I$6)),"x",""))</f>
        <v/>
      </c>
      <c r="W1466" s="1146" t="str">
        <f>IF(AND('[2]341-CT'!$H$9=H1466,OR(LEFT(N1466,3)=$W$7,LEFT(O1466,3)=$W$7)),"x","")</f>
        <v/>
      </c>
      <c r="X1466" s="1146" t="str">
        <f>IF(OR([2]TH!N1468=[2]TH!$X$7,O1466=[2]TH!$X$7),"x","")</f>
        <v/>
      </c>
      <c r="Y1466" s="1146" t="str">
        <f>IF(AND(OR(N1466="131",O1466="131"),H1466='[2]131-CT'!$H$9),"x","")</f>
        <v/>
      </c>
      <c r="Z1466" s="1146"/>
      <c r="AA1466" s="1146" t="str">
        <f>IF(AND(MONTH(E1466)='[2]IN-NX'!$J$5,'[2]IN-NX'!$D$7=D1466),"x","")</f>
        <v/>
      </c>
      <c r="AB1466" s="1146" t="str">
        <f>IF(AND(OR(LEFT([2]TH!N1468,2)="15",LEFT([2]TH!O1468,2)="15"),'[2]152-CT'!$J$8=[2]TH!F1468),"x","")</f>
        <v/>
      </c>
      <c r="AC1466" s="1146" t="str">
        <f>IF(AND(OR(LEFT([2]TH!N1468,2)="15",LEFT([2]TH!O1468,2)="15"),[2]TK!$E$7=[2]TH!F1468),"x","")</f>
        <v/>
      </c>
      <c r="AD1466" s="1146" t="str">
        <f>IF(AND(N1466="1521",MONTH(C1466)='[2]BK-NL'!$M$11),"x","")</f>
        <v/>
      </c>
    </row>
    <row r="1467" spans="1:30" s="347" customFormat="1" ht="15.75" hidden="1" customHeight="1">
      <c r="A1467" s="342" t="str">
        <f>IF(B1467&lt;&gt;"",IF(AND(B1467='[2]IN-TC'!$S$4,OR([2]TH!N1469="1111",[2]TH!O1469="1111")),[2]TH!D1469,""),"")</f>
        <v/>
      </c>
      <c r="B1467" s="63">
        <f t="shared" si="226"/>
        <v>5</v>
      </c>
      <c r="C1467" s="881">
        <v>42521</v>
      </c>
      <c r="D1467" s="881" t="s">
        <v>585</v>
      </c>
      <c r="E1467" s="881">
        <f t="shared" si="229"/>
        <v>42521</v>
      </c>
      <c r="F1467" s="322" t="s">
        <v>1341</v>
      </c>
      <c r="G1467" s="988" t="s">
        <v>587</v>
      </c>
      <c r="H1467" s="322"/>
      <c r="I1467" s="446"/>
      <c r="J1467" s="446"/>
      <c r="K1467" s="437"/>
      <c r="L1467" s="446"/>
      <c r="M1467" s="887">
        <v>6726420</v>
      </c>
      <c r="N1467" s="888" t="s">
        <v>594</v>
      </c>
      <c r="O1467" s="888" t="s">
        <v>596</v>
      </c>
      <c r="P1467" s="1146" t="str">
        <f>IF(AND('[2]331-CT'!$E$7=[2]TH!H1469,OR(N1467="331",O1467="331")),"x","")</f>
        <v/>
      </c>
      <c r="Q1467" s="1146" t="str">
        <f>IF(AND(B1467='[2]111'!$L$11,OR($N1467=$Q$7,$O1467=$Q$7)),"x","")</f>
        <v/>
      </c>
      <c r="R1467" s="1146" t="str">
        <f>IF(AND($N1467=$Q$7,$B1467&lt;'[2]111'!$L$11),"x","")</f>
        <v/>
      </c>
      <c r="S1467" s="1146" t="str">
        <f>IF(AND($O1467=$Q$7,$B1467&lt;'[2]111'!$L$11),"x","")</f>
        <v/>
      </c>
      <c r="T1467" s="1146" t="str">
        <f>IF(ISERROR(FIND('[2]112'!$M$9,G1467,1)),"",IF((AND(FIND('[2]112'!$M$9,G1467,1)&gt;=1,B1467='[2]112'!$K$9,OR($N1467='[2]112'!$I$6,$O1467='[2]112'!$I$6))),"x",""))</f>
        <v/>
      </c>
      <c r="U1467" s="1146" t="str">
        <f>IF(ISERROR(FIND('[2]112'!$M$9,G1467,1)),"",IF((AND(LEFT(G1467,2)=LEFT('[2]112'!$M$9,2),B1467&lt;'[2]112'!$K$9,$N1467='[2]112'!$I$6)),"x",""))</f>
        <v/>
      </c>
      <c r="V1467" s="1146" t="str">
        <f>IF(ISERROR(FIND('[2]112'!$M$9,G1467,1)),"",IF((AND(RIGHT(G1467,2)=RIGHT('[2]112'!$M$9,2),B1467&lt;'[2]112'!$K$9,$O1467='[2]112'!$I$6)),"x",""))</f>
        <v/>
      </c>
      <c r="W1467" s="1146" t="str">
        <f>IF(AND('[2]341-CT'!$H$9=H1467,OR(LEFT(N1467,3)=$W$7,LEFT(O1467,3)=$W$7)),"x","")</f>
        <v/>
      </c>
      <c r="X1467" s="1146" t="str">
        <f>IF(OR([2]TH!N1469=[2]TH!$X$7,O1467=[2]TH!$X$7),"x","")</f>
        <v/>
      </c>
      <c r="Y1467" s="1146" t="str">
        <f>IF(AND(OR(N1467="131",O1467="131"),H1467='[2]131-CT'!$H$9),"x","")</f>
        <v/>
      </c>
      <c r="Z1467" s="1146"/>
      <c r="AA1467" s="1146" t="str">
        <f>IF(AND(MONTH(E1467)='[2]IN-NX'!$J$5,'[2]IN-NX'!$D$7=D1467),"x","")</f>
        <v/>
      </c>
      <c r="AB1467" s="1146" t="str">
        <f>IF(AND(OR(LEFT([2]TH!N1469,2)="15",LEFT([2]TH!O1469,2)="15"),'[2]152-CT'!$J$8=[2]TH!F1469),"x","")</f>
        <v/>
      </c>
      <c r="AC1467" s="1146" t="str">
        <f>IF(AND(OR(LEFT([2]TH!N1469,2)="15",LEFT([2]TH!O1469,2)="15"),[2]TK!$E$7=[2]TH!F1469),"x","")</f>
        <v/>
      </c>
      <c r="AD1467" s="1146" t="str">
        <f>IF(AND(N1467="1521",MONTH(C1467)='[2]BK-NL'!$M$11),"x","")</f>
        <v/>
      </c>
    </row>
    <row r="1468" spans="1:30" s="347" customFormat="1" ht="15.75" hidden="1" customHeight="1">
      <c r="A1468" s="342" t="str">
        <f>IF(B1468&lt;&gt;"",IF(AND(B1468='[2]IN-TC'!$S$4,OR([2]TH!N1470="1111",[2]TH!O1470="1111")),[2]TH!D1470,""),"")</f>
        <v/>
      </c>
      <c r="B1468" s="63">
        <f t="shared" si="226"/>
        <v>5</v>
      </c>
      <c r="C1468" s="881">
        <v>42521</v>
      </c>
      <c r="D1468" s="881" t="s">
        <v>585</v>
      </c>
      <c r="E1468" s="881">
        <f t="shared" si="229"/>
        <v>42521</v>
      </c>
      <c r="F1468" s="322" t="s">
        <v>1342</v>
      </c>
      <c r="G1468" s="278"/>
      <c r="H1468" s="322"/>
      <c r="I1468" s="446"/>
      <c r="J1468" s="446"/>
      <c r="K1468" s="437"/>
      <c r="L1468" s="446"/>
      <c r="M1468" s="887">
        <v>19505880</v>
      </c>
      <c r="N1468" s="888" t="s">
        <v>283</v>
      </c>
      <c r="O1468" s="888" t="s">
        <v>596</v>
      </c>
      <c r="P1468" s="1146" t="str">
        <f>IF(AND('[2]331-CT'!$E$7=[2]TH!H1470,OR(N1468="331",O1468="331")),"x","")</f>
        <v/>
      </c>
      <c r="Q1468" s="1146" t="str">
        <f>IF(AND(B1468='[2]111'!$L$11,OR($N1468=$Q$7,$O1468=$Q$7)),"x","")</f>
        <v/>
      </c>
      <c r="R1468" s="1146" t="str">
        <f>IF(AND($N1468=$Q$7,$B1468&lt;'[2]111'!$L$11),"x","")</f>
        <v/>
      </c>
      <c r="S1468" s="1146" t="str">
        <f>IF(AND($O1468=$Q$7,$B1468&lt;'[2]111'!$L$11),"x","")</f>
        <v/>
      </c>
      <c r="T1468" s="1146" t="str">
        <f>IF(ISERROR(FIND('[2]112'!$M$9,G1468,1)),"",IF((AND(FIND('[2]112'!$M$9,G1468,1)&gt;=1,B1468='[2]112'!$K$9,OR($N1468='[2]112'!$I$6,$O1468='[2]112'!$I$6))),"x",""))</f>
        <v/>
      </c>
      <c r="U1468" s="1146" t="str">
        <f>IF(ISERROR(FIND('[2]112'!$M$9,G1468,1)),"",IF((AND(LEFT(G1468,2)=LEFT('[2]112'!$M$9,2),B1468&lt;'[2]112'!$K$9,$N1468='[2]112'!$I$6)),"x",""))</f>
        <v/>
      </c>
      <c r="V1468" s="1146" t="str">
        <f>IF(ISERROR(FIND('[2]112'!$M$9,G1468,1)),"",IF((AND(RIGHT(G1468,2)=RIGHT('[2]112'!$M$9,2),B1468&lt;'[2]112'!$K$9,$O1468='[2]112'!$I$6)),"x",""))</f>
        <v/>
      </c>
      <c r="W1468" s="1146" t="str">
        <f>IF(AND('[2]341-CT'!$H$9=H1468,OR(LEFT(N1468,3)=$W$7,LEFT(O1468,3)=$W$7)),"x","")</f>
        <v/>
      </c>
      <c r="X1468" s="1146" t="str">
        <f>IF(OR([2]TH!N1470=[2]TH!$X$7,O1468=[2]TH!$X$7),"x","")</f>
        <v/>
      </c>
      <c r="Y1468" s="1146" t="str">
        <f>IF(AND(OR(N1468="131",O1468="131"),H1468='[2]131-CT'!$H$9),"x","")</f>
        <v/>
      </c>
      <c r="Z1468" s="1146"/>
      <c r="AA1468" s="1146" t="str">
        <f>IF(AND(MONTH(E1468)='[2]IN-NX'!$J$5,'[2]IN-NX'!$D$7=D1468),"x","")</f>
        <v/>
      </c>
      <c r="AB1468" s="1146" t="str">
        <f>IF(AND(OR(LEFT([2]TH!N1470,2)="15",LEFT([2]TH!O1470,2)="15"),'[2]152-CT'!$J$8=[2]TH!F1470),"x","")</f>
        <v/>
      </c>
      <c r="AC1468" s="1146" t="str">
        <f>IF(AND(OR(LEFT([2]TH!N1470,2)="15",LEFT([2]TH!O1470,2)="15"),[2]TK!$E$7=[2]TH!F1470),"x","")</f>
        <v/>
      </c>
      <c r="AD1468" s="1146" t="str">
        <f>IF(AND(N1468="1521",MONTH(C1468)='[2]BK-NL'!$M$11),"x","")</f>
        <v/>
      </c>
    </row>
    <row r="1469" spans="1:30" s="347" customFormat="1" ht="15.75" hidden="1" customHeight="1">
      <c r="A1469" s="342" t="str">
        <f>IF(B1469&lt;&gt;"",IF(AND(B1469='[2]IN-TC'!$S$4,OR([2]TH!N1471="1111",[2]TH!O1471="1111")),[2]TH!D1471,""),"")</f>
        <v/>
      </c>
      <c r="B1469" s="63">
        <f t="shared" si="226"/>
        <v>5</v>
      </c>
      <c r="C1469" s="881">
        <v>42521</v>
      </c>
      <c r="D1469" s="881" t="s">
        <v>585</v>
      </c>
      <c r="E1469" s="881">
        <f t="shared" si="229"/>
        <v>42521</v>
      </c>
      <c r="F1469" s="322" t="s">
        <v>1343</v>
      </c>
      <c r="G1469" s="988" t="s">
        <v>588</v>
      </c>
      <c r="H1469" s="324"/>
      <c r="I1469" s="444"/>
      <c r="J1469" s="444"/>
      <c r="K1469" s="435"/>
      <c r="L1469" s="444"/>
      <c r="M1469" s="887">
        <v>560535</v>
      </c>
      <c r="N1469" s="888" t="s">
        <v>595</v>
      </c>
      <c r="O1469" s="888" t="s">
        <v>597</v>
      </c>
      <c r="P1469" s="1146" t="str">
        <f>IF(AND('[2]331-CT'!$E$7=[2]TH!H1471,OR(N1469="331",O1469="331")),"x","")</f>
        <v/>
      </c>
      <c r="Q1469" s="1146" t="str">
        <f>IF(AND(B1469='[2]111'!$L$11,OR($N1469=$Q$7,$O1469=$Q$7)),"x","")</f>
        <v/>
      </c>
      <c r="R1469" s="1146" t="str">
        <f>IF(AND($N1469=$Q$7,$B1469&lt;'[2]111'!$L$11),"x","")</f>
        <v/>
      </c>
      <c r="S1469" s="1146" t="str">
        <f>IF(AND($O1469=$Q$7,$B1469&lt;'[2]111'!$L$11),"x","")</f>
        <v/>
      </c>
      <c r="T1469" s="1146" t="str">
        <f>IF(ISERROR(FIND('[2]112'!$M$9,G1469,1)),"",IF((AND(FIND('[2]112'!$M$9,G1469,1)&gt;=1,B1469='[2]112'!$K$9,OR($N1469='[2]112'!$I$6,$O1469='[2]112'!$I$6))),"x",""))</f>
        <v/>
      </c>
      <c r="U1469" s="1146" t="str">
        <f>IF(ISERROR(FIND('[2]112'!$M$9,G1469,1)),"",IF((AND(LEFT(G1469,2)=LEFT('[2]112'!$M$9,2),B1469&lt;'[2]112'!$K$9,$N1469='[2]112'!$I$6)),"x",""))</f>
        <v/>
      </c>
      <c r="V1469" s="1146" t="str">
        <f>IF(ISERROR(FIND('[2]112'!$M$9,G1469,1)),"",IF((AND(RIGHT(G1469,2)=RIGHT('[2]112'!$M$9,2),B1469&lt;'[2]112'!$K$9,$O1469='[2]112'!$I$6)),"x",""))</f>
        <v/>
      </c>
      <c r="W1469" s="1146" t="str">
        <f>IF(AND('[2]341-CT'!$H$9=H1469,OR(LEFT(N1469,3)=$W$7,LEFT(O1469,3)=$W$7)),"x","")</f>
        <v/>
      </c>
      <c r="X1469" s="1146" t="str">
        <f>IF(OR([2]TH!N1471=[2]TH!$X$7,O1469=[2]TH!$X$7),"x","")</f>
        <v/>
      </c>
      <c r="Y1469" s="1146" t="str">
        <f>IF(AND(OR(N1469="131",O1469="131"),H1469='[2]131-CT'!$H$9),"x","")</f>
        <v/>
      </c>
      <c r="Z1469" s="1146"/>
      <c r="AA1469" s="1146" t="str">
        <f>IF(AND(MONTH(E1469)='[2]IN-NX'!$J$5,'[2]IN-NX'!$D$7=D1469),"x","")</f>
        <v/>
      </c>
      <c r="AB1469" s="1146" t="str">
        <f>IF(AND(OR(LEFT([2]TH!N1471,2)="15",LEFT([2]TH!O1471,2)="15"),'[2]152-CT'!$J$8=[2]TH!F1471),"x","")</f>
        <v/>
      </c>
      <c r="AC1469" s="1146" t="str">
        <f>IF(AND(OR(LEFT([2]TH!N1471,2)="15",LEFT([2]TH!O1471,2)="15"),[2]TK!$E$7=[2]TH!F1471),"x","")</f>
        <v/>
      </c>
      <c r="AD1469" s="1146" t="str">
        <f>IF(AND(N1469="1521",MONTH(C1469)='[2]BK-NL'!$M$11),"x","")</f>
        <v/>
      </c>
    </row>
    <row r="1470" spans="1:30" s="347" customFormat="1" ht="15.75" hidden="1" customHeight="1">
      <c r="A1470" s="342" t="str">
        <f>IF(B1470&lt;&gt;"",IF(AND(B1470='[2]IN-TC'!$S$4,OR([2]TH!N1472="1111",[2]TH!O1472="1111")),[2]TH!D1472,""),"")</f>
        <v/>
      </c>
      <c r="B1470" s="63">
        <f t="shared" si="226"/>
        <v>5</v>
      </c>
      <c r="C1470" s="881">
        <v>42521</v>
      </c>
      <c r="D1470" s="881" t="s">
        <v>585</v>
      </c>
      <c r="E1470" s="881">
        <f t="shared" si="229"/>
        <v>42521</v>
      </c>
      <c r="F1470" s="322" t="s">
        <v>1344</v>
      </c>
      <c r="G1470" s="278"/>
      <c r="H1470" s="324"/>
      <c r="I1470" s="444"/>
      <c r="J1470" s="444"/>
      <c r="K1470" s="435"/>
      <c r="L1470" s="444"/>
      <c r="M1470" s="887">
        <v>1625490</v>
      </c>
      <c r="N1470" s="888" t="s">
        <v>595</v>
      </c>
      <c r="O1470" s="888" t="s">
        <v>597</v>
      </c>
      <c r="P1470" s="1146" t="str">
        <f>IF(AND('[2]331-CT'!$E$7=[2]TH!H1472,OR(N1470="331",O1470="331")),"x","")</f>
        <v/>
      </c>
      <c r="Q1470" s="1146" t="str">
        <f>IF(AND(B1470='[2]111'!$L$11,OR($N1470=$Q$7,$O1470=$Q$7)),"x","")</f>
        <v/>
      </c>
      <c r="R1470" s="1146" t="str">
        <f>IF(AND($N1470=$Q$7,$B1470&lt;'[2]111'!$L$11),"x","")</f>
        <v/>
      </c>
      <c r="S1470" s="1146" t="str">
        <f>IF(AND($O1470=$Q$7,$B1470&lt;'[2]111'!$L$11),"x","")</f>
        <v/>
      </c>
      <c r="T1470" s="1146" t="str">
        <f>IF(ISERROR(FIND('[2]112'!$M$9,G1470,1)),"",IF((AND(FIND('[2]112'!$M$9,G1470,1)&gt;=1,B1470='[2]112'!$K$9,OR($N1470='[2]112'!$I$6,$O1470='[2]112'!$I$6))),"x",""))</f>
        <v/>
      </c>
      <c r="U1470" s="1146" t="str">
        <f>IF(ISERROR(FIND('[2]112'!$M$9,G1470,1)),"",IF((AND(LEFT(G1470,2)=LEFT('[2]112'!$M$9,2),B1470&lt;'[2]112'!$K$9,$N1470='[2]112'!$I$6)),"x",""))</f>
        <v/>
      </c>
      <c r="V1470" s="1146" t="str">
        <f>IF(ISERROR(FIND('[2]112'!$M$9,G1470,1)),"",IF((AND(RIGHT(G1470,2)=RIGHT('[2]112'!$M$9,2),B1470&lt;'[2]112'!$K$9,$O1470='[2]112'!$I$6)),"x",""))</f>
        <v/>
      </c>
      <c r="W1470" s="1146" t="str">
        <f>IF(AND('[2]341-CT'!$H$9=H1470,OR(LEFT(N1470,3)=$W$7,LEFT(O1470,3)=$W$7)),"x","")</f>
        <v/>
      </c>
      <c r="X1470" s="1146" t="str">
        <f>IF(OR([2]TH!N1472=[2]TH!$X$7,O1470=[2]TH!$X$7),"x","")</f>
        <v/>
      </c>
      <c r="Y1470" s="1146" t="str">
        <f>IF(AND(OR(N1470="131",O1470="131"),H1470='[2]131-CT'!$H$9),"x","")</f>
        <v/>
      </c>
      <c r="Z1470" s="1146"/>
      <c r="AA1470" s="1146" t="str">
        <f>IF(AND(MONTH(E1470)='[2]IN-NX'!$J$5,'[2]IN-NX'!$D$7=D1470),"x","")</f>
        <v/>
      </c>
      <c r="AB1470" s="1146" t="str">
        <f>IF(AND(OR(LEFT([2]TH!N1472,2)="15",LEFT([2]TH!O1472,2)="15"),'[2]152-CT'!$J$8=[2]TH!F1472),"x","")</f>
        <v/>
      </c>
      <c r="AC1470" s="1146" t="str">
        <f>IF(AND(OR(LEFT([2]TH!N1472,2)="15",LEFT([2]TH!O1472,2)="15"),[2]TK!$E$7=[2]TH!F1472),"x","")</f>
        <v/>
      </c>
      <c r="AD1470" s="1146" t="str">
        <f>IF(AND(N1470="1521",MONTH(C1470)='[2]BK-NL'!$M$11),"x","")</f>
        <v/>
      </c>
    </row>
    <row r="1471" spans="1:30" s="347" customFormat="1" ht="15.75" hidden="1" customHeight="1">
      <c r="A1471" s="342" t="str">
        <f>IF(B1471&lt;&gt;"",IF(AND(B1471='[2]IN-TC'!$S$4,OR([2]TH!N1473="1111",[2]TH!O1473="1111")),[2]TH!D1473,""),"")</f>
        <v/>
      </c>
      <c r="B1471" s="63">
        <f t="shared" si="226"/>
        <v>5</v>
      </c>
      <c r="C1471" s="881">
        <v>42521</v>
      </c>
      <c r="D1471" s="881" t="s">
        <v>585</v>
      </c>
      <c r="E1471" s="881">
        <f t="shared" si="229"/>
        <v>42521</v>
      </c>
      <c r="F1471" s="322" t="s">
        <v>1345</v>
      </c>
      <c r="G1471" s="988" t="s">
        <v>589</v>
      </c>
      <c r="H1471" s="322"/>
      <c r="I1471" s="446"/>
      <c r="J1471" s="446"/>
      <c r="K1471" s="437"/>
      <c r="L1471" s="446"/>
      <c r="M1471" s="887">
        <v>1121070</v>
      </c>
      <c r="N1471" s="888" t="s">
        <v>594</v>
      </c>
      <c r="O1471" s="888" t="s">
        <v>597</v>
      </c>
      <c r="P1471" s="1146" t="str">
        <f>IF(AND('[2]331-CT'!$E$7=[2]TH!H1473,OR(N1471="331",O1471="331")),"x","")</f>
        <v/>
      </c>
      <c r="Q1471" s="1146" t="str">
        <f>IF(AND(B1471='[2]111'!$L$11,OR($N1471=$Q$7,$O1471=$Q$7)),"x","")</f>
        <v/>
      </c>
      <c r="R1471" s="1146" t="str">
        <f>IF(AND($N1471=$Q$7,$B1471&lt;'[2]111'!$L$11),"x","")</f>
        <v/>
      </c>
      <c r="S1471" s="1146" t="str">
        <f>IF(AND($O1471=$Q$7,$B1471&lt;'[2]111'!$L$11),"x","")</f>
        <v/>
      </c>
      <c r="T1471" s="1146" t="str">
        <f>IF(ISERROR(FIND('[2]112'!$M$9,G1471,1)),"",IF((AND(FIND('[2]112'!$M$9,G1471,1)&gt;=1,B1471='[2]112'!$K$9,OR($N1471='[2]112'!$I$6,$O1471='[2]112'!$I$6))),"x",""))</f>
        <v/>
      </c>
      <c r="U1471" s="1146" t="str">
        <f>IF(ISERROR(FIND('[2]112'!$M$9,G1471,1)),"",IF((AND(LEFT(G1471,2)=LEFT('[2]112'!$M$9,2),B1471&lt;'[2]112'!$K$9,$N1471='[2]112'!$I$6)),"x",""))</f>
        <v/>
      </c>
      <c r="V1471" s="1146" t="str">
        <f>IF(ISERROR(FIND('[2]112'!$M$9,G1471,1)),"",IF((AND(RIGHT(G1471,2)=RIGHT('[2]112'!$M$9,2),B1471&lt;'[2]112'!$K$9,$O1471='[2]112'!$I$6)),"x",""))</f>
        <v/>
      </c>
      <c r="W1471" s="1146" t="str">
        <f>IF(AND('[2]341-CT'!$H$9=H1471,OR(LEFT(N1471,3)=$W$7,LEFT(O1471,3)=$W$7)),"x","")</f>
        <v/>
      </c>
      <c r="X1471" s="1146" t="str">
        <f>IF(OR([2]TH!N1473=[2]TH!$X$7,O1471=[2]TH!$X$7),"x","")</f>
        <v/>
      </c>
      <c r="Y1471" s="1146" t="str">
        <f>IF(AND(OR(N1471="131",O1471="131"),H1471='[2]131-CT'!$H$9),"x","")</f>
        <v/>
      </c>
      <c r="Z1471" s="1146"/>
      <c r="AA1471" s="1146" t="str">
        <f>IF(AND(MONTH(E1471)='[2]IN-NX'!$J$5,'[2]IN-NX'!$D$7=D1471),"x","")</f>
        <v/>
      </c>
      <c r="AB1471" s="1146" t="str">
        <f>IF(AND(OR(LEFT([2]TH!N1473,2)="15",LEFT([2]TH!O1473,2)="15"),'[2]152-CT'!$J$8=[2]TH!F1473),"x","")</f>
        <v/>
      </c>
      <c r="AC1471" s="1146" t="str">
        <f>IF(AND(OR(LEFT([2]TH!N1473,2)="15",LEFT([2]TH!O1473,2)="15"),[2]TK!$E$7=[2]TH!F1473),"x","")</f>
        <v/>
      </c>
      <c r="AD1471" s="1146" t="str">
        <f>IF(AND(N1471="1521",MONTH(C1471)='[2]BK-NL'!$M$11),"x","")</f>
        <v/>
      </c>
    </row>
    <row r="1472" spans="1:30" s="347" customFormat="1" ht="15.75" hidden="1" customHeight="1">
      <c r="A1472" s="342" t="str">
        <f>IF(B1472&lt;&gt;"",IF(AND(B1472='[2]IN-TC'!$S$4,OR([2]TH!N1474="1111",[2]TH!O1474="1111")),[2]TH!D1474,""),"")</f>
        <v/>
      </c>
      <c r="B1472" s="63">
        <f t="shared" si="226"/>
        <v>5</v>
      </c>
      <c r="C1472" s="881">
        <v>42521</v>
      </c>
      <c r="D1472" s="881" t="s">
        <v>585</v>
      </c>
      <c r="E1472" s="881">
        <f t="shared" si="229"/>
        <v>42521</v>
      </c>
      <c r="F1472" s="322" t="s">
        <v>1346</v>
      </c>
      <c r="G1472" s="278"/>
      <c r="H1472" s="322"/>
      <c r="I1472" s="446"/>
      <c r="J1472" s="446"/>
      <c r="K1472" s="437"/>
      <c r="L1472" s="446"/>
      <c r="M1472" s="887">
        <v>3250980</v>
      </c>
      <c r="N1472" s="888" t="s">
        <v>283</v>
      </c>
      <c r="O1472" s="888" t="s">
        <v>597</v>
      </c>
      <c r="P1472" s="1146" t="str">
        <f>IF(AND('[2]331-CT'!$E$7=[2]TH!H1474,OR(N1472="331",O1472="331")),"x","")</f>
        <v/>
      </c>
      <c r="Q1472" s="1146" t="str">
        <f>IF(AND(B1472='[2]111'!$L$11,OR($N1472=$Q$7,$O1472=$Q$7)),"x","")</f>
        <v/>
      </c>
      <c r="R1472" s="1146" t="str">
        <f>IF(AND($N1472=$Q$7,$B1472&lt;'[2]111'!$L$11),"x","")</f>
        <v/>
      </c>
      <c r="S1472" s="1146" t="str">
        <f>IF(AND($O1472=$Q$7,$B1472&lt;'[2]111'!$L$11),"x","")</f>
        <v/>
      </c>
      <c r="T1472" s="1146" t="str">
        <f>IF(ISERROR(FIND('[2]112'!$M$9,G1472,1)),"",IF((AND(FIND('[2]112'!$M$9,G1472,1)&gt;=1,B1472='[2]112'!$K$9,OR($N1472='[2]112'!$I$6,$O1472='[2]112'!$I$6))),"x",""))</f>
        <v/>
      </c>
      <c r="U1472" s="1146" t="str">
        <f>IF(ISERROR(FIND('[2]112'!$M$9,G1472,1)),"",IF((AND(LEFT(G1472,2)=LEFT('[2]112'!$M$9,2),B1472&lt;'[2]112'!$K$9,$N1472='[2]112'!$I$6)),"x",""))</f>
        <v/>
      </c>
      <c r="V1472" s="1146" t="str">
        <f>IF(ISERROR(FIND('[2]112'!$M$9,G1472,1)),"",IF((AND(RIGHT(G1472,2)=RIGHT('[2]112'!$M$9,2),B1472&lt;'[2]112'!$K$9,$O1472='[2]112'!$I$6)),"x",""))</f>
        <v/>
      </c>
      <c r="W1472" s="1146" t="str">
        <f>IF(AND('[2]341-CT'!$H$9=H1472,OR(LEFT(N1472,3)=$W$7,LEFT(O1472,3)=$W$7)),"x","")</f>
        <v/>
      </c>
      <c r="X1472" s="1146" t="str">
        <f>IF(OR([2]TH!N1474=[2]TH!$X$7,O1472=[2]TH!$X$7),"x","")</f>
        <v/>
      </c>
      <c r="Y1472" s="1146" t="str">
        <f>IF(AND(OR(N1472="131",O1472="131"),H1472='[2]131-CT'!$H$9),"x","")</f>
        <v/>
      </c>
      <c r="Z1472" s="1146"/>
      <c r="AA1472" s="1146" t="str">
        <f>IF(AND(MONTH(E1472)='[2]IN-NX'!$J$5,'[2]IN-NX'!$D$7=D1472),"x","")</f>
        <v/>
      </c>
      <c r="AB1472" s="1146" t="str">
        <f>IF(AND(OR(LEFT([2]TH!N1474,2)="15",LEFT([2]TH!O1474,2)="15"),'[2]152-CT'!$J$8=[2]TH!F1474),"x","")</f>
        <v/>
      </c>
      <c r="AC1472" s="1146" t="str">
        <f>IF(AND(OR(LEFT([2]TH!N1474,2)="15",LEFT([2]TH!O1474,2)="15"),[2]TK!$E$7=[2]TH!F1474),"x","")</f>
        <v/>
      </c>
      <c r="AD1472" s="1146" t="str">
        <f>IF(AND(N1472="1521",MONTH(C1472)='[2]BK-NL'!$M$11),"x","")</f>
        <v/>
      </c>
    </row>
    <row r="1473" spans="1:30" s="347" customFormat="1" ht="15.75" hidden="1" customHeight="1">
      <c r="A1473" s="342" t="str">
        <f>IF(B1473&lt;&gt;"",IF(AND(B1473='[2]IN-TC'!$S$4,OR([2]TH!N1475="1111",[2]TH!O1475="1111")),[2]TH!D1475,""),"")</f>
        <v/>
      </c>
      <c r="B1473" s="63">
        <f t="shared" si="226"/>
        <v>5</v>
      </c>
      <c r="C1473" s="881">
        <v>42521</v>
      </c>
      <c r="D1473" s="881" t="s">
        <v>585</v>
      </c>
      <c r="E1473" s="881">
        <f t="shared" si="229"/>
        <v>42521</v>
      </c>
      <c r="F1473" s="322" t="s">
        <v>1347</v>
      </c>
      <c r="G1473" s="988" t="s">
        <v>590</v>
      </c>
      <c r="H1473" s="322"/>
      <c r="I1473" s="446"/>
      <c r="J1473" s="446"/>
      <c r="K1473" s="437"/>
      <c r="L1473" s="446"/>
      <c r="M1473" s="887">
        <v>373690</v>
      </c>
      <c r="N1473" s="888" t="s">
        <v>595</v>
      </c>
      <c r="O1473" s="888" t="s">
        <v>598</v>
      </c>
      <c r="P1473" s="1146" t="str">
        <f>IF(AND('[2]331-CT'!$E$7=[2]TH!H1475,OR(N1473="331",O1473="331")),"x","")</f>
        <v/>
      </c>
      <c r="Q1473" s="1146" t="str">
        <f>IF(AND(B1473='[2]111'!$L$11,OR($N1473=$Q$7,$O1473=$Q$7)),"x","")</f>
        <v/>
      </c>
      <c r="R1473" s="1146" t="str">
        <f>IF(AND($N1473=$Q$7,$B1473&lt;'[2]111'!$L$11),"x","")</f>
        <v/>
      </c>
      <c r="S1473" s="1146" t="str">
        <f>IF(AND($O1473=$Q$7,$B1473&lt;'[2]111'!$L$11),"x","")</f>
        <v/>
      </c>
      <c r="T1473" s="1146" t="str">
        <f>IF(ISERROR(FIND('[2]112'!$M$9,G1473,1)),"",IF((AND(FIND('[2]112'!$M$9,G1473,1)&gt;=1,B1473='[2]112'!$K$9,OR($N1473='[2]112'!$I$6,$O1473='[2]112'!$I$6))),"x",""))</f>
        <v/>
      </c>
      <c r="U1473" s="1146" t="str">
        <f>IF(ISERROR(FIND('[2]112'!$M$9,G1473,1)),"",IF((AND(LEFT(G1473,2)=LEFT('[2]112'!$M$9,2),B1473&lt;'[2]112'!$K$9,$N1473='[2]112'!$I$6)),"x",""))</f>
        <v/>
      </c>
      <c r="V1473" s="1146" t="str">
        <f>IF(ISERROR(FIND('[2]112'!$M$9,G1473,1)),"",IF((AND(RIGHT(G1473,2)=RIGHT('[2]112'!$M$9,2),B1473&lt;'[2]112'!$K$9,$O1473='[2]112'!$I$6)),"x",""))</f>
        <v/>
      </c>
      <c r="W1473" s="1146" t="str">
        <f>IF(AND('[2]341-CT'!$H$9=H1473,OR(LEFT(N1473,3)=$W$7,LEFT(O1473,3)=$W$7)),"x","")</f>
        <v/>
      </c>
      <c r="X1473" s="1146" t="str">
        <f>IF(OR([2]TH!N1475=[2]TH!$X$7,O1473=[2]TH!$X$7),"x","")</f>
        <v/>
      </c>
      <c r="Y1473" s="1146" t="str">
        <f>IF(AND(OR(N1473="131",O1473="131"),H1473='[2]131-CT'!$H$9),"x","")</f>
        <v/>
      </c>
      <c r="Z1473" s="1146"/>
      <c r="AA1473" s="1146" t="str">
        <f>IF(AND(MONTH(E1473)='[2]IN-NX'!$J$5,'[2]IN-NX'!$D$7=D1473),"x","")</f>
        <v/>
      </c>
      <c r="AB1473" s="1146" t="str">
        <f>IF(AND(OR(LEFT([2]TH!N1475,2)="15",LEFT([2]TH!O1475,2)="15"),'[2]152-CT'!$J$8=[2]TH!F1475),"x","")</f>
        <v/>
      </c>
      <c r="AC1473" s="1146" t="str">
        <f>IF(AND(OR(LEFT([2]TH!N1475,2)="15",LEFT([2]TH!O1475,2)="15"),[2]TK!$E$7=[2]TH!F1475),"x","")</f>
        <v/>
      </c>
      <c r="AD1473" s="1146" t="str">
        <f>IF(AND(N1473="1521",MONTH(C1473)='[2]BK-NL'!$M$11),"x","")</f>
        <v/>
      </c>
    </row>
    <row r="1474" spans="1:30" s="347" customFormat="1" ht="15.75" hidden="1" customHeight="1">
      <c r="A1474" s="342" t="str">
        <f>IF(B1474&lt;&gt;"",IF(AND(B1474='[2]IN-TC'!$S$4,OR([2]TH!N1476="1111",[2]TH!O1476="1111")),[2]TH!D1476,""),"")</f>
        <v/>
      </c>
      <c r="B1474" s="63">
        <f t="shared" si="226"/>
        <v>5</v>
      </c>
      <c r="C1474" s="881">
        <v>42521</v>
      </c>
      <c r="D1474" s="881" t="s">
        <v>585</v>
      </c>
      <c r="E1474" s="881">
        <f t="shared" si="229"/>
        <v>42521</v>
      </c>
      <c r="F1474" s="322" t="s">
        <v>1348</v>
      </c>
      <c r="G1474" s="278"/>
      <c r="H1474" s="322"/>
      <c r="I1474" s="446"/>
      <c r="J1474" s="446"/>
      <c r="K1474" s="437"/>
      <c r="L1474" s="446"/>
      <c r="M1474" s="887">
        <v>1083660</v>
      </c>
      <c r="N1474" s="888" t="s">
        <v>595</v>
      </c>
      <c r="O1474" s="888" t="s">
        <v>598</v>
      </c>
      <c r="P1474" s="1146" t="str">
        <f>IF(AND('[2]331-CT'!$E$7=[2]TH!H1476,OR(N1474="331",O1474="331")),"x","")</f>
        <v/>
      </c>
      <c r="Q1474" s="1146" t="str">
        <f>IF(AND(B1474='[2]111'!$L$11,OR($N1474=$Q$7,$O1474=$Q$7)),"x","")</f>
        <v/>
      </c>
      <c r="R1474" s="1146" t="str">
        <f>IF(AND($N1474=$Q$7,$B1474&lt;'[2]111'!$L$11),"x","")</f>
        <v/>
      </c>
      <c r="S1474" s="1146" t="str">
        <f>IF(AND($O1474=$Q$7,$B1474&lt;'[2]111'!$L$11),"x","")</f>
        <v/>
      </c>
      <c r="T1474" s="1146" t="str">
        <f>IF(ISERROR(FIND('[2]112'!$M$9,G1474,1)),"",IF((AND(FIND('[2]112'!$M$9,G1474,1)&gt;=1,B1474='[2]112'!$K$9,OR($N1474='[2]112'!$I$6,$O1474='[2]112'!$I$6))),"x",""))</f>
        <v/>
      </c>
      <c r="U1474" s="1146" t="str">
        <f>IF(ISERROR(FIND('[2]112'!$M$9,G1474,1)),"",IF((AND(LEFT(G1474,2)=LEFT('[2]112'!$M$9,2),B1474&lt;'[2]112'!$K$9,$N1474='[2]112'!$I$6)),"x",""))</f>
        <v/>
      </c>
      <c r="V1474" s="1146" t="str">
        <f>IF(ISERROR(FIND('[2]112'!$M$9,G1474,1)),"",IF((AND(RIGHT(G1474,2)=RIGHT('[2]112'!$M$9,2),B1474&lt;'[2]112'!$K$9,$O1474='[2]112'!$I$6)),"x",""))</f>
        <v/>
      </c>
      <c r="W1474" s="1146" t="str">
        <f>IF(AND('[2]341-CT'!$H$9=H1474,OR(LEFT(N1474,3)=$W$7,LEFT(O1474,3)=$W$7)),"x","")</f>
        <v/>
      </c>
      <c r="X1474" s="1146" t="str">
        <f>IF(OR([2]TH!N1476=[2]TH!$X$7,O1474=[2]TH!$X$7),"x","")</f>
        <v/>
      </c>
      <c r="Y1474" s="1146" t="str">
        <f>IF(AND(OR(N1474="131",O1474="131"),H1474='[2]131-CT'!$H$9),"x","")</f>
        <v/>
      </c>
      <c r="Z1474" s="1146"/>
      <c r="AA1474" s="1146" t="str">
        <f>IF(AND(MONTH(E1474)='[2]IN-NX'!$J$5,'[2]IN-NX'!$D$7=D1474),"x","")</f>
        <v/>
      </c>
      <c r="AB1474" s="1146" t="str">
        <f>IF(AND(OR(LEFT([2]TH!N1476,2)="15",LEFT([2]TH!O1476,2)="15"),'[2]152-CT'!$J$8=[2]TH!F1476),"x","")</f>
        <v/>
      </c>
      <c r="AC1474" s="1146" t="str">
        <f>IF(AND(OR(LEFT([2]TH!N1476,2)="15",LEFT([2]TH!O1476,2)="15"),[2]TK!$E$7=[2]TH!F1476),"x","")</f>
        <v/>
      </c>
      <c r="AD1474" s="1146" t="str">
        <f>IF(AND(N1474="1521",MONTH(C1474)='[2]BK-NL'!$M$11),"x","")</f>
        <v/>
      </c>
    </row>
    <row r="1475" spans="1:30" s="347" customFormat="1" ht="15.75" hidden="1" customHeight="1">
      <c r="A1475" s="342" t="str">
        <f>IF(B1475&lt;&gt;"",IF(AND(B1475='[2]IN-TC'!$S$4,OR([2]TH!N1477="1111",[2]TH!O1477="1111")),[2]TH!D1477,""),"")</f>
        <v/>
      </c>
      <c r="B1475" s="63">
        <f t="shared" si="226"/>
        <v>5</v>
      </c>
      <c r="C1475" s="881">
        <v>42521</v>
      </c>
      <c r="D1475" s="881" t="s">
        <v>585</v>
      </c>
      <c r="E1475" s="881">
        <f t="shared" si="229"/>
        <v>42521</v>
      </c>
      <c r="F1475" s="322" t="s">
        <v>1349</v>
      </c>
      <c r="G1475" s="988" t="s">
        <v>590</v>
      </c>
      <c r="H1475" s="1145"/>
      <c r="I1475" s="447"/>
      <c r="J1475" s="447"/>
      <c r="K1475" s="438"/>
      <c r="L1475" s="447"/>
      <c r="M1475" s="887">
        <v>373690</v>
      </c>
      <c r="N1475" s="888" t="s">
        <v>594</v>
      </c>
      <c r="O1475" s="888" t="s">
        <v>598</v>
      </c>
      <c r="P1475" s="1146" t="str">
        <f>IF(AND('[2]331-CT'!$E$7=[2]TH!H1477,OR(N1475="331",O1475="331")),"x","")</f>
        <v/>
      </c>
      <c r="Q1475" s="1146" t="str">
        <f>IF(AND(B1475='[2]111'!$L$11,OR($N1475=$Q$7,$O1475=$Q$7)),"x","")</f>
        <v/>
      </c>
      <c r="R1475" s="1146" t="str">
        <f>IF(AND($N1475=$Q$7,$B1475&lt;'[2]111'!$L$11),"x","")</f>
        <v/>
      </c>
      <c r="S1475" s="1146" t="str">
        <f>IF(AND($O1475=$Q$7,$B1475&lt;'[2]111'!$L$11),"x","")</f>
        <v/>
      </c>
      <c r="T1475" s="1146" t="str">
        <f>IF(ISERROR(FIND('[2]112'!$M$9,G1475,1)),"",IF((AND(FIND('[2]112'!$M$9,G1475,1)&gt;=1,B1475='[2]112'!$K$9,OR($N1475='[2]112'!$I$6,$O1475='[2]112'!$I$6))),"x",""))</f>
        <v/>
      </c>
      <c r="U1475" s="1146" t="str">
        <f>IF(ISERROR(FIND('[2]112'!$M$9,G1475,1)),"",IF((AND(LEFT(G1475,2)=LEFT('[2]112'!$M$9,2),B1475&lt;'[2]112'!$K$9,$N1475='[2]112'!$I$6)),"x",""))</f>
        <v/>
      </c>
      <c r="V1475" s="1146" t="str">
        <f>IF(ISERROR(FIND('[2]112'!$M$9,G1475,1)),"",IF((AND(RIGHT(G1475,2)=RIGHT('[2]112'!$M$9,2),B1475&lt;'[2]112'!$K$9,$O1475='[2]112'!$I$6)),"x",""))</f>
        <v/>
      </c>
      <c r="W1475" s="1146" t="str">
        <f>IF(AND('[2]341-CT'!$H$9=H1475,OR(LEFT(N1475,3)=$W$7,LEFT(O1475,3)=$W$7)),"x","")</f>
        <v/>
      </c>
      <c r="X1475" s="1146" t="str">
        <f>IF(OR([2]TH!N1477=[2]TH!$X$7,O1475=[2]TH!$X$7),"x","")</f>
        <v/>
      </c>
      <c r="Y1475" s="1146" t="str">
        <f>IF(AND(OR(N1475="131",O1475="131"),H1475='[2]131-CT'!$H$9),"x","")</f>
        <v/>
      </c>
      <c r="Z1475" s="1146"/>
      <c r="AA1475" s="1146" t="str">
        <f>IF(AND(MONTH(E1475)='[2]IN-NX'!$J$5,'[2]IN-NX'!$D$7=D1475),"x","")</f>
        <v/>
      </c>
      <c r="AB1475" s="1146" t="str">
        <f>IF(AND(OR(LEFT([2]TH!N1477,2)="15",LEFT([2]TH!O1477,2)="15"),'[2]152-CT'!$J$8=[2]TH!F1477),"x","")</f>
        <v/>
      </c>
      <c r="AC1475" s="1146" t="str">
        <f>IF(AND(OR(LEFT([2]TH!N1477,2)="15",LEFT([2]TH!O1477,2)="15"),[2]TK!$E$7=[2]TH!F1477),"x","")</f>
        <v/>
      </c>
      <c r="AD1475" s="1146" t="str">
        <f>IF(AND(N1475="1521",MONTH(C1475)='[2]BK-NL'!$M$11),"x","")</f>
        <v/>
      </c>
    </row>
    <row r="1476" spans="1:30" s="347" customFormat="1" ht="15.75" hidden="1" customHeight="1">
      <c r="A1476" s="342" t="str">
        <f>IF(B1476&lt;&gt;"",IF(AND(B1476='[2]IN-TC'!$S$4,OR([2]TH!N1478="1111",[2]TH!O1478="1111")),[2]TH!D1478,""),"")</f>
        <v/>
      </c>
      <c r="B1476" s="63">
        <f t="shared" si="226"/>
        <v>5</v>
      </c>
      <c r="C1476" s="881">
        <v>42521</v>
      </c>
      <c r="D1476" s="881" t="s">
        <v>585</v>
      </c>
      <c r="E1476" s="881">
        <f t="shared" si="229"/>
        <v>42521</v>
      </c>
      <c r="F1476" s="322" t="s">
        <v>1350</v>
      </c>
      <c r="G1476" s="278"/>
      <c r="H1476" s="322"/>
      <c r="I1476" s="446"/>
      <c r="J1476" s="446"/>
      <c r="K1476" s="437"/>
      <c r="L1476" s="446"/>
      <c r="M1476" s="887">
        <v>1083660</v>
      </c>
      <c r="N1476" s="888" t="s">
        <v>283</v>
      </c>
      <c r="O1476" s="888" t="s">
        <v>598</v>
      </c>
      <c r="P1476" s="1146" t="str">
        <f>IF(AND('[2]331-CT'!$E$7=[2]TH!H1478,OR(N1476="331",O1476="331")),"x","")</f>
        <v/>
      </c>
      <c r="Q1476" s="1146" t="str">
        <f>IF(AND(B1476='[2]111'!$L$11,OR($N1476=$Q$7,$O1476=$Q$7)),"x","")</f>
        <v/>
      </c>
      <c r="R1476" s="1146" t="str">
        <f>IF(AND($N1476=$Q$7,$B1476&lt;'[2]111'!$L$11),"x","")</f>
        <v/>
      </c>
      <c r="S1476" s="1146" t="str">
        <f>IF(AND($O1476=$Q$7,$B1476&lt;'[2]111'!$L$11),"x","")</f>
        <v/>
      </c>
      <c r="T1476" s="1146" t="str">
        <f>IF(ISERROR(FIND('[2]112'!$M$9,G1476,1)),"",IF((AND(FIND('[2]112'!$M$9,G1476,1)&gt;=1,B1476='[2]112'!$K$9,OR($N1476='[2]112'!$I$6,$O1476='[2]112'!$I$6))),"x",""))</f>
        <v/>
      </c>
      <c r="U1476" s="1146" t="str">
        <f>IF(ISERROR(FIND('[2]112'!$M$9,G1476,1)),"",IF((AND(LEFT(G1476,2)=LEFT('[2]112'!$M$9,2),B1476&lt;'[2]112'!$K$9,$N1476='[2]112'!$I$6)),"x",""))</f>
        <v/>
      </c>
      <c r="V1476" s="1146" t="str">
        <f>IF(ISERROR(FIND('[2]112'!$M$9,G1476,1)),"",IF((AND(RIGHT(G1476,2)=RIGHT('[2]112'!$M$9,2),B1476&lt;'[2]112'!$K$9,$O1476='[2]112'!$I$6)),"x",""))</f>
        <v/>
      </c>
      <c r="W1476" s="1146" t="str">
        <f>IF(AND('[2]341-CT'!$H$9=H1476,OR(LEFT(N1476,3)=$W$7,LEFT(O1476,3)=$W$7)),"x","")</f>
        <v/>
      </c>
      <c r="X1476" s="1146" t="str">
        <f>IF(OR([2]TH!N1478=[2]TH!$X$7,O1476=[2]TH!$X$7),"x","")</f>
        <v/>
      </c>
      <c r="Y1476" s="1146" t="str">
        <f>IF(AND(OR(N1476="131",O1476="131"),H1476='[2]131-CT'!$H$9),"x","")</f>
        <v/>
      </c>
      <c r="Z1476" s="1146"/>
      <c r="AA1476" s="1146" t="str">
        <f>IF(AND(MONTH(E1476)='[2]IN-NX'!$J$5,'[2]IN-NX'!$D$7=D1476),"x","")</f>
        <v/>
      </c>
      <c r="AB1476" s="1146" t="str">
        <f>IF(AND(OR(LEFT([2]TH!N1478,2)="15",LEFT([2]TH!O1478,2)="15"),'[2]152-CT'!$J$8=[2]TH!F1478),"x","")</f>
        <v/>
      </c>
      <c r="AC1476" s="1146" t="str">
        <f>IF(AND(OR(LEFT([2]TH!N1478,2)="15",LEFT([2]TH!O1478,2)="15"),[2]TK!$E$7=[2]TH!F1478),"x","")</f>
        <v/>
      </c>
      <c r="AD1476" s="1146" t="str">
        <f>IF(AND(N1476="1521",MONTH(C1476)='[2]BK-NL'!$M$11),"x","")</f>
        <v/>
      </c>
    </row>
    <row r="1477" spans="1:30" s="347" customFormat="1" ht="15.75" hidden="1" customHeight="1">
      <c r="A1477" s="342" t="str">
        <f>IF(B1477&lt;&gt;"",IF(AND(B1477='[2]IN-TC'!$S$4,OR([2]TH!N1479="1111",[2]TH!O1479="1111")),[2]TH!D1479,""),"")</f>
        <v/>
      </c>
      <c r="B1477" s="63">
        <f t="shared" si="226"/>
        <v>6</v>
      </c>
      <c r="C1477" s="881">
        <v>42551</v>
      </c>
      <c r="D1477" s="881" t="s">
        <v>585</v>
      </c>
      <c r="E1477" s="881">
        <f t="shared" si="229"/>
        <v>42551</v>
      </c>
      <c r="F1477" s="322" t="s">
        <v>1337</v>
      </c>
      <c r="G1477" s="278"/>
      <c r="H1477" s="322"/>
      <c r="I1477" s="446"/>
      <c r="J1477" s="446"/>
      <c r="K1477" s="437"/>
      <c r="L1477" s="446"/>
      <c r="M1477" s="887">
        <v>37691667</v>
      </c>
      <c r="N1477" s="888" t="s">
        <v>594</v>
      </c>
      <c r="O1477" s="888" t="s">
        <v>595</v>
      </c>
      <c r="P1477" s="1146" t="str">
        <f>IF(AND('[2]331-CT'!$E$7=[2]TH!H1479,OR(N1477="331",O1477="331")),"x","")</f>
        <v/>
      </c>
      <c r="Q1477" s="1146" t="str">
        <f>IF(AND(B1477='[2]111'!$L$11,OR($N1477=$Q$7,$O1477=$Q$7)),"x","")</f>
        <v/>
      </c>
      <c r="R1477" s="1146" t="str">
        <f>IF(AND($N1477=$Q$7,$B1477&lt;'[2]111'!$L$11),"x","")</f>
        <v/>
      </c>
      <c r="S1477" s="1146" t="str">
        <f>IF(AND($O1477=$Q$7,$B1477&lt;'[2]111'!$L$11),"x","")</f>
        <v/>
      </c>
      <c r="T1477" s="1146" t="str">
        <f>IF(ISERROR(FIND('[2]112'!$M$9,G1477,1)),"",IF((AND(FIND('[2]112'!$M$9,G1477,1)&gt;=1,B1477='[2]112'!$K$9,OR($N1477='[2]112'!$I$6,$O1477='[2]112'!$I$6))),"x",""))</f>
        <v/>
      </c>
      <c r="U1477" s="1146" t="str">
        <f>IF(ISERROR(FIND('[2]112'!$M$9,G1477,1)),"",IF((AND(LEFT(G1477,2)=LEFT('[2]112'!$M$9,2),B1477&lt;'[2]112'!$K$9,$N1477='[2]112'!$I$6)),"x",""))</f>
        <v/>
      </c>
      <c r="V1477" s="1146" t="str">
        <f>IF(ISERROR(FIND('[2]112'!$M$9,G1477,1)),"",IF((AND(RIGHT(G1477,2)=RIGHT('[2]112'!$M$9,2),B1477&lt;'[2]112'!$K$9,$O1477='[2]112'!$I$6)),"x",""))</f>
        <v/>
      </c>
      <c r="W1477" s="1146" t="str">
        <f>IF(AND('[2]341-CT'!$H$9=H1477,OR(LEFT(N1477,3)=$W$7,LEFT(O1477,3)=$W$7)),"x","")</f>
        <v/>
      </c>
      <c r="X1477" s="1146" t="str">
        <f>IF(OR([2]TH!N1479=[2]TH!$X$7,O1477=[2]TH!$X$7),"x","")</f>
        <v/>
      </c>
      <c r="Y1477" s="1146" t="str">
        <f>IF(AND(OR(N1477="131",O1477="131"),H1477='[2]131-CT'!$H$9),"x","")</f>
        <v/>
      </c>
      <c r="Z1477" s="1146"/>
      <c r="AA1477" s="1146" t="str">
        <f>IF(AND(MONTH(E1477)='[2]IN-NX'!$J$5,'[2]IN-NX'!$D$7=D1477),"x","")</f>
        <v/>
      </c>
      <c r="AB1477" s="1146" t="str">
        <f>IF(AND(OR(LEFT([2]TH!N1479,2)="15",LEFT([2]TH!O1479,2)="15"),'[2]152-CT'!$J$8=[2]TH!F1479),"x","")</f>
        <v/>
      </c>
      <c r="AC1477" s="1146" t="str">
        <f>IF(AND(OR(LEFT([2]TH!N1479,2)="15",LEFT([2]TH!O1479,2)="15"),[2]TK!$E$7=[2]TH!F1479),"x","")</f>
        <v/>
      </c>
      <c r="AD1477" s="1146" t="str">
        <f>IF(AND(N1477="1521",MONTH(C1477)='[2]BK-NL'!$M$11),"x","")</f>
        <v/>
      </c>
    </row>
    <row r="1478" spans="1:30" s="347" customFormat="1" ht="15.75" hidden="1" customHeight="1">
      <c r="A1478" s="342" t="str">
        <f>IF(B1478&lt;&gt;"",IF(AND(B1478='[2]IN-TC'!$S$4,OR([2]TH!N1480="1111",[2]TH!O1480="1111")),[2]TH!D1480,""),"")</f>
        <v/>
      </c>
      <c r="B1478" s="63">
        <f t="shared" si="226"/>
        <v>6</v>
      </c>
      <c r="C1478" s="881">
        <v>42551</v>
      </c>
      <c r="D1478" s="881" t="s">
        <v>585</v>
      </c>
      <c r="E1478" s="881">
        <f t="shared" si="229"/>
        <v>42551</v>
      </c>
      <c r="F1478" s="322" t="s">
        <v>1338</v>
      </c>
      <c r="G1478" s="278"/>
      <c r="H1478" s="322"/>
      <c r="I1478" s="446"/>
      <c r="J1478" s="446"/>
      <c r="K1478" s="437"/>
      <c r="L1478" s="446"/>
      <c r="M1478" s="887">
        <v>118338627</v>
      </c>
      <c r="N1478" s="888" t="s">
        <v>283</v>
      </c>
      <c r="O1478" s="888" t="s">
        <v>595</v>
      </c>
      <c r="P1478" s="1146" t="str">
        <f>IF(AND('[2]331-CT'!$E$7=[2]TH!H1480,OR(N1478="331",O1478="331")),"x","")</f>
        <v/>
      </c>
      <c r="Q1478" s="1146" t="str">
        <f>IF(AND(B1478='[2]111'!$L$11,OR($N1478=$Q$7,$O1478=$Q$7)),"x","")</f>
        <v/>
      </c>
      <c r="R1478" s="1146" t="str">
        <f>IF(AND($N1478=$Q$7,$B1478&lt;'[2]111'!$L$11),"x","")</f>
        <v/>
      </c>
      <c r="S1478" s="1146" t="str">
        <f>IF(AND($O1478=$Q$7,$B1478&lt;'[2]111'!$L$11),"x","")</f>
        <v/>
      </c>
      <c r="T1478" s="1146" t="str">
        <f>IF(ISERROR(FIND('[2]112'!$M$9,G1478,1)),"",IF((AND(FIND('[2]112'!$M$9,G1478,1)&gt;=1,B1478='[2]112'!$K$9,OR($N1478='[2]112'!$I$6,$O1478='[2]112'!$I$6))),"x",""))</f>
        <v/>
      </c>
      <c r="U1478" s="1146" t="str">
        <f>IF(ISERROR(FIND('[2]112'!$M$9,G1478,1)),"",IF((AND(LEFT(G1478,2)=LEFT('[2]112'!$M$9,2),B1478&lt;'[2]112'!$K$9,$N1478='[2]112'!$I$6)),"x",""))</f>
        <v/>
      </c>
      <c r="V1478" s="1146" t="str">
        <f>IF(ISERROR(FIND('[2]112'!$M$9,G1478,1)),"",IF((AND(RIGHT(G1478,2)=RIGHT('[2]112'!$M$9,2),B1478&lt;'[2]112'!$K$9,$O1478='[2]112'!$I$6)),"x",""))</f>
        <v/>
      </c>
      <c r="W1478" s="1146" t="str">
        <f>IF(AND('[2]341-CT'!$H$9=H1478,OR(LEFT(N1478,3)=$W$7,LEFT(O1478,3)=$W$7)),"x","")</f>
        <v/>
      </c>
      <c r="X1478" s="1146" t="str">
        <f>IF(OR([2]TH!N1480=[2]TH!$X$7,O1478=[2]TH!$X$7),"x","")</f>
        <v/>
      </c>
      <c r="Y1478" s="1146" t="str">
        <f>IF(AND(OR(N1478="131",O1478="131"),H1478='[2]131-CT'!$H$9),"x","")</f>
        <v/>
      </c>
      <c r="Z1478" s="1146"/>
      <c r="AA1478" s="1146" t="str">
        <f>IF(AND(MONTH(E1478)='[2]IN-NX'!$J$5,'[2]IN-NX'!$D$7=D1478),"x","")</f>
        <v/>
      </c>
      <c r="AB1478" s="1146" t="str">
        <f>IF(AND(OR(LEFT([2]TH!N1480,2)="15",LEFT([2]TH!O1480,2)="15"),'[2]152-CT'!$J$8=[2]TH!F1480),"x","")</f>
        <v/>
      </c>
      <c r="AC1478" s="1146" t="str">
        <f>IF(AND(OR(LEFT([2]TH!N1480,2)="15",LEFT([2]TH!O1480,2)="15"),[2]TK!$E$7=[2]TH!F1480),"x","")</f>
        <v/>
      </c>
      <c r="AD1478" s="1146" t="str">
        <f>IF(AND(N1478="1521",MONTH(C1478)='[2]BK-NL'!$M$11),"x","")</f>
        <v/>
      </c>
    </row>
    <row r="1479" spans="1:30" s="347" customFormat="1" ht="15.75" hidden="1" customHeight="1">
      <c r="A1479" s="342" t="str">
        <f>IF(B1479&lt;&gt;"",IF(AND(B1479='[2]IN-TC'!$S$4,OR([2]TH!N1481="1111",[2]TH!O1481="1111")),[2]TH!D1481,""),"")</f>
        <v/>
      </c>
      <c r="B1479" s="63">
        <f t="shared" si="226"/>
        <v>6</v>
      </c>
      <c r="C1479" s="881">
        <v>42551</v>
      </c>
      <c r="D1479" s="881" t="s">
        <v>585</v>
      </c>
      <c r="E1479" s="881">
        <f t="shared" si="229"/>
        <v>42551</v>
      </c>
      <c r="F1479" s="322" t="s">
        <v>1339</v>
      </c>
      <c r="G1479" s="988" t="s">
        <v>586</v>
      </c>
      <c r="H1479" s="322"/>
      <c r="I1479" s="446"/>
      <c r="J1479" s="446"/>
      <c r="K1479" s="437"/>
      <c r="L1479" s="446"/>
      <c r="M1479" s="887">
        <v>2989520</v>
      </c>
      <c r="N1479" s="888" t="s">
        <v>595</v>
      </c>
      <c r="O1479" s="888" t="s">
        <v>596</v>
      </c>
      <c r="P1479" s="1146" t="str">
        <f>IF(AND('[2]331-CT'!$E$7=[2]TH!H1481,OR(N1479="331",O1479="331")),"x","")</f>
        <v/>
      </c>
      <c r="Q1479" s="1146" t="str">
        <f>IF(AND(B1479='[2]111'!$L$11,OR($N1479=$Q$7,$O1479=$Q$7)),"x","")</f>
        <v/>
      </c>
      <c r="R1479" s="1146" t="str">
        <f>IF(AND($N1479=$Q$7,$B1479&lt;'[2]111'!$L$11),"x","")</f>
        <v/>
      </c>
      <c r="S1479" s="1146" t="str">
        <f>IF(AND($O1479=$Q$7,$B1479&lt;'[2]111'!$L$11),"x","")</f>
        <v/>
      </c>
      <c r="T1479" s="1146" t="str">
        <f>IF(ISERROR(FIND('[2]112'!$M$9,G1479,1)),"",IF((AND(FIND('[2]112'!$M$9,G1479,1)&gt;=1,B1479='[2]112'!$K$9,OR($N1479='[2]112'!$I$6,$O1479='[2]112'!$I$6))),"x",""))</f>
        <v/>
      </c>
      <c r="U1479" s="1146" t="str">
        <f>IF(ISERROR(FIND('[2]112'!$M$9,G1479,1)),"",IF((AND(LEFT(G1479,2)=LEFT('[2]112'!$M$9,2),B1479&lt;'[2]112'!$K$9,$N1479='[2]112'!$I$6)),"x",""))</f>
        <v/>
      </c>
      <c r="V1479" s="1146" t="str">
        <f>IF(ISERROR(FIND('[2]112'!$M$9,G1479,1)),"",IF((AND(RIGHT(G1479,2)=RIGHT('[2]112'!$M$9,2),B1479&lt;'[2]112'!$K$9,$O1479='[2]112'!$I$6)),"x",""))</f>
        <v/>
      </c>
      <c r="W1479" s="1146" t="str">
        <f>IF(AND('[2]341-CT'!$H$9=H1479,OR(LEFT(N1479,3)=$W$7,LEFT(O1479,3)=$W$7)),"x","")</f>
        <v/>
      </c>
      <c r="X1479" s="1146" t="str">
        <f>IF(OR([2]TH!N1481=[2]TH!$X$7,O1479=[2]TH!$X$7),"x","")</f>
        <v/>
      </c>
      <c r="Y1479" s="1146" t="str">
        <f>IF(AND(OR(N1479="131",O1479="131"),H1479='[2]131-CT'!$H$9),"x","")</f>
        <v/>
      </c>
      <c r="Z1479" s="1146"/>
      <c r="AA1479" s="1146" t="str">
        <f>IF(AND(MONTH(E1479)='[2]IN-NX'!$J$5,'[2]IN-NX'!$D$7=D1479),"x","")</f>
        <v/>
      </c>
      <c r="AB1479" s="1146" t="str">
        <f>IF(AND(OR(LEFT([2]TH!N1481,2)="15",LEFT([2]TH!O1481,2)="15"),'[2]152-CT'!$J$8=[2]TH!F1481),"x","")</f>
        <v/>
      </c>
      <c r="AC1479" s="1146" t="str">
        <f>IF(AND(OR(LEFT([2]TH!N1481,2)="15",LEFT([2]TH!O1481,2)="15"),[2]TK!$E$7=[2]TH!F1481),"x","")</f>
        <v/>
      </c>
      <c r="AD1479" s="1146" t="str">
        <f>IF(AND(N1479="1521",MONTH(C1479)='[2]BK-NL'!$M$11),"x","")</f>
        <v/>
      </c>
    </row>
    <row r="1480" spans="1:30" s="347" customFormat="1" ht="15.75" hidden="1" customHeight="1">
      <c r="A1480" s="342" t="str">
        <f>IF(B1480&lt;&gt;"",IF(AND(B1480='[2]IN-TC'!$S$4,OR([2]TH!N1482="1111",[2]TH!O1482="1111")),[2]TH!D1482,""),"")</f>
        <v/>
      </c>
      <c r="B1480" s="63">
        <f t="shared" si="226"/>
        <v>6</v>
      </c>
      <c r="C1480" s="881">
        <v>42551</v>
      </c>
      <c r="D1480" s="881" t="s">
        <v>585</v>
      </c>
      <c r="E1480" s="881">
        <f t="shared" si="229"/>
        <v>42551</v>
      </c>
      <c r="F1480" s="322" t="s">
        <v>1340</v>
      </c>
      <c r="G1480" s="278"/>
      <c r="H1480" s="322"/>
      <c r="I1480" s="446"/>
      <c r="J1480" s="446"/>
      <c r="K1480" s="437"/>
      <c r="L1480" s="446"/>
      <c r="M1480" s="887">
        <v>8669280</v>
      </c>
      <c r="N1480" s="889" t="s">
        <v>595</v>
      </c>
      <c r="O1480" s="890" t="s">
        <v>596</v>
      </c>
      <c r="P1480" s="1146" t="str">
        <f>IF(AND('[2]331-CT'!$E$7=[2]TH!H1482,OR(N1480="331",O1480="331")),"x","")</f>
        <v/>
      </c>
      <c r="Q1480" s="1146" t="str">
        <f>IF(AND(B1480='[2]111'!$L$11,OR($N1480=$Q$7,$O1480=$Q$7)),"x","")</f>
        <v/>
      </c>
      <c r="R1480" s="1146" t="str">
        <f>IF(AND($N1480=$Q$7,$B1480&lt;'[2]111'!$L$11),"x","")</f>
        <v/>
      </c>
      <c r="S1480" s="1146" t="str">
        <f>IF(AND($O1480=$Q$7,$B1480&lt;'[2]111'!$L$11),"x","")</f>
        <v/>
      </c>
      <c r="T1480" s="1146" t="str">
        <f>IF(ISERROR(FIND('[2]112'!$M$9,G1480,1)),"",IF((AND(FIND('[2]112'!$M$9,G1480,1)&gt;=1,B1480='[2]112'!$K$9,OR($N1480='[2]112'!$I$6,$O1480='[2]112'!$I$6))),"x",""))</f>
        <v/>
      </c>
      <c r="U1480" s="1146" t="str">
        <f>IF(ISERROR(FIND('[2]112'!$M$9,G1480,1)),"",IF((AND(LEFT(G1480,2)=LEFT('[2]112'!$M$9,2),B1480&lt;'[2]112'!$K$9,$N1480='[2]112'!$I$6)),"x",""))</f>
        <v/>
      </c>
      <c r="V1480" s="1146" t="str">
        <f>IF(ISERROR(FIND('[2]112'!$M$9,G1480,1)),"",IF((AND(RIGHT(G1480,2)=RIGHT('[2]112'!$M$9,2),B1480&lt;'[2]112'!$K$9,$O1480='[2]112'!$I$6)),"x",""))</f>
        <v/>
      </c>
      <c r="W1480" s="1146" t="str">
        <f>IF(AND('[2]341-CT'!$H$9=H1480,OR(LEFT(N1480,3)=$W$7,LEFT(O1480,3)=$W$7)),"x","")</f>
        <v/>
      </c>
      <c r="X1480" s="1146" t="str">
        <f>IF(OR([2]TH!N1482=[2]TH!$X$7,O1480=[2]TH!$X$7),"x","")</f>
        <v/>
      </c>
      <c r="Y1480" s="1146" t="str">
        <f>IF(AND(OR(N1480="131",O1480="131"),H1480='[2]131-CT'!$H$9),"x","")</f>
        <v/>
      </c>
      <c r="Z1480" s="1146"/>
      <c r="AA1480" s="1146" t="str">
        <f>IF(AND(MONTH(E1480)='[2]IN-NX'!$J$5,'[2]IN-NX'!$D$7=D1480),"x","")</f>
        <v/>
      </c>
      <c r="AB1480" s="1146" t="str">
        <f>IF(AND(OR(LEFT([2]TH!N1482,2)="15",LEFT([2]TH!O1482,2)="15"),'[2]152-CT'!$J$8=[2]TH!F1482),"x","")</f>
        <v/>
      </c>
      <c r="AC1480" s="1146" t="str">
        <f>IF(AND(OR(LEFT([2]TH!N1482,2)="15",LEFT([2]TH!O1482,2)="15"),[2]TK!$E$7=[2]TH!F1482),"x","")</f>
        <v/>
      </c>
      <c r="AD1480" s="1146" t="str">
        <f>IF(AND(N1480="1521",MONTH(C1480)='[2]BK-NL'!$M$11),"x","")</f>
        <v/>
      </c>
    </row>
    <row r="1481" spans="1:30" s="347" customFormat="1" ht="15.75" hidden="1" customHeight="1">
      <c r="A1481" s="342" t="str">
        <f>IF(B1481&lt;&gt;"",IF(AND(B1481='[2]IN-TC'!$S$4,OR([2]TH!N1483="1111",[2]TH!O1483="1111")),[2]TH!D1483,""),"")</f>
        <v/>
      </c>
      <c r="B1481" s="63">
        <f t="shared" si="226"/>
        <v>6</v>
      </c>
      <c r="C1481" s="881">
        <v>42551</v>
      </c>
      <c r="D1481" s="881" t="s">
        <v>585</v>
      </c>
      <c r="E1481" s="881">
        <f t="shared" si="229"/>
        <v>42551</v>
      </c>
      <c r="F1481" s="322" t="s">
        <v>1341</v>
      </c>
      <c r="G1481" s="988" t="s">
        <v>587</v>
      </c>
      <c r="H1481" s="322"/>
      <c r="I1481" s="446"/>
      <c r="J1481" s="446"/>
      <c r="K1481" s="437"/>
      <c r="L1481" s="446"/>
      <c r="M1481" s="887">
        <v>6726420</v>
      </c>
      <c r="N1481" s="888" t="s">
        <v>594</v>
      </c>
      <c r="O1481" s="888" t="s">
        <v>596</v>
      </c>
      <c r="P1481" s="1146" t="str">
        <f>IF(AND('[2]331-CT'!$E$7=[2]TH!H1483,OR(N1481="331",O1481="331")),"x","")</f>
        <v/>
      </c>
      <c r="Q1481" s="1146" t="str">
        <f>IF(AND(B1481='[2]111'!$L$11,OR($N1481=$Q$7,$O1481=$Q$7)),"x","")</f>
        <v/>
      </c>
      <c r="R1481" s="1146" t="str">
        <f>IF(AND($N1481=$Q$7,$B1481&lt;'[2]111'!$L$11),"x","")</f>
        <v/>
      </c>
      <c r="S1481" s="1146" t="str">
        <f>IF(AND($O1481=$Q$7,$B1481&lt;'[2]111'!$L$11),"x","")</f>
        <v/>
      </c>
      <c r="T1481" s="1146" t="str">
        <f>IF(ISERROR(FIND('[2]112'!$M$9,G1481,1)),"",IF((AND(FIND('[2]112'!$M$9,G1481,1)&gt;=1,B1481='[2]112'!$K$9,OR($N1481='[2]112'!$I$6,$O1481='[2]112'!$I$6))),"x",""))</f>
        <v/>
      </c>
      <c r="U1481" s="1146" t="str">
        <f>IF(ISERROR(FIND('[2]112'!$M$9,G1481,1)),"",IF((AND(LEFT(G1481,2)=LEFT('[2]112'!$M$9,2),B1481&lt;'[2]112'!$K$9,$N1481='[2]112'!$I$6)),"x",""))</f>
        <v/>
      </c>
      <c r="V1481" s="1146" t="str">
        <f>IF(ISERROR(FIND('[2]112'!$M$9,G1481,1)),"",IF((AND(RIGHT(G1481,2)=RIGHT('[2]112'!$M$9,2),B1481&lt;'[2]112'!$K$9,$O1481='[2]112'!$I$6)),"x",""))</f>
        <v/>
      </c>
      <c r="W1481" s="1146" t="str">
        <f>IF(AND('[2]341-CT'!$H$9=H1481,OR(LEFT(N1481,3)=$W$7,LEFT(O1481,3)=$W$7)),"x","")</f>
        <v/>
      </c>
      <c r="X1481" s="1146" t="str">
        <f>IF(OR([2]TH!N1483=[2]TH!$X$7,O1481=[2]TH!$X$7),"x","")</f>
        <v/>
      </c>
      <c r="Y1481" s="1146" t="str">
        <f>IF(AND(OR(N1481="131",O1481="131"),H1481='[2]131-CT'!$H$9),"x","")</f>
        <v/>
      </c>
      <c r="Z1481" s="1146"/>
      <c r="AA1481" s="1146" t="str">
        <f>IF(AND(MONTH(E1481)='[2]IN-NX'!$J$5,'[2]IN-NX'!$D$7=D1481),"x","")</f>
        <v/>
      </c>
      <c r="AB1481" s="1146" t="str">
        <f>IF(AND(OR(LEFT([2]TH!N1483,2)="15",LEFT([2]TH!O1483,2)="15"),'[2]152-CT'!$J$8=[2]TH!F1483),"x","")</f>
        <v/>
      </c>
      <c r="AC1481" s="1146" t="str">
        <f>IF(AND(OR(LEFT([2]TH!N1483,2)="15",LEFT([2]TH!O1483,2)="15"),[2]TK!$E$7=[2]TH!F1483),"x","")</f>
        <v/>
      </c>
      <c r="AD1481" s="1146" t="str">
        <f>IF(AND(N1481="1521",MONTH(C1481)='[2]BK-NL'!$M$11),"x","")</f>
        <v/>
      </c>
    </row>
    <row r="1482" spans="1:30" s="347" customFormat="1" ht="15.75" hidden="1" customHeight="1">
      <c r="A1482" s="342" t="str">
        <f>IF(B1482&lt;&gt;"",IF(AND(B1482='[2]IN-TC'!$S$4,OR([2]TH!N1484="1111",[2]TH!O1484="1111")),[2]TH!D1484,""),"")</f>
        <v/>
      </c>
      <c r="B1482" s="63">
        <f t="shared" si="226"/>
        <v>6</v>
      </c>
      <c r="C1482" s="881">
        <v>42551</v>
      </c>
      <c r="D1482" s="881" t="s">
        <v>585</v>
      </c>
      <c r="E1482" s="881">
        <f t="shared" si="229"/>
        <v>42551</v>
      </c>
      <c r="F1482" s="322" t="s">
        <v>1342</v>
      </c>
      <c r="G1482" s="278"/>
      <c r="H1482" s="322"/>
      <c r="I1482" s="446"/>
      <c r="J1482" s="446"/>
      <c r="K1482" s="437"/>
      <c r="L1482" s="446"/>
      <c r="M1482" s="887">
        <v>19505880</v>
      </c>
      <c r="N1482" s="888" t="s">
        <v>283</v>
      </c>
      <c r="O1482" s="888" t="s">
        <v>596</v>
      </c>
      <c r="P1482" s="1146" t="str">
        <f>IF(AND('[2]331-CT'!$E$7=[2]TH!H1484,OR(N1482="331",O1482="331")),"x","")</f>
        <v/>
      </c>
      <c r="Q1482" s="1146" t="str">
        <f>IF(AND(B1482='[2]111'!$L$11,OR($N1482=$Q$7,$O1482=$Q$7)),"x","")</f>
        <v/>
      </c>
      <c r="R1482" s="1146" t="str">
        <f>IF(AND($N1482=$Q$7,$B1482&lt;'[2]111'!$L$11),"x","")</f>
        <v/>
      </c>
      <c r="S1482" s="1146" t="str">
        <f>IF(AND($O1482=$Q$7,$B1482&lt;'[2]111'!$L$11),"x","")</f>
        <v/>
      </c>
      <c r="T1482" s="1146" t="str">
        <f>IF(ISERROR(FIND('[2]112'!$M$9,G1482,1)),"",IF((AND(FIND('[2]112'!$M$9,G1482,1)&gt;=1,B1482='[2]112'!$K$9,OR($N1482='[2]112'!$I$6,$O1482='[2]112'!$I$6))),"x",""))</f>
        <v/>
      </c>
      <c r="U1482" s="1146" t="str">
        <f>IF(ISERROR(FIND('[2]112'!$M$9,G1482,1)),"",IF((AND(LEFT(G1482,2)=LEFT('[2]112'!$M$9,2),B1482&lt;'[2]112'!$K$9,$N1482='[2]112'!$I$6)),"x",""))</f>
        <v/>
      </c>
      <c r="V1482" s="1146" t="str">
        <f>IF(ISERROR(FIND('[2]112'!$M$9,G1482,1)),"",IF((AND(RIGHT(G1482,2)=RIGHT('[2]112'!$M$9,2),B1482&lt;'[2]112'!$K$9,$O1482='[2]112'!$I$6)),"x",""))</f>
        <v/>
      </c>
      <c r="W1482" s="1146" t="str">
        <f>IF(AND('[2]341-CT'!$H$9=H1482,OR(LEFT(N1482,3)=$W$7,LEFT(O1482,3)=$W$7)),"x","")</f>
        <v/>
      </c>
      <c r="X1482" s="1146" t="str">
        <f>IF(OR([2]TH!N1484=[2]TH!$X$7,O1482=[2]TH!$X$7),"x","")</f>
        <v/>
      </c>
      <c r="Y1482" s="1146" t="str">
        <f>IF(AND(OR(N1482="131",O1482="131"),H1482='[2]131-CT'!$H$9),"x","")</f>
        <v/>
      </c>
      <c r="Z1482" s="1146"/>
      <c r="AA1482" s="1146" t="str">
        <f>IF(AND(MONTH(E1482)='[2]IN-NX'!$J$5,'[2]IN-NX'!$D$7=D1482),"x","")</f>
        <v/>
      </c>
      <c r="AB1482" s="1146" t="str">
        <f>IF(AND(OR(LEFT([2]TH!N1484,2)="15",LEFT([2]TH!O1484,2)="15"),'[2]152-CT'!$J$8=[2]TH!F1484),"x","")</f>
        <v/>
      </c>
      <c r="AC1482" s="1146" t="str">
        <f>IF(AND(OR(LEFT([2]TH!N1484,2)="15",LEFT([2]TH!O1484,2)="15"),[2]TK!$E$7=[2]TH!F1484),"x","")</f>
        <v/>
      </c>
      <c r="AD1482" s="1146" t="str">
        <f>IF(AND(N1482="1521",MONTH(C1482)='[2]BK-NL'!$M$11),"x","")</f>
        <v/>
      </c>
    </row>
    <row r="1483" spans="1:30" s="347" customFormat="1" ht="15.75" hidden="1" customHeight="1">
      <c r="A1483" s="342" t="str">
        <f>IF(B1483&lt;&gt;"",IF(AND(B1483='[2]IN-TC'!$S$4,OR([2]TH!N1485="1111",[2]TH!O1485="1111")),[2]TH!D1485,""),"")</f>
        <v/>
      </c>
      <c r="B1483" s="63">
        <f t="shared" si="226"/>
        <v>6</v>
      </c>
      <c r="C1483" s="881">
        <v>42551</v>
      </c>
      <c r="D1483" s="881" t="s">
        <v>585</v>
      </c>
      <c r="E1483" s="881">
        <f t="shared" si="229"/>
        <v>42551</v>
      </c>
      <c r="F1483" s="322" t="s">
        <v>1343</v>
      </c>
      <c r="G1483" s="988" t="s">
        <v>588</v>
      </c>
      <c r="H1483" s="324"/>
      <c r="I1483" s="444"/>
      <c r="J1483" s="444"/>
      <c r="K1483" s="435"/>
      <c r="L1483" s="444"/>
      <c r="M1483" s="887">
        <v>560535</v>
      </c>
      <c r="N1483" s="888" t="s">
        <v>595</v>
      </c>
      <c r="O1483" s="888" t="s">
        <v>597</v>
      </c>
      <c r="P1483" s="1146" t="str">
        <f>IF(AND('[2]331-CT'!$E$7=[2]TH!H1485,OR(N1483="331",O1483="331")),"x","")</f>
        <v/>
      </c>
      <c r="Q1483" s="1146" t="str">
        <f>IF(AND(B1483='[2]111'!$L$11,OR($N1483=$Q$7,$O1483=$Q$7)),"x","")</f>
        <v/>
      </c>
      <c r="R1483" s="1146" t="str">
        <f>IF(AND($N1483=$Q$7,$B1483&lt;'[2]111'!$L$11),"x","")</f>
        <v/>
      </c>
      <c r="S1483" s="1146" t="str">
        <f>IF(AND($O1483=$Q$7,$B1483&lt;'[2]111'!$L$11),"x","")</f>
        <v/>
      </c>
      <c r="T1483" s="1146" t="str">
        <f>IF(ISERROR(FIND('[2]112'!$M$9,G1483,1)),"",IF((AND(FIND('[2]112'!$M$9,G1483,1)&gt;=1,B1483='[2]112'!$K$9,OR($N1483='[2]112'!$I$6,$O1483='[2]112'!$I$6))),"x",""))</f>
        <v/>
      </c>
      <c r="U1483" s="1146" t="str">
        <f>IF(ISERROR(FIND('[2]112'!$M$9,G1483,1)),"",IF((AND(LEFT(G1483,2)=LEFT('[2]112'!$M$9,2),B1483&lt;'[2]112'!$K$9,$N1483='[2]112'!$I$6)),"x",""))</f>
        <v/>
      </c>
      <c r="V1483" s="1146" t="str">
        <f>IF(ISERROR(FIND('[2]112'!$M$9,G1483,1)),"",IF((AND(RIGHT(G1483,2)=RIGHT('[2]112'!$M$9,2),B1483&lt;'[2]112'!$K$9,$O1483='[2]112'!$I$6)),"x",""))</f>
        <v/>
      </c>
      <c r="W1483" s="1146" t="str">
        <f>IF(AND('[2]341-CT'!$H$9=H1483,OR(LEFT(N1483,3)=$W$7,LEFT(O1483,3)=$W$7)),"x","")</f>
        <v/>
      </c>
      <c r="X1483" s="1146" t="str">
        <f>IF(OR([2]TH!N1485=[2]TH!$X$7,O1483=[2]TH!$X$7),"x","")</f>
        <v/>
      </c>
      <c r="Y1483" s="1146" t="str">
        <f>IF(AND(OR(N1483="131",O1483="131"),H1483='[2]131-CT'!$H$9),"x","")</f>
        <v/>
      </c>
      <c r="Z1483" s="1146"/>
      <c r="AA1483" s="1146" t="str">
        <f>IF(AND(MONTH(E1483)='[2]IN-NX'!$J$5,'[2]IN-NX'!$D$7=D1483),"x","")</f>
        <v/>
      </c>
      <c r="AB1483" s="1146" t="str">
        <f>IF(AND(OR(LEFT([2]TH!N1485,2)="15",LEFT([2]TH!O1485,2)="15"),'[2]152-CT'!$J$8=[2]TH!F1485),"x","")</f>
        <v/>
      </c>
      <c r="AC1483" s="1146" t="str">
        <f>IF(AND(OR(LEFT([2]TH!N1485,2)="15",LEFT([2]TH!O1485,2)="15"),[2]TK!$E$7=[2]TH!F1485),"x","")</f>
        <v/>
      </c>
      <c r="AD1483" s="1146" t="str">
        <f>IF(AND(N1483="1521",MONTH(C1483)='[2]BK-NL'!$M$11),"x","")</f>
        <v/>
      </c>
    </row>
    <row r="1484" spans="1:30" s="347" customFormat="1" ht="15.75" hidden="1" customHeight="1">
      <c r="A1484" s="342" t="str">
        <f>IF(B1484&lt;&gt;"",IF(AND(B1484='[2]IN-TC'!$S$4,OR([2]TH!N1486="1111",[2]TH!O1486="1111")),[2]TH!D1486,""),"")</f>
        <v/>
      </c>
      <c r="B1484" s="63">
        <f t="shared" si="226"/>
        <v>6</v>
      </c>
      <c r="C1484" s="881">
        <v>42551</v>
      </c>
      <c r="D1484" s="881" t="s">
        <v>585</v>
      </c>
      <c r="E1484" s="881">
        <f>C1484</f>
        <v>42551</v>
      </c>
      <c r="F1484" s="322" t="s">
        <v>1344</v>
      </c>
      <c r="G1484" s="278"/>
      <c r="H1484" s="324"/>
      <c r="I1484" s="444"/>
      <c r="J1484" s="444"/>
      <c r="K1484" s="435"/>
      <c r="L1484" s="444"/>
      <c r="M1484" s="887">
        <v>1625490</v>
      </c>
      <c r="N1484" s="888" t="s">
        <v>595</v>
      </c>
      <c r="O1484" s="888" t="s">
        <v>597</v>
      </c>
      <c r="P1484" s="1146" t="str">
        <f>IF(AND('[2]331-CT'!$E$7=[2]TH!H1486,OR(N1484="331",O1484="331")),"x","")</f>
        <v/>
      </c>
      <c r="Q1484" s="1146" t="str">
        <f>IF(AND(B1484='[2]111'!$L$11,OR($N1484=$Q$7,$O1484=$Q$7)),"x","")</f>
        <v/>
      </c>
      <c r="R1484" s="1146" t="str">
        <f>IF(AND($N1484=$Q$7,$B1484&lt;'[2]111'!$L$11),"x","")</f>
        <v/>
      </c>
      <c r="S1484" s="1146" t="str">
        <f>IF(AND($O1484=$Q$7,$B1484&lt;'[2]111'!$L$11),"x","")</f>
        <v/>
      </c>
      <c r="T1484" s="1146" t="str">
        <f>IF(ISERROR(FIND('[2]112'!$M$9,G1484,1)),"",IF((AND(FIND('[2]112'!$M$9,G1484,1)&gt;=1,B1484='[2]112'!$K$9,OR($N1484='[2]112'!$I$6,$O1484='[2]112'!$I$6))),"x",""))</f>
        <v/>
      </c>
      <c r="U1484" s="1146" t="str">
        <f>IF(ISERROR(FIND('[2]112'!$M$9,G1484,1)),"",IF((AND(LEFT(G1484,2)=LEFT('[2]112'!$M$9,2),B1484&lt;'[2]112'!$K$9,$N1484='[2]112'!$I$6)),"x",""))</f>
        <v/>
      </c>
      <c r="V1484" s="1146" t="str">
        <f>IF(ISERROR(FIND('[2]112'!$M$9,G1484,1)),"",IF((AND(RIGHT(G1484,2)=RIGHT('[2]112'!$M$9,2),B1484&lt;'[2]112'!$K$9,$O1484='[2]112'!$I$6)),"x",""))</f>
        <v/>
      </c>
      <c r="W1484" s="1146" t="str">
        <f>IF(AND('[2]341-CT'!$H$9=H1484,OR(LEFT(N1484,3)=$W$7,LEFT(O1484,3)=$W$7)),"x","")</f>
        <v/>
      </c>
      <c r="X1484" s="1146" t="str">
        <f>IF(OR([2]TH!N1486=[2]TH!$X$7,O1484=[2]TH!$X$7),"x","")</f>
        <v/>
      </c>
      <c r="Y1484" s="1146" t="str">
        <f>IF(AND(OR(N1484="131",O1484="131"),H1484='[2]131-CT'!$H$9),"x","")</f>
        <v/>
      </c>
      <c r="Z1484" s="1146"/>
      <c r="AA1484" s="1146" t="str">
        <f>IF(AND(MONTH(E1484)='[2]IN-NX'!$J$5,'[2]IN-NX'!$D$7=D1484),"x","")</f>
        <v/>
      </c>
      <c r="AB1484" s="1146" t="str">
        <f>IF(AND(OR(LEFT([2]TH!N1486,2)="15",LEFT([2]TH!O1486,2)="15"),'[2]152-CT'!$J$8=[2]TH!F1486),"x","")</f>
        <v/>
      </c>
      <c r="AC1484" s="1146" t="str">
        <f>IF(AND(OR(LEFT([2]TH!N1486,2)="15",LEFT([2]TH!O1486,2)="15"),[2]TK!$E$7=[2]TH!F1486),"x","")</f>
        <v/>
      </c>
      <c r="AD1484" s="1146" t="str">
        <f>IF(AND(N1484="1521",MONTH(C1484)='[2]BK-NL'!$M$11),"x","")</f>
        <v/>
      </c>
    </row>
    <row r="1485" spans="1:30" s="347" customFormat="1" ht="15.75" hidden="1" customHeight="1">
      <c r="A1485" s="342" t="str">
        <f>IF(B1485&lt;&gt;"",IF(AND(B1485='[2]IN-TC'!$S$4,OR([2]TH!N1487="1111",[2]TH!O1487="1111")),[2]TH!D1487,""),"")</f>
        <v/>
      </c>
      <c r="B1485" s="63">
        <f t="shared" si="226"/>
        <v>6</v>
      </c>
      <c r="C1485" s="881">
        <v>42551</v>
      </c>
      <c r="D1485" s="881" t="s">
        <v>585</v>
      </c>
      <c r="E1485" s="881">
        <f t="shared" ref="E1485:E1490" si="230">C1485</f>
        <v>42551</v>
      </c>
      <c r="F1485" s="322" t="s">
        <v>1345</v>
      </c>
      <c r="G1485" s="988" t="s">
        <v>589</v>
      </c>
      <c r="H1485" s="322"/>
      <c r="I1485" s="446"/>
      <c r="J1485" s="446"/>
      <c r="K1485" s="437"/>
      <c r="L1485" s="446"/>
      <c r="M1485" s="887">
        <v>1121070</v>
      </c>
      <c r="N1485" s="888" t="s">
        <v>594</v>
      </c>
      <c r="O1485" s="888" t="s">
        <v>597</v>
      </c>
      <c r="P1485" s="1146" t="str">
        <f>IF(AND('[2]331-CT'!$E$7=[2]TH!H1487,OR(N1485="331",O1485="331")),"x","")</f>
        <v/>
      </c>
      <c r="Q1485" s="1146" t="str">
        <f>IF(AND(B1485='[2]111'!$L$11,OR($N1485=$Q$7,$O1485=$Q$7)),"x","")</f>
        <v/>
      </c>
      <c r="R1485" s="1146" t="str">
        <f>IF(AND($N1485=$Q$7,$B1485&lt;'[2]111'!$L$11),"x","")</f>
        <v/>
      </c>
      <c r="S1485" s="1146" t="str">
        <f>IF(AND($O1485=$Q$7,$B1485&lt;'[2]111'!$L$11),"x","")</f>
        <v/>
      </c>
      <c r="T1485" s="1146" t="str">
        <f>IF(ISERROR(FIND('[2]112'!$M$9,G1485,1)),"",IF((AND(FIND('[2]112'!$M$9,G1485,1)&gt;=1,B1485='[2]112'!$K$9,OR($N1485='[2]112'!$I$6,$O1485='[2]112'!$I$6))),"x",""))</f>
        <v/>
      </c>
      <c r="U1485" s="1146" t="str">
        <f>IF(ISERROR(FIND('[2]112'!$M$9,G1485,1)),"",IF((AND(LEFT(G1485,2)=LEFT('[2]112'!$M$9,2),B1485&lt;'[2]112'!$K$9,$N1485='[2]112'!$I$6)),"x",""))</f>
        <v/>
      </c>
      <c r="V1485" s="1146" t="str">
        <f>IF(ISERROR(FIND('[2]112'!$M$9,G1485,1)),"",IF((AND(RIGHT(G1485,2)=RIGHT('[2]112'!$M$9,2),B1485&lt;'[2]112'!$K$9,$O1485='[2]112'!$I$6)),"x",""))</f>
        <v/>
      </c>
      <c r="W1485" s="1146" t="str">
        <f>IF(AND('[2]341-CT'!$H$9=H1485,OR(LEFT(N1485,3)=$W$7,LEFT(O1485,3)=$W$7)),"x","")</f>
        <v/>
      </c>
      <c r="X1485" s="1146" t="str">
        <f>IF(OR([2]TH!N1487=[2]TH!$X$7,O1485=[2]TH!$X$7),"x","")</f>
        <v/>
      </c>
      <c r="Y1485" s="1146" t="str">
        <f>IF(AND(OR(N1485="131",O1485="131"),H1485='[2]131-CT'!$H$9),"x","")</f>
        <v/>
      </c>
      <c r="Z1485" s="1146"/>
      <c r="AA1485" s="1146" t="str">
        <f>IF(AND(MONTH(E1485)='[2]IN-NX'!$J$5,'[2]IN-NX'!$D$7=D1485),"x","")</f>
        <v/>
      </c>
      <c r="AB1485" s="1146" t="str">
        <f>IF(AND(OR(LEFT([2]TH!N1487,2)="15",LEFT([2]TH!O1487,2)="15"),'[2]152-CT'!$J$8=[2]TH!F1487),"x","")</f>
        <v/>
      </c>
      <c r="AC1485" s="1146" t="str">
        <f>IF(AND(OR(LEFT([2]TH!N1487,2)="15",LEFT([2]TH!O1487,2)="15"),[2]TK!$E$7=[2]TH!F1487),"x","")</f>
        <v/>
      </c>
      <c r="AD1485" s="1146" t="str">
        <f>IF(AND(N1485="1521",MONTH(C1485)='[2]BK-NL'!$M$11),"x","")</f>
        <v/>
      </c>
    </row>
    <row r="1486" spans="1:30" s="347" customFormat="1" ht="15.75" hidden="1" customHeight="1">
      <c r="A1486" s="342" t="str">
        <f>IF(B1486&lt;&gt;"",IF(AND(B1486='[2]IN-TC'!$S$4,OR([2]TH!N1488="1111",[2]TH!O1488="1111")),[2]TH!D1488,""),"")</f>
        <v/>
      </c>
      <c r="B1486" s="63">
        <f t="shared" si="226"/>
        <v>6</v>
      </c>
      <c r="C1486" s="881">
        <v>42551</v>
      </c>
      <c r="D1486" s="881" t="s">
        <v>585</v>
      </c>
      <c r="E1486" s="881">
        <f t="shared" si="230"/>
        <v>42551</v>
      </c>
      <c r="F1486" s="322" t="s">
        <v>1346</v>
      </c>
      <c r="G1486" s="278"/>
      <c r="H1486" s="322"/>
      <c r="I1486" s="446"/>
      <c r="J1486" s="446"/>
      <c r="K1486" s="437"/>
      <c r="L1486" s="446"/>
      <c r="M1486" s="887">
        <v>3250980</v>
      </c>
      <c r="N1486" s="888" t="s">
        <v>283</v>
      </c>
      <c r="O1486" s="888" t="s">
        <v>597</v>
      </c>
      <c r="P1486" s="1146" t="str">
        <f>IF(AND('[2]331-CT'!$E$7=[2]TH!H1488,OR(N1486="331",O1486="331")),"x","")</f>
        <v/>
      </c>
      <c r="Q1486" s="1146" t="str">
        <f>IF(AND(B1486='[2]111'!$L$11,OR($N1486=$Q$7,$O1486=$Q$7)),"x","")</f>
        <v/>
      </c>
      <c r="R1486" s="1146" t="str">
        <f>IF(AND($N1486=$Q$7,$B1486&lt;'[2]111'!$L$11),"x","")</f>
        <v/>
      </c>
      <c r="S1486" s="1146" t="str">
        <f>IF(AND($O1486=$Q$7,$B1486&lt;'[2]111'!$L$11),"x","")</f>
        <v/>
      </c>
      <c r="T1486" s="1146" t="str">
        <f>IF(ISERROR(FIND('[2]112'!$M$9,G1486,1)),"",IF((AND(FIND('[2]112'!$M$9,G1486,1)&gt;=1,B1486='[2]112'!$K$9,OR($N1486='[2]112'!$I$6,$O1486='[2]112'!$I$6))),"x",""))</f>
        <v/>
      </c>
      <c r="U1486" s="1146" t="str">
        <f>IF(ISERROR(FIND('[2]112'!$M$9,G1486,1)),"",IF((AND(LEFT(G1486,2)=LEFT('[2]112'!$M$9,2),B1486&lt;'[2]112'!$K$9,$N1486='[2]112'!$I$6)),"x",""))</f>
        <v/>
      </c>
      <c r="V1486" s="1146" t="str">
        <f>IF(ISERROR(FIND('[2]112'!$M$9,G1486,1)),"",IF((AND(RIGHT(G1486,2)=RIGHT('[2]112'!$M$9,2),B1486&lt;'[2]112'!$K$9,$O1486='[2]112'!$I$6)),"x",""))</f>
        <v/>
      </c>
      <c r="W1486" s="1146" t="str">
        <f>IF(AND('[2]341-CT'!$H$9=H1486,OR(LEFT(N1486,3)=$W$7,LEFT(O1486,3)=$W$7)),"x","")</f>
        <v/>
      </c>
      <c r="X1486" s="1146" t="str">
        <f>IF(OR([2]TH!N1488=[2]TH!$X$7,O1486=[2]TH!$X$7),"x","")</f>
        <v/>
      </c>
      <c r="Y1486" s="1146" t="str">
        <f>IF(AND(OR(N1486="131",O1486="131"),H1486='[2]131-CT'!$H$9),"x","")</f>
        <v/>
      </c>
      <c r="Z1486" s="1146"/>
      <c r="AA1486" s="1146" t="str">
        <f>IF(AND(MONTH(E1486)='[2]IN-NX'!$J$5,'[2]IN-NX'!$D$7=D1486),"x","")</f>
        <v/>
      </c>
      <c r="AB1486" s="1146" t="str">
        <f>IF(AND(OR(LEFT([2]TH!N1488,2)="15",LEFT([2]TH!O1488,2)="15"),'[2]152-CT'!$J$8=[2]TH!F1488),"x","")</f>
        <v/>
      </c>
      <c r="AC1486" s="1146" t="str">
        <f>IF(AND(OR(LEFT([2]TH!N1488,2)="15",LEFT([2]TH!O1488,2)="15"),[2]TK!$E$7=[2]TH!F1488),"x","")</f>
        <v/>
      </c>
      <c r="AD1486" s="1146" t="str">
        <f>IF(AND(N1486="1521",MONTH(C1486)='[2]BK-NL'!$M$11),"x","")</f>
        <v/>
      </c>
    </row>
    <row r="1487" spans="1:30" s="347" customFormat="1" ht="15.75" hidden="1" customHeight="1">
      <c r="A1487" s="342" t="str">
        <f>IF(B1487&lt;&gt;"",IF(AND(B1487='[2]IN-TC'!$S$4,OR([2]TH!N1489="1111",[2]TH!O1489="1111")),[2]TH!D1489,""),"")</f>
        <v/>
      </c>
      <c r="B1487" s="63">
        <f t="shared" si="226"/>
        <v>6</v>
      </c>
      <c r="C1487" s="881">
        <v>42551</v>
      </c>
      <c r="D1487" s="881" t="s">
        <v>585</v>
      </c>
      <c r="E1487" s="881">
        <f t="shared" si="230"/>
        <v>42551</v>
      </c>
      <c r="F1487" s="322" t="s">
        <v>1347</v>
      </c>
      <c r="G1487" s="988" t="s">
        <v>590</v>
      </c>
      <c r="H1487" s="322"/>
      <c r="I1487" s="446"/>
      <c r="J1487" s="446"/>
      <c r="K1487" s="437"/>
      <c r="L1487" s="446"/>
      <c r="M1487" s="887">
        <v>373690</v>
      </c>
      <c r="N1487" s="888" t="s">
        <v>595</v>
      </c>
      <c r="O1487" s="888" t="s">
        <v>598</v>
      </c>
      <c r="P1487" s="1146" t="str">
        <f>IF(AND('[2]331-CT'!$E$7=[2]TH!H1489,OR(N1487="331",O1487="331")),"x","")</f>
        <v/>
      </c>
      <c r="Q1487" s="1146" t="str">
        <f>IF(AND(B1487='[2]111'!$L$11,OR($N1487=$Q$7,$O1487=$Q$7)),"x","")</f>
        <v/>
      </c>
      <c r="R1487" s="1146" t="str">
        <f>IF(AND($N1487=$Q$7,$B1487&lt;'[2]111'!$L$11),"x","")</f>
        <v/>
      </c>
      <c r="S1487" s="1146" t="str">
        <f>IF(AND($O1487=$Q$7,$B1487&lt;'[2]111'!$L$11),"x","")</f>
        <v/>
      </c>
      <c r="T1487" s="1146" t="str">
        <f>IF(ISERROR(FIND('[2]112'!$M$9,G1487,1)),"",IF((AND(FIND('[2]112'!$M$9,G1487,1)&gt;=1,B1487='[2]112'!$K$9,OR($N1487='[2]112'!$I$6,$O1487='[2]112'!$I$6))),"x",""))</f>
        <v/>
      </c>
      <c r="U1487" s="1146" t="str">
        <f>IF(ISERROR(FIND('[2]112'!$M$9,G1487,1)),"",IF((AND(LEFT(G1487,2)=LEFT('[2]112'!$M$9,2),B1487&lt;'[2]112'!$K$9,$N1487='[2]112'!$I$6)),"x",""))</f>
        <v/>
      </c>
      <c r="V1487" s="1146" t="str">
        <f>IF(ISERROR(FIND('[2]112'!$M$9,G1487,1)),"",IF((AND(RIGHT(G1487,2)=RIGHT('[2]112'!$M$9,2),B1487&lt;'[2]112'!$K$9,$O1487='[2]112'!$I$6)),"x",""))</f>
        <v/>
      </c>
      <c r="W1487" s="1146" t="str">
        <f>IF(AND('[2]341-CT'!$H$9=H1487,OR(LEFT(N1487,3)=$W$7,LEFT(O1487,3)=$W$7)),"x","")</f>
        <v/>
      </c>
      <c r="X1487" s="1146" t="str">
        <f>IF(OR([2]TH!N1489=[2]TH!$X$7,O1487=[2]TH!$X$7),"x","")</f>
        <v/>
      </c>
      <c r="Y1487" s="1146" t="str">
        <f>IF(AND(OR(N1487="131",O1487="131"),H1487='[2]131-CT'!$H$9),"x","")</f>
        <v/>
      </c>
      <c r="Z1487" s="1146"/>
      <c r="AA1487" s="1146" t="str">
        <f>IF(AND(MONTH(E1487)='[2]IN-NX'!$J$5,'[2]IN-NX'!$D$7=D1487),"x","")</f>
        <v/>
      </c>
      <c r="AB1487" s="1146" t="str">
        <f>IF(AND(OR(LEFT([2]TH!N1489,2)="15",LEFT([2]TH!O1489,2)="15"),'[2]152-CT'!$J$8=[2]TH!F1489),"x","")</f>
        <v/>
      </c>
      <c r="AC1487" s="1146" t="str">
        <f>IF(AND(OR(LEFT([2]TH!N1489,2)="15",LEFT([2]TH!O1489,2)="15"),[2]TK!$E$7=[2]TH!F1489),"x","")</f>
        <v/>
      </c>
      <c r="AD1487" s="1146" t="str">
        <f>IF(AND(N1487="1521",MONTH(C1487)='[2]BK-NL'!$M$11),"x","")</f>
        <v/>
      </c>
    </row>
    <row r="1488" spans="1:30" s="347" customFormat="1" ht="15.75" hidden="1" customHeight="1">
      <c r="A1488" s="342" t="str">
        <f>IF(B1488&lt;&gt;"",IF(AND(B1488='[2]IN-TC'!$S$4,OR([2]TH!N1490="1111",[2]TH!O1490="1111")),[2]TH!D1490,""),"")</f>
        <v/>
      </c>
      <c r="B1488" s="63">
        <f t="shared" si="226"/>
        <v>6</v>
      </c>
      <c r="C1488" s="881">
        <v>42551</v>
      </c>
      <c r="D1488" s="881" t="s">
        <v>585</v>
      </c>
      <c r="E1488" s="881">
        <f t="shared" si="230"/>
        <v>42551</v>
      </c>
      <c r="F1488" s="322" t="s">
        <v>1348</v>
      </c>
      <c r="G1488" s="278"/>
      <c r="H1488" s="322"/>
      <c r="I1488" s="446"/>
      <c r="J1488" s="446"/>
      <c r="K1488" s="437"/>
      <c r="L1488" s="446"/>
      <c r="M1488" s="887">
        <v>1083660</v>
      </c>
      <c r="N1488" s="888" t="s">
        <v>595</v>
      </c>
      <c r="O1488" s="888" t="s">
        <v>598</v>
      </c>
      <c r="P1488" s="1146" t="str">
        <f>IF(AND('[2]331-CT'!$E$7=[2]TH!H1490,OR(N1488="331",O1488="331")),"x","")</f>
        <v/>
      </c>
      <c r="Q1488" s="1146" t="str">
        <f>IF(AND(B1488='[2]111'!$L$11,OR($N1488=$Q$7,$O1488=$Q$7)),"x","")</f>
        <v/>
      </c>
      <c r="R1488" s="1146" t="str">
        <f>IF(AND($N1488=$Q$7,$B1488&lt;'[2]111'!$L$11),"x","")</f>
        <v/>
      </c>
      <c r="S1488" s="1146" t="str">
        <f>IF(AND($O1488=$Q$7,$B1488&lt;'[2]111'!$L$11),"x","")</f>
        <v/>
      </c>
      <c r="T1488" s="1146" t="str">
        <f>IF(ISERROR(FIND('[2]112'!$M$9,G1488,1)),"",IF((AND(FIND('[2]112'!$M$9,G1488,1)&gt;=1,B1488='[2]112'!$K$9,OR($N1488='[2]112'!$I$6,$O1488='[2]112'!$I$6))),"x",""))</f>
        <v/>
      </c>
      <c r="U1488" s="1146" t="str">
        <f>IF(ISERROR(FIND('[2]112'!$M$9,G1488,1)),"",IF((AND(LEFT(G1488,2)=LEFT('[2]112'!$M$9,2),B1488&lt;'[2]112'!$K$9,$N1488='[2]112'!$I$6)),"x",""))</f>
        <v/>
      </c>
      <c r="V1488" s="1146" t="str">
        <f>IF(ISERROR(FIND('[2]112'!$M$9,G1488,1)),"",IF((AND(RIGHT(G1488,2)=RIGHT('[2]112'!$M$9,2),B1488&lt;'[2]112'!$K$9,$O1488='[2]112'!$I$6)),"x",""))</f>
        <v/>
      </c>
      <c r="W1488" s="1146" t="str">
        <f>IF(AND('[2]341-CT'!$H$9=H1488,OR(LEFT(N1488,3)=$W$7,LEFT(O1488,3)=$W$7)),"x","")</f>
        <v/>
      </c>
      <c r="X1488" s="1146" t="str">
        <f>IF(OR([2]TH!N1490=[2]TH!$X$7,O1488=[2]TH!$X$7),"x","")</f>
        <v/>
      </c>
      <c r="Y1488" s="1146" t="str">
        <f>IF(AND(OR(N1488="131",O1488="131"),H1488='[2]131-CT'!$H$9),"x","")</f>
        <v/>
      </c>
      <c r="Z1488" s="1146"/>
      <c r="AA1488" s="1146" t="str">
        <f>IF(AND(MONTH(E1488)='[2]IN-NX'!$J$5,'[2]IN-NX'!$D$7=D1488),"x","")</f>
        <v/>
      </c>
      <c r="AB1488" s="1146" t="str">
        <f>IF(AND(OR(LEFT([2]TH!N1490,2)="15",LEFT([2]TH!O1490,2)="15"),'[2]152-CT'!$J$8=[2]TH!F1490),"x","")</f>
        <v/>
      </c>
      <c r="AC1488" s="1146" t="str">
        <f>IF(AND(OR(LEFT([2]TH!N1490,2)="15",LEFT([2]TH!O1490,2)="15"),[2]TK!$E$7=[2]TH!F1490),"x","")</f>
        <v/>
      </c>
      <c r="AD1488" s="1146" t="str">
        <f>IF(AND(N1488="1521",MONTH(C1488)='[2]BK-NL'!$M$11),"x","")</f>
        <v/>
      </c>
    </row>
    <row r="1489" spans="1:30" s="347" customFormat="1" ht="15.75" hidden="1" customHeight="1">
      <c r="A1489" s="342" t="str">
        <f>IF(B1489&lt;&gt;"",IF(AND(B1489='[2]IN-TC'!$S$4,OR([2]TH!N1491="1111",[2]TH!O1491="1111")),[2]TH!D1491,""),"")</f>
        <v/>
      </c>
      <c r="B1489" s="63">
        <f t="shared" si="226"/>
        <v>6</v>
      </c>
      <c r="C1489" s="881">
        <v>42551</v>
      </c>
      <c r="D1489" s="881" t="s">
        <v>585</v>
      </c>
      <c r="E1489" s="881">
        <f t="shared" si="230"/>
        <v>42551</v>
      </c>
      <c r="F1489" s="322" t="s">
        <v>1349</v>
      </c>
      <c r="G1489" s="988" t="s">
        <v>590</v>
      </c>
      <c r="H1489" s="1145"/>
      <c r="I1489" s="447"/>
      <c r="J1489" s="447"/>
      <c r="K1489" s="438"/>
      <c r="L1489" s="447"/>
      <c r="M1489" s="887">
        <v>373690</v>
      </c>
      <c r="N1489" s="888" t="s">
        <v>594</v>
      </c>
      <c r="O1489" s="888" t="s">
        <v>598</v>
      </c>
      <c r="P1489" s="1146" t="str">
        <f>IF(AND('[2]331-CT'!$E$7=[2]TH!H1491,OR(N1489="331",O1489="331")),"x","")</f>
        <v/>
      </c>
      <c r="Q1489" s="1146" t="str">
        <f>IF(AND(B1489='[2]111'!$L$11,OR($N1489=$Q$7,$O1489=$Q$7)),"x","")</f>
        <v/>
      </c>
      <c r="R1489" s="1146" t="str">
        <f>IF(AND($N1489=$Q$7,$B1489&lt;'[2]111'!$L$11),"x","")</f>
        <v/>
      </c>
      <c r="S1489" s="1146" t="str">
        <f>IF(AND($O1489=$Q$7,$B1489&lt;'[2]111'!$L$11),"x","")</f>
        <v/>
      </c>
      <c r="T1489" s="1146" t="str">
        <f>IF(ISERROR(FIND('[2]112'!$M$9,G1489,1)),"",IF((AND(FIND('[2]112'!$M$9,G1489,1)&gt;=1,B1489='[2]112'!$K$9,OR($N1489='[2]112'!$I$6,$O1489='[2]112'!$I$6))),"x",""))</f>
        <v/>
      </c>
      <c r="U1489" s="1146" t="str">
        <f>IF(ISERROR(FIND('[2]112'!$M$9,G1489,1)),"",IF((AND(LEFT(G1489,2)=LEFT('[2]112'!$M$9,2),B1489&lt;'[2]112'!$K$9,$N1489='[2]112'!$I$6)),"x",""))</f>
        <v/>
      </c>
      <c r="V1489" s="1146" t="str">
        <f>IF(ISERROR(FIND('[2]112'!$M$9,G1489,1)),"",IF((AND(RIGHT(G1489,2)=RIGHT('[2]112'!$M$9,2),B1489&lt;'[2]112'!$K$9,$O1489='[2]112'!$I$6)),"x",""))</f>
        <v/>
      </c>
      <c r="W1489" s="1146" t="str">
        <f>IF(AND('[2]341-CT'!$H$9=H1489,OR(LEFT(N1489,3)=$W$7,LEFT(O1489,3)=$W$7)),"x","")</f>
        <v/>
      </c>
      <c r="X1489" s="1146" t="str">
        <f>IF(OR([2]TH!N1491=[2]TH!$X$7,O1489=[2]TH!$X$7),"x","")</f>
        <v/>
      </c>
      <c r="Y1489" s="1146" t="str">
        <f>IF(AND(OR(N1489="131",O1489="131"),H1489='[2]131-CT'!$H$9),"x","")</f>
        <v/>
      </c>
      <c r="Z1489" s="1146"/>
      <c r="AA1489" s="1146" t="str">
        <f>IF(AND(MONTH(E1489)='[2]IN-NX'!$J$5,'[2]IN-NX'!$D$7=D1489),"x","")</f>
        <v/>
      </c>
      <c r="AB1489" s="1146" t="str">
        <f>IF(AND(OR(LEFT([2]TH!N1491,2)="15",LEFT([2]TH!O1491,2)="15"),'[2]152-CT'!$J$8=[2]TH!F1491),"x","")</f>
        <v/>
      </c>
      <c r="AC1489" s="1146" t="str">
        <f>IF(AND(OR(LEFT([2]TH!N1491,2)="15",LEFT([2]TH!O1491,2)="15"),[2]TK!$E$7=[2]TH!F1491),"x","")</f>
        <v/>
      </c>
      <c r="AD1489" s="1146" t="str">
        <f>IF(AND(N1489="1521",MONTH(C1489)='[2]BK-NL'!$M$11),"x","")</f>
        <v/>
      </c>
    </row>
    <row r="1490" spans="1:30" s="347" customFormat="1" ht="15.75" hidden="1" customHeight="1">
      <c r="A1490" s="342" t="str">
        <f>IF(B1490&lt;&gt;"",IF(AND(B1490='[2]IN-TC'!$S$4,OR([2]TH!N1492="1111",[2]TH!O1492="1111")),[2]TH!D1492,""),"")</f>
        <v/>
      </c>
      <c r="B1490" s="63">
        <f t="shared" si="226"/>
        <v>6</v>
      </c>
      <c r="C1490" s="881">
        <v>42551</v>
      </c>
      <c r="D1490" s="881" t="s">
        <v>585</v>
      </c>
      <c r="E1490" s="881">
        <f t="shared" si="230"/>
        <v>42551</v>
      </c>
      <c r="F1490" s="322" t="s">
        <v>1350</v>
      </c>
      <c r="G1490" s="278"/>
      <c r="H1490" s="322"/>
      <c r="I1490" s="446"/>
      <c r="J1490" s="446"/>
      <c r="K1490" s="437"/>
      <c r="L1490" s="446"/>
      <c r="M1490" s="887">
        <v>1083660</v>
      </c>
      <c r="N1490" s="888" t="s">
        <v>283</v>
      </c>
      <c r="O1490" s="888" t="s">
        <v>598</v>
      </c>
      <c r="P1490" s="1146" t="str">
        <f>IF(AND('[2]331-CT'!$E$7=[2]TH!H1492,OR(N1490="331",O1490="331")),"x","")</f>
        <v/>
      </c>
      <c r="Q1490" s="1146" t="str">
        <f>IF(AND(B1490='[2]111'!$L$11,OR($N1490=$Q$7,$O1490=$Q$7)),"x","")</f>
        <v/>
      </c>
      <c r="R1490" s="1146" t="str">
        <f>IF(AND($N1490=$Q$7,$B1490&lt;'[2]111'!$L$11),"x","")</f>
        <v/>
      </c>
      <c r="S1490" s="1146" t="str">
        <f>IF(AND($O1490=$Q$7,$B1490&lt;'[2]111'!$L$11),"x","")</f>
        <v/>
      </c>
      <c r="T1490" s="1146" t="str">
        <f>IF(ISERROR(FIND('[2]112'!$M$9,G1490,1)),"",IF((AND(FIND('[2]112'!$M$9,G1490,1)&gt;=1,B1490='[2]112'!$K$9,OR($N1490='[2]112'!$I$6,$O1490='[2]112'!$I$6))),"x",""))</f>
        <v/>
      </c>
      <c r="U1490" s="1146" t="str">
        <f>IF(ISERROR(FIND('[2]112'!$M$9,G1490,1)),"",IF((AND(LEFT(G1490,2)=LEFT('[2]112'!$M$9,2),B1490&lt;'[2]112'!$K$9,$N1490='[2]112'!$I$6)),"x",""))</f>
        <v/>
      </c>
      <c r="V1490" s="1146" t="str">
        <f>IF(ISERROR(FIND('[2]112'!$M$9,G1490,1)),"",IF((AND(RIGHT(G1490,2)=RIGHT('[2]112'!$M$9,2),B1490&lt;'[2]112'!$K$9,$O1490='[2]112'!$I$6)),"x",""))</f>
        <v/>
      </c>
      <c r="W1490" s="1146" t="str">
        <f>IF(AND('[2]341-CT'!$H$9=H1490,OR(LEFT(N1490,3)=$W$7,LEFT(O1490,3)=$W$7)),"x","")</f>
        <v/>
      </c>
      <c r="X1490" s="1146" t="str">
        <f>IF(OR([2]TH!N1492=[2]TH!$X$7,O1490=[2]TH!$X$7),"x","")</f>
        <v/>
      </c>
      <c r="Y1490" s="1146" t="str">
        <f>IF(AND(OR(N1490="131",O1490="131"),H1490='[2]131-CT'!$H$9),"x","")</f>
        <v/>
      </c>
      <c r="Z1490" s="1146"/>
      <c r="AA1490" s="1146" t="str">
        <f>IF(AND(MONTH(E1490)='[2]IN-NX'!$J$5,'[2]IN-NX'!$D$7=D1490),"x","")</f>
        <v/>
      </c>
      <c r="AB1490" s="1146" t="str">
        <f>IF(AND(OR(LEFT([2]TH!N1492,2)="15",LEFT([2]TH!O1492,2)="15"),'[2]152-CT'!$J$8=[2]TH!F1492),"x","")</f>
        <v/>
      </c>
      <c r="AC1490" s="1146" t="str">
        <f>IF(AND(OR(LEFT([2]TH!N1492,2)="15",LEFT([2]TH!O1492,2)="15"),[2]TK!$E$7=[2]TH!F1492),"x","")</f>
        <v/>
      </c>
      <c r="AD1490" s="1146" t="str">
        <f>IF(AND(N1490="1521",MONTH(C1490)='[2]BK-NL'!$M$11),"x","")</f>
        <v/>
      </c>
    </row>
    <row r="1491" spans="1:30" s="1225" customFormat="1" ht="15.75" hidden="1" customHeight="1">
      <c r="A1491" s="1162" t="str">
        <f>IF(B1491&lt;&gt;"",IF(AND(B1491='[2]IN-TC'!$S$4,OR([2]TH!N1493="1111",[2]TH!O1493="1111")),[2]TH!D1493,""),"")</f>
        <v/>
      </c>
      <c r="B1491" s="1163">
        <f t="shared" ref="B1491" si="231">IF(C1491&lt;&gt;"",MONTH(C1491),"")</f>
        <v>6</v>
      </c>
      <c r="C1491" s="1227">
        <v>42551</v>
      </c>
      <c r="D1491" s="1227" t="s">
        <v>585</v>
      </c>
      <c r="E1491" s="1227">
        <f t="shared" ref="E1491" si="232">C1491</f>
        <v>42551</v>
      </c>
      <c r="F1491" s="519" t="s">
        <v>444</v>
      </c>
      <c r="G1491" s="1228"/>
      <c r="H1491" s="1166"/>
      <c r="I1491" s="444">
        <v>26400</v>
      </c>
      <c r="J1491" s="444">
        <v>176769.70705600001</v>
      </c>
      <c r="K1491" s="443"/>
      <c r="L1491" s="452"/>
      <c r="M1491" s="98">
        <v>4485005499</v>
      </c>
      <c r="N1491" s="1230" t="s">
        <v>283</v>
      </c>
      <c r="O1491" s="1230" t="s">
        <v>285</v>
      </c>
      <c r="P1491" s="332" t="str">
        <f>IF(AND('[2]331-CT'!$E$7=[2]TH!H1493,OR(N1491="331",O1491="331")),"x","")</f>
        <v/>
      </c>
      <c r="Q1491" s="332" t="str">
        <f>IF(AND(B1491='[2]111'!$L$11,OR($N1491=$Q$7,$O1491=$Q$7)),"x","")</f>
        <v/>
      </c>
      <c r="R1491" s="332" t="str">
        <f>IF(AND($N1491=$Q$7,$B1491&lt;'[2]111'!$L$11),"x","")</f>
        <v/>
      </c>
      <c r="S1491" s="332" t="str">
        <f>IF(AND($O1491=$Q$7,$B1491&lt;'[2]111'!$L$11),"x","")</f>
        <v/>
      </c>
      <c r="T1491" s="332" t="str">
        <f>IF(ISERROR(FIND('[2]112'!$M$9,G1491,1)),"",IF((AND(FIND('[2]112'!$M$9,G1491,1)&gt;=1,B1491='[2]112'!$K$9,OR($N1491='[2]112'!$I$6,$O1491='[2]112'!$I$6))),"x",""))</f>
        <v/>
      </c>
      <c r="U1491" s="332" t="str">
        <f>IF(ISERROR(FIND('[2]112'!$M$9,G1491,1)),"",IF((AND(LEFT(G1491,2)=LEFT('[2]112'!$M$9,2),B1491&lt;'[2]112'!$K$9,$N1491='[2]112'!$I$6)),"x",""))</f>
        <v/>
      </c>
      <c r="V1491" s="332" t="str">
        <f>IF(ISERROR(FIND('[2]112'!$M$9,G1491,1)),"",IF((AND(RIGHT(G1491,2)=RIGHT('[2]112'!$M$9,2),B1491&lt;'[2]112'!$K$9,$O1491='[2]112'!$I$6)),"x",""))</f>
        <v/>
      </c>
      <c r="W1491" s="332" t="str">
        <f>IF(AND('[2]341-CT'!$H$9=H1491,OR(LEFT(N1491,3)=$W$7,LEFT(O1491,3)=$W$7)),"x","")</f>
        <v/>
      </c>
      <c r="X1491" s="332" t="str">
        <f>IF(OR([2]TH!N1493=[2]TH!$X$7,O1491=[2]TH!$X$7),"x","")</f>
        <v/>
      </c>
      <c r="Y1491" s="332" t="str">
        <f>IF(AND(OR(N1491="131",O1491="131"),H1491='[2]131-CT'!$H$9),"x","")</f>
        <v/>
      </c>
      <c r="Z1491" s="332"/>
      <c r="AA1491" s="332" t="str">
        <f>IF(AND(MONTH(E1491)='[2]IN-NX'!$J$5,'[2]IN-NX'!$D$7=D1491),"x","")</f>
        <v/>
      </c>
      <c r="AB1491" s="332" t="str">
        <f>IF(AND(OR(LEFT([2]TH!N1493,2)="15",LEFT([2]TH!O1493,2)="15"),'[2]152-CT'!$J$8=[2]TH!F1493),"x","")</f>
        <v/>
      </c>
      <c r="AC1491" s="332" t="str">
        <f>IF(AND(OR(LEFT([2]TH!N1493,2)="15",LEFT([2]TH!O1493,2)="15"),[2]TK!$E$7=[2]TH!F1493),"x","")</f>
        <v/>
      </c>
      <c r="AD1491" s="332" t="str">
        <f>IF(AND(N1491="1521",MONTH(C1491)='[2]BK-NL'!$M$11),"x","")</f>
        <v/>
      </c>
    </row>
    <row r="1492" spans="1:30" s="1225" customFormat="1" ht="15.75" hidden="1" customHeight="1">
      <c r="A1492" s="1162" t="str">
        <f>IF(B1492&lt;&gt;"",IF(AND(B1492='[2]IN-TC'!$S$4,OR([2]TH!N1494="1111",[2]TH!O1494="1111")),[2]TH!D1494,""),"")</f>
        <v/>
      </c>
      <c r="B1492" s="1163">
        <f t="shared" ref="B1492" si="233">IF(C1492&lt;&gt;"",MONTH(C1492),"")</f>
        <v>6</v>
      </c>
      <c r="C1492" s="1227">
        <v>42551</v>
      </c>
      <c r="D1492" s="1227" t="s">
        <v>585</v>
      </c>
      <c r="E1492" s="1227">
        <f t="shared" ref="E1492" si="234">C1492</f>
        <v>42551</v>
      </c>
      <c r="F1492" s="519"/>
      <c r="G1492" s="1228"/>
      <c r="H1492" s="1166"/>
      <c r="I1492" s="444"/>
      <c r="J1492" s="444"/>
      <c r="K1492" s="443"/>
      <c r="L1492" s="452"/>
      <c r="M1492" s="98"/>
      <c r="N1492" s="1230" t="s">
        <v>283</v>
      </c>
      <c r="O1492" s="1230" t="s">
        <v>285</v>
      </c>
      <c r="P1492" s="332" t="str">
        <f>IF(AND('[2]331-CT'!$E$7=[2]TH!H1494,OR(N1492="331",O1492="331")),"x","")</f>
        <v/>
      </c>
      <c r="Q1492" s="332" t="str">
        <f>IF(AND(B1492='[2]111'!$L$11,OR($N1492=$Q$7,$O1492=$Q$7)),"x","")</f>
        <v/>
      </c>
      <c r="R1492" s="332" t="str">
        <f>IF(AND($N1492=$Q$7,$B1492&lt;'[2]111'!$L$11),"x","")</f>
        <v/>
      </c>
      <c r="S1492" s="332" t="str">
        <f>IF(AND($O1492=$Q$7,$B1492&lt;'[2]111'!$L$11),"x","")</f>
        <v/>
      </c>
      <c r="T1492" s="332" t="str">
        <f>IF(ISERROR(FIND('[2]112'!$M$9,G1492,1)),"",IF((AND(FIND('[2]112'!$M$9,G1492,1)&gt;=1,B1492='[2]112'!$K$9,OR($N1492='[2]112'!$I$6,$O1492='[2]112'!$I$6))),"x",""))</f>
        <v/>
      </c>
      <c r="U1492" s="332" t="str">
        <f>IF(ISERROR(FIND('[2]112'!$M$9,G1492,1)),"",IF((AND(LEFT(G1492,2)=LEFT('[2]112'!$M$9,2),B1492&lt;'[2]112'!$K$9,$N1492='[2]112'!$I$6)),"x",""))</f>
        <v/>
      </c>
      <c r="V1492" s="332" t="str">
        <f>IF(ISERROR(FIND('[2]112'!$M$9,G1492,1)),"",IF((AND(RIGHT(G1492,2)=RIGHT('[2]112'!$M$9,2),B1492&lt;'[2]112'!$K$9,$O1492='[2]112'!$I$6)),"x",""))</f>
        <v/>
      </c>
      <c r="W1492" s="332" t="str">
        <f>IF(AND('[2]341-CT'!$H$9=H1492,OR(LEFT(N1492,3)=$W$7,LEFT(O1492,3)=$W$7)),"x","")</f>
        <v/>
      </c>
      <c r="X1492" s="332" t="str">
        <f>IF(OR([2]TH!N1494=[2]TH!$X$7,O1492=[2]TH!$X$7),"x","")</f>
        <v/>
      </c>
      <c r="Y1492" s="332" t="str">
        <f>IF(AND(OR(N1492="131",O1492="131"),H1492='[2]131-CT'!$H$9),"x","")</f>
        <v/>
      </c>
      <c r="Z1492" s="332"/>
      <c r="AA1492" s="332" t="str">
        <f>IF(AND(MONTH(E1492)='[2]IN-NX'!$J$5,'[2]IN-NX'!$D$7=D1492),"x","")</f>
        <v/>
      </c>
      <c r="AB1492" s="332" t="str">
        <f>IF(AND(OR(LEFT([2]TH!N1494,2)="15",LEFT([2]TH!O1494,2)="15"),'[2]152-CT'!$J$8=[2]TH!F1494),"x","")</f>
        <v/>
      </c>
      <c r="AC1492" s="332" t="str">
        <f>IF(AND(OR(LEFT([2]TH!N1494,2)="15",LEFT([2]TH!O1494,2)="15"),[2]TK!$E$7=[2]TH!F1494),"x","")</f>
        <v/>
      </c>
      <c r="AD1492" s="332" t="str">
        <f>IF(AND(N1492="1521",MONTH(C1492)='[2]BK-NL'!$M$11),"x","")</f>
        <v/>
      </c>
    </row>
    <row r="1493" spans="1:30" s="1225" customFormat="1" ht="15.75" hidden="1" customHeight="1">
      <c r="A1493" s="1162" t="str">
        <f>IF(B1493&lt;&gt;"",IF(AND(B1493='[2]IN-TC'!$S$4,OR([2]TH!N1495="1111",[2]TH!O1495="1111")),[2]TH!D1495,""),"")</f>
        <v/>
      </c>
      <c r="B1493" s="1163">
        <f t="shared" ref="B1493" si="235">IF(C1493&lt;&gt;"",MONTH(C1493),"")</f>
        <v>6</v>
      </c>
      <c r="C1493" s="1227">
        <v>42551</v>
      </c>
      <c r="D1493" s="1227" t="s">
        <v>585</v>
      </c>
      <c r="E1493" s="1227">
        <f t="shared" ref="E1493" si="236">C1493</f>
        <v>42551</v>
      </c>
      <c r="F1493" s="1166" t="s">
        <v>1740</v>
      </c>
      <c r="G1493" s="1228"/>
      <c r="H1493" s="1166"/>
      <c r="I1493" s="452"/>
      <c r="J1493" s="452"/>
      <c r="K1493" s="443"/>
      <c r="L1493" s="452"/>
      <c r="M1493" s="1229">
        <v>279663749</v>
      </c>
      <c r="N1493" s="1230" t="s">
        <v>595</v>
      </c>
      <c r="O1493" s="1230" t="s">
        <v>63</v>
      </c>
      <c r="P1493" s="332" t="str">
        <f>IF(AND('[2]331-CT'!$E$7=[2]TH!H1495,OR(N1493="331",O1493="331")),"x","")</f>
        <v/>
      </c>
      <c r="Q1493" s="332" t="str">
        <f>IF(AND(B1493='[2]111'!$L$11,OR($N1493=$Q$7,$O1493=$Q$7)),"x","")</f>
        <v/>
      </c>
      <c r="R1493" s="332" t="str">
        <f>IF(AND($N1493=$Q$7,$B1493&lt;'[2]111'!$L$11),"x","")</f>
        <v/>
      </c>
      <c r="S1493" s="332" t="str">
        <f>IF(AND($O1493=$Q$7,$B1493&lt;'[2]111'!$L$11),"x","")</f>
        <v/>
      </c>
      <c r="T1493" s="332" t="str">
        <f>IF(ISERROR(FIND('[2]112'!$M$9,G1493,1)),"",IF((AND(FIND('[2]112'!$M$9,G1493,1)&gt;=1,B1493='[2]112'!$K$9,OR($N1493='[2]112'!$I$6,$O1493='[2]112'!$I$6))),"x",""))</f>
        <v/>
      </c>
      <c r="U1493" s="332" t="str">
        <f>IF(ISERROR(FIND('[2]112'!$M$9,G1493,1)),"",IF((AND(LEFT(G1493,2)=LEFT('[2]112'!$M$9,2),B1493&lt;'[2]112'!$K$9,$N1493='[2]112'!$I$6)),"x",""))</f>
        <v/>
      </c>
      <c r="V1493" s="332" t="str">
        <f>IF(ISERROR(FIND('[2]112'!$M$9,G1493,1)),"",IF((AND(RIGHT(G1493,2)=RIGHT('[2]112'!$M$9,2),B1493&lt;'[2]112'!$K$9,$O1493='[2]112'!$I$6)),"x",""))</f>
        <v/>
      </c>
      <c r="W1493" s="332" t="str">
        <f>IF(AND('[2]341-CT'!$H$9=H1493,OR(LEFT(N1493,3)=$W$7,LEFT(O1493,3)=$W$7)),"x","")</f>
        <v/>
      </c>
      <c r="X1493" s="332" t="str">
        <f>IF(OR([2]TH!N1495=[2]TH!$X$7,O1493=[2]TH!$X$7),"x","")</f>
        <v/>
      </c>
      <c r="Y1493" s="332" t="str">
        <f>IF(AND(OR(N1493="131",O1493="131"),H1493='[2]131-CT'!$H$9),"x","")</f>
        <v/>
      </c>
      <c r="Z1493" s="332"/>
      <c r="AA1493" s="332" t="str">
        <f>IF(AND(MONTH(E1493)='[2]IN-NX'!$J$5,'[2]IN-NX'!$D$7=D1493),"x","")</f>
        <v/>
      </c>
      <c r="AB1493" s="332" t="str">
        <f>IF(AND(OR(LEFT([2]TH!N1495,2)="15",LEFT([2]TH!O1495,2)="15"),'[2]152-CT'!$J$8=[2]TH!F1495),"x","")</f>
        <v/>
      </c>
      <c r="AC1493" s="332" t="str">
        <f>IF(AND(OR(LEFT([2]TH!N1495,2)="15",LEFT([2]TH!O1495,2)="15"),[2]TK!$E$7=[2]TH!F1495),"x","")</f>
        <v/>
      </c>
      <c r="AD1493" s="332" t="str">
        <f>IF(AND(N1493="1521",MONTH(C1493)='[2]BK-NL'!$M$11),"x","")</f>
        <v/>
      </c>
    </row>
    <row r="1494" spans="1:30" s="1225" customFormat="1" ht="15.75" hidden="1" customHeight="1">
      <c r="A1494" s="1162" t="str">
        <f>IF(B1494&lt;&gt;"",IF(AND(B1494='[2]IN-TC'!$S$4,OR([2]TH!N1496="1111",[2]TH!O1496="1111")),[2]TH!D1496,""),"")</f>
        <v/>
      </c>
      <c r="B1494" s="1163">
        <f t="shared" ref="B1494:B1504" si="237">IF(C1494&lt;&gt;"",MONTH(C1494),"")</f>
        <v>6</v>
      </c>
      <c r="C1494" s="1227">
        <v>42551</v>
      </c>
      <c r="D1494" s="1227" t="s">
        <v>585</v>
      </c>
      <c r="E1494" s="1227">
        <f t="shared" ref="E1494" si="238">C1494</f>
        <v>42551</v>
      </c>
      <c r="F1494" s="1166" t="s">
        <v>1462</v>
      </c>
      <c r="G1494" s="1228"/>
      <c r="H1494" s="1166"/>
      <c r="I1494" s="452"/>
      <c r="J1494" s="452"/>
      <c r="K1494" s="443"/>
      <c r="L1494" s="452"/>
      <c r="M1494" s="1229">
        <v>5000000000</v>
      </c>
      <c r="N1494" s="1230" t="s">
        <v>72</v>
      </c>
      <c r="O1494" s="1230" t="s">
        <v>63</v>
      </c>
      <c r="P1494" s="332" t="str">
        <f>IF(AND('[2]331-CT'!$E$7=[2]TH!H1496,OR(N1494="331",O1494="331")),"x","")</f>
        <v/>
      </c>
      <c r="Q1494" s="332" t="str">
        <f>IF(AND(B1494='[2]111'!$L$11,OR($N1494=$Q$7,$O1494=$Q$7)),"x","")</f>
        <v/>
      </c>
      <c r="R1494" s="332" t="str">
        <f>IF(AND($N1494=$Q$7,$B1494&lt;'[2]111'!$L$11),"x","")</f>
        <v/>
      </c>
      <c r="S1494" s="332" t="str">
        <f>IF(AND($O1494=$Q$7,$B1494&lt;'[2]111'!$L$11),"x","")</f>
        <v/>
      </c>
      <c r="T1494" s="332" t="str">
        <f>IF(ISERROR(FIND('[2]112'!$M$9,G1494,1)),"",IF((AND(FIND('[2]112'!$M$9,G1494,1)&gt;=1,B1494='[2]112'!$K$9,OR($N1494='[2]112'!$I$6,$O1494='[2]112'!$I$6))),"x",""))</f>
        <v/>
      </c>
      <c r="U1494" s="332" t="str">
        <f>IF(ISERROR(FIND('[2]112'!$M$9,G1494,1)),"",IF((AND(LEFT(G1494,2)=LEFT('[2]112'!$M$9,2),B1494&lt;'[2]112'!$K$9,$N1494='[2]112'!$I$6)),"x",""))</f>
        <v/>
      </c>
      <c r="V1494" s="332" t="str">
        <f>IF(ISERROR(FIND('[2]112'!$M$9,G1494,1)),"",IF((AND(RIGHT(G1494,2)=RIGHT('[2]112'!$M$9,2),B1494&lt;'[2]112'!$K$9,$O1494='[2]112'!$I$6)),"x",""))</f>
        <v/>
      </c>
      <c r="W1494" s="332" t="str">
        <f>IF(AND('[2]341-CT'!$H$9=H1494,OR(LEFT(N1494,3)=$W$7,LEFT(O1494,3)=$W$7)),"x","")</f>
        <v/>
      </c>
      <c r="X1494" s="332" t="str">
        <f>IF(OR([2]TH!N1496=[2]TH!$X$7,O1494=[2]TH!$X$7),"x","")</f>
        <v/>
      </c>
      <c r="Y1494" s="332" t="str">
        <f>IF(AND(OR(N1494="131",O1494="131"),H1494='[2]131-CT'!$H$9),"x","")</f>
        <v/>
      </c>
      <c r="Z1494" s="332"/>
      <c r="AA1494" s="332" t="str">
        <f>IF(AND(MONTH(E1494)='[2]IN-NX'!$J$5,'[2]IN-NX'!$D$7=D1494),"x","")</f>
        <v/>
      </c>
      <c r="AB1494" s="332" t="str">
        <f>IF(AND(OR(LEFT([2]TH!N1496,2)="15",LEFT([2]TH!O1496,2)="15"),'[2]152-CT'!$J$8=[2]TH!F1496),"x","")</f>
        <v/>
      </c>
      <c r="AC1494" s="332" t="str">
        <f>IF(AND(OR(LEFT([2]TH!N1496,2)="15",LEFT([2]TH!O1496,2)="15"),[2]TK!$E$7=[2]TH!F1496),"x","")</f>
        <v/>
      </c>
      <c r="AD1494" s="332" t="str">
        <f>IF(AND(N1494="1521",MONTH(C1494)='[2]BK-NL'!$M$11),"x","")</f>
        <v/>
      </c>
    </row>
    <row r="1495" spans="1:30">
      <c r="B1495" s="1163">
        <f t="shared" si="237"/>
        <v>6</v>
      </c>
      <c r="C1495" s="1227">
        <v>42551</v>
      </c>
      <c r="D1495" s="1227" t="s">
        <v>1738</v>
      </c>
      <c r="E1495" s="1227">
        <f t="shared" ref="E1495:E1504" si="239">C1495</f>
        <v>42551</v>
      </c>
      <c r="F1495" s="1166" t="s">
        <v>1739</v>
      </c>
      <c r="G1495" s="1228"/>
      <c r="H1495" s="975" t="s">
        <v>429</v>
      </c>
      <c r="M1495" s="1229">
        <v>343200000</v>
      </c>
      <c r="N1495" s="1231" t="s">
        <v>8</v>
      </c>
      <c r="O1495" s="1231" t="s">
        <v>63</v>
      </c>
    </row>
    <row r="1496" spans="1:30">
      <c r="B1496" s="1163">
        <f t="shared" si="237"/>
        <v>6</v>
      </c>
      <c r="C1496" s="1227">
        <v>42551</v>
      </c>
      <c r="D1496" s="1227" t="s">
        <v>1738</v>
      </c>
      <c r="E1496" s="1227">
        <f t="shared" si="239"/>
        <v>42551</v>
      </c>
      <c r="F1496" s="1166" t="s">
        <v>1739</v>
      </c>
      <c r="G1496" s="1228"/>
      <c r="H1496" s="975" t="s">
        <v>432</v>
      </c>
      <c r="M1496" s="1229">
        <v>658752000</v>
      </c>
      <c r="N1496" s="1231" t="s">
        <v>8</v>
      </c>
      <c r="O1496" s="1231" t="s">
        <v>63</v>
      </c>
    </row>
    <row r="1497" spans="1:30">
      <c r="B1497" s="1163">
        <f t="shared" si="237"/>
        <v>6</v>
      </c>
      <c r="C1497" s="1227">
        <v>42551</v>
      </c>
      <c r="D1497" s="1227" t="s">
        <v>1738</v>
      </c>
      <c r="E1497" s="1227">
        <f t="shared" si="239"/>
        <v>42551</v>
      </c>
      <c r="F1497" s="1166" t="s">
        <v>1739</v>
      </c>
      <c r="G1497" s="1228"/>
      <c r="H1497" s="975" t="s">
        <v>434</v>
      </c>
      <c r="M1497" s="1229">
        <v>341760000</v>
      </c>
      <c r="N1497" s="1231" t="s">
        <v>8</v>
      </c>
      <c r="O1497" s="1231" t="s">
        <v>63</v>
      </c>
    </row>
    <row r="1498" spans="1:30">
      <c r="B1498" s="1163">
        <f t="shared" si="237"/>
        <v>6</v>
      </c>
      <c r="C1498" s="1227">
        <v>42551</v>
      </c>
      <c r="D1498" s="1227" t="s">
        <v>1738</v>
      </c>
      <c r="E1498" s="1227">
        <f t="shared" si="239"/>
        <v>42551</v>
      </c>
      <c r="F1498" s="1166" t="s">
        <v>1739</v>
      </c>
      <c r="G1498" s="1228"/>
      <c r="H1498" s="975" t="s">
        <v>436</v>
      </c>
      <c r="M1498" s="1229">
        <v>358080000</v>
      </c>
      <c r="N1498" s="1231" t="s">
        <v>8</v>
      </c>
      <c r="O1498" s="1231" t="s">
        <v>63</v>
      </c>
    </row>
    <row r="1499" spans="1:30">
      <c r="B1499" s="1163">
        <f t="shared" si="237"/>
        <v>6</v>
      </c>
      <c r="C1499" s="1227">
        <v>42551</v>
      </c>
      <c r="D1499" s="1227" t="s">
        <v>1738</v>
      </c>
      <c r="E1499" s="1227">
        <f t="shared" si="239"/>
        <v>42551</v>
      </c>
      <c r="F1499" s="1166" t="s">
        <v>1739</v>
      </c>
      <c r="G1499" s="1228"/>
      <c r="H1499" s="975" t="s">
        <v>438</v>
      </c>
      <c r="M1499" s="1229">
        <v>373440000</v>
      </c>
      <c r="N1499" s="1231" t="s">
        <v>8</v>
      </c>
      <c r="O1499" s="1231" t="s">
        <v>63</v>
      </c>
    </row>
    <row r="1500" spans="1:30">
      <c r="B1500" s="1163">
        <f t="shared" si="237"/>
        <v>6</v>
      </c>
      <c r="C1500" s="1227">
        <v>42551</v>
      </c>
      <c r="D1500" s="1227" t="s">
        <v>1738</v>
      </c>
      <c r="E1500" s="1227">
        <f t="shared" si="239"/>
        <v>42551</v>
      </c>
      <c r="F1500" s="1166" t="s">
        <v>1739</v>
      </c>
      <c r="G1500" s="1228"/>
      <c r="H1500" s="975" t="s">
        <v>365</v>
      </c>
      <c r="M1500" s="1229">
        <v>426721000</v>
      </c>
      <c r="N1500" s="1231" t="s">
        <v>8</v>
      </c>
      <c r="O1500" s="1231" t="s">
        <v>63</v>
      </c>
    </row>
    <row r="1501" spans="1:30">
      <c r="B1501" s="1163">
        <f t="shared" si="237"/>
        <v>6</v>
      </c>
      <c r="C1501" s="1227">
        <v>42551</v>
      </c>
      <c r="D1501" s="1227" t="s">
        <v>1738</v>
      </c>
      <c r="E1501" s="1227">
        <f t="shared" si="239"/>
        <v>42551</v>
      </c>
      <c r="F1501" s="1166" t="s">
        <v>1739</v>
      </c>
      <c r="G1501" s="1228"/>
      <c r="H1501" s="975" t="s">
        <v>347</v>
      </c>
      <c r="M1501" s="1229">
        <v>312465000</v>
      </c>
      <c r="N1501" s="1231" t="s">
        <v>8</v>
      </c>
      <c r="O1501" s="1231" t="s">
        <v>63</v>
      </c>
    </row>
    <row r="1502" spans="1:30">
      <c r="B1502" s="1163">
        <f t="shared" si="237"/>
        <v>6</v>
      </c>
      <c r="C1502" s="1227">
        <v>42551</v>
      </c>
      <c r="D1502" s="1227" t="s">
        <v>1738</v>
      </c>
      <c r="E1502" s="1227">
        <f t="shared" si="239"/>
        <v>42551</v>
      </c>
      <c r="F1502" s="1166" t="s">
        <v>1739</v>
      </c>
      <c r="G1502" s="1228"/>
      <c r="H1502" s="975" t="s">
        <v>350</v>
      </c>
      <c r="M1502" s="1229">
        <v>304140000</v>
      </c>
      <c r="N1502" s="1231" t="s">
        <v>8</v>
      </c>
      <c r="O1502" s="1231" t="s">
        <v>63</v>
      </c>
    </row>
    <row r="1503" spans="1:30">
      <c r="B1503" s="1163">
        <f t="shared" si="237"/>
        <v>6</v>
      </c>
      <c r="C1503" s="1227">
        <v>42551</v>
      </c>
      <c r="D1503" s="1227" t="s">
        <v>1738</v>
      </c>
      <c r="E1503" s="1227">
        <f t="shared" si="239"/>
        <v>42551</v>
      </c>
      <c r="F1503" s="1166" t="s">
        <v>1739</v>
      </c>
      <c r="G1503" s="1228"/>
      <c r="H1503" s="975" t="s">
        <v>362</v>
      </c>
      <c r="M1503" s="1229">
        <v>366226000</v>
      </c>
      <c r="N1503" s="1231" t="s">
        <v>8</v>
      </c>
      <c r="O1503" s="1231" t="s">
        <v>63</v>
      </c>
    </row>
    <row r="1504" spans="1:30">
      <c r="B1504" s="1163">
        <f t="shared" si="237"/>
        <v>6</v>
      </c>
      <c r="C1504" s="1227">
        <v>42551</v>
      </c>
      <c r="D1504" s="1227" t="s">
        <v>1738</v>
      </c>
      <c r="E1504" s="1227">
        <f t="shared" si="239"/>
        <v>42551</v>
      </c>
      <c r="F1504" s="1166" t="s">
        <v>1739</v>
      </c>
      <c r="G1504" s="1228"/>
      <c r="H1504" s="975" t="s">
        <v>368</v>
      </c>
      <c r="M1504" s="1229">
        <v>145780000</v>
      </c>
      <c r="N1504" s="1231" t="s">
        <v>8</v>
      </c>
      <c r="O1504" s="1231" t="s">
        <v>63</v>
      </c>
    </row>
  </sheetData>
  <autoFilter ref="A9:AF1504">
    <filterColumn colId="13">
      <filters>
        <filter val="331"/>
      </filters>
    </filterColumn>
  </autoFilter>
  <sortState ref="A273:AE732">
    <sortCondition ref="C273:C732"/>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7" customWidth="1"/>
    <col min="2" max="2" width="8.5703125" style="257" customWidth="1"/>
    <col min="3" max="3" width="7.42578125" style="257" customWidth="1"/>
    <col min="4" max="4" width="9" style="257" customWidth="1"/>
    <col min="5" max="5" width="40" style="257" customWidth="1"/>
    <col min="6" max="6" width="14.140625" style="257" customWidth="1"/>
    <col min="7" max="8" width="5.85546875" style="258" customWidth="1"/>
    <col min="9" max="9" width="4.85546875" style="257" customWidth="1"/>
    <col min="10" max="10" width="13" style="257" customWidth="1"/>
    <col min="11" max="11" width="12" style="257" customWidth="1"/>
    <col min="12" max="12" width="13.28515625" style="257" customWidth="1"/>
    <col min="13" max="13" width="13.5703125" style="257" customWidth="1"/>
    <col min="14" max="14" width="13.28515625" style="257" customWidth="1"/>
    <col min="15" max="15" width="13.5703125" style="257" customWidth="1"/>
    <col min="16" max="16" width="11.7109375" style="257" customWidth="1"/>
    <col min="17" max="17" width="6.140625" style="257" customWidth="1"/>
    <col min="18" max="18" width="8.140625" style="257" customWidth="1"/>
    <col min="19" max="19" width="7.28515625" style="257" customWidth="1"/>
    <col min="20" max="20" width="12.7109375" style="257" customWidth="1"/>
    <col min="21" max="21" width="7.140625" style="257" customWidth="1"/>
    <col min="22" max="22" width="13.85546875" style="257" customWidth="1"/>
    <col min="23" max="23" width="5.85546875" style="257" customWidth="1"/>
    <col min="24" max="24" width="7.140625" style="257" customWidth="1"/>
    <col min="25" max="25" width="6" style="257" customWidth="1"/>
    <col min="26" max="26" width="11.28515625" style="257" customWidth="1"/>
    <col min="27" max="28" width="11.5703125" style="257" customWidth="1"/>
    <col min="29" max="29" width="12" style="257" customWidth="1"/>
    <col min="30" max="30" width="6.5703125" style="257" customWidth="1"/>
    <col min="31" max="31" width="15.7109375" style="257" customWidth="1"/>
    <col min="32" max="32" width="13" style="257" customWidth="1"/>
    <col min="33" max="33" width="6.42578125" style="257" customWidth="1"/>
    <col min="34" max="34" width="6.28515625" style="257" customWidth="1"/>
    <col min="35" max="36" width="12.5703125" style="257" customWidth="1"/>
    <col min="37" max="37" width="6.28515625" style="257" customWidth="1"/>
    <col min="38" max="38" width="14.42578125" style="257" customWidth="1"/>
    <col min="39" max="39" width="7" style="257" customWidth="1"/>
    <col min="40" max="40" width="12.5703125" style="257" customWidth="1"/>
    <col min="41" max="41" width="6.140625" style="257" customWidth="1"/>
    <col min="42" max="42" width="5.28515625" style="257" customWidth="1"/>
    <col min="43" max="43" width="12.5703125" style="257" customWidth="1"/>
    <col min="44" max="44" width="4.85546875" style="257" customWidth="1"/>
    <col min="45" max="45" width="12.5703125" style="257" customWidth="1"/>
    <col min="46" max="46" width="10.140625" style="257" customWidth="1"/>
    <col min="47" max="47" width="11.85546875" style="257" customWidth="1"/>
    <col min="48" max="48" width="9.140625" style="257" customWidth="1"/>
    <col min="49" max="49" width="10.7109375" style="257" customWidth="1"/>
    <col min="50" max="53" width="7.28515625" style="257" customWidth="1"/>
    <col min="54" max="71" width="9.140625" style="257"/>
    <col min="72" max="72" width="5.5703125" style="257" customWidth="1"/>
    <col min="73" max="73" width="12.5703125" style="257" customWidth="1"/>
    <col min="74" max="74" width="5.5703125" style="257" customWidth="1"/>
    <col min="75" max="75" width="12.5703125" style="257" customWidth="1"/>
    <col min="76" max="76" width="6.42578125" style="257" customWidth="1"/>
    <col min="77" max="77" width="13" style="257" customWidth="1"/>
    <col min="78" max="103" width="9.140625" style="257"/>
    <col min="104" max="105" width="12.85546875" style="257" customWidth="1"/>
    <col min="106" max="16384" width="9.140625" style="257"/>
  </cols>
  <sheetData>
    <row r="1" spans="1:105" ht="12.75" customHeight="1">
      <c r="A1" s="253"/>
      <c r="B1" s="254" t="s">
        <v>121</v>
      </c>
      <c r="C1" s="255"/>
      <c r="D1" s="255"/>
      <c r="E1" s="256"/>
      <c r="I1" s="255"/>
      <c r="M1" s="1260" t="s">
        <v>191</v>
      </c>
      <c r="N1" s="1260"/>
      <c r="O1" s="1260"/>
      <c r="P1" s="1260"/>
      <c r="Q1" s="1260"/>
      <c r="R1" s="1260"/>
      <c r="S1" s="1260"/>
      <c r="X1" s="255"/>
      <c r="Y1" s="255"/>
      <c r="Z1" s="256"/>
      <c r="AA1" s="256"/>
      <c r="AB1" s="256"/>
      <c r="AC1" s="256"/>
      <c r="AD1" s="256"/>
      <c r="AE1" s="256"/>
      <c r="AF1" s="256"/>
      <c r="AG1" s="256"/>
      <c r="AH1" s="256"/>
      <c r="AI1" s="256"/>
      <c r="AJ1" s="256"/>
      <c r="AK1" s="256"/>
      <c r="AL1" s="256"/>
      <c r="AM1" s="256"/>
      <c r="AN1" s="256"/>
      <c r="AO1" s="256"/>
      <c r="AP1" s="256"/>
      <c r="AQ1" s="256"/>
      <c r="AR1" s="256"/>
      <c r="AS1" s="256"/>
      <c r="AT1" s="255"/>
      <c r="AU1" s="255"/>
      <c r="AV1" s="255"/>
      <c r="AW1" s="255"/>
      <c r="AX1" s="255"/>
      <c r="AY1" s="255"/>
      <c r="AZ1" s="255"/>
      <c r="BA1" s="255"/>
    </row>
    <row r="2" spans="1:105" ht="12.75" customHeight="1">
      <c r="A2" s="253"/>
      <c r="B2" s="254" t="s">
        <v>180</v>
      </c>
      <c r="C2" s="255"/>
      <c r="D2" s="255"/>
      <c r="E2" s="255"/>
      <c r="I2" s="259"/>
      <c r="M2" s="1261" t="s">
        <v>144</v>
      </c>
      <c r="N2" s="1261"/>
      <c r="O2" s="1261"/>
      <c r="P2" s="1261"/>
      <c r="Q2" s="1261"/>
      <c r="R2" s="1261"/>
      <c r="S2" s="1261"/>
      <c r="X2" s="259"/>
      <c r="Y2" s="259"/>
      <c r="Z2" s="260"/>
      <c r="AA2" s="260"/>
      <c r="AB2" s="260"/>
      <c r="AC2" s="260"/>
      <c r="AD2" s="260"/>
      <c r="AE2" s="260"/>
      <c r="AF2" s="260"/>
      <c r="AG2" s="260"/>
      <c r="AH2" s="260"/>
      <c r="AI2" s="260"/>
      <c r="AJ2" s="260"/>
      <c r="AK2" s="260"/>
      <c r="AL2" s="260"/>
      <c r="AM2" s="260"/>
      <c r="AN2" s="260"/>
      <c r="AO2" s="260"/>
      <c r="AP2" s="260"/>
      <c r="AQ2" s="260"/>
      <c r="AR2" s="260"/>
      <c r="AS2" s="260"/>
      <c r="AT2" s="259"/>
      <c r="AU2" s="259"/>
      <c r="AV2" s="259"/>
      <c r="AW2" s="259"/>
      <c r="AX2" s="259"/>
      <c r="AY2" s="259"/>
      <c r="AZ2" s="259"/>
      <c r="BA2" s="259"/>
    </row>
    <row r="3" spans="1:105" ht="10.5" customHeight="1">
      <c r="A3" s="255"/>
      <c r="B3" s="255"/>
      <c r="C3" s="255"/>
      <c r="D3" s="255"/>
      <c r="E3" s="255"/>
      <c r="F3" s="259"/>
      <c r="G3" s="261"/>
      <c r="H3" s="261"/>
      <c r="I3" s="259"/>
      <c r="M3" s="1261"/>
      <c r="N3" s="1261"/>
      <c r="O3" s="1261"/>
      <c r="P3" s="1261"/>
      <c r="Q3" s="1261"/>
      <c r="R3" s="1261"/>
      <c r="S3" s="1261"/>
      <c r="X3" s="259"/>
      <c r="Y3" s="259"/>
      <c r="Z3" s="260"/>
      <c r="AA3" s="260"/>
      <c r="AB3" s="260"/>
      <c r="AC3" s="260"/>
      <c r="AD3" s="260"/>
      <c r="AE3" s="260"/>
      <c r="AF3" s="260"/>
      <c r="AG3" s="260"/>
      <c r="AH3" s="260"/>
      <c r="AI3" s="260"/>
      <c r="AJ3" s="260"/>
      <c r="AK3" s="260"/>
      <c r="AL3" s="260"/>
      <c r="AM3" s="260"/>
      <c r="AN3" s="260"/>
      <c r="AO3" s="260"/>
      <c r="AP3" s="260"/>
      <c r="AQ3" s="260"/>
      <c r="AR3" s="260"/>
      <c r="AS3" s="260"/>
      <c r="AT3" s="259"/>
      <c r="AU3" s="259"/>
      <c r="AV3" s="259"/>
      <c r="AW3" s="259"/>
      <c r="AX3" s="259"/>
      <c r="AY3" s="259"/>
      <c r="AZ3" s="259"/>
      <c r="BA3" s="259"/>
    </row>
    <row r="4" spans="1:105" ht="19.5" customHeight="1">
      <c r="B4" s="1262" t="s">
        <v>112</v>
      </c>
      <c r="C4" s="1262"/>
      <c r="D4" s="1262"/>
      <c r="E4" s="1262"/>
      <c r="F4" s="1262"/>
      <c r="G4" s="1262"/>
      <c r="H4" s="1262"/>
      <c r="I4" s="1262"/>
      <c r="J4" s="1262"/>
      <c r="K4" s="1262"/>
      <c r="L4" s="1262"/>
      <c r="M4" s="1262"/>
      <c r="N4" s="1262"/>
      <c r="O4" s="1262"/>
      <c r="P4" s="1262"/>
      <c r="Q4" s="1262"/>
      <c r="R4" s="1262"/>
      <c r="S4" s="262"/>
      <c r="T4" s="262"/>
      <c r="U4" s="262"/>
      <c r="V4" s="262"/>
      <c r="W4" s="262"/>
      <c r="X4" s="263"/>
      <c r="Y4" s="263"/>
      <c r="Z4" s="262"/>
      <c r="AA4" s="262"/>
      <c r="AB4" s="262"/>
      <c r="AC4" s="262"/>
      <c r="AD4" s="262"/>
      <c r="AE4" s="262"/>
      <c r="AF4" s="262"/>
      <c r="AG4" s="262"/>
      <c r="AH4" s="262"/>
      <c r="AI4" s="262"/>
      <c r="AJ4" s="262"/>
      <c r="AK4" s="262"/>
      <c r="AL4" s="262"/>
      <c r="AM4" s="262"/>
      <c r="AN4" s="262"/>
      <c r="AO4" s="262"/>
      <c r="AP4" s="262"/>
      <c r="AQ4" s="262"/>
      <c r="AR4" s="262"/>
      <c r="AS4" s="262"/>
      <c r="AT4" s="264"/>
      <c r="AU4" s="264"/>
      <c r="AV4" s="264"/>
      <c r="AW4" s="264"/>
      <c r="AX4" s="264"/>
      <c r="AY4" s="264"/>
      <c r="AZ4" s="264"/>
      <c r="BA4" s="264"/>
    </row>
    <row r="5" spans="1:105" ht="15">
      <c r="B5" s="1263" t="s">
        <v>192</v>
      </c>
      <c r="C5" s="1263"/>
      <c r="D5" s="1263"/>
      <c r="E5" s="1263"/>
      <c r="F5" s="1263"/>
      <c r="G5" s="1263"/>
      <c r="H5" s="1263"/>
      <c r="I5" s="1263"/>
      <c r="J5" s="1263"/>
      <c r="K5" s="1263"/>
      <c r="L5" s="1263"/>
      <c r="M5" s="1263"/>
      <c r="N5" s="1263"/>
      <c r="O5" s="1263"/>
      <c r="P5" s="1263"/>
      <c r="Q5" s="1263"/>
      <c r="R5" s="1263"/>
      <c r="S5" s="265"/>
      <c r="T5" s="265"/>
      <c r="U5" s="265"/>
      <c r="V5" s="265"/>
      <c r="W5" s="265"/>
      <c r="X5" s="266"/>
      <c r="Y5" s="266"/>
      <c r="Z5" s="265"/>
      <c r="AA5" s="265"/>
      <c r="AB5" s="265"/>
      <c r="AC5" s="265"/>
      <c r="AD5" s="265"/>
      <c r="AE5" s="265"/>
      <c r="AF5" s="265"/>
      <c r="AG5" s="265"/>
      <c r="AH5" s="265"/>
      <c r="AI5" s="265"/>
      <c r="AJ5" s="265"/>
      <c r="AK5" s="265"/>
      <c r="AL5" s="265"/>
      <c r="AM5" s="265"/>
      <c r="AN5" s="265"/>
      <c r="AO5" s="265"/>
      <c r="AP5" s="265"/>
      <c r="AQ5" s="265"/>
      <c r="AR5" s="265"/>
      <c r="AS5" s="265"/>
    </row>
    <row r="6" spans="1:105">
      <c r="P6" s="257" t="s">
        <v>148</v>
      </c>
    </row>
    <row r="7" spans="1:105" ht="13.5" customHeight="1">
      <c r="A7" s="1264" t="s">
        <v>37</v>
      </c>
      <c r="B7" s="1259" t="s">
        <v>22</v>
      </c>
      <c r="C7" s="1266" t="s">
        <v>1</v>
      </c>
      <c r="D7" s="1267"/>
      <c r="E7" s="1259" t="s">
        <v>0</v>
      </c>
      <c r="F7" s="1259" t="s">
        <v>113</v>
      </c>
      <c r="G7" s="1268" t="s">
        <v>114</v>
      </c>
      <c r="H7" s="1268"/>
      <c r="I7" s="1269" t="s">
        <v>37</v>
      </c>
      <c r="J7" s="1259" t="s">
        <v>193</v>
      </c>
      <c r="K7" s="1259"/>
      <c r="L7" s="1259" t="s">
        <v>194</v>
      </c>
      <c r="M7" s="1259"/>
      <c r="N7" s="1259" t="s">
        <v>269</v>
      </c>
      <c r="O7" s="1259"/>
      <c r="P7" s="1259" t="s">
        <v>978</v>
      </c>
      <c r="Q7" s="1259"/>
      <c r="R7" s="1259" t="s">
        <v>195</v>
      </c>
      <c r="S7" s="1259"/>
      <c r="T7" s="1259" t="s">
        <v>196</v>
      </c>
      <c r="U7" s="1259"/>
      <c r="V7" s="1259" t="s">
        <v>979</v>
      </c>
      <c r="W7" s="1259"/>
      <c r="X7" s="1259" t="s">
        <v>980</v>
      </c>
      <c r="Y7" s="1259"/>
      <c r="Z7" s="1259" t="s">
        <v>981</v>
      </c>
      <c r="AA7" s="1259"/>
      <c r="AB7" s="1259" t="s">
        <v>982</v>
      </c>
      <c r="AC7" s="1259"/>
      <c r="AD7" s="1259" t="s">
        <v>983</v>
      </c>
      <c r="AE7" s="1259"/>
      <c r="AF7" s="1259" t="s">
        <v>984</v>
      </c>
      <c r="AG7" s="1259"/>
      <c r="AH7" s="1259" t="s">
        <v>985</v>
      </c>
      <c r="AI7" s="1259"/>
      <c r="AJ7" s="1259" t="s">
        <v>986</v>
      </c>
      <c r="AK7" s="1259"/>
      <c r="AL7" s="1259" t="s">
        <v>987</v>
      </c>
      <c r="AM7" s="1259"/>
      <c r="AN7" s="1259" t="s">
        <v>988</v>
      </c>
      <c r="AO7" s="1259"/>
      <c r="AP7" s="1259" t="s">
        <v>989</v>
      </c>
      <c r="AQ7" s="1259"/>
      <c r="AR7" s="1259" t="s">
        <v>990</v>
      </c>
      <c r="AS7" s="1259"/>
      <c r="AT7" s="1259" t="s">
        <v>197</v>
      </c>
      <c r="AU7" s="1259"/>
      <c r="AV7" s="1259" t="s">
        <v>198</v>
      </c>
      <c r="AW7" s="1259"/>
      <c r="AX7" s="1259" t="s">
        <v>991</v>
      </c>
      <c r="AY7" s="1259"/>
      <c r="AZ7" s="1259" t="s">
        <v>992</v>
      </c>
      <c r="BA7" s="1259"/>
      <c r="BB7" s="1259" t="s">
        <v>993</v>
      </c>
      <c r="BC7" s="1259"/>
      <c r="BD7" s="1259" t="s">
        <v>199</v>
      </c>
      <c r="BE7" s="1259"/>
      <c r="BF7" s="1259" t="s">
        <v>994</v>
      </c>
      <c r="BG7" s="1259"/>
      <c r="BH7" s="1259" t="s">
        <v>200</v>
      </c>
      <c r="BI7" s="1259"/>
      <c r="BJ7" s="1259" t="s">
        <v>995</v>
      </c>
      <c r="BK7" s="1259"/>
      <c r="BL7" s="1259" t="s">
        <v>996</v>
      </c>
      <c r="BM7" s="1259"/>
      <c r="BN7" s="1259" t="s">
        <v>997</v>
      </c>
      <c r="BO7" s="1259"/>
      <c r="BP7" s="1259" t="s">
        <v>998</v>
      </c>
      <c r="BQ7" s="1259"/>
      <c r="BR7" s="1259" t="s">
        <v>201</v>
      </c>
      <c r="BS7" s="1259"/>
      <c r="BT7" s="1259" t="s">
        <v>202</v>
      </c>
      <c r="BU7" s="1259"/>
      <c r="BV7" s="1259" t="s">
        <v>264</v>
      </c>
      <c r="BW7" s="1259"/>
      <c r="BX7" s="1259" t="s">
        <v>203</v>
      </c>
      <c r="BY7" s="1259"/>
      <c r="BZ7" s="1259" t="s">
        <v>204</v>
      </c>
      <c r="CA7" s="1259"/>
      <c r="CB7" s="1259" t="s">
        <v>205</v>
      </c>
      <c r="CC7" s="1259"/>
      <c r="CD7" s="1259" t="s">
        <v>999</v>
      </c>
      <c r="CE7" s="1259"/>
      <c r="CF7" s="1259" t="s">
        <v>1000</v>
      </c>
      <c r="CG7" s="1259"/>
      <c r="CH7" s="1259" t="s">
        <v>206</v>
      </c>
      <c r="CI7" s="1259"/>
      <c r="CJ7" s="1259" t="s">
        <v>1001</v>
      </c>
      <c r="CK7" s="1259"/>
      <c r="CL7" s="1259" t="s">
        <v>1002</v>
      </c>
      <c r="CM7" s="1259"/>
      <c r="CN7" s="1259" t="s">
        <v>207</v>
      </c>
      <c r="CO7" s="1259"/>
      <c r="CP7" s="1259" t="s">
        <v>1003</v>
      </c>
      <c r="CQ7" s="1259"/>
      <c r="CR7" s="1259" t="s">
        <v>208</v>
      </c>
      <c r="CS7" s="1259"/>
      <c r="CT7" s="1259" t="s">
        <v>209</v>
      </c>
      <c r="CU7" s="1259"/>
      <c r="CV7" s="1259" t="s">
        <v>210</v>
      </c>
      <c r="CW7" s="1259"/>
      <c r="CX7" s="1259" t="s">
        <v>211</v>
      </c>
      <c r="CY7" s="1259"/>
      <c r="CZ7" s="1259" t="s">
        <v>212</v>
      </c>
      <c r="DA7" s="1259"/>
    </row>
    <row r="8" spans="1:105" ht="22.5" customHeight="1">
      <c r="A8" s="1265"/>
      <c r="B8" s="1259"/>
      <c r="C8" s="963" t="s">
        <v>17</v>
      </c>
      <c r="D8" s="962" t="s">
        <v>34</v>
      </c>
      <c r="E8" s="1259"/>
      <c r="F8" s="1259"/>
      <c r="G8" s="964" t="s">
        <v>24</v>
      </c>
      <c r="H8" s="964" t="s">
        <v>25</v>
      </c>
      <c r="I8" s="1269"/>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8" customFormat="1" ht="8.25" customHeight="1">
      <c r="A9" s="267">
        <v>1</v>
      </c>
      <c r="B9" s="267">
        <v>2</v>
      </c>
      <c r="C9" s="267">
        <v>3</v>
      </c>
      <c r="D9" s="267">
        <v>4</v>
      </c>
      <c r="E9" s="267">
        <v>5</v>
      </c>
      <c r="F9" s="267">
        <v>6</v>
      </c>
      <c r="G9" s="267">
        <v>7</v>
      </c>
      <c r="H9" s="267">
        <v>8</v>
      </c>
      <c r="I9" s="267">
        <v>9</v>
      </c>
      <c r="J9" s="267">
        <v>10</v>
      </c>
      <c r="K9" s="267">
        <v>11</v>
      </c>
      <c r="L9" s="267">
        <v>12</v>
      </c>
      <c r="M9" s="267">
        <v>13</v>
      </c>
      <c r="N9" s="267">
        <v>14</v>
      </c>
      <c r="O9" s="267">
        <v>15</v>
      </c>
      <c r="P9" s="267">
        <v>16</v>
      </c>
      <c r="Q9" s="267">
        <v>17</v>
      </c>
      <c r="R9" s="267">
        <v>18</v>
      </c>
      <c r="S9" s="267">
        <v>19</v>
      </c>
      <c r="T9" s="267">
        <v>20</v>
      </c>
      <c r="U9" s="267">
        <v>21</v>
      </c>
      <c r="V9" s="267">
        <v>22</v>
      </c>
      <c r="W9" s="267">
        <v>23</v>
      </c>
      <c r="X9" s="267">
        <v>24</v>
      </c>
      <c r="Y9" s="267">
        <v>25</v>
      </c>
      <c r="Z9" s="267">
        <v>26</v>
      </c>
      <c r="AA9" s="267">
        <v>27</v>
      </c>
      <c r="AB9" s="267">
        <v>28</v>
      </c>
      <c r="AC9" s="267">
        <v>29</v>
      </c>
      <c r="AD9" s="267">
        <v>30</v>
      </c>
      <c r="AE9" s="267">
        <v>31</v>
      </c>
      <c r="AF9" s="267">
        <v>32</v>
      </c>
      <c r="AG9" s="267">
        <v>33</v>
      </c>
      <c r="AH9" s="267">
        <v>34</v>
      </c>
      <c r="AI9" s="267">
        <v>35</v>
      </c>
      <c r="AJ9" s="267">
        <v>36</v>
      </c>
      <c r="AK9" s="267">
        <v>37</v>
      </c>
      <c r="AL9" s="267">
        <v>38</v>
      </c>
      <c r="AM9" s="267">
        <v>39</v>
      </c>
      <c r="AN9" s="267">
        <v>40</v>
      </c>
      <c r="AO9" s="267">
        <v>41</v>
      </c>
      <c r="AP9" s="267">
        <v>42</v>
      </c>
      <c r="AQ9" s="267">
        <v>43</v>
      </c>
      <c r="AR9" s="267">
        <v>44</v>
      </c>
      <c r="AS9" s="267">
        <v>45</v>
      </c>
      <c r="AT9" s="267">
        <v>46</v>
      </c>
      <c r="AU9" s="267">
        <v>47</v>
      </c>
      <c r="AV9" s="267">
        <v>48</v>
      </c>
      <c r="AW9" s="267">
        <v>49</v>
      </c>
      <c r="AX9" s="267">
        <v>50</v>
      </c>
      <c r="AY9" s="267">
        <v>51</v>
      </c>
      <c r="AZ9" s="267">
        <v>52</v>
      </c>
      <c r="BA9" s="267">
        <v>53</v>
      </c>
      <c r="BB9" s="267">
        <v>54</v>
      </c>
      <c r="BC9" s="267">
        <v>55</v>
      </c>
      <c r="BD9" s="267">
        <v>56</v>
      </c>
      <c r="BE9" s="267">
        <v>57</v>
      </c>
      <c r="BF9" s="267">
        <v>58</v>
      </c>
      <c r="BG9" s="267">
        <v>59</v>
      </c>
      <c r="BH9" s="267">
        <v>60</v>
      </c>
      <c r="BI9" s="267">
        <v>61</v>
      </c>
      <c r="BJ9" s="267">
        <v>62</v>
      </c>
      <c r="BK9" s="267">
        <v>63</v>
      </c>
      <c r="BL9" s="267">
        <v>64</v>
      </c>
      <c r="BM9" s="267">
        <v>65</v>
      </c>
      <c r="BN9" s="267">
        <v>66</v>
      </c>
      <c r="BO9" s="267">
        <v>67</v>
      </c>
      <c r="BP9" s="267">
        <v>68</v>
      </c>
      <c r="BQ9" s="267">
        <v>69</v>
      </c>
      <c r="BR9" s="267">
        <v>70</v>
      </c>
      <c r="BS9" s="267">
        <v>71</v>
      </c>
      <c r="BT9" s="267">
        <v>72</v>
      </c>
      <c r="BU9" s="267">
        <v>73</v>
      </c>
      <c r="BV9" s="267">
        <v>72</v>
      </c>
      <c r="BW9" s="267">
        <v>73</v>
      </c>
      <c r="BX9" s="267">
        <v>74</v>
      </c>
      <c r="BY9" s="267">
        <v>75</v>
      </c>
      <c r="BZ9" s="267">
        <v>76</v>
      </c>
      <c r="CA9" s="267">
        <v>77</v>
      </c>
      <c r="CB9" s="267">
        <v>78</v>
      </c>
      <c r="CC9" s="267">
        <v>79</v>
      </c>
      <c r="CD9" s="267">
        <v>80</v>
      </c>
      <c r="CE9" s="267">
        <v>81</v>
      </c>
      <c r="CF9" s="267">
        <v>82</v>
      </c>
      <c r="CG9" s="267">
        <v>83</v>
      </c>
      <c r="CH9" s="267">
        <v>84</v>
      </c>
      <c r="CI9" s="267">
        <v>85</v>
      </c>
      <c r="CJ9" s="267">
        <v>86</v>
      </c>
      <c r="CK9" s="267">
        <v>87</v>
      </c>
      <c r="CL9" s="267">
        <v>88</v>
      </c>
      <c r="CM9" s="267">
        <v>89</v>
      </c>
      <c r="CN9" s="267">
        <v>90</v>
      </c>
      <c r="CO9" s="267">
        <v>91</v>
      </c>
      <c r="CP9" s="267">
        <v>92</v>
      </c>
      <c r="CQ9" s="267">
        <v>93</v>
      </c>
      <c r="CR9" s="267">
        <v>94</v>
      </c>
      <c r="CS9" s="267">
        <v>95</v>
      </c>
      <c r="CT9" s="267">
        <v>96</v>
      </c>
      <c r="CU9" s="267">
        <v>97</v>
      </c>
      <c r="CV9" s="267">
        <v>98</v>
      </c>
      <c r="CW9" s="267">
        <v>99</v>
      </c>
      <c r="CX9" s="267">
        <v>100</v>
      </c>
      <c r="CY9" s="267">
        <v>101</v>
      </c>
      <c r="CZ9" s="267">
        <v>102</v>
      </c>
      <c r="DA9" s="267">
        <v>103</v>
      </c>
    </row>
    <row r="10" spans="1:105" s="276" customFormat="1" ht="12.75" customHeight="1">
      <c r="A10" s="63" t="str">
        <f t="array" ref="A10">IF(C10&lt;&gt;0,SUM(($C10:C$16&lt;&gt;0)*1),"")</f>
        <v/>
      </c>
      <c r="B10" s="269"/>
      <c r="C10" s="270"/>
      <c r="D10" s="269"/>
      <c r="E10" s="271" t="s">
        <v>213</v>
      </c>
      <c r="F10" s="272"/>
      <c r="G10" s="273"/>
      <c r="H10" s="273"/>
      <c r="I10" s="274"/>
      <c r="J10" s="275">
        <f>CDPS!C10</f>
        <v>3705039095</v>
      </c>
      <c r="K10" s="275">
        <f>CDPS!D10</f>
        <v>0</v>
      </c>
      <c r="L10" s="275">
        <f>CDPS!C12</f>
        <v>19829295</v>
      </c>
      <c r="M10" s="275">
        <f>CDPS!D12</f>
        <v>0</v>
      </c>
      <c r="N10" s="275">
        <f>CDPS!C13</f>
        <v>2236796790</v>
      </c>
      <c r="O10" s="275">
        <f>CDPS!D13</f>
        <v>0</v>
      </c>
      <c r="P10" s="275">
        <f>CDPS!C15</f>
        <v>3343381600</v>
      </c>
      <c r="Q10" s="275">
        <f>CDPS!D15</f>
        <v>0</v>
      </c>
      <c r="R10" s="275">
        <f>CDPS!C16</f>
        <v>162420936</v>
      </c>
      <c r="S10" s="275">
        <f>CDPS!D16</f>
        <v>0</v>
      </c>
      <c r="T10" s="275">
        <f>CDPS!C18</f>
        <v>1500000000</v>
      </c>
      <c r="U10" s="275">
        <f>CDPS!D18</f>
        <v>0</v>
      </c>
      <c r="V10" s="275">
        <f>CDPS!C20</f>
        <v>0</v>
      </c>
      <c r="W10" s="275">
        <f>CDPS!D20</f>
        <v>0</v>
      </c>
      <c r="X10" s="275">
        <f>CDPS!C21</f>
        <v>2772400000</v>
      </c>
      <c r="Y10" s="275">
        <f>CDPS!D21</f>
        <v>0</v>
      </c>
      <c r="Z10" s="275">
        <f>CDPS!C22</f>
        <v>526519887</v>
      </c>
      <c r="AA10" s="275">
        <f>CDPS!D22</f>
        <v>0</v>
      </c>
      <c r="AB10" s="275">
        <f>CDPS!C24</f>
        <v>0</v>
      </c>
      <c r="AC10" s="275">
        <f>CDPS!D24</f>
        <v>0</v>
      </c>
      <c r="AD10" s="275">
        <f>CDPS!C25</f>
        <v>0</v>
      </c>
      <c r="AE10" s="275">
        <f>CDPS!D25</f>
        <v>0</v>
      </c>
      <c r="AF10" s="275">
        <f>CDPS!C26</f>
        <v>9386323824</v>
      </c>
      <c r="AG10" s="275">
        <f>CDPS!D26</f>
        <v>0</v>
      </c>
      <c r="AH10" s="275">
        <f>CDPS!C27</f>
        <v>7490743648</v>
      </c>
      <c r="AI10" s="275">
        <f>CDPS!D27</f>
        <v>0</v>
      </c>
      <c r="AJ10" s="275">
        <f>CDPS!C28</f>
        <v>3807898863</v>
      </c>
      <c r="AK10" s="275">
        <f>CDPS!D28</f>
        <v>0</v>
      </c>
      <c r="AL10" s="275">
        <f>CDPS!C29</f>
        <v>3790918485</v>
      </c>
      <c r="AM10" s="275">
        <f>CDPS!D29</f>
        <v>0</v>
      </c>
      <c r="AN10" s="275">
        <f>CDPS!C31</f>
        <v>5405781300</v>
      </c>
      <c r="AO10" s="275">
        <f>CDPS!D31</f>
        <v>0</v>
      </c>
      <c r="AP10" s="275">
        <f>CDPS!C33</f>
        <v>0</v>
      </c>
      <c r="AQ10" s="275">
        <f>CDPS!D33</f>
        <v>9132359256</v>
      </c>
      <c r="AR10" s="275">
        <f>CDPS!C34</f>
        <v>0</v>
      </c>
      <c r="AS10" s="275">
        <f>CDPS!D34</f>
        <v>600642360</v>
      </c>
      <c r="AT10" s="275">
        <f>CDPS!C36</f>
        <v>0</v>
      </c>
      <c r="AU10" s="275">
        <f>CDPS!D36</f>
        <v>0</v>
      </c>
      <c r="AV10" s="275">
        <f>CDPS!C38</f>
        <v>0</v>
      </c>
      <c r="AW10" s="275">
        <f>CDPS!D38</f>
        <v>476953252</v>
      </c>
      <c r="AX10" s="275"/>
      <c r="AY10" s="275"/>
      <c r="AZ10" s="275"/>
      <c r="BA10" s="275"/>
      <c r="BB10" s="275"/>
      <c r="BC10" s="275"/>
      <c r="BD10" s="275">
        <f>CDPS!C39</f>
        <v>0</v>
      </c>
      <c r="BE10" s="275">
        <f>CDPS!D39</f>
        <v>3313435</v>
      </c>
      <c r="BF10" s="275">
        <f>CDPS!C40</f>
        <v>3389804</v>
      </c>
      <c r="BG10" s="275">
        <f>CDPS!D40</f>
        <v>0</v>
      </c>
      <c r="BH10" s="275">
        <f>CDPS!C41</f>
        <v>0</v>
      </c>
      <c r="BI10" s="275">
        <f>CDPS!D41</f>
        <v>0</v>
      </c>
      <c r="BJ10" s="275">
        <f>CDPS!C44</f>
        <v>0</v>
      </c>
      <c r="BK10" s="275">
        <f>CDPS!D44</f>
        <v>0</v>
      </c>
      <c r="BL10" s="275">
        <f>CDPS!C46</f>
        <v>0</v>
      </c>
      <c r="BM10" s="275">
        <f>CDPS!D46</f>
        <v>40272309</v>
      </c>
      <c r="BN10" s="275">
        <f>CDPS!C47</f>
        <v>0</v>
      </c>
      <c r="BO10" s="275">
        <f>CDPS!D47</f>
        <v>6403142</v>
      </c>
      <c r="BP10" s="275">
        <f>CDPS!C48</f>
        <v>0</v>
      </c>
      <c r="BQ10" s="275">
        <f>CDPS!D48</f>
        <v>2761373</v>
      </c>
      <c r="BR10" s="275">
        <f>CDPS!C49</f>
        <v>0</v>
      </c>
      <c r="BS10" s="275">
        <f>CDPS!D49</f>
        <v>0</v>
      </c>
      <c r="BT10" s="275">
        <f>CDPS!C51</f>
        <v>0</v>
      </c>
      <c r="BU10" s="275">
        <f>CDPS!D51</f>
        <v>2169121879</v>
      </c>
      <c r="BV10" s="275">
        <f>CDPS!C52</f>
        <v>0</v>
      </c>
      <c r="BW10" s="275">
        <f>CDPS!D52</f>
        <v>21202920500</v>
      </c>
      <c r="BX10" s="275">
        <f>CDPS!C54</f>
        <v>0</v>
      </c>
      <c r="BY10" s="275">
        <f>CDPS!D54</f>
        <v>10000000000</v>
      </c>
      <c r="BZ10" s="275">
        <f>CDPS!C56</f>
        <v>0</v>
      </c>
      <c r="CA10" s="275">
        <f>CDPS!D56</f>
        <v>486535137</v>
      </c>
      <c r="CB10" s="275">
        <f>CDPS!C57</f>
        <v>0</v>
      </c>
      <c r="CC10" s="275">
        <f>CDPS!D57</f>
        <v>30160884.000000477</v>
      </c>
      <c r="CD10" s="275"/>
      <c r="CE10" s="275"/>
      <c r="CF10" s="275"/>
      <c r="CG10" s="275"/>
      <c r="CH10" s="275"/>
      <c r="CI10" s="275"/>
      <c r="CJ10" s="275"/>
      <c r="CK10" s="275"/>
      <c r="CL10" s="275"/>
      <c r="CM10" s="275"/>
      <c r="CN10" s="275"/>
      <c r="CO10" s="275"/>
      <c r="CP10" s="275"/>
      <c r="CQ10" s="275"/>
      <c r="CR10" s="275"/>
      <c r="CS10" s="275"/>
      <c r="CT10" s="275"/>
      <c r="CU10" s="275"/>
      <c r="CV10" s="275"/>
      <c r="CW10" s="275"/>
      <c r="CX10" s="275"/>
      <c r="CY10" s="275"/>
      <c r="CZ10" s="275"/>
      <c r="DA10" s="275"/>
    </row>
    <row r="11" spans="1:105" s="276" customFormat="1" ht="12.75" customHeight="1">
      <c r="A11" s="63">
        <f t="array" aca="1" ref="A11" ca="1">IF(C11&lt;&gt;0,SUM(($C$11:C11&lt;&gt;0)*1),"")</f>
        <v>1</v>
      </c>
      <c r="B11" s="277" t="str">
        <f ca="1">IF(ROWS($1:1)&gt;COUNT(Dong6),"",OFFSET(TH!C$1,SMALL(Dong6,ROWS($1:1)),))</f>
        <v/>
      </c>
      <c r="C11" s="277" t="str">
        <f ca="1">IF(ROWS($1:1)&gt;COUNT(Dong6),"",OFFSET(TH!D$1,SMALL(Dong6,ROWS($1:1)),))</f>
        <v/>
      </c>
      <c r="D11" s="277" t="str">
        <f ca="1">IF(ROWS($1:1)&gt;COUNT(Dong6),"",OFFSET(TH!E$1,SMALL(Dong6,ROWS($1:1)),))</f>
        <v/>
      </c>
      <c r="E11" s="327" t="str">
        <f ca="1">IF(ROWS($1:1)&gt;COUNT(Dong6),"",OFFSET(TH!F$1,SMALL(Dong6,ROWS($1:1)),))</f>
        <v/>
      </c>
      <c r="F11" s="328" t="str">
        <f ca="1">IF(ROWS($1:1)&gt;COUNT(Dong6),"",OFFSET(TH!M$1,SMALL(Dong6,ROWS($1:1)),))</f>
        <v/>
      </c>
      <c r="G11" s="329" t="str">
        <f ca="1">IF(ROWS($1:1)&gt;COUNT(Dong6),"",OFFSET(TH!N$1,SMALL(Dong6,ROWS($1:1)),))</f>
        <v/>
      </c>
      <c r="H11" s="329" t="str">
        <f ca="1">IF(ROWS($1:1)&gt;COUNT(Dong6),"",OFFSET(TH!O$1,SMALL(Dong6,ROWS($1:1)),))</f>
        <v/>
      </c>
      <c r="I11" s="63">
        <f t="shared" ref="I11:I34" ca="1" si="0">A11</f>
        <v>1</v>
      </c>
      <c r="J11" s="279">
        <f ca="1">IF($G11="1111",$F11,0)</f>
        <v>0</v>
      </c>
      <c r="K11" s="279">
        <f ca="1">IF($H11="1111",$F11,0)</f>
        <v>0</v>
      </c>
      <c r="L11" s="279">
        <f t="shared" ref="L11:L51" ca="1" si="1">IF($G11="1121",$F11,0)</f>
        <v>0</v>
      </c>
      <c r="M11" s="279">
        <f t="shared" ref="M11:M51" ca="1" si="2">IF($H11="1121",$F11,0)</f>
        <v>0</v>
      </c>
      <c r="N11" s="279">
        <f t="shared" ref="N11:N51" ca="1" si="3">IF($G11="1122",$F11,0)</f>
        <v>0</v>
      </c>
      <c r="O11" s="279">
        <f t="shared" ref="O11:O51" ca="1" si="4">IF($H11="1122",$F11,0)</f>
        <v>0</v>
      </c>
      <c r="P11" s="279">
        <f t="shared" ref="P11:P51" ca="1" si="5">IF($G11="131",$F11,0)</f>
        <v>0</v>
      </c>
      <c r="Q11" s="279">
        <f t="shared" ref="Q11:Q51" ca="1" si="6">IF($H11="131",$F11,0)</f>
        <v>0</v>
      </c>
      <c r="R11" s="279">
        <f t="shared" ref="R11:R51" ca="1" si="7">IF($G11="1331",$F11,0)</f>
        <v>0</v>
      </c>
      <c r="S11" s="279">
        <f t="shared" ref="S11:S51" ca="1" si="8">IF($H11="1331",$F11,0)</f>
        <v>0</v>
      </c>
      <c r="T11" s="279">
        <f t="shared" ref="T11:T51" ca="1" si="9">IF($G11="1388",$F11,0)</f>
        <v>0</v>
      </c>
      <c r="U11" s="279">
        <f t="shared" ref="U11:U51" ca="1" si="10">IF($H11="1388",$F11,0)</f>
        <v>0</v>
      </c>
      <c r="V11" s="279">
        <f t="shared" ref="V11:V51" ca="1" si="11">IF($G11="141",$F11,0)</f>
        <v>0</v>
      </c>
      <c r="W11" s="279">
        <f t="shared" ref="W11:W51" ca="1" si="12">IF($H11="141",$F11,0)</f>
        <v>0</v>
      </c>
      <c r="X11" s="279">
        <f t="shared" ref="X11:X51" ca="1" si="13">IF($G11="1521",$F11,0)</f>
        <v>0</v>
      </c>
      <c r="Y11" s="279">
        <f t="shared" ref="Y11:Y51" ca="1" si="14">IF($H11="1521",$F11,0)</f>
        <v>0</v>
      </c>
      <c r="Z11" s="279">
        <f t="shared" ref="Z11:Z51" ca="1" si="15">IF($G11="1522",$F11,0)</f>
        <v>0</v>
      </c>
      <c r="AA11" s="279">
        <f t="shared" ref="AA11:AA51" ca="1" si="16">IF($H11="1522",$F11,0)</f>
        <v>0</v>
      </c>
      <c r="AB11" s="279">
        <f ca="1">IF($G11="153",$F11,0)</f>
        <v>0</v>
      </c>
      <c r="AC11" s="279">
        <f ca="1">IF($H11="153",$F11,0)</f>
        <v>0</v>
      </c>
      <c r="AD11" s="279">
        <f t="shared" ref="AD11:AD51" ca="1" si="17">IF($G11="154",$F11,0)</f>
        <v>0</v>
      </c>
      <c r="AE11" s="279">
        <f t="shared" ref="AE11:AE51" ca="1" si="18">IF($H11="154",$F11,0)</f>
        <v>0</v>
      </c>
      <c r="AF11" s="279">
        <f t="shared" ref="AF11:AF51" ca="1" si="19">IF($G11="155",$F11,0)</f>
        <v>0</v>
      </c>
      <c r="AG11" s="279">
        <f t="shared" ref="AG11:AG51" ca="1" si="20">IF($H11="155",$F11,0)</f>
        <v>0</v>
      </c>
      <c r="AH11" s="279">
        <f ca="1">IF($G11="2111",$F11,0)</f>
        <v>0</v>
      </c>
      <c r="AI11" s="279">
        <f ca="1">IF($H11="2111",$F11,0)</f>
        <v>0</v>
      </c>
      <c r="AJ11" s="279">
        <f ca="1">IF($G11="2112",$F11,0)</f>
        <v>0</v>
      </c>
      <c r="AK11" s="279">
        <f ca="1">IF($H11="2112",$F11,0)</f>
        <v>0</v>
      </c>
      <c r="AL11" s="279">
        <f ca="1">IF($G11="2113",$F11,0)</f>
        <v>0</v>
      </c>
      <c r="AM11" s="279">
        <f ca="1">IF($H11="2113",$F11,0)</f>
        <v>0</v>
      </c>
      <c r="AN11" s="279">
        <f ca="1">IF($G11="2131",$F11,0)</f>
        <v>0</v>
      </c>
      <c r="AO11" s="279">
        <f ca="1">IF($H11="2131",$F11,0)</f>
        <v>0</v>
      </c>
      <c r="AP11" s="279">
        <f t="shared" ref="AP11:AP51" ca="1" si="21">IF($G11="2141",$F11,0)</f>
        <v>0</v>
      </c>
      <c r="AQ11" s="279">
        <f t="shared" ref="AQ11:AQ51" ca="1" si="22">IF($H11="2141",$F11,0)</f>
        <v>0</v>
      </c>
      <c r="AR11" s="279">
        <f t="shared" ref="AR11:AR51" ca="1" si="23">IF($G11="2143",$F11,0)</f>
        <v>0</v>
      </c>
      <c r="AS11" s="279">
        <f t="shared" ref="AS11:AS51" ca="1" si="24">IF($H11="2143",$F11,0)</f>
        <v>0</v>
      </c>
      <c r="AT11" s="279">
        <f ca="1">IF($G11="2412",$F11,0)</f>
        <v>0</v>
      </c>
      <c r="AU11" s="279">
        <f ca="1">IF($H11="2412",$F11,0)</f>
        <v>0</v>
      </c>
      <c r="AV11" s="279">
        <f t="shared" ref="AV11:AV51" ca="1" si="25">IF($G11="331",$F11,0)</f>
        <v>0</v>
      </c>
      <c r="AW11" s="279">
        <f t="shared" ref="AW11:AW51" ca="1" si="26">IF($H11="331",$F11,0)</f>
        <v>0</v>
      </c>
      <c r="AX11" s="279">
        <f t="shared" ref="AX11:AX51" ca="1" si="27">IF($G11="33311",$F11,0)</f>
        <v>0</v>
      </c>
      <c r="AY11" s="279">
        <f t="shared" ref="AY11:AY51" ca="1" si="28">IF($H11="33311",$F11,0)</f>
        <v>0</v>
      </c>
      <c r="AZ11" s="279">
        <f t="shared" ref="AZ11:AZ51" ca="1" si="29">IF($G11="33312",$F11,0)</f>
        <v>0</v>
      </c>
      <c r="BA11" s="279">
        <f t="shared" ref="BA11:BA51" ca="1" si="30">IF($H11="33312",$F11,0)</f>
        <v>0</v>
      </c>
      <c r="BB11" s="279">
        <f t="shared" ref="BB11:BB51" ca="1" si="31">IF($G11="3333",$F11,0)</f>
        <v>0</v>
      </c>
      <c r="BC11" s="279">
        <f t="shared" ref="BC11:BC51" ca="1" si="32">IF($H11="3333",$F11,0)</f>
        <v>0</v>
      </c>
      <c r="BD11" s="279">
        <f t="shared" ref="BD11:BD51" ca="1" si="33">IF($G11="3334",$F11,0)</f>
        <v>0</v>
      </c>
      <c r="BE11" s="279">
        <f t="shared" ref="BE11:BE51" ca="1" si="34">IF($H11="3334",$F11,0)</f>
        <v>0</v>
      </c>
      <c r="BF11" s="279">
        <f t="shared" ref="BF11:BF51" ca="1" si="35">IF($G11="3335",$F11,0)</f>
        <v>0</v>
      </c>
      <c r="BG11" s="279">
        <f t="shared" ref="BG11:BG51" ca="1" si="36">IF($H11="3335",$F11,0)</f>
        <v>0</v>
      </c>
      <c r="BH11" s="279">
        <f ca="1">IF($G11="33382",$F11,0)</f>
        <v>0</v>
      </c>
      <c r="BI11" s="279">
        <f ca="1">IF($H11="33382",$F11,0)</f>
        <v>0</v>
      </c>
      <c r="BJ11" s="279">
        <f t="shared" ref="BJ11:BJ51" ca="1" si="37">IF($G11="3341",$F11,0)</f>
        <v>0</v>
      </c>
      <c r="BK11" s="279">
        <f t="shared" ref="BK11:BK51" ca="1" si="38">IF($H11="3341",$F11,0)</f>
        <v>0</v>
      </c>
      <c r="BL11" s="279">
        <f t="shared" ref="BL11:BL51" ca="1" si="39">IF($G11="3383",$F11,0)</f>
        <v>0</v>
      </c>
      <c r="BM11" s="279">
        <f t="shared" ref="BM11:BM51" ca="1" si="40">IF($H11="3383",$F11,0)</f>
        <v>0</v>
      </c>
      <c r="BN11" s="279">
        <f t="shared" ref="BN11:BN51" ca="1" si="41">IF($G11="3384",$F11,0)</f>
        <v>0</v>
      </c>
      <c r="BO11" s="279">
        <f t="shared" ref="BO11:BO51" ca="1" si="42">IF($H11="3384",$F11,0)</f>
        <v>0</v>
      </c>
      <c r="BP11" s="279">
        <f ca="1">IF($G11="3386",$F11,0)</f>
        <v>0</v>
      </c>
      <c r="BQ11" s="279">
        <f ca="1">IF($H11="3386",$F11,0)</f>
        <v>0</v>
      </c>
      <c r="BR11" s="279">
        <f t="shared" ref="BR11:BR51" ca="1" si="43">IF($G11="3388",$F11,0)</f>
        <v>0</v>
      </c>
      <c r="BS11" s="279">
        <f t="shared" ref="BS11:BS51" ca="1" si="44">IF($H11="3388",$F11,0)</f>
        <v>0</v>
      </c>
      <c r="BT11" s="279">
        <f ca="1">IF($G11="3411",$F11,0)</f>
        <v>0</v>
      </c>
      <c r="BU11" s="279">
        <f ca="1">IF($H11="3411",$F11,0)</f>
        <v>0</v>
      </c>
      <c r="BV11" s="279">
        <f ca="1">IF($G11="3412",$F11,0)</f>
        <v>0</v>
      </c>
      <c r="BW11" s="279">
        <f ca="1">IF($H11="3412",$F11,0)</f>
        <v>0</v>
      </c>
      <c r="BX11" s="279">
        <f t="shared" ref="BX11:BX51" ca="1" si="45">IF($G11="4111",$F11,0)</f>
        <v>0</v>
      </c>
      <c r="BY11" s="279">
        <f t="shared" ref="BY11:BY51" ca="1" si="46">IF($H11="4111",$F11,0)</f>
        <v>0</v>
      </c>
      <c r="BZ11" s="279">
        <f t="shared" ref="BZ11:BZ51" ca="1" si="47">IF($G11="4211",$F11,0)</f>
        <v>0</v>
      </c>
      <c r="CA11" s="279">
        <f t="shared" ref="CA11:CA51" ca="1" si="48">IF($H11="4211",$F11,0)</f>
        <v>0</v>
      </c>
      <c r="CB11" s="279">
        <f t="shared" ref="CB11:CB51" ca="1" si="49">IF($G11="4212",$F11,0)</f>
        <v>0</v>
      </c>
      <c r="CC11" s="279">
        <f t="shared" ref="CC11:CC51" ca="1" si="50">IF($H11="4212",$F11,0)</f>
        <v>0</v>
      </c>
      <c r="CD11" s="279">
        <f ca="1">IF($G11="5112N",$F11,0)</f>
        <v>0</v>
      </c>
      <c r="CE11" s="279">
        <f ca="1">IF($H11="5112N",$F11,0)</f>
        <v>0</v>
      </c>
      <c r="CF11" s="279">
        <f ca="1">IF($G11="5112X",$F11,0)</f>
        <v>0</v>
      </c>
      <c r="CG11" s="279">
        <f ca="1">IF($H11="5112X",$F11,0)</f>
        <v>0</v>
      </c>
      <c r="CH11" s="279">
        <f t="shared" ref="CH11:CH51" ca="1" si="51">IF($G11="515",$F11,0)</f>
        <v>0</v>
      </c>
      <c r="CI11" s="279">
        <f t="shared" ref="CI11:CI51" ca="1" si="52">IF($H11="515",$F11,0)</f>
        <v>0</v>
      </c>
      <c r="CJ11" s="279">
        <f ca="1">IF($G11="5213",$F11,0)</f>
        <v>0</v>
      </c>
      <c r="CK11" s="279">
        <f ca="1">IF($H11="5213",$F11,0)</f>
        <v>0</v>
      </c>
      <c r="CL11" s="279">
        <f t="shared" ref="CL11:CL51" ca="1" si="53">IF($G11="632",$F11,0)</f>
        <v>0</v>
      </c>
      <c r="CM11" s="279">
        <f t="shared" ref="CM11:CM51" ca="1" si="54">IF($H11="632",$F11,0)</f>
        <v>0</v>
      </c>
      <c r="CN11" s="279">
        <f t="shared" ref="CN11:CN51" ca="1" si="55">IF($G11="635",$F11,0)</f>
        <v>0</v>
      </c>
      <c r="CO11" s="279">
        <f t="shared" ref="CO11:CO51" ca="1" si="56">IF($H11="635",$F11,0)</f>
        <v>0</v>
      </c>
      <c r="CP11" s="279">
        <f ca="1">IF($G11="641",$F11,0)</f>
        <v>0</v>
      </c>
      <c r="CQ11" s="279">
        <f ca="1">IF($H11="641",$F11,0)</f>
        <v>0</v>
      </c>
      <c r="CR11" s="279">
        <f ca="1">IF($G11="642",$F11,0)</f>
        <v>0</v>
      </c>
      <c r="CS11" s="279">
        <f ca="1">IF($H11="642",$F11,0)</f>
        <v>0</v>
      </c>
      <c r="CT11" s="279">
        <f t="shared" ref="CT11:CT51" ca="1" si="57">IF($G11="711",$F11,0)</f>
        <v>0</v>
      </c>
      <c r="CU11" s="279">
        <f t="shared" ref="CU11:CU51" ca="1" si="58">IF($H11="711",$F11,0)</f>
        <v>0</v>
      </c>
      <c r="CV11" s="279">
        <f t="shared" ref="CV11:CV51" ca="1" si="59">IF($G11="811",$F11,0)</f>
        <v>0</v>
      </c>
      <c r="CW11" s="279">
        <f t="shared" ref="CW11:CW51" ca="1" si="60">IF($H11="811",$F11,0)</f>
        <v>0</v>
      </c>
      <c r="CX11" s="279">
        <f ca="1">IF($G11="821",$F11,0)</f>
        <v>0</v>
      </c>
      <c r="CY11" s="279">
        <f ca="1">IF($H11="821",$F11,0)</f>
        <v>0</v>
      </c>
      <c r="CZ11" s="279">
        <f ca="1">IF($G11="911",$F11,0)</f>
        <v>0</v>
      </c>
      <c r="DA11" s="279">
        <f ca="1">IF($H11="911",$F11,0)</f>
        <v>0</v>
      </c>
    </row>
    <row r="12" spans="1:105" s="276" customFormat="1" ht="15" customHeight="1">
      <c r="A12" s="63">
        <f t="array" aca="1" ref="A12" ca="1">IF(C12&lt;&gt;0,SUM(($C$11:C12&lt;&gt;0)*1),"")</f>
        <v>2</v>
      </c>
      <c r="B12" s="277" t="str">
        <f ca="1">IF(ROWS($1:2)&gt;COUNT(Dong6),"",OFFSET(TH!C$1,SMALL(Dong6,ROWS($1:2)),))</f>
        <v/>
      </c>
      <c r="C12" s="277" t="str">
        <f ca="1">IF(ROWS($1:2)&gt;COUNT(Dong6),"",OFFSET(TH!D$1,SMALL(Dong6,ROWS($1:2)),))</f>
        <v/>
      </c>
      <c r="D12" s="277" t="str">
        <f ca="1">IF(ROWS($1:2)&gt;COUNT(Dong6),"",OFFSET(TH!E$1,SMALL(Dong6,ROWS($1:2)),))</f>
        <v/>
      </c>
      <c r="E12" s="327" t="str">
        <f ca="1">IF(ROWS($1:2)&gt;COUNT(Dong6),"",OFFSET(TH!F$1,SMALL(Dong6,ROWS($1:2)),))</f>
        <v/>
      </c>
      <c r="F12" s="328" t="str">
        <f ca="1">IF(ROWS($1:2)&gt;COUNT(Dong6),"",OFFSET(TH!M$1,SMALL(Dong6,ROWS($1:2)),))</f>
        <v/>
      </c>
      <c r="G12" s="329" t="str">
        <f ca="1">IF(ROWS($1:2)&gt;COUNT(Dong6),"",OFFSET(TH!N$1,SMALL(Dong6,ROWS($1:2)),))</f>
        <v/>
      </c>
      <c r="H12" s="329" t="str">
        <f ca="1">IF(ROWS($1:2)&gt;COUNT(Dong6),"",OFFSET(TH!O$1,SMALL(Dong6,ROWS($1:2)),))</f>
        <v/>
      </c>
      <c r="I12" s="63">
        <f t="shared" ca="1" si="0"/>
        <v>2</v>
      </c>
      <c r="J12" s="279">
        <f t="shared" ref="J12:J51" ca="1" si="61">IF($G12="1111",$F12,0)</f>
        <v>0</v>
      </c>
      <c r="K12" s="279">
        <f t="shared" ref="K12:K51" ca="1" si="62">IF($H12="1111",$F12,0)</f>
        <v>0</v>
      </c>
      <c r="L12" s="279">
        <f t="shared" ca="1" si="1"/>
        <v>0</v>
      </c>
      <c r="M12" s="279">
        <f t="shared" ca="1" si="2"/>
        <v>0</v>
      </c>
      <c r="N12" s="279">
        <f t="shared" ca="1" si="3"/>
        <v>0</v>
      </c>
      <c r="O12" s="279">
        <f t="shared" ca="1" si="4"/>
        <v>0</v>
      </c>
      <c r="P12" s="279">
        <f t="shared" ca="1" si="5"/>
        <v>0</v>
      </c>
      <c r="Q12" s="279">
        <f t="shared" ca="1" si="6"/>
        <v>0</v>
      </c>
      <c r="R12" s="279">
        <f t="shared" ca="1" si="7"/>
        <v>0</v>
      </c>
      <c r="S12" s="279">
        <f t="shared" ca="1" si="8"/>
        <v>0</v>
      </c>
      <c r="T12" s="279">
        <f t="shared" ca="1" si="9"/>
        <v>0</v>
      </c>
      <c r="U12" s="279">
        <f t="shared" ca="1" si="10"/>
        <v>0</v>
      </c>
      <c r="V12" s="279">
        <f t="shared" ca="1" si="11"/>
        <v>0</v>
      </c>
      <c r="W12" s="279">
        <f t="shared" ca="1" si="12"/>
        <v>0</v>
      </c>
      <c r="X12" s="279">
        <f t="shared" ca="1" si="13"/>
        <v>0</v>
      </c>
      <c r="Y12" s="279">
        <f t="shared" ca="1" si="14"/>
        <v>0</v>
      </c>
      <c r="Z12" s="279">
        <f t="shared" ca="1" si="15"/>
        <v>0</v>
      </c>
      <c r="AA12" s="279">
        <f t="shared" ca="1" si="16"/>
        <v>0</v>
      </c>
      <c r="AB12" s="279">
        <f t="shared" ref="AB12:AB51" ca="1" si="63">IF($G12="153",$F12,0)</f>
        <v>0</v>
      </c>
      <c r="AC12" s="279">
        <f t="shared" ref="AC12:AC51" ca="1" si="64">IF($H12="153",$F12,0)</f>
        <v>0</v>
      </c>
      <c r="AD12" s="279">
        <f t="shared" ca="1" si="17"/>
        <v>0</v>
      </c>
      <c r="AE12" s="279">
        <f t="shared" ca="1" si="18"/>
        <v>0</v>
      </c>
      <c r="AF12" s="279">
        <f t="shared" ca="1" si="19"/>
        <v>0</v>
      </c>
      <c r="AG12" s="279">
        <f t="shared" ca="1" si="20"/>
        <v>0</v>
      </c>
      <c r="AH12" s="279">
        <f t="shared" ref="AH12:AH51" ca="1" si="65">IF($G12="2111",$F12,0)</f>
        <v>0</v>
      </c>
      <c r="AI12" s="279">
        <f t="shared" ref="AI12:AI51" ca="1" si="66">IF($H12="2111",$F12,0)</f>
        <v>0</v>
      </c>
      <c r="AJ12" s="279">
        <f t="shared" ref="AJ12:AJ51" ca="1" si="67">IF($G12="2112",$F12,0)</f>
        <v>0</v>
      </c>
      <c r="AK12" s="279">
        <f t="shared" ref="AK12:AK51" ca="1" si="68">IF($H12="2112",$F12,0)</f>
        <v>0</v>
      </c>
      <c r="AL12" s="279">
        <f t="shared" ref="AL12:AL51" ca="1" si="69">IF($G12="2113",$F12,0)</f>
        <v>0</v>
      </c>
      <c r="AM12" s="279">
        <f t="shared" ref="AM12:AM51" ca="1" si="70">IF($H12="2113",$F12,0)</f>
        <v>0</v>
      </c>
      <c r="AN12" s="279">
        <f t="shared" ref="AN12:AN51" ca="1" si="71">IF($G12="2131",$F12,0)</f>
        <v>0</v>
      </c>
      <c r="AO12" s="279">
        <f t="shared" ref="AO12:AO51" ca="1" si="72">IF($H12="2131",$F12,0)</f>
        <v>0</v>
      </c>
      <c r="AP12" s="279">
        <f t="shared" ca="1" si="21"/>
        <v>0</v>
      </c>
      <c r="AQ12" s="279">
        <f t="shared" ca="1" si="22"/>
        <v>0</v>
      </c>
      <c r="AR12" s="279">
        <f t="shared" ca="1" si="23"/>
        <v>0</v>
      </c>
      <c r="AS12" s="279">
        <f t="shared" ca="1" si="24"/>
        <v>0</v>
      </c>
      <c r="AT12" s="279">
        <f t="shared" ref="AT12:AT38" ca="1" si="73">IF($G12="2412",$F12,0)</f>
        <v>0</v>
      </c>
      <c r="AU12" s="279">
        <f t="shared" ref="AU12:AU38" ca="1" si="74">IF($H12="2412",$F12,0)</f>
        <v>0</v>
      </c>
      <c r="AV12" s="279">
        <f t="shared" ca="1" si="25"/>
        <v>0</v>
      </c>
      <c r="AW12" s="279">
        <f t="shared" ca="1" si="26"/>
        <v>0</v>
      </c>
      <c r="AX12" s="279">
        <f t="shared" ca="1" si="27"/>
        <v>0</v>
      </c>
      <c r="AY12" s="279">
        <f t="shared" ca="1" si="28"/>
        <v>0</v>
      </c>
      <c r="AZ12" s="279">
        <f t="shared" ca="1" si="29"/>
        <v>0</v>
      </c>
      <c r="BA12" s="279">
        <f t="shared" ca="1" si="30"/>
        <v>0</v>
      </c>
      <c r="BB12" s="279">
        <f t="shared" ca="1" si="31"/>
        <v>0</v>
      </c>
      <c r="BC12" s="279">
        <f t="shared" ca="1" si="32"/>
        <v>0</v>
      </c>
      <c r="BD12" s="279">
        <f t="shared" ca="1" si="33"/>
        <v>0</v>
      </c>
      <c r="BE12" s="279">
        <f t="shared" ca="1" si="34"/>
        <v>0</v>
      </c>
      <c r="BF12" s="279">
        <f t="shared" ca="1" si="35"/>
        <v>0</v>
      </c>
      <c r="BG12" s="279">
        <f t="shared" ca="1" si="36"/>
        <v>0</v>
      </c>
      <c r="BH12" s="279">
        <f t="shared" ref="BH12:BH51" ca="1" si="75">IF($G12="33382",$F12,0)</f>
        <v>0</v>
      </c>
      <c r="BI12" s="279">
        <f t="shared" ref="BI12:BI51" ca="1" si="76">IF($H12="33382",$F12,0)</f>
        <v>0</v>
      </c>
      <c r="BJ12" s="279">
        <f t="shared" ca="1" si="37"/>
        <v>0</v>
      </c>
      <c r="BK12" s="279">
        <f t="shared" ca="1" si="38"/>
        <v>0</v>
      </c>
      <c r="BL12" s="279">
        <f t="shared" ca="1" si="39"/>
        <v>0</v>
      </c>
      <c r="BM12" s="279">
        <f t="shared" ca="1" si="40"/>
        <v>0</v>
      </c>
      <c r="BN12" s="279">
        <f t="shared" ca="1" si="41"/>
        <v>0</v>
      </c>
      <c r="BO12" s="279">
        <f t="shared" ca="1" si="42"/>
        <v>0</v>
      </c>
      <c r="BP12" s="279">
        <f t="shared" ref="BP12:BP51" ca="1" si="77">IF($G12="3386",$F12,0)</f>
        <v>0</v>
      </c>
      <c r="BQ12" s="279">
        <f t="shared" ref="BQ12:BQ51" ca="1" si="78">IF($H12="3386",$F12,0)</f>
        <v>0</v>
      </c>
      <c r="BR12" s="279">
        <f t="shared" ca="1" si="43"/>
        <v>0</v>
      </c>
      <c r="BS12" s="279">
        <f t="shared" ca="1" si="44"/>
        <v>0</v>
      </c>
      <c r="BT12" s="279">
        <f t="shared" ref="BT12:BT51" ca="1" si="79">IF($G12="3411",$F12,0)</f>
        <v>0</v>
      </c>
      <c r="BU12" s="279">
        <f t="shared" ref="BU12:BU51" ca="1" si="80">IF($H12="3411",$F12,0)</f>
        <v>0</v>
      </c>
      <c r="BV12" s="279">
        <f t="shared" ref="BV12:BV38" ca="1" si="81">IF($G12="3412",$F12,0)</f>
        <v>0</v>
      </c>
      <c r="BW12" s="279">
        <f t="shared" ref="BW12:BW38" ca="1" si="82">IF($H12="3412",$F12,0)</f>
        <v>0</v>
      </c>
      <c r="BX12" s="279">
        <f t="shared" ca="1" si="45"/>
        <v>0</v>
      </c>
      <c r="BY12" s="279">
        <f t="shared" ca="1" si="46"/>
        <v>0</v>
      </c>
      <c r="BZ12" s="279">
        <f t="shared" ca="1" si="47"/>
        <v>0</v>
      </c>
      <c r="CA12" s="279">
        <f t="shared" ca="1" si="48"/>
        <v>0</v>
      </c>
      <c r="CB12" s="279">
        <f t="shared" ca="1" si="49"/>
        <v>0</v>
      </c>
      <c r="CC12" s="279">
        <f t="shared" ca="1" si="50"/>
        <v>0</v>
      </c>
      <c r="CD12" s="279">
        <f t="shared" ref="CD12:CD51" ca="1" si="83">IF($G12="5112N",$F12,0)</f>
        <v>0</v>
      </c>
      <c r="CE12" s="279">
        <f t="shared" ref="CE12:CE51" ca="1" si="84">IF($H12="5112N",$F12,0)</f>
        <v>0</v>
      </c>
      <c r="CF12" s="279">
        <f t="shared" ref="CF12:CF51" ca="1" si="85">IF($G12="5112X",$F12,0)</f>
        <v>0</v>
      </c>
      <c r="CG12" s="279">
        <f t="shared" ref="CG12:CG51" ca="1" si="86">IF($H12="5112X",$F12,0)</f>
        <v>0</v>
      </c>
      <c r="CH12" s="279">
        <f t="shared" ca="1" si="51"/>
        <v>0</v>
      </c>
      <c r="CI12" s="279">
        <f t="shared" ca="1" si="52"/>
        <v>0</v>
      </c>
      <c r="CJ12" s="279">
        <f t="shared" ref="CJ12:CJ51" ca="1" si="87">IF($G12="5213",$F12,0)</f>
        <v>0</v>
      </c>
      <c r="CK12" s="279">
        <f t="shared" ref="CK12:CK51" ca="1" si="88">IF($H12="5213",$F12,0)</f>
        <v>0</v>
      </c>
      <c r="CL12" s="279">
        <f t="shared" ca="1" si="53"/>
        <v>0</v>
      </c>
      <c r="CM12" s="279">
        <f t="shared" ca="1" si="54"/>
        <v>0</v>
      </c>
      <c r="CN12" s="279">
        <f t="shared" ca="1" si="55"/>
        <v>0</v>
      </c>
      <c r="CO12" s="279">
        <f t="shared" ca="1" si="56"/>
        <v>0</v>
      </c>
      <c r="CP12" s="279">
        <f t="shared" ref="CP12:CP51" ca="1" si="89">IF($G12="641",$F12,0)</f>
        <v>0</v>
      </c>
      <c r="CQ12" s="279">
        <f t="shared" ref="CQ12:CQ51" ca="1" si="90">IF($H12="641",$F12,0)</f>
        <v>0</v>
      </c>
      <c r="CR12" s="279">
        <f t="shared" ref="CR12:CR51" ca="1" si="91">IF($G12="642",$F12,0)</f>
        <v>0</v>
      </c>
      <c r="CS12" s="279">
        <f t="shared" ref="CS12:CS51" ca="1" si="92">IF($H12="642",$F12,0)</f>
        <v>0</v>
      </c>
      <c r="CT12" s="279">
        <f t="shared" ca="1" si="57"/>
        <v>0</v>
      </c>
      <c r="CU12" s="279">
        <f t="shared" ca="1" si="58"/>
        <v>0</v>
      </c>
      <c r="CV12" s="279">
        <f t="shared" ca="1" si="59"/>
        <v>0</v>
      </c>
      <c r="CW12" s="279">
        <f t="shared" ca="1" si="60"/>
        <v>0</v>
      </c>
      <c r="CX12" s="279">
        <f t="shared" ref="CX12:CX51" ca="1" si="93">IF($G12="821",$F12,0)</f>
        <v>0</v>
      </c>
      <c r="CY12" s="279">
        <f t="shared" ref="CY12:CY51" ca="1" si="94">IF($H12="821",$F12,0)</f>
        <v>0</v>
      </c>
      <c r="CZ12" s="279">
        <f t="shared" ref="CZ12:CZ51" ca="1" si="95">IF($G12="911",$F12,0)</f>
        <v>0</v>
      </c>
      <c r="DA12" s="279">
        <f t="shared" ref="DA12:DA51" ca="1" si="96">IF($H12="911",$F12,0)</f>
        <v>0</v>
      </c>
    </row>
    <row r="13" spans="1:105" s="276" customFormat="1" ht="15" customHeight="1">
      <c r="A13" s="63">
        <f t="array" aca="1" ref="A13" ca="1">IF(C13&lt;&gt;0,SUM(($C$11:C13&lt;&gt;0)*1),"")</f>
        <v>3</v>
      </c>
      <c r="B13" s="277" t="str">
        <f ca="1">IF(ROWS($1:3)&gt;COUNT(Dong6),"",OFFSET(TH!C$1,SMALL(Dong6,ROWS($1:3)),))</f>
        <v/>
      </c>
      <c r="C13" s="277" t="str">
        <f ca="1">IF(ROWS($1:3)&gt;COUNT(Dong6),"",OFFSET(TH!D$1,SMALL(Dong6,ROWS($1:3)),))</f>
        <v/>
      </c>
      <c r="D13" s="277" t="str">
        <f ca="1">IF(ROWS($1:3)&gt;COUNT(Dong6),"",OFFSET(TH!E$1,SMALL(Dong6,ROWS($1:3)),))</f>
        <v/>
      </c>
      <c r="E13" s="327" t="str">
        <f ca="1">IF(ROWS($1:3)&gt;COUNT(Dong6),"",OFFSET(TH!F$1,SMALL(Dong6,ROWS($1:3)),))</f>
        <v/>
      </c>
      <c r="F13" s="328" t="str">
        <f ca="1">IF(ROWS($1:3)&gt;COUNT(Dong6),"",OFFSET(TH!M$1,SMALL(Dong6,ROWS($1:3)),))</f>
        <v/>
      </c>
      <c r="G13" s="329" t="str">
        <f ca="1">IF(ROWS($1:3)&gt;COUNT(Dong6),"",OFFSET(TH!N$1,SMALL(Dong6,ROWS($1:3)),))</f>
        <v/>
      </c>
      <c r="H13" s="329" t="str">
        <f ca="1">IF(ROWS($1:3)&gt;COUNT(Dong6),"",OFFSET(TH!O$1,SMALL(Dong6,ROWS($1:3)),))</f>
        <v/>
      </c>
      <c r="I13" s="63">
        <f t="shared" ca="1" si="0"/>
        <v>3</v>
      </c>
      <c r="J13" s="279">
        <f t="shared" ca="1" si="61"/>
        <v>0</v>
      </c>
      <c r="K13" s="279">
        <f t="shared" ca="1" si="62"/>
        <v>0</v>
      </c>
      <c r="L13" s="279">
        <f t="shared" ca="1" si="1"/>
        <v>0</v>
      </c>
      <c r="M13" s="279">
        <f t="shared" ca="1" si="2"/>
        <v>0</v>
      </c>
      <c r="N13" s="279">
        <f t="shared" ca="1" si="3"/>
        <v>0</v>
      </c>
      <c r="O13" s="279">
        <f t="shared" ca="1" si="4"/>
        <v>0</v>
      </c>
      <c r="P13" s="279">
        <f t="shared" ca="1" si="5"/>
        <v>0</v>
      </c>
      <c r="Q13" s="279">
        <f t="shared" ca="1" si="6"/>
        <v>0</v>
      </c>
      <c r="R13" s="279">
        <f t="shared" ca="1" si="7"/>
        <v>0</v>
      </c>
      <c r="S13" s="279">
        <f t="shared" ca="1" si="8"/>
        <v>0</v>
      </c>
      <c r="T13" s="279">
        <f t="shared" ca="1" si="9"/>
        <v>0</v>
      </c>
      <c r="U13" s="279">
        <f t="shared" ca="1" si="10"/>
        <v>0</v>
      </c>
      <c r="V13" s="279">
        <f t="shared" ca="1" si="11"/>
        <v>0</v>
      </c>
      <c r="W13" s="279">
        <f t="shared" ca="1" si="12"/>
        <v>0</v>
      </c>
      <c r="X13" s="279">
        <f t="shared" ca="1" si="13"/>
        <v>0</v>
      </c>
      <c r="Y13" s="279">
        <f t="shared" ca="1" si="14"/>
        <v>0</v>
      </c>
      <c r="Z13" s="279">
        <f t="shared" ca="1" si="15"/>
        <v>0</v>
      </c>
      <c r="AA13" s="279">
        <f t="shared" ca="1" si="16"/>
        <v>0</v>
      </c>
      <c r="AB13" s="279">
        <f t="shared" ca="1" si="63"/>
        <v>0</v>
      </c>
      <c r="AC13" s="279">
        <f t="shared" ca="1" si="64"/>
        <v>0</v>
      </c>
      <c r="AD13" s="279">
        <f t="shared" ca="1" si="17"/>
        <v>0</v>
      </c>
      <c r="AE13" s="279">
        <f t="shared" ca="1" si="18"/>
        <v>0</v>
      </c>
      <c r="AF13" s="279">
        <f t="shared" ca="1" si="19"/>
        <v>0</v>
      </c>
      <c r="AG13" s="279">
        <f t="shared" ca="1" si="20"/>
        <v>0</v>
      </c>
      <c r="AH13" s="279">
        <f t="shared" ca="1" si="65"/>
        <v>0</v>
      </c>
      <c r="AI13" s="279">
        <f t="shared" ca="1" si="66"/>
        <v>0</v>
      </c>
      <c r="AJ13" s="279">
        <f t="shared" ca="1" si="67"/>
        <v>0</v>
      </c>
      <c r="AK13" s="279">
        <f t="shared" ca="1" si="68"/>
        <v>0</v>
      </c>
      <c r="AL13" s="279">
        <f t="shared" ca="1" si="69"/>
        <v>0</v>
      </c>
      <c r="AM13" s="279">
        <f t="shared" ca="1" si="70"/>
        <v>0</v>
      </c>
      <c r="AN13" s="279">
        <f t="shared" ca="1" si="71"/>
        <v>0</v>
      </c>
      <c r="AO13" s="279">
        <f t="shared" ca="1" si="72"/>
        <v>0</v>
      </c>
      <c r="AP13" s="279">
        <f t="shared" ca="1" si="21"/>
        <v>0</v>
      </c>
      <c r="AQ13" s="279">
        <f t="shared" ca="1" si="22"/>
        <v>0</v>
      </c>
      <c r="AR13" s="279">
        <f t="shared" ca="1" si="23"/>
        <v>0</v>
      </c>
      <c r="AS13" s="279">
        <f t="shared" ca="1" si="24"/>
        <v>0</v>
      </c>
      <c r="AT13" s="279">
        <f t="shared" ca="1" si="73"/>
        <v>0</v>
      </c>
      <c r="AU13" s="279">
        <f t="shared" ca="1" si="74"/>
        <v>0</v>
      </c>
      <c r="AV13" s="279">
        <f t="shared" ca="1" si="25"/>
        <v>0</v>
      </c>
      <c r="AW13" s="279">
        <f t="shared" ca="1" si="26"/>
        <v>0</v>
      </c>
      <c r="AX13" s="279">
        <f t="shared" ca="1" si="27"/>
        <v>0</v>
      </c>
      <c r="AY13" s="279">
        <f t="shared" ca="1" si="28"/>
        <v>0</v>
      </c>
      <c r="AZ13" s="279">
        <f t="shared" ca="1" si="29"/>
        <v>0</v>
      </c>
      <c r="BA13" s="279">
        <f t="shared" ca="1" si="30"/>
        <v>0</v>
      </c>
      <c r="BB13" s="279">
        <f t="shared" ca="1" si="31"/>
        <v>0</v>
      </c>
      <c r="BC13" s="279">
        <f t="shared" ca="1" si="32"/>
        <v>0</v>
      </c>
      <c r="BD13" s="279">
        <f t="shared" ca="1" si="33"/>
        <v>0</v>
      </c>
      <c r="BE13" s="279">
        <f t="shared" ca="1" si="34"/>
        <v>0</v>
      </c>
      <c r="BF13" s="279">
        <f t="shared" ca="1" si="35"/>
        <v>0</v>
      </c>
      <c r="BG13" s="279">
        <f t="shared" ca="1" si="36"/>
        <v>0</v>
      </c>
      <c r="BH13" s="279">
        <f t="shared" ca="1" si="75"/>
        <v>0</v>
      </c>
      <c r="BI13" s="279">
        <f t="shared" ca="1" si="76"/>
        <v>0</v>
      </c>
      <c r="BJ13" s="279">
        <f t="shared" ca="1" si="37"/>
        <v>0</v>
      </c>
      <c r="BK13" s="279">
        <f t="shared" ca="1" si="38"/>
        <v>0</v>
      </c>
      <c r="BL13" s="279">
        <f t="shared" ca="1" si="39"/>
        <v>0</v>
      </c>
      <c r="BM13" s="279">
        <f t="shared" ca="1" si="40"/>
        <v>0</v>
      </c>
      <c r="BN13" s="279">
        <f t="shared" ca="1" si="41"/>
        <v>0</v>
      </c>
      <c r="BO13" s="279">
        <f t="shared" ca="1" si="42"/>
        <v>0</v>
      </c>
      <c r="BP13" s="279">
        <f t="shared" ca="1" si="77"/>
        <v>0</v>
      </c>
      <c r="BQ13" s="279">
        <f t="shared" ca="1" si="78"/>
        <v>0</v>
      </c>
      <c r="BR13" s="279">
        <f t="shared" ca="1" si="43"/>
        <v>0</v>
      </c>
      <c r="BS13" s="279">
        <f t="shared" ca="1" si="44"/>
        <v>0</v>
      </c>
      <c r="BT13" s="279">
        <f t="shared" ca="1" si="79"/>
        <v>0</v>
      </c>
      <c r="BU13" s="279">
        <f t="shared" ca="1" si="80"/>
        <v>0</v>
      </c>
      <c r="BV13" s="279">
        <f t="shared" ca="1" si="81"/>
        <v>0</v>
      </c>
      <c r="BW13" s="279">
        <f t="shared" ca="1" si="82"/>
        <v>0</v>
      </c>
      <c r="BX13" s="279">
        <f t="shared" ca="1" si="45"/>
        <v>0</v>
      </c>
      <c r="BY13" s="279">
        <f t="shared" ca="1" si="46"/>
        <v>0</v>
      </c>
      <c r="BZ13" s="279">
        <f t="shared" ca="1" si="47"/>
        <v>0</v>
      </c>
      <c r="CA13" s="279">
        <f t="shared" ca="1" si="48"/>
        <v>0</v>
      </c>
      <c r="CB13" s="279">
        <f t="shared" ca="1" si="49"/>
        <v>0</v>
      </c>
      <c r="CC13" s="279">
        <f t="shared" ca="1" si="50"/>
        <v>0</v>
      </c>
      <c r="CD13" s="279">
        <f t="shared" ca="1" si="83"/>
        <v>0</v>
      </c>
      <c r="CE13" s="279">
        <f t="shared" ca="1" si="84"/>
        <v>0</v>
      </c>
      <c r="CF13" s="279">
        <f t="shared" ca="1" si="85"/>
        <v>0</v>
      </c>
      <c r="CG13" s="279">
        <f t="shared" ca="1" si="86"/>
        <v>0</v>
      </c>
      <c r="CH13" s="279">
        <f t="shared" ca="1" si="51"/>
        <v>0</v>
      </c>
      <c r="CI13" s="279">
        <f t="shared" ca="1" si="52"/>
        <v>0</v>
      </c>
      <c r="CJ13" s="279">
        <f t="shared" ca="1" si="87"/>
        <v>0</v>
      </c>
      <c r="CK13" s="279">
        <f t="shared" ca="1" si="88"/>
        <v>0</v>
      </c>
      <c r="CL13" s="279">
        <f t="shared" ca="1" si="53"/>
        <v>0</v>
      </c>
      <c r="CM13" s="279">
        <f t="shared" ca="1" si="54"/>
        <v>0</v>
      </c>
      <c r="CN13" s="279">
        <f t="shared" ca="1" si="55"/>
        <v>0</v>
      </c>
      <c r="CO13" s="279">
        <f t="shared" ca="1" si="56"/>
        <v>0</v>
      </c>
      <c r="CP13" s="279">
        <f t="shared" ca="1" si="89"/>
        <v>0</v>
      </c>
      <c r="CQ13" s="279">
        <f t="shared" ca="1" si="90"/>
        <v>0</v>
      </c>
      <c r="CR13" s="279">
        <f t="shared" ca="1" si="91"/>
        <v>0</v>
      </c>
      <c r="CS13" s="279">
        <f t="shared" ca="1" si="92"/>
        <v>0</v>
      </c>
      <c r="CT13" s="279">
        <f t="shared" ca="1" si="57"/>
        <v>0</v>
      </c>
      <c r="CU13" s="279">
        <f t="shared" ca="1" si="58"/>
        <v>0</v>
      </c>
      <c r="CV13" s="279">
        <f t="shared" ca="1" si="59"/>
        <v>0</v>
      </c>
      <c r="CW13" s="279">
        <f t="shared" ca="1" si="60"/>
        <v>0</v>
      </c>
      <c r="CX13" s="279">
        <f t="shared" ca="1" si="93"/>
        <v>0</v>
      </c>
      <c r="CY13" s="279">
        <f t="shared" ca="1" si="94"/>
        <v>0</v>
      </c>
      <c r="CZ13" s="279">
        <f t="shared" ca="1" si="95"/>
        <v>0</v>
      </c>
      <c r="DA13" s="279">
        <f t="shared" ca="1" si="96"/>
        <v>0</v>
      </c>
    </row>
    <row r="14" spans="1:105" s="276" customFormat="1" ht="15" customHeight="1">
      <c r="A14" s="63">
        <f t="array" aca="1" ref="A14" ca="1">IF(C14&lt;&gt;0,SUM(($C$11:C14&lt;&gt;0)*1),"")</f>
        <v>4</v>
      </c>
      <c r="B14" s="277" t="str">
        <f ca="1">IF(ROWS($1:4)&gt;COUNT(Dong6),"",OFFSET(TH!C$1,SMALL(Dong6,ROWS($1:4)),))</f>
        <v/>
      </c>
      <c r="C14" s="277" t="str">
        <f ca="1">IF(ROWS($1:4)&gt;COUNT(Dong6),"",OFFSET(TH!D$1,SMALL(Dong6,ROWS($1:4)),))</f>
        <v/>
      </c>
      <c r="D14" s="277" t="str">
        <f ca="1">IF(ROWS($1:4)&gt;COUNT(Dong6),"",OFFSET(TH!E$1,SMALL(Dong6,ROWS($1:4)),))</f>
        <v/>
      </c>
      <c r="E14" s="327" t="str">
        <f ca="1">IF(ROWS($1:4)&gt;COUNT(Dong6),"",OFFSET(TH!F$1,SMALL(Dong6,ROWS($1:4)),))</f>
        <v/>
      </c>
      <c r="F14" s="328" t="str">
        <f ca="1">IF(ROWS($1:4)&gt;COUNT(Dong6),"",OFFSET(TH!M$1,SMALL(Dong6,ROWS($1:4)),))</f>
        <v/>
      </c>
      <c r="G14" s="329" t="str">
        <f ca="1">IF(ROWS($1:4)&gt;COUNT(Dong6),"",OFFSET(TH!N$1,SMALL(Dong6,ROWS($1:4)),))</f>
        <v/>
      </c>
      <c r="H14" s="329" t="str">
        <f ca="1">IF(ROWS($1:4)&gt;COUNT(Dong6),"",OFFSET(TH!O$1,SMALL(Dong6,ROWS($1:4)),))</f>
        <v/>
      </c>
      <c r="I14" s="63">
        <f t="shared" ca="1" si="0"/>
        <v>4</v>
      </c>
      <c r="J14" s="279">
        <f t="shared" ca="1" si="61"/>
        <v>0</v>
      </c>
      <c r="K14" s="279">
        <f t="shared" ca="1" si="62"/>
        <v>0</v>
      </c>
      <c r="L14" s="279">
        <f t="shared" ca="1" si="1"/>
        <v>0</v>
      </c>
      <c r="M14" s="279">
        <f t="shared" ca="1" si="2"/>
        <v>0</v>
      </c>
      <c r="N14" s="279">
        <f t="shared" ca="1" si="3"/>
        <v>0</v>
      </c>
      <c r="O14" s="279">
        <f t="shared" ca="1" si="4"/>
        <v>0</v>
      </c>
      <c r="P14" s="279">
        <f t="shared" ca="1" si="5"/>
        <v>0</v>
      </c>
      <c r="Q14" s="279">
        <f t="shared" ca="1" si="6"/>
        <v>0</v>
      </c>
      <c r="R14" s="279">
        <f t="shared" ca="1" si="7"/>
        <v>0</v>
      </c>
      <c r="S14" s="279">
        <f t="shared" ca="1" si="8"/>
        <v>0</v>
      </c>
      <c r="T14" s="279">
        <f t="shared" ca="1" si="9"/>
        <v>0</v>
      </c>
      <c r="U14" s="279">
        <f t="shared" ca="1" si="10"/>
        <v>0</v>
      </c>
      <c r="V14" s="279">
        <f t="shared" ca="1" si="11"/>
        <v>0</v>
      </c>
      <c r="W14" s="279">
        <f t="shared" ca="1" si="12"/>
        <v>0</v>
      </c>
      <c r="X14" s="279">
        <f t="shared" ca="1" si="13"/>
        <v>0</v>
      </c>
      <c r="Y14" s="279">
        <f t="shared" ca="1" si="14"/>
        <v>0</v>
      </c>
      <c r="Z14" s="279">
        <f t="shared" ca="1" si="15"/>
        <v>0</v>
      </c>
      <c r="AA14" s="279">
        <f t="shared" ca="1" si="16"/>
        <v>0</v>
      </c>
      <c r="AB14" s="279">
        <f t="shared" ca="1" si="63"/>
        <v>0</v>
      </c>
      <c r="AC14" s="279">
        <f t="shared" ca="1" si="64"/>
        <v>0</v>
      </c>
      <c r="AD14" s="279">
        <f t="shared" ca="1" si="17"/>
        <v>0</v>
      </c>
      <c r="AE14" s="279">
        <f t="shared" ca="1" si="18"/>
        <v>0</v>
      </c>
      <c r="AF14" s="279">
        <f t="shared" ca="1" si="19"/>
        <v>0</v>
      </c>
      <c r="AG14" s="279">
        <f t="shared" ca="1" si="20"/>
        <v>0</v>
      </c>
      <c r="AH14" s="279">
        <f t="shared" ca="1" si="65"/>
        <v>0</v>
      </c>
      <c r="AI14" s="279">
        <f t="shared" ca="1" si="66"/>
        <v>0</v>
      </c>
      <c r="AJ14" s="279">
        <f t="shared" ca="1" si="67"/>
        <v>0</v>
      </c>
      <c r="AK14" s="279">
        <f t="shared" ca="1" si="68"/>
        <v>0</v>
      </c>
      <c r="AL14" s="279">
        <f t="shared" ca="1" si="69"/>
        <v>0</v>
      </c>
      <c r="AM14" s="279">
        <f t="shared" ca="1" si="70"/>
        <v>0</v>
      </c>
      <c r="AN14" s="279">
        <f t="shared" ca="1" si="71"/>
        <v>0</v>
      </c>
      <c r="AO14" s="279">
        <f t="shared" ca="1" si="72"/>
        <v>0</v>
      </c>
      <c r="AP14" s="279">
        <f t="shared" ca="1" si="21"/>
        <v>0</v>
      </c>
      <c r="AQ14" s="279">
        <f t="shared" ca="1" si="22"/>
        <v>0</v>
      </c>
      <c r="AR14" s="279">
        <f t="shared" ca="1" si="23"/>
        <v>0</v>
      </c>
      <c r="AS14" s="279">
        <f t="shared" ca="1" si="24"/>
        <v>0</v>
      </c>
      <c r="AT14" s="279">
        <f t="shared" ca="1" si="73"/>
        <v>0</v>
      </c>
      <c r="AU14" s="279">
        <f t="shared" ca="1" si="74"/>
        <v>0</v>
      </c>
      <c r="AV14" s="279">
        <f t="shared" ca="1" si="25"/>
        <v>0</v>
      </c>
      <c r="AW14" s="279">
        <f t="shared" ca="1" si="26"/>
        <v>0</v>
      </c>
      <c r="AX14" s="279">
        <f t="shared" ca="1" si="27"/>
        <v>0</v>
      </c>
      <c r="AY14" s="279">
        <f t="shared" ca="1" si="28"/>
        <v>0</v>
      </c>
      <c r="AZ14" s="279">
        <f t="shared" ca="1" si="29"/>
        <v>0</v>
      </c>
      <c r="BA14" s="279">
        <f t="shared" ca="1" si="30"/>
        <v>0</v>
      </c>
      <c r="BB14" s="279">
        <f t="shared" ca="1" si="31"/>
        <v>0</v>
      </c>
      <c r="BC14" s="279">
        <f t="shared" ca="1" si="32"/>
        <v>0</v>
      </c>
      <c r="BD14" s="279">
        <f t="shared" ca="1" si="33"/>
        <v>0</v>
      </c>
      <c r="BE14" s="279">
        <f t="shared" ca="1" si="34"/>
        <v>0</v>
      </c>
      <c r="BF14" s="279">
        <f t="shared" ca="1" si="35"/>
        <v>0</v>
      </c>
      <c r="BG14" s="279">
        <f t="shared" ca="1" si="36"/>
        <v>0</v>
      </c>
      <c r="BH14" s="279">
        <f t="shared" ca="1" si="75"/>
        <v>0</v>
      </c>
      <c r="BI14" s="279">
        <f t="shared" ca="1" si="76"/>
        <v>0</v>
      </c>
      <c r="BJ14" s="279">
        <f t="shared" ca="1" si="37"/>
        <v>0</v>
      </c>
      <c r="BK14" s="279">
        <f t="shared" ca="1" si="38"/>
        <v>0</v>
      </c>
      <c r="BL14" s="279">
        <f t="shared" ca="1" si="39"/>
        <v>0</v>
      </c>
      <c r="BM14" s="279">
        <f t="shared" ca="1" si="40"/>
        <v>0</v>
      </c>
      <c r="BN14" s="279">
        <f t="shared" ca="1" si="41"/>
        <v>0</v>
      </c>
      <c r="BO14" s="279">
        <f t="shared" ca="1" si="42"/>
        <v>0</v>
      </c>
      <c r="BP14" s="279">
        <f t="shared" ca="1" si="77"/>
        <v>0</v>
      </c>
      <c r="BQ14" s="279">
        <f t="shared" ca="1" si="78"/>
        <v>0</v>
      </c>
      <c r="BR14" s="279">
        <f t="shared" ca="1" si="43"/>
        <v>0</v>
      </c>
      <c r="BS14" s="279">
        <f t="shared" ca="1" si="44"/>
        <v>0</v>
      </c>
      <c r="BT14" s="279">
        <f t="shared" ca="1" si="79"/>
        <v>0</v>
      </c>
      <c r="BU14" s="279">
        <f t="shared" ca="1" si="80"/>
        <v>0</v>
      </c>
      <c r="BV14" s="279">
        <f t="shared" ca="1" si="81"/>
        <v>0</v>
      </c>
      <c r="BW14" s="279">
        <f t="shared" ca="1" si="82"/>
        <v>0</v>
      </c>
      <c r="BX14" s="279">
        <f t="shared" ca="1" si="45"/>
        <v>0</v>
      </c>
      <c r="BY14" s="279">
        <f t="shared" ca="1" si="46"/>
        <v>0</v>
      </c>
      <c r="BZ14" s="279">
        <f t="shared" ca="1" si="47"/>
        <v>0</v>
      </c>
      <c r="CA14" s="279">
        <f t="shared" ca="1" si="48"/>
        <v>0</v>
      </c>
      <c r="CB14" s="279">
        <f t="shared" ca="1" si="49"/>
        <v>0</v>
      </c>
      <c r="CC14" s="279">
        <f t="shared" ca="1" si="50"/>
        <v>0</v>
      </c>
      <c r="CD14" s="279">
        <f t="shared" ca="1" si="83"/>
        <v>0</v>
      </c>
      <c r="CE14" s="279">
        <f t="shared" ca="1" si="84"/>
        <v>0</v>
      </c>
      <c r="CF14" s="279">
        <f t="shared" ca="1" si="85"/>
        <v>0</v>
      </c>
      <c r="CG14" s="279">
        <f t="shared" ca="1" si="86"/>
        <v>0</v>
      </c>
      <c r="CH14" s="279">
        <f t="shared" ca="1" si="51"/>
        <v>0</v>
      </c>
      <c r="CI14" s="279">
        <f t="shared" ca="1" si="52"/>
        <v>0</v>
      </c>
      <c r="CJ14" s="279">
        <f t="shared" ca="1" si="87"/>
        <v>0</v>
      </c>
      <c r="CK14" s="279">
        <f t="shared" ca="1" si="88"/>
        <v>0</v>
      </c>
      <c r="CL14" s="279">
        <f t="shared" ca="1" si="53"/>
        <v>0</v>
      </c>
      <c r="CM14" s="279">
        <f t="shared" ca="1" si="54"/>
        <v>0</v>
      </c>
      <c r="CN14" s="279">
        <f t="shared" ca="1" si="55"/>
        <v>0</v>
      </c>
      <c r="CO14" s="279">
        <f t="shared" ca="1" si="56"/>
        <v>0</v>
      </c>
      <c r="CP14" s="279">
        <f t="shared" ca="1" si="89"/>
        <v>0</v>
      </c>
      <c r="CQ14" s="279">
        <f t="shared" ca="1" si="90"/>
        <v>0</v>
      </c>
      <c r="CR14" s="279">
        <f t="shared" ca="1" si="91"/>
        <v>0</v>
      </c>
      <c r="CS14" s="279">
        <f t="shared" ca="1" si="92"/>
        <v>0</v>
      </c>
      <c r="CT14" s="279">
        <f t="shared" ca="1" si="57"/>
        <v>0</v>
      </c>
      <c r="CU14" s="279">
        <f t="shared" ca="1" si="58"/>
        <v>0</v>
      </c>
      <c r="CV14" s="279">
        <f t="shared" ca="1" si="59"/>
        <v>0</v>
      </c>
      <c r="CW14" s="279">
        <f t="shared" ca="1" si="60"/>
        <v>0</v>
      </c>
      <c r="CX14" s="279">
        <f t="shared" ca="1" si="93"/>
        <v>0</v>
      </c>
      <c r="CY14" s="279">
        <f t="shared" ca="1" si="94"/>
        <v>0</v>
      </c>
      <c r="CZ14" s="279">
        <f t="shared" ca="1" si="95"/>
        <v>0</v>
      </c>
      <c r="DA14" s="279">
        <f t="shared" ca="1" si="96"/>
        <v>0</v>
      </c>
    </row>
    <row r="15" spans="1:105" s="276" customFormat="1" ht="15" customHeight="1">
      <c r="A15" s="63">
        <f t="array" aca="1" ref="A15" ca="1">IF(C15&lt;&gt;0,SUM(($C$11:C15&lt;&gt;0)*1),"")</f>
        <v>5</v>
      </c>
      <c r="B15" s="277" t="str">
        <f ca="1">IF(ROWS($1:5)&gt;COUNT(Dong6),"",OFFSET(TH!C$1,SMALL(Dong6,ROWS($1:5)),))</f>
        <v/>
      </c>
      <c r="C15" s="277" t="str">
        <f ca="1">IF(ROWS($1:5)&gt;COUNT(Dong6),"",OFFSET(TH!D$1,SMALL(Dong6,ROWS($1:5)),))</f>
        <v/>
      </c>
      <c r="D15" s="277" t="str">
        <f ca="1">IF(ROWS($1:5)&gt;COUNT(Dong6),"",OFFSET(TH!E$1,SMALL(Dong6,ROWS($1:5)),))</f>
        <v/>
      </c>
      <c r="E15" s="327" t="str">
        <f ca="1">IF(ROWS($1:5)&gt;COUNT(Dong6),"",OFFSET(TH!F$1,SMALL(Dong6,ROWS($1:5)),))</f>
        <v/>
      </c>
      <c r="F15" s="328" t="str">
        <f ca="1">IF(ROWS($1:5)&gt;COUNT(Dong6),"",OFFSET(TH!M$1,SMALL(Dong6,ROWS($1:5)),))</f>
        <v/>
      </c>
      <c r="G15" s="329" t="str">
        <f ca="1">IF(ROWS($1:5)&gt;COUNT(Dong6),"",OFFSET(TH!N$1,SMALL(Dong6,ROWS($1:5)),))</f>
        <v/>
      </c>
      <c r="H15" s="329" t="str">
        <f ca="1">IF(ROWS($1:5)&gt;COUNT(Dong6),"",OFFSET(TH!O$1,SMALL(Dong6,ROWS($1:5)),))</f>
        <v/>
      </c>
      <c r="I15" s="63">
        <f t="shared" ca="1" si="0"/>
        <v>5</v>
      </c>
      <c r="J15" s="279">
        <f t="shared" ca="1" si="61"/>
        <v>0</v>
      </c>
      <c r="K15" s="279">
        <f t="shared" ca="1" si="62"/>
        <v>0</v>
      </c>
      <c r="L15" s="279">
        <f t="shared" ca="1" si="1"/>
        <v>0</v>
      </c>
      <c r="M15" s="279">
        <f t="shared" ca="1" si="2"/>
        <v>0</v>
      </c>
      <c r="N15" s="279">
        <f t="shared" ca="1" si="3"/>
        <v>0</v>
      </c>
      <c r="O15" s="279">
        <f t="shared" ca="1" si="4"/>
        <v>0</v>
      </c>
      <c r="P15" s="279">
        <f t="shared" ca="1" si="5"/>
        <v>0</v>
      </c>
      <c r="Q15" s="279">
        <f t="shared" ca="1" si="6"/>
        <v>0</v>
      </c>
      <c r="R15" s="279">
        <f t="shared" ca="1" si="7"/>
        <v>0</v>
      </c>
      <c r="S15" s="279">
        <f t="shared" ca="1" si="8"/>
        <v>0</v>
      </c>
      <c r="T15" s="279">
        <f t="shared" ca="1" si="9"/>
        <v>0</v>
      </c>
      <c r="U15" s="279">
        <f t="shared" ca="1" si="10"/>
        <v>0</v>
      </c>
      <c r="V15" s="279">
        <f t="shared" ca="1" si="11"/>
        <v>0</v>
      </c>
      <c r="W15" s="279">
        <f t="shared" ca="1" si="12"/>
        <v>0</v>
      </c>
      <c r="X15" s="279">
        <f t="shared" ca="1" si="13"/>
        <v>0</v>
      </c>
      <c r="Y15" s="279">
        <f t="shared" ca="1" si="14"/>
        <v>0</v>
      </c>
      <c r="Z15" s="279">
        <f t="shared" ca="1" si="15"/>
        <v>0</v>
      </c>
      <c r="AA15" s="279">
        <f t="shared" ca="1" si="16"/>
        <v>0</v>
      </c>
      <c r="AB15" s="279">
        <f t="shared" ca="1" si="63"/>
        <v>0</v>
      </c>
      <c r="AC15" s="279">
        <f t="shared" ca="1" si="64"/>
        <v>0</v>
      </c>
      <c r="AD15" s="279">
        <f t="shared" ca="1" si="17"/>
        <v>0</v>
      </c>
      <c r="AE15" s="279">
        <f t="shared" ca="1" si="18"/>
        <v>0</v>
      </c>
      <c r="AF15" s="279">
        <f t="shared" ca="1" si="19"/>
        <v>0</v>
      </c>
      <c r="AG15" s="279">
        <f t="shared" ca="1" si="20"/>
        <v>0</v>
      </c>
      <c r="AH15" s="279">
        <f t="shared" ca="1" si="65"/>
        <v>0</v>
      </c>
      <c r="AI15" s="279">
        <f t="shared" ca="1" si="66"/>
        <v>0</v>
      </c>
      <c r="AJ15" s="279">
        <f t="shared" ca="1" si="67"/>
        <v>0</v>
      </c>
      <c r="AK15" s="279">
        <f t="shared" ca="1" si="68"/>
        <v>0</v>
      </c>
      <c r="AL15" s="279">
        <f t="shared" ca="1" si="69"/>
        <v>0</v>
      </c>
      <c r="AM15" s="279">
        <f t="shared" ca="1" si="70"/>
        <v>0</v>
      </c>
      <c r="AN15" s="279">
        <f t="shared" ca="1" si="71"/>
        <v>0</v>
      </c>
      <c r="AO15" s="279">
        <f t="shared" ca="1" si="72"/>
        <v>0</v>
      </c>
      <c r="AP15" s="279">
        <f t="shared" ca="1" si="21"/>
        <v>0</v>
      </c>
      <c r="AQ15" s="279">
        <f t="shared" ca="1" si="22"/>
        <v>0</v>
      </c>
      <c r="AR15" s="279">
        <f t="shared" ca="1" si="23"/>
        <v>0</v>
      </c>
      <c r="AS15" s="279">
        <f t="shared" ca="1" si="24"/>
        <v>0</v>
      </c>
      <c r="AT15" s="279">
        <f t="shared" ca="1" si="73"/>
        <v>0</v>
      </c>
      <c r="AU15" s="279">
        <f t="shared" ca="1" si="74"/>
        <v>0</v>
      </c>
      <c r="AV15" s="279">
        <f t="shared" ca="1" si="25"/>
        <v>0</v>
      </c>
      <c r="AW15" s="279">
        <f t="shared" ca="1" si="26"/>
        <v>0</v>
      </c>
      <c r="AX15" s="279">
        <f t="shared" ca="1" si="27"/>
        <v>0</v>
      </c>
      <c r="AY15" s="279">
        <f t="shared" ca="1" si="28"/>
        <v>0</v>
      </c>
      <c r="AZ15" s="279">
        <f t="shared" ca="1" si="29"/>
        <v>0</v>
      </c>
      <c r="BA15" s="279">
        <f t="shared" ca="1" si="30"/>
        <v>0</v>
      </c>
      <c r="BB15" s="279">
        <f t="shared" ca="1" si="31"/>
        <v>0</v>
      </c>
      <c r="BC15" s="279">
        <f t="shared" ca="1" si="32"/>
        <v>0</v>
      </c>
      <c r="BD15" s="279">
        <f t="shared" ca="1" si="33"/>
        <v>0</v>
      </c>
      <c r="BE15" s="279">
        <f t="shared" ca="1" si="34"/>
        <v>0</v>
      </c>
      <c r="BF15" s="279">
        <f t="shared" ca="1" si="35"/>
        <v>0</v>
      </c>
      <c r="BG15" s="279">
        <f t="shared" ca="1" si="36"/>
        <v>0</v>
      </c>
      <c r="BH15" s="279">
        <f t="shared" ca="1" si="75"/>
        <v>0</v>
      </c>
      <c r="BI15" s="279">
        <f t="shared" ca="1" si="76"/>
        <v>0</v>
      </c>
      <c r="BJ15" s="279">
        <f t="shared" ca="1" si="37"/>
        <v>0</v>
      </c>
      <c r="BK15" s="279">
        <f t="shared" ca="1" si="38"/>
        <v>0</v>
      </c>
      <c r="BL15" s="279">
        <f t="shared" ca="1" si="39"/>
        <v>0</v>
      </c>
      <c r="BM15" s="279">
        <f t="shared" ca="1" si="40"/>
        <v>0</v>
      </c>
      <c r="BN15" s="279">
        <f t="shared" ca="1" si="41"/>
        <v>0</v>
      </c>
      <c r="BO15" s="279">
        <f t="shared" ca="1" si="42"/>
        <v>0</v>
      </c>
      <c r="BP15" s="279">
        <f t="shared" ca="1" si="77"/>
        <v>0</v>
      </c>
      <c r="BQ15" s="279">
        <f t="shared" ca="1" si="78"/>
        <v>0</v>
      </c>
      <c r="BR15" s="279">
        <f t="shared" ca="1" si="43"/>
        <v>0</v>
      </c>
      <c r="BS15" s="279">
        <f t="shared" ca="1" si="44"/>
        <v>0</v>
      </c>
      <c r="BT15" s="279">
        <f t="shared" ca="1" si="79"/>
        <v>0</v>
      </c>
      <c r="BU15" s="279">
        <f t="shared" ca="1" si="80"/>
        <v>0</v>
      </c>
      <c r="BV15" s="279">
        <f t="shared" ca="1" si="81"/>
        <v>0</v>
      </c>
      <c r="BW15" s="279">
        <f t="shared" ca="1" si="82"/>
        <v>0</v>
      </c>
      <c r="BX15" s="279">
        <f t="shared" ca="1" si="45"/>
        <v>0</v>
      </c>
      <c r="BY15" s="279">
        <f t="shared" ca="1" si="46"/>
        <v>0</v>
      </c>
      <c r="BZ15" s="279">
        <f t="shared" ca="1" si="47"/>
        <v>0</v>
      </c>
      <c r="CA15" s="279">
        <f t="shared" ca="1" si="48"/>
        <v>0</v>
      </c>
      <c r="CB15" s="279">
        <f t="shared" ca="1" si="49"/>
        <v>0</v>
      </c>
      <c r="CC15" s="279">
        <f t="shared" ca="1" si="50"/>
        <v>0</v>
      </c>
      <c r="CD15" s="279">
        <f t="shared" ca="1" si="83"/>
        <v>0</v>
      </c>
      <c r="CE15" s="279">
        <f t="shared" ca="1" si="84"/>
        <v>0</v>
      </c>
      <c r="CF15" s="279">
        <f t="shared" ca="1" si="85"/>
        <v>0</v>
      </c>
      <c r="CG15" s="279">
        <f t="shared" ca="1" si="86"/>
        <v>0</v>
      </c>
      <c r="CH15" s="279">
        <f t="shared" ca="1" si="51"/>
        <v>0</v>
      </c>
      <c r="CI15" s="279">
        <f t="shared" ca="1" si="52"/>
        <v>0</v>
      </c>
      <c r="CJ15" s="279">
        <f t="shared" ca="1" si="87"/>
        <v>0</v>
      </c>
      <c r="CK15" s="279">
        <f t="shared" ca="1" si="88"/>
        <v>0</v>
      </c>
      <c r="CL15" s="279">
        <f t="shared" ca="1" si="53"/>
        <v>0</v>
      </c>
      <c r="CM15" s="279">
        <f t="shared" ca="1" si="54"/>
        <v>0</v>
      </c>
      <c r="CN15" s="279">
        <f t="shared" ca="1" si="55"/>
        <v>0</v>
      </c>
      <c r="CO15" s="279">
        <f t="shared" ca="1" si="56"/>
        <v>0</v>
      </c>
      <c r="CP15" s="279">
        <f t="shared" ca="1" si="89"/>
        <v>0</v>
      </c>
      <c r="CQ15" s="279">
        <f t="shared" ca="1" si="90"/>
        <v>0</v>
      </c>
      <c r="CR15" s="279">
        <f t="shared" ca="1" si="91"/>
        <v>0</v>
      </c>
      <c r="CS15" s="279">
        <f t="shared" ca="1" si="92"/>
        <v>0</v>
      </c>
      <c r="CT15" s="279">
        <f t="shared" ca="1" si="57"/>
        <v>0</v>
      </c>
      <c r="CU15" s="279">
        <f t="shared" ca="1" si="58"/>
        <v>0</v>
      </c>
      <c r="CV15" s="279">
        <f t="shared" ca="1" si="59"/>
        <v>0</v>
      </c>
      <c r="CW15" s="279">
        <f t="shared" ca="1" si="60"/>
        <v>0</v>
      </c>
      <c r="CX15" s="279">
        <f t="shared" ca="1" si="93"/>
        <v>0</v>
      </c>
      <c r="CY15" s="279">
        <f t="shared" ca="1" si="94"/>
        <v>0</v>
      </c>
      <c r="CZ15" s="279">
        <f t="shared" ca="1" si="95"/>
        <v>0</v>
      </c>
      <c r="DA15" s="279">
        <f t="shared" ca="1" si="96"/>
        <v>0</v>
      </c>
    </row>
    <row r="16" spans="1:105" s="276" customFormat="1" ht="15" customHeight="1">
      <c r="A16" s="63">
        <f t="array" aca="1" ref="A16" ca="1">IF(C16&lt;&gt;0,SUM(($C$11:C16&lt;&gt;0)*1),"")</f>
        <v>6</v>
      </c>
      <c r="B16" s="277" t="str">
        <f ca="1">IF(ROWS($1:6)&gt;COUNT(Dong6),"",OFFSET(TH!C$1,SMALL(Dong6,ROWS($1:6)),))</f>
        <v/>
      </c>
      <c r="C16" s="277" t="str">
        <f ca="1">IF(ROWS($1:6)&gt;COUNT(Dong6),"",OFFSET(TH!D$1,SMALL(Dong6,ROWS($1:6)),))</f>
        <v/>
      </c>
      <c r="D16" s="277" t="str">
        <f ca="1">IF(ROWS($1:6)&gt;COUNT(Dong6),"",OFFSET(TH!E$1,SMALL(Dong6,ROWS($1:6)),))</f>
        <v/>
      </c>
      <c r="E16" s="327" t="str">
        <f ca="1">IF(ROWS($1:6)&gt;COUNT(Dong6),"",OFFSET(TH!F$1,SMALL(Dong6,ROWS($1:6)),))</f>
        <v/>
      </c>
      <c r="F16" s="328" t="str">
        <f ca="1">IF(ROWS($1:6)&gt;COUNT(Dong6),"",OFFSET(TH!M$1,SMALL(Dong6,ROWS($1:6)),))</f>
        <v/>
      </c>
      <c r="G16" s="329" t="str">
        <f ca="1">IF(ROWS($1:6)&gt;COUNT(Dong6),"",OFFSET(TH!N$1,SMALL(Dong6,ROWS($1:6)),))</f>
        <v/>
      </c>
      <c r="H16" s="329" t="str">
        <f ca="1">IF(ROWS($1:6)&gt;COUNT(Dong6),"",OFFSET(TH!O$1,SMALL(Dong6,ROWS($1:6)),))</f>
        <v/>
      </c>
      <c r="I16" s="63">
        <f t="shared" ca="1" si="0"/>
        <v>6</v>
      </c>
      <c r="J16" s="279">
        <f t="shared" ca="1" si="61"/>
        <v>0</v>
      </c>
      <c r="K16" s="279">
        <f t="shared" ca="1" si="62"/>
        <v>0</v>
      </c>
      <c r="L16" s="279">
        <f t="shared" ca="1" si="1"/>
        <v>0</v>
      </c>
      <c r="M16" s="279">
        <f t="shared" ca="1" si="2"/>
        <v>0</v>
      </c>
      <c r="N16" s="279">
        <f t="shared" ca="1" si="3"/>
        <v>0</v>
      </c>
      <c r="O16" s="279">
        <f t="shared" ca="1" si="4"/>
        <v>0</v>
      </c>
      <c r="P16" s="279">
        <f t="shared" ca="1" si="5"/>
        <v>0</v>
      </c>
      <c r="Q16" s="279">
        <f t="shared" ca="1" si="6"/>
        <v>0</v>
      </c>
      <c r="R16" s="279">
        <f t="shared" ca="1" si="7"/>
        <v>0</v>
      </c>
      <c r="S16" s="279">
        <f t="shared" ca="1" si="8"/>
        <v>0</v>
      </c>
      <c r="T16" s="279">
        <f t="shared" ca="1" si="9"/>
        <v>0</v>
      </c>
      <c r="U16" s="279">
        <f t="shared" ca="1" si="10"/>
        <v>0</v>
      </c>
      <c r="V16" s="279">
        <f t="shared" ca="1" si="11"/>
        <v>0</v>
      </c>
      <c r="W16" s="279">
        <f t="shared" ca="1" si="12"/>
        <v>0</v>
      </c>
      <c r="X16" s="279">
        <f t="shared" ca="1" si="13"/>
        <v>0</v>
      </c>
      <c r="Y16" s="279">
        <f t="shared" ca="1" si="14"/>
        <v>0</v>
      </c>
      <c r="Z16" s="279">
        <f t="shared" ca="1" si="15"/>
        <v>0</v>
      </c>
      <c r="AA16" s="279">
        <f t="shared" ca="1" si="16"/>
        <v>0</v>
      </c>
      <c r="AB16" s="279">
        <f t="shared" ca="1" si="63"/>
        <v>0</v>
      </c>
      <c r="AC16" s="279">
        <f t="shared" ca="1" si="64"/>
        <v>0</v>
      </c>
      <c r="AD16" s="279">
        <f t="shared" ca="1" si="17"/>
        <v>0</v>
      </c>
      <c r="AE16" s="279">
        <f t="shared" ca="1" si="18"/>
        <v>0</v>
      </c>
      <c r="AF16" s="279">
        <f t="shared" ca="1" si="19"/>
        <v>0</v>
      </c>
      <c r="AG16" s="279">
        <f t="shared" ca="1" si="20"/>
        <v>0</v>
      </c>
      <c r="AH16" s="279">
        <f t="shared" ca="1" si="65"/>
        <v>0</v>
      </c>
      <c r="AI16" s="279">
        <f t="shared" ca="1" si="66"/>
        <v>0</v>
      </c>
      <c r="AJ16" s="279">
        <f t="shared" ca="1" si="67"/>
        <v>0</v>
      </c>
      <c r="AK16" s="279">
        <f t="shared" ca="1" si="68"/>
        <v>0</v>
      </c>
      <c r="AL16" s="279">
        <f t="shared" ca="1" si="69"/>
        <v>0</v>
      </c>
      <c r="AM16" s="279">
        <f t="shared" ca="1" si="70"/>
        <v>0</v>
      </c>
      <c r="AN16" s="279">
        <f t="shared" ca="1" si="71"/>
        <v>0</v>
      </c>
      <c r="AO16" s="279">
        <f t="shared" ca="1" si="72"/>
        <v>0</v>
      </c>
      <c r="AP16" s="279">
        <f t="shared" ca="1" si="21"/>
        <v>0</v>
      </c>
      <c r="AQ16" s="279">
        <f t="shared" ca="1" si="22"/>
        <v>0</v>
      </c>
      <c r="AR16" s="279">
        <f t="shared" ca="1" si="23"/>
        <v>0</v>
      </c>
      <c r="AS16" s="279">
        <f t="shared" ca="1" si="24"/>
        <v>0</v>
      </c>
      <c r="AT16" s="279">
        <f t="shared" ca="1" si="73"/>
        <v>0</v>
      </c>
      <c r="AU16" s="279">
        <f t="shared" ca="1" si="74"/>
        <v>0</v>
      </c>
      <c r="AV16" s="279">
        <f t="shared" ca="1" si="25"/>
        <v>0</v>
      </c>
      <c r="AW16" s="279">
        <f t="shared" ca="1" si="26"/>
        <v>0</v>
      </c>
      <c r="AX16" s="279">
        <f t="shared" ca="1" si="27"/>
        <v>0</v>
      </c>
      <c r="AY16" s="279">
        <f t="shared" ca="1" si="28"/>
        <v>0</v>
      </c>
      <c r="AZ16" s="279">
        <f t="shared" ca="1" si="29"/>
        <v>0</v>
      </c>
      <c r="BA16" s="279">
        <f t="shared" ca="1" si="30"/>
        <v>0</v>
      </c>
      <c r="BB16" s="279">
        <f t="shared" ca="1" si="31"/>
        <v>0</v>
      </c>
      <c r="BC16" s="279">
        <f t="shared" ca="1" si="32"/>
        <v>0</v>
      </c>
      <c r="BD16" s="279">
        <f t="shared" ca="1" si="33"/>
        <v>0</v>
      </c>
      <c r="BE16" s="279">
        <f t="shared" ca="1" si="34"/>
        <v>0</v>
      </c>
      <c r="BF16" s="279">
        <f t="shared" ca="1" si="35"/>
        <v>0</v>
      </c>
      <c r="BG16" s="279">
        <f t="shared" ca="1" si="36"/>
        <v>0</v>
      </c>
      <c r="BH16" s="279">
        <f t="shared" ca="1" si="75"/>
        <v>0</v>
      </c>
      <c r="BI16" s="279">
        <f t="shared" ca="1" si="76"/>
        <v>0</v>
      </c>
      <c r="BJ16" s="279">
        <f t="shared" ca="1" si="37"/>
        <v>0</v>
      </c>
      <c r="BK16" s="279">
        <f t="shared" ca="1" si="38"/>
        <v>0</v>
      </c>
      <c r="BL16" s="279">
        <f t="shared" ca="1" si="39"/>
        <v>0</v>
      </c>
      <c r="BM16" s="279">
        <f t="shared" ca="1" si="40"/>
        <v>0</v>
      </c>
      <c r="BN16" s="279">
        <f t="shared" ca="1" si="41"/>
        <v>0</v>
      </c>
      <c r="BO16" s="279">
        <f t="shared" ca="1" si="42"/>
        <v>0</v>
      </c>
      <c r="BP16" s="279">
        <f t="shared" ca="1" si="77"/>
        <v>0</v>
      </c>
      <c r="BQ16" s="279">
        <f t="shared" ca="1" si="78"/>
        <v>0</v>
      </c>
      <c r="BR16" s="279">
        <f t="shared" ca="1" si="43"/>
        <v>0</v>
      </c>
      <c r="BS16" s="279">
        <f t="shared" ca="1" si="44"/>
        <v>0</v>
      </c>
      <c r="BT16" s="279">
        <f t="shared" ca="1" si="79"/>
        <v>0</v>
      </c>
      <c r="BU16" s="279">
        <f t="shared" ca="1" si="80"/>
        <v>0</v>
      </c>
      <c r="BV16" s="279">
        <f t="shared" ca="1" si="81"/>
        <v>0</v>
      </c>
      <c r="BW16" s="279">
        <f t="shared" ca="1" si="82"/>
        <v>0</v>
      </c>
      <c r="BX16" s="279">
        <f t="shared" ca="1" si="45"/>
        <v>0</v>
      </c>
      <c r="BY16" s="279">
        <f t="shared" ca="1" si="46"/>
        <v>0</v>
      </c>
      <c r="BZ16" s="279">
        <f t="shared" ca="1" si="47"/>
        <v>0</v>
      </c>
      <c r="CA16" s="279">
        <f t="shared" ca="1" si="48"/>
        <v>0</v>
      </c>
      <c r="CB16" s="279">
        <f t="shared" ca="1" si="49"/>
        <v>0</v>
      </c>
      <c r="CC16" s="279">
        <f t="shared" ca="1" si="50"/>
        <v>0</v>
      </c>
      <c r="CD16" s="279">
        <f t="shared" ca="1" si="83"/>
        <v>0</v>
      </c>
      <c r="CE16" s="279">
        <f t="shared" ca="1" si="84"/>
        <v>0</v>
      </c>
      <c r="CF16" s="279">
        <f t="shared" ca="1" si="85"/>
        <v>0</v>
      </c>
      <c r="CG16" s="279">
        <f t="shared" ca="1" si="86"/>
        <v>0</v>
      </c>
      <c r="CH16" s="279">
        <f t="shared" ca="1" si="51"/>
        <v>0</v>
      </c>
      <c r="CI16" s="279">
        <f t="shared" ca="1" si="52"/>
        <v>0</v>
      </c>
      <c r="CJ16" s="279">
        <f t="shared" ca="1" si="87"/>
        <v>0</v>
      </c>
      <c r="CK16" s="279">
        <f t="shared" ca="1" si="88"/>
        <v>0</v>
      </c>
      <c r="CL16" s="279">
        <f t="shared" ca="1" si="53"/>
        <v>0</v>
      </c>
      <c r="CM16" s="279">
        <f t="shared" ca="1" si="54"/>
        <v>0</v>
      </c>
      <c r="CN16" s="279">
        <f t="shared" ca="1" si="55"/>
        <v>0</v>
      </c>
      <c r="CO16" s="279">
        <f t="shared" ca="1" si="56"/>
        <v>0</v>
      </c>
      <c r="CP16" s="279">
        <f t="shared" ca="1" si="89"/>
        <v>0</v>
      </c>
      <c r="CQ16" s="279">
        <f t="shared" ca="1" si="90"/>
        <v>0</v>
      </c>
      <c r="CR16" s="279">
        <f t="shared" ca="1" si="91"/>
        <v>0</v>
      </c>
      <c r="CS16" s="279">
        <f t="shared" ca="1" si="92"/>
        <v>0</v>
      </c>
      <c r="CT16" s="279">
        <f t="shared" ca="1" si="57"/>
        <v>0</v>
      </c>
      <c r="CU16" s="279">
        <f t="shared" ca="1" si="58"/>
        <v>0</v>
      </c>
      <c r="CV16" s="279">
        <f t="shared" ca="1" si="59"/>
        <v>0</v>
      </c>
      <c r="CW16" s="279">
        <f t="shared" ca="1" si="60"/>
        <v>0</v>
      </c>
      <c r="CX16" s="279">
        <f t="shared" ca="1" si="93"/>
        <v>0</v>
      </c>
      <c r="CY16" s="279">
        <f t="shared" ca="1" si="94"/>
        <v>0</v>
      </c>
      <c r="CZ16" s="279">
        <f t="shared" ca="1" si="95"/>
        <v>0</v>
      </c>
      <c r="DA16" s="279">
        <f t="shared" ca="1" si="96"/>
        <v>0</v>
      </c>
    </row>
    <row r="17" spans="1:105" s="276" customFormat="1" ht="15" customHeight="1">
      <c r="A17" s="63">
        <f t="array" aca="1" ref="A17" ca="1">IF(C17&lt;&gt;0,SUM(($C$11:C17&lt;&gt;0)*1),"")</f>
        <v>7</v>
      </c>
      <c r="B17" s="277" t="str">
        <f ca="1">IF(ROWS($1:7)&gt;COUNT(Dong6),"",OFFSET(TH!C$1,SMALL(Dong6,ROWS($1:7)),))</f>
        <v/>
      </c>
      <c r="C17" s="277" t="str">
        <f ca="1">IF(ROWS($1:7)&gt;COUNT(Dong6),"",OFFSET(TH!D$1,SMALL(Dong6,ROWS($1:7)),))</f>
        <v/>
      </c>
      <c r="D17" s="277" t="str">
        <f ca="1">IF(ROWS($1:7)&gt;COUNT(Dong6),"",OFFSET(TH!E$1,SMALL(Dong6,ROWS($1:7)),))</f>
        <v/>
      </c>
      <c r="E17" s="327" t="str">
        <f ca="1">IF(ROWS($1:7)&gt;COUNT(Dong6),"",OFFSET(TH!F$1,SMALL(Dong6,ROWS($1:7)),))</f>
        <v/>
      </c>
      <c r="F17" s="328" t="str">
        <f ca="1">IF(ROWS($1:7)&gt;COUNT(Dong6),"",OFFSET(TH!M$1,SMALL(Dong6,ROWS($1:7)),))</f>
        <v/>
      </c>
      <c r="G17" s="329" t="str">
        <f ca="1">IF(ROWS($1:7)&gt;COUNT(Dong6),"",OFFSET(TH!N$1,SMALL(Dong6,ROWS($1:7)),))</f>
        <v/>
      </c>
      <c r="H17" s="329" t="str">
        <f ca="1">IF(ROWS($1:7)&gt;COUNT(Dong6),"",OFFSET(TH!O$1,SMALL(Dong6,ROWS($1:7)),))</f>
        <v/>
      </c>
      <c r="I17" s="63">
        <f t="shared" ca="1" si="0"/>
        <v>7</v>
      </c>
      <c r="J17" s="279">
        <f t="shared" ca="1" si="61"/>
        <v>0</v>
      </c>
      <c r="K17" s="279">
        <f t="shared" ca="1" si="62"/>
        <v>0</v>
      </c>
      <c r="L17" s="279">
        <f t="shared" ca="1" si="1"/>
        <v>0</v>
      </c>
      <c r="M17" s="279">
        <f t="shared" ca="1" si="2"/>
        <v>0</v>
      </c>
      <c r="N17" s="279">
        <f t="shared" ca="1" si="3"/>
        <v>0</v>
      </c>
      <c r="O17" s="279">
        <f t="shared" ca="1" si="4"/>
        <v>0</v>
      </c>
      <c r="P17" s="279">
        <f t="shared" ca="1" si="5"/>
        <v>0</v>
      </c>
      <c r="Q17" s="279">
        <f t="shared" ca="1" si="6"/>
        <v>0</v>
      </c>
      <c r="R17" s="279">
        <f t="shared" ca="1" si="7"/>
        <v>0</v>
      </c>
      <c r="S17" s="279">
        <f t="shared" ca="1" si="8"/>
        <v>0</v>
      </c>
      <c r="T17" s="279">
        <f t="shared" ca="1" si="9"/>
        <v>0</v>
      </c>
      <c r="U17" s="279">
        <f t="shared" ca="1" si="10"/>
        <v>0</v>
      </c>
      <c r="V17" s="279">
        <f t="shared" ca="1" si="11"/>
        <v>0</v>
      </c>
      <c r="W17" s="279">
        <f t="shared" ca="1" si="12"/>
        <v>0</v>
      </c>
      <c r="X17" s="279">
        <f t="shared" ca="1" si="13"/>
        <v>0</v>
      </c>
      <c r="Y17" s="279">
        <f t="shared" ca="1" si="14"/>
        <v>0</v>
      </c>
      <c r="Z17" s="279">
        <f t="shared" ca="1" si="15"/>
        <v>0</v>
      </c>
      <c r="AA17" s="279">
        <f t="shared" ca="1" si="16"/>
        <v>0</v>
      </c>
      <c r="AB17" s="279">
        <f t="shared" ca="1" si="63"/>
        <v>0</v>
      </c>
      <c r="AC17" s="279">
        <f t="shared" ca="1" si="64"/>
        <v>0</v>
      </c>
      <c r="AD17" s="279">
        <f t="shared" ca="1" si="17"/>
        <v>0</v>
      </c>
      <c r="AE17" s="279">
        <f t="shared" ca="1" si="18"/>
        <v>0</v>
      </c>
      <c r="AF17" s="279">
        <f t="shared" ca="1" si="19"/>
        <v>0</v>
      </c>
      <c r="AG17" s="279">
        <f t="shared" ca="1" si="20"/>
        <v>0</v>
      </c>
      <c r="AH17" s="279">
        <f t="shared" ca="1" si="65"/>
        <v>0</v>
      </c>
      <c r="AI17" s="279">
        <f t="shared" ca="1" si="66"/>
        <v>0</v>
      </c>
      <c r="AJ17" s="279">
        <f t="shared" ca="1" si="67"/>
        <v>0</v>
      </c>
      <c r="AK17" s="279">
        <f t="shared" ca="1" si="68"/>
        <v>0</v>
      </c>
      <c r="AL17" s="279">
        <f t="shared" ca="1" si="69"/>
        <v>0</v>
      </c>
      <c r="AM17" s="279">
        <f t="shared" ca="1" si="70"/>
        <v>0</v>
      </c>
      <c r="AN17" s="279">
        <f t="shared" ca="1" si="71"/>
        <v>0</v>
      </c>
      <c r="AO17" s="279">
        <f t="shared" ca="1" si="72"/>
        <v>0</v>
      </c>
      <c r="AP17" s="279">
        <f t="shared" ca="1" si="21"/>
        <v>0</v>
      </c>
      <c r="AQ17" s="279">
        <f t="shared" ca="1" si="22"/>
        <v>0</v>
      </c>
      <c r="AR17" s="279">
        <f t="shared" ca="1" si="23"/>
        <v>0</v>
      </c>
      <c r="AS17" s="279">
        <f t="shared" ca="1" si="24"/>
        <v>0</v>
      </c>
      <c r="AT17" s="279">
        <f t="shared" ca="1" si="73"/>
        <v>0</v>
      </c>
      <c r="AU17" s="279">
        <f t="shared" ca="1" si="74"/>
        <v>0</v>
      </c>
      <c r="AV17" s="279">
        <f t="shared" ca="1" si="25"/>
        <v>0</v>
      </c>
      <c r="AW17" s="279">
        <f t="shared" ca="1" si="26"/>
        <v>0</v>
      </c>
      <c r="AX17" s="279">
        <f t="shared" ca="1" si="27"/>
        <v>0</v>
      </c>
      <c r="AY17" s="279">
        <f t="shared" ca="1" si="28"/>
        <v>0</v>
      </c>
      <c r="AZ17" s="279">
        <f t="shared" ca="1" si="29"/>
        <v>0</v>
      </c>
      <c r="BA17" s="279">
        <f t="shared" ca="1" si="30"/>
        <v>0</v>
      </c>
      <c r="BB17" s="279">
        <f t="shared" ca="1" si="31"/>
        <v>0</v>
      </c>
      <c r="BC17" s="279">
        <f t="shared" ca="1" si="32"/>
        <v>0</v>
      </c>
      <c r="BD17" s="279">
        <f t="shared" ca="1" si="33"/>
        <v>0</v>
      </c>
      <c r="BE17" s="279">
        <f t="shared" ca="1" si="34"/>
        <v>0</v>
      </c>
      <c r="BF17" s="279">
        <f t="shared" ca="1" si="35"/>
        <v>0</v>
      </c>
      <c r="BG17" s="279">
        <f t="shared" ca="1" si="36"/>
        <v>0</v>
      </c>
      <c r="BH17" s="279">
        <f t="shared" ca="1" si="75"/>
        <v>0</v>
      </c>
      <c r="BI17" s="279">
        <f t="shared" ca="1" si="76"/>
        <v>0</v>
      </c>
      <c r="BJ17" s="279">
        <f t="shared" ca="1" si="37"/>
        <v>0</v>
      </c>
      <c r="BK17" s="279">
        <f t="shared" ca="1" si="38"/>
        <v>0</v>
      </c>
      <c r="BL17" s="279">
        <f t="shared" ca="1" si="39"/>
        <v>0</v>
      </c>
      <c r="BM17" s="279">
        <f t="shared" ca="1" si="40"/>
        <v>0</v>
      </c>
      <c r="BN17" s="279">
        <f t="shared" ca="1" si="41"/>
        <v>0</v>
      </c>
      <c r="BO17" s="279">
        <f t="shared" ca="1" si="42"/>
        <v>0</v>
      </c>
      <c r="BP17" s="279">
        <f t="shared" ca="1" si="77"/>
        <v>0</v>
      </c>
      <c r="BQ17" s="279">
        <f t="shared" ca="1" si="78"/>
        <v>0</v>
      </c>
      <c r="BR17" s="279">
        <f t="shared" ca="1" si="43"/>
        <v>0</v>
      </c>
      <c r="BS17" s="279">
        <f t="shared" ca="1" si="44"/>
        <v>0</v>
      </c>
      <c r="BT17" s="279">
        <f t="shared" ca="1" si="79"/>
        <v>0</v>
      </c>
      <c r="BU17" s="279">
        <f t="shared" ca="1" si="80"/>
        <v>0</v>
      </c>
      <c r="BV17" s="279">
        <f t="shared" ca="1" si="81"/>
        <v>0</v>
      </c>
      <c r="BW17" s="279">
        <f t="shared" ca="1" si="82"/>
        <v>0</v>
      </c>
      <c r="BX17" s="279">
        <f t="shared" ca="1" si="45"/>
        <v>0</v>
      </c>
      <c r="BY17" s="279">
        <f t="shared" ca="1" si="46"/>
        <v>0</v>
      </c>
      <c r="BZ17" s="279">
        <f t="shared" ca="1" si="47"/>
        <v>0</v>
      </c>
      <c r="CA17" s="279">
        <f t="shared" ca="1" si="48"/>
        <v>0</v>
      </c>
      <c r="CB17" s="279">
        <f t="shared" ca="1" si="49"/>
        <v>0</v>
      </c>
      <c r="CC17" s="279">
        <f t="shared" ca="1" si="50"/>
        <v>0</v>
      </c>
      <c r="CD17" s="279">
        <f t="shared" ca="1" si="83"/>
        <v>0</v>
      </c>
      <c r="CE17" s="279">
        <f t="shared" ca="1" si="84"/>
        <v>0</v>
      </c>
      <c r="CF17" s="279">
        <f t="shared" ca="1" si="85"/>
        <v>0</v>
      </c>
      <c r="CG17" s="279">
        <f t="shared" ca="1" si="86"/>
        <v>0</v>
      </c>
      <c r="CH17" s="279">
        <f t="shared" ca="1" si="51"/>
        <v>0</v>
      </c>
      <c r="CI17" s="279">
        <f t="shared" ca="1" si="52"/>
        <v>0</v>
      </c>
      <c r="CJ17" s="279">
        <f t="shared" ca="1" si="87"/>
        <v>0</v>
      </c>
      <c r="CK17" s="279">
        <f t="shared" ca="1" si="88"/>
        <v>0</v>
      </c>
      <c r="CL17" s="279">
        <f t="shared" ca="1" si="53"/>
        <v>0</v>
      </c>
      <c r="CM17" s="279">
        <f t="shared" ca="1" si="54"/>
        <v>0</v>
      </c>
      <c r="CN17" s="279">
        <f t="shared" ca="1" si="55"/>
        <v>0</v>
      </c>
      <c r="CO17" s="279">
        <f t="shared" ca="1" si="56"/>
        <v>0</v>
      </c>
      <c r="CP17" s="279">
        <f t="shared" ca="1" si="89"/>
        <v>0</v>
      </c>
      <c r="CQ17" s="279">
        <f t="shared" ca="1" si="90"/>
        <v>0</v>
      </c>
      <c r="CR17" s="279">
        <f t="shared" ca="1" si="91"/>
        <v>0</v>
      </c>
      <c r="CS17" s="279">
        <f t="shared" ca="1" si="92"/>
        <v>0</v>
      </c>
      <c r="CT17" s="279">
        <f t="shared" ca="1" si="57"/>
        <v>0</v>
      </c>
      <c r="CU17" s="279">
        <f t="shared" ca="1" si="58"/>
        <v>0</v>
      </c>
      <c r="CV17" s="279">
        <f t="shared" ca="1" si="59"/>
        <v>0</v>
      </c>
      <c r="CW17" s="279">
        <f t="shared" ca="1" si="60"/>
        <v>0</v>
      </c>
      <c r="CX17" s="279">
        <f t="shared" ca="1" si="93"/>
        <v>0</v>
      </c>
      <c r="CY17" s="279">
        <f t="shared" ca="1" si="94"/>
        <v>0</v>
      </c>
      <c r="CZ17" s="279">
        <f t="shared" ca="1" si="95"/>
        <v>0</v>
      </c>
      <c r="DA17" s="279">
        <f t="shared" ca="1" si="96"/>
        <v>0</v>
      </c>
    </row>
    <row r="18" spans="1:105" s="276" customFormat="1" ht="15" customHeight="1">
      <c r="A18" s="63">
        <f t="array" aca="1" ref="A18" ca="1">IF(C18&lt;&gt;0,SUM(($C$11:C18&lt;&gt;0)*1),"")</f>
        <v>8</v>
      </c>
      <c r="B18" s="277" t="str">
        <f ca="1">IF(ROWS($1:8)&gt;COUNT(Dong6),"",OFFSET(TH!C$1,SMALL(Dong6,ROWS($1:8)),))</f>
        <v/>
      </c>
      <c r="C18" s="277" t="str">
        <f ca="1">IF(ROWS($1:8)&gt;COUNT(Dong6),"",OFFSET(TH!D$1,SMALL(Dong6,ROWS($1:8)),))</f>
        <v/>
      </c>
      <c r="D18" s="277" t="str">
        <f ca="1">IF(ROWS($1:8)&gt;COUNT(Dong6),"",OFFSET(TH!E$1,SMALL(Dong6,ROWS($1:8)),))</f>
        <v/>
      </c>
      <c r="E18" s="327" t="str">
        <f ca="1">IF(ROWS($1:8)&gt;COUNT(Dong6),"",OFFSET(TH!F$1,SMALL(Dong6,ROWS($1:8)),))</f>
        <v/>
      </c>
      <c r="F18" s="328" t="str">
        <f ca="1">IF(ROWS($1:8)&gt;COUNT(Dong6),"",OFFSET(TH!M$1,SMALL(Dong6,ROWS($1:8)),))</f>
        <v/>
      </c>
      <c r="G18" s="329" t="str">
        <f ca="1">IF(ROWS($1:8)&gt;COUNT(Dong6),"",OFFSET(TH!N$1,SMALL(Dong6,ROWS($1:8)),))</f>
        <v/>
      </c>
      <c r="H18" s="329" t="str">
        <f ca="1">IF(ROWS($1:8)&gt;COUNT(Dong6),"",OFFSET(TH!O$1,SMALL(Dong6,ROWS($1:8)),))</f>
        <v/>
      </c>
      <c r="I18" s="63">
        <f t="shared" ca="1" si="0"/>
        <v>8</v>
      </c>
      <c r="J18" s="279">
        <f t="shared" ca="1" si="61"/>
        <v>0</v>
      </c>
      <c r="K18" s="279">
        <f t="shared" ca="1" si="62"/>
        <v>0</v>
      </c>
      <c r="L18" s="279">
        <f t="shared" ca="1" si="1"/>
        <v>0</v>
      </c>
      <c r="M18" s="279">
        <f t="shared" ca="1" si="2"/>
        <v>0</v>
      </c>
      <c r="N18" s="279">
        <f t="shared" ca="1" si="3"/>
        <v>0</v>
      </c>
      <c r="O18" s="279">
        <f t="shared" ca="1" si="4"/>
        <v>0</v>
      </c>
      <c r="P18" s="279">
        <f t="shared" ca="1" si="5"/>
        <v>0</v>
      </c>
      <c r="Q18" s="279">
        <f t="shared" ca="1" si="6"/>
        <v>0</v>
      </c>
      <c r="R18" s="279">
        <f t="shared" ca="1" si="7"/>
        <v>0</v>
      </c>
      <c r="S18" s="279">
        <f t="shared" ca="1" si="8"/>
        <v>0</v>
      </c>
      <c r="T18" s="279">
        <f t="shared" ca="1" si="9"/>
        <v>0</v>
      </c>
      <c r="U18" s="279">
        <f t="shared" ca="1" si="10"/>
        <v>0</v>
      </c>
      <c r="V18" s="279">
        <f t="shared" ca="1" si="11"/>
        <v>0</v>
      </c>
      <c r="W18" s="279">
        <f t="shared" ca="1" si="12"/>
        <v>0</v>
      </c>
      <c r="X18" s="279">
        <f t="shared" ca="1" si="13"/>
        <v>0</v>
      </c>
      <c r="Y18" s="279">
        <f t="shared" ca="1" si="14"/>
        <v>0</v>
      </c>
      <c r="Z18" s="279">
        <f t="shared" ca="1" si="15"/>
        <v>0</v>
      </c>
      <c r="AA18" s="279">
        <f t="shared" ca="1" si="16"/>
        <v>0</v>
      </c>
      <c r="AB18" s="279">
        <f t="shared" ca="1" si="63"/>
        <v>0</v>
      </c>
      <c r="AC18" s="279">
        <f t="shared" ca="1" si="64"/>
        <v>0</v>
      </c>
      <c r="AD18" s="279">
        <f t="shared" ca="1" si="17"/>
        <v>0</v>
      </c>
      <c r="AE18" s="279">
        <f t="shared" ca="1" si="18"/>
        <v>0</v>
      </c>
      <c r="AF18" s="279">
        <f t="shared" ca="1" si="19"/>
        <v>0</v>
      </c>
      <c r="AG18" s="279">
        <f t="shared" ca="1" si="20"/>
        <v>0</v>
      </c>
      <c r="AH18" s="279">
        <f t="shared" ca="1" si="65"/>
        <v>0</v>
      </c>
      <c r="AI18" s="279">
        <f t="shared" ca="1" si="66"/>
        <v>0</v>
      </c>
      <c r="AJ18" s="279">
        <f t="shared" ca="1" si="67"/>
        <v>0</v>
      </c>
      <c r="AK18" s="279">
        <f t="shared" ca="1" si="68"/>
        <v>0</v>
      </c>
      <c r="AL18" s="279">
        <f t="shared" ca="1" si="69"/>
        <v>0</v>
      </c>
      <c r="AM18" s="279">
        <f t="shared" ca="1" si="70"/>
        <v>0</v>
      </c>
      <c r="AN18" s="279">
        <f t="shared" ca="1" si="71"/>
        <v>0</v>
      </c>
      <c r="AO18" s="279">
        <f t="shared" ca="1" si="72"/>
        <v>0</v>
      </c>
      <c r="AP18" s="279">
        <f t="shared" ca="1" si="21"/>
        <v>0</v>
      </c>
      <c r="AQ18" s="279">
        <f t="shared" ca="1" si="22"/>
        <v>0</v>
      </c>
      <c r="AR18" s="279">
        <f t="shared" ca="1" si="23"/>
        <v>0</v>
      </c>
      <c r="AS18" s="279">
        <f t="shared" ca="1" si="24"/>
        <v>0</v>
      </c>
      <c r="AT18" s="279">
        <f t="shared" ca="1" si="73"/>
        <v>0</v>
      </c>
      <c r="AU18" s="279">
        <f t="shared" ca="1" si="74"/>
        <v>0</v>
      </c>
      <c r="AV18" s="279">
        <f t="shared" ca="1" si="25"/>
        <v>0</v>
      </c>
      <c r="AW18" s="279">
        <f t="shared" ca="1" si="26"/>
        <v>0</v>
      </c>
      <c r="AX18" s="279">
        <f t="shared" ca="1" si="27"/>
        <v>0</v>
      </c>
      <c r="AY18" s="279">
        <f t="shared" ca="1" si="28"/>
        <v>0</v>
      </c>
      <c r="AZ18" s="279">
        <f t="shared" ca="1" si="29"/>
        <v>0</v>
      </c>
      <c r="BA18" s="279">
        <f t="shared" ca="1" si="30"/>
        <v>0</v>
      </c>
      <c r="BB18" s="279">
        <f t="shared" ca="1" si="31"/>
        <v>0</v>
      </c>
      <c r="BC18" s="279">
        <f t="shared" ca="1" si="32"/>
        <v>0</v>
      </c>
      <c r="BD18" s="279">
        <f t="shared" ca="1" si="33"/>
        <v>0</v>
      </c>
      <c r="BE18" s="279">
        <f t="shared" ca="1" si="34"/>
        <v>0</v>
      </c>
      <c r="BF18" s="279">
        <f t="shared" ca="1" si="35"/>
        <v>0</v>
      </c>
      <c r="BG18" s="279">
        <f t="shared" ca="1" si="36"/>
        <v>0</v>
      </c>
      <c r="BH18" s="279">
        <f t="shared" ca="1" si="75"/>
        <v>0</v>
      </c>
      <c r="BI18" s="279">
        <f t="shared" ca="1" si="76"/>
        <v>0</v>
      </c>
      <c r="BJ18" s="279">
        <f t="shared" ca="1" si="37"/>
        <v>0</v>
      </c>
      <c r="BK18" s="279">
        <f t="shared" ca="1" si="38"/>
        <v>0</v>
      </c>
      <c r="BL18" s="279">
        <f t="shared" ca="1" si="39"/>
        <v>0</v>
      </c>
      <c r="BM18" s="279">
        <f t="shared" ca="1" si="40"/>
        <v>0</v>
      </c>
      <c r="BN18" s="279">
        <f t="shared" ca="1" si="41"/>
        <v>0</v>
      </c>
      <c r="BO18" s="279">
        <f t="shared" ca="1" si="42"/>
        <v>0</v>
      </c>
      <c r="BP18" s="279">
        <f t="shared" ca="1" si="77"/>
        <v>0</v>
      </c>
      <c r="BQ18" s="279">
        <f t="shared" ca="1" si="78"/>
        <v>0</v>
      </c>
      <c r="BR18" s="279">
        <f t="shared" ca="1" si="43"/>
        <v>0</v>
      </c>
      <c r="BS18" s="279">
        <f t="shared" ca="1" si="44"/>
        <v>0</v>
      </c>
      <c r="BT18" s="279">
        <f t="shared" ca="1" si="79"/>
        <v>0</v>
      </c>
      <c r="BU18" s="279">
        <f t="shared" ca="1" si="80"/>
        <v>0</v>
      </c>
      <c r="BV18" s="279">
        <f t="shared" ca="1" si="81"/>
        <v>0</v>
      </c>
      <c r="BW18" s="279">
        <f t="shared" ca="1" si="82"/>
        <v>0</v>
      </c>
      <c r="BX18" s="279">
        <f t="shared" ca="1" si="45"/>
        <v>0</v>
      </c>
      <c r="BY18" s="279">
        <f t="shared" ca="1" si="46"/>
        <v>0</v>
      </c>
      <c r="BZ18" s="279">
        <f t="shared" ca="1" si="47"/>
        <v>0</v>
      </c>
      <c r="CA18" s="279">
        <f t="shared" ca="1" si="48"/>
        <v>0</v>
      </c>
      <c r="CB18" s="279">
        <f t="shared" ca="1" si="49"/>
        <v>0</v>
      </c>
      <c r="CC18" s="279">
        <f t="shared" ca="1" si="50"/>
        <v>0</v>
      </c>
      <c r="CD18" s="279">
        <f t="shared" ca="1" si="83"/>
        <v>0</v>
      </c>
      <c r="CE18" s="279">
        <f t="shared" ca="1" si="84"/>
        <v>0</v>
      </c>
      <c r="CF18" s="279">
        <f t="shared" ca="1" si="85"/>
        <v>0</v>
      </c>
      <c r="CG18" s="279">
        <f t="shared" ca="1" si="86"/>
        <v>0</v>
      </c>
      <c r="CH18" s="279">
        <f t="shared" ca="1" si="51"/>
        <v>0</v>
      </c>
      <c r="CI18" s="279">
        <f t="shared" ca="1" si="52"/>
        <v>0</v>
      </c>
      <c r="CJ18" s="279">
        <f t="shared" ca="1" si="87"/>
        <v>0</v>
      </c>
      <c r="CK18" s="279">
        <f t="shared" ca="1" si="88"/>
        <v>0</v>
      </c>
      <c r="CL18" s="279">
        <f t="shared" ca="1" si="53"/>
        <v>0</v>
      </c>
      <c r="CM18" s="279">
        <f t="shared" ca="1" si="54"/>
        <v>0</v>
      </c>
      <c r="CN18" s="279">
        <f t="shared" ca="1" si="55"/>
        <v>0</v>
      </c>
      <c r="CO18" s="279">
        <f t="shared" ca="1" si="56"/>
        <v>0</v>
      </c>
      <c r="CP18" s="279">
        <f t="shared" ca="1" si="89"/>
        <v>0</v>
      </c>
      <c r="CQ18" s="279">
        <f t="shared" ca="1" si="90"/>
        <v>0</v>
      </c>
      <c r="CR18" s="279">
        <f t="shared" ca="1" si="91"/>
        <v>0</v>
      </c>
      <c r="CS18" s="279">
        <f t="shared" ca="1" si="92"/>
        <v>0</v>
      </c>
      <c r="CT18" s="279">
        <f t="shared" ca="1" si="57"/>
        <v>0</v>
      </c>
      <c r="CU18" s="279">
        <f t="shared" ca="1" si="58"/>
        <v>0</v>
      </c>
      <c r="CV18" s="279">
        <f t="shared" ca="1" si="59"/>
        <v>0</v>
      </c>
      <c r="CW18" s="279">
        <f t="shared" ca="1" si="60"/>
        <v>0</v>
      </c>
      <c r="CX18" s="279">
        <f t="shared" ca="1" si="93"/>
        <v>0</v>
      </c>
      <c r="CY18" s="279">
        <f t="shared" ca="1" si="94"/>
        <v>0</v>
      </c>
      <c r="CZ18" s="279">
        <f t="shared" ca="1" si="95"/>
        <v>0</v>
      </c>
      <c r="DA18" s="279">
        <f t="shared" ca="1" si="96"/>
        <v>0</v>
      </c>
    </row>
    <row r="19" spans="1:105" s="276" customFormat="1" ht="15" customHeight="1">
      <c r="A19" s="63">
        <f t="array" aca="1" ref="A19" ca="1">IF(C19&lt;&gt;0,SUM(($C$11:C19&lt;&gt;0)*1),"")</f>
        <v>9</v>
      </c>
      <c r="B19" s="277" t="str">
        <f ca="1">IF(ROWS($1:9)&gt;COUNT(Dong6),"",OFFSET(TH!C$1,SMALL(Dong6,ROWS($1:9)),))</f>
        <v/>
      </c>
      <c r="C19" s="277" t="str">
        <f ca="1">IF(ROWS($1:9)&gt;COUNT(Dong6),"",OFFSET(TH!D$1,SMALL(Dong6,ROWS($1:9)),))</f>
        <v/>
      </c>
      <c r="D19" s="277" t="str">
        <f ca="1">IF(ROWS($1:9)&gt;COUNT(Dong6),"",OFFSET(TH!E$1,SMALL(Dong6,ROWS($1:9)),))</f>
        <v/>
      </c>
      <c r="E19" s="327" t="str">
        <f ca="1">IF(ROWS($1:9)&gt;COUNT(Dong6),"",OFFSET(TH!F$1,SMALL(Dong6,ROWS($1:9)),))</f>
        <v/>
      </c>
      <c r="F19" s="328" t="str">
        <f ca="1">IF(ROWS($1:9)&gt;COUNT(Dong6),"",OFFSET(TH!M$1,SMALL(Dong6,ROWS($1:9)),))</f>
        <v/>
      </c>
      <c r="G19" s="329" t="str">
        <f ca="1">IF(ROWS($1:9)&gt;COUNT(Dong6),"",OFFSET(TH!N$1,SMALL(Dong6,ROWS($1:9)),))</f>
        <v/>
      </c>
      <c r="H19" s="329" t="str">
        <f ca="1">IF(ROWS($1:9)&gt;COUNT(Dong6),"",OFFSET(TH!O$1,SMALL(Dong6,ROWS($1:9)),))</f>
        <v/>
      </c>
      <c r="I19" s="63">
        <f t="shared" ca="1" si="0"/>
        <v>9</v>
      </c>
      <c r="J19" s="279">
        <f t="shared" ca="1" si="61"/>
        <v>0</v>
      </c>
      <c r="K19" s="279">
        <f t="shared" ca="1" si="62"/>
        <v>0</v>
      </c>
      <c r="L19" s="279">
        <f t="shared" ca="1" si="1"/>
        <v>0</v>
      </c>
      <c r="M19" s="279">
        <f t="shared" ca="1" si="2"/>
        <v>0</v>
      </c>
      <c r="N19" s="279">
        <f t="shared" ca="1" si="3"/>
        <v>0</v>
      </c>
      <c r="O19" s="279">
        <f t="shared" ca="1" si="4"/>
        <v>0</v>
      </c>
      <c r="P19" s="279">
        <f t="shared" ca="1" si="5"/>
        <v>0</v>
      </c>
      <c r="Q19" s="279">
        <f t="shared" ca="1" si="6"/>
        <v>0</v>
      </c>
      <c r="R19" s="279">
        <f t="shared" ca="1" si="7"/>
        <v>0</v>
      </c>
      <c r="S19" s="279">
        <f t="shared" ca="1" si="8"/>
        <v>0</v>
      </c>
      <c r="T19" s="279">
        <f t="shared" ca="1" si="9"/>
        <v>0</v>
      </c>
      <c r="U19" s="279">
        <f t="shared" ca="1" si="10"/>
        <v>0</v>
      </c>
      <c r="V19" s="279">
        <f t="shared" ca="1" si="11"/>
        <v>0</v>
      </c>
      <c r="W19" s="279">
        <f t="shared" ca="1" si="12"/>
        <v>0</v>
      </c>
      <c r="X19" s="279">
        <f t="shared" ca="1" si="13"/>
        <v>0</v>
      </c>
      <c r="Y19" s="279">
        <f t="shared" ca="1" si="14"/>
        <v>0</v>
      </c>
      <c r="Z19" s="279">
        <f t="shared" ca="1" si="15"/>
        <v>0</v>
      </c>
      <c r="AA19" s="279">
        <f t="shared" ca="1" si="16"/>
        <v>0</v>
      </c>
      <c r="AB19" s="279">
        <f t="shared" ca="1" si="63"/>
        <v>0</v>
      </c>
      <c r="AC19" s="279">
        <f t="shared" ca="1" si="64"/>
        <v>0</v>
      </c>
      <c r="AD19" s="279">
        <f t="shared" ca="1" si="17"/>
        <v>0</v>
      </c>
      <c r="AE19" s="279">
        <f t="shared" ca="1" si="18"/>
        <v>0</v>
      </c>
      <c r="AF19" s="279">
        <f t="shared" ca="1" si="19"/>
        <v>0</v>
      </c>
      <c r="AG19" s="279">
        <f t="shared" ca="1" si="20"/>
        <v>0</v>
      </c>
      <c r="AH19" s="279">
        <f t="shared" ca="1" si="65"/>
        <v>0</v>
      </c>
      <c r="AI19" s="279">
        <f t="shared" ca="1" si="66"/>
        <v>0</v>
      </c>
      <c r="AJ19" s="279">
        <f t="shared" ca="1" si="67"/>
        <v>0</v>
      </c>
      <c r="AK19" s="279">
        <f t="shared" ca="1" si="68"/>
        <v>0</v>
      </c>
      <c r="AL19" s="279">
        <f t="shared" ca="1" si="69"/>
        <v>0</v>
      </c>
      <c r="AM19" s="279">
        <f t="shared" ca="1" si="70"/>
        <v>0</v>
      </c>
      <c r="AN19" s="279">
        <f t="shared" ca="1" si="71"/>
        <v>0</v>
      </c>
      <c r="AO19" s="279">
        <f t="shared" ca="1" si="72"/>
        <v>0</v>
      </c>
      <c r="AP19" s="279">
        <f t="shared" ca="1" si="21"/>
        <v>0</v>
      </c>
      <c r="AQ19" s="279">
        <f t="shared" ca="1" si="22"/>
        <v>0</v>
      </c>
      <c r="AR19" s="279">
        <f t="shared" ca="1" si="23"/>
        <v>0</v>
      </c>
      <c r="AS19" s="279">
        <f t="shared" ca="1" si="24"/>
        <v>0</v>
      </c>
      <c r="AT19" s="279">
        <f t="shared" ca="1" si="73"/>
        <v>0</v>
      </c>
      <c r="AU19" s="279">
        <f t="shared" ca="1" si="74"/>
        <v>0</v>
      </c>
      <c r="AV19" s="279">
        <f t="shared" ca="1" si="25"/>
        <v>0</v>
      </c>
      <c r="AW19" s="279">
        <f t="shared" ca="1" si="26"/>
        <v>0</v>
      </c>
      <c r="AX19" s="279">
        <f t="shared" ca="1" si="27"/>
        <v>0</v>
      </c>
      <c r="AY19" s="279">
        <f t="shared" ca="1" si="28"/>
        <v>0</v>
      </c>
      <c r="AZ19" s="279">
        <f t="shared" ca="1" si="29"/>
        <v>0</v>
      </c>
      <c r="BA19" s="279">
        <f t="shared" ca="1" si="30"/>
        <v>0</v>
      </c>
      <c r="BB19" s="279">
        <f t="shared" ca="1" si="31"/>
        <v>0</v>
      </c>
      <c r="BC19" s="279">
        <f t="shared" ca="1" si="32"/>
        <v>0</v>
      </c>
      <c r="BD19" s="279">
        <f t="shared" ca="1" si="33"/>
        <v>0</v>
      </c>
      <c r="BE19" s="279">
        <f t="shared" ca="1" si="34"/>
        <v>0</v>
      </c>
      <c r="BF19" s="279">
        <f t="shared" ca="1" si="35"/>
        <v>0</v>
      </c>
      <c r="BG19" s="279">
        <f t="shared" ca="1" si="36"/>
        <v>0</v>
      </c>
      <c r="BH19" s="279">
        <f t="shared" ca="1" si="75"/>
        <v>0</v>
      </c>
      <c r="BI19" s="279">
        <f t="shared" ca="1" si="76"/>
        <v>0</v>
      </c>
      <c r="BJ19" s="279">
        <f t="shared" ca="1" si="37"/>
        <v>0</v>
      </c>
      <c r="BK19" s="279">
        <f t="shared" ca="1" si="38"/>
        <v>0</v>
      </c>
      <c r="BL19" s="279">
        <f t="shared" ca="1" si="39"/>
        <v>0</v>
      </c>
      <c r="BM19" s="279">
        <f t="shared" ca="1" si="40"/>
        <v>0</v>
      </c>
      <c r="BN19" s="279">
        <f t="shared" ca="1" si="41"/>
        <v>0</v>
      </c>
      <c r="BO19" s="279">
        <f t="shared" ca="1" si="42"/>
        <v>0</v>
      </c>
      <c r="BP19" s="279">
        <f t="shared" ca="1" si="77"/>
        <v>0</v>
      </c>
      <c r="BQ19" s="279">
        <f t="shared" ca="1" si="78"/>
        <v>0</v>
      </c>
      <c r="BR19" s="279">
        <f t="shared" ca="1" si="43"/>
        <v>0</v>
      </c>
      <c r="BS19" s="279">
        <f t="shared" ca="1" si="44"/>
        <v>0</v>
      </c>
      <c r="BT19" s="279">
        <f t="shared" ca="1" si="79"/>
        <v>0</v>
      </c>
      <c r="BU19" s="279">
        <f t="shared" ca="1" si="80"/>
        <v>0</v>
      </c>
      <c r="BV19" s="279">
        <f t="shared" ca="1" si="81"/>
        <v>0</v>
      </c>
      <c r="BW19" s="279">
        <f t="shared" ca="1" si="82"/>
        <v>0</v>
      </c>
      <c r="BX19" s="279">
        <f t="shared" ca="1" si="45"/>
        <v>0</v>
      </c>
      <c r="BY19" s="279">
        <f t="shared" ca="1" si="46"/>
        <v>0</v>
      </c>
      <c r="BZ19" s="279">
        <f t="shared" ca="1" si="47"/>
        <v>0</v>
      </c>
      <c r="CA19" s="279">
        <f t="shared" ca="1" si="48"/>
        <v>0</v>
      </c>
      <c r="CB19" s="279">
        <f t="shared" ca="1" si="49"/>
        <v>0</v>
      </c>
      <c r="CC19" s="279">
        <f t="shared" ca="1" si="50"/>
        <v>0</v>
      </c>
      <c r="CD19" s="279">
        <f t="shared" ca="1" si="83"/>
        <v>0</v>
      </c>
      <c r="CE19" s="279">
        <f t="shared" ca="1" si="84"/>
        <v>0</v>
      </c>
      <c r="CF19" s="279">
        <f t="shared" ca="1" si="85"/>
        <v>0</v>
      </c>
      <c r="CG19" s="279">
        <f t="shared" ca="1" si="86"/>
        <v>0</v>
      </c>
      <c r="CH19" s="279">
        <f t="shared" ca="1" si="51"/>
        <v>0</v>
      </c>
      <c r="CI19" s="279">
        <f t="shared" ca="1" si="52"/>
        <v>0</v>
      </c>
      <c r="CJ19" s="279">
        <f t="shared" ca="1" si="87"/>
        <v>0</v>
      </c>
      <c r="CK19" s="279">
        <f t="shared" ca="1" si="88"/>
        <v>0</v>
      </c>
      <c r="CL19" s="279">
        <f t="shared" ca="1" si="53"/>
        <v>0</v>
      </c>
      <c r="CM19" s="279">
        <f t="shared" ca="1" si="54"/>
        <v>0</v>
      </c>
      <c r="CN19" s="279">
        <f t="shared" ca="1" si="55"/>
        <v>0</v>
      </c>
      <c r="CO19" s="279">
        <f t="shared" ca="1" si="56"/>
        <v>0</v>
      </c>
      <c r="CP19" s="279">
        <f t="shared" ca="1" si="89"/>
        <v>0</v>
      </c>
      <c r="CQ19" s="279">
        <f t="shared" ca="1" si="90"/>
        <v>0</v>
      </c>
      <c r="CR19" s="279">
        <f t="shared" ca="1" si="91"/>
        <v>0</v>
      </c>
      <c r="CS19" s="279">
        <f t="shared" ca="1" si="92"/>
        <v>0</v>
      </c>
      <c r="CT19" s="279">
        <f t="shared" ca="1" si="57"/>
        <v>0</v>
      </c>
      <c r="CU19" s="279">
        <f t="shared" ca="1" si="58"/>
        <v>0</v>
      </c>
      <c r="CV19" s="279">
        <f t="shared" ca="1" si="59"/>
        <v>0</v>
      </c>
      <c r="CW19" s="279">
        <f t="shared" ca="1" si="60"/>
        <v>0</v>
      </c>
      <c r="CX19" s="279">
        <f t="shared" ca="1" si="93"/>
        <v>0</v>
      </c>
      <c r="CY19" s="279">
        <f t="shared" ca="1" si="94"/>
        <v>0</v>
      </c>
      <c r="CZ19" s="279">
        <f t="shared" ca="1" si="95"/>
        <v>0</v>
      </c>
      <c r="DA19" s="279">
        <f t="shared" ca="1" si="96"/>
        <v>0</v>
      </c>
    </row>
    <row r="20" spans="1:105" s="276" customFormat="1" ht="15" customHeight="1">
      <c r="A20" s="63">
        <f t="array" aca="1" ref="A20" ca="1">IF(C20&lt;&gt;0,SUM(($C$11:C20&lt;&gt;0)*1),"")</f>
        <v>10</v>
      </c>
      <c r="B20" s="277" t="str">
        <f ca="1">IF(ROWS($1:10)&gt;COUNT(Dong6),"",OFFSET(TH!C$1,SMALL(Dong6,ROWS($1:10)),))</f>
        <v/>
      </c>
      <c r="C20" s="277" t="str">
        <f ca="1">IF(ROWS($1:10)&gt;COUNT(Dong6),"",OFFSET(TH!D$1,SMALL(Dong6,ROWS($1:10)),))</f>
        <v/>
      </c>
      <c r="D20" s="277" t="str">
        <f ca="1">IF(ROWS($1:10)&gt;COUNT(Dong6),"",OFFSET(TH!E$1,SMALL(Dong6,ROWS($1:10)),))</f>
        <v/>
      </c>
      <c r="E20" s="327" t="str">
        <f ca="1">IF(ROWS($1:10)&gt;COUNT(Dong6),"",OFFSET(TH!F$1,SMALL(Dong6,ROWS($1:10)),))</f>
        <v/>
      </c>
      <c r="F20" s="328" t="str">
        <f ca="1">IF(ROWS($1:10)&gt;COUNT(Dong6),"",OFFSET(TH!M$1,SMALL(Dong6,ROWS($1:10)),))</f>
        <v/>
      </c>
      <c r="G20" s="329" t="str">
        <f ca="1">IF(ROWS($1:10)&gt;COUNT(Dong6),"",OFFSET(TH!N$1,SMALL(Dong6,ROWS($1:10)),))</f>
        <v/>
      </c>
      <c r="H20" s="329" t="str">
        <f ca="1">IF(ROWS($1:10)&gt;COUNT(Dong6),"",OFFSET(TH!O$1,SMALL(Dong6,ROWS($1:10)),))</f>
        <v/>
      </c>
      <c r="I20" s="63">
        <f t="shared" ca="1" si="0"/>
        <v>10</v>
      </c>
      <c r="J20" s="279">
        <f t="shared" ca="1" si="61"/>
        <v>0</v>
      </c>
      <c r="K20" s="279">
        <f t="shared" ca="1" si="62"/>
        <v>0</v>
      </c>
      <c r="L20" s="279">
        <f t="shared" ca="1" si="1"/>
        <v>0</v>
      </c>
      <c r="M20" s="279">
        <f t="shared" ca="1" si="2"/>
        <v>0</v>
      </c>
      <c r="N20" s="279">
        <f t="shared" ca="1" si="3"/>
        <v>0</v>
      </c>
      <c r="O20" s="279">
        <f t="shared" ca="1" si="4"/>
        <v>0</v>
      </c>
      <c r="P20" s="279">
        <f t="shared" ca="1" si="5"/>
        <v>0</v>
      </c>
      <c r="Q20" s="279">
        <f t="shared" ca="1" si="6"/>
        <v>0</v>
      </c>
      <c r="R20" s="279">
        <f t="shared" ca="1" si="7"/>
        <v>0</v>
      </c>
      <c r="S20" s="279">
        <f t="shared" ca="1" si="8"/>
        <v>0</v>
      </c>
      <c r="T20" s="279">
        <f t="shared" ca="1" si="9"/>
        <v>0</v>
      </c>
      <c r="U20" s="279">
        <f t="shared" ca="1" si="10"/>
        <v>0</v>
      </c>
      <c r="V20" s="279">
        <f t="shared" ca="1" si="11"/>
        <v>0</v>
      </c>
      <c r="W20" s="279">
        <f t="shared" ca="1" si="12"/>
        <v>0</v>
      </c>
      <c r="X20" s="279">
        <f t="shared" ca="1" si="13"/>
        <v>0</v>
      </c>
      <c r="Y20" s="279">
        <f t="shared" ca="1" si="14"/>
        <v>0</v>
      </c>
      <c r="Z20" s="279">
        <f t="shared" ca="1" si="15"/>
        <v>0</v>
      </c>
      <c r="AA20" s="279">
        <f t="shared" ca="1" si="16"/>
        <v>0</v>
      </c>
      <c r="AB20" s="279">
        <f t="shared" ca="1" si="63"/>
        <v>0</v>
      </c>
      <c r="AC20" s="279">
        <f t="shared" ca="1" si="64"/>
        <v>0</v>
      </c>
      <c r="AD20" s="279">
        <f t="shared" ca="1" si="17"/>
        <v>0</v>
      </c>
      <c r="AE20" s="279">
        <f t="shared" ca="1" si="18"/>
        <v>0</v>
      </c>
      <c r="AF20" s="279">
        <f t="shared" ca="1" si="19"/>
        <v>0</v>
      </c>
      <c r="AG20" s="279">
        <f t="shared" ca="1" si="20"/>
        <v>0</v>
      </c>
      <c r="AH20" s="279">
        <f t="shared" ca="1" si="65"/>
        <v>0</v>
      </c>
      <c r="AI20" s="279">
        <f t="shared" ca="1" si="66"/>
        <v>0</v>
      </c>
      <c r="AJ20" s="279">
        <f t="shared" ca="1" si="67"/>
        <v>0</v>
      </c>
      <c r="AK20" s="279">
        <f t="shared" ca="1" si="68"/>
        <v>0</v>
      </c>
      <c r="AL20" s="279">
        <f t="shared" ca="1" si="69"/>
        <v>0</v>
      </c>
      <c r="AM20" s="279">
        <f t="shared" ca="1" si="70"/>
        <v>0</v>
      </c>
      <c r="AN20" s="279">
        <f t="shared" ca="1" si="71"/>
        <v>0</v>
      </c>
      <c r="AO20" s="279">
        <f t="shared" ca="1" si="72"/>
        <v>0</v>
      </c>
      <c r="AP20" s="279">
        <f t="shared" ca="1" si="21"/>
        <v>0</v>
      </c>
      <c r="AQ20" s="279">
        <f t="shared" ca="1" si="22"/>
        <v>0</v>
      </c>
      <c r="AR20" s="279">
        <f t="shared" ca="1" si="23"/>
        <v>0</v>
      </c>
      <c r="AS20" s="279">
        <f t="shared" ca="1" si="24"/>
        <v>0</v>
      </c>
      <c r="AT20" s="279">
        <f t="shared" ca="1" si="73"/>
        <v>0</v>
      </c>
      <c r="AU20" s="279">
        <f t="shared" ca="1" si="74"/>
        <v>0</v>
      </c>
      <c r="AV20" s="279">
        <f t="shared" ca="1" si="25"/>
        <v>0</v>
      </c>
      <c r="AW20" s="279">
        <f t="shared" ca="1" si="26"/>
        <v>0</v>
      </c>
      <c r="AX20" s="279">
        <f t="shared" ca="1" si="27"/>
        <v>0</v>
      </c>
      <c r="AY20" s="279">
        <f t="shared" ca="1" si="28"/>
        <v>0</v>
      </c>
      <c r="AZ20" s="279">
        <f t="shared" ca="1" si="29"/>
        <v>0</v>
      </c>
      <c r="BA20" s="279">
        <f t="shared" ca="1" si="30"/>
        <v>0</v>
      </c>
      <c r="BB20" s="279">
        <f t="shared" ca="1" si="31"/>
        <v>0</v>
      </c>
      <c r="BC20" s="279">
        <f t="shared" ca="1" si="32"/>
        <v>0</v>
      </c>
      <c r="BD20" s="279">
        <f t="shared" ca="1" si="33"/>
        <v>0</v>
      </c>
      <c r="BE20" s="279">
        <f t="shared" ca="1" si="34"/>
        <v>0</v>
      </c>
      <c r="BF20" s="279">
        <f t="shared" ca="1" si="35"/>
        <v>0</v>
      </c>
      <c r="BG20" s="279">
        <f t="shared" ca="1" si="36"/>
        <v>0</v>
      </c>
      <c r="BH20" s="279">
        <f t="shared" ca="1" si="75"/>
        <v>0</v>
      </c>
      <c r="BI20" s="279">
        <f t="shared" ca="1" si="76"/>
        <v>0</v>
      </c>
      <c r="BJ20" s="279">
        <f t="shared" ca="1" si="37"/>
        <v>0</v>
      </c>
      <c r="BK20" s="279">
        <f t="shared" ca="1" si="38"/>
        <v>0</v>
      </c>
      <c r="BL20" s="279">
        <f t="shared" ca="1" si="39"/>
        <v>0</v>
      </c>
      <c r="BM20" s="279">
        <f t="shared" ca="1" si="40"/>
        <v>0</v>
      </c>
      <c r="BN20" s="279">
        <f t="shared" ca="1" si="41"/>
        <v>0</v>
      </c>
      <c r="BO20" s="279">
        <f t="shared" ca="1" si="42"/>
        <v>0</v>
      </c>
      <c r="BP20" s="279">
        <f t="shared" ca="1" si="77"/>
        <v>0</v>
      </c>
      <c r="BQ20" s="279">
        <f t="shared" ca="1" si="78"/>
        <v>0</v>
      </c>
      <c r="BR20" s="279">
        <f t="shared" ca="1" si="43"/>
        <v>0</v>
      </c>
      <c r="BS20" s="279">
        <f t="shared" ca="1" si="44"/>
        <v>0</v>
      </c>
      <c r="BT20" s="279">
        <f t="shared" ca="1" si="79"/>
        <v>0</v>
      </c>
      <c r="BU20" s="279">
        <f t="shared" ca="1" si="80"/>
        <v>0</v>
      </c>
      <c r="BV20" s="279">
        <f t="shared" ca="1" si="81"/>
        <v>0</v>
      </c>
      <c r="BW20" s="279">
        <f t="shared" ca="1" si="82"/>
        <v>0</v>
      </c>
      <c r="BX20" s="279">
        <f t="shared" ca="1" si="45"/>
        <v>0</v>
      </c>
      <c r="BY20" s="279">
        <f t="shared" ca="1" si="46"/>
        <v>0</v>
      </c>
      <c r="BZ20" s="279">
        <f t="shared" ca="1" si="47"/>
        <v>0</v>
      </c>
      <c r="CA20" s="279">
        <f t="shared" ca="1" si="48"/>
        <v>0</v>
      </c>
      <c r="CB20" s="279">
        <f t="shared" ca="1" si="49"/>
        <v>0</v>
      </c>
      <c r="CC20" s="279">
        <f t="shared" ca="1" si="50"/>
        <v>0</v>
      </c>
      <c r="CD20" s="279">
        <f t="shared" ca="1" si="83"/>
        <v>0</v>
      </c>
      <c r="CE20" s="279">
        <f t="shared" ca="1" si="84"/>
        <v>0</v>
      </c>
      <c r="CF20" s="279">
        <f t="shared" ca="1" si="85"/>
        <v>0</v>
      </c>
      <c r="CG20" s="279">
        <f t="shared" ca="1" si="86"/>
        <v>0</v>
      </c>
      <c r="CH20" s="279">
        <f t="shared" ca="1" si="51"/>
        <v>0</v>
      </c>
      <c r="CI20" s="279">
        <f t="shared" ca="1" si="52"/>
        <v>0</v>
      </c>
      <c r="CJ20" s="279">
        <f t="shared" ca="1" si="87"/>
        <v>0</v>
      </c>
      <c r="CK20" s="279">
        <f t="shared" ca="1" si="88"/>
        <v>0</v>
      </c>
      <c r="CL20" s="279">
        <f t="shared" ca="1" si="53"/>
        <v>0</v>
      </c>
      <c r="CM20" s="279">
        <f t="shared" ca="1" si="54"/>
        <v>0</v>
      </c>
      <c r="CN20" s="279">
        <f t="shared" ca="1" si="55"/>
        <v>0</v>
      </c>
      <c r="CO20" s="279">
        <f t="shared" ca="1" si="56"/>
        <v>0</v>
      </c>
      <c r="CP20" s="279">
        <f t="shared" ca="1" si="89"/>
        <v>0</v>
      </c>
      <c r="CQ20" s="279">
        <f t="shared" ca="1" si="90"/>
        <v>0</v>
      </c>
      <c r="CR20" s="279">
        <f t="shared" ca="1" si="91"/>
        <v>0</v>
      </c>
      <c r="CS20" s="279">
        <f t="shared" ca="1" si="92"/>
        <v>0</v>
      </c>
      <c r="CT20" s="279">
        <f t="shared" ca="1" si="57"/>
        <v>0</v>
      </c>
      <c r="CU20" s="279">
        <f t="shared" ca="1" si="58"/>
        <v>0</v>
      </c>
      <c r="CV20" s="279">
        <f t="shared" ca="1" si="59"/>
        <v>0</v>
      </c>
      <c r="CW20" s="279">
        <f t="shared" ca="1" si="60"/>
        <v>0</v>
      </c>
      <c r="CX20" s="279">
        <f t="shared" ca="1" si="93"/>
        <v>0</v>
      </c>
      <c r="CY20" s="279">
        <f t="shared" ca="1" si="94"/>
        <v>0</v>
      </c>
      <c r="CZ20" s="279">
        <f t="shared" ca="1" si="95"/>
        <v>0</v>
      </c>
      <c r="DA20" s="279">
        <f t="shared" ca="1" si="96"/>
        <v>0</v>
      </c>
    </row>
    <row r="21" spans="1:105" s="276" customFormat="1" ht="15" customHeight="1">
      <c r="A21" s="63">
        <f t="array" aca="1" ref="A21" ca="1">IF(C21&lt;&gt;0,SUM(($C$11:C21&lt;&gt;0)*1),"")</f>
        <v>11</v>
      </c>
      <c r="B21" s="277" t="str">
        <f ca="1">IF(ROWS($1:11)&gt;COUNT(Dong6),"",OFFSET(TH!C$1,SMALL(Dong6,ROWS($1:11)),))</f>
        <v/>
      </c>
      <c r="C21" s="277" t="str">
        <f ca="1">IF(ROWS($1:11)&gt;COUNT(Dong6),"",OFFSET(TH!D$1,SMALL(Dong6,ROWS($1:11)),))</f>
        <v/>
      </c>
      <c r="D21" s="277" t="str">
        <f ca="1">IF(ROWS($1:11)&gt;COUNT(Dong6),"",OFFSET(TH!E$1,SMALL(Dong6,ROWS($1:11)),))</f>
        <v/>
      </c>
      <c r="E21" s="327" t="str">
        <f ca="1">IF(ROWS($1:11)&gt;COUNT(Dong6),"",OFFSET(TH!F$1,SMALL(Dong6,ROWS($1:11)),))</f>
        <v/>
      </c>
      <c r="F21" s="328" t="str">
        <f ca="1">IF(ROWS($1:11)&gt;COUNT(Dong6),"",OFFSET(TH!M$1,SMALL(Dong6,ROWS($1:11)),))</f>
        <v/>
      </c>
      <c r="G21" s="329" t="str">
        <f ca="1">IF(ROWS($1:11)&gt;COUNT(Dong6),"",OFFSET(TH!N$1,SMALL(Dong6,ROWS($1:11)),))</f>
        <v/>
      </c>
      <c r="H21" s="329" t="str">
        <f ca="1">IF(ROWS($1:11)&gt;COUNT(Dong6),"",OFFSET(TH!O$1,SMALL(Dong6,ROWS($1:11)),))</f>
        <v/>
      </c>
      <c r="I21" s="63">
        <f t="shared" ca="1" si="0"/>
        <v>11</v>
      </c>
      <c r="J21" s="279">
        <f t="shared" ca="1" si="61"/>
        <v>0</v>
      </c>
      <c r="K21" s="279">
        <f t="shared" ca="1" si="62"/>
        <v>0</v>
      </c>
      <c r="L21" s="279">
        <f t="shared" ca="1" si="1"/>
        <v>0</v>
      </c>
      <c r="M21" s="279">
        <f t="shared" ca="1" si="2"/>
        <v>0</v>
      </c>
      <c r="N21" s="279">
        <f t="shared" ca="1" si="3"/>
        <v>0</v>
      </c>
      <c r="O21" s="279">
        <f t="shared" ca="1" si="4"/>
        <v>0</v>
      </c>
      <c r="P21" s="279">
        <f t="shared" ca="1" si="5"/>
        <v>0</v>
      </c>
      <c r="Q21" s="279">
        <f t="shared" ca="1" si="6"/>
        <v>0</v>
      </c>
      <c r="R21" s="279">
        <f t="shared" ca="1" si="7"/>
        <v>0</v>
      </c>
      <c r="S21" s="279">
        <f t="shared" ca="1" si="8"/>
        <v>0</v>
      </c>
      <c r="T21" s="279">
        <f t="shared" ca="1" si="9"/>
        <v>0</v>
      </c>
      <c r="U21" s="279">
        <f t="shared" ca="1" si="10"/>
        <v>0</v>
      </c>
      <c r="V21" s="279">
        <f t="shared" ca="1" si="11"/>
        <v>0</v>
      </c>
      <c r="W21" s="279">
        <f t="shared" ca="1" si="12"/>
        <v>0</v>
      </c>
      <c r="X21" s="279">
        <f t="shared" ca="1" si="13"/>
        <v>0</v>
      </c>
      <c r="Y21" s="279">
        <f t="shared" ca="1" si="14"/>
        <v>0</v>
      </c>
      <c r="Z21" s="279">
        <f t="shared" ca="1" si="15"/>
        <v>0</v>
      </c>
      <c r="AA21" s="279">
        <f t="shared" ca="1" si="16"/>
        <v>0</v>
      </c>
      <c r="AB21" s="279">
        <f t="shared" ca="1" si="63"/>
        <v>0</v>
      </c>
      <c r="AC21" s="279">
        <f t="shared" ca="1" si="64"/>
        <v>0</v>
      </c>
      <c r="AD21" s="279">
        <f t="shared" ca="1" si="17"/>
        <v>0</v>
      </c>
      <c r="AE21" s="279">
        <f t="shared" ca="1" si="18"/>
        <v>0</v>
      </c>
      <c r="AF21" s="279">
        <f t="shared" ca="1" si="19"/>
        <v>0</v>
      </c>
      <c r="AG21" s="279">
        <f t="shared" ca="1" si="20"/>
        <v>0</v>
      </c>
      <c r="AH21" s="279">
        <f t="shared" ca="1" si="65"/>
        <v>0</v>
      </c>
      <c r="AI21" s="279">
        <f t="shared" ca="1" si="66"/>
        <v>0</v>
      </c>
      <c r="AJ21" s="279">
        <f t="shared" ca="1" si="67"/>
        <v>0</v>
      </c>
      <c r="AK21" s="279">
        <f t="shared" ca="1" si="68"/>
        <v>0</v>
      </c>
      <c r="AL21" s="279">
        <f t="shared" ca="1" si="69"/>
        <v>0</v>
      </c>
      <c r="AM21" s="279">
        <f t="shared" ca="1" si="70"/>
        <v>0</v>
      </c>
      <c r="AN21" s="279">
        <f t="shared" ca="1" si="71"/>
        <v>0</v>
      </c>
      <c r="AO21" s="279">
        <f t="shared" ca="1" si="72"/>
        <v>0</v>
      </c>
      <c r="AP21" s="279">
        <f t="shared" ca="1" si="21"/>
        <v>0</v>
      </c>
      <c r="AQ21" s="279">
        <f t="shared" ca="1" si="22"/>
        <v>0</v>
      </c>
      <c r="AR21" s="279">
        <f t="shared" ca="1" si="23"/>
        <v>0</v>
      </c>
      <c r="AS21" s="279">
        <f t="shared" ca="1" si="24"/>
        <v>0</v>
      </c>
      <c r="AT21" s="279">
        <f t="shared" ca="1" si="73"/>
        <v>0</v>
      </c>
      <c r="AU21" s="279">
        <f t="shared" ca="1" si="74"/>
        <v>0</v>
      </c>
      <c r="AV21" s="279">
        <f t="shared" ca="1" si="25"/>
        <v>0</v>
      </c>
      <c r="AW21" s="279">
        <f t="shared" ca="1" si="26"/>
        <v>0</v>
      </c>
      <c r="AX21" s="279">
        <f t="shared" ca="1" si="27"/>
        <v>0</v>
      </c>
      <c r="AY21" s="279">
        <f t="shared" ca="1" si="28"/>
        <v>0</v>
      </c>
      <c r="AZ21" s="279">
        <f t="shared" ca="1" si="29"/>
        <v>0</v>
      </c>
      <c r="BA21" s="279">
        <f t="shared" ca="1" si="30"/>
        <v>0</v>
      </c>
      <c r="BB21" s="279">
        <f t="shared" ca="1" si="31"/>
        <v>0</v>
      </c>
      <c r="BC21" s="279">
        <f t="shared" ca="1" si="32"/>
        <v>0</v>
      </c>
      <c r="BD21" s="279">
        <f t="shared" ca="1" si="33"/>
        <v>0</v>
      </c>
      <c r="BE21" s="279">
        <f t="shared" ca="1" si="34"/>
        <v>0</v>
      </c>
      <c r="BF21" s="279">
        <f t="shared" ca="1" si="35"/>
        <v>0</v>
      </c>
      <c r="BG21" s="279">
        <f t="shared" ca="1" si="36"/>
        <v>0</v>
      </c>
      <c r="BH21" s="279">
        <f t="shared" ca="1" si="75"/>
        <v>0</v>
      </c>
      <c r="BI21" s="279">
        <f t="shared" ca="1" si="76"/>
        <v>0</v>
      </c>
      <c r="BJ21" s="279">
        <f t="shared" ca="1" si="37"/>
        <v>0</v>
      </c>
      <c r="BK21" s="279">
        <f t="shared" ca="1" si="38"/>
        <v>0</v>
      </c>
      <c r="BL21" s="279">
        <f t="shared" ca="1" si="39"/>
        <v>0</v>
      </c>
      <c r="BM21" s="279">
        <f t="shared" ca="1" si="40"/>
        <v>0</v>
      </c>
      <c r="BN21" s="279">
        <f t="shared" ca="1" si="41"/>
        <v>0</v>
      </c>
      <c r="BO21" s="279">
        <f t="shared" ca="1" si="42"/>
        <v>0</v>
      </c>
      <c r="BP21" s="279">
        <f t="shared" ca="1" si="77"/>
        <v>0</v>
      </c>
      <c r="BQ21" s="279">
        <f t="shared" ca="1" si="78"/>
        <v>0</v>
      </c>
      <c r="BR21" s="279">
        <f t="shared" ca="1" si="43"/>
        <v>0</v>
      </c>
      <c r="BS21" s="279">
        <f t="shared" ca="1" si="44"/>
        <v>0</v>
      </c>
      <c r="BT21" s="279">
        <f t="shared" ca="1" si="79"/>
        <v>0</v>
      </c>
      <c r="BU21" s="279">
        <f t="shared" ca="1" si="80"/>
        <v>0</v>
      </c>
      <c r="BV21" s="279">
        <f t="shared" ca="1" si="81"/>
        <v>0</v>
      </c>
      <c r="BW21" s="279">
        <f t="shared" ca="1" si="82"/>
        <v>0</v>
      </c>
      <c r="BX21" s="279">
        <f t="shared" ca="1" si="45"/>
        <v>0</v>
      </c>
      <c r="BY21" s="279">
        <f t="shared" ca="1" si="46"/>
        <v>0</v>
      </c>
      <c r="BZ21" s="279">
        <f t="shared" ca="1" si="47"/>
        <v>0</v>
      </c>
      <c r="CA21" s="279">
        <f t="shared" ca="1" si="48"/>
        <v>0</v>
      </c>
      <c r="CB21" s="279">
        <f t="shared" ca="1" si="49"/>
        <v>0</v>
      </c>
      <c r="CC21" s="279">
        <f t="shared" ca="1" si="50"/>
        <v>0</v>
      </c>
      <c r="CD21" s="279">
        <f t="shared" ca="1" si="83"/>
        <v>0</v>
      </c>
      <c r="CE21" s="279">
        <f t="shared" ca="1" si="84"/>
        <v>0</v>
      </c>
      <c r="CF21" s="279">
        <f t="shared" ca="1" si="85"/>
        <v>0</v>
      </c>
      <c r="CG21" s="279">
        <f t="shared" ca="1" si="86"/>
        <v>0</v>
      </c>
      <c r="CH21" s="279">
        <f t="shared" ca="1" si="51"/>
        <v>0</v>
      </c>
      <c r="CI21" s="279">
        <f t="shared" ca="1" si="52"/>
        <v>0</v>
      </c>
      <c r="CJ21" s="279">
        <f t="shared" ca="1" si="87"/>
        <v>0</v>
      </c>
      <c r="CK21" s="279">
        <f t="shared" ca="1" si="88"/>
        <v>0</v>
      </c>
      <c r="CL21" s="279">
        <f t="shared" ca="1" si="53"/>
        <v>0</v>
      </c>
      <c r="CM21" s="279">
        <f t="shared" ca="1" si="54"/>
        <v>0</v>
      </c>
      <c r="CN21" s="279">
        <f t="shared" ca="1" si="55"/>
        <v>0</v>
      </c>
      <c r="CO21" s="279">
        <f t="shared" ca="1" si="56"/>
        <v>0</v>
      </c>
      <c r="CP21" s="279">
        <f t="shared" ca="1" si="89"/>
        <v>0</v>
      </c>
      <c r="CQ21" s="279">
        <f t="shared" ca="1" si="90"/>
        <v>0</v>
      </c>
      <c r="CR21" s="279">
        <f t="shared" ca="1" si="91"/>
        <v>0</v>
      </c>
      <c r="CS21" s="279">
        <f t="shared" ca="1" si="92"/>
        <v>0</v>
      </c>
      <c r="CT21" s="279">
        <f t="shared" ca="1" si="57"/>
        <v>0</v>
      </c>
      <c r="CU21" s="279">
        <f t="shared" ca="1" si="58"/>
        <v>0</v>
      </c>
      <c r="CV21" s="279">
        <f t="shared" ca="1" si="59"/>
        <v>0</v>
      </c>
      <c r="CW21" s="279">
        <f t="shared" ca="1" si="60"/>
        <v>0</v>
      </c>
      <c r="CX21" s="279">
        <f t="shared" ca="1" si="93"/>
        <v>0</v>
      </c>
      <c r="CY21" s="279">
        <f t="shared" ca="1" si="94"/>
        <v>0</v>
      </c>
      <c r="CZ21" s="279">
        <f t="shared" ca="1" si="95"/>
        <v>0</v>
      </c>
      <c r="DA21" s="279">
        <f t="shared" ca="1" si="96"/>
        <v>0</v>
      </c>
    </row>
    <row r="22" spans="1:105" s="276" customFormat="1" ht="15" customHeight="1">
      <c r="A22" s="63">
        <f t="array" aca="1" ref="A22" ca="1">IF(C22&lt;&gt;0,SUM(($C$11:C22&lt;&gt;0)*1),"")</f>
        <v>12</v>
      </c>
      <c r="B22" s="277" t="str">
        <f ca="1">IF(ROWS($1:12)&gt;COUNT(Dong6),"",OFFSET(TH!C$1,SMALL(Dong6,ROWS($1:12)),))</f>
        <v/>
      </c>
      <c r="C22" s="277" t="str">
        <f ca="1">IF(ROWS($1:12)&gt;COUNT(Dong6),"",OFFSET(TH!D$1,SMALL(Dong6,ROWS($1:12)),))</f>
        <v/>
      </c>
      <c r="D22" s="277" t="str">
        <f ca="1">IF(ROWS($1:12)&gt;COUNT(Dong6),"",OFFSET(TH!E$1,SMALL(Dong6,ROWS($1:12)),))</f>
        <v/>
      </c>
      <c r="E22" s="327" t="str">
        <f ca="1">IF(ROWS($1:12)&gt;COUNT(Dong6),"",OFFSET(TH!F$1,SMALL(Dong6,ROWS($1:12)),))</f>
        <v/>
      </c>
      <c r="F22" s="328" t="str">
        <f ca="1">IF(ROWS($1:12)&gt;COUNT(Dong6),"",OFFSET(TH!M$1,SMALL(Dong6,ROWS($1:12)),))</f>
        <v/>
      </c>
      <c r="G22" s="329" t="str">
        <f ca="1">IF(ROWS($1:12)&gt;COUNT(Dong6),"",OFFSET(TH!N$1,SMALL(Dong6,ROWS($1:12)),))</f>
        <v/>
      </c>
      <c r="H22" s="329" t="str">
        <f ca="1">IF(ROWS($1:12)&gt;COUNT(Dong6),"",OFFSET(TH!O$1,SMALL(Dong6,ROWS($1:12)),))</f>
        <v/>
      </c>
      <c r="I22" s="63">
        <f t="shared" ca="1" si="0"/>
        <v>12</v>
      </c>
      <c r="J22" s="279">
        <f t="shared" ca="1" si="61"/>
        <v>0</v>
      </c>
      <c r="K22" s="279">
        <f t="shared" ca="1" si="62"/>
        <v>0</v>
      </c>
      <c r="L22" s="279">
        <f t="shared" ca="1" si="1"/>
        <v>0</v>
      </c>
      <c r="M22" s="279">
        <f t="shared" ca="1" si="2"/>
        <v>0</v>
      </c>
      <c r="N22" s="279">
        <f t="shared" ca="1" si="3"/>
        <v>0</v>
      </c>
      <c r="O22" s="279">
        <f t="shared" ca="1" si="4"/>
        <v>0</v>
      </c>
      <c r="P22" s="279">
        <f t="shared" ca="1" si="5"/>
        <v>0</v>
      </c>
      <c r="Q22" s="279">
        <f t="shared" ca="1" si="6"/>
        <v>0</v>
      </c>
      <c r="R22" s="279">
        <f t="shared" ca="1" si="7"/>
        <v>0</v>
      </c>
      <c r="S22" s="279">
        <f t="shared" ca="1" si="8"/>
        <v>0</v>
      </c>
      <c r="T22" s="279">
        <f t="shared" ca="1" si="9"/>
        <v>0</v>
      </c>
      <c r="U22" s="279">
        <f t="shared" ca="1" si="10"/>
        <v>0</v>
      </c>
      <c r="V22" s="279">
        <f t="shared" ca="1" si="11"/>
        <v>0</v>
      </c>
      <c r="W22" s="279">
        <f t="shared" ca="1" si="12"/>
        <v>0</v>
      </c>
      <c r="X22" s="279">
        <f t="shared" ca="1" si="13"/>
        <v>0</v>
      </c>
      <c r="Y22" s="279">
        <f t="shared" ca="1" si="14"/>
        <v>0</v>
      </c>
      <c r="Z22" s="279">
        <f t="shared" ca="1" si="15"/>
        <v>0</v>
      </c>
      <c r="AA22" s="279">
        <f t="shared" ca="1" si="16"/>
        <v>0</v>
      </c>
      <c r="AB22" s="279">
        <f t="shared" ca="1" si="63"/>
        <v>0</v>
      </c>
      <c r="AC22" s="279">
        <f t="shared" ca="1" si="64"/>
        <v>0</v>
      </c>
      <c r="AD22" s="279">
        <f t="shared" ca="1" si="17"/>
        <v>0</v>
      </c>
      <c r="AE22" s="279">
        <f t="shared" ca="1" si="18"/>
        <v>0</v>
      </c>
      <c r="AF22" s="279">
        <f t="shared" ca="1" si="19"/>
        <v>0</v>
      </c>
      <c r="AG22" s="279">
        <f t="shared" ca="1" si="20"/>
        <v>0</v>
      </c>
      <c r="AH22" s="279">
        <f t="shared" ca="1" si="65"/>
        <v>0</v>
      </c>
      <c r="AI22" s="279">
        <f t="shared" ca="1" si="66"/>
        <v>0</v>
      </c>
      <c r="AJ22" s="279">
        <f t="shared" ca="1" si="67"/>
        <v>0</v>
      </c>
      <c r="AK22" s="279">
        <f t="shared" ca="1" si="68"/>
        <v>0</v>
      </c>
      <c r="AL22" s="279">
        <f t="shared" ca="1" si="69"/>
        <v>0</v>
      </c>
      <c r="AM22" s="279">
        <f t="shared" ca="1" si="70"/>
        <v>0</v>
      </c>
      <c r="AN22" s="279">
        <f t="shared" ca="1" si="71"/>
        <v>0</v>
      </c>
      <c r="AO22" s="279">
        <f t="shared" ca="1" si="72"/>
        <v>0</v>
      </c>
      <c r="AP22" s="279">
        <f t="shared" ca="1" si="21"/>
        <v>0</v>
      </c>
      <c r="AQ22" s="279">
        <f t="shared" ca="1" si="22"/>
        <v>0</v>
      </c>
      <c r="AR22" s="279">
        <f t="shared" ca="1" si="23"/>
        <v>0</v>
      </c>
      <c r="AS22" s="279">
        <f t="shared" ca="1" si="24"/>
        <v>0</v>
      </c>
      <c r="AT22" s="279">
        <f t="shared" ca="1" si="73"/>
        <v>0</v>
      </c>
      <c r="AU22" s="279">
        <f t="shared" ca="1" si="74"/>
        <v>0</v>
      </c>
      <c r="AV22" s="279">
        <f t="shared" ca="1" si="25"/>
        <v>0</v>
      </c>
      <c r="AW22" s="279">
        <f t="shared" ca="1" si="26"/>
        <v>0</v>
      </c>
      <c r="AX22" s="279">
        <f t="shared" ca="1" si="27"/>
        <v>0</v>
      </c>
      <c r="AY22" s="279">
        <f t="shared" ca="1" si="28"/>
        <v>0</v>
      </c>
      <c r="AZ22" s="279">
        <f t="shared" ca="1" si="29"/>
        <v>0</v>
      </c>
      <c r="BA22" s="279">
        <f t="shared" ca="1" si="30"/>
        <v>0</v>
      </c>
      <c r="BB22" s="279">
        <f t="shared" ca="1" si="31"/>
        <v>0</v>
      </c>
      <c r="BC22" s="279">
        <f t="shared" ca="1" si="32"/>
        <v>0</v>
      </c>
      <c r="BD22" s="279">
        <f t="shared" ca="1" si="33"/>
        <v>0</v>
      </c>
      <c r="BE22" s="279">
        <f t="shared" ca="1" si="34"/>
        <v>0</v>
      </c>
      <c r="BF22" s="279">
        <f t="shared" ca="1" si="35"/>
        <v>0</v>
      </c>
      <c r="BG22" s="279">
        <f t="shared" ca="1" si="36"/>
        <v>0</v>
      </c>
      <c r="BH22" s="279">
        <f t="shared" ca="1" si="75"/>
        <v>0</v>
      </c>
      <c r="BI22" s="279">
        <f t="shared" ca="1" si="76"/>
        <v>0</v>
      </c>
      <c r="BJ22" s="279">
        <f t="shared" ca="1" si="37"/>
        <v>0</v>
      </c>
      <c r="BK22" s="279">
        <f t="shared" ca="1" si="38"/>
        <v>0</v>
      </c>
      <c r="BL22" s="279">
        <f t="shared" ca="1" si="39"/>
        <v>0</v>
      </c>
      <c r="BM22" s="279">
        <f t="shared" ca="1" si="40"/>
        <v>0</v>
      </c>
      <c r="BN22" s="279">
        <f t="shared" ca="1" si="41"/>
        <v>0</v>
      </c>
      <c r="BO22" s="279">
        <f t="shared" ca="1" si="42"/>
        <v>0</v>
      </c>
      <c r="BP22" s="279">
        <f t="shared" ca="1" si="77"/>
        <v>0</v>
      </c>
      <c r="BQ22" s="279">
        <f t="shared" ca="1" si="78"/>
        <v>0</v>
      </c>
      <c r="BR22" s="279">
        <f t="shared" ca="1" si="43"/>
        <v>0</v>
      </c>
      <c r="BS22" s="279">
        <f t="shared" ca="1" si="44"/>
        <v>0</v>
      </c>
      <c r="BT22" s="279">
        <f t="shared" ca="1" si="79"/>
        <v>0</v>
      </c>
      <c r="BU22" s="279">
        <f t="shared" ca="1" si="80"/>
        <v>0</v>
      </c>
      <c r="BV22" s="279">
        <f t="shared" ca="1" si="81"/>
        <v>0</v>
      </c>
      <c r="BW22" s="279">
        <f t="shared" ca="1" si="82"/>
        <v>0</v>
      </c>
      <c r="BX22" s="279">
        <f t="shared" ca="1" si="45"/>
        <v>0</v>
      </c>
      <c r="BY22" s="279">
        <f t="shared" ca="1" si="46"/>
        <v>0</v>
      </c>
      <c r="BZ22" s="279">
        <f t="shared" ca="1" si="47"/>
        <v>0</v>
      </c>
      <c r="CA22" s="279">
        <f t="shared" ca="1" si="48"/>
        <v>0</v>
      </c>
      <c r="CB22" s="279">
        <f t="shared" ca="1" si="49"/>
        <v>0</v>
      </c>
      <c r="CC22" s="279">
        <f t="shared" ca="1" si="50"/>
        <v>0</v>
      </c>
      <c r="CD22" s="279">
        <f t="shared" ca="1" si="83"/>
        <v>0</v>
      </c>
      <c r="CE22" s="279">
        <f t="shared" ca="1" si="84"/>
        <v>0</v>
      </c>
      <c r="CF22" s="279">
        <f t="shared" ca="1" si="85"/>
        <v>0</v>
      </c>
      <c r="CG22" s="279">
        <f t="shared" ca="1" si="86"/>
        <v>0</v>
      </c>
      <c r="CH22" s="279">
        <f t="shared" ca="1" si="51"/>
        <v>0</v>
      </c>
      <c r="CI22" s="279">
        <f t="shared" ca="1" si="52"/>
        <v>0</v>
      </c>
      <c r="CJ22" s="279">
        <f t="shared" ca="1" si="87"/>
        <v>0</v>
      </c>
      <c r="CK22" s="279">
        <f t="shared" ca="1" si="88"/>
        <v>0</v>
      </c>
      <c r="CL22" s="279">
        <f t="shared" ca="1" si="53"/>
        <v>0</v>
      </c>
      <c r="CM22" s="279">
        <f t="shared" ca="1" si="54"/>
        <v>0</v>
      </c>
      <c r="CN22" s="279">
        <f t="shared" ca="1" si="55"/>
        <v>0</v>
      </c>
      <c r="CO22" s="279">
        <f t="shared" ca="1" si="56"/>
        <v>0</v>
      </c>
      <c r="CP22" s="279">
        <f t="shared" ca="1" si="89"/>
        <v>0</v>
      </c>
      <c r="CQ22" s="279">
        <f t="shared" ca="1" si="90"/>
        <v>0</v>
      </c>
      <c r="CR22" s="279">
        <f t="shared" ca="1" si="91"/>
        <v>0</v>
      </c>
      <c r="CS22" s="279">
        <f t="shared" ca="1" si="92"/>
        <v>0</v>
      </c>
      <c r="CT22" s="279">
        <f t="shared" ca="1" si="57"/>
        <v>0</v>
      </c>
      <c r="CU22" s="279">
        <f t="shared" ca="1" si="58"/>
        <v>0</v>
      </c>
      <c r="CV22" s="279">
        <f t="shared" ca="1" si="59"/>
        <v>0</v>
      </c>
      <c r="CW22" s="279">
        <f t="shared" ca="1" si="60"/>
        <v>0</v>
      </c>
      <c r="CX22" s="279">
        <f t="shared" ca="1" si="93"/>
        <v>0</v>
      </c>
      <c r="CY22" s="279">
        <f t="shared" ca="1" si="94"/>
        <v>0</v>
      </c>
      <c r="CZ22" s="279">
        <f t="shared" ca="1" si="95"/>
        <v>0</v>
      </c>
      <c r="DA22" s="279">
        <f t="shared" ca="1" si="96"/>
        <v>0</v>
      </c>
    </row>
    <row r="23" spans="1:105" s="276" customFormat="1" ht="15" customHeight="1">
      <c r="A23" s="63">
        <f t="array" aca="1" ref="A23" ca="1">IF(C23&lt;&gt;0,SUM(($C$11:C23&lt;&gt;0)*1),"")</f>
        <v>13</v>
      </c>
      <c r="B23" s="277" t="str">
        <f ca="1">IF(ROWS($1:13)&gt;COUNT(Dong6),"",OFFSET(TH!C$1,SMALL(Dong6,ROWS($1:13)),))</f>
        <v/>
      </c>
      <c r="C23" s="277" t="str">
        <f ca="1">IF(ROWS($1:13)&gt;COUNT(Dong6),"",OFFSET(TH!D$1,SMALL(Dong6,ROWS($1:13)),))</f>
        <v/>
      </c>
      <c r="D23" s="277" t="str">
        <f ca="1">IF(ROWS($1:13)&gt;COUNT(Dong6),"",OFFSET(TH!E$1,SMALL(Dong6,ROWS($1:13)),))</f>
        <v/>
      </c>
      <c r="E23" s="327" t="str">
        <f ca="1">IF(ROWS($1:13)&gt;COUNT(Dong6),"",OFFSET(TH!F$1,SMALL(Dong6,ROWS($1:13)),))</f>
        <v/>
      </c>
      <c r="F23" s="328" t="str">
        <f ca="1">IF(ROWS($1:13)&gt;COUNT(Dong6),"",OFFSET(TH!M$1,SMALL(Dong6,ROWS($1:13)),))</f>
        <v/>
      </c>
      <c r="G23" s="329" t="str">
        <f ca="1">IF(ROWS($1:13)&gt;COUNT(Dong6),"",OFFSET(TH!N$1,SMALL(Dong6,ROWS($1:13)),))</f>
        <v/>
      </c>
      <c r="H23" s="329" t="str">
        <f ca="1">IF(ROWS($1:13)&gt;COUNT(Dong6),"",OFFSET(TH!O$1,SMALL(Dong6,ROWS($1:13)),))</f>
        <v/>
      </c>
      <c r="I23" s="63">
        <f t="shared" ca="1" si="0"/>
        <v>13</v>
      </c>
      <c r="J23" s="279">
        <f t="shared" ca="1" si="61"/>
        <v>0</v>
      </c>
      <c r="K23" s="279">
        <f t="shared" ca="1" si="62"/>
        <v>0</v>
      </c>
      <c r="L23" s="279">
        <f t="shared" ca="1" si="1"/>
        <v>0</v>
      </c>
      <c r="M23" s="279">
        <f t="shared" ca="1" si="2"/>
        <v>0</v>
      </c>
      <c r="N23" s="279">
        <f t="shared" ca="1" si="3"/>
        <v>0</v>
      </c>
      <c r="O23" s="279">
        <f t="shared" ca="1" si="4"/>
        <v>0</v>
      </c>
      <c r="P23" s="279">
        <f t="shared" ca="1" si="5"/>
        <v>0</v>
      </c>
      <c r="Q23" s="279">
        <f t="shared" ca="1" si="6"/>
        <v>0</v>
      </c>
      <c r="R23" s="279">
        <f t="shared" ca="1" si="7"/>
        <v>0</v>
      </c>
      <c r="S23" s="279">
        <f t="shared" ca="1" si="8"/>
        <v>0</v>
      </c>
      <c r="T23" s="279">
        <f t="shared" ca="1" si="9"/>
        <v>0</v>
      </c>
      <c r="U23" s="279">
        <f t="shared" ca="1" si="10"/>
        <v>0</v>
      </c>
      <c r="V23" s="279">
        <f t="shared" ca="1" si="11"/>
        <v>0</v>
      </c>
      <c r="W23" s="279">
        <f t="shared" ca="1" si="12"/>
        <v>0</v>
      </c>
      <c r="X23" s="279">
        <f t="shared" ca="1" si="13"/>
        <v>0</v>
      </c>
      <c r="Y23" s="279">
        <f t="shared" ca="1" si="14"/>
        <v>0</v>
      </c>
      <c r="Z23" s="279">
        <f t="shared" ca="1" si="15"/>
        <v>0</v>
      </c>
      <c r="AA23" s="279">
        <f t="shared" ca="1" si="16"/>
        <v>0</v>
      </c>
      <c r="AB23" s="279">
        <f t="shared" ca="1" si="63"/>
        <v>0</v>
      </c>
      <c r="AC23" s="279">
        <f t="shared" ca="1" si="64"/>
        <v>0</v>
      </c>
      <c r="AD23" s="279">
        <f t="shared" ca="1" si="17"/>
        <v>0</v>
      </c>
      <c r="AE23" s="279">
        <f t="shared" ca="1" si="18"/>
        <v>0</v>
      </c>
      <c r="AF23" s="279">
        <f t="shared" ca="1" si="19"/>
        <v>0</v>
      </c>
      <c r="AG23" s="279">
        <f t="shared" ca="1" si="20"/>
        <v>0</v>
      </c>
      <c r="AH23" s="279">
        <f t="shared" ca="1" si="65"/>
        <v>0</v>
      </c>
      <c r="AI23" s="279">
        <f t="shared" ca="1" si="66"/>
        <v>0</v>
      </c>
      <c r="AJ23" s="279">
        <f t="shared" ca="1" si="67"/>
        <v>0</v>
      </c>
      <c r="AK23" s="279">
        <f t="shared" ca="1" si="68"/>
        <v>0</v>
      </c>
      <c r="AL23" s="279">
        <f t="shared" ca="1" si="69"/>
        <v>0</v>
      </c>
      <c r="AM23" s="279">
        <f t="shared" ca="1" si="70"/>
        <v>0</v>
      </c>
      <c r="AN23" s="279">
        <f t="shared" ca="1" si="71"/>
        <v>0</v>
      </c>
      <c r="AO23" s="279">
        <f t="shared" ca="1" si="72"/>
        <v>0</v>
      </c>
      <c r="AP23" s="279">
        <f t="shared" ca="1" si="21"/>
        <v>0</v>
      </c>
      <c r="AQ23" s="279">
        <f t="shared" ca="1" si="22"/>
        <v>0</v>
      </c>
      <c r="AR23" s="279">
        <f t="shared" ca="1" si="23"/>
        <v>0</v>
      </c>
      <c r="AS23" s="279">
        <f t="shared" ca="1" si="24"/>
        <v>0</v>
      </c>
      <c r="AT23" s="279">
        <f t="shared" ca="1" si="73"/>
        <v>0</v>
      </c>
      <c r="AU23" s="279">
        <f t="shared" ca="1" si="74"/>
        <v>0</v>
      </c>
      <c r="AV23" s="279">
        <f t="shared" ca="1" si="25"/>
        <v>0</v>
      </c>
      <c r="AW23" s="279">
        <f t="shared" ca="1" si="26"/>
        <v>0</v>
      </c>
      <c r="AX23" s="279">
        <f t="shared" ca="1" si="27"/>
        <v>0</v>
      </c>
      <c r="AY23" s="279">
        <f t="shared" ca="1" si="28"/>
        <v>0</v>
      </c>
      <c r="AZ23" s="279">
        <f t="shared" ca="1" si="29"/>
        <v>0</v>
      </c>
      <c r="BA23" s="279">
        <f t="shared" ca="1" si="30"/>
        <v>0</v>
      </c>
      <c r="BB23" s="279">
        <f t="shared" ca="1" si="31"/>
        <v>0</v>
      </c>
      <c r="BC23" s="279">
        <f t="shared" ca="1" si="32"/>
        <v>0</v>
      </c>
      <c r="BD23" s="279">
        <f t="shared" ca="1" si="33"/>
        <v>0</v>
      </c>
      <c r="BE23" s="279">
        <f t="shared" ca="1" si="34"/>
        <v>0</v>
      </c>
      <c r="BF23" s="279">
        <f t="shared" ca="1" si="35"/>
        <v>0</v>
      </c>
      <c r="BG23" s="279">
        <f t="shared" ca="1" si="36"/>
        <v>0</v>
      </c>
      <c r="BH23" s="279">
        <f t="shared" ca="1" si="75"/>
        <v>0</v>
      </c>
      <c r="BI23" s="279">
        <f t="shared" ca="1" si="76"/>
        <v>0</v>
      </c>
      <c r="BJ23" s="279">
        <f t="shared" ca="1" si="37"/>
        <v>0</v>
      </c>
      <c r="BK23" s="279">
        <f t="shared" ca="1" si="38"/>
        <v>0</v>
      </c>
      <c r="BL23" s="279">
        <f t="shared" ca="1" si="39"/>
        <v>0</v>
      </c>
      <c r="BM23" s="279">
        <f t="shared" ca="1" si="40"/>
        <v>0</v>
      </c>
      <c r="BN23" s="279">
        <f t="shared" ca="1" si="41"/>
        <v>0</v>
      </c>
      <c r="BO23" s="279">
        <f t="shared" ca="1" si="42"/>
        <v>0</v>
      </c>
      <c r="BP23" s="279">
        <f t="shared" ca="1" si="77"/>
        <v>0</v>
      </c>
      <c r="BQ23" s="279">
        <f t="shared" ca="1" si="78"/>
        <v>0</v>
      </c>
      <c r="BR23" s="279">
        <f t="shared" ca="1" si="43"/>
        <v>0</v>
      </c>
      <c r="BS23" s="279">
        <f t="shared" ca="1" si="44"/>
        <v>0</v>
      </c>
      <c r="BT23" s="279">
        <f t="shared" ca="1" si="79"/>
        <v>0</v>
      </c>
      <c r="BU23" s="279">
        <f t="shared" ca="1" si="80"/>
        <v>0</v>
      </c>
      <c r="BV23" s="279">
        <f t="shared" ca="1" si="81"/>
        <v>0</v>
      </c>
      <c r="BW23" s="279">
        <f t="shared" ca="1" si="82"/>
        <v>0</v>
      </c>
      <c r="BX23" s="279">
        <f t="shared" ca="1" si="45"/>
        <v>0</v>
      </c>
      <c r="BY23" s="279">
        <f t="shared" ca="1" si="46"/>
        <v>0</v>
      </c>
      <c r="BZ23" s="279">
        <f t="shared" ca="1" si="47"/>
        <v>0</v>
      </c>
      <c r="CA23" s="279">
        <f t="shared" ca="1" si="48"/>
        <v>0</v>
      </c>
      <c r="CB23" s="279">
        <f t="shared" ca="1" si="49"/>
        <v>0</v>
      </c>
      <c r="CC23" s="279">
        <f t="shared" ca="1" si="50"/>
        <v>0</v>
      </c>
      <c r="CD23" s="279">
        <f t="shared" ca="1" si="83"/>
        <v>0</v>
      </c>
      <c r="CE23" s="279">
        <f t="shared" ca="1" si="84"/>
        <v>0</v>
      </c>
      <c r="CF23" s="279">
        <f t="shared" ca="1" si="85"/>
        <v>0</v>
      </c>
      <c r="CG23" s="279">
        <f t="shared" ca="1" si="86"/>
        <v>0</v>
      </c>
      <c r="CH23" s="279">
        <f t="shared" ca="1" si="51"/>
        <v>0</v>
      </c>
      <c r="CI23" s="279">
        <f t="shared" ca="1" si="52"/>
        <v>0</v>
      </c>
      <c r="CJ23" s="279">
        <f t="shared" ca="1" si="87"/>
        <v>0</v>
      </c>
      <c r="CK23" s="279">
        <f t="shared" ca="1" si="88"/>
        <v>0</v>
      </c>
      <c r="CL23" s="279">
        <f t="shared" ca="1" si="53"/>
        <v>0</v>
      </c>
      <c r="CM23" s="279">
        <f t="shared" ca="1" si="54"/>
        <v>0</v>
      </c>
      <c r="CN23" s="279">
        <f t="shared" ca="1" si="55"/>
        <v>0</v>
      </c>
      <c r="CO23" s="279">
        <f t="shared" ca="1" si="56"/>
        <v>0</v>
      </c>
      <c r="CP23" s="279">
        <f t="shared" ca="1" si="89"/>
        <v>0</v>
      </c>
      <c r="CQ23" s="279">
        <f t="shared" ca="1" si="90"/>
        <v>0</v>
      </c>
      <c r="CR23" s="279">
        <f t="shared" ca="1" si="91"/>
        <v>0</v>
      </c>
      <c r="CS23" s="279">
        <f t="shared" ca="1" si="92"/>
        <v>0</v>
      </c>
      <c r="CT23" s="279">
        <f t="shared" ca="1" si="57"/>
        <v>0</v>
      </c>
      <c r="CU23" s="279">
        <f t="shared" ca="1" si="58"/>
        <v>0</v>
      </c>
      <c r="CV23" s="279">
        <f t="shared" ca="1" si="59"/>
        <v>0</v>
      </c>
      <c r="CW23" s="279">
        <f t="shared" ca="1" si="60"/>
        <v>0</v>
      </c>
      <c r="CX23" s="279">
        <f t="shared" ca="1" si="93"/>
        <v>0</v>
      </c>
      <c r="CY23" s="279">
        <f t="shared" ca="1" si="94"/>
        <v>0</v>
      </c>
      <c r="CZ23" s="279">
        <f t="shared" ca="1" si="95"/>
        <v>0</v>
      </c>
      <c r="DA23" s="279">
        <f t="shared" ca="1" si="96"/>
        <v>0</v>
      </c>
    </row>
    <row r="24" spans="1:105" s="276" customFormat="1" ht="15" customHeight="1">
      <c r="A24" s="63">
        <f t="array" aca="1" ref="A24" ca="1">IF(C24&lt;&gt;0,SUM(($C$11:C24&lt;&gt;0)*1),"")</f>
        <v>14</v>
      </c>
      <c r="B24" s="277" t="str">
        <f ca="1">IF(ROWS($1:14)&gt;COUNT(Dong6),"",OFFSET(TH!C$1,SMALL(Dong6,ROWS($1:14)),))</f>
        <v/>
      </c>
      <c r="C24" s="277" t="str">
        <f ca="1">IF(ROWS($1:14)&gt;COUNT(Dong6),"",OFFSET(TH!D$1,SMALL(Dong6,ROWS($1:14)),))</f>
        <v/>
      </c>
      <c r="D24" s="277" t="str">
        <f ca="1">IF(ROWS($1:14)&gt;COUNT(Dong6),"",OFFSET(TH!E$1,SMALL(Dong6,ROWS($1:14)),))</f>
        <v/>
      </c>
      <c r="E24" s="327" t="str">
        <f ca="1">IF(ROWS($1:14)&gt;COUNT(Dong6),"",OFFSET(TH!F$1,SMALL(Dong6,ROWS($1:14)),))</f>
        <v/>
      </c>
      <c r="F24" s="328" t="str">
        <f ca="1">IF(ROWS($1:14)&gt;COUNT(Dong6),"",OFFSET(TH!M$1,SMALL(Dong6,ROWS($1:14)),))</f>
        <v/>
      </c>
      <c r="G24" s="329" t="str">
        <f ca="1">IF(ROWS($1:14)&gt;COUNT(Dong6),"",OFFSET(TH!N$1,SMALL(Dong6,ROWS($1:14)),))</f>
        <v/>
      </c>
      <c r="H24" s="329" t="str">
        <f ca="1">IF(ROWS($1:14)&gt;COUNT(Dong6),"",OFFSET(TH!O$1,SMALL(Dong6,ROWS($1:14)),))</f>
        <v/>
      </c>
      <c r="I24" s="63">
        <f t="shared" ca="1" si="0"/>
        <v>14</v>
      </c>
      <c r="J24" s="279">
        <f t="shared" ca="1" si="61"/>
        <v>0</v>
      </c>
      <c r="K24" s="279">
        <f t="shared" ca="1" si="62"/>
        <v>0</v>
      </c>
      <c r="L24" s="279">
        <f t="shared" ca="1" si="1"/>
        <v>0</v>
      </c>
      <c r="M24" s="279">
        <f t="shared" ca="1" si="2"/>
        <v>0</v>
      </c>
      <c r="N24" s="279">
        <f t="shared" ca="1" si="3"/>
        <v>0</v>
      </c>
      <c r="O24" s="279">
        <f t="shared" ca="1" si="4"/>
        <v>0</v>
      </c>
      <c r="P24" s="279">
        <f t="shared" ca="1" si="5"/>
        <v>0</v>
      </c>
      <c r="Q24" s="279">
        <f t="shared" ca="1" si="6"/>
        <v>0</v>
      </c>
      <c r="R24" s="279">
        <f t="shared" ca="1" si="7"/>
        <v>0</v>
      </c>
      <c r="S24" s="279">
        <f t="shared" ca="1" si="8"/>
        <v>0</v>
      </c>
      <c r="T24" s="279">
        <f t="shared" ca="1" si="9"/>
        <v>0</v>
      </c>
      <c r="U24" s="279">
        <f t="shared" ca="1" si="10"/>
        <v>0</v>
      </c>
      <c r="V24" s="279">
        <f t="shared" ca="1" si="11"/>
        <v>0</v>
      </c>
      <c r="W24" s="279">
        <f t="shared" ca="1" si="12"/>
        <v>0</v>
      </c>
      <c r="X24" s="279">
        <f t="shared" ca="1" si="13"/>
        <v>0</v>
      </c>
      <c r="Y24" s="279">
        <f t="shared" ca="1" si="14"/>
        <v>0</v>
      </c>
      <c r="Z24" s="279">
        <f t="shared" ca="1" si="15"/>
        <v>0</v>
      </c>
      <c r="AA24" s="279">
        <f t="shared" ca="1" si="16"/>
        <v>0</v>
      </c>
      <c r="AB24" s="279">
        <f t="shared" ca="1" si="63"/>
        <v>0</v>
      </c>
      <c r="AC24" s="279">
        <f t="shared" ca="1" si="64"/>
        <v>0</v>
      </c>
      <c r="AD24" s="279">
        <f t="shared" ca="1" si="17"/>
        <v>0</v>
      </c>
      <c r="AE24" s="279">
        <f t="shared" ca="1" si="18"/>
        <v>0</v>
      </c>
      <c r="AF24" s="279">
        <f t="shared" ca="1" si="19"/>
        <v>0</v>
      </c>
      <c r="AG24" s="279">
        <f t="shared" ca="1" si="20"/>
        <v>0</v>
      </c>
      <c r="AH24" s="279">
        <f t="shared" ca="1" si="65"/>
        <v>0</v>
      </c>
      <c r="AI24" s="279">
        <f t="shared" ca="1" si="66"/>
        <v>0</v>
      </c>
      <c r="AJ24" s="279">
        <f t="shared" ca="1" si="67"/>
        <v>0</v>
      </c>
      <c r="AK24" s="279">
        <f t="shared" ca="1" si="68"/>
        <v>0</v>
      </c>
      <c r="AL24" s="279">
        <f t="shared" ca="1" si="69"/>
        <v>0</v>
      </c>
      <c r="AM24" s="279">
        <f t="shared" ca="1" si="70"/>
        <v>0</v>
      </c>
      <c r="AN24" s="279">
        <f t="shared" ca="1" si="71"/>
        <v>0</v>
      </c>
      <c r="AO24" s="279">
        <f t="shared" ca="1" si="72"/>
        <v>0</v>
      </c>
      <c r="AP24" s="279">
        <f t="shared" ca="1" si="21"/>
        <v>0</v>
      </c>
      <c r="AQ24" s="279">
        <f t="shared" ca="1" si="22"/>
        <v>0</v>
      </c>
      <c r="AR24" s="279">
        <f t="shared" ca="1" si="23"/>
        <v>0</v>
      </c>
      <c r="AS24" s="279">
        <f t="shared" ca="1" si="24"/>
        <v>0</v>
      </c>
      <c r="AT24" s="279">
        <f t="shared" ca="1" si="73"/>
        <v>0</v>
      </c>
      <c r="AU24" s="279">
        <f t="shared" ca="1" si="74"/>
        <v>0</v>
      </c>
      <c r="AV24" s="279">
        <f t="shared" ca="1" si="25"/>
        <v>0</v>
      </c>
      <c r="AW24" s="279">
        <f t="shared" ca="1" si="26"/>
        <v>0</v>
      </c>
      <c r="AX24" s="279">
        <f t="shared" ca="1" si="27"/>
        <v>0</v>
      </c>
      <c r="AY24" s="279">
        <f t="shared" ca="1" si="28"/>
        <v>0</v>
      </c>
      <c r="AZ24" s="279">
        <f t="shared" ca="1" si="29"/>
        <v>0</v>
      </c>
      <c r="BA24" s="279">
        <f t="shared" ca="1" si="30"/>
        <v>0</v>
      </c>
      <c r="BB24" s="279">
        <f t="shared" ca="1" si="31"/>
        <v>0</v>
      </c>
      <c r="BC24" s="279">
        <f t="shared" ca="1" si="32"/>
        <v>0</v>
      </c>
      <c r="BD24" s="279">
        <f t="shared" ca="1" si="33"/>
        <v>0</v>
      </c>
      <c r="BE24" s="279">
        <f t="shared" ca="1" si="34"/>
        <v>0</v>
      </c>
      <c r="BF24" s="279">
        <f t="shared" ca="1" si="35"/>
        <v>0</v>
      </c>
      <c r="BG24" s="279">
        <f t="shared" ca="1" si="36"/>
        <v>0</v>
      </c>
      <c r="BH24" s="279">
        <f t="shared" ca="1" si="75"/>
        <v>0</v>
      </c>
      <c r="BI24" s="279">
        <f t="shared" ca="1" si="76"/>
        <v>0</v>
      </c>
      <c r="BJ24" s="279">
        <f t="shared" ca="1" si="37"/>
        <v>0</v>
      </c>
      <c r="BK24" s="279">
        <f t="shared" ca="1" si="38"/>
        <v>0</v>
      </c>
      <c r="BL24" s="279">
        <f t="shared" ca="1" si="39"/>
        <v>0</v>
      </c>
      <c r="BM24" s="279">
        <f t="shared" ca="1" si="40"/>
        <v>0</v>
      </c>
      <c r="BN24" s="279">
        <f t="shared" ca="1" si="41"/>
        <v>0</v>
      </c>
      <c r="BO24" s="279">
        <f t="shared" ca="1" si="42"/>
        <v>0</v>
      </c>
      <c r="BP24" s="279">
        <f t="shared" ca="1" si="77"/>
        <v>0</v>
      </c>
      <c r="BQ24" s="279">
        <f t="shared" ca="1" si="78"/>
        <v>0</v>
      </c>
      <c r="BR24" s="279">
        <f t="shared" ca="1" si="43"/>
        <v>0</v>
      </c>
      <c r="BS24" s="279">
        <f t="shared" ca="1" si="44"/>
        <v>0</v>
      </c>
      <c r="BT24" s="279">
        <f t="shared" ca="1" si="79"/>
        <v>0</v>
      </c>
      <c r="BU24" s="279">
        <f t="shared" ca="1" si="80"/>
        <v>0</v>
      </c>
      <c r="BV24" s="279">
        <f t="shared" ca="1" si="81"/>
        <v>0</v>
      </c>
      <c r="BW24" s="279">
        <f t="shared" ca="1" si="82"/>
        <v>0</v>
      </c>
      <c r="BX24" s="279">
        <f t="shared" ca="1" si="45"/>
        <v>0</v>
      </c>
      <c r="BY24" s="279">
        <f t="shared" ca="1" si="46"/>
        <v>0</v>
      </c>
      <c r="BZ24" s="279">
        <f t="shared" ca="1" si="47"/>
        <v>0</v>
      </c>
      <c r="CA24" s="279">
        <f t="shared" ca="1" si="48"/>
        <v>0</v>
      </c>
      <c r="CB24" s="279">
        <f t="shared" ca="1" si="49"/>
        <v>0</v>
      </c>
      <c r="CC24" s="279">
        <f t="shared" ca="1" si="50"/>
        <v>0</v>
      </c>
      <c r="CD24" s="279">
        <f t="shared" ca="1" si="83"/>
        <v>0</v>
      </c>
      <c r="CE24" s="279">
        <f t="shared" ca="1" si="84"/>
        <v>0</v>
      </c>
      <c r="CF24" s="279">
        <f t="shared" ca="1" si="85"/>
        <v>0</v>
      </c>
      <c r="CG24" s="279">
        <f t="shared" ca="1" si="86"/>
        <v>0</v>
      </c>
      <c r="CH24" s="279">
        <f t="shared" ca="1" si="51"/>
        <v>0</v>
      </c>
      <c r="CI24" s="279">
        <f t="shared" ca="1" si="52"/>
        <v>0</v>
      </c>
      <c r="CJ24" s="279">
        <f t="shared" ca="1" si="87"/>
        <v>0</v>
      </c>
      <c r="CK24" s="279">
        <f t="shared" ca="1" si="88"/>
        <v>0</v>
      </c>
      <c r="CL24" s="279">
        <f t="shared" ca="1" si="53"/>
        <v>0</v>
      </c>
      <c r="CM24" s="279">
        <f t="shared" ca="1" si="54"/>
        <v>0</v>
      </c>
      <c r="CN24" s="279">
        <f t="shared" ca="1" si="55"/>
        <v>0</v>
      </c>
      <c r="CO24" s="279">
        <f t="shared" ca="1" si="56"/>
        <v>0</v>
      </c>
      <c r="CP24" s="279">
        <f t="shared" ca="1" si="89"/>
        <v>0</v>
      </c>
      <c r="CQ24" s="279">
        <f t="shared" ca="1" si="90"/>
        <v>0</v>
      </c>
      <c r="CR24" s="279">
        <f t="shared" ca="1" si="91"/>
        <v>0</v>
      </c>
      <c r="CS24" s="279">
        <f t="shared" ca="1" si="92"/>
        <v>0</v>
      </c>
      <c r="CT24" s="279">
        <f t="shared" ca="1" si="57"/>
        <v>0</v>
      </c>
      <c r="CU24" s="279">
        <f t="shared" ca="1" si="58"/>
        <v>0</v>
      </c>
      <c r="CV24" s="279">
        <f t="shared" ca="1" si="59"/>
        <v>0</v>
      </c>
      <c r="CW24" s="279">
        <f t="shared" ca="1" si="60"/>
        <v>0</v>
      </c>
      <c r="CX24" s="279">
        <f t="shared" ca="1" si="93"/>
        <v>0</v>
      </c>
      <c r="CY24" s="279">
        <f t="shared" ca="1" si="94"/>
        <v>0</v>
      </c>
      <c r="CZ24" s="279">
        <f t="shared" ca="1" si="95"/>
        <v>0</v>
      </c>
      <c r="DA24" s="279">
        <f t="shared" ca="1" si="96"/>
        <v>0</v>
      </c>
    </row>
    <row r="25" spans="1:105" s="276" customFormat="1" ht="15" customHeight="1">
      <c r="A25" s="63">
        <f t="array" aca="1" ref="A25" ca="1">IF(C25&lt;&gt;0,SUM(($C$11:C25&lt;&gt;0)*1),"")</f>
        <v>15</v>
      </c>
      <c r="B25" s="277" t="str">
        <f ca="1">IF(ROWS($1:15)&gt;COUNT(Dong6),"",OFFSET(TH!C$1,SMALL(Dong6,ROWS($1:15)),))</f>
        <v/>
      </c>
      <c r="C25" s="277" t="str">
        <f ca="1">IF(ROWS($1:15)&gt;COUNT(Dong6),"",OFFSET(TH!D$1,SMALL(Dong6,ROWS($1:15)),))</f>
        <v/>
      </c>
      <c r="D25" s="277" t="str">
        <f ca="1">IF(ROWS($1:15)&gt;COUNT(Dong6),"",OFFSET(TH!E$1,SMALL(Dong6,ROWS($1:15)),))</f>
        <v/>
      </c>
      <c r="E25" s="327" t="str">
        <f ca="1">IF(ROWS($1:15)&gt;COUNT(Dong6),"",OFFSET(TH!F$1,SMALL(Dong6,ROWS($1:15)),))</f>
        <v/>
      </c>
      <c r="F25" s="328" t="str">
        <f ca="1">IF(ROWS($1:15)&gt;COUNT(Dong6),"",OFFSET(TH!M$1,SMALL(Dong6,ROWS($1:15)),))</f>
        <v/>
      </c>
      <c r="G25" s="329" t="str">
        <f ca="1">IF(ROWS($1:15)&gt;COUNT(Dong6),"",OFFSET(TH!N$1,SMALL(Dong6,ROWS($1:15)),))</f>
        <v/>
      </c>
      <c r="H25" s="329" t="str">
        <f ca="1">IF(ROWS($1:15)&gt;COUNT(Dong6),"",OFFSET(TH!O$1,SMALL(Dong6,ROWS($1:15)),))</f>
        <v/>
      </c>
      <c r="I25" s="63">
        <f t="shared" ca="1" si="0"/>
        <v>15</v>
      </c>
      <c r="J25" s="279">
        <f t="shared" ca="1" si="61"/>
        <v>0</v>
      </c>
      <c r="K25" s="279">
        <f t="shared" ca="1" si="62"/>
        <v>0</v>
      </c>
      <c r="L25" s="279">
        <f t="shared" ca="1" si="1"/>
        <v>0</v>
      </c>
      <c r="M25" s="279">
        <f t="shared" ca="1" si="2"/>
        <v>0</v>
      </c>
      <c r="N25" s="279">
        <f t="shared" ca="1" si="3"/>
        <v>0</v>
      </c>
      <c r="O25" s="279">
        <f t="shared" ca="1" si="4"/>
        <v>0</v>
      </c>
      <c r="P25" s="279">
        <f t="shared" ca="1" si="5"/>
        <v>0</v>
      </c>
      <c r="Q25" s="279">
        <f t="shared" ca="1" si="6"/>
        <v>0</v>
      </c>
      <c r="R25" s="279">
        <f t="shared" ca="1" si="7"/>
        <v>0</v>
      </c>
      <c r="S25" s="279">
        <f t="shared" ca="1" si="8"/>
        <v>0</v>
      </c>
      <c r="T25" s="279">
        <f t="shared" ca="1" si="9"/>
        <v>0</v>
      </c>
      <c r="U25" s="279">
        <f t="shared" ca="1" si="10"/>
        <v>0</v>
      </c>
      <c r="V25" s="279">
        <f t="shared" ca="1" si="11"/>
        <v>0</v>
      </c>
      <c r="W25" s="279">
        <f t="shared" ca="1" si="12"/>
        <v>0</v>
      </c>
      <c r="X25" s="279">
        <f t="shared" ca="1" si="13"/>
        <v>0</v>
      </c>
      <c r="Y25" s="279">
        <f t="shared" ca="1" si="14"/>
        <v>0</v>
      </c>
      <c r="Z25" s="279">
        <f t="shared" ca="1" si="15"/>
        <v>0</v>
      </c>
      <c r="AA25" s="279">
        <f t="shared" ca="1" si="16"/>
        <v>0</v>
      </c>
      <c r="AB25" s="279">
        <f t="shared" ca="1" si="63"/>
        <v>0</v>
      </c>
      <c r="AC25" s="279">
        <f t="shared" ca="1" si="64"/>
        <v>0</v>
      </c>
      <c r="AD25" s="279">
        <f t="shared" ca="1" si="17"/>
        <v>0</v>
      </c>
      <c r="AE25" s="279">
        <f t="shared" ca="1" si="18"/>
        <v>0</v>
      </c>
      <c r="AF25" s="279">
        <f t="shared" ca="1" si="19"/>
        <v>0</v>
      </c>
      <c r="AG25" s="279">
        <f t="shared" ca="1" si="20"/>
        <v>0</v>
      </c>
      <c r="AH25" s="279">
        <f t="shared" ca="1" si="65"/>
        <v>0</v>
      </c>
      <c r="AI25" s="279">
        <f t="shared" ca="1" si="66"/>
        <v>0</v>
      </c>
      <c r="AJ25" s="279">
        <f t="shared" ca="1" si="67"/>
        <v>0</v>
      </c>
      <c r="AK25" s="279">
        <f t="shared" ca="1" si="68"/>
        <v>0</v>
      </c>
      <c r="AL25" s="279">
        <f t="shared" ca="1" si="69"/>
        <v>0</v>
      </c>
      <c r="AM25" s="279">
        <f t="shared" ca="1" si="70"/>
        <v>0</v>
      </c>
      <c r="AN25" s="279">
        <f t="shared" ca="1" si="71"/>
        <v>0</v>
      </c>
      <c r="AO25" s="279">
        <f t="shared" ca="1" si="72"/>
        <v>0</v>
      </c>
      <c r="AP25" s="279">
        <f t="shared" ca="1" si="21"/>
        <v>0</v>
      </c>
      <c r="AQ25" s="279">
        <f t="shared" ca="1" si="22"/>
        <v>0</v>
      </c>
      <c r="AR25" s="279">
        <f t="shared" ca="1" si="23"/>
        <v>0</v>
      </c>
      <c r="AS25" s="279">
        <f t="shared" ca="1" si="24"/>
        <v>0</v>
      </c>
      <c r="AT25" s="279">
        <f t="shared" ca="1" si="73"/>
        <v>0</v>
      </c>
      <c r="AU25" s="279">
        <f t="shared" ca="1" si="74"/>
        <v>0</v>
      </c>
      <c r="AV25" s="279">
        <f t="shared" ca="1" si="25"/>
        <v>0</v>
      </c>
      <c r="AW25" s="279">
        <f t="shared" ca="1" si="26"/>
        <v>0</v>
      </c>
      <c r="AX25" s="279">
        <f t="shared" ca="1" si="27"/>
        <v>0</v>
      </c>
      <c r="AY25" s="279">
        <f t="shared" ca="1" si="28"/>
        <v>0</v>
      </c>
      <c r="AZ25" s="279">
        <f t="shared" ca="1" si="29"/>
        <v>0</v>
      </c>
      <c r="BA25" s="279">
        <f t="shared" ca="1" si="30"/>
        <v>0</v>
      </c>
      <c r="BB25" s="279">
        <f t="shared" ca="1" si="31"/>
        <v>0</v>
      </c>
      <c r="BC25" s="279">
        <f t="shared" ca="1" si="32"/>
        <v>0</v>
      </c>
      <c r="BD25" s="279">
        <f t="shared" ca="1" si="33"/>
        <v>0</v>
      </c>
      <c r="BE25" s="279">
        <f t="shared" ca="1" si="34"/>
        <v>0</v>
      </c>
      <c r="BF25" s="279">
        <f t="shared" ca="1" si="35"/>
        <v>0</v>
      </c>
      <c r="BG25" s="279">
        <f t="shared" ca="1" si="36"/>
        <v>0</v>
      </c>
      <c r="BH25" s="279">
        <f t="shared" ca="1" si="75"/>
        <v>0</v>
      </c>
      <c r="BI25" s="279">
        <f t="shared" ca="1" si="76"/>
        <v>0</v>
      </c>
      <c r="BJ25" s="279">
        <f t="shared" ca="1" si="37"/>
        <v>0</v>
      </c>
      <c r="BK25" s="279">
        <f t="shared" ca="1" si="38"/>
        <v>0</v>
      </c>
      <c r="BL25" s="279">
        <f t="shared" ca="1" si="39"/>
        <v>0</v>
      </c>
      <c r="BM25" s="279">
        <f t="shared" ca="1" si="40"/>
        <v>0</v>
      </c>
      <c r="BN25" s="279">
        <f t="shared" ca="1" si="41"/>
        <v>0</v>
      </c>
      <c r="BO25" s="279">
        <f t="shared" ca="1" si="42"/>
        <v>0</v>
      </c>
      <c r="BP25" s="279">
        <f t="shared" ca="1" si="77"/>
        <v>0</v>
      </c>
      <c r="BQ25" s="279">
        <f t="shared" ca="1" si="78"/>
        <v>0</v>
      </c>
      <c r="BR25" s="279">
        <f t="shared" ca="1" si="43"/>
        <v>0</v>
      </c>
      <c r="BS25" s="279">
        <f t="shared" ca="1" si="44"/>
        <v>0</v>
      </c>
      <c r="BT25" s="279">
        <f t="shared" ca="1" si="79"/>
        <v>0</v>
      </c>
      <c r="BU25" s="279">
        <f t="shared" ca="1" si="80"/>
        <v>0</v>
      </c>
      <c r="BV25" s="279">
        <f t="shared" ca="1" si="81"/>
        <v>0</v>
      </c>
      <c r="BW25" s="279">
        <f t="shared" ca="1" si="82"/>
        <v>0</v>
      </c>
      <c r="BX25" s="279">
        <f t="shared" ca="1" si="45"/>
        <v>0</v>
      </c>
      <c r="BY25" s="279">
        <f t="shared" ca="1" si="46"/>
        <v>0</v>
      </c>
      <c r="BZ25" s="279">
        <f t="shared" ca="1" si="47"/>
        <v>0</v>
      </c>
      <c r="CA25" s="279">
        <f t="shared" ca="1" si="48"/>
        <v>0</v>
      </c>
      <c r="CB25" s="279">
        <f t="shared" ca="1" si="49"/>
        <v>0</v>
      </c>
      <c r="CC25" s="279">
        <f t="shared" ca="1" si="50"/>
        <v>0</v>
      </c>
      <c r="CD25" s="279">
        <f t="shared" ca="1" si="83"/>
        <v>0</v>
      </c>
      <c r="CE25" s="279">
        <f t="shared" ca="1" si="84"/>
        <v>0</v>
      </c>
      <c r="CF25" s="279">
        <f t="shared" ca="1" si="85"/>
        <v>0</v>
      </c>
      <c r="CG25" s="279">
        <f t="shared" ca="1" si="86"/>
        <v>0</v>
      </c>
      <c r="CH25" s="279">
        <f t="shared" ca="1" si="51"/>
        <v>0</v>
      </c>
      <c r="CI25" s="279">
        <f t="shared" ca="1" si="52"/>
        <v>0</v>
      </c>
      <c r="CJ25" s="279">
        <f t="shared" ca="1" si="87"/>
        <v>0</v>
      </c>
      <c r="CK25" s="279">
        <f t="shared" ca="1" si="88"/>
        <v>0</v>
      </c>
      <c r="CL25" s="279">
        <f t="shared" ca="1" si="53"/>
        <v>0</v>
      </c>
      <c r="CM25" s="279">
        <f t="shared" ca="1" si="54"/>
        <v>0</v>
      </c>
      <c r="CN25" s="279">
        <f t="shared" ca="1" si="55"/>
        <v>0</v>
      </c>
      <c r="CO25" s="279">
        <f t="shared" ca="1" si="56"/>
        <v>0</v>
      </c>
      <c r="CP25" s="279">
        <f t="shared" ca="1" si="89"/>
        <v>0</v>
      </c>
      <c r="CQ25" s="279">
        <f t="shared" ca="1" si="90"/>
        <v>0</v>
      </c>
      <c r="CR25" s="279">
        <f t="shared" ca="1" si="91"/>
        <v>0</v>
      </c>
      <c r="CS25" s="279">
        <f t="shared" ca="1" si="92"/>
        <v>0</v>
      </c>
      <c r="CT25" s="279">
        <f t="shared" ca="1" si="57"/>
        <v>0</v>
      </c>
      <c r="CU25" s="279">
        <f t="shared" ca="1" si="58"/>
        <v>0</v>
      </c>
      <c r="CV25" s="279">
        <f t="shared" ca="1" si="59"/>
        <v>0</v>
      </c>
      <c r="CW25" s="279">
        <f t="shared" ca="1" si="60"/>
        <v>0</v>
      </c>
      <c r="CX25" s="279">
        <f t="shared" ca="1" si="93"/>
        <v>0</v>
      </c>
      <c r="CY25" s="279">
        <f t="shared" ca="1" si="94"/>
        <v>0</v>
      </c>
      <c r="CZ25" s="279">
        <f t="shared" ca="1" si="95"/>
        <v>0</v>
      </c>
      <c r="DA25" s="279">
        <f t="shared" ca="1" si="96"/>
        <v>0</v>
      </c>
    </row>
    <row r="26" spans="1:105" s="276" customFormat="1" ht="15" customHeight="1">
      <c r="A26" s="63">
        <f t="array" aca="1" ref="A26" ca="1">IF(C26&lt;&gt;0,SUM(($C$11:C26&lt;&gt;0)*1),"")</f>
        <v>16</v>
      </c>
      <c r="B26" s="277" t="str">
        <f ca="1">IF(ROWS($1:16)&gt;COUNT(Dong6),"",OFFSET(TH!C$1,SMALL(Dong6,ROWS($1:16)),))</f>
        <v/>
      </c>
      <c r="C26" s="277" t="str">
        <f ca="1">IF(ROWS($1:16)&gt;COUNT(Dong6),"",OFFSET(TH!D$1,SMALL(Dong6,ROWS($1:16)),))</f>
        <v/>
      </c>
      <c r="D26" s="277" t="str">
        <f ca="1">IF(ROWS($1:16)&gt;COUNT(Dong6),"",OFFSET(TH!E$1,SMALL(Dong6,ROWS($1:16)),))</f>
        <v/>
      </c>
      <c r="E26" s="327" t="str">
        <f ca="1">IF(ROWS($1:16)&gt;COUNT(Dong6),"",OFFSET(TH!F$1,SMALL(Dong6,ROWS($1:16)),))</f>
        <v/>
      </c>
      <c r="F26" s="328" t="str">
        <f ca="1">IF(ROWS($1:16)&gt;COUNT(Dong6),"",OFFSET(TH!M$1,SMALL(Dong6,ROWS($1:16)),))</f>
        <v/>
      </c>
      <c r="G26" s="329" t="str">
        <f ca="1">IF(ROWS($1:16)&gt;COUNT(Dong6),"",OFFSET(TH!N$1,SMALL(Dong6,ROWS($1:16)),))</f>
        <v/>
      </c>
      <c r="H26" s="329" t="str">
        <f ca="1">IF(ROWS($1:16)&gt;COUNT(Dong6),"",OFFSET(TH!O$1,SMALL(Dong6,ROWS($1:16)),))</f>
        <v/>
      </c>
      <c r="I26" s="63">
        <f t="shared" ca="1" si="0"/>
        <v>16</v>
      </c>
      <c r="J26" s="279">
        <f t="shared" ca="1" si="61"/>
        <v>0</v>
      </c>
      <c r="K26" s="279">
        <f t="shared" ca="1" si="62"/>
        <v>0</v>
      </c>
      <c r="L26" s="279">
        <f t="shared" ca="1" si="1"/>
        <v>0</v>
      </c>
      <c r="M26" s="279">
        <f t="shared" ca="1" si="2"/>
        <v>0</v>
      </c>
      <c r="N26" s="279">
        <f t="shared" ca="1" si="3"/>
        <v>0</v>
      </c>
      <c r="O26" s="279">
        <f t="shared" ca="1" si="4"/>
        <v>0</v>
      </c>
      <c r="P26" s="279">
        <f t="shared" ca="1" si="5"/>
        <v>0</v>
      </c>
      <c r="Q26" s="279">
        <f t="shared" ca="1" si="6"/>
        <v>0</v>
      </c>
      <c r="R26" s="279">
        <f t="shared" ca="1" si="7"/>
        <v>0</v>
      </c>
      <c r="S26" s="279">
        <f t="shared" ca="1" si="8"/>
        <v>0</v>
      </c>
      <c r="T26" s="279">
        <f t="shared" ca="1" si="9"/>
        <v>0</v>
      </c>
      <c r="U26" s="279">
        <f t="shared" ca="1" si="10"/>
        <v>0</v>
      </c>
      <c r="V26" s="279">
        <f t="shared" ca="1" si="11"/>
        <v>0</v>
      </c>
      <c r="W26" s="279">
        <f t="shared" ca="1" si="12"/>
        <v>0</v>
      </c>
      <c r="X26" s="279">
        <f t="shared" ca="1" si="13"/>
        <v>0</v>
      </c>
      <c r="Y26" s="279">
        <f t="shared" ca="1" si="14"/>
        <v>0</v>
      </c>
      <c r="Z26" s="279">
        <f t="shared" ca="1" si="15"/>
        <v>0</v>
      </c>
      <c r="AA26" s="279">
        <f t="shared" ca="1" si="16"/>
        <v>0</v>
      </c>
      <c r="AB26" s="279">
        <f t="shared" ca="1" si="63"/>
        <v>0</v>
      </c>
      <c r="AC26" s="279">
        <f t="shared" ca="1" si="64"/>
        <v>0</v>
      </c>
      <c r="AD26" s="279">
        <f t="shared" ca="1" si="17"/>
        <v>0</v>
      </c>
      <c r="AE26" s="279">
        <f t="shared" ca="1" si="18"/>
        <v>0</v>
      </c>
      <c r="AF26" s="279">
        <f t="shared" ca="1" si="19"/>
        <v>0</v>
      </c>
      <c r="AG26" s="279">
        <f t="shared" ca="1" si="20"/>
        <v>0</v>
      </c>
      <c r="AH26" s="279">
        <f t="shared" ca="1" si="65"/>
        <v>0</v>
      </c>
      <c r="AI26" s="279">
        <f t="shared" ca="1" si="66"/>
        <v>0</v>
      </c>
      <c r="AJ26" s="279">
        <f t="shared" ca="1" si="67"/>
        <v>0</v>
      </c>
      <c r="AK26" s="279">
        <f t="shared" ca="1" si="68"/>
        <v>0</v>
      </c>
      <c r="AL26" s="279">
        <f t="shared" ca="1" si="69"/>
        <v>0</v>
      </c>
      <c r="AM26" s="279">
        <f t="shared" ca="1" si="70"/>
        <v>0</v>
      </c>
      <c r="AN26" s="279">
        <f t="shared" ca="1" si="71"/>
        <v>0</v>
      </c>
      <c r="AO26" s="279">
        <f t="shared" ca="1" si="72"/>
        <v>0</v>
      </c>
      <c r="AP26" s="279">
        <f t="shared" ca="1" si="21"/>
        <v>0</v>
      </c>
      <c r="AQ26" s="279">
        <f t="shared" ca="1" si="22"/>
        <v>0</v>
      </c>
      <c r="AR26" s="279">
        <f t="shared" ca="1" si="23"/>
        <v>0</v>
      </c>
      <c r="AS26" s="279">
        <f t="shared" ca="1" si="24"/>
        <v>0</v>
      </c>
      <c r="AT26" s="279">
        <f t="shared" ca="1" si="73"/>
        <v>0</v>
      </c>
      <c r="AU26" s="279">
        <f t="shared" ca="1" si="74"/>
        <v>0</v>
      </c>
      <c r="AV26" s="279">
        <f t="shared" ca="1" si="25"/>
        <v>0</v>
      </c>
      <c r="AW26" s="279">
        <f t="shared" ca="1" si="26"/>
        <v>0</v>
      </c>
      <c r="AX26" s="279">
        <f t="shared" ca="1" si="27"/>
        <v>0</v>
      </c>
      <c r="AY26" s="279">
        <f t="shared" ca="1" si="28"/>
        <v>0</v>
      </c>
      <c r="AZ26" s="279">
        <f t="shared" ca="1" si="29"/>
        <v>0</v>
      </c>
      <c r="BA26" s="279">
        <f t="shared" ca="1" si="30"/>
        <v>0</v>
      </c>
      <c r="BB26" s="279">
        <f t="shared" ca="1" si="31"/>
        <v>0</v>
      </c>
      <c r="BC26" s="279">
        <f t="shared" ca="1" si="32"/>
        <v>0</v>
      </c>
      <c r="BD26" s="279">
        <f t="shared" ca="1" si="33"/>
        <v>0</v>
      </c>
      <c r="BE26" s="279">
        <f t="shared" ca="1" si="34"/>
        <v>0</v>
      </c>
      <c r="BF26" s="279">
        <f t="shared" ca="1" si="35"/>
        <v>0</v>
      </c>
      <c r="BG26" s="279">
        <f t="shared" ca="1" si="36"/>
        <v>0</v>
      </c>
      <c r="BH26" s="279">
        <f t="shared" ca="1" si="75"/>
        <v>0</v>
      </c>
      <c r="BI26" s="279">
        <f t="shared" ca="1" si="76"/>
        <v>0</v>
      </c>
      <c r="BJ26" s="279">
        <f t="shared" ca="1" si="37"/>
        <v>0</v>
      </c>
      <c r="BK26" s="279">
        <f t="shared" ca="1" si="38"/>
        <v>0</v>
      </c>
      <c r="BL26" s="279">
        <f t="shared" ca="1" si="39"/>
        <v>0</v>
      </c>
      <c r="BM26" s="279">
        <f t="shared" ca="1" si="40"/>
        <v>0</v>
      </c>
      <c r="BN26" s="279">
        <f t="shared" ca="1" si="41"/>
        <v>0</v>
      </c>
      <c r="BO26" s="279">
        <f t="shared" ca="1" si="42"/>
        <v>0</v>
      </c>
      <c r="BP26" s="279">
        <f t="shared" ca="1" si="77"/>
        <v>0</v>
      </c>
      <c r="BQ26" s="279">
        <f t="shared" ca="1" si="78"/>
        <v>0</v>
      </c>
      <c r="BR26" s="279">
        <f t="shared" ca="1" si="43"/>
        <v>0</v>
      </c>
      <c r="BS26" s="279">
        <f t="shared" ca="1" si="44"/>
        <v>0</v>
      </c>
      <c r="BT26" s="279">
        <f t="shared" ca="1" si="79"/>
        <v>0</v>
      </c>
      <c r="BU26" s="279">
        <f t="shared" ca="1" si="80"/>
        <v>0</v>
      </c>
      <c r="BV26" s="279">
        <f t="shared" ca="1" si="81"/>
        <v>0</v>
      </c>
      <c r="BW26" s="279">
        <f t="shared" ca="1" si="82"/>
        <v>0</v>
      </c>
      <c r="BX26" s="279">
        <f t="shared" ca="1" si="45"/>
        <v>0</v>
      </c>
      <c r="BY26" s="279">
        <f t="shared" ca="1" si="46"/>
        <v>0</v>
      </c>
      <c r="BZ26" s="279">
        <f t="shared" ca="1" si="47"/>
        <v>0</v>
      </c>
      <c r="CA26" s="279">
        <f t="shared" ca="1" si="48"/>
        <v>0</v>
      </c>
      <c r="CB26" s="279">
        <f t="shared" ca="1" si="49"/>
        <v>0</v>
      </c>
      <c r="CC26" s="279">
        <f t="shared" ca="1" si="50"/>
        <v>0</v>
      </c>
      <c r="CD26" s="279">
        <f t="shared" ca="1" si="83"/>
        <v>0</v>
      </c>
      <c r="CE26" s="279">
        <f t="shared" ca="1" si="84"/>
        <v>0</v>
      </c>
      <c r="CF26" s="279">
        <f t="shared" ca="1" si="85"/>
        <v>0</v>
      </c>
      <c r="CG26" s="279">
        <f t="shared" ca="1" si="86"/>
        <v>0</v>
      </c>
      <c r="CH26" s="279">
        <f t="shared" ca="1" si="51"/>
        <v>0</v>
      </c>
      <c r="CI26" s="279">
        <f t="shared" ca="1" si="52"/>
        <v>0</v>
      </c>
      <c r="CJ26" s="279">
        <f t="shared" ca="1" si="87"/>
        <v>0</v>
      </c>
      <c r="CK26" s="279">
        <f t="shared" ca="1" si="88"/>
        <v>0</v>
      </c>
      <c r="CL26" s="279">
        <f t="shared" ca="1" si="53"/>
        <v>0</v>
      </c>
      <c r="CM26" s="279">
        <f t="shared" ca="1" si="54"/>
        <v>0</v>
      </c>
      <c r="CN26" s="279">
        <f t="shared" ca="1" si="55"/>
        <v>0</v>
      </c>
      <c r="CO26" s="279">
        <f t="shared" ca="1" si="56"/>
        <v>0</v>
      </c>
      <c r="CP26" s="279">
        <f t="shared" ca="1" si="89"/>
        <v>0</v>
      </c>
      <c r="CQ26" s="279">
        <f t="shared" ca="1" si="90"/>
        <v>0</v>
      </c>
      <c r="CR26" s="279">
        <f t="shared" ca="1" si="91"/>
        <v>0</v>
      </c>
      <c r="CS26" s="279">
        <f t="shared" ca="1" si="92"/>
        <v>0</v>
      </c>
      <c r="CT26" s="279">
        <f t="shared" ca="1" si="57"/>
        <v>0</v>
      </c>
      <c r="CU26" s="279">
        <f t="shared" ca="1" si="58"/>
        <v>0</v>
      </c>
      <c r="CV26" s="279">
        <f t="shared" ca="1" si="59"/>
        <v>0</v>
      </c>
      <c r="CW26" s="279">
        <f t="shared" ca="1" si="60"/>
        <v>0</v>
      </c>
      <c r="CX26" s="279">
        <f t="shared" ca="1" si="93"/>
        <v>0</v>
      </c>
      <c r="CY26" s="279">
        <f t="shared" ca="1" si="94"/>
        <v>0</v>
      </c>
      <c r="CZ26" s="279">
        <f t="shared" ca="1" si="95"/>
        <v>0</v>
      </c>
      <c r="DA26" s="279">
        <f t="shared" ca="1" si="96"/>
        <v>0</v>
      </c>
    </row>
    <row r="27" spans="1:105" s="276" customFormat="1" ht="15" customHeight="1">
      <c r="A27" s="63">
        <f t="array" aca="1" ref="A27" ca="1">IF(C27&lt;&gt;0,SUM(($C$11:C27&lt;&gt;0)*1),"")</f>
        <v>17</v>
      </c>
      <c r="B27" s="277" t="str">
        <f ca="1">IF(ROWS($1:17)&gt;COUNT(Dong6),"",OFFSET(TH!C$1,SMALL(Dong6,ROWS($1:17)),))</f>
        <v/>
      </c>
      <c r="C27" s="277" t="str">
        <f ca="1">IF(ROWS($1:17)&gt;COUNT(Dong6),"",OFFSET(TH!D$1,SMALL(Dong6,ROWS($1:17)),))</f>
        <v/>
      </c>
      <c r="D27" s="277" t="str">
        <f ca="1">IF(ROWS($1:17)&gt;COUNT(Dong6),"",OFFSET(TH!E$1,SMALL(Dong6,ROWS($1:17)),))</f>
        <v/>
      </c>
      <c r="E27" s="327" t="str">
        <f ca="1">IF(ROWS($1:17)&gt;COUNT(Dong6),"",OFFSET(TH!F$1,SMALL(Dong6,ROWS($1:17)),))</f>
        <v/>
      </c>
      <c r="F27" s="328" t="str">
        <f ca="1">IF(ROWS($1:17)&gt;COUNT(Dong6),"",OFFSET(TH!M$1,SMALL(Dong6,ROWS($1:17)),))</f>
        <v/>
      </c>
      <c r="G27" s="329" t="str">
        <f ca="1">IF(ROWS($1:17)&gt;COUNT(Dong6),"",OFFSET(TH!N$1,SMALL(Dong6,ROWS($1:17)),))</f>
        <v/>
      </c>
      <c r="H27" s="329" t="str">
        <f ca="1">IF(ROWS($1:17)&gt;COUNT(Dong6),"",OFFSET(TH!O$1,SMALL(Dong6,ROWS($1:17)),))</f>
        <v/>
      </c>
      <c r="I27" s="63">
        <f t="shared" ca="1" si="0"/>
        <v>17</v>
      </c>
      <c r="J27" s="279">
        <f t="shared" ca="1" si="61"/>
        <v>0</v>
      </c>
      <c r="K27" s="279">
        <f t="shared" ca="1" si="62"/>
        <v>0</v>
      </c>
      <c r="L27" s="279">
        <f t="shared" ca="1" si="1"/>
        <v>0</v>
      </c>
      <c r="M27" s="279">
        <f t="shared" ca="1" si="2"/>
        <v>0</v>
      </c>
      <c r="N27" s="279">
        <f t="shared" ca="1" si="3"/>
        <v>0</v>
      </c>
      <c r="O27" s="279">
        <f t="shared" ca="1" si="4"/>
        <v>0</v>
      </c>
      <c r="P27" s="279">
        <f t="shared" ca="1" si="5"/>
        <v>0</v>
      </c>
      <c r="Q27" s="279">
        <f t="shared" ca="1" si="6"/>
        <v>0</v>
      </c>
      <c r="R27" s="279">
        <f t="shared" ca="1" si="7"/>
        <v>0</v>
      </c>
      <c r="S27" s="279">
        <f t="shared" ca="1" si="8"/>
        <v>0</v>
      </c>
      <c r="T27" s="279">
        <f t="shared" ca="1" si="9"/>
        <v>0</v>
      </c>
      <c r="U27" s="279">
        <f t="shared" ca="1" si="10"/>
        <v>0</v>
      </c>
      <c r="V27" s="279">
        <f t="shared" ca="1" si="11"/>
        <v>0</v>
      </c>
      <c r="W27" s="279">
        <f t="shared" ca="1" si="12"/>
        <v>0</v>
      </c>
      <c r="X27" s="279">
        <f t="shared" ca="1" si="13"/>
        <v>0</v>
      </c>
      <c r="Y27" s="279">
        <f t="shared" ca="1" si="14"/>
        <v>0</v>
      </c>
      <c r="Z27" s="279">
        <f t="shared" ca="1" si="15"/>
        <v>0</v>
      </c>
      <c r="AA27" s="279">
        <f t="shared" ca="1" si="16"/>
        <v>0</v>
      </c>
      <c r="AB27" s="279">
        <f t="shared" ca="1" si="63"/>
        <v>0</v>
      </c>
      <c r="AC27" s="279">
        <f t="shared" ca="1" si="64"/>
        <v>0</v>
      </c>
      <c r="AD27" s="279">
        <f t="shared" ca="1" si="17"/>
        <v>0</v>
      </c>
      <c r="AE27" s="279">
        <f t="shared" ca="1" si="18"/>
        <v>0</v>
      </c>
      <c r="AF27" s="279">
        <f t="shared" ca="1" si="19"/>
        <v>0</v>
      </c>
      <c r="AG27" s="279">
        <f t="shared" ca="1" si="20"/>
        <v>0</v>
      </c>
      <c r="AH27" s="279">
        <f t="shared" ca="1" si="65"/>
        <v>0</v>
      </c>
      <c r="AI27" s="279">
        <f t="shared" ca="1" si="66"/>
        <v>0</v>
      </c>
      <c r="AJ27" s="279">
        <f t="shared" ca="1" si="67"/>
        <v>0</v>
      </c>
      <c r="AK27" s="279">
        <f t="shared" ca="1" si="68"/>
        <v>0</v>
      </c>
      <c r="AL27" s="279">
        <f t="shared" ca="1" si="69"/>
        <v>0</v>
      </c>
      <c r="AM27" s="279">
        <f t="shared" ca="1" si="70"/>
        <v>0</v>
      </c>
      <c r="AN27" s="279">
        <f t="shared" ca="1" si="71"/>
        <v>0</v>
      </c>
      <c r="AO27" s="279">
        <f t="shared" ca="1" si="72"/>
        <v>0</v>
      </c>
      <c r="AP27" s="279">
        <f t="shared" ca="1" si="21"/>
        <v>0</v>
      </c>
      <c r="AQ27" s="279">
        <f t="shared" ca="1" si="22"/>
        <v>0</v>
      </c>
      <c r="AR27" s="279">
        <f t="shared" ca="1" si="23"/>
        <v>0</v>
      </c>
      <c r="AS27" s="279">
        <f t="shared" ca="1" si="24"/>
        <v>0</v>
      </c>
      <c r="AT27" s="279">
        <f t="shared" ca="1" si="73"/>
        <v>0</v>
      </c>
      <c r="AU27" s="279">
        <f t="shared" ca="1" si="74"/>
        <v>0</v>
      </c>
      <c r="AV27" s="279">
        <f t="shared" ca="1" si="25"/>
        <v>0</v>
      </c>
      <c r="AW27" s="279">
        <f t="shared" ca="1" si="26"/>
        <v>0</v>
      </c>
      <c r="AX27" s="279">
        <f t="shared" ca="1" si="27"/>
        <v>0</v>
      </c>
      <c r="AY27" s="279">
        <f t="shared" ca="1" si="28"/>
        <v>0</v>
      </c>
      <c r="AZ27" s="279">
        <f t="shared" ca="1" si="29"/>
        <v>0</v>
      </c>
      <c r="BA27" s="279">
        <f t="shared" ca="1" si="30"/>
        <v>0</v>
      </c>
      <c r="BB27" s="279">
        <f t="shared" ca="1" si="31"/>
        <v>0</v>
      </c>
      <c r="BC27" s="279">
        <f t="shared" ca="1" si="32"/>
        <v>0</v>
      </c>
      <c r="BD27" s="279">
        <f t="shared" ca="1" si="33"/>
        <v>0</v>
      </c>
      <c r="BE27" s="279">
        <f t="shared" ca="1" si="34"/>
        <v>0</v>
      </c>
      <c r="BF27" s="279">
        <f t="shared" ca="1" si="35"/>
        <v>0</v>
      </c>
      <c r="BG27" s="279">
        <f t="shared" ca="1" si="36"/>
        <v>0</v>
      </c>
      <c r="BH27" s="279">
        <f t="shared" ca="1" si="75"/>
        <v>0</v>
      </c>
      <c r="BI27" s="279">
        <f t="shared" ca="1" si="76"/>
        <v>0</v>
      </c>
      <c r="BJ27" s="279">
        <f t="shared" ca="1" si="37"/>
        <v>0</v>
      </c>
      <c r="BK27" s="279">
        <f t="shared" ca="1" si="38"/>
        <v>0</v>
      </c>
      <c r="BL27" s="279">
        <f t="shared" ca="1" si="39"/>
        <v>0</v>
      </c>
      <c r="BM27" s="279">
        <f t="shared" ca="1" si="40"/>
        <v>0</v>
      </c>
      <c r="BN27" s="279">
        <f t="shared" ca="1" si="41"/>
        <v>0</v>
      </c>
      <c r="BO27" s="279">
        <f t="shared" ca="1" si="42"/>
        <v>0</v>
      </c>
      <c r="BP27" s="279">
        <f t="shared" ca="1" si="77"/>
        <v>0</v>
      </c>
      <c r="BQ27" s="279">
        <f t="shared" ca="1" si="78"/>
        <v>0</v>
      </c>
      <c r="BR27" s="279">
        <f t="shared" ca="1" si="43"/>
        <v>0</v>
      </c>
      <c r="BS27" s="279">
        <f t="shared" ca="1" si="44"/>
        <v>0</v>
      </c>
      <c r="BT27" s="279">
        <f t="shared" ca="1" si="79"/>
        <v>0</v>
      </c>
      <c r="BU27" s="279">
        <f t="shared" ca="1" si="80"/>
        <v>0</v>
      </c>
      <c r="BV27" s="279">
        <f t="shared" ca="1" si="81"/>
        <v>0</v>
      </c>
      <c r="BW27" s="279">
        <f t="shared" ca="1" si="82"/>
        <v>0</v>
      </c>
      <c r="BX27" s="279">
        <f t="shared" ca="1" si="45"/>
        <v>0</v>
      </c>
      <c r="BY27" s="279">
        <f t="shared" ca="1" si="46"/>
        <v>0</v>
      </c>
      <c r="BZ27" s="279">
        <f t="shared" ca="1" si="47"/>
        <v>0</v>
      </c>
      <c r="CA27" s="279">
        <f t="shared" ca="1" si="48"/>
        <v>0</v>
      </c>
      <c r="CB27" s="279">
        <f t="shared" ca="1" si="49"/>
        <v>0</v>
      </c>
      <c r="CC27" s="279">
        <f t="shared" ca="1" si="50"/>
        <v>0</v>
      </c>
      <c r="CD27" s="279">
        <f t="shared" ca="1" si="83"/>
        <v>0</v>
      </c>
      <c r="CE27" s="279">
        <f t="shared" ca="1" si="84"/>
        <v>0</v>
      </c>
      <c r="CF27" s="279">
        <f t="shared" ca="1" si="85"/>
        <v>0</v>
      </c>
      <c r="CG27" s="279">
        <f t="shared" ca="1" si="86"/>
        <v>0</v>
      </c>
      <c r="CH27" s="279">
        <f t="shared" ca="1" si="51"/>
        <v>0</v>
      </c>
      <c r="CI27" s="279">
        <f t="shared" ca="1" si="52"/>
        <v>0</v>
      </c>
      <c r="CJ27" s="279">
        <f t="shared" ca="1" si="87"/>
        <v>0</v>
      </c>
      <c r="CK27" s="279">
        <f t="shared" ca="1" si="88"/>
        <v>0</v>
      </c>
      <c r="CL27" s="279">
        <f t="shared" ca="1" si="53"/>
        <v>0</v>
      </c>
      <c r="CM27" s="279">
        <f t="shared" ca="1" si="54"/>
        <v>0</v>
      </c>
      <c r="CN27" s="279">
        <f t="shared" ca="1" si="55"/>
        <v>0</v>
      </c>
      <c r="CO27" s="279">
        <f t="shared" ca="1" si="56"/>
        <v>0</v>
      </c>
      <c r="CP27" s="279">
        <f t="shared" ca="1" si="89"/>
        <v>0</v>
      </c>
      <c r="CQ27" s="279">
        <f t="shared" ca="1" si="90"/>
        <v>0</v>
      </c>
      <c r="CR27" s="279">
        <f t="shared" ca="1" si="91"/>
        <v>0</v>
      </c>
      <c r="CS27" s="279">
        <f t="shared" ca="1" si="92"/>
        <v>0</v>
      </c>
      <c r="CT27" s="279">
        <f t="shared" ca="1" si="57"/>
        <v>0</v>
      </c>
      <c r="CU27" s="279">
        <f t="shared" ca="1" si="58"/>
        <v>0</v>
      </c>
      <c r="CV27" s="279">
        <f t="shared" ca="1" si="59"/>
        <v>0</v>
      </c>
      <c r="CW27" s="279">
        <f t="shared" ca="1" si="60"/>
        <v>0</v>
      </c>
      <c r="CX27" s="279">
        <f t="shared" ca="1" si="93"/>
        <v>0</v>
      </c>
      <c r="CY27" s="279">
        <f t="shared" ca="1" si="94"/>
        <v>0</v>
      </c>
      <c r="CZ27" s="279">
        <f t="shared" ca="1" si="95"/>
        <v>0</v>
      </c>
      <c r="DA27" s="279">
        <f t="shared" ca="1" si="96"/>
        <v>0</v>
      </c>
    </row>
    <row r="28" spans="1:105" s="276" customFormat="1" ht="15" customHeight="1">
      <c r="A28" s="63">
        <f t="array" aca="1" ref="A28" ca="1">IF(C28&lt;&gt;0,SUM(($C$11:C28&lt;&gt;0)*1),"")</f>
        <v>18</v>
      </c>
      <c r="B28" s="277" t="str">
        <f ca="1">IF(ROWS($1:18)&gt;COUNT(Dong6),"",OFFSET(TH!C$1,SMALL(Dong6,ROWS($1:18)),))</f>
        <v/>
      </c>
      <c r="C28" s="277" t="str">
        <f ca="1">IF(ROWS($1:18)&gt;COUNT(Dong6),"",OFFSET(TH!D$1,SMALL(Dong6,ROWS($1:18)),))</f>
        <v/>
      </c>
      <c r="D28" s="277" t="str">
        <f ca="1">IF(ROWS($1:18)&gt;COUNT(Dong6),"",OFFSET(TH!E$1,SMALL(Dong6,ROWS($1:18)),))</f>
        <v/>
      </c>
      <c r="E28" s="327" t="str">
        <f ca="1">IF(ROWS($1:18)&gt;COUNT(Dong6),"",OFFSET(TH!F$1,SMALL(Dong6,ROWS($1:18)),))</f>
        <v/>
      </c>
      <c r="F28" s="328" t="str">
        <f ca="1">IF(ROWS($1:18)&gt;COUNT(Dong6),"",OFFSET(TH!M$1,SMALL(Dong6,ROWS($1:18)),))</f>
        <v/>
      </c>
      <c r="G28" s="329" t="str">
        <f ca="1">IF(ROWS($1:18)&gt;COUNT(Dong6),"",OFFSET(TH!N$1,SMALL(Dong6,ROWS($1:18)),))</f>
        <v/>
      </c>
      <c r="H28" s="329" t="str">
        <f ca="1">IF(ROWS($1:18)&gt;COUNT(Dong6),"",OFFSET(TH!O$1,SMALL(Dong6,ROWS($1:18)),))</f>
        <v/>
      </c>
      <c r="I28" s="63">
        <f t="shared" ca="1" si="0"/>
        <v>18</v>
      </c>
      <c r="J28" s="279">
        <f t="shared" ca="1" si="61"/>
        <v>0</v>
      </c>
      <c r="K28" s="279">
        <f t="shared" ca="1" si="62"/>
        <v>0</v>
      </c>
      <c r="L28" s="279">
        <f t="shared" ca="1" si="1"/>
        <v>0</v>
      </c>
      <c r="M28" s="279">
        <f t="shared" ca="1" si="2"/>
        <v>0</v>
      </c>
      <c r="N28" s="279">
        <f t="shared" ca="1" si="3"/>
        <v>0</v>
      </c>
      <c r="O28" s="279">
        <f t="shared" ca="1" si="4"/>
        <v>0</v>
      </c>
      <c r="P28" s="279">
        <f t="shared" ca="1" si="5"/>
        <v>0</v>
      </c>
      <c r="Q28" s="279">
        <f t="shared" ca="1" si="6"/>
        <v>0</v>
      </c>
      <c r="R28" s="279">
        <f t="shared" ca="1" si="7"/>
        <v>0</v>
      </c>
      <c r="S28" s="279">
        <f t="shared" ca="1" si="8"/>
        <v>0</v>
      </c>
      <c r="T28" s="279">
        <f t="shared" ca="1" si="9"/>
        <v>0</v>
      </c>
      <c r="U28" s="279">
        <f t="shared" ca="1" si="10"/>
        <v>0</v>
      </c>
      <c r="V28" s="279">
        <f t="shared" ca="1" si="11"/>
        <v>0</v>
      </c>
      <c r="W28" s="279">
        <f t="shared" ca="1" si="12"/>
        <v>0</v>
      </c>
      <c r="X28" s="279">
        <f t="shared" ca="1" si="13"/>
        <v>0</v>
      </c>
      <c r="Y28" s="279">
        <f t="shared" ca="1" si="14"/>
        <v>0</v>
      </c>
      <c r="Z28" s="279">
        <f t="shared" ca="1" si="15"/>
        <v>0</v>
      </c>
      <c r="AA28" s="279">
        <f t="shared" ca="1" si="16"/>
        <v>0</v>
      </c>
      <c r="AB28" s="279">
        <f t="shared" ca="1" si="63"/>
        <v>0</v>
      </c>
      <c r="AC28" s="279">
        <f t="shared" ca="1" si="64"/>
        <v>0</v>
      </c>
      <c r="AD28" s="279">
        <f t="shared" ca="1" si="17"/>
        <v>0</v>
      </c>
      <c r="AE28" s="279">
        <f t="shared" ca="1" si="18"/>
        <v>0</v>
      </c>
      <c r="AF28" s="279">
        <f t="shared" ca="1" si="19"/>
        <v>0</v>
      </c>
      <c r="AG28" s="279">
        <f t="shared" ca="1" si="20"/>
        <v>0</v>
      </c>
      <c r="AH28" s="279">
        <f t="shared" ca="1" si="65"/>
        <v>0</v>
      </c>
      <c r="AI28" s="279">
        <f t="shared" ca="1" si="66"/>
        <v>0</v>
      </c>
      <c r="AJ28" s="279">
        <f t="shared" ca="1" si="67"/>
        <v>0</v>
      </c>
      <c r="AK28" s="279">
        <f t="shared" ca="1" si="68"/>
        <v>0</v>
      </c>
      <c r="AL28" s="279">
        <f t="shared" ca="1" si="69"/>
        <v>0</v>
      </c>
      <c r="AM28" s="279">
        <f t="shared" ca="1" si="70"/>
        <v>0</v>
      </c>
      <c r="AN28" s="279">
        <f t="shared" ca="1" si="71"/>
        <v>0</v>
      </c>
      <c r="AO28" s="279">
        <f t="shared" ca="1" si="72"/>
        <v>0</v>
      </c>
      <c r="AP28" s="279">
        <f t="shared" ca="1" si="21"/>
        <v>0</v>
      </c>
      <c r="AQ28" s="279">
        <f t="shared" ca="1" si="22"/>
        <v>0</v>
      </c>
      <c r="AR28" s="279">
        <f t="shared" ca="1" si="23"/>
        <v>0</v>
      </c>
      <c r="AS28" s="279">
        <f t="shared" ca="1" si="24"/>
        <v>0</v>
      </c>
      <c r="AT28" s="279">
        <f t="shared" ca="1" si="73"/>
        <v>0</v>
      </c>
      <c r="AU28" s="279">
        <f t="shared" ca="1" si="74"/>
        <v>0</v>
      </c>
      <c r="AV28" s="279">
        <f t="shared" ca="1" si="25"/>
        <v>0</v>
      </c>
      <c r="AW28" s="279">
        <f t="shared" ca="1" si="26"/>
        <v>0</v>
      </c>
      <c r="AX28" s="279">
        <f t="shared" ca="1" si="27"/>
        <v>0</v>
      </c>
      <c r="AY28" s="279">
        <f t="shared" ca="1" si="28"/>
        <v>0</v>
      </c>
      <c r="AZ28" s="279">
        <f t="shared" ca="1" si="29"/>
        <v>0</v>
      </c>
      <c r="BA28" s="279">
        <f t="shared" ca="1" si="30"/>
        <v>0</v>
      </c>
      <c r="BB28" s="279">
        <f t="shared" ca="1" si="31"/>
        <v>0</v>
      </c>
      <c r="BC28" s="279">
        <f t="shared" ca="1" si="32"/>
        <v>0</v>
      </c>
      <c r="BD28" s="279">
        <f t="shared" ca="1" si="33"/>
        <v>0</v>
      </c>
      <c r="BE28" s="279">
        <f t="shared" ca="1" si="34"/>
        <v>0</v>
      </c>
      <c r="BF28" s="279">
        <f t="shared" ca="1" si="35"/>
        <v>0</v>
      </c>
      <c r="BG28" s="279">
        <f t="shared" ca="1" si="36"/>
        <v>0</v>
      </c>
      <c r="BH28" s="279">
        <f t="shared" ca="1" si="75"/>
        <v>0</v>
      </c>
      <c r="BI28" s="279">
        <f t="shared" ca="1" si="76"/>
        <v>0</v>
      </c>
      <c r="BJ28" s="279">
        <f t="shared" ca="1" si="37"/>
        <v>0</v>
      </c>
      <c r="BK28" s="279">
        <f t="shared" ca="1" si="38"/>
        <v>0</v>
      </c>
      <c r="BL28" s="279">
        <f t="shared" ca="1" si="39"/>
        <v>0</v>
      </c>
      <c r="BM28" s="279">
        <f t="shared" ca="1" si="40"/>
        <v>0</v>
      </c>
      <c r="BN28" s="279">
        <f t="shared" ca="1" si="41"/>
        <v>0</v>
      </c>
      <c r="BO28" s="279">
        <f t="shared" ca="1" si="42"/>
        <v>0</v>
      </c>
      <c r="BP28" s="279">
        <f t="shared" ca="1" si="77"/>
        <v>0</v>
      </c>
      <c r="BQ28" s="279">
        <f t="shared" ca="1" si="78"/>
        <v>0</v>
      </c>
      <c r="BR28" s="279">
        <f t="shared" ca="1" si="43"/>
        <v>0</v>
      </c>
      <c r="BS28" s="279">
        <f t="shared" ca="1" si="44"/>
        <v>0</v>
      </c>
      <c r="BT28" s="279">
        <f t="shared" ca="1" si="79"/>
        <v>0</v>
      </c>
      <c r="BU28" s="279">
        <f t="shared" ca="1" si="80"/>
        <v>0</v>
      </c>
      <c r="BV28" s="279">
        <f t="shared" ca="1" si="81"/>
        <v>0</v>
      </c>
      <c r="BW28" s="279">
        <f t="shared" ca="1" si="82"/>
        <v>0</v>
      </c>
      <c r="BX28" s="279">
        <f t="shared" ca="1" si="45"/>
        <v>0</v>
      </c>
      <c r="BY28" s="279">
        <f t="shared" ca="1" si="46"/>
        <v>0</v>
      </c>
      <c r="BZ28" s="279">
        <f t="shared" ca="1" si="47"/>
        <v>0</v>
      </c>
      <c r="CA28" s="279">
        <f t="shared" ca="1" si="48"/>
        <v>0</v>
      </c>
      <c r="CB28" s="279">
        <f t="shared" ca="1" si="49"/>
        <v>0</v>
      </c>
      <c r="CC28" s="279">
        <f t="shared" ca="1" si="50"/>
        <v>0</v>
      </c>
      <c r="CD28" s="279">
        <f t="shared" ca="1" si="83"/>
        <v>0</v>
      </c>
      <c r="CE28" s="279">
        <f t="shared" ca="1" si="84"/>
        <v>0</v>
      </c>
      <c r="CF28" s="279">
        <f t="shared" ca="1" si="85"/>
        <v>0</v>
      </c>
      <c r="CG28" s="279">
        <f t="shared" ca="1" si="86"/>
        <v>0</v>
      </c>
      <c r="CH28" s="279">
        <f t="shared" ca="1" si="51"/>
        <v>0</v>
      </c>
      <c r="CI28" s="279">
        <f t="shared" ca="1" si="52"/>
        <v>0</v>
      </c>
      <c r="CJ28" s="279">
        <f t="shared" ca="1" si="87"/>
        <v>0</v>
      </c>
      <c r="CK28" s="279">
        <f t="shared" ca="1" si="88"/>
        <v>0</v>
      </c>
      <c r="CL28" s="279">
        <f t="shared" ca="1" si="53"/>
        <v>0</v>
      </c>
      <c r="CM28" s="279">
        <f t="shared" ca="1" si="54"/>
        <v>0</v>
      </c>
      <c r="CN28" s="279">
        <f t="shared" ca="1" si="55"/>
        <v>0</v>
      </c>
      <c r="CO28" s="279">
        <f t="shared" ca="1" si="56"/>
        <v>0</v>
      </c>
      <c r="CP28" s="279">
        <f t="shared" ca="1" si="89"/>
        <v>0</v>
      </c>
      <c r="CQ28" s="279">
        <f t="shared" ca="1" si="90"/>
        <v>0</v>
      </c>
      <c r="CR28" s="279">
        <f t="shared" ca="1" si="91"/>
        <v>0</v>
      </c>
      <c r="CS28" s="279">
        <f t="shared" ca="1" si="92"/>
        <v>0</v>
      </c>
      <c r="CT28" s="279">
        <f t="shared" ca="1" si="57"/>
        <v>0</v>
      </c>
      <c r="CU28" s="279">
        <f t="shared" ca="1" si="58"/>
        <v>0</v>
      </c>
      <c r="CV28" s="279">
        <f t="shared" ca="1" si="59"/>
        <v>0</v>
      </c>
      <c r="CW28" s="279">
        <f t="shared" ca="1" si="60"/>
        <v>0</v>
      </c>
      <c r="CX28" s="279">
        <f t="shared" ca="1" si="93"/>
        <v>0</v>
      </c>
      <c r="CY28" s="279">
        <f t="shared" ca="1" si="94"/>
        <v>0</v>
      </c>
      <c r="CZ28" s="279">
        <f t="shared" ca="1" si="95"/>
        <v>0</v>
      </c>
      <c r="DA28" s="279">
        <f t="shared" ca="1" si="96"/>
        <v>0</v>
      </c>
    </row>
    <row r="29" spans="1:105" s="276" customFormat="1" ht="15" customHeight="1">
      <c r="A29" s="63">
        <f t="array" aca="1" ref="A29" ca="1">IF(C29&lt;&gt;0,SUM(($C$11:C29&lt;&gt;0)*1),"")</f>
        <v>19</v>
      </c>
      <c r="B29" s="277" t="str">
        <f ca="1">IF(ROWS($1:19)&gt;COUNT(Dong6),"",OFFSET(TH!C$1,SMALL(Dong6,ROWS($1:19)),))</f>
        <v/>
      </c>
      <c r="C29" s="277" t="str">
        <f ca="1">IF(ROWS($1:19)&gt;COUNT(Dong6),"",OFFSET(TH!D$1,SMALL(Dong6,ROWS($1:19)),))</f>
        <v/>
      </c>
      <c r="D29" s="277" t="str">
        <f ca="1">IF(ROWS($1:19)&gt;COUNT(Dong6),"",OFFSET(TH!E$1,SMALL(Dong6,ROWS($1:19)),))</f>
        <v/>
      </c>
      <c r="E29" s="327" t="str">
        <f ca="1">IF(ROWS($1:19)&gt;COUNT(Dong6),"",OFFSET(TH!F$1,SMALL(Dong6,ROWS($1:19)),))</f>
        <v/>
      </c>
      <c r="F29" s="328" t="str">
        <f ca="1">IF(ROWS($1:19)&gt;COUNT(Dong6),"",OFFSET(TH!M$1,SMALL(Dong6,ROWS($1:19)),))</f>
        <v/>
      </c>
      <c r="G29" s="329" t="str">
        <f ca="1">IF(ROWS($1:19)&gt;COUNT(Dong6),"",OFFSET(TH!N$1,SMALL(Dong6,ROWS($1:19)),))</f>
        <v/>
      </c>
      <c r="H29" s="329" t="str">
        <f ca="1">IF(ROWS($1:19)&gt;COUNT(Dong6),"",OFFSET(TH!O$1,SMALL(Dong6,ROWS($1:19)),))</f>
        <v/>
      </c>
      <c r="I29" s="63">
        <f t="shared" ca="1" si="0"/>
        <v>19</v>
      </c>
      <c r="J29" s="279">
        <f t="shared" ca="1" si="61"/>
        <v>0</v>
      </c>
      <c r="K29" s="279">
        <f t="shared" ca="1" si="62"/>
        <v>0</v>
      </c>
      <c r="L29" s="279">
        <f t="shared" ca="1" si="1"/>
        <v>0</v>
      </c>
      <c r="M29" s="279">
        <f t="shared" ca="1" si="2"/>
        <v>0</v>
      </c>
      <c r="N29" s="279">
        <f t="shared" ca="1" si="3"/>
        <v>0</v>
      </c>
      <c r="O29" s="279">
        <f t="shared" ca="1" si="4"/>
        <v>0</v>
      </c>
      <c r="P29" s="279">
        <f t="shared" ca="1" si="5"/>
        <v>0</v>
      </c>
      <c r="Q29" s="279">
        <f t="shared" ca="1" si="6"/>
        <v>0</v>
      </c>
      <c r="R29" s="279">
        <f t="shared" ca="1" si="7"/>
        <v>0</v>
      </c>
      <c r="S29" s="279">
        <f t="shared" ca="1" si="8"/>
        <v>0</v>
      </c>
      <c r="T29" s="279">
        <f t="shared" ca="1" si="9"/>
        <v>0</v>
      </c>
      <c r="U29" s="279">
        <f t="shared" ca="1" si="10"/>
        <v>0</v>
      </c>
      <c r="V29" s="279">
        <f t="shared" ca="1" si="11"/>
        <v>0</v>
      </c>
      <c r="W29" s="279">
        <f t="shared" ca="1" si="12"/>
        <v>0</v>
      </c>
      <c r="X29" s="279">
        <f t="shared" ca="1" si="13"/>
        <v>0</v>
      </c>
      <c r="Y29" s="279">
        <f t="shared" ca="1" si="14"/>
        <v>0</v>
      </c>
      <c r="Z29" s="279">
        <f t="shared" ca="1" si="15"/>
        <v>0</v>
      </c>
      <c r="AA29" s="279">
        <f t="shared" ca="1" si="16"/>
        <v>0</v>
      </c>
      <c r="AB29" s="279">
        <f t="shared" ca="1" si="63"/>
        <v>0</v>
      </c>
      <c r="AC29" s="279">
        <f t="shared" ca="1" si="64"/>
        <v>0</v>
      </c>
      <c r="AD29" s="279">
        <f t="shared" ca="1" si="17"/>
        <v>0</v>
      </c>
      <c r="AE29" s="279">
        <f t="shared" ca="1" si="18"/>
        <v>0</v>
      </c>
      <c r="AF29" s="279">
        <f t="shared" ca="1" si="19"/>
        <v>0</v>
      </c>
      <c r="AG29" s="279">
        <f t="shared" ca="1" si="20"/>
        <v>0</v>
      </c>
      <c r="AH29" s="279">
        <f t="shared" ca="1" si="65"/>
        <v>0</v>
      </c>
      <c r="AI29" s="279">
        <f t="shared" ca="1" si="66"/>
        <v>0</v>
      </c>
      <c r="AJ29" s="279">
        <f t="shared" ca="1" si="67"/>
        <v>0</v>
      </c>
      <c r="AK29" s="279">
        <f t="shared" ca="1" si="68"/>
        <v>0</v>
      </c>
      <c r="AL29" s="279">
        <f t="shared" ca="1" si="69"/>
        <v>0</v>
      </c>
      <c r="AM29" s="279">
        <f t="shared" ca="1" si="70"/>
        <v>0</v>
      </c>
      <c r="AN29" s="279">
        <f t="shared" ca="1" si="71"/>
        <v>0</v>
      </c>
      <c r="AO29" s="279">
        <f t="shared" ca="1" si="72"/>
        <v>0</v>
      </c>
      <c r="AP29" s="279">
        <f t="shared" ca="1" si="21"/>
        <v>0</v>
      </c>
      <c r="AQ29" s="279">
        <f t="shared" ca="1" si="22"/>
        <v>0</v>
      </c>
      <c r="AR29" s="279">
        <f t="shared" ca="1" si="23"/>
        <v>0</v>
      </c>
      <c r="AS29" s="279">
        <f t="shared" ca="1" si="24"/>
        <v>0</v>
      </c>
      <c r="AT29" s="279">
        <f t="shared" ca="1" si="73"/>
        <v>0</v>
      </c>
      <c r="AU29" s="279">
        <f t="shared" ca="1" si="74"/>
        <v>0</v>
      </c>
      <c r="AV29" s="279">
        <f t="shared" ca="1" si="25"/>
        <v>0</v>
      </c>
      <c r="AW29" s="279">
        <f t="shared" ca="1" si="26"/>
        <v>0</v>
      </c>
      <c r="AX29" s="279">
        <f t="shared" ca="1" si="27"/>
        <v>0</v>
      </c>
      <c r="AY29" s="279">
        <f t="shared" ca="1" si="28"/>
        <v>0</v>
      </c>
      <c r="AZ29" s="279">
        <f t="shared" ca="1" si="29"/>
        <v>0</v>
      </c>
      <c r="BA29" s="279">
        <f t="shared" ca="1" si="30"/>
        <v>0</v>
      </c>
      <c r="BB29" s="279">
        <f t="shared" ca="1" si="31"/>
        <v>0</v>
      </c>
      <c r="BC29" s="279">
        <f t="shared" ca="1" si="32"/>
        <v>0</v>
      </c>
      <c r="BD29" s="279">
        <f t="shared" ca="1" si="33"/>
        <v>0</v>
      </c>
      <c r="BE29" s="279">
        <f t="shared" ca="1" si="34"/>
        <v>0</v>
      </c>
      <c r="BF29" s="279">
        <f t="shared" ca="1" si="35"/>
        <v>0</v>
      </c>
      <c r="BG29" s="279">
        <f t="shared" ca="1" si="36"/>
        <v>0</v>
      </c>
      <c r="BH29" s="279">
        <f t="shared" ca="1" si="75"/>
        <v>0</v>
      </c>
      <c r="BI29" s="279">
        <f t="shared" ca="1" si="76"/>
        <v>0</v>
      </c>
      <c r="BJ29" s="279">
        <f t="shared" ca="1" si="37"/>
        <v>0</v>
      </c>
      <c r="BK29" s="279">
        <f t="shared" ca="1" si="38"/>
        <v>0</v>
      </c>
      <c r="BL29" s="279">
        <f t="shared" ca="1" si="39"/>
        <v>0</v>
      </c>
      <c r="BM29" s="279">
        <f t="shared" ca="1" si="40"/>
        <v>0</v>
      </c>
      <c r="BN29" s="279">
        <f t="shared" ca="1" si="41"/>
        <v>0</v>
      </c>
      <c r="BO29" s="279">
        <f t="shared" ca="1" si="42"/>
        <v>0</v>
      </c>
      <c r="BP29" s="279">
        <f t="shared" ca="1" si="77"/>
        <v>0</v>
      </c>
      <c r="BQ29" s="279">
        <f t="shared" ca="1" si="78"/>
        <v>0</v>
      </c>
      <c r="BR29" s="279">
        <f t="shared" ca="1" si="43"/>
        <v>0</v>
      </c>
      <c r="BS29" s="279">
        <f t="shared" ca="1" si="44"/>
        <v>0</v>
      </c>
      <c r="BT29" s="279">
        <f t="shared" ca="1" si="79"/>
        <v>0</v>
      </c>
      <c r="BU29" s="279">
        <f t="shared" ca="1" si="80"/>
        <v>0</v>
      </c>
      <c r="BV29" s="279">
        <f t="shared" ca="1" si="81"/>
        <v>0</v>
      </c>
      <c r="BW29" s="279">
        <f t="shared" ca="1" si="82"/>
        <v>0</v>
      </c>
      <c r="BX29" s="279">
        <f t="shared" ca="1" si="45"/>
        <v>0</v>
      </c>
      <c r="BY29" s="279">
        <f t="shared" ca="1" si="46"/>
        <v>0</v>
      </c>
      <c r="BZ29" s="279">
        <f t="shared" ca="1" si="47"/>
        <v>0</v>
      </c>
      <c r="CA29" s="279">
        <f t="shared" ca="1" si="48"/>
        <v>0</v>
      </c>
      <c r="CB29" s="279">
        <f t="shared" ca="1" si="49"/>
        <v>0</v>
      </c>
      <c r="CC29" s="279">
        <f t="shared" ca="1" si="50"/>
        <v>0</v>
      </c>
      <c r="CD29" s="279">
        <f t="shared" ca="1" si="83"/>
        <v>0</v>
      </c>
      <c r="CE29" s="279">
        <f t="shared" ca="1" si="84"/>
        <v>0</v>
      </c>
      <c r="CF29" s="279">
        <f t="shared" ca="1" si="85"/>
        <v>0</v>
      </c>
      <c r="CG29" s="279">
        <f t="shared" ca="1" si="86"/>
        <v>0</v>
      </c>
      <c r="CH29" s="279">
        <f t="shared" ca="1" si="51"/>
        <v>0</v>
      </c>
      <c r="CI29" s="279">
        <f t="shared" ca="1" si="52"/>
        <v>0</v>
      </c>
      <c r="CJ29" s="279">
        <f t="shared" ca="1" si="87"/>
        <v>0</v>
      </c>
      <c r="CK29" s="279">
        <f t="shared" ca="1" si="88"/>
        <v>0</v>
      </c>
      <c r="CL29" s="279">
        <f t="shared" ca="1" si="53"/>
        <v>0</v>
      </c>
      <c r="CM29" s="279">
        <f t="shared" ca="1" si="54"/>
        <v>0</v>
      </c>
      <c r="CN29" s="279">
        <f t="shared" ca="1" si="55"/>
        <v>0</v>
      </c>
      <c r="CO29" s="279">
        <f t="shared" ca="1" si="56"/>
        <v>0</v>
      </c>
      <c r="CP29" s="279">
        <f t="shared" ca="1" si="89"/>
        <v>0</v>
      </c>
      <c r="CQ29" s="279">
        <f t="shared" ca="1" si="90"/>
        <v>0</v>
      </c>
      <c r="CR29" s="279">
        <f t="shared" ca="1" si="91"/>
        <v>0</v>
      </c>
      <c r="CS29" s="279">
        <f t="shared" ca="1" si="92"/>
        <v>0</v>
      </c>
      <c r="CT29" s="279">
        <f t="shared" ca="1" si="57"/>
        <v>0</v>
      </c>
      <c r="CU29" s="279">
        <f t="shared" ca="1" si="58"/>
        <v>0</v>
      </c>
      <c r="CV29" s="279">
        <f t="shared" ca="1" si="59"/>
        <v>0</v>
      </c>
      <c r="CW29" s="279">
        <f t="shared" ca="1" si="60"/>
        <v>0</v>
      </c>
      <c r="CX29" s="279">
        <f t="shared" ca="1" si="93"/>
        <v>0</v>
      </c>
      <c r="CY29" s="279">
        <f t="shared" ca="1" si="94"/>
        <v>0</v>
      </c>
      <c r="CZ29" s="279">
        <f t="shared" ca="1" si="95"/>
        <v>0</v>
      </c>
      <c r="DA29" s="279">
        <f t="shared" ca="1" si="96"/>
        <v>0</v>
      </c>
    </row>
    <row r="30" spans="1:105" s="276" customFormat="1" ht="15" customHeight="1">
      <c r="A30" s="63">
        <f t="array" aca="1" ref="A30" ca="1">IF(C30&lt;&gt;0,SUM(($C$11:C30&lt;&gt;0)*1),"")</f>
        <v>20</v>
      </c>
      <c r="B30" s="277" t="str">
        <f ca="1">IF(ROWS($1:20)&gt;COUNT(Dong6),"",OFFSET(TH!C$1,SMALL(Dong6,ROWS($1:20)),))</f>
        <v/>
      </c>
      <c r="C30" s="277" t="str">
        <f ca="1">IF(ROWS($1:20)&gt;COUNT(Dong6),"",OFFSET(TH!D$1,SMALL(Dong6,ROWS($1:20)),))</f>
        <v/>
      </c>
      <c r="D30" s="277" t="str">
        <f ca="1">IF(ROWS($1:20)&gt;COUNT(Dong6),"",OFFSET(TH!E$1,SMALL(Dong6,ROWS($1:20)),))</f>
        <v/>
      </c>
      <c r="E30" s="327" t="str">
        <f ca="1">IF(ROWS($1:20)&gt;COUNT(Dong6),"",OFFSET(TH!F$1,SMALL(Dong6,ROWS($1:20)),))</f>
        <v/>
      </c>
      <c r="F30" s="328" t="str">
        <f ca="1">IF(ROWS($1:20)&gt;COUNT(Dong6),"",OFFSET(TH!M$1,SMALL(Dong6,ROWS($1:20)),))</f>
        <v/>
      </c>
      <c r="G30" s="329" t="str">
        <f ca="1">IF(ROWS($1:20)&gt;COUNT(Dong6),"",OFFSET(TH!N$1,SMALL(Dong6,ROWS($1:20)),))</f>
        <v/>
      </c>
      <c r="H30" s="329" t="str">
        <f ca="1">IF(ROWS($1:20)&gt;COUNT(Dong6),"",OFFSET(TH!O$1,SMALL(Dong6,ROWS($1:20)),))</f>
        <v/>
      </c>
      <c r="I30" s="63">
        <f t="shared" ca="1" si="0"/>
        <v>20</v>
      </c>
      <c r="J30" s="279">
        <f t="shared" ca="1" si="61"/>
        <v>0</v>
      </c>
      <c r="K30" s="279">
        <f t="shared" ca="1" si="62"/>
        <v>0</v>
      </c>
      <c r="L30" s="279">
        <f t="shared" ca="1" si="1"/>
        <v>0</v>
      </c>
      <c r="M30" s="279">
        <f t="shared" ca="1" si="2"/>
        <v>0</v>
      </c>
      <c r="N30" s="279">
        <f t="shared" ca="1" si="3"/>
        <v>0</v>
      </c>
      <c r="O30" s="279">
        <f t="shared" ca="1" si="4"/>
        <v>0</v>
      </c>
      <c r="P30" s="279">
        <f t="shared" ca="1" si="5"/>
        <v>0</v>
      </c>
      <c r="Q30" s="279">
        <f t="shared" ca="1" si="6"/>
        <v>0</v>
      </c>
      <c r="R30" s="279">
        <f t="shared" ca="1" si="7"/>
        <v>0</v>
      </c>
      <c r="S30" s="279">
        <f t="shared" ca="1" si="8"/>
        <v>0</v>
      </c>
      <c r="T30" s="279">
        <f t="shared" ca="1" si="9"/>
        <v>0</v>
      </c>
      <c r="U30" s="279">
        <f t="shared" ca="1" si="10"/>
        <v>0</v>
      </c>
      <c r="V30" s="279">
        <f t="shared" ca="1" si="11"/>
        <v>0</v>
      </c>
      <c r="W30" s="279">
        <f t="shared" ca="1" si="12"/>
        <v>0</v>
      </c>
      <c r="X30" s="279">
        <f t="shared" ca="1" si="13"/>
        <v>0</v>
      </c>
      <c r="Y30" s="279">
        <f t="shared" ca="1" si="14"/>
        <v>0</v>
      </c>
      <c r="Z30" s="279">
        <f t="shared" ca="1" si="15"/>
        <v>0</v>
      </c>
      <c r="AA30" s="279">
        <f t="shared" ca="1" si="16"/>
        <v>0</v>
      </c>
      <c r="AB30" s="279">
        <f t="shared" ca="1" si="63"/>
        <v>0</v>
      </c>
      <c r="AC30" s="279">
        <f t="shared" ca="1" si="64"/>
        <v>0</v>
      </c>
      <c r="AD30" s="279">
        <f t="shared" ca="1" si="17"/>
        <v>0</v>
      </c>
      <c r="AE30" s="279">
        <f t="shared" ca="1" si="18"/>
        <v>0</v>
      </c>
      <c r="AF30" s="279">
        <f t="shared" ca="1" si="19"/>
        <v>0</v>
      </c>
      <c r="AG30" s="279">
        <f t="shared" ca="1" si="20"/>
        <v>0</v>
      </c>
      <c r="AH30" s="279">
        <f t="shared" ca="1" si="65"/>
        <v>0</v>
      </c>
      <c r="AI30" s="279">
        <f t="shared" ca="1" si="66"/>
        <v>0</v>
      </c>
      <c r="AJ30" s="279">
        <f t="shared" ca="1" si="67"/>
        <v>0</v>
      </c>
      <c r="AK30" s="279">
        <f t="shared" ca="1" si="68"/>
        <v>0</v>
      </c>
      <c r="AL30" s="279">
        <f t="shared" ca="1" si="69"/>
        <v>0</v>
      </c>
      <c r="AM30" s="279">
        <f t="shared" ca="1" si="70"/>
        <v>0</v>
      </c>
      <c r="AN30" s="279">
        <f t="shared" ca="1" si="71"/>
        <v>0</v>
      </c>
      <c r="AO30" s="279">
        <f t="shared" ca="1" si="72"/>
        <v>0</v>
      </c>
      <c r="AP30" s="279">
        <f t="shared" ca="1" si="21"/>
        <v>0</v>
      </c>
      <c r="AQ30" s="279">
        <f t="shared" ca="1" si="22"/>
        <v>0</v>
      </c>
      <c r="AR30" s="279">
        <f t="shared" ca="1" si="23"/>
        <v>0</v>
      </c>
      <c r="AS30" s="279">
        <f t="shared" ca="1" si="24"/>
        <v>0</v>
      </c>
      <c r="AT30" s="279">
        <f t="shared" ca="1" si="73"/>
        <v>0</v>
      </c>
      <c r="AU30" s="279">
        <f t="shared" ca="1" si="74"/>
        <v>0</v>
      </c>
      <c r="AV30" s="279">
        <f t="shared" ca="1" si="25"/>
        <v>0</v>
      </c>
      <c r="AW30" s="279">
        <f t="shared" ca="1" si="26"/>
        <v>0</v>
      </c>
      <c r="AX30" s="279">
        <f t="shared" ca="1" si="27"/>
        <v>0</v>
      </c>
      <c r="AY30" s="279">
        <f t="shared" ca="1" si="28"/>
        <v>0</v>
      </c>
      <c r="AZ30" s="279">
        <f t="shared" ca="1" si="29"/>
        <v>0</v>
      </c>
      <c r="BA30" s="279">
        <f t="shared" ca="1" si="30"/>
        <v>0</v>
      </c>
      <c r="BB30" s="279">
        <f t="shared" ca="1" si="31"/>
        <v>0</v>
      </c>
      <c r="BC30" s="279">
        <f t="shared" ca="1" si="32"/>
        <v>0</v>
      </c>
      <c r="BD30" s="279">
        <f t="shared" ca="1" si="33"/>
        <v>0</v>
      </c>
      <c r="BE30" s="279">
        <f t="shared" ca="1" si="34"/>
        <v>0</v>
      </c>
      <c r="BF30" s="279">
        <f t="shared" ca="1" si="35"/>
        <v>0</v>
      </c>
      <c r="BG30" s="279">
        <f t="shared" ca="1" si="36"/>
        <v>0</v>
      </c>
      <c r="BH30" s="279">
        <f t="shared" ca="1" si="75"/>
        <v>0</v>
      </c>
      <c r="BI30" s="279">
        <f t="shared" ca="1" si="76"/>
        <v>0</v>
      </c>
      <c r="BJ30" s="279">
        <f t="shared" ca="1" si="37"/>
        <v>0</v>
      </c>
      <c r="BK30" s="279">
        <f t="shared" ca="1" si="38"/>
        <v>0</v>
      </c>
      <c r="BL30" s="279">
        <f t="shared" ca="1" si="39"/>
        <v>0</v>
      </c>
      <c r="BM30" s="279">
        <f t="shared" ca="1" si="40"/>
        <v>0</v>
      </c>
      <c r="BN30" s="279">
        <f t="shared" ca="1" si="41"/>
        <v>0</v>
      </c>
      <c r="BO30" s="279">
        <f t="shared" ca="1" si="42"/>
        <v>0</v>
      </c>
      <c r="BP30" s="279">
        <f t="shared" ca="1" si="77"/>
        <v>0</v>
      </c>
      <c r="BQ30" s="279">
        <f t="shared" ca="1" si="78"/>
        <v>0</v>
      </c>
      <c r="BR30" s="279">
        <f t="shared" ca="1" si="43"/>
        <v>0</v>
      </c>
      <c r="BS30" s="279">
        <f t="shared" ca="1" si="44"/>
        <v>0</v>
      </c>
      <c r="BT30" s="279">
        <f t="shared" ca="1" si="79"/>
        <v>0</v>
      </c>
      <c r="BU30" s="279">
        <f t="shared" ca="1" si="80"/>
        <v>0</v>
      </c>
      <c r="BV30" s="279">
        <f t="shared" ca="1" si="81"/>
        <v>0</v>
      </c>
      <c r="BW30" s="279">
        <f t="shared" ca="1" si="82"/>
        <v>0</v>
      </c>
      <c r="BX30" s="279">
        <f t="shared" ca="1" si="45"/>
        <v>0</v>
      </c>
      <c r="BY30" s="279">
        <f t="shared" ca="1" si="46"/>
        <v>0</v>
      </c>
      <c r="BZ30" s="279">
        <f t="shared" ca="1" si="47"/>
        <v>0</v>
      </c>
      <c r="CA30" s="279">
        <f t="shared" ca="1" si="48"/>
        <v>0</v>
      </c>
      <c r="CB30" s="279">
        <f t="shared" ca="1" si="49"/>
        <v>0</v>
      </c>
      <c r="CC30" s="279">
        <f t="shared" ca="1" si="50"/>
        <v>0</v>
      </c>
      <c r="CD30" s="279">
        <f t="shared" ca="1" si="83"/>
        <v>0</v>
      </c>
      <c r="CE30" s="279">
        <f t="shared" ca="1" si="84"/>
        <v>0</v>
      </c>
      <c r="CF30" s="279">
        <f t="shared" ca="1" si="85"/>
        <v>0</v>
      </c>
      <c r="CG30" s="279">
        <f t="shared" ca="1" si="86"/>
        <v>0</v>
      </c>
      <c r="CH30" s="279">
        <f t="shared" ca="1" si="51"/>
        <v>0</v>
      </c>
      <c r="CI30" s="279">
        <f t="shared" ca="1" si="52"/>
        <v>0</v>
      </c>
      <c r="CJ30" s="279">
        <f t="shared" ca="1" si="87"/>
        <v>0</v>
      </c>
      <c r="CK30" s="279">
        <f t="shared" ca="1" si="88"/>
        <v>0</v>
      </c>
      <c r="CL30" s="279">
        <f t="shared" ca="1" si="53"/>
        <v>0</v>
      </c>
      <c r="CM30" s="279">
        <f t="shared" ca="1" si="54"/>
        <v>0</v>
      </c>
      <c r="CN30" s="279">
        <f t="shared" ca="1" si="55"/>
        <v>0</v>
      </c>
      <c r="CO30" s="279">
        <f t="shared" ca="1" si="56"/>
        <v>0</v>
      </c>
      <c r="CP30" s="279">
        <f t="shared" ca="1" si="89"/>
        <v>0</v>
      </c>
      <c r="CQ30" s="279">
        <f t="shared" ca="1" si="90"/>
        <v>0</v>
      </c>
      <c r="CR30" s="279">
        <f t="shared" ca="1" si="91"/>
        <v>0</v>
      </c>
      <c r="CS30" s="279">
        <f t="shared" ca="1" si="92"/>
        <v>0</v>
      </c>
      <c r="CT30" s="279">
        <f t="shared" ca="1" si="57"/>
        <v>0</v>
      </c>
      <c r="CU30" s="279">
        <f t="shared" ca="1" si="58"/>
        <v>0</v>
      </c>
      <c r="CV30" s="279">
        <f t="shared" ca="1" si="59"/>
        <v>0</v>
      </c>
      <c r="CW30" s="279">
        <f t="shared" ca="1" si="60"/>
        <v>0</v>
      </c>
      <c r="CX30" s="279">
        <f t="shared" ca="1" si="93"/>
        <v>0</v>
      </c>
      <c r="CY30" s="279">
        <f t="shared" ca="1" si="94"/>
        <v>0</v>
      </c>
      <c r="CZ30" s="279">
        <f t="shared" ca="1" si="95"/>
        <v>0</v>
      </c>
      <c r="DA30" s="279">
        <f t="shared" ca="1" si="96"/>
        <v>0</v>
      </c>
    </row>
    <row r="31" spans="1:105" s="276" customFormat="1" ht="15" customHeight="1">
      <c r="A31" s="63">
        <f t="array" aca="1" ref="A31" ca="1">IF(C31&lt;&gt;0,SUM(($C$11:C31&lt;&gt;0)*1),"")</f>
        <v>21</v>
      </c>
      <c r="B31" s="277" t="str">
        <f ca="1">IF(ROWS($1:21)&gt;COUNT(Dong6),"",OFFSET(TH!C$1,SMALL(Dong6,ROWS($1:21)),))</f>
        <v/>
      </c>
      <c r="C31" s="277" t="str">
        <f ca="1">IF(ROWS($1:21)&gt;COUNT(Dong6),"",OFFSET(TH!D$1,SMALL(Dong6,ROWS($1:21)),))</f>
        <v/>
      </c>
      <c r="D31" s="277" t="str">
        <f ca="1">IF(ROWS($1:21)&gt;COUNT(Dong6),"",OFFSET(TH!E$1,SMALL(Dong6,ROWS($1:21)),))</f>
        <v/>
      </c>
      <c r="E31" s="327" t="str">
        <f ca="1">IF(ROWS($1:21)&gt;COUNT(Dong6),"",OFFSET(TH!F$1,SMALL(Dong6,ROWS($1:21)),))</f>
        <v/>
      </c>
      <c r="F31" s="328" t="str">
        <f ca="1">IF(ROWS($1:21)&gt;COUNT(Dong6),"",OFFSET(TH!M$1,SMALL(Dong6,ROWS($1:21)),))</f>
        <v/>
      </c>
      <c r="G31" s="329" t="str">
        <f ca="1">IF(ROWS($1:21)&gt;COUNT(Dong6),"",OFFSET(TH!N$1,SMALL(Dong6,ROWS($1:21)),))</f>
        <v/>
      </c>
      <c r="H31" s="329" t="str">
        <f ca="1">IF(ROWS($1:21)&gt;COUNT(Dong6),"",OFFSET(TH!O$1,SMALL(Dong6,ROWS($1:21)),))</f>
        <v/>
      </c>
      <c r="I31" s="63">
        <f t="shared" ca="1" si="0"/>
        <v>21</v>
      </c>
      <c r="J31" s="279">
        <f t="shared" ca="1" si="61"/>
        <v>0</v>
      </c>
      <c r="K31" s="279">
        <f t="shared" ca="1" si="62"/>
        <v>0</v>
      </c>
      <c r="L31" s="279">
        <f t="shared" ca="1" si="1"/>
        <v>0</v>
      </c>
      <c r="M31" s="279">
        <f t="shared" ca="1" si="2"/>
        <v>0</v>
      </c>
      <c r="N31" s="279">
        <f t="shared" ca="1" si="3"/>
        <v>0</v>
      </c>
      <c r="O31" s="279">
        <f t="shared" ca="1" si="4"/>
        <v>0</v>
      </c>
      <c r="P31" s="279">
        <f t="shared" ca="1" si="5"/>
        <v>0</v>
      </c>
      <c r="Q31" s="279">
        <f t="shared" ca="1" si="6"/>
        <v>0</v>
      </c>
      <c r="R31" s="279">
        <f t="shared" ca="1" si="7"/>
        <v>0</v>
      </c>
      <c r="S31" s="279">
        <f t="shared" ca="1" si="8"/>
        <v>0</v>
      </c>
      <c r="T31" s="279">
        <f t="shared" ca="1" si="9"/>
        <v>0</v>
      </c>
      <c r="U31" s="279">
        <f t="shared" ca="1" si="10"/>
        <v>0</v>
      </c>
      <c r="V31" s="279">
        <f t="shared" ca="1" si="11"/>
        <v>0</v>
      </c>
      <c r="W31" s="279">
        <f t="shared" ca="1" si="12"/>
        <v>0</v>
      </c>
      <c r="X31" s="279">
        <f t="shared" ca="1" si="13"/>
        <v>0</v>
      </c>
      <c r="Y31" s="279">
        <f t="shared" ca="1" si="14"/>
        <v>0</v>
      </c>
      <c r="Z31" s="279">
        <f t="shared" ca="1" si="15"/>
        <v>0</v>
      </c>
      <c r="AA31" s="279">
        <f t="shared" ca="1" si="16"/>
        <v>0</v>
      </c>
      <c r="AB31" s="279">
        <f t="shared" ca="1" si="63"/>
        <v>0</v>
      </c>
      <c r="AC31" s="279">
        <f t="shared" ca="1" si="64"/>
        <v>0</v>
      </c>
      <c r="AD31" s="279">
        <f t="shared" ca="1" si="17"/>
        <v>0</v>
      </c>
      <c r="AE31" s="279">
        <f t="shared" ca="1" si="18"/>
        <v>0</v>
      </c>
      <c r="AF31" s="279">
        <f t="shared" ca="1" si="19"/>
        <v>0</v>
      </c>
      <c r="AG31" s="279">
        <f t="shared" ca="1" si="20"/>
        <v>0</v>
      </c>
      <c r="AH31" s="279">
        <f t="shared" ca="1" si="65"/>
        <v>0</v>
      </c>
      <c r="AI31" s="279">
        <f t="shared" ca="1" si="66"/>
        <v>0</v>
      </c>
      <c r="AJ31" s="279">
        <f t="shared" ca="1" si="67"/>
        <v>0</v>
      </c>
      <c r="AK31" s="279">
        <f t="shared" ca="1" si="68"/>
        <v>0</v>
      </c>
      <c r="AL31" s="279">
        <f t="shared" ca="1" si="69"/>
        <v>0</v>
      </c>
      <c r="AM31" s="279">
        <f t="shared" ca="1" si="70"/>
        <v>0</v>
      </c>
      <c r="AN31" s="279">
        <f t="shared" ca="1" si="71"/>
        <v>0</v>
      </c>
      <c r="AO31" s="279">
        <f t="shared" ca="1" si="72"/>
        <v>0</v>
      </c>
      <c r="AP31" s="279">
        <f t="shared" ca="1" si="21"/>
        <v>0</v>
      </c>
      <c r="AQ31" s="279">
        <f t="shared" ca="1" si="22"/>
        <v>0</v>
      </c>
      <c r="AR31" s="279">
        <f t="shared" ca="1" si="23"/>
        <v>0</v>
      </c>
      <c r="AS31" s="279">
        <f t="shared" ca="1" si="24"/>
        <v>0</v>
      </c>
      <c r="AT31" s="279">
        <f t="shared" ca="1" si="73"/>
        <v>0</v>
      </c>
      <c r="AU31" s="279">
        <f t="shared" ca="1" si="74"/>
        <v>0</v>
      </c>
      <c r="AV31" s="279">
        <f t="shared" ca="1" si="25"/>
        <v>0</v>
      </c>
      <c r="AW31" s="279">
        <f t="shared" ca="1" si="26"/>
        <v>0</v>
      </c>
      <c r="AX31" s="279">
        <f t="shared" ca="1" si="27"/>
        <v>0</v>
      </c>
      <c r="AY31" s="279">
        <f t="shared" ca="1" si="28"/>
        <v>0</v>
      </c>
      <c r="AZ31" s="279">
        <f t="shared" ca="1" si="29"/>
        <v>0</v>
      </c>
      <c r="BA31" s="279">
        <f t="shared" ca="1" si="30"/>
        <v>0</v>
      </c>
      <c r="BB31" s="279">
        <f t="shared" ca="1" si="31"/>
        <v>0</v>
      </c>
      <c r="BC31" s="279">
        <f t="shared" ca="1" si="32"/>
        <v>0</v>
      </c>
      <c r="BD31" s="279">
        <f t="shared" ca="1" si="33"/>
        <v>0</v>
      </c>
      <c r="BE31" s="279">
        <f t="shared" ca="1" si="34"/>
        <v>0</v>
      </c>
      <c r="BF31" s="279">
        <f t="shared" ca="1" si="35"/>
        <v>0</v>
      </c>
      <c r="BG31" s="279">
        <f t="shared" ca="1" si="36"/>
        <v>0</v>
      </c>
      <c r="BH31" s="279">
        <f t="shared" ca="1" si="75"/>
        <v>0</v>
      </c>
      <c r="BI31" s="279">
        <f t="shared" ca="1" si="76"/>
        <v>0</v>
      </c>
      <c r="BJ31" s="279">
        <f t="shared" ca="1" si="37"/>
        <v>0</v>
      </c>
      <c r="BK31" s="279">
        <f t="shared" ca="1" si="38"/>
        <v>0</v>
      </c>
      <c r="BL31" s="279">
        <f t="shared" ca="1" si="39"/>
        <v>0</v>
      </c>
      <c r="BM31" s="279">
        <f t="shared" ca="1" si="40"/>
        <v>0</v>
      </c>
      <c r="BN31" s="279">
        <f t="shared" ca="1" si="41"/>
        <v>0</v>
      </c>
      <c r="BO31" s="279">
        <f t="shared" ca="1" si="42"/>
        <v>0</v>
      </c>
      <c r="BP31" s="279">
        <f t="shared" ca="1" si="77"/>
        <v>0</v>
      </c>
      <c r="BQ31" s="279">
        <f t="shared" ca="1" si="78"/>
        <v>0</v>
      </c>
      <c r="BR31" s="279">
        <f t="shared" ca="1" si="43"/>
        <v>0</v>
      </c>
      <c r="BS31" s="279">
        <f t="shared" ca="1" si="44"/>
        <v>0</v>
      </c>
      <c r="BT31" s="279">
        <f t="shared" ca="1" si="79"/>
        <v>0</v>
      </c>
      <c r="BU31" s="279">
        <f t="shared" ca="1" si="80"/>
        <v>0</v>
      </c>
      <c r="BV31" s="279">
        <f t="shared" ca="1" si="81"/>
        <v>0</v>
      </c>
      <c r="BW31" s="279">
        <f t="shared" ca="1" si="82"/>
        <v>0</v>
      </c>
      <c r="BX31" s="279">
        <f t="shared" ca="1" si="45"/>
        <v>0</v>
      </c>
      <c r="BY31" s="279">
        <f t="shared" ca="1" si="46"/>
        <v>0</v>
      </c>
      <c r="BZ31" s="279">
        <f t="shared" ca="1" si="47"/>
        <v>0</v>
      </c>
      <c r="CA31" s="279">
        <f t="shared" ca="1" si="48"/>
        <v>0</v>
      </c>
      <c r="CB31" s="279">
        <f t="shared" ca="1" si="49"/>
        <v>0</v>
      </c>
      <c r="CC31" s="279">
        <f t="shared" ca="1" si="50"/>
        <v>0</v>
      </c>
      <c r="CD31" s="279">
        <f t="shared" ca="1" si="83"/>
        <v>0</v>
      </c>
      <c r="CE31" s="279">
        <f t="shared" ca="1" si="84"/>
        <v>0</v>
      </c>
      <c r="CF31" s="279">
        <f t="shared" ca="1" si="85"/>
        <v>0</v>
      </c>
      <c r="CG31" s="279">
        <f t="shared" ca="1" si="86"/>
        <v>0</v>
      </c>
      <c r="CH31" s="279">
        <f t="shared" ca="1" si="51"/>
        <v>0</v>
      </c>
      <c r="CI31" s="279">
        <f t="shared" ca="1" si="52"/>
        <v>0</v>
      </c>
      <c r="CJ31" s="279">
        <f t="shared" ca="1" si="87"/>
        <v>0</v>
      </c>
      <c r="CK31" s="279">
        <f t="shared" ca="1" si="88"/>
        <v>0</v>
      </c>
      <c r="CL31" s="279">
        <f t="shared" ca="1" si="53"/>
        <v>0</v>
      </c>
      <c r="CM31" s="279">
        <f t="shared" ca="1" si="54"/>
        <v>0</v>
      </c>
      <c r="CN31" s="279">
        <f t="shared" ca="1" si="55"/>
        <v>0</v>
      </c>
      <c r="CO31" s="279">
        <f t="shared" ca="1" si="56"/>
        <v>0</v>
      </c>
      <c r="CP31" s="279">
        <f t="shared" ca="1" si="89"/>
        <v>0</v>
      </c>
      <c r="CQ31" s="279">
        <f t="shared" ca="1" si="90"/>
        <v>0</v>
      </c>
      <c r="CR31" s="279">
        <f t="shared" ca="1" si="91"/>
        <v>0</v>
      </c>
      <c r="CS31" s="279">
        <f t="shared" ca="1" si="92"/>
        <v>0</v>
      </c>
      <c r="CT31" s="279">
        <f t="shared" ca="1" si="57"/>
        <v>0</v>
      </c>
      <c r="CU31" s="279">
        <f t="shared" ca="1" si="58"/>
        <v>0</v>
      </c>
      <c r="CV31" s="279">
        <f t="shared" ca="1" si="59"/>
        <v>0</v>
      </c>
      <c r="CW31" s="279">
        <f t="shared" ca="1" si="60"/>
        <v>0</v>
      </c>
      <c r="CX31" s="279">
        <f t="shared" ca="1" si="93"/>
        <v>0</v>
      </c>
      <c r="CY31" s="279">
        <f t="shared" ca="1" si="94"/>
        <v>0</v>
      </c>
      <c r="CZ31" s="279">
        <f t="shared" ca="1" si="95"/>
        <v>0</v>
      </c>
      <c r="DA31" s="279">
        <f t="shared" ca="1" si="96"/>
        <v>0</v>
      </c>
    </row>
    <row r="32" spans="1:105" s="276" customFormat="1" ht="15" customHeight="1">
      <c r="A32" s="63">
        <f t="array" aca="1" ref="A32" ca="1">IF(C32&lt;&gt;0,SUM(($C$11:C32&lt;&gt;0)*1),"")</f>
        <v>22</v>
      </c>
      <c r="B32" s="277" t="str">
        <f ca="1">IF(ROWS($1:22)&gt;COUNT(Dong6),"",OFFSET(TH!C$1,SMALL(Dong6,ROWS($1:22)),))</f>
        <v/>
      </c>
      <c r="C32" s="277" t="str">
        <f ca="1">IF(ROWS($1:22)&gt;COUNT(Dong6),"",OFFSET(TH!D$1,SMALL(Dong6,ROWS($1:22)),))</f>
        <v/>
      </c>
      <c r="D32" s="277" t="str">
        <f ca="1">IF(ROWS($1:22)&gt;COUNT(Dong6),"",OFFSET(TH!E$1,SMALL(Dong6,ROWS($1:22)),))</f>
        <v/>
      </c>
      <c r="E32" s="327" t="str">
        <f ca="1">IF(ROWS($1:22)&gt;COUNT(Dong6),"",OFFSET(TH!F$1,SMALL(Dong6,ROWS($1:22)),))</f>
        <v/>
      </c>
      <c r="F32" s="328" t="str">
        <f ca="1">IF(ROWS($1:22)&gt;COUNT(Dong6),"",OFFSET(TH!M$1,SMALL(Dong6,ROWS($1:22)),))</f>
        <v/>
      </c>
      <c r="G32" s="329" t="str">
        <f ca="1">IF(ROWS($1:22)&gt;COUNT(Dong6),"",OFFSET(TH!N$1,SMALL(Dong6,ROWS($1:22)),))</f>
        <v/>
      </c>
      <c r="H32" s="329" t="str">
        <f ca="1">IF(ROWS($1:22)&gt;COUNT(Dong6),"",OFFSET(TH!O$1,SMALL(Dong6,ROWS($1:22)),))</f>
        <v/>
      </c>
      <c r="I32" s="63">
        <f t="shared" ca="1" si="0"/>
        <v>22</v>
      </c>
      <c r="J32" s="279">
        <f t="shared" ca="1" si="61"/>
        <v>0</v>
      </c>
      <c r="K32" s="279">
        <f t="shared" ca="1" si="62"/>
        <v>0</v>
      </c>
      <c r="L32" s="279">
        <f t="shared" ca="1" si="1"/>
        <v>0</v>
      </c>
      <c r="M32" s="279">
        <f t="shared" ca="1" si="2"/>
        <v>0</v>
      </c>
      <c r="N32" s="279">
        <f t="shared" ca="1" si="3"/>
        <v>0</v>
      </c>
      <c r="O32" s="279">
        <f t="shared" ca="1" si="4"/>
        <v>0</v>
      </c>
      <c r="P32" s="279">
        <f t="shared" ca="1" si="5"/>
        <v>0</v>
      </c>
      <c r="Q32" s="279">
        <f t="shared" ca="1" si="6"/>
        <v>0</v>
      </c>
      <c r="R32" s="279">
        <f t="shared" ca="1" si="7"/>
        <v>0</v>
      </c>
      <c r="S32" s="279">
        <f t="shared" ca="1" si="8"/>
        <v>0</v>
      </c>
      <c r="T32" s="279">
        <f t="shared" ca="1" si="9"/>
        <v>0</v>
      </c>
      <c r="U32" s="279">
        <f t="shared" ca="1" si="10"/>
        <v>0</v>
      </c>
      <c r="V32" s="279">
        <f t="shared" ca="1" si="11"/>
        <v>0</v>
      </c>
      <c r="W32" s="279">
        <f t="shared" ca="1" si="12"/>
        <v>0</v>
      </c>
      <c r="X32" s="279">
        <f t="shared" ca="1" si="13"/>
        <v>0</v>
      </c>
      <c r="Y32" s="279">
        <f t="shared" ca="1" si="14"/>
        <v>0</v>
      </c>
      <c r="Z32" s="279">
        <f t="shared" ca="1" si="15"/>
        <v>0</v>
      </c>
      <c r="AA32" s="279">
        <f t="shared" ca="1" si="16"/>
        <v>0</v>
      </c>
      <c r="AB32" s="279">
        <f t="shared" ca="1" si="63"/>
        <v>0</v>
      </c>
      <c r="AC32" s="279">
        <f t="shared" ca="1" si="64"/>
        <v>0</v>
      </c>
      <c r="AD32" s="279">
        <f t="shared" ca="1" si="17"/>
        <v>0</v>
      </c>
      <c r="AE32" s="279">
        <f t="shared" ca="1" si="18"/>
        <v>0</v>
      </c>
      <c r="AF32" s="279">
        <f t="shared" ca="1" si="19"/>
        <v>0</v>
      </c>
      <c r="AG32" s="279">
        <f t="shared" ca="1" si="20"/>
        <v>0</v>
      </c>
      <c r="AH32" s="279">
        <f t="shared" ca="1" si="65"/>
        <v>0</v>
      </c>
      <c r="AI32" s="279">
        <f t="shared" ca="1" si="66"/>
        <v>0</v>
      </c>
      <c r="AJ32" s="279">
        <f t="shared" ca="1" si="67"/>
        <v>0</v>
      </c>
      <c r="AK32" s="279">
        <f t="shared" ca="1" si="68"/>
        <v>0</v>
      </c>
      <c r="AL32" s="279">
        <f t="shared" ca="1" si="69"/>
        <v>0</v>
      </c>
      <c r="AM32" s="279">
        <f t="shared" ca="1" si="70"/>
        <v>0</v>
      </c>
      <c r="AN32" s="279">
        <f t="shared" ca="1" si="71"/>
        <v>0</v>
      </c>
      <c r="AO32" s="279">
        <f t="shared" ca="1" si="72"/>
        <v>0</v>
      </c>
      <c r="AP32" s="279">
        <f t="shared" ca="1" si="21"/>
        <v>0</v>
      </c>
      <c r="AQ32" s="279">
        <f t="shared" ca="1" si="22"/>
        <v>0</v>
      </c>
      <c r="AR32" s="279">
        <f t="shared" ca="1" si="23"/>
        <v>0</v>
      </c>
      <c r="AS32" s="279">
        <f t="shared" ca="1" si="24"/>
        <v>0</v>
      </c>
      <c r="AT32" s="279">
        <f t="shared" ca="1" si="73"/>
        <v>0</v>
      </c>
      <c r="AU32" s="279">
        <f t="shared" ca="1" si="74"/>
        <v>0</v>
      </c>
      <c r="AV32" s="279">
        <f t="shared" ca="1" si="25"/>
        <v>0</v>
      </c>
      <c r="AW32" s="279">
        <f t="shared" ca="1" si="26"/>
        <v>0</v>
      </c>
      <c r="AX32" s="279">
        <f t="shared" ca="1" si="27"/>
        <v>0</v>
      </c>
      <c r="AY32" s="279">
        <f t="shared" ca="1" si="28"/>
        <v>0</v>
      </c>
      <c r="AZ32" s="279">
        <f t="shared" ca="1" si="29"/>
        <v>0</v>
      </c>
      <c r="BA32" s="279">
        <f t="shared" ca="1" si="30"/>
        <v>0</v>
      </c>
      <c r="BB32" s="279">
        <f t="shared" ca="1" si="31"/>
        <v>0</v>
      </c>
      <c r="BC32" s="279">
        <f t="shared" ca="1" si="32"/>
        <v>0</v>
      </c>
      <c r="BD32" s="279">
        <f t="shared" ca="1" si="33"/>
        <v>0</v>
      </c>
      <c r="BE32" s="279">
        <f t="shared" ca="1" si="34"/>
        <v>0</v>
      </c>
      <c r="BF32" s="279">
        <f t="shared" ca="1" si="35"/>
        <v>0</v>
      </c>
      <c r="BG32" s="279">
        <f t="shared" ca="1" si="36"/>
        <v>0</v>
      </c>
      <c r="BH32" s="279">
        <f t="shared" ca="1" si="75"/>
        <v>0</v>
      </c>
      <c r="BI32" s="279">
        <f t="shared" ca="1" si="76"/>
        <v>0</v>
      </c>
      <c r="BJ32" s="279">
        <f t="shared" ca="1" si="37"/>
        <v>0</v>
      </c>
      <c r="BK32" s="279">
        <f t="shared" ca="1" si="38"/>
        <v>0</v>
      </c>
      <c r="BL32" s="279">
        <f t="shared" ca="1" si="39"/>
        <v>0</v>
      </c>
      <c r="BM32" s="279">
        <f t="shared" ca="1" si="40"/>
        <v>0</v>
      </c>
      <c r="BN32" s="279">
        <f t="shared" ca="1" si="41"/>
        <v>0</v>
      </c>
      <c r="BO32" s="279">
        <f t="shared" ca="1" si="42"/>
        <v>0</v>
      </c>
      <c r="BP32" s="279">
        <f t="shared" ca="1" si="77"/>
        <v>0</v>
      </c>
      <c r="BQ32" s="279">
        <f t="shared" ca="1" si="78"/>
        <v>0</v>
      </c>
      <c r="BR32" s="279">
        <f t="shared" ca="1" si="43"/>
        <v>0</v>
      </c>
      <c r="BS32" s="279">
        <f t="shared" ca="1" si="44"/>
        <v>0</v>
      </c>
      <c r="BT32" s="279">
        <f t="shared" ca="1" si="79"/>
        <v>0</v>
      </c>
      <c r="BU32" s="279">
        <f t="shared" ca="1" si="80"/>
        <v>0</v>
      </c>
      <c r="BV32" s="279">
        <f t="shared" ca="1" si="81"/>
        <v>0</v>
      </c>
      <c r="BW32" s="279">
        <f t="shared" ca="1" si="82"/>
        <v>0</v>
      </c>
      <c r="BX32" s="279">
        <f t="shared" ca="1" si="45"/>
        <v>0</v>
      </c>
      <c r="BY32" s="279">
        <f t="shared" ca="1" si="46"/>
        <v>0</v>
      </c>
      <c r="BZ32" s="279">
        <f t="shared" ca="1" si="47"/>
        <v>0</v>
      </c>
      <c r="CA32" s="279">
        <f t="shared" ca="1" si="48"/>
        <v>0</v>
      </c>
      <c r="CB32" s="279">
        <f t="shared" ca="1" si="49"/>
        <v>0</v>
      </c>
      <c r="CC32" s="279">
        <f t="shared" ca="1" si="50"/>
        <v>0</v>
      </c>
      <c r="CD32" s="279">
        <f t="shared" ca="1" si="83"/>
        <v>0</v>
      </c>
      <c r="CE32" s="279">
        <f t="shared" ca="1" si="84"/>
        <v>0</v>
      </c>
      <c r="CF32" s="279">
        <f t="shared" ca="1" si="85"/>
        <v>0</v>
      </c>
      <c r="CG32" s="279">
        <f t="shared" ca="1" si="86"/>
        <v>0</v>
      </c>
      <c r="CH32" s="279">
        <f t="shared" ca="1" si="51"/>
        <v>0</v>
      </c>
      <c r="CI32" s="279">
        <f t="shared" ca="1" si="52"/>
        <v>0</v>
      </c>
      <c r="CJ32" s="279">
        <f t="shared" ca="1" si="87"/>
        <v>0</v>
      </c>
      <c r="CK32" s="279">
        <f t="shared" ca="1" si="88"/>
        <v>0</v>
      </c>
      <c r="CL32" s="279">
        <f t="shared" ca="1" si="53"/>
        <v>0</v>
      </c>
      <c r="CM32" s="279">
        <f t="shared" ca="1" si="54"/>
        <v>0</v>
      </c>
      <c r="CN32" s="279">
        <f t="shared" ca="1" si="55"/>
        <v>0</v>
      </c>
      <c r="CO32" s="279">
        <f t="shared" ca="1" si="56"/>
        <v>0</v>
      </c>
      <c r="CP32" s="279">
        <f t="shared" ca="1" si="89"/>
        <v>0</v>
      </c>
      <c r="CQ32" s="279">
        <f t="shared" ca="1" si="90"/>
        <v>0</v>
      </c>
      <c r="CR32" s="279">
        <f t="shared" ca="1" si="91"/>
        <v>0</v>
      </c>
      <c r="CS32" s="279">
        <f t="shared" ca="1" si="92"/>
        <v>0</v>
      </c>
      <c r="CT32" s="279">
        <f t="shared" ca="1" si="57"/>
        <v>0</v>
      </c>
      <c r="CU32" s="279">
        <f t="shared" ca="1" si="58"/>
        <v>0</v>
      </c>
      <c r="CV32" s="279">
        <f t="shared" ca="1" si="59"/>
        <v>0</v>
      </c>
      <c r="CW32" s="279">
        <f t="shared" ca="1" si="60"/>
        <v>0</v>
      </c>
      <c r="CX32" s="279">
        <f t="shared" ca="1" si="93"/>
        <v>0</v>
      </c>
      <c r="CY32" s="279">
        <f t="shared" ca="1" si="94"/>
        <v>0</v>
      </c>
      <c r="CZ32" s="279">
        <f t="shared" ca="1" si="95"/>
        <v>0</v>
      </c>
      <c r="DA32" s="279">
        <f t="shared" ca="1" si="96"/>
        <v>0</v>
      </c>
    </row>
    <row r="33" spans="1:105" s="276" customFormat="1" ht="15" customHeight="1">
      <c r="A33" s="63">
        <f t="array" aca="1" ref="A33" ca="1">IF(C33&lt;&gt;0,SUM(($C$11:C33&lt;&gt;0)*1),"")</f>
        <v>23</v>
      </c>
      <c r="B33" s="277" t="str">
        <f ca="1">IF(ROWS($1:23)&gt;COUNT(Dong6),"",OFFSET(TH!C$1,SMALL(Dong6,ROWS($1:23)),))</f>
        <v/>
      </c>
      <c r="C33" s="277" t="str">
        <f ca="1">IF(ROWS($1:23)&gt;COUNT(Dong6),"",OFFSET(TH!D$1,SMALL(Dong6,ROWS($1:23)),))</f>
        <v/>
      </c>
      <c r="D33" s="277" t="str">
        <f ca="1">IF(ROWS($1:23)&gt;COUNT(Dong6),"",OFFSET(TH!E$1,SMALL(Dong6,ROWS($1:23)),))</f>
        <v/>
      </c>
      <c r="E33" s="327" t="str">
        <f ca="1">IF(ROWS($1:23)&gt;COUNT(Dong6),"",OFFSET(TH!F$1,SMALL(Dong6,ROWS($1:23)),))</f>
        <v/>
      </c>
      <c r="F33" s="328" t="str">
        <f ca="1">IF(ROWS($1:23)&gt;COUNT(Dong6),"",OFFSET(TH!M$1,SMALL(Dong6,ROWS($1:23)),))</f>
        <v/>
      </c>
      <c r="G33" s="329" t="str">
        <f ca="1">IF(ROWS($1:23)&gt;COUNT(Dong6),"",OFFSET(TH!N$1,SMALL(Dong6,ROWS($1:23)),))</f>
        <v/>
      </c>
      <c r="H33" s="329" t="str">
        <f ca="1">IF(ROWS($1:23)&gt;COUNT(Dong6),"",OFFSET(TH!O$1,SMALL(Dong6,ROWS($1:23)),))</f>
        <v/>
      </c>
      <c r="I33" s="63">
        <f t="shared" ca="1" si="0"/>
        <v>23</v>
      </c>
      <c r="J33" s="279">
        <f t="shared" ca="1" si="61"/>
        <v>0</v>
      </c>
      <c r="K33" s="279">
        <f t="shared" ca="1" si="62"/>
        <v>0</v>
      </c>
      <c r="L33" s="279">
        <f t="shared" ca="1" si="1"/>
        <v>0</v>
      </c>
      <c r="M33" s="279">
        <f t="shared" ca="1" si="2"/>
        <v>0</v>
      </c>
      <c r="N33" s="279">
        <f t="shared" ca="1" si="3"/>
        <v>0</v>
      </c>
      <c r="O33" s="279">
        <f t="shared" ca="1" si="4"/>
        <v>0</v>
      </c>
      <c r="P33" s="279">
        <f t="shared" ca="1" si="5"/>
        <v>0</v>
      </c>
      <c r="Q33" s="279">
        <f t="shared" ca="1" si="6"/>
        <v>0</v>
      </c>
      <c r="R33" s="279">
        <f t="shared" ca="1" si="7"/>
        <v>0</v>
      </c>
      <c r="S33" s="279">
        <f t="shared" ca="1" si="8"/>
        <v>0</v>
      </c>
      <c r="T33" s="279">
        <f t="shared" ca="1" si="9"/>
        <v>0</v>
      </c>
      <c r="U33" s="279">
        <f t="shared" ca="1" si="10"/>
        <v>0</v>
      </c>
      <c r="V33" s="279">
        <f t="shared" ca="1" si="11"/>
        <v>0</v>
      </c>
      <c r="W33" s="279">
        <f t="shared" ca="1" si="12"/>
        <v>0</v>
      </c>
      <c r="X33" s="279">
        <f t="shared" ca="1" si="13"/>
        <v>0</v>
      </c>
      <c r="Y33" s="279">
        <f t="shared" ca="1" si="14"/>
        <v>0</v>
      </c>
      <c r="Z33" s="279">
        <f t="shared" ca="1" si="15"/>
        <v>0</v>
      </c>
      <c r="AA33" s="279">
        <f t="shared" ca="1" si="16"/>
        <v>0</v>
      </c>
      <c r="AB33" s="279">
        <f t="shared" ca="1" si="63"/>
        <v>0</v>
      </c>
      <c r="AC33" s="279">
        <f t="shared" ca="1" si="64"/>
        <v>0</v>
      </c>
      <c r="AD33" s="279">
        <f t="shared" ca="1" si="17"/>
        <v>0</v>
      </c>
      <c r="AE33" s="279">
        <f t="shared" ca="1" si="18"/>
        <v>0</v>
      </c>
      <c r="AF33" s="279">
        <f t="shared" ca="1" si="19"/>
        <v>0</v>
      </c>
      <c r="AG33" s="279">
        <f t="shared" ca="1" si="20"/>
        <v>0</v>
      </c>
      <c r="AH33" s="279">
        <f t="shared" ca="1" si="65"/>
        <v>0</v>
      </c>
      <c r="AI33" s="279">
        <f t="shared" ca="1" si="66"/>
        <v>0</v>
      </c>
      <c r="AJ33" s="279">
        <f t="shared" ca="1" si="67"/>
        <v>0</v>
      </c>
      <c r="AK33" s="279">
        <f t="shared" ca="1" si="68"/>
        <v>0</v>
      </c>
      <c r="AL33" s="279">
        <f t="shared" ca="1" si="69"/>
        <v>0</v>
      </c>
      <c r="AM33" s="279">
        <f t="shared" ca="1" si="70"/>
        <v>0</v>
      </c>
      <c r="AN33" s="279">
        <f t="shared" ca="1" si="71"/>
        <v>0</v>
      </c>
      <c r="AO33" s="279">
        <f t="shared" ca="1" si="72"/>
        <v>0</v>
      </c>
      <c r="AP33" s="279">
        <f t="shared" ca="1" si="21"/>
        <v>0</v>
      </c>
      <c r="AQ33" s="279">
        <f t="shared" ca="1" si="22"/>
        <v>0</v>
      </c>
      <c r="AR33" s="279">
        <f t="shared" ca="1" si="23"/>
        <v>0</v>
      </c>
      <c r="AS33" s="279">
        <f t="shared" ca="1" si="24"/>
        <v>0</v>
      </c>
      <c r="AT33" s="279">
        <f t="shared" ca="1" si="73"/>
        <v>0</v>
      </c>
      <c r="AU33" s="279">
        <f t="shared" ca="1" si="74"/>
        <v>0</v>
      </c>
      <c r="AV33" s="279">
        <f t="shared" ca="1" si="25"/>
        <v>0</v>
      </c>
      <c r="AW33" s="279">
        <f t="shared" ca="1" si="26"/>
        <v>0</v>
      </c>
      <c r="AX33" s="279">
        <f t="shared" ca="1" si="27"/>
        <v>0</v>
      </c>
      <c r="AY33" s="279">
        <f t="shared" ca="1" si="28"/>
        <v>0</v>
      </c>
      <c r="AZ33" s="279">
        <f t="shared" ca="1" si="29"/>
        <v>0</v>
      </c>
      <c r="BA33" s="279">
        <f t="shared" ca="1" si="30"/>
        <v>0</v>
      </c>
      <c r="BB33" s="279">
        <f t="shared" ca="1" si="31"/>
        <v>0</v>
      </c>
      <c r="BC33" s="279">
        <f t="shared" ca="1" si="32"/>
        <v>0</v>
      </c>
      <c r="BD33" s="279">
        <f t="shared" ca="1" si="33"/>
        <v>0</v>
      </c>
      <c r="BE33" s="279">
        <f t="shared" ca="1" si="34"/>
        <v>0</v>
      </c>
      <c r="BF33" s="279">
        <f t="shared" ca="1" si="35"/>
        <v>0</v>
      </c>
      <c r="BG33" s="279">
        <f t="shared" ca="1" si="36"/>
        <v>0</v>
      </c>
      <c r="BH33" s="279">
        <f t="shared" ca="1" si="75"/>
        <v>0</v>
      </c>
      <c r="BI33" s="279">
        <f t="shared" ca="1" si="76"/>
        <v>0</v>
      </c>
      <c r="BJ33" s="279">
        <f t="shared" ca="1" si="37"/>
        <v>0</v>
      </c>
      <c r="BK33" s="279">
        <f t="shared" ca="1" si="38"/>
        <v>0</v>
      </c>
      <c r="BL33" s="279">
        <f t="shared" ca="1" si="39"/>
        <v>0</v>
      </c>
      <c r="BM33" s="279">
        <f t="shared" ca="1" si="40"/>
        <v>0</v>
      </c>
      <c r="BN33" s="279">
        <f t="shared" ca="1" si="41"/>
        <v>0</v>
      </c>
      <c r="BO33" s="279">
        <f t="shared" ca="1" si="42"/>
        <v>0</v>
      </c>
      <c r="BP33" s="279">
        <f t="shared" ca="1" si="77"/>
        <v>0</v>
      </c>
      <c r="BQ33" s="279">
        <f t="shared" ca="1" si="78"/>
        <v>0</v>
      </c>
      <c r="BR33" s="279">
        <f t="shared" ca="1" si="43"/>
        <v>0</v>
      </c>
      <c r="BS33" s="279">
        <f t="shared" ca="1" si="44"/>
        <v>0</v>
      </c>
      <c r="BT33" s="279">
        <f t="shared" ca="1" si="79"/>
        <v>0</v>
      </c>
      <c r="BU33" s="279">
        <f t="shared" ca="1" si="80"/>
        <v>0</v>
      </c>
      <c r="BV33" s="279">
        <f t="shared" ca="1" si="81"/>
        <v>0</v>
      </c>
      <c r="BW33" s="279">
        <f t="shared" ca="1" si="82"/>
        <v>0</v>
      </c>
      <c r="BX33" s="279">
        <f t="shared" ca="1" si="45"/>
        <v>0</v>
      </c>
      <c r="BY33" s="279">
        <f t="shared" ca="1" si="46"/>
        <v>0</v>
      </c>
      <c r="BZ33" s="279">
        <f t="shared" ca="1" si="47"/>
        <v>0</v>
      </c>
      <c r="CA33" s="279">
        <f t="shared" ca="1" si="48"/>
        <v>0</v>
      </c>
      <c r="CB33" s="279">
        <f t="shared" ca="1" si="49"/>
        <v>0</v>
      </c>
      <c r="CC33" s="279">
        <f t="shared" ca="1" si="50"/>
        <v>0</v>
      </c>
      <c r="CD33" s="279">
        <f t="shared" ca="1" si="83"/>
        <v>0</v>
      </c>
      <c r="CE33" s="279">
        <f t="shared" ca="1" si="84"/>
        <v>0</v>
      </c>
      <c r="CF33" s="279">
        <f t="shared" ca="1" si="85"/>
        <v>0</v>
      </c>
      <c r="CG33" s="279">
        <f t="shared" ca="1" si="86"/>
        <v>0</v>
      </c>
      <c r="CH33" s="279">
        <f t="shared" ca="1" si="51"/>
        <v>0</v>
      </c>
      <c r="CI33" s="279">
        <f t="shared" ca="1" si="52"/>
        <v>0</v>
      </c>
      <c r="CJ33" s="279">
        <f t="shared" ca="1" si="87"/>
        <v>0</v>
      </c>
      <c r="CK33" s="279">
        <f t="shared" ca="1" si="88"/>
        <v>0</v>
      </c>
      <c r="CL33" s="279">
        <f t="shared" ca="1" si="53"/>
        <v>0</v>
      </c>
      <c r="CM33" s="279">
        <f t="shared" ca="1" si="54"/>
        <v>0</v>
      </c>
      <c r="CN33" s="279">
        <f t="shared" ca="1" si="55"/>
        <v>0</v>
      </c>
      <c r="CO33" s="279">
        <f t="shared" ca="1" si="56"/>
        <v>0</v>
      </c>
      <c r="CP33" s="279">
        <f t="shared" ca="1" si="89"/>
        <v>0</v>
      </c>
      <c r="CQ33" s="279">
        <f t="shared" ca="1" si="90"/>
        <v>0</v>
      </c>
      <c r="CR33" s="279">
        <f t="shared" ca="1" si="91"/>
        <v>0</v>
      </c>
      <c r="CS33" s="279">
        <f t="shared" ca="1" si="92"/>
        <v>0</v>
      </c>
      <c r="CT33" s="279">
        <f t="shared" ca="1" si="57"/>
        <v>0</v>
      </c>
      <c r="CU33" s="279">
        <f t="shared" ca="1" si="58"/>
        <v>0</v>
      </c>
      <c r="CV33" s="279">
        <f t="shared" ca="1" si="59"/>
        <v>0</v>
      </c>
      <c r="CW33" s="279">
        <f t="shared" ca="1" si="60"/>
        <v>0</v>
      </c>
      <c r="CX33" s="279">
        <f t="shared" ca="1" si="93"/>
        <v>0</v>
      </c>
      <c r="CY33" s="279">
        <f t="shared" ca="1" si="94"/>
        <v>0</v>
      </c>
      <c r="CZ33" s="279">
        <f t="shared" ca="1" si="95"/>
        <v>0</v>
      </c>
      <c r="DA33" s="279">
        <f t="shared" ca="1" si="96"/>
        <v>0</v>
      </c>
    </row>
    <row r="34" spans="1:105" s="276" customFormat="1" ht="15" customHeight="1">
      <c r="A34" s="63">
        <f t="array" aca="1" ref="A34" ca="1">IF(C34&lt;&gt;0,SUM(($C$11:C34&lt;&gt;0)*1),"")</f>
        <v>24</v>
      </c>
      <c r="B34" s="277" t="str">
        <f ca="1">IF(ROWS($1:24)&gt;COUNT(Dong6),"",OFFSET(TH!C$1,SMALL(Dong6,ROWS($1:24)),))</f>
        <v/>
      </c>
      <c r="C34" s="277" t="str">
        <f ca="1">IF(ROWS($1:24)&gt;COUNT(Dong6),"",OFFSET(TH!D$1,SMALL(Dong6,ROWS($1:24)),))</f>
        <v/>
      </c>
      <c r="D34" s="277" t="str">
        <f ca="1">IF(ROWS($1:24)&gt;COUNT(Dong6),"",OFFSET(TH!E$1,SMALL(Dong6,ROWS($1:24)),))</f>
        <v/>
      </c>
      <c r="E34" s="327" t="str">
        <f ca="1">IF(ROWS($1:24)&gt;COUNT(Dong6),"",OFFSET(TH!F$1,SMALL(Dong6,ROWS($1:24)),))</f>
        <v/>
      </c>
      <c r="F34" s="328" t="str">
        <f ca="1">IF(ROWS($1:24)&gt;COUNT(Dong6),"",OFFSET(TH!M$1,SMALL(Dong6,ROWS($1:24)),))</f>
        <v/>
      </c>
      <c r="G34" s="329" t="str">
        <f ca="1">IF(ROWS($1:24)&gt;COUNT(Dong6),"",OFFSET(TH!N$1,SMALL(Dong6,ROWS($1:24)),))</f>
        <v/>
      </c>
      <c r="H34" s="329" t="str">
        <f ca="1">IF(ROWS($1:24)&gt;COUNT(Dong6),"",OFFSET(TH!O$1,SMALL(Dong6,ROWS($1:24)),))</f>
        <v/>
      </c>
      <c r="I34" s="63">
        <f t="shared" ca="1" si="0"/>
        <v>24</v>
      </c>
      <c r="J34" s="279">
        <f t="shared" ca="1" si="61"/>
        <v>0</v>
      </c>
      <c r="K34" s="279">
        <f t="shared" ca="1" si="62"/>
        <v>0</v>
      </c>
      <c r="L34" s="279">
        <f t="shared" ca="1" si="1"/>
        <v>0</v>
      </c>
      <c r="M34" s="279">
        <f t="shared" ca="1" si="2"/>
        <v>0</v>
      </c>
      <c r="N34" s="279">
        <f t="shared" ca="1" si="3"/>
        <v>0</v>
      </c>
      <c r="O34" s="279">
        <f t="shared" ca="1" si="4"/>
        <v>0</v>
      </c>
      <c r="P34" s="279">
        <f t="shared" ca="1" si="5"/>
        <v>0</v>
      </c>
      <c r="Q34" s="279">
        <f t="shared" ca="1" si="6"/>
        <v>0</v>
      </c>
      <c r="R34" s="279">
        <f t="shared" ca="1" si="7"/>
        <v>0</v>
      </c>
      <c r="S34" s="279">
        <f t="shared" ca="1" si="8"/>
        <v>0</v>
      </c>
      <c r="T34" s="279">
        <f t="shared" ca="1" si="9"/>
        <v>0</v>
      </c>
      <c r="U34" s="279">
        <f t="shared" ca="1" si="10"/>
        <v>0</v>
      </c>
      <c r="V34" s="279">
        <f t="shared" ca="1" si="11"/>
        <v>0</v>
      </c>
      <c r="W34" s="279">
        <f t="shared" ca="1" si="12"/>
        <v>0</v>
      </c>
      <c r="X34" s="279">
        <f t="shared" ca="1" si="13"/>
        <v>0</v>
      </c>
      <c r="Y34" s="279">
        <f t="shared" ca="1" si="14"/>
        <v>0</v>
      </c>
      <c r="Z34" s="279">
        <f t="shared" ca="1" si="15"/>
        <v>0</v>
      </c>
      <c r="AA34" s="279">
        <f t="shared" ca="1" si="16"/>
        <v>0</v>
      </c>
      <c r="AB34" s="279">
        <f t="shared" ca="1" si="63"/>
        <v>0</v>
      </c>
      <c r="AC34" s="279">
        <f t="shared" ca="1" si="64"/>
        <v>0</v>
      </c>
      <c r="AD34" s="279">
        <f t="shared" ca="1" si="17"/>
        <v>0</v>
      </c>
      <c r="AE34" s="279">
        <f t="shared" ca="1" si="18"/>
        <v>0</v>
      </c>
      <c r="AF34" s="279">
        <f t="shared" ca="1" si="19"/>
        <v>0</v>
      </c>
      <c r="AG34" s="279">
        <f t="shared" ca="1" si="20"/>
        <v>0</v>
      </c>
      <c r="AH34" s="279">
        <f t="shared" ca="1" si="65"/>
        <v>0</v>
      </c>
      <c r="AI34" s="279">
        <f t="shared" ca="1" si="66"/>
        <v>0</v>
      </c>
      <c r="AJ34" s="279">
        <f t="shared" ca="1" si="67"/>
        <v>0</v>
      </c>
      <c r="AK34" s="279">
        <f t="shared" ca="1" si="68"/>
        <v>0</v>
      </c>
      <c r="AL34" s="279">
        <f t="shared" ca="1" si="69"/>
        <v>0</v>
      </c>
      <c r="AM34" s="279">
        <f t="shared" ca="1" si="70"/>
        <v>0</v>
      </c>
      <c r="AN34" s="279">
        <f t="shared" ca="1" si="71"/>
        <v>0</v>
      </c>
      <c r="AO34" s="279">
        <f t="shared" ca="1" si="72"/>
        <v>0</v>
      </c>
      <c r="AP34" s="279">
        <f t="shared" ca="1" si="21"/>
        <v>0</v>
      </c>
      <c r="AQ34" s="279">
        <f t="shared" ca="1" si="22"/>
        <v>0</v>
      </c>
      <c r="AR34" s="279">
        <f t="shared" ca="1" si="23"/>
        <v>0</v>
      </c>
      <c r="AS34" s="279">
        <f t="shared" ca="1" si="24"/>
        <v>0</v>
      </c>
      <c r="AT34" s="279">
        <f t="shared" ca="1" si="73"/>
        <v>0</v>
      </c>
      <c r="AU34" s="279">
        <f t="shared" ca="1" si="74"/>
        <v>0</v>
      </c>
      <c r="AV34" s="279">
        <f t="shared" ca="1" si="25"/>
        <v>0</v>
      </c>
      <c r="AW34" s="279">
        <f t="shared" ca="1" si="26"/>
        <v>0</v>
      </c>
      <c r="AX34" s="279">
        <f t="shared" ca="1" si="27"/>
        <v>0</v>
      </c>
      <c r="AY34" s="279">
        <f t="shared" ca="1" si="28"/>
        <v>0</v>
      </c>
      <c r="AZ34" s="279">
        <f t="shared" ca="1" si="29"/>
        <v>0</v>
      </c>
      <c r="BA34" s="279">
        <f t="shared" ca="1" si="30"/>
        <v>0</v>
      </c>
      <c r="BB34" s="279">
        <f t="shared" ca="1" si="31"/>
        <v>0</v>
      </c>
      <c r="BC34" s="279">
        <f t="shared" ca="1" si="32"/>
        <v>0</v>
      </c>
      <c r="BD34" s="279">
        <f t="shared" ca="1" si="33"/>
        <v>0</v>
      </c>
      <c r="BE34" s="279">
        <f t="shared" ca="1" si="34"/>
        <v>0</v>
      </c>
      <c r="BF34" s="279">
        <f t="shared" ca="1" si="35"/>
        <v>0</v>
      </c>
      <c r="BG34" s="279">
        <f t="shared" ca="1" si="36"/>
        <v>0</v>
      </c>
      <c r="BH34" s="279">
        <f t="shared" ca="1" si="75"/>
        <v>0</v>
      </c>
      <c r="BI34" s="279">
        <f t="shared" ca="1" si="76"/>
        <v>0</v>
      </c>
      <c r="BJ34" s="279">
        <f t="shared" ca="1" si="37"/>
        <v>0</v>
      </c>
      <c r="BK34" s="279">
        <f t="shared" ca="1" si="38"/>
        <v>0</v>
      </c>
      <c r="BL34" s="279">
        <f t="shared" ca="1" si="39"/>
        <v>0</v>
      </c>
      <c r="BM34" s="279">
        <f t="shared" ca="1" si="40"/>
        <v>0</v>
      </c>
      <c r="BN34" s="279">
        <f t="shared" ca="1" si="41"/>
        <v>0</v>
      </c>
      <c r="BO34" s="279">
        <f t="shared" ca="1" si="42"/>
        <v>0</v>
      </c>
      <c r="BP34" s="279">
        <f t="shared" ca="1" si="77"/>
        <v>0</v>
      </c>
      <c r="BQ34" s="279">
        <f t="shared" ca="1" si="78"/>
        <v>0</v>
      </c>
      <c r="BR34" s="279">
        <f t="shared" ca="1" si="43"/>
        <v>0</v>
      </c>
      <c r="BS34" s="279">
        <f t="shared" ca="1" si="44"/>
        <v>0</v>
      </c>
      <c r="BT34" s="279">
        <f t="shared" ca="1" si="79"/>
        <v>0</v>
      </c>
      <c r="BU34" s="279">
        <f t="shared" ca="1" si="80"/>
        <v>0</v>
      </c>
      <c r="BV34" s="279">
        <f t="shared" ca="1" si="81"/>
        <v>0</v>
      </c>
      <c r="BW34" s="279">
        <f t="shared" ca="1" si="82"/>
        <v>0</v>
      </c>
      <c r="BX34" s="279">
        <f t="shared" ca="1" si="45"/>
        <v>0</v>
      </c>
      <c r="BY34" s="279">
        <f t="shared" ca="1" si="46"/>
        <v>0</v>
      </c>
      <c r="BZ34" s="279">
        <f t="shared" ca="1" si="47"/>
        <v>0</v>
      </c>
      <c r="CA34" s="279">
        <f t="shared" ca="1" si="48"/>
        <v>0</v>
      </c>
      <c r="CB34" s="279">
        <f t="shared" ca="1" si="49"/>
        <v>0</v>
      </c>
      <c r="CC34" s="279">
        <f t="shared" ca="1" si="50"/>
        <v>0</v>
      </c>
      <c r="CD34" s="279">
        <f t="shared" ca="1" si="83"/>
        <v>0</v>
      </c>
      <c r="CE34" s="279">
        <f t="shared" ca="1" si="84"/>
        <v>0</v>
      </c>
      <c r="CF34" s="279">
        <f t="shared" ca="1" si="85"/>
        <v>0</v>
      </c>
      <c r="CG34" s="279">
        <f t="shared" ca="1" si="86"/>
        <v>0</v>
      </c>
      <c r="CH34" s="279">
        <f t="shared" ca="1" si="51"/>
        <v>0</v>
      </c>
      <c r="CI34" s="279">
        <f t="shared" ca="1" si="52"/>
        <v>0</v>
      </c>
      <c r="CJ34" s="279">
        <f t="shared" ca="1" si="87"/>
        <v>0</v>
      </c>
      <c r="CK34" s="279">
        <f t="shared" ca="1" si="88"/>
        <v>0</v>
      </c>
      <c r="CL34" s="279">
        <f t="shared" ca="1" si="53"/>
        <v>0</v>
      </c>
      <c r="CM34" s="279">
        <f t="shared" ca="1" si="54"/>
        <v>0</v>
      </c>
      <c r="CN34" s="279">
        <f t="shared" ca="1" si="55"/>
        <v>0</v>
      </c>
      <c r="CO34" s="279">
        <f t="shared" ca="1" si="56"/>
        <v>0</v>
      </c>
      <c r="CP34" s="279">
        <f t="shared" ca="1" si="89"/>
        <v>0</v>
      </c>
      <c r="CQ34" s="279">
        <f t="shared" ca="1" si="90"/>
        <v>0</v>
      </c>
      <c r="CR34" s="279">
        <f t="shared" ca="1" si="91"/>
        <v>0</v>
      </c>
      <c r="CS34" s="279">
        <f t="shared" ca="1" si="92"/>
        <v>0</v>
      </c>
      <c r="CT34" s="279">
        <f t="shared" ca="1" si="57"/>
        <v>0</v>
      </c>
      <c r="CU34" s="279">
        <f t="shared" ca="1" si="58"/>
        <v>0</v>
      </c>
      <c r="CV34" s="279">
        <f t="shared" ca="1" si="59"/>
        <v>0</v>
      </c>
      <c r="CW34" s="279">
        <f t="shared" ca="1" si="60"/>
        <v>0</v>
      </c>
      <c r="CX34" s="279">
        <f t="shared" ca="1" si="93"/>
        <v>0</v>
      </c>
      <c r="CY34" s="279">
        <f t="shared" ca="1" si="94"/>
        <v>0</v>
      </c>
      <c r="CZ34" s="279">
        <f t="shared" ca="1" si="95"/>
        <v>0</v>
      </c>
      <c r="DA34" s="279">
        <f t="shared" ca="1" si="96"/>
        <v>0</v>
      </c>
    </row>
    <row r="35" spans="1:105" s="276" customFormat="1" ht="15" customHeight="1">
      <c r="A35" s="63">
        <f t="array" aca="1" ref="A35" ca="1">IF(C35&lt;&gt;0,SUM(($C$11:C35&lt;&gt;0)*1),"")</f>
        <v>25</v>
      </c>
      <c r="B35" s="277" t="str">
        <f ca="1">IF(ROWS($1:25)&gt;COUNT(Dong6),"",OFFSET(TH!C$1,SMALL(Dong6,ROWS($1:25)),))</f>
        <v/>
      </c>
      <c r="C35" s="277" t="str">
        <f ca="1">IF(ROWS($1:25)&gt;COUNT(Dong6),"",OFFSET(TH!D$1,SMALL(Dong6,ROWS($1:25)),))</f>
        <v/>
      </c>
      <c r="D35" s="277" t="str">
        <f ca="1">IF(ROWS($1:25)&gt;COUNT(Dong6),"",OFFSET(TH!E$1,SMALL(Dong6,ROWS($1:25)),))</f>
        <v/>
      </c>
      <c r="E35" s="327" t="str">
        <f ca="1">IF(ROWS($1:25)&gt;COUNT(Dong6),"",OFFSET(TH!F$1,SMALL(Dong6,ROWS($1:25)),))</f>
        <v/>
      </c>
      <c r="F35" s="328" t="str">
        <f ca="1">IF(ROWS($1:25)&gt;COUNT(Dong6),"",OFFSET(TH!M$1,SMALL(Dong6,ROWS($1:25)),))</f>
        <v/>
      </c>
      <c r="G35" s="329" t="str">
        <f ca="1">IF(ROWS($1:25)&gt;COUNT(Dong6),"",OFFSET(TH!N$1,SMALL(Dong6,ROWS($1:25)),))</f>
        <v/>
      </c>
      <c r="H35" s="329" t="str">
        <f ca="1">IF(ROWS($1:25)&gt;COUNT(Dong6),"",OFFSET(TH!O$1,SMALL(Dong6,ROWS($1:25)),))</f>
        <v/>
      </c>
      <c r="I35" s="63">
        <f ca="1">A35</f>
        <v>25</v>
      </c>
      <c r="J35" s="279">
        <f t="shared" ca="1" si="61"/>
        <v>0</v>
      </c>
      <c r="K35" s="279">
        <f t="shared" ca="1" si="62"/>
        <v>0</v>
      </c>
      <c r="L35" s="279">
        <f t="shared" ca="1" si="1"/>
        <v>0</v>
      </c>
      <c r="M35" s="279">
        <f t="shared" ca="1" si="2"/>
        <v>0</v>
      </c>
      <c r="N35" s="279">
        <f t="shared" ca="1" si="3"/>
        <v>0</v>
      </c>
      <c r="O35" s="279">
        <f t="shared" ca="1" si="4"/>
        <v>0</v>
      </c>
      <c r="P35" s="279">
        <f t="shared" ca="1" si="5"/>
        <v>0</v>
      </c>
      <c r="Q35" s="279">
        <f t="shared" ca="1" si="6"/>
        <v>0</v>
      </c>
      <c r="R35" s="279">
        <f t="shared" ca="1" si="7"/>
        <v>0</v>
      </c>
      <c r="S35" s="279">
        <f t="shared" ca="1" si="8"/>
        <v>0</v>
      </c>
      <c r="T35" s="279">
        <f t="shared" ca="1" si="9"/>
        <v>0</v>
      </c>
      <c r="U35" s="279">
        <f t="shared" ca="1" si="10"/>
        <v>0</v>
      </c>
      <c r="V35" s="279">
        <f t="shared" ca="1" si="11"/>
        <v>0</v>
      </c>
      <c r="W35" s="279">
        <f t="shared" ca="1" si="12"/>
        <v>0</v>
      </c>
      <c r="X35" s="279">
        <f t="shared" ca="1" si="13"/>
        <v>0</v>
      </c>
      <c r="Y35" s="279">
        <f t="shared" ca="1" si="14"/>
        <v>0</v>
      </c>
      <c r="Z35" s="279">
        <f t="shared" ca="1" si="15"/>
        <v>0</v>
      </c>
      <c r="AA35" s="279">
        <f t="shared" ca="1" si="16"/>
        <v>0</v>
      </c>
      <c r="AB35" s="279">
        <f t="shared" ca="1" si="63"/>
        <v>0</v>
      </c>
      <c r="AC35" s="279">
        <f t="shared" ca="1" si="64"/>
        <v>0</v>
      </c>
      <c r="AD35" s="279">
        <f t="shared" ca="1" si="17"/>
        <v>0</v>
      </c>
      <c r="AE35" s="279">
        <f t="shared" ca="1" si="18"/>
        <v>0</v>
      </c>
      <c r="AF35" s="279">
        <f t="shared" ca="1" si="19"/>
        <v>0</v>
      </c>
      <c r="AG35" s="279">
        <f t="shared" ca="1" si="20"/>
        <v>0</v>
      </c>
      <c r="AH35" s="279">
        <f t="shared" ca="1" si="65"/>
        <v>0</v>
      </c>
      <c r="AI35" s="279">
        <f t="shared" ca="1" si="66"/>
        <v>0</v>
      </c>
      <c r="AJ35" s="279">
        <f t="shared" ca="1" si="67"/>
        <v>0</v>
      </c>
      <c r="AK35" s="279">
        <f t="shared" ca="1" si="68"/>
        <v>0</v>
      </c>
      <c r="AL35" s="279">
        <f t="shared" ca="1" si="69"/>
        <v>0</v>
      </c>
      <c r="AM35" s="279">
        <f t="shared" ca="1" si="70"/>
        <v>0</v>
      </c>
      <c r="AN35" s="279">
        <f t="shared" ca="1" si="71"/>
        <v>0</v>
      </c>
      <c r="AO35" s="279">
        <f t="shared" ca="1" si="72"/>
        <v>0</v>
      </c>
      <c r="AP35" s="279">
        <f t="shared" ca="1" si="21"/>
        <v>0</v>
      </c>
      <c r="AQ35" s="279">
        <f t="shared" ca="1" si="22"/>
        <v>0</v>
      </c>
      <c r="AR35" s="279">
        <f t="shared" ca="1" si="23"/>
        <v>0</v>
      </c>
      <c r="AS35" s="279">
        <f t="shared" ca="1" si="24"/>
        <v>0</v>
      </c>
      <c r="AT35" s="279">
        <f t="shared" ca="1" si="73"/>
        <v>0</v>
      </c>
      <c r="AU35" s="279">
        <f t="shared" ca="1" si="74"/>
        <v>0</v>
      </c>
      <c r="AV35" s="279">
        <f t="shared" ca="1" si="25"/>
        <v>0</v>
      </c>
      <c r="AW35" s="279">
        <f t="shared" ca="1" si="26"/>
        <v>0</v>
      </c>
      <c r="AX35" s="279">
        <f t="shared" ca="1" si="27"/>
        <v>0</v>
      </c>
      <c r="AY35" s="279">
        <f t="shared" ca="1" si="28"/>
        <v>0</v>
      </c>
      <c r="AZ35" s="279">
        <f t="shared" ca="1" si="29"/>
        <v>0</v>
      </c>
      <c r="BA35" s="279">
        <f t="shared" ca="1" si="30"/>
        <v>0</v>
      </c>
      <c r="BB35" s="279">
        <f t="shared" ca="1" si="31"/>
        <v>0</v>
      </c>
      <c r="BC35" s="279">
        <f t="shared" ca="1" si="32"/>
        <v>0</v>
      </c>
      <c r="BD35" s="279">
        <f t="shared" ca="1" si="33"/>
        <v>0</v>
      </c>
      <c r="BE35" s="279">
        <f t="shared" ca="1" si="34"/>
        <v>0</v>
      </c>
      <c r="BF35" s="279">
        <f t="shared" ca="1" si="35"/>
        <v>0</v>
      </c>
      <c r="BG35" s="279">
        <f t="shared" ca="1" si="36"/>
        <v>0</v>
      </c>
      <c r="BH35" s="279">
        <f t="shared" ca="1" si="75"/>
        <v>0</v>
      </c>
      <c r="BI35" s="279">
        <f t="shared" ca="1" si="76"/>
        <v>0</v>
      </c>
      <c r="BJ35" s="279">
        <f t="shared" ca="1" si="37"/>
        <v>0</v>
      </c>
      <c r="BK35" s="279">
        <f t="shared" ca="1" si="38"/>
        <v>0</v>
      </c>
      <c r="BL35" s="279">
        <f t="shared" ca="1" si="39"/>
        <v>0</v>
      </c>
      <c r="BM35" s="279">
        <f t="shared" ca="1" si="40"/>
        <v>0</v>
      </c>
      <c r="BN35" s="279">
        <f t="shared" ca="1" si="41"/>
        <v>0</v>
      </c>
      <c r="BO35" s="279">
        <f t="shared" ca="1" si="42"/>
        <v>0</v>
      </c>
      <c r="BP35" s="279">
        <f t="shared" ca="1" si="77"/>
        <v>0</v>
      </c>
      <c r="BQ35" s="279">
        <f t="shared" ca="1" si="78"/>
        <v>0</v>
      </c>
      <c r="BR35" s="279">
        <f t="shared" ca="1" si="43"/>
        <v>0</v>
      </c>
      <c r="BS35" s="279">
        <f t="shared" ca="1" si="44"/>
        <v>0</v>
      </c>
      <c r="BT35" s="279">
        <f t="shared" ca="1" si="79"/>
        <v>0</v>
      </c>
      <c r="BU35" s="279">
        <f t="shared" ca="1" si="80"/>
        <v>0</v>
      </c>
      <c r="BV35" s="279">
        <f t="shared" ca="1" si="81"/>
        <v>0</v>
      </c>
      <c r="BW35" s="279">
        <f t="shared" ca="1" si="82"/>
        <v>0</v>
      </c>
      <c r="BX35" s="279">
        <f t="shared" ca="1" si="45"/>
        <v>0</v>
      </c>
      <c r="BY35" s="279">
        <f t="shared" ca="1" si="46"/>
        <v>0</v>
      </c>
      <c r="BZ35" s="279">
        <f t="shared" ca="1" si="47"/>
        <v>0</v>
      </c>
      <c r="CA35" s="279">
        <f t="shared" ca="1" si="48"/>
        <v>0</v>
      </c>
      <c r="CB35" s="279">
        <f t="shared" ca="1" si="49"/>
        <v>0</v>
      </c>
      <c r="CC35" s="279">
        <f t="shared" ca="1" si="50"/>
        <v>0</v>
      </c>
      <c r="CD35" s="279">
        <f t="shared" ca="1" si="83"/>
        <v>0</v>
      </c>
      <c r="CE35" s="279">
        <f t="shared" ca="1" si="84"/>
        <v>0</v>
      </c>
      <c r="CF35" s="279">
        <f t="shared" ca="1" si="85"/>
        <v>0</v>
      </c>
      <c r="CG35" s="279">
        <f t="shared" ca="1" si="86"/>
        <v>0</v>
      </c>
      <c r="CH35" s="279">
        <f t="shared" ca="1" si="51"/>
        <v>0</v>
      </c>
      <c r="CI35" s="279">
        <f t="shared" ca="1" si="52"/>
        <v>0</v>
      </c>
      <c r="CJ35" s="279">
        <f t="shared" ca="1" si="87"/>
        <v>0</v>
      </c>
      <c r="CK35" s="279">
        <f t="shared" ca="1" si="88"/>
        <v>0</v>
      </c>
      <c r="CL35" s="279">
        <f t="shared" ca="1" si="53"/>
        <v>0</v>
      </c>
      <c r="CM35" s="279">
        <f t="shared" ca="1" si="54"/>
        <v>0</v>
      </c>
      <c r="CN35" s="279">
        <f t="shared" ca="1" si="55"/>
        <v>0</v>
      </c>
      <c r="CO35" s="279">
        <f t="shared" ca="1" si="56"/>
        <v>0</v>
      </c>
      <c r="CP35" s="279">
        <f t="shared" ca="1" si="89"/>
        <v>0</v>
      </c>
      <c r="CQ35" s="279">
        <f t="shared" ca="1" si="90"/>
        <v>0</v>
      </c>
      <c r="CR35" s="279">
        <f t="shared" ca="1" si="91"/>
        <v>0</v>
      </c>
      <c r="CS35" s="279">
        <f t="shared" ca="1" si="92"/>
        <v>0</v>
      </c>
      <c r="CT35" s="279">
        <f t="shared" ca="1" si="57"/>
        <v>0</v>
      </c>
      <c r="CU35" s="279">
        <f t="shared" ca="1" si="58"/>
        <v>0</v>
      </c>
      <c r="CV35" s="279">
        <f t="shared" ca="1" si="59"/>
        <v>0</v>
      </c>
      <c r="CW35" s="279">
        <f t="shared" ca="1" si="60"/>
        <v>0</v>
      </c>
      <c r="CX35" s="279">
        <f t="shared" ca="1" si="93"/>
        <v>0</v>
      </c>
      <c r="CY35" s="279">
        <f t="shared" ca="1" si="94"/>
        <v>0</v>
      </c>
      <c r="CZ35" s="279">
        <f t="shared" ca="1" si="95"/>
        <v>0</v>
      </c>
      <c r="DA35" s="279">
        <f t="shared" ca="1" si="96"/>
        <v>0</v>
      </c>
    </row>
    <row r="36" spans="1:105" s="276" customFormat="1" ht="15" customHeight="1">
      <c r="A36" s="63">
        <f t="array" aca="1" ref="A36" ca="1">IF(C36&lt;&gt;0,SUM(($C$11:C36&lt;&gt;0)*1),"")</f>
        <v>26</v>
      </c>
      <c r="B36" s="277" t="str">
        <f ca="1">IF(ROWS($1:26)&gt;COUNT(Dong6),"",OFFSET(TH!C$1,SMALL(Dong6,ROWS($1:26)),))</f>
        <v/>
      </c>
      <c r="C36" s="277" t="str">
        <f ca="1">IF(ROWS($1:26)&gt;COUNT(Dong6),"",OFFSET(TH!D$1,SMALL(Dong6,ROWS($1:26)),))</f>
        <v/>
      </c>
      <c r="D36" s="277" t="str">
        <f ca="1">IF(ROWS($1:26)&gt;COUNT(Dong6),"",OFFSET(TH!E$1,SMALL(Dong6,ROWS($1:26)),))</f>
        <v/>
      </c>
      <c r="E36" s="327" t="str">
        <f ca="1">IF(ROWS($1:26)&gt;COUNT(Dong6),"",OFFSET(TH!F$1,SMALL(Dong6,ROWS($1:26)),))</f>
        <v/>
      </c>
      <c r="F36" s="328" t="str">
        <f ca="1">IF(ROWS($1:26)&gt;COUNT(Dong6),"",OFFSET(TH!M$1,SMALL(Dong6,ROWS($1:26)),))</f>
        <v/>
      </c>
      <c r="G36" s="329" t="str">
        <f ca="1">IF(ROWS($1:26)&gt;COUNT(Dong6),"",OFFSET(TH!N$1,SMALL(Dong6,ROWS($1:26)),))</f>
        <v/>
      </c>
      <c r="H36" s="329" t="str">
        <f ca="1">IF(ROWS($1:26)&gt;COUNT(Dong6),"",OFFSET(TH!O$1,SMALL(Dong6,ROWS($1:26)),))</f>
        <v/>
      </c>
      <c r="I36" s="63">
        <f ca="1">A36</f>
        <v>26</v>
      </c>
      <c r="J36" s="279">
        <f t="shared" ca="1" si="61"/>
        <v>0</v>
      </c>
      <c r="K36" s="279">
        <f t="shared" ca="1" si="62"/>
        <v>0</v>
      </c>
      <c r="L36" s="279">
        <f t="shared" ca="1" si="1"/>
        <v>0</v>
      </c>
      <c r="M36" s="279">
        <f t="shared" ca="1" si="2"/>
        <v>0</v>
      </c>
      <c r="N36" s="279">
        <f t="shared" ca="1" si="3"/>
        <v>0</v>
      </c>
      <c r="O36" s="279">
        <f t="shared" ca="1" si="4"/>
        <v>0</v>
      </c>
      <c r="P36" s="279">
        <f t="shared" ca="1" si="5"/>
        <v>0</v>
      </c>
      <c r="Q36" s="279">
        <f t="shared" ca="1" si="6"/>
        <v>0</v>
      </c>
      <c r="R36" s="279">
        <f t="shared" ca="1" si="7"/>
        <v>0</v>
      </c>
      <c r="S36" s="279">
        <f t="shared" ca="1" si="8"/>
        <v>0</v>
      </c>
      <c r="T36" s="279">
        <f t="shared" ca="1" si="9"/>
        <v>0</v>
      </c>
      <c r="U36" s="279">
        <f t="shared" ca="1" si="10"/>
        <v>0</v>
      </c>
      <c r="V36" s="279">
        <f t="shared" ca="1" si="11"/>
        <v>0</v>
      </c>
      <c r="W36" s="279">
        <f t="shared" ca="1" si="12"/>
        <v>0</v>
      </c>
      <c r="X36" s="279">
        <f t="shared" ca="1" si="13"/>
        <v>0</v>
      </c>
      <c r="Y36" s="279">
        <f t="shared" ca="1" si="14"/>
        <v>0</v>
      </c>
      <c r="Z36" s="279">
        <f t="shared" ca="1" si="15"/>
        <v>0</v>
      </c>
      <c r="AA36" s="279">
        <f t="shared" ca="1" si="16"/>
        <v>0</v>
      </c>
      <c r="AB36" s="279">
        <f t="shared" ca="1" si="63"/>
        <v>0</v>
      </c>
      <c r="AC36" s="279">
        <f t="shared" ca="1" si="64"/>
        <v>0</v>
      </c>
      <c r="AD36" s="279">
        <f t="shared" ca="1" si="17"/>
        <v>0</v>
      </c>
      <c r="AE36" s="279">
        <f t="shared" ca="1" si="18"/>
        <v>0</v>
      </c>
      <c r="AF36" s="279">
        <f t="shared" ca="1" si="19"/>
        <v>0</v>
      </c>
      <c r="AG36" s="279">
        <f t="shared" ca="1" si="20"/>
        <v>0</v>
      </c>
      <c r="AH36" s="279">
        <f t="shared" ca="1" si="65"/>
        <v>0</v>
      </c>
      <c r="AI36" s="279">
        <f t="shared" ca="1" si="66"/>
        <v>0</v>
      </c>
      <c r="AJ36" s="279">
        <f t="shared" ca="1" si="67"/>
        <v>0</v>
      </c>
      <c r="AK36" s="279">
        <f t="shared" ca="1" si="68"/>
        <v>0</v>
      </c>
      <c r="AL36" s="279">
        <f t="shared" ca="1" si="69"/>
        <v>0</v>
      </c>
      <c r="AM36" s="279">
        <f t="shared" ca="1" si="70"/>
        <v>0</v>
      </c>
      <c r="AN36" s="279">
        <f t="shared" ca="1" si="71"/>
        <v>0</v>
      </c>
      <c r="AO36" s="279">
        <f t="shared" ca="1" si="72"/>
        <v>0</v>
      </c>
      <c r="AP36" s="279">
        <f t="shared" ca="1" si="21"/>
        <v>0</v>
      </c>
      <c r="AQ36" s="279">
        <f t="shared" ca="1" si="22"/>
        <v>0</v>
      </c>
      <c r="AR36" s="279">
        <f t="shared" ca="1" si="23"/>
        <v>0</v>
      </c>
      <c r="AS36" s="279">
        <f t="shared" ca="1" si="24"/>
        <v>0</v>
      </c>
      <c r="AT36" s="279">
        <f t="shared" ca="1" si="73"/>
        <v>0</v>
      </c>
      <c r="AU36" s="279">
        <f t="shared" ca="1" si="74"/>
        <v>0</v>
      </c>
      <c r="AV36" s="279">
        <f t="shared" ca="1" si="25"/>
        <v>0</v>
      </c>
      <c r="AW36" s="279">
        <f t="shared" ca="1" si="26"/>
        <v>0</v>
      </c>
      <c r="AX36" s="279">
        <f t="shared" ca="1" si="27"/>
        <v>0</v>
      </c>
      <c r="AY36" s="279">
        <f t="shared" ca="1" si="28"/>
        <v>0</v>
      </c>
      <c r="AZ36" s="279">
        <f t="shared" ca="1" si="29"/>
        <v>0</v>
      </c>
      <c r="BA36" s="279">
        <f t="shared" ca="1" si="30"/>
        <v>0</v>
      </c>
      <c r="BB36" s="279">
        <f t="shared" ca="1" si="31"/>
        <v>0</v>
      </c>
      <c r="BC36" s="279">
        <f t="shared" ca="1" si="32"/>
        <v>0</v>
      </c>
      <c r="BD36" s="279">
        <f t="shared" ca="1" si="33"/>
        <v>0</v>
      </c>
      <c r="BE36" s="279">
        <f t="shared" ca="1" si="34"/>
        <v>0</v>
      </c>
      <c r="BF36" s="279">
        <f t="shared" ca="1" si="35"/>
        <v>0</v>
      </c>
      <c r="BG36" s="279">
        <f t="shared" ca="1" si="36"/>
        <v>0</v>
      </c>
      <c r="BH36" s="279">
        <f t="shared" ca="1" si="75"/>
        <v>0</v>
      </c>
      <c r="BI36" s="279">
        <f t="shared" ca="1" si="76"/>
        <v>0</v>
      </c>
      <c r="BJ36" s="279">
        <f t="shared" ca="1" si="37"/>
        <v>0</v>
      </c>
      <c r="BK36" s="279">
        <f t="shared" ca="1" si="38"/>
        <v>0</v>
      </c>
      <c r="BL36" s="279">
        <f t="shared" ca="1" si="39"/>
        <v>0</v>
      </c>
      <c r="BM36" s="279">
        <f t="shared" ca="1" si="40"/>
        <v>0</v>
      </c>
      <c r="BN36" s="279">
        <f t="shared" ca="1" si="41"/>
        <v>0</v>
      </c>
      <c r="BO36" s="279">
        <f t="shared" ca="1" si="42"/>
        <v>0</v>
      </c>
      <c r="BP36" s="279">
        <f t="shared" ca="1" si="77"/>
        <v>0</v>
      </c>
      <c r="BQ36" s="279">
        <f t="shared" ca="1" si="78"/>
        <v>0</v>
      </c>
      <c r="BR36" s="279">
        <f t="shared" ca="1" si="43"/>
        <v>0</v>
      </c>
      <c r="BS36" s="279">
        <f t="shared" ca="1" si="44"/>
        <v>0</v>
      </c>
      <c r="BT36" s="279">
        <f t="shared" ca="1" si="79"/>
        <v>0</v>
      </c>
      <c r="BU36" s="279">
        <f t="shared" ca="1" si="80"/>
        <v>0</v>
      </c>
      <c r="BV36" s="279">
        <f t="shared" ca="1" si="81"/>
        <v>0</v>
      </c>
      <c r="BW36" s="279">
        <f t="shared" ca="1" si="82"/>
        <v>0</v>
      </c>
      <c r="BX36" s="279">
        <f t="shared" ca="1" si="45"/>
        <v>0</v>
      </c>
      <c r="BY36" s="279">
        <f t="shared" ca="1" si="46"/>
        <v>0</v>
      </c>
      <c r="BZ36" s="279">
        <f t="shared" ca="1" si="47"/>
        <v>0</v>
      </c>
      <c r="CA36" s="279">
        <f t="shared" ca="1" si="48"/>
        <v>0</v>
      </c>
      <c r="CB36" s="279">
        <f t="shared" ca="1" si="49"/>
        <v>0</v>
      </c>
      <c r="CC36" s="279">
        <f t="shared" ca="1" si="50"/>
        <v>0</v>
      </c>
      <c r="CD36" s="279">
        <f t="shared" ca="1" si="83"/>
        <v>0</v>
      </c>
      <c r="CE36" s="279">
        <f t="shared" ca="1" si="84"/>
        <v>0</v>
      </c>
      <c r="CF36" s="279">
        <f t="shared" ca="1" si="85"/>
        <v>0</v>
      </c>
      <c r="CG36" s="279">
        <f t="shared" ca="1" si="86"/>
        <v>0</v>
      </c>
      <c r="CH36" s="279">
        <f t="shared" ca="1" si="51"/>
        <v>0</v>
      </c>
      <c r="CI36" s="279">
        <f t="shared" ca="1" si="52"/>
        <v>0</v>
      </c>
      <c r="CJ36" s="279">
        <f t="shared" ca="1" si="87"/>
        <v>0</v>
      </c>
      <c r="CK36" s="279">
        <f t="shared" ca="1" si="88"/>
        <v>0</v>
      </c>
      <c r="CL36" s="279">
        <f t="shared" ca="1" si="53"/>
        <v>0</v>
      </c>
      <c r="CM36" s="279">
        <f t="shared" ca="1" si="54"/>
        <v>0</v>
      </c>
      <c r="CN36" s="279">
        <f t="shared" ca="1" si="55"/>
        <v>0</v>
      </c>
      <c r="CO36" s="279">
        <f t="shared" ca="1" si="56"/>
        <v>0</v>
      </c>
      <c r="CP36" s="279">
        <f t="shared" ca="1" si="89"/>
        <v>0</v>
      </c>
      <c r="CQ36" s="279">
        <f t="shared" ca="1" si="90"/>
        <v>0</v>
      </c>
      <c r="CR36" s="279">
        <f t="shared" ca="1" si="91"/>
        <v>0</v>
      </c>
      <c r="CS36" s="279">
        <f t="shared" ca="1" si="92"/>
        <v>0</v>
      </c>
      <c r="CT36" s="279">
        <f t="shared" ca="1" si="57"/>
        <v>0</v>
      </c>
      <c r="CU36" s="279">
        <f t="shared" ca="1" si="58"/>
        <v>0</v>
      </c>
      <c r="CV36" s="279">
        <f t="shared" ca="1" si="59"/>
        <v>0</v>
      </c>
      <c r="CW36" s="279">
        <f t="shared" ca="1" si="60"/>
        <v>0</v>
      </c>
      <c r="CX36" s="279">
        <f t="shared" ca="1" si="93"/>
        <v>0</v>
      </c>
      <c r="CY36" s="279">
        <f t="shared" ca="1" si="94"/>
        <v>0</v>
      </c>
      <c r="CZ36" s="279">
        <f t="shared" ca="1" si="95"/>
        <v>0</v>
      </c>
      <c r="DA36" s="279">
        <f t="shared" ca="1" si="96"/>
        <v>0</v>
      </c>
    </row>
    <row r="37" spans="1:105" s="276" customFormat="1" ht="15" customHeight="1">
      <c r="A37" s="63">
        <f t="array" aca="1" ref="A37" ca="1">IF(C37&lt;&gt;0,SUM(($C$11:C37&lt;&gt;0)*1),"")</f>
        <v>27</v>
      </c>
      <c r="B37" s="277" t="str">
        <f ca="1">IF(ROWS($1:27)&gt;COUNT(Dong6),"",OFFSET(TH!C$1,SMALL(Dong6,ROWS($1:27)),))</f>
        <v/>
      </c>
      <c r="C37" s="277" t="str">
        <f ca="1">IF(ROWS($1:27)&gt;COUNT(Dong6),"",OFFSET(TH!D$1,SMALL(Dong6,ROWS($1:27)),))</f>
        <v/>
      </c>
      <c r="D37" s="277" t="str">
        <f ca="1">IF(ROWS($1:27)&gt;COUNT(Dong6),"",OFFSET(TH!E$1,SMALL(Dong6,ROWS($1:27)),))</f>
        <v/>
      </c>
      <c r="E37" s="327" t="str">
        <f ca="1">IF(ROWS($1:27)&gt;COUNT(Dong6),"",OFFSET(TH!F$1,SMALL(Dong6,ROWS($1:27)),))</f>
        <v/>
      </c>
      <c r="F37" s="328" t="str">
        <f ca="1">IF(ROWS($1:27)&gt;COUNT(Dong6),"",OFFSET(TH!M$1,SMALL(Dong6,ROWS($1:27)),))</f>
        <v/>
      </c>
      <c r="G37" s="329" t="str">
        <f ca="1">IF(ROWS($1:27)&gt;COUNT(Dong6),"",OFFSET(TH!N$1,SMALL(Dong6,ROWS($1:27)),))</f>
        <v/>
      </c>
      <c r="H37" s="329" t="str">
        <f ca="1">IF(ROWS($1:27)&gt;COUNT(Dong6),"",OFFSET(TH!O$1,SMALL(Dong6,ROWS($1:27)),))</f>
        <v/>
      </c>
      <c r="I37" s="63">
        <f ca="1">A37</f>
        <v>27</v>
      </c>
      <c r="J37" s="279">
        <f t="shared" ca="1" si="61"/>
        <v>0</v>
      </c>
      <c r="K37" s="279">
        <f t="shared" ca="1" si="62"/>
        <v>0</v>
      </c>
      <c r="L37" s="279">
        <f t="shared" ca="1" si="1"/>
        <v>0</v>
      </c>
      <c r="M37" s="279">
        <f t="shared" ca="1" si="2"/>
        <v>0</v>
      </c>
      <c r="N37" s="279">
        <f t="shared" ca="1" si="3"/>
        <v>0</v>
      </c>
      <c r="O37" s="279">
        <f t="shared" ca="1" si="4"/>
        <v>0</v>
      </c>
      <c r="P37" s="279">
        <f t="shared" ca="1" si="5"/>
        <v>0</v>
      </c>
      <c r="Q37" s="279">
        <f t="shared" ca="1" si="6"/>
        <v>0</v>
      </c>
      <c r="R37" s="279">
        <f t="shared" ca="1" si="7"/>
        <v>0</v>
      </c>
      <c r="S37" s="279">
        <f t="shared" ca="1" si="8"/>
        <v>0</v>
      </c>
      <c r="T37" s="279">
        <f t="shared" ca="1" si="9"/>
        <v>0</v>
      </c>
      <c r="U37" s="279">
        <f t="shared" ca="1" si="10"/>
        <v>0</v>
      </c>
      <c r="V37" s="279">
        <f t="shared" ca="1" si="11"/>
        <v>0</v>
      </c>
      <c r="W37" s="279">
        <f t="shared" ca="1" si="12"/>
        <v>0</v>
      </c>
      <c r="X37" s="279">
        <f t="shared" ca="1" si="13"/>
        <v>0</v>
      </c>
      <c r="Y37" s="279">
        <f t="shared" ca="1" si="14"/>
        <v>0</v>
      </c>
      <c r="Z37" s="279">
        <f t="shared" ca="1" si="15"/>
        <v>0</v>
      </c>
      <c r="AA37" s="279">
        <f t="shared" ca="1" si="16"/>
        <v>0</v>
      </c>
      <c r="AB37" s="279">
        <f t="shared" ca="1" si="63"/>
        <v>0</v>
      </c>
      <c r="AC37" s="279">
        <f t="shared" ca="1" si="64"/>
        <v>0</v>
      </c>
      <c r="AD37" s="279">
        <f t="shared" ca="1" si="17"/>
        <v>0</v>
      </c>
      <c r="AE37" s="279">
        <f t="shared" ca="1" si="18"/>
        <v>0</v>
      </c>
      <c r="AF37" s="279">
        <f t="shared" ca="1" si="19"/>
        <v>0</v>
      </c>
      <c r="AG37" s="279">
        <f t="shared" ca="1" si="20"/>
        <v>0</v>
      </c>
      <c r="AH37" s="279">
        <f t="shared" ca="1" si="65"/>
        <v>0</v>
      </c>
      <c r="AI37" s="279">
        <f t="shared" ca="1" si="66"/>
        <v>0</v>
      </c>
      <c r="AJ37" s="279">
        <f t="shared" ca="1" si="67"/>
        <v>0</v>
      </c>
      <c r="AK37" s="279">
        <f t="shared" ca="1" si="68"/>
        <v>0</v>
      </c>
      <c r="AL37" s="279">
        <f t="shared" ca="1" si="69"/>
        <v>0</v>
      </c>
      <c r="AM37" s="279">
        <f t="shared" ca="1" si="70"/>
        <v>0</v>
      </c>
      <c r="AN37" s="279">
        <f t="shared" ca="1" si="71"/>
        <v>0</v>
      </c>
      <c r="AO37" s="279">
        <f t="shared" ca="1" si="72"/>
        <v>0</v>
      </c>
      <c r="AP37" s="279">
        <f t="shared" ca="1" si="21"/>
        <v>0</v>
      </c>
      <c r="AQ37" s="279">
        <f t="shared" ca="1" si="22"/>
        <v>0</v>
      </c>
      <c r="AR37" s="279">
        <f t="shared" ca="1" si="23"/>
        <v>0</v>
      </c>
      <c r="AS37" s="279">
        <f t="shared" ca="1" si="24"/>
        <v>0</v>
      </c>
      <c r="AT37" s="279">
        <f t="shared" ca="1" si="73"/>
        <v>0</v>
      </c>
      <c r="AU37" s="279">
        <f t="shared" ca="1" si="74"/>
        <v>0</v>
      </c>
      <c r="AV37" s="279">
        <f t="shared" ca="1" si="25"/>
        <v>0</v>
      </c>
      <c r="AW37" s="279">
        <f t="shared" ca="1" si="26"/>
        <v>0</v>
      </c>
      <c r="AX37" s="279">
        <f t="shared" ca="1" si="27"/>
        <v>0</v>
      </c>
      <c r="AY37" s="279">
        <f t="shared" ca="1" si="28"/>
        <v>0</v>
      </c>
      <c r="AZ37" s="279">
        <f t="shared" ca="1" si="29"/>
        <v>0</v>
      </c>
      <c r="BA37" s="279">
        <f t="shared" ca="1" si="30"/>
        <v>0</v>
      </c>
      <c r="BB37" s="279">
        <f t="shared" ca="1" si="31"/>
        <v>0</v>
      </c>
      <c r="BC37" s="279">
        <f t="shared" ca="1" si="32"/>
        <v>0</v>
      </c>
      <c r="BD37" s="279">
        <f t="shared" ca="1" si="33"/>
        <v>0</v>
      </c>
      <c r="BE37" s="279">
        <f t="shared" ca="1" si="34"/>
        <v>0</v>
      </c>
      <c r="BF37" s="279">
        <f t="shared" ca="1" si="35"/>
        <v>0</v>
      </c>
      <c r="BG37" s="279">
        <f t="shared" ca="1" si="36"/>
        <v>0</v>
      </c>
      <c r="BH37" s="279">
        <f t="shared" ca="1" si="75"/>
        <v>0</v>
      </c>
      <c r="BI37" s="279">
        <f t="shared" ca="1" si="76"/>
        <v>0</v>
      </c>
      <c r="BJ37" s="279">
        <f t="shared" ca="1" si="37"/>
        <v>0</v>
      </c>
      <c r="BK37" s="279">
        <f t="shared" ca="1" si="38"/>
        <v>0</v>
      </c>
      <c r="BL37" s="279">
        <f t="shared" ca="1" si="39"/>
        <v>0</v>
      </c>
      <c r="BM37" s="279">
        <f t="shared" ca="1" si="40"/>
        <v>0</v>
      </c>
      <c r="BN37" s="279">
        <f t="shared" ca="1" si="41"/>
        <v>0</v>
      </c>
      <c r="BO37" s="279">
        <f t="shared" ca="1" si="42"/>
        <v>0</v>
      </c>
      <c r="BP37" s="279">
        <f t="shared" ca="1" si="77"/>
        <v>0</v>
      </c>
      <c r="BQ37" s="279">
        <f t="shared" ca="1" si="78"/>
        <v>0</v>
      </c>
      <c r="BR37" s="279">
        <f t="shared" ca="1" si="43"/>
        <v>0</v>
      </c>
      <c r="BS37" s="279">
        <f t="shared" ca="1" si="44"/>
        <v>0</v>
      </c>
      <c r="BT37" s="279">
        <f t="shared" ca="1" si="79"/>
        <v>0</v>
      </c>
      <c r="BU37" s="279">
        <f t="shared" ca="1" si="80"/>
        <v>0</v>
      </c>
      <c r="BV37" s="279">
        <f t="shared" ca="1" si="81"/>
        <v>0</v>
      </c>
      <c r="BW37" s="279">
        <f t="shared" ca="1" si="82"/>
        <v>0</v>
      </c>
      <c r="BX37" s="279">
        <f t="shared" ca="1" si="45"/>
        <v>0</v>
      </c>
      <c r="BY37" s="279">
        <f t="shared" ca="1" si="46"/>
        <v>0</v>
      </c>
      <c r="BZ37" s="279">
        <f t="shared" ca="1" si="47"/>
        <v>0</v>
      </c>
      <c r="CA37" s="279">
        <f t="shared" ca="1" si="48"/>
        <v>0</v>
      </c>
      <c r="CB37" s="279">
        <f t="shared" ca="1" si="49"/>
        <v>0</v>
      </c>
      <c r="CC37" s="279">
        <f t="shared" ca="1" si="50"/>
        <v>0</v>
      </c>
      <c r="CD37" s="279">
        <f t="shared" ca="1" si="83"/>
        <v>0</v>
      </c>
      <c r="CE37" s="279">
        <f t="shared" ca="1" si="84"/>
        <v>0</v>
      </c>
      <c r="CF37" s="279">
        <f t="shared" ca="1" si="85"/>
        <v>0</v>
      </c>
      <c r="CG37" s="279">
        <f t="shared" ca="1" si="86"/>
        <v>0</v>
      </c>
      <c r="CH37" s="279">
        <f t="shared" ca="1" si="51"/>
        <v>0</v>
      </c>
      <c r="CI37" s="279">
        <f t="shared" ca="1" si="52"/>
        <v>0</v>
      </c>
      <c r="CJ37" s="279">
        <f t="shared" ca="1" si="87"/>
        <v>0</v>
      </c>
      <c r="CK37" s="279">
        <f t="shared" ca="1" si="88"/>
        <v>0</v>
      </c>
      <c r="CL37" s="279">
        <f t="shared" ca="1" si="53"/>
        <v>0</v>
      </c>
      <c r="CM37" s="279">
        <f t="shared" ca="1" si="54"/>
        <v>0</v>
      </c>
      <c r="CN37" s="279">
        <f t="shared" ca="1" si="55"/>
        <v>0</v>
      </c>
      <c r="CO37" s="279">
        <f t="shared" ca="1" si="56"/>
        <v>0</v>
      </c>
      <c r="CP37" s="279">
        <f t="shared" ca="1" si="89"/>
        <v>0</v>
      </c>
      <c r="CQ37" s="279">
        <f t="shared" ca="1" si="90"/>
        <v>0</v>
      </c>
      <c r="CR37" s="279">
        <f t="shared" ca="1" si="91"/>
        <v>0</v>
      </c>
      <c r="CS37" s="279">
        <f t="shared" ca="1" si="92"/>
        <v>0</v>
      </c>
      <c r="CT37" s="279">
        <f t="shared" ca="1" si="57"/>
        <v>0</v>
      </c>
      <c r="CU37" s="279">
        <f t="shared" ca="1" si="58"/>
        <v>0</v>
      </c>
      <c r="CV37" s="279">
        <f t="shared" ca="1" si="59"/>
        <v>0</v>
      </c>
      <c r="CW37" s="279">
        <f t="shared" ca="1" si="60"/>
        <v>0</v>
      </c>
      <c r="CX37" s="279">
        <f t="shared" ca="1" si="93"/>
        <v>0</v>
      </c>
      <c r="CY37" s="279">
        <f t="shared" ca="1" si="94"/>
        <v>0</v>
      </c>
      <c r="CZ37" s="279">
        <f t="shared" ca="1" si="95"/>
        <v>0</v>
      </c>
      <c r="DA37" s="279">
        <f t="shared" ca="1" si="96"/>
        <v>0</v>
      </c>
    </row>
    <row r="38" spans="1:105" s="276" customFormat="1" ht="15" customHeight="1">
      <c r="A38" s="63">
        <f t="array" aca="1" ref="A38" ca="1">IF(C38&lt;&gt;0,SUM(($C$11:C38&lt;&gt;0)*1),"")</f>
        <v>28</v>
      </c>
      <c r="B38" s="277" t="str">
        <f ca="1">IF(ROWS($1:28)&gt;COUNT(Dong6),"",OFFSET(TH!C$1,SMALL(Dong6,ROWS($1:28)),))</f>
        <v/>
      </c>
      <c r="C38" s="277" t="str">
        <f ca="1">IF(ROWS($1:28)&gt;COUNT(Dong6),"",OFFSET(TH!D$1,SMALL(Dong6,ROWS($1:28)),))</f>
        <v/>
      </c>
      <c r="D38" s="277" t="str">
        <f ca="1">IF(ROWS($1:28)&gt;COUNT(Dong6),"",OFFSET(TH!E$1,SMALL(Dong6,ROWS($1:28)),))</f>
        <v/>
      </c>
      <c r="E38" s="327" t="str">
        <f ca="1">IF(ROWS($1:28)&gt;COUNT(Dong6),"",OFFSET(TH!F$1,SMALL(Dong6,ROWS($1:28)),))</f>
        <v/>
      </c>
      <c r="F38" s="328" t="str">
        <f ca="1">IF(ROWS($1:28)&gt;COUNT(Dong6),"",OFFSET(TH!M$1,SMALL(Dong6,ROWS($1:28)),))</f>
        <v/>
      </c>
      <c r="G38" s="329" t="str">
        <f ca="1">IF(ROWS($1:28)&gt;COUNT(Dong6),"",OFFSET(TH!N$1,SMALL(Dong6,ROWS($1:28)),))</f>
        <v/>
      </c>
      <c r="H38" s="329" t="str">
        <f ca="1">IF(ROWS($1:28)&gt;COUNT(Dong6),"",OFFSET(TH!O$1,SMALL(Dong6,ROWS($1:28)),))</f>
        <v/>
      </c>
      <c r="I38" s="63">
        <f ca="1">A38</f>
        <v>28</v>
      </c>
      <c r="J38" s="279">
        <f t="shared" ca="1" si="61"/>
        <v>0</v>
      </c>
      <c r="K38" s="279">
        <f t="shared" ca="1" si="62"/>
        <v>0</v>
      </c>
      <c r="L38" s="279">
        <f t="shared" ca="1" si="1"/>
        <v>0</v>
      </c>
      <c r="M38" s="279">
        <f t="shared" ca="1" si="2"/>
        <v>0</v>
      </c>
      <c r="N38" s="279">
        <f t="shared" ca="1" si="3"/>
        <v>0</v>
      </c>
      <c r="O38" s="279">
        <f t="shared" ca="1" si="4"/>
        <v>0</v>
      </c>
      <c r="P38" s="279">
        <f t="shared" ca="1" si="5"/>
        <v>0</v>
      </c>
      <c r="Q38" s="279">
        <f t="shared" ca="1" si="6"/>
        <v>0</v>
      </c>
      <c r="R38" s="279">
        <f t="shared" ca="1" si="7"/>
        <v>0</v>
      </c>
      <c r="S38" s="279">
        <f t="shared" ca="1" si="8"/>
        <v>0</v>
      </c>
      <c r="T38" s="279">
        <f t="shared" ca="1" si="9"/>
        <v>0</v>
      </c>
      <c r="U38" s="279">
        <f t="shared" ca="1" si="10"/>
        <v>0</v>
      </c>
      <c r="V38" s="279">
        <f t="shared" ca="1" si="11"/>
        <v>0</v>
      </c>
      <c r="W38" s="279">
        <f t="shared" ca="1" si="12"/>
        <v>0</v>
      </c>
      <c r="X38" s="279">
        <f t="shared" ca="1" si="13"/>
        <v>0</v>
      </c>
      <c r="Y38" s="279">
        <f t="shared" ca="1" si="14"/>
        <v>0</v>
      </c>
      <c r="Z38" s="279">
        <f t="shared" ca="1" si="15"/>
        <v>0</v>
      </c>
      <c r="AA38" s="279">
        <f t="shared" ca="1" si="16"/>
        <v>0</v>
      </c>
      <c r="AB38" s="279">
        <f t="shared" ca="1" si="63"/>
        <v>0</v>
      </c>
      <c r="AC38" s="279">
        <f t="shared" ca="1" si="64"/>
        <v>0</v>
      </c>
      <c r="AD38" s="279">
        <f t="shared" ca="1" si="17"/>
        <v>0</v>
      </c>
      <c r="AE38" s="279">
        <f t="shared" ca="1" si="18"/>
        <v>0</v>
      </c>
      <c r="AF38" s="279">
        <f t="shared" ca="1" si="19"/>
        <v>0</v>
      </c>
      <c r="AG38" s="279">
        <f t="shared" ca="1" si="20"/>
        <v>0</v>
      </c>
      <c r="AH38" s="279">
        <f t="shared" ca="1" si="65"/>
        <v>0</v>
      </c>
      <c r="AI38" s="279">
        <f t="shared" ca="1" si="66"/>
        <v>0</v>
      </c>
      <c r="AJ38" s="279">
        <f t="shared" ca="1" si="67"/>
        <v>0</v>
      </c>
      <c r="AK38" s="279">
        <f t="shared" ca="1" si="68"/>
        <v>0</v>
      </c>
      <c r="AL38" s="279">
        <f t="shared" ca="1" si="69"/>
        <v>0</v>
      </c>
      <c r="AM38" s="279">
        <f t="shared" ca="1" si="70"/>
        <v>0</v>
      </c>
      <c r="AN38" s="279">
        <f t="shared" ca="1" si="71"/>
        <v>0</v>
      </c>
      <c r="AO38" s="279">
        <f t="shared" ca="1" si="72"/>
        <v>0</v>
      </c>
      <c r="AP38" s="279">
        <f t="shared" ca="1" si="21"/>
        <v>0</v>
      </c>
      <c r="AQ38" s="279">
        <f t="shared" ca="1" si="22"/>
        <v>0</v>
      </c>
      <c r="AR38" s="279">
        <f t="shared" ca="1" si="23"/>
        <v>0</v>
      </c>
      <c r="AS38" s="279">
        <f t="shared" ca="1" si="24"/>
        <v>0</v>
      </c>
      <c r="AT38" s="279">
        <f t="shared" ca="1" si="73"/>
        <v>0</v>
      </c>
      <c r="AU38" s="279">
        <f t="shared" ca="1" si="74"/>
        <v>0</v>
      </c>
      <c r="AV38" s="279">
        <f t="shared" ca="1" si="25"/>
        <v>0</v>
      </c>
      <c r="AW38" s="279">
        <f t="shared" ca="1" si="26"/>
        <v>0</v>
      </c>
      <c r="AX38" s="279">
        <f t="shared" ca="1" si="27"/>
        <v>0</v>
      </c>
      <c r="AY38" s="279">
        <f t="shared" ca="1" si="28"/>
        <v>0</v>
      </c>
      <c r="AZ38" s="279">
        <f t="shared" ca="1" si="29"/>
        <v>0</v>
      </c>
      <c r="BA38" s="279">
        <f t="shared" ca="1" si="30"/>
        <v>0</v>
      </c>
      <c r="BB38" s="279">
        <f t="shared" ca="1" si="31"/>
        <v>0</v>
      </c>
      <c r="BC38" s="279">
        <f t="shared" ca="1" si="32"/>
        <v>0</v>
      </c>
      <c r="BD38" s="279">
        <f t="shared" ca="1" si="33"/>
        <v>0</v>
      </c>
      <c r="BE38" s="279">
        <f t="shared" ca="1" si="34"/>
        <v>0</v>
      </c>
      <c r="BF38" s="279">
        <f t="shared" ca="1" si="35"/>
        <v>0</v>
      </c>
      <c r="BG38" s="279">
        <f t="shared" ca="1" si="36"/>
        <v>0</v>
      </c>
      <c r="BH38" s="279">
        <f t="shared" ca="1" si="75"/>
        <v>0</v>
      </c>
      <c r="BI38" s="279">
        <f t="shared" ca="1" si="76"/>
        <v>0</v>
      </c>
      <c r="BJ38" s="279">
        <f t="shared" ca="1" si="37"/>
        <v>0</v>
      </c>
      <c r="BK38" s="279">
        <f t="shared" ca="1" si="38"/>
        <v>0</v>
      </c>
      <c r="BL38" s="279">
        <f t="shared" ca="1" si="39"/>
        <v>0</v>
      </c>
      <c r="BM38" s="279">
        <f t="shared" ca="1" si="40"/>
        <v>0</v>
      </c>
      <c r="BN38" s="279">
        <f t="shared" ca="1" si="41"/>
        <v>0</v>
      </c>
      <c r="BO38" s="279">
        <f t="shared" ca="1" si="42"/>
        <v>0</v>
      </c>
      <c r="BP38" s="279">
        <f t="shared" ca="1" si="77"/>
        <v>0</v>
      </c>
      <c r="BQ38" s="279">
        <f t="shared" ca="1" si="78"/>
        <v>0</v>
      </c>
      <c r="BR38" s="279">
        <f t="shared" ca="1" si="43"/>
        <v>0</v>
      </c>
      <c r="BS38" s="279">
        <f t="shared" ca="1" si="44"/>
        <v>0</v>
      </c>
      <c r="BT38" s="279">
        <f t="shared" ca="1" si="79"/>
        <v>0</v>
      </c>
      <c r="BU38" s="279">
        <f t="shared" ca="1" si="80"/>
        <v>0</v>
      </c>
      <c r="BV38" s="279">
        <f t="shared" ca="1" si="81"/>
        <v>0</v>
      </c>
      <c r="BW38" s="279">
        <f t="shared" ca="1" si="82"/>
        <v>0</v>
      </c>
      <c r="BX38" s="279">
        <f t="shared" ca="1" si="45"/>
        <v>0</v>
      </c>
      <c r="BY38" s="279">
        <f t="shared" ca="1" si="46"/>
        <v>0</v>
      </c>
      <c r="BZ38" s="279">
        <f t="shared" ca="1" si="47"/>
        <v>0</v>
      </c>
      <c r="CA38" s="279">
        <f t="shared" ca="1" si="48"/>
        <v>0</v>
      </c>
      <c r="CB38" s="279">
        <f t="shared" ca="1" si="49"/>
        <v>0</v>
      </c>
      <c r="CC38" s="279">
        <f t="shared" ca="1" si="50"/>
        <v>0</v>
      </c>
      <c r="CD38" s="279">
        <f t="shared" ca="1" si="83"/>
        <v>0</v>
      </c>
      <c r="CE38" s="279">
        <f t="shared" ca="1" si="84"/>
        <v>0</v>
      </c>
      <c r="CF38" s="279">
        <f t="shared" ca="1" si="85"/>
        <v>0</v>
      </c>
      <c r="CG38" s="279">
        <f t="shared" ca="1" si="86"/>
        <v>0</v>
      </c>
      <c r="CH38" s="279">
        <f t="shared" ca="1" si="51"/>
        <v>0</v>
      </c>
      <c r="CI38" s="279">
        <f t="shared" ca="1" si="52"/>
        <v>0</v>
      </c>
      <c r="CJ38" s="279">
        <f t="shared" ca="1" si="87"/>
        <v>0</v>
      </c>
      <c r="CK38" s="279">
        <f t="shared" ca="1" si="88"/>
        <v>0</v>
      </c>
      <c r="CL38" s="279">
        <f t="shared" ca="1" si="53"/>
        <v>0</v>
      </c>
      <c r="CM38" s="279">
        <f t="shared" ca="1" si="54"/>
        <v>0</v>
      </c>
      <c r="CN38" s="279">
        <f t="shared" ca="1" si="55"/>
        <v>0</v>
      </c>
      <c r="CO38" s="279">
        <f t="shared" ca="1" si="56"/>
        <v>0</v>
      </c>
      <c r="CP38" s="279">
        <f t="shared" ca="1" si="89"/>
        <v>0</v>
      </c>
      <c r="CQ38" s="279">
        <f t="shared" ca="1" si="90"/>
        <v>0</v>
      </c>
      <c r="CR38" s="279">
        <f t="shared" ca="1" si="91"/>
        <v>0</v>
      </c>
      <c r="CS38" s="279">
        <f t="shared" ca="1" si="92"/>
        <v>0</v>
      </c>
      <c r="CT38" s="279">
        <f t="shared" ca="1" si="57"/>
        <v>0</v>
      </c>
      <c r="CU38" s="279">
        <f t="shared" ca="1" si="58"/>
        <v>0</v>
      </c>
      <c r="CV38" s="279">
        <f t="shared" ca="1" si="59"/>
        <v>0</v>
      </c>
      <c r="CW38" s="279">
        <f t="shared" ca="1" si="60"/>
        <v>0</v>
      </c>
      <c r="CX38" s="279">
        <f t="shared" ca="1" si="93"/>
        <v>0</v>
      </c>
      <c r="CY38" s="279">
        <f t="shared" ca="1" si="94"/>
        <v>0</v>
      </c>
      <c r="CZ38" s="279">
        <f t="shared" ca="1" si="95"/>
        <v>0</v>
      </c>
      <c r="DA38" s="279">
        <f t="shared" ca="1" si="96"/>
        <v>0</v>
      </c>
    </row>
    <row r="39" spans="1:105" s="276" customFormat="1" ht="15" customHeight="1">
      <c r="A39" s="63">
        <f t="array" aca="1" ref="A39" ca="1">IF(C39&lt;&gt;0,SUM(($C$11:C39&lt;&gt;0)*1),"")</f>
        <v>29</v>
      </c>
      <c r="B39" s="277">
        <v>42460</v>
      </c>
      <c r="C39" s="280" t="s">
        <v>115</v>
      </c>
      <c r="D39" s="280">
        <f t="shared" ref="D39:D44" si="97">B39</f>
        <v>42460</v>
      </c>
      <c r="E39" s="980" t="s">
        <v>214</v>
      </c>
      <c r="F39" s="981">
        <f>[3]CDPS!D59</f>
        <v>107861885.00000048</v>
      </c>
      <c r="G39" s="982" t="s">
        <v>94</v>
      </c>
      <c r="H39" s="982" t="s">
        <v>92</v>
      </c>
      <c r="I39" s="63">
        <f t="shared" ref="I39:I50" ca="1" si="98">A39</f>
        <v>29</v>
      </c>
      <c r="J39" s="279">
        <f t="shared" si="61"/>
        <v>0</v>
      </c>
      <c r="K39" s="279">
        <f t="shared" si="62"/>
        <v>0</v>
      </c>
      <c r="L39" s="279">
        <f t="shared" si="1"/>
        <v>0</v>
      </c>
      <c r="M39" s="279">
        <f t="shared" si="2"/>
        <v>0</v>
      </c>
      <c r="N39" s="279">
        <f t="shared" si="3"/>
        <v>0</v>
      </c>
      <c r="O39" s="279">
        <f t="shared" si="4"/>
        <v>0</v>
      </c>
      <c r="P39" s="279">
        <f t="shared" si="5"/>
        <v>0</v>
      </c>
      <c r="Q39" s="279">
        <f t="shared" si="6"/>
        <v>0</v>
      </c>
      <c r="R39" s="279">
        <f t="shared" si="7"/>
        <v>0</v>
      </c>
      <c r="S39" s="279">
        <f t="shared" si="8"/>
        <v>0</v>
      </c>
      <c r="T39" s="279">
        <f t="shared" si="9"/>
        <v>0</v>
      </c>
      <c r="U39" s="279">
        <f t="shared" si="10"/>
        <v>0</v>
      </c>
      <c r="V39" s="279">
        <f t="shared" si="11"/>
        <v>0</v>
      </c>
      <c r="W39" s="279">
        <f t="shared" si="12"/>
        <v>0</v>
      </c>
      <c r="X39" s="279">
        <f t="shared" si="13"/>
        <v>0</v>
      </c>
      <c r="Y39" s="279">
        <f t="shared" si="14"/>
        <v>0</v>
      </c>
      <c r="Z39" s="279">
        <f t="shared" si="15"/>
        <v>0</v>
      </c>
      <c r="AA39" s="279">
        <f t="shared" si="16"/>
        <v>0</v>
      </c>
      <c r="AB39" s="279">
        <f t="shared" si="63"/>
        <v>0</v>
      </c>
      <c r="AC39" s="279">
        <f t="shared" si="64"/>
        <v>0</v>
      </c>
      <c r="AD39" s="279">
        <f t="shared" si="17"/>
        <v>0</v>
      </c>
      <c r="AE39" s="279">
        <f t="shared" si="18"/>
        <v>0</v>
      </c>
      <c r="AF39" s="279">
        <f t="shared" si="19"/>
        <v>0</v>
      </c>
      <c r="AG39" s="279">
        <f t="shared" si="20"/>
        <v>0</v>
      </c>
      <c r="AH39" s="279">
        <f t="shared" si="65"/>
        <v>0</v>
      </c>
      <c r="AI39" s="279">
        <f t="shared" si="66"/>
        <v>0</v>
      </c>
      <c r="AJ39" s="279">
        <f t="shared" si="67"/>
        <v>0</v>
      </c>
      <c r="AK39" s="279">
        <f t="shared" si="68"/>
        <v>0</v>
      </c>
      <c r="AL39" s="279">
        <f t="shared" si="69"/>
        <v>0</v>
      </c>
      <c r="AM39" s="279">
        <f t="shared" si="70"/>
        <v>0</v>
      </c>
      <c r="AN39" s="279">
        <f t="shared" si="71"/>
        <v>0</v>
      </c>
      <c r="AO39" s="279">
        <f t="shared" si="72"/>
        <v>0</v>
      </c>
      <c r="AP39" s="279">
        <f t="shared" si="21"/>
        <v>0</v>
      </c>
      <c r="AQ39" s="279">
        <f t="shared" si="22"/>
        <v>0</v>
      </c>
      <c r="AR39" s="279">
        <f t="shared" si="23"/>
        <v>0</v>
      </c>
      <c r="AS39" s="279">
        <f t="shared" si="24"/>
        <v>0</v>
      </c>
      <c r="AT39" s="279">
        <f t="shared" ref="AT39:AT51" si="99">IF($G39="2412",$F39,0)</f>
        <v>0</v>
      </c>
      <c r="AU39" s="279">
        <f t="shared" ref="AU39:AU51" si="100">IF($H39="2412",$F39,0)</f>
        <v>0</v>
      </c>
      <c r="AV39" s="279">
        <f t="shared" si="25"/>
        <v>0</v>
      </c>
      <c r="AW39" s="279">
        <f t="shared" si="26"/>
        <v>0</v>
      </c>
      <c r="AX39" s="279">
        <f t="shared" si="27"/>
        <v>0</v>
      </c>
      <c r="AY39" s="279">
        <f t="shared" si="28"/>
        <v>0</v>
      </c>
      <c r="AZ39" s="279">
        <f t="shared" si="29"/>
        <v>0</v>
      </c>
      <c r="BA39" s="279">
        <f t="shared" si="30"/>
        <v>0</v>
      </c>
      <c r="BB39" s="279">
        <f t="shared" si="31"/>
        <v>0</v>
      </c>
      <c r="BC39" s="279">
        <f t="shared" si="32"/>
        <v>0</v>
      </c>
      <c r="BD39" s="279">
        <f t="shared" si="33"/>
        <v>0</v>
      </c>
      <c r="BE39" s="279">
        <f t="shared" si="34"/>
        <v>0</v>
      </c>
      <c r="BF39" s="279">
        <f t="shared" si="35"/>
        <v>0</v>
      </c>
      <c r="BG39" s="279">
        <f t="shared" si="36"/>
        <v>0</v>
      </c>
      <c r="BH39" s="279">
        <f t="shared" si="75"/>
        <v>0</v>
      </c>
      <c r="BI39" s="279">
        <f t="shared" si="76"/>
        <v>0</v>
      </c>
      <c r="BJ39" s="279">
        <f t="shared" si="37"/>
        <v>0</v>
      </c>
      <c r="BK39" s="279">
        <f t="shared" si="38"/>
        <v>0</v>
      </c>
      <c r="BL39" s="279">
        <f t="shared" si="39"/>
        <v>0</v>
      </c>
      <c r="BM39" s="279">
        <f t="shared" si="40"/>
        <v>0</v>
      </c>
      <c r="BN39" s="279">
        <f t="shared" si="41"/>
        <v>0</v>
      </c>
      <c r="BO39" s="279">
        <f t="shared" si="42"/>
        <v>0</v>
      </c>
      <c r="BP39" s="279">
        <f t="shared" si="77"/>
        <v>0</v>
      </c>
      <c r="BQ39" s="279">
        <f t="shared" si="78"/>
        <v>0</v>
      </c>
      <c r="BR39" s="279">
        <f t="shared" si="43"/>
        <v>0</v>
      </c>
      <c r="BS39" s="279">
        <f t="shared" si="44"/>
        <v>0</v>
      </c>
      <c r="BT39" s="279">
        <f t="shared" si="79"/>
        <v>0</v>
      </c>
      <c r="BU39" s="279">
        <f t="shared" si="80"/>
        <v>0</v>
      </c>
      <c r="BV39" s="279">
        <f t="shared" ref="BV39:BV51" si="101">IF($G39="3412",$F39,0)</f>
        <v>0</v>
      </c>
      <c r="BW39" s="279">
        <f t="shared" ref="BW39:BW51" si="102">IF($H39="3412",$F39,0)</f>
        <v>0</v>
      </c>
      <c r="BX39" s="279">
        <f t="shared" si="45"/>
        <v>0</v>
      </c>
      <c r="BY39" s="279">
        <f t="shared" si="46"/>
        <v>0</v>
      </c>
      <c r="BZ39" s="279">
        <f t="shared" si="47"/>
        <v>0</v>
      </c>
      <c r="CA39" s="279">
        <f t="shared" si="48"/>
        <v>107861885.00000048</v>
      </c>
      <c r="CB39" s="279">
        <f t="shared" si="49"/>
        <v>107861885.00000048</v>
      </c>
      <c r="CC39" s="279">
        <f t="shared" si="50"/>
        <v>0</v>
      </c>
      <c r="CD39" s="279">
        <f t="shared" si="83"/>
        <v>0</v>
      </c>
      <c r="CE39" s="279">
        <f t="shared" si="84"/>
        <v>0</v>
      </c>
      <c r="CF39" s="279">
        <f t="shared" si="85"/>
        <v>0</v>
      </c>
      <c r="CG39" s="279">
        <f t="shared" si="86"/>
        <v>0</v>
      </c>
      <c r="CH39" s="279">
        <f t="shared" si="51"/>
        <v>0</v>
      </c>
      <c r="CI39" s="279">
        <f t="shared" si="52"/>
        <v>0</v>
      </c>
      <c r="CJ39" s="279">
        <f t="shared" si="87"/>
        <v>0</v>
      </c>
      <c r="CK39" s="279">
        <f t="shared" si="88"/>
        <v>0</v>
      </c>
      <c r="CL39" s="279">
        <f t="shared" si="53"/>
        <v>0</v>
      </c>
      <c r="CM39" s="279">
        <f t="shared" si="54"/>
        <v>0</v>
      </c>
      <c r="CN39" s="279">
        <f t="shared" si="55"/>
        <v>0</v>
      </c>
      <c r="CO39" s="279">
        <f t="shared" si="56"/>
        <v>0</v>
      </c>
      <c r="CP39" s="279">
        <f t="shared" si="89"/>
        <v>0</v>
      </c>
      <c r="CQ39" s="279">
        <f t="shared" si="90"/>
        <v>0</v>
      </c>
      <c r="CR39" s="279">
        <f t="shared" si="91"/>
        <v>0</v>
      </c>
      <c r="CS39" s="279">
        <f t="shared" si="92"/>
        <v>0</v>
      </c>
      <c r="CT39" s="279">
        <f t="shared" si="57"/>
        <v>0</v>
      </c>
      <c r="CU39" s="279">
        <f t="shared" si="58"/>
        <v>0</v>
      </c>
      <c r="CV39" s="279">
        <f t="shared" si="59"/>
        <v>0</v>
      </c>
      <c r="CW39" s="279">
        <f t="shared" si="60"/>
        <v>0</v>
      </c>
      <c r="CX39" s="279">
        <f t="shared" si="93"/>
        <v>0</v>
      </c>
      <c r="CY39" s="279">
        <f t="shared" si="94"/>
        <v>0</v>
      </c>
      <c r="CZ39" s="279">
        <f t="shared" si="95"/>
        <v>0</v>
      </c>
      <c r="DA39" s="279">
        <f t="shared" si="96"/>
        <v>0</v>
      </c>
    </row>
    <row r="40" spans="1:105" s="276" customFormat="1" ht="15" customHeight="1">
      <c r="A40" s="63">
        <f t="array" aca="1" ref="A40" ca="1">IF(C40&lt;&gt;0,SUM(($C$11:C40&lt;&gt;0)*1),"")</f>
        <v>30</v>
      </c>
      <c r="B40" s="277">
        <v>42460</v>
      </c>
      <c r="C40" s="280" t="s">
        <v>115</v>
      </c>
      <c r="D40" s="280">
        <f t="shared" si="97"/>
        <v>42460</v>
      </c>
      <c r="E40" s="980" t="s">
        <v>935</v>
      </c>
      <c r="F40" s="981">
        <f ca="1">AY52</f>
        <v>0</v>
      </c>
      <c r="G40" s="982" t="s">
        <v>940</v>
      </c>
      <c r="H40" s="982" t="s">
        <v>9</v>
      </c>
      <c r="I40" s="63">
        <f t="shared" ca="1" si="98"/>
        <v>30</v>
      </c>
      <c r="J40" s="279">
        <f t="shared" si="61"/>
        <v>0</v>
      </c>
      <c r="K40" s="279">
        <f t="shared" si="62"/>
        <v>0</v>
      </c>
      <c r="L40" s="279">
        <f t="shared" si="1"/>
        <v>0</v>
      </c>
      <c r="M40" s="279">
        <f t="shared" si="2"/>
        <v>0</v>
      </c>
      <c r="N40" s="279">
        <f t="shared" si="3"/>
        <v>0</v>
      </c>
      <c r="O40" s="279">
        <f t="shared" si="4"/>
        <v>0</v>
      </c>
      <c r="P40" s="279">
        <f t="shared" si="5"/>
        <v>0</v>
      </c>
      <c r="Q40" s="279">
        <f t="shared" si="6"/>
        <v>0</v>
      </c>
      <c r="R40" s="279">
        <f t="shared" si="7"/>
        <v>0</v>
      </c>
      <c r="S40" s="279">
        <f t="shared" ca="1" si="8"/>
        <v>0</v>
      </c>
      <c r="T40" s="279">
        <f t="shared" si="9"/>
        <v>0</v>
      </c>
      <c r="U40" s="279">
        <f t="shared" si="10"/>
        <v>0</v>
      </c>
      <c r="V40" s="279">
        <f t="shared" si="11"/>
        <v>0</v>
      </c>
      <c r="W40" s="279">
        <f t="shared" si="12"/>
        <v>0</v>
      </c>
      <c r="X40" s="279">
        <f t="shared" si="13"/>
        <v>0</v>
      </c>
      <c r="Y40" s="279">
        <f t="shared" si="14"/>
        <v>0</v>
      </c>
      <c r="Z40" s="279">
        <f t="shared" si="15"/>
        <v>0</v>
      </c>
      <c r="AA40" s="279">
        <f t="shared" si="16"/>
        <v>0</v>
      </c>
      <c r="AB40" s="279">
        <f t="shared" si="63"/>
        <v>0</v>
      </c>
      <c r="AC40" s="279">
        <f t="shared" si="64"/>
        <v>0</v>
      </c>
      <c r="AD40" s="279">
        <f t="shared" si="17"/>
        <v>0</v>
      </c>
      <c r="AE40" s="279">
        <f t="shared" si="18"/>
        <v>0</v>
      </c>
      <c r="AF40" s="279">
        <f t="shared" si="19"/>
        <v>0</v>
      </c>
      <c r="AG40" s="279">
        <f t="shared" si="20"/>
        <v>0</v>
      </c>
      <c r="AH40" s="279">
        <f t="shared" si="65"/>
        <v>0</v>
      </c>
      <c r="AI40" s="279">
        <f t="shared" si="66"/>
        <v>0</v>
      </c>
      <c r="AJ40" s="279">
        <f t="shared" si="67"/>
        <v>0</v>
      </c>
      <c r="AK40" s="279">
        <f t="shared" si="68"/>
        <v>0</v>
      </c>
      <c r="AL40" s="279">
        <f t="shared" si="69"/>
        <v>0</v>
      </c>
      <c r="AM40" s="279">
        <f t="shared" si="70"/>
        <v>0</v>
      </c>
      <c r="AN40" s="279">
        <f t="shared" si="71"/>
        <v>0</v>
      </c>
      <c r="AO40" s="279">
        <f t="shared" si="72"/>
        <v>0</v>
      </c>
      <c r="AP40" s="279">
        <f t="shared" si="21"/>
        <v>0</v>
      </c>
      <c r="AQ40" s="279">
        <f t="shared" si="22"/>
        <v>0</v>
      </c>
      <c r="AR40" s="279">
        <f t="shared" si="23"/>
        <v>0</v>
      </c>
      <c r="AS40" s="279">
        <f t="shared" si="24"/>
        <v>0</v>
      </c>
      <c r="AT40" s="279">
        <f t="shared" si="99"/>
        <v>0</v>
      </c>
      <c r="AU40" s="279">
        <f t="shared" si="100"/>
        <v>0</v>
      </c>
      <c r="AV40" s="279">
        <f t="shared" si="25"/>
        <v>0</v>
      </c>
      <c r="AW40" s="279">
        <f t="shared" si="26"/>
        <v>0</v>
      </c>
      <c r="AX40" s="279">
        <f t="shared" ca="1" si="27"/>
        <v>0</v>
      </c>
      <c r="AY40" s="279">
        <f t="shared" si="28"/>
        <v>0</v>
      </c>
      <c r="AZ40" s="279">
        <f t="shared" si="29"/>
        <v>0</v>
      </c>
      <c r="BA40" s="279">
        <f t="shared" si="30"/>
        <v>0</v>
      </c>
      <c r="BB40" s="279">
        <f t="shared" si="31"/>
        <v>0</v>
      </c>
      <c r="BC40" s="279">
        <f t="shared" si="32"/>
        <v>0</v>
      </c>
      <c r="BD40" s="279">
        <f t="shared" si="33"/>
        <v>0</v>
      </c>
      <c r="BE40" s="279">
        <f t="shared" si="34"/>
        <v>0</v>
      </c>
      <c r="BF40" s="279">
        <f t="shared" si="35"/>
        <v>0</v>
      </c>
      <c r="BG40" s="279">
        <f t="shared" si="36"/>
        <v>0</v>
      </c>
      <c r="BH40" s="279">
        <f t="shared" si="75"/>
        <v>0</v>
      </c>
      <c r="BI40" s="279">
        <f t="shared" si="76"/>
        <v>0</v>
      </c>
      <c r="BJ40" s="279">
        <f t="shared" si="37"/>
        <v>0</v>
      </c>
      <c r="BK40" s="279">
        <f t="shared" si="38"/>
        <v>0</v>
      </c>
      <c r="BL40" s="279">
        <f t="shared" si="39"/>
        <v>0</v>
      </c>
      <c r="BM40" s="279">
        <f t="shared" si="40"/>
        <v>0</v>
      </c>
      <c r="BN40" s="279">
        <f t="shared" si="41"/>
        <v>0</v>
      </c>
      <c r="BO40" s="279">
        <f t="shared" si="42"/>
        <v>0</v>
      </c>
      <c r="BP40" s="279">
        <f t="shared" si="77"/>
        <v>0</v>
      </c>
      <c r="BQ40" s="279">
        <f t="shared" si="78"/>
        <v>0</v>
      </c>
      <c r="BR40" s="279">
        <f t="shared" si="43"/>
        <v>0</v>
      </c>
      <c r="BS40" s="279">
        <f t="shared" si="44"/>
        <v>0</v>
      </c>
      <c r="BT40" s="279">
        <f t="shared" si="79"/>
        <v>0</v>
      </c>
      <c r="BU40" s="279">
        <f t="shared" si="80"/>
        <v>0</v>
      </c>
      <c r="BV40" s="279">
        <f t="shared" si="101"/>
        <v>0</v>
      </c>
      <c r="BW40" s="279">
        <f t="shared" si="102"/>
        <v>0</v>
      </c>
      <c r="BX40" s="279">
        <f t="shared" si="45"/>
        <v>0</v>
      </c>
      <c r="BY40" s="279">
        <f t="shared" si="46"/>
        <v>0</v>
      </c>
      <c r="BZ40" s="279">
        <f t="shared" si="47"/>
        <v>0</v>
      </c>
      <c r="CA40" s="279">
        <f t="shared" si="48"/>
        <v>0</v>
      </c>
      <c r="CB40" s="279">
        <f t="shared" si="49"/>
        <v>0</v>
      </c>
      <c r="CC40" s="279">
        <f t="shared" si="50"/>
        <v>0</v>
      </c>
      <c r="CD40" s="279">
        <f t="shared" si="83"/>
        <v>0</v>
      </c>
      <c r="CE40" s="279">
        <f t="shared" si="84"/>
        <v>0</v>
      </c>
      <c r="CF40" s="279">
        <f t="shared" si="85"/>
        <v>0</v>
      </c>
      <c r="CG40" s="279">
        <f t="shared" si="86"/>
        <v>0</v>
      </c>
      <c r="CH40" s="279">
        <f t="shared" si="51"/>
        <v>0</v>
      </c>
      <c r="CI40" s="279">
        <f t="shared" si="52"/>
        <v>0</v>
      </c>
      <c r="CJ40" s="279">
        <f t="shared" si="87"/>
        <v>0</v>
      </c>
      <c r="CK40" s="279">
        <f t="shared" si="88"/>
        <v>0</v>
      </c>
      <c r="CL40" s="279">
        <f t="shared" si="53"/>
        <v>0</v>
      </c>
      <c r="CM40" s="279">
        <f t="shared" si="54"/>
        <v>0</v>
      </c>
      <c r="CN40" s="279">
        <f t="shared" si="55"/>
        <v>0</v>
      </c>
      <c r="CO40" s="279">
        <f t="shared" si="56"/>
        <v>0</v>
      </c>
      <c r="CP40" s="279">
        <f t="shared" si="89"/>
        <v>0</v>
      </c>
      <c r="CQ40" s="279">
        <f t="shared" si="90"/>
        <v>0</v>
      </c>
      <c r="CR40" s="279">
        <f t="shared" si="91"/>
        <v>0</v>
      </c>
      <c r="CS40" s="279">
        <f t="shared" si="92"/>
        <v>0</v>
      </c>
      <c r="CT40" s="279">
        <f t="shared" si="57"/>
        <v>0</v>
      </c>
      <c r="CU40" s="279">
        <f t="shared" si="58"/>
        <v>0</v>
      </c>
      <c r="CV40" s="279">
        <f t="shared" si="59"/>
        <v>0</v>
      </c>
      <c r="CW40" s="279">
        <f t="shared" si="60"/>
        <v>0</v>
      </c>
      <c r="CX40" s="279">
        <f t="shared" si="93"/>
        <v>0</v>
      </c>
      <c r="CY40" s="279">
        <f t="shared" si="94"/>
        <v>0</v>
      </c>
      <c r="CZ40" s="279">
        <f t="shared" si="95"/>
        <v>0</v>
      </c>
      <c r="DA40" s="279">
        <f t="shared" si="96"/>
        <v>0</v>
      </c>
    </row>
    <row r="41" spans="1:105" s="276" customFormat="1" ht="15" customHeight="1">
      <c r="A41" s="63">
        <f t="array" aca="1" ref="A41" ca="1">IF(C41&lt;&gt;0,SUM(($C$11:C41&lt;&gt;0)*1),"")</f>
        <v>31</v>
      </c>
      <c r="B41" s="277">
        <v>42460</v>
      </c>
      <c r="C41" s="280" t="s">
        <v>115</v>
      </c>
      <c r="D41" s="280">
        <f t="shared" si="97"/>
        <v>42460</v>
      </c>
      <c r="E41" s="980" t="s">
        <v>936</v>
      </c>
      <c r="F41" s="981">
        <f ca="1">CL52</f>
        <v>0</v>
      </c>
      <c r="G41" s="982" t="s">
        <v>109</v>
      </c>
      <c r="H41" s="982" t="s">
        <v>295</v>
      </c>
      <c r="I41" s="63">
        <f t="shared" ca="1" si="98"/>
        <v>31</v>
      </c>
      <c r="J41" s="279">
        <f t="shared" si="61"/>
        <v>0</v>
      </c>
      <c r="K41" s="279">
        <f t="shared" si="62"/>
        <v>0</v>
      </c>
      <c r="L41" s="279">
        <f t="shared" si="1"/>
        <v>0</v>
      </c>
      <c r="M41" s="279">
        <f t="shared" si="2"/>
        <v>0</v>
      </c>
      <c r="N41" s="279">
        <f t="shared" si="3"/>
        <v>0</v>
      </c>
      <c r="O41" s="279">
        <f t="shared" si="4"/>
        <v>0</v>
      </c>
      <c r="P41" s="279">
        <f t="shared" si="5"/>
        <v>0</v>
      </c>
      <c r="Q41" s="279">
        <f t="shared" si="6"/>
        <v>0</v>
      </c>
      <c r="R41" s="279">
        <f t="shared" si="7"/>
        <v>0</v>
      </c>
      <c r="S41" s="279">
        <f t="shared" si="8"/>
        <v>0</v>
      </c>
      <c r="T41" s="279">
        <f t="shared" si="9"/>
        <v>0</v>
      </c>
      <c r="U41" s="279">
        <f t="shared" si="10"/>
        <v>0</v>
      </c>
      <c r="V41" s="279">
        <f t="shared" si="11"/>
        <v>0</v>
      </c>
      <c r="W41" s="279">
        <f t="shared" si="12"/>
        <v>0</v>
      </c>
      <c r="X41" s="279">
        <f t="shared" si="13"/>
        <v>0</v>
      </c>
      <c r="Y41" s="279">
        <f t="shared" si="14"/>
        <v>0</v>
      </c>
      <c r="Z41" s="279">
        <f t="shared" si="15"/>
        <v>0</v>
      </c>
      <c r="AA41" s="279">
        <f t="shared" si="16"/>
        <v>0</v>
      </c>
      <c r="AB41" s="279">
        <f t="shared" si="63"/>
        <v>0</v>
      </c>
      <c r="AC41" s="279">
        <f t="shared" si="64"/>
        <v>0</v>
      </c>
      <c r="AD41" s="279">
        <f t="shared" si="17"/>
        <v>0</v>
      </c>
      <c r="AE41" s="279">
        <f t="shared" si="18"/>
        <v>0</v>
      </c>
      <c r="AF41" s="279">
        <f t="shared" si="19"/>
        <v>0</v>
      </c>
      <c r="AG41" s="279">
        <f t="shared" si="20"/>
        <v>0</v>
      </c>
      <c r="AH41" s="279">
        <f t="shared" si="65"/>
        <v>0</v>
      </c>
      <c r="AI41" s="279">
        <f t="shared" si="66"/>
        <v>0</v>
      </c>
      <c r="AJ41" s="279">
        <f t="shared" si="67"/>
        <v>0</v>
      </c>
      <c r="AK41" s="279">
        <f t="shared" si="68"/>
        <v>0</v>
      </c>
      <c r="AL41" s="279">
        <f t="shared" si="69"/>
        <v>0</v>
      </c>
      <c r="AM41" s="279">
        <f t="shared" si="70"/>
        <v>0</v>
      </c>
      <c r="AN41" s="279">
        <f t="shared" si="71"/>
        <v>0</v>
      </c>
      <c r="AO41" s="279">
        <f t="shared" si="72"/>
        <v>0</v>
      </c>
      <c r="AP41" s="279">
        <f t="shared" si="21"/>
        <v>0</v>
      </c>
      <c r="AQ41" s="279">
        <f t="shared" si="22"/>
        <v>0</v>
      </c>
      <c r="AR41" s="279">
        <f t="shared" si="23"/>
        <v>0</v>
      </c>
      <c r="AS41" s="279">
        <f t="shared" si="24"/>
        <v>0</v>
      </c>
      <c r="AT41" s="279">
        <f t="shared" si="99"/>
        <v>0</v>
      </c>
      <c r="AU41" s="279">
        <f t="shared" si="100"/>
        <v>0</v>
      </c>
      <c r="AV41" s="279">
        <f t="shared" si="25"/>
        <v>0</v>
      </c>
      <c r="AW41" s="279">
        <f t="shared" si="26"/>
        <v>0</v>
      </c>
      <c r="AX41" s="279">
        <f t="shared" si="27"/>
        <v>0</v>
      </c>
      <c r="AY41" s="279">
        <f t="shared" si="28"/>
        <v>0</v>
      </c>
      <c r="AZ41" s="279">
        <f t="shared" si="29"/>
        <v>0</v>
      </c>
      <c r="BA41" s="279">
        <f t="shared" si="30"/>
        <v>0</v>
      </c>
      <c r="BB41" s="279">
        <f t="shared" si="31"/>
        <v>0</v>
      </c>
      <c r="BC41" s="279">
        <f t="shared" si="32"/>
        <v>0</v>
      </c>
      <c r="BD41" s="279">
        <f t="shared" si="33"/>
        <v>0</v>
      </c>
      <c r="BE41" s="279">
        <f t="shared" si="34"/>
        <v>0</v>
      </c>
      <c r="BF41" s="279">
        <f t="shared" si="35"/>
        <v>0</v>
      </c>
      <c r="BG41" s="279">
        <f t="shared" si="36"/>
        <v>0</v>
      </c>
      <c r="BH41" s="279">
        <f t="shared" si="75"/>
        <v>0</v>
      </c>
      <c r="BI41" s="279">
        <f t="shared" si="76"/>
        <v>0</v>
      </c>
      <c r="BJ41" s="279">
        <f t="shared" si="37"/>
        <v>0</v>
      </c>
      <c r="BK41" s="279">
        <f t="shared" si="38"/>
        <v>0</v>
      </c>
      <c r="BL41" s="279">
        <f t="shared" si="39"/>
        <v>0</v>
      </c>
      <c r="BM41" s="279">
        <f t="shared" si="40"/>
        <v>0</v>
      </c>
      <c r="BN41" s="279">
        <f t="shared" si="41"/>
        <v>0</v>
      </c>
      <c r="BO41" s="279">
        <f t="shared" si="42"/>
        <v>0</v>
      </c>
      <c r="BP41" s="279">
        <f t="shared" si="77"/>
        <v>0</v>
      </c>
      <c r="BQ41" s="279">
        <f t="shared" si="78"/>
        <v>0</v>
      </c>
      <c r="BR41" s="279">
        <f t="shared" si="43"/>
        <v>0</v>
      </c>
      <c r="BS41" s="279">
        <f t="shared" si="44"/>
        <v>0</v>
      </c>
      <c r="BT41" s="279">
        <f t="shared" si="79"/>
        <v>0</v>
      </c>
      <c r="BU41" s="279">
        <f t="shared" si="80"/>
        <v>0</v>
      </c>
      <c r="BV41" s="279">
        <f t="shared" si="101"/>
        <v>0</v>
      </c>
      <c r="BW41" s="279">
        <f t="shared" si="102"/>
        <v>0</v>
      </c>
      <c r="BX41" s="279">
        <f t="shared" si="45"/>
        <v>0</v>
      </c>
      <c r="BY41" s="279">
        <f t="shared" si="46"/>
        <v>0</v>
      </c>
      <c r="BZ41" s="279">
        <f t="shared" si="47"/>
        <v>0</v>
      </c>
      <c r="CA41" s="279">
        <f t="shared" si="48"/>
        <v>0</v>
      </c>
      <c r="CB41" s="279">
        <f t="shared" si="49"/>
        <v>0</v>
      </c>
      <c r="CC41" s="279">
        <f t="shared" si="50"/>
        <v>0</v>
      </c>
      <c r="CD41" s="279">
        <f t="shared" si="83"/>
        <v>0</v>
      </c>
      <c r="CE41" s="279">
        <f t="shared" si="84"/>
        <v>0</v>
      </c>
      <c r="CF41" s="279">
        <f t="shared" si="85"/>
        <v>0</v>
      </c>
      <c r="CG41" s="279">
        <f t="shared" si="86"/>
        <v>0</v>
      </c>
      <c r="CH41" s="279">
        <f t="shared" si="51"/>
        <v>0</v>
      </c>
      <c r="CI41" s="279">
        <f t="shared" si="52"/>
        <v>0</v>
      </c>
      <c r="CJ41" s="279">
        <f t="shared" si="87"/>
        <v>0</v>
      </c>
      <c r="CK41" s="279">
        <f t="shared" si="88"/>
        <v>0</v>
      </c>
      <c r="CL41" s="279">
        <f t="shared" si="53"/>
        <v>0</v>
      </c>
      <c r="CM41" s="279">
        <f t="shared" ca="1" si="54"/>
        <v>0</v>
      </c>
      <c r="CN41" s="279">
        <f t="shared" si="55"/>
        <v>0</v>
      </c>
      <c r="CO41" s="279">
        <f t="shared" si="56"/>
        <v>0</v>
      </c>
      <c r="CP41" s="279">
        <f t="shared" si="89"/>
        <v>0</v>
      </c>
      <c r="CQ41" s="279">
        <f t="shared" si="90"/>
        <v>0</v>
      </c>
      <c r="CR41" s="279">
        <f t="shared" si="91"/>
        <v>0</v>
      </c>
      <c r="CS41" s="279">
        <f t="shared" si="92"/>
        <v>0</v>
      </c>
      <c r="CT41" s="279">
        <f t="shared" si="57"/>
        <v>0</v>
      </c>
      <c r="CU41" s="279">
        <f t="shared" si="58"/>
        <v>0</v>
      </c>
      <c r="CV41" s="279">
        <f t="shared" si="59"/>
        <v>0</v>
      </c>
      <c r="CW41" s="279">
        <f t="shared" si="60"/>
        <v>0</v>
      </c>
      <c r="CX41" s="279">
        <f t="shared" si="93"/>
        <v>0</v>
      </c>
      <c r="CY41" s="279">
        <f t="shared" si="94"/>
        <v>0</v>
      </c>
      <c r="CZ41" s="279">
        <f t="shared" ca="1" si="95"/>
        <v>0</v>
      </c>
      <c r="DA41" s="279">
        <f t="shared" si="96"/>
        <v>0</v>
      </c>
    </row>
    <row r="42" spans="1:105" s="276" customFormat="1" ht="15" customHeight="1">
      <c r="A42" s="63">
        <f t="array" aca="1" ref="A42" ca="1">IF(C42&lt;&gt;0,SUM(($C$11:C42&lt;&gt;0)*1),"")</f>
        <v>32</v>
      </c>
      <c r="B42" s="277">
        <v>42460</v>
      </c>
      <c r="C42" s="280" t="s">
        <v>115</v>
      </c>
      <c r="D42" s="280">
        <f t="shared" si="97"/>
        <v>42460</v>
      </c>
      <c r="E42" s="980" t="s">
        <v>116</v>
      </c>
      <c r="F42" s="981">
        <f ca="1">CN52</f>
        <v>0</v>
      </c>
      <c r="G42" s="982" t="s">
        <v>109</v>
      </c>
      <c r="H42" s="982" t="s">
        <v>99</v>
      </c>
      <c r="I42" s="63">
        <f t="shared" ca="1" si="98"/>
        <v>32</v>
      </c>
      <c r="J42" s="279">
        <f t="shared" si="61"/>
        <v>0</v>
      </c>
      <c r="K42" s="279">
        <f t="shared" si="62"/>
        <v>0</v>
      </c>
      <c r="L42" s="279">
        <f t="shared" si="1"/>
        <v>0</v>
      </c>
      <c r="M42" s="279">
        <f t="shared" si="2"/>
        <v>0</v>
      </c>
      <c r="N42" s="279">
        <f t="shared" si="3"/>
        <v>0</v>
      </c>
      <c r="O42" s="279">
        <f t="shared" si="4"/>
        <v>0</v>
      </c>
      <c r="P42" s="279">
        <f t="shared" si="5"/>
        <v>0</v>
      </c>
      <c r="Q42" s="279">
        <f t="shared" si="6"/>
        <v>0</v>
      </c>
      <c r="R42" s="279">
        <f t="shared" si="7"/>
        <v>0</v>
      </c>
      <c r="S42" s="279">
        <f t="shared" si="8"/>
        <v>0</v>
      </c>
      <c r="T42" s="279">
        <f t="shared" si="9"/>
        <v>0</v>
      </c>
      <c r="U42" s="279">
        <f t="shared" si="10"/>
        <v>0</v>
      </c>
      <c r="V42" s="279">
        <f t="shared" si="11"/>
        <v>0</v>
      </c>
      <c r="W42" s="279">
        <f t="shared" si="12"/>
        <v>0</v>
      </c>
      <c r="X42" s="279">
        <f t="shared" si="13"/>
        <v>0</v>
      </c>
      <c r="Y42" s="279">
        <f t="shared" si="14"/>
        <v>0</v>
      </c>
      <c r="Z42" s="279">
        <f t="shared" si="15"/>
        <v>0</v>
      </c>
      <c r="AA42" s="279">
        <f t="shared" si="16"/>
        <v>0</v>
      </c>
      <c r="AB42" s="279">
        <f t="shared" si="63"/>
        <v>0</v>
      </c>
      <c r="AC42" s="279">
        <f t="shared" si="64"/>
        <v>0</v>
      </c>
      <c r="AD42" s="279">
        <f t="shared" si="17"/>
        <v>0</v>
      </c>
      <c r="AE42" s="279">
        <f t="shared" si="18"/>
        <v>0</v>
      </c>
      <c r="AF42" s="279">
        <f t="shared" si="19"/>
        <v>0</v>
      </c>
      <c r="AG42" s="279">
        <f t="shared" si="20"/>
        <v>0</v>
      </c>
      <c r="AH42" s="279">
        <f t="shared" si="65"/>
        <v>0</v>
      </c>
      <c r="AI42" s="279">
        <f t="shared" si="66"/>
        <v>0</v>
      </c>
      <c r="AJ42" s="279">
        <f t="shared" si="67"/>
        <v>0</v>
      </c>
      <c r="AK42" s="279">
        <f t="shared" si="68"/>
        <v>0</v>
      </c>
      <c r="AL42" s="279">
        <f t="shared" si="69"/>
        <v>0</v>
      </c>
      <c r="AM42" s="279">
        <f t="shared" si="70"/>
        <v>0</v>
      </c>
      <c r="AN42" s="279">
        <f t="shared" si="71"/>
        <v>0</v>
      </c>
      <c r="AO42" s="279">
        <f t="shared" si="72"/>
        <v>0</v>
      </c>
      <c r="AP42" s="279">
        <f t="shared" si="21"/>
        <v>0</v>
      </c>
      <c r="AQ42" s="279">
        <f t="shared" si="22"/>
        <v>0</v>
      </c>
      <c r="AR42" s="279">
        <f t="shared" si="23"/>
        <v>0</v>
      </c>
      <c r="AS42" s="279">
        <f t="shared" si="24"/>
        <v>0</v>
      </c>
      <c r="AT42" s="279">
        <f t="shared" si="99"/>
        <v>0</v>
      </c>
      <c r="AU42" s="279">
        <f t="shared" si="100"/>
        <v>0</v>
      </c>
      <c r="AV42" s="279">
        <f t="shared" si="25"/>
        <v>0</v>
      </c>
      <c r="AW42" s="279">
        <f t="shared" si="26"/>
        <v>0</v>
      </c>
      <c r="AX42" s="279">
        <f t="shared" si="27"/>
        <v>0</v>
      </c>
      <c r="AY42" s="279">
        <f t="shared" si="28"/>
        <v>0</v>
      </c>
      <c r="AZ42" s="279">
        <f t="shared" si="29"/>
        <v>0</v>
      </c>
      <c r="BA42" s="279">
        <f t="shared" si="30"/>
        <v>0</v>
      </c>
      <c r="BB42" s="279">
        <f t="shared" si="31"/>
        <v>0</v>
      </c>
      <c r="BC42" s="279">
        <f t="shared" si="32"/>
        <v>0</v>
      </c>
      <c r="BD42" s="279">
        <f t="shared" si="33"/>
        <v>0</v>
      </c>
      <c r="BE42" s="279">
        <f t="shared" si="34"/>
        <v>0</v>
      </c>
      <c r="BF42" s="279">
        <f t="shared" si="35"/>
        <v>0</v>
      </c>
      <c r="BG42" s="279">
        <f t="shared" si="36"/>
        <v>0</v>
      </c>
      <c r="BH42" s="279">
        <f t="shared" si="75"/>
        <v>0</v>
      </c>
      <c r="BI42" s="279">
        <f t="shared" si="76"/>
        <v>0</v>
      </c>
      <c r="BJ42" s="279">
        <f t="shared" si="37"/>
        <v>0</v>
      </c>
      <c r="BK42" s="279">
        <f t="shared" si="38"/>
        <v>0</v>
      </c>
      <c r="BL42" s="279">
        <f t="shared" si="39"/>
        <v>0</v>
      </c>
      <c r="BM42" s="279">
        <f t="shared" si="40"/>
        <v>0</v>
      </c>
      <c r="BN42" s="279">
        <f t="shared" si="41"/>
        <v>0</v>
      </c>
      <c r="BO42" s="279">
        <f t="shared" si="42"/>
        <v>0</v>
      </c>
      <c r="BP42" s="279">
        <f t="shared" si="77"/>
        <v>0</v>
      </c>
      <c r="BQ42" s="279">
        <f t="shared" si="78"/>
        <v>0</v>
      </c>
      <c r="BR42" s="279">
        <f t="shared" si="43"/>
        <v>0</v>
      </c>
      <c r="BS42" s="279">
        <f t="shared" si="44"/>
        <v>0</v>
      </c>
      <c r="BT42" s="279">
        <f t="shared" si="79"/>
        <v>0</v>
      </c>
      <c r="BU42" s="279">
        <f t="shared" si="80"/>
        <v>0</v>
      </c>
      <c r="BV42" s="279">
        <f t="shared" si="101"/>
        <v>0</v>
      </c>
      <c r="BW42" s="279">
        <f t="shared" si="102"/>
        <v>0</v>
      </c>
      <c r="BX42" s="279">
        <f t="shared" si="45"/>
        <v>0</v>
      </c>
      <c r="BY42" s="279">
        <f t="shared" si="46"/>
        <v>0</v>
      </c>
      <c r="BZ42" s="279">
        <f t="shared" si="47"/>
        <v>0</v>
      </c>
      <c r="CA42" s="279">
        <f t="shared" si="48"/>
        <v>0</v>
      </c>
      <c r="CB42" s="279">
        <f t="shared" si="49"/>
        <v>0</v>
      </c>
      <c r="CC42" s="279">
        <f t="shared" si="50"/>
        <v>0</v>
      </c>
      <c r="CD42" s="279">
        <f t="shared" si="83"/>
        <v>0</v>
      </c>
      <c r="CE42" s="279">
        <f t="shared" si="84"/>
        <v>0</v>
      </c>
      <c r="CF42" s="279">
        <f t="shared" si="85"/>
        <v>0</v>
      </c>
      <c r="CG42" s="279">
        <f t="shared" si="86"/>
        <v>0</v>
      </c>
      <c r="CH42" s="279">
        <f t="shared" si="51"/>
        <v>0</v>
      </c>
      <c r="CI42" s="279">
        <f t="shared" si="52"/>
        <v>0</v>
      </c>
      <c r="CJ42" s="279">
        <f t="shared" si="87"/>
        <v>0</v>
      </c>
      <c r="CK42" s="279">
        <f t="shared" si="88"/>
        <v>0</v>
      </c>
      <c r="CL42" s="279">
        <f t="shared" si="53"/>
        <v>0</v>
      </c>
      <c r="CM42" s="279">
        <f t="shared" si="54"/>
        <v>0</v>
      </c>
      <c r="CN42" s="279">
        <f t="shared" si="55"/>
        <v>0</v>
      </c>
      <c r="CO42" s="279">
        <f t="shared" ca="1" si="56"/>
        <v>0</v>
      </c>
      <c r="CP42" s="279">
        <f t="shared" si="89"/>
        <v>0</v>
      </c>
      <c r="CQ42" s="279">
        <f t="shared" si="90"/>
        <v>0</v>
      </c>
      <c r="CR42" s="279">
        <f t="shared" si="91"/>
        <v>0</v>
      </c>
      <c r="CS42" s="279">
        <f t="shared" si="92"/>
        <v>0</v>
      </c>
      <c r="CT42" s="279">
        <f t="shared" si="57"/>
        <v>0</v>
      </c>
      <c r="CU42" s="279">
        <f t="shared" si="58"/>
        <v>0</v>
      </c>
      <c r="CV42" s="279">
        <f t="shared" si="59"/>
        <v>0</v>
      </c>
      <c r="CW42" s="279">
        <f t="shared" si="60"/>
        <v>0</v>
      </c>
      <c r="CX42" s="279">
        <f t="shared" si="93"/>
        <v>0</v>
      </c>
      <c r="CY42" s="279">
        <f t="shared" si="94"/>
        <v>0</v>
      </c>
      <c r="CZ42" s="279">
        <f t="shared" ca="1" si="95"/>
        <v>0</v>
      </c>
      <c r="DA42" s="279">
        <f t="shared" si="96"/>
        <v>0</v>
      </c>
    </row>
    <row r="43" spans="1:105" s="276" customFormat="1" ht="15" customHeight="1">
      <c r="A43" s="63">
        <f t="array" aca="1" ref="A43" ca="1">IF(C43&lt;&gt;0,SUM(($C$11:C43&lt;&gt;0)*1),"")</f>
        <v>33</v>
      </c>
      <c r="B43" s="277">
        <v>42460</v>
      </c>
      <c r="C43" s="280" t="s">
        <v>115</v>
      </c>
      <c r="D43" s="280">
        <f t="shared" si="97"/>
        <v>42460</v>
      </c>
      <c r="E43" s="980" t="s">
        <v>937</v>
      </c>
      <c r="F43" s="981">
        <f ca="1">CP52</f>
        <v>0</v>
      </c>
      <c r="G43" s="982" t="s">
        <v>109</v>
      </c>
      <c r="H43" s="982" t="s">
        <v>594</v>
      </c>
      <c r="I43" s="63">
        <f t="shared" ca="1" si="98"/>
        <v>33</v>
      </c>
      <c r="J43" s="279">
        <f t="shared" si="61"/>
        <v>0</v>
      </c>
      <c r="K43" s="279">
        <f t="shared" si="62"/>
        <v>0</v>
      </c>
      <c r="L43" s="279">
        <f t="shared" si="1"/>
        <v>0</v>
      </c>
      <c r="M43" s="279">
        <f t="shared" si="2"/>
        <v>0</v>
      </c>
      <c r="N43" s="279">
        <f t="shared" si="3"/>
        <v>0</v>
      </c>
      <c r="O43" s="279">
        <f t="shared" si="4"/>
        <v>0</v>
      </c>
      <c r="P43" s="279">
        <f t="shared" si="5"/>
        <v>0</v>
      </c>
      <c r="Q43" s="279">
        <f t="shared" si="6"/>
        <v>0</v>
      </c>
      <c r="R43" s="279">
        <f t="shared" si="7"/>
        <v>0</v>
      </c>
      <c r="S43" s="279">
        <f t="shared" si="8"/>
        <v>0</v>
      </c>
      <c r="T43" s="279">
        <f t="shared" si="9"/>
        <v>0</v>
      </c>
      <c r="U43" s="279">
        <f t="shared" si="10"/>
        <v>0</v>
      </c>
      <c r="V43" s="279">
        <f t="shared" si="11"/>
        <v>0</v>
      </c>
      <c r="W43" s="279">
        <f t="shared" si="12"/>
        <v>0</v>
      </c>
      <c r="X43" s="279">
        <f t="shared" si="13"/>
        <v>0</v>
      </c>
      <c r="Y43" s="279">
        <f t="shared" si="14"/>
        <v>0</v>
      </c>
      <c r="Z43" s="279">
        <f t="shared" si="15"/>
        <v>0</v>
      </c>
      <c r="AA43" s="279">
        <f t="shared" si="16"/>
        <v>0</v>
      </c>
      <c r="AB43" s="279">
        <f t="shared" si="63"/>
        <v>0</v>
      </c>
      <c r="AC43" s="279">
        <f t="shared" si="64"/>
        <v>0</v>
      </c>
      <c r="AD43" s="279">
        <f t="shared" si="17"/>
        <v>0</v>
      </c>
      <c r="AE43" s="279">
        <f t="shared" si="18"/>
        <v>0</v>
      </c>
      <c r="AF43" s="279">
        <f t="shared" si="19"/>
        <v>0</v>
      </c>
      <c r="AG43" s="279">
        <f t="shared" si="20"/>
        <v>0</v>
      </c>
      <c r="AH43" s="279">
        <f t="shared" si="65"/>
        <v>0</v>
      </c>
      <c r="AI43" s="279">
        <f t="shared" si="66"/>
        <v>0</v>
      </c>
      <c r="AJ43" s="279">
        <f t="shared" si="67"/>
        <v>0</v>
      </c>
      <c r="AK43" s="279">
        <f t="shared" si="68"/>
        <v>0</v>
      </c>
      <c r="AL43" s="279">
        <f t="shared" si="69"/>
        <v>0</v>
      </c>
      <c r="AM43" s="279">
        <f t="shared" si="70"/>
        <v>0</v>
      </c>
      <c r="AN43" s="279">
        <f t="shared" si="71"/>
        <v>0</v>
      </c>
      <c r="AO43" s="279">
        <f t="shared" si="72"/>
        <v>0</v>
      </c>
      <c r="AP43" s="279">
        <f t="shared" si="21"/>
        <v>0</v>
      </c>
      <c r="AQ43" s="279">
        <f t="shared" si="22"/>
        <v>0</v>
      </c>
      <c r="AR43" s="279">
        <f t="shared" si="23"/>
        <v>0</v>
      </c>
      <c r="AS43" s="279">
        <f t="shared" si="24"/>
        <v>0</v>
      </c>
      <c r="AT43" s="279">
        <f t="shared" si="99"/>
        <v>0</v>
      </c>
      <c r="AU43" s="279">
        <f t="shared" si="100"/>
        <v>0</v>
      </c>
      <c r="AV43" s="279">
        <f t="shared" si="25"/>
        <v>0</v>
      </c>
      <c r="AW43" s="279">
        <f t="shared" si="26"/>
        <v>0</v>
      </c>
      <c r="AX43" s="279">
        <f t="shared" si="27"/>
        <v>0</v>
      </c>
      <c r="AY43" s="279">
        <f t="shared" si="28"/>
        <v>0</v>
      </c>
      <c r="AZ43" s="279">
        <f t="shared" si="29"/>
        <v>0</v>
      </c>
      <c r="BA43" s="279">
        <f t="shared" si="30"/>
        <v>0</v>
      </c>
      <c r="BB43" s="279">
        <f t="shared" si="31"/>
        <v>0</v>
      </c>
      <c r="BC43" s="279">
        <f t="shared" si="32"/>
        <v>0</v>
      </c>
      <c r="BD43" s="279">
        <f t="shared" si="33"/>
        <v>0</v>
      </c>
      <c r="BE43" s="279">
        <f t="shared" si="34"/>
        <v>0</v>
      </c>
      <c r="BF43" s="279">
        <f t="shared" si="35"/>
        <v>0</v>
      </c>
      <c r="BG43" s="279">
        <f t="shared" si="36"/>
        <v>0</v>
      </c>
      <c r="BH43" s="279">
        <f t="shared" si="75"/>
        <v>0</v>
      </c>
      <c r="BI43" s="279">
        <f t="shared" si="76"/>
        <v>0</v>
      </c>
      <c r="BJ43" s="279">
        <f t="shared" si="37"/>
        <v>0</v>
      </c>
      <c r="BK43" s="279">
        <f t="shared" si="38"/>
        <v>0</v>
      </c>
      <c r="BL43" s="279">
        <f t="shared" si="39"/>
        <v>0</v>
      </c>
      <c r="BM43" s="279">
        <f t="shared" si="40"/>
        <v>0</v>
      </c>
      <c r="BN43" s="279">
        <f t="shared" si="41"/>
        <v>0</v>
      </c>
      <c r="BO43" s="279">
        <f t="shared" si="42"/>
        <v>0</v>
      </c>
      <c r="BP43" s="279">
        <f t="shared" si="77"/>
        <v>0</v>
      </c>
      <c r="BQ43" s="279">
        <f t="shared" si="78"/>
        <v>0</v>
      </c>
      <c r="BR43" s="279">
        <f t="shared" si="43"/>
        <v>0</v>
      </c>
      <c r="BS43" s="279">
        <f t="shared" si="44"/>
        <v>0</v>
      </c>
      <c r="BT43" s="279">
        <f t="shared" si="79"/>
        <v>0</v>
      </c>
      <c r="BU43" s="279">
        <f t="shared" si="80"/>
        <v>0</v>
      </c>
      <c r="BV43" s="279">
        <f t="shared" si="101"/>
        <v>0</v>
      </c>
      <c r="BW43" s="279">
        <f t="shared" si="102"/>
        <v>0</v>
      </c>
      <c r="BX43" s="279">
        <f t="shared" si="45"/>
        <v>0</v>
      </c>
      <c r="BY43" s="279">
        <f t="shared" si="46"/>
        <v>0</v>
      </c>
      <c r="BZ43" s="279">
        <f t="shared" si="47"/>
        <v>0</v>
      </c>
      <c r="CA43" s="279">
        <f t="shared" si="48"/>
        <v>0</v>
      </c>
      <c r="CB43" s="279">
        <f t="shared" si="49"/>
        <v>0</v>
      </c>
      <c r="CC43" s="279">
        <f t="shared" si="50"/>
        <v>0</v>
      </c>
      <c r="CD43" s="279">
        <f t="shared" si="83"/>
        <v>0</v>
      </c>
      <c r="CE43" s="279">
        <f t="shared" si="84"/>
        <v>0</v>
      </c>
      <c r="CF43" s="279">
        <f t="shared" si="85"/>
        <v>0</v>
      </c>
      <c r="CG43" s="279">
        <f t="shared" si="86"/>
        <v>0</v>
      </c>
      <c r="CH43" s="279">
        <f t="shared" si="51"/>
        <v>0</v>
      </c>
      <c r="CI43" s="279">
        <f t="shared" si="52"/>
        <v>0</v>
      </c>
      <c r="CJ43" s="279">
        <f t="shared" si="87"/>
        <v>0</v>
      </c>
      <c r="CK43" s="279">
        <f t="shared" si="88"/>
        <v>0</v>
      </c>
      <c r="CL43" s="279">
        <f t="shared" si="53"/>
        <v>0</v>
      </c>
      <c r="CM43" s="279">
        <f t="shared" si="54"/>
        <v>0</v>
      </c>
      <c r="CN43" s="279">
        <f t="shared" si="55"/>
        <v>0</v>
      </c>
      <c r="CO43" s="279">
        <f t="shared" si="56"/>
        <v>0</v>
      </c>
      <c r="CP43" s="279">
        <f t="shared" si="89"/>
        <v>0</v>
      </c>
      <c r="CQ43" s="279">
        <f t="shared" ca="1" si="90"/>
        <v>0</v>
      </c>
      <c r="CR43" s="279">
        <f t="shared" si="91"/>
        <v>0</v>
      </c>
      <c r="CS43" s="279">
        <f t="shared" si="92"/>
        <v>0</v>
      </c>
      <c r="CT43" s="279">
        <f t="shared" si="57"/>
        <v>0</v>
      </c>
      <c r="CU43" s="279">
        <f t="shared" si="58"/>
        <v>0</v>
      </c>
      <c r="CV43" s="279">
        <f t="shared" si="59"/>
        <v>0</v>
      </c>
      <c r="CW43" s="279">
        <f t="shared" si="60"/>
        <v>0</v>
      </c>
      <c r="CX43" s="279">
        <f t="shared" si="93"/>
        <v>0</v>
      </c>
      <c r="CY43" s="279">
        <f t="shared" si="94"/>
        <v>0</v>
      </c>
      <c r="CZ43" s="279">
        <f t="shared" ca="1" si="95"/>
        <v>0</v>
      </c>
      <c r="DA43" s="279">
        <f t="shared" si="96"/>
        <v>0</v>
      </c>
    </row>
    <row r="44" spans="1:105" s="276" customFormat="1" ht="15" customHeight="1">
      <c r="A44" s="63">
        <f t="array" aca="1" ref="A44" ca="1">IF(C44&lt;&gt;0,SUM(($C$11:C44&lt;&gt;0)*1),"")</f>
        <v>34</v>
      </c>
      <c r="B44" s="277">
        <v>42460</v>
      </c>
      <c r="C44" s="280" t="s">
        <v>115</v>
      </c>
      <c r="D44" s="280">
        <f t="shared" si="97"/>
        <v>42460</v>
      </c>
      <c r="E44" s="980" t="s">
        <v>117</v>
      </c>
      <c r="F44" s="981">
        <f ca="1">CR52</f>
        <v>0</v>
      </c>
      <c r="G44" s="982" t="s">
        <v>109</v>
      </c>
      <c r="H44" s="982" t="s">
        <v>101</v>
      </c>
      <c r="I44" s="63">
        <f t="shared" ca="1" si="98"/>
        <v>34</v>
      </c>
      <c r="J44" s="279">
        <f t="shared" si="61"/>
        <v>0</v>
      </c>
      <c r="K44" s="279">
        <f t="shared" si="62"/>
        <v>0</v>
      </c>
      <c r="L44" s="279">
        <f t="shared" si="1"/>
        <v>0</v>
      </c>
      <c r="M44" s="279">
        <f t="shared" si="2"/>
        <v>0</v>
      </c>
      <c r="N44" s="279">
        <f t="shared" si="3"/>
        <v>0</v>
      </c>
      <c r="O44" s="279">
        <f t="shared" si="4"/>
        <v>0</v>
      </c>
      <c r="P44" s="279">
        <f t="shared" si="5"/>
        <v>0</v>
      </c>
      <c r="Q44" s="279">
        <f t="shared" si="6"/>
        <v>0</v>
      </c>
      <c r="R44" s="279">
        <f t="shared" si="7"/>
        <v>0</v>
      </c>
      <c r="S44" s="279">
        <f t="shared" si="8"/>
        <v>0</v>
      </c>
      <c r="T44" s="279">
        <f t="shared" si="9"/>
        <v>0</v>
      </c>
      <c r="U44" s="279">
        <f t="shared" si="10"/>
        <v>0</v>
      </c>
      <c r="V44" s="279">
        <f t="shared" si="11"/>
        <v>0</v>
      </c>
      <c r="W44" s="279">
        <f t="shared" si="12"/>
        <v>0</v>
      </c>
      <c r="X44" s="279">
        <f t="shared" si="13"/>
        <v>0</v>
      </c>
      <c r="Y44" s="279">
        <f t="shared" si="14"/>
        <v>0</v>
      </c>
      <c r="Z44" s="279">
        <f t="shared" si="15"/>
        <v>0</v>
      </c>
      <c r="AA44" s="279">
        <f t="shared" si="16"/>
        <v>0</v>
      </c>
      <c r="AB44" s="279">
        <f t="shared" si="63"/>
        <v>0</v>
      </c>
      <c r="AC44" s="279">
        <f t="shared" si="64"/>
        <v>0</v>
      </c>
      <c r="AD44" s="279">
        <f t="shared" si="17"/>
        <v>0</v>
      </c>
      <c r="AE44" s="279">
        <f t="shared" si="18"/>
        <v>0</v>
      </c>
      <c r="AF44" s="279">
        <f t="shared" si="19"/>
        <v>0</v>
      </c>
      <c r="AG44" s="279">
        <f t="shared" si="20"/>
        <v>0</v>
      </c>
      <c r="AH44" s="279">
        <f t="shared" si="65"/>
        <v>0</v>
      </c>
      <c r="AI44" s="279">
        <f t="shared" si="66"/>
        <v>0</v>
      </c>
      <c r="AJ44" s="279">
        <f t="shared" si="67"/>
        <v>0</v>
      </c>
      <c r="AK44" s="279">
        <f t="shared" si="68"/>
        <v>0</v>
      </c>
      <c r="AL44" s="279">
        <f t="shared" si="69"/>
        <v>0</v>
      </c>
      <c r="AM44" s="279">
        <f t="shared" si="70"/>
        <v>0</v>
      </c>
      <c r="AN44" s="279">
        <f t="shared" si="71"/>
        <v>0</v>
      </c>
      <c r="AO44" s="279">
        <f t="shared" si="72"/>
        <v>0</v>
      </c>
      <c r="AP44" s="279">
        <f t="shared" si="21"/>
        <v>0</v>
      </c>
      <c r="AQ44" s="279">
        <f t="shared" si="22"/>
        <v>0</v>
      </c>
      <c r="AR44" s="279">
        <f t="shared" si="23"/>
        <v>0</v>
      </c>
      <c r="AS44" s="279">
        <f t="shared" si="24"/>
        <v>0</v>
      </c>
      <c r="AT44" s="279">
        <f t="shared" si="99"/>
        <v>0</v>
      </c>
      <c r="AU44" s="279">
        <f t="shared" si="100"/>
        <v>0</v>
      </c>
      <c r="AV44" s="279">
        <f t="shared" si="25"/>
        <v>0</v>
      </c>
      <c r="AW44" s="279">
        <f t="shared" si="26"/>
        <v>0</v>
      </c>
      <c r="AX44" s="279">
        <f t="shared" si="27"/>
        <v>0</v>
      </c>
      <c r="AY44" s="279">
        <f t="shared" si="28"/>
        <v>0</v>
      </c>
      <c r="AZ44" s="279">
        <f t="shared" si="29"/>
        <v>0</v>
      </c>
      <c r="BA44" s="279">
        <f t="shared" si="30"/>
        <v>0</v>
      </c>
      <c r="BB44" s="279">
        <f t="shared" si="31"/>
        <v>0</v>
      </c>
      <c r="BC44" s="279">
        <f t="shared" si="32"/>
        <v>0</v>
      </c>
      <c r="BD44" s="279">
        <f t="shared" si="33"/>
        <v>0</v>
      </c>
      <c r="BE44" s="279">
        <f t="shared" si="34"/>
        <v>0</v>
      </c>
      <c r="BF44" s="279">
        <f t="shared" si="35"/>
        <v>0</v>
      </c>
      <c r="BG44" s="279">
        <f t="shared" si="36"/>
        <v>0</v>
      </c>
      <c r="BH44" s="279">
        <f t="shared" si="75"/>
        <v>0</v>
      </c>
      <c r="BI44" s="279">
        <f t="shared" si="76"/>
        <v>0</v>
      </c>
      <c r="BJ44" s="279">
        <f t="shared" si="37"/>
        <v>0</v>
      </c>
      <c r="BK44" s="279">
        <f t="shared" si="38"/>
        <v>0</v>
      </c>
      <c r="BL44" s="279">
        <f t="shared" si="39"/>
        <v>0</v>
      </c>
      <c r="BM44" s="279">
        <f t="shared" si="40"/>
        <v>0</v>
      </c>
      <c r="BN44" s="279">
        <f t="shared" si="41"/>
        <v>0</v>
      </c>
      <c r="BO44" s="279">
        <f t="shared" si="42"/>
        <v>0</v>
      </c>
      <c r="BP44" s="279">
        <f t="shared" si="77"/>
        <v>0</v>
      </c>
      <c r="BQ44" s="279">
        <f t="shared" si="78"/>
        <v>0</v>
      </c>
      <c r="BR44" s="279">
        <f t="shared" si="43"/>
        <v>0</v>
      </c>
      <c r="BS44" s="279">
        <f t="shared" si="44"/>
        <v>0</v>
      </c>
      <c r="BT44" s="279">
        <f t="shared" si="79"/>
        <v>0</v>
      </c>
      <c r="BU44" s="279">
        <f t="shared" si="80"/>
        <v>0</v>
      </c>
      <c r="BV44" s="279">
        <f t="shared" si="101"/>
        <v>0</v>
      </c>
      <c r="BW44" s="279">
        <f t="shared" si="102"/>
        <v>0</v>
      </c>
      <c r="BX44" s="279">
        <f t="shared" si="45"/>
        <v>0</v>
      </c>
      <c r="BY44" s="279">
        <f t="shared" si="46"/>
        <v>0</v>
      </c>
      <c r="BZ44" s="279">
        <f t="shared" si="47"/>
        <v>0</v>
      </c>
      <c r="CA44" s="279">
        <f t="shared" si="48"/>
        <v>0</v>
      </c>
      <c r="CB44" s="279">
        <f t="shared" si="49"/>
        <v>0</v>
      </c>
      <c r="CC44" s="279">
        <f t="shared" si="50"/>
        <v>0</v>
      </c>
      <c r="CD44" s="279">
        <f t="shared" si="83"/>
        <v>0</v>
      </c>
      <c r="CE44" s="279">
        <f t="shared" si="84"/>
        <v>0</v>
      </c>
      <c r="CF44" s="279">
        <f t="shared" si="85"/>
        <v>0</v>
      </c>
      <c r="CG44" s="279">
        <f t="shared" si="86"/>
        <v>0</v>
      </c>
      <c r="CH44" s="279">
        <f t="shared" si="51"/>
        <v>0</v>
      </c>
      <c r="CI44" s="279">
        <f t="shared" si="52"/>
        <v>0</v>
      </c>
      <c r="CJ44" s="279">
        <f t="shared" si="87"/>
        <v>0</v>
      </c>
      <c r="CK44" s="279">
        <f t="shared" si="88"/>
        <v>0</v>
      </c>
      <c r="CL44" s="279">
        <f t="shared" si="53"/>
        <v>0</v>
      </c>
      <c r="CM44" s="279">
        <f t="shared" si="54"/>
        <v>0</v>
      </c>
      <c r="CN44" s="279">
        <f t="shared" si="55"/>
        <v>0</v>
      </c>
      <c r="CO44" s="279">
        <f t="shared" si="56"/>
        <v>0</v>
      </c>
      <c r="CP44" s="279">
        <f t="shared" si="89"/>
        <v>0</v>
      </c>
      <c r="CQ44" s="279">
        <f t="shared" si="90"/>
        <v>0</v>
      </c>
      <c r="CR44" s="279">
        <f t="shared" si="91"/>
        <v>0</v>
      </c>
      <c r="CS44" s="279">
        <f t="shared" ca="1" si="92"/>
        <v>0</v>
      </c>
      <c r="CT44" s="279">
        <f t="shared" si="57"/>
        <v>0</v>
      </c>
      <c r="CU44" s="279">
        <f t="shared" si="58"/>
        <v>0</v>
      </c>
      <c r="CV44" s="279">
        <f t="shared" si="59"/>
        <v>0</v>
      </c>
      <c r="CW44" s="279">
        <f t="shared" si="60"/>
        <v>0</v>
      </c>
      <c r="CX44" s="279">
        <f t="shared" si="93"/>
        <v>0</v>
      </c>
      <c r="CY44" s="279">
        <f t="shared" si="94"/>
        <v>0</v>
      </c>
      <c r="CZ44" s="279">
        <f t="shared" ca="1" si="95"/>
        <v>0</v>
      </c>
      <c r="DA44" s="279">
        <f t="shared" si="96"/>
        <v>0</v>
      </c>
    </row>
    <row r="45" spans="1:105" s="276" customFormat="1" ht="15" customHeight="1">
      <c r="A45" s="63">
        <f t="array" aca="1" ref="A45" ca="1">IF(C45&lt;&gt;0,SUM(($C$11:C45&lt;&gt;0)*1),"")</f>
        <v>35</v>
      </c>
      <c r="B45" s="277">
        <v>42460</v>
      </c>
      <c r="C45" s="280" t="s">
        <v>115</v>
      </c>
      <c r="D45" s="280">
        <f t="shared" ref="D45:D50" si="103">B45</f>
        <v>42460</v>
      </c>
      <c r="E45" s="980" t="s">
        <v>215</v>
      </c>
      <c r="F45" s="981"/>
      <c r="G45" s="982" t="s">
        <v>109</v>
      </c>
      <c r="H45" s="982" t="s">
        <v>94</v>
      </c>
      <c r="I45" s="63">
        <f t="shared" ca="1" si="98"/>
        <v>35</v>
      </c>
      <c r="J45" s="279">
        <f t="shared" si="61"/>
        <v>0</v>
      </c>
      <c r="K45" s="279">
        <f t="shared" si="62"/>
        <v>0</v>
      </c>
      <c r="L45" s="279">
        <f t="shared" si="1"/>
        <v>0</v>
      </c>
      <c r="M45" s="279">
        <f t="shared" si="2"/>
        <v>0</v>
      </c>
      <c r="N45" s="279">
        <f t="shared" si="3"/>
        <v>0</v>
      </c>
      <c r="O45" s="279">
        <f t="shared" si="4"/>
        <v>0</v>
      </c>
      <c r="P45" s="279">
        <f t="shared" si="5"/>
        <v>0</v>
      </c>
      <c r="Q45" s="279">
        <f t="shared" si="6"/>
        <v>0</v>
      </c>
      <c r="R45" s="279">
        <f t="shared" si="7"/>
        <v>0</v>
      </c>
      <c r="S45" s="279">
        <f t="shared" si="8"/>
        <v>0</v>
      </c>
      <c r="T45" s="279">
        <f t="shared" si="9"/>
        <v>0</v>
      </c>
      <c r="U45" s="279">
        <f t="shared" si="10"/>
        <v>0</v>
      </c>
      <c r="V45" s="279">
        <f t="shared" si="11"/>
        <v>0</v>
      </c>
      <c r="W45" s="279">
        <f t="shared" si="12"/>
        <v>0</v>
      </c>
      <c r="X45" s="279">
        <f t="shared" si="13"/>
        <v>0</v>
      </c>
      <c r="Y45" s="279">
        <f t="shared" si="14"/>
        <v>0</v>
      </c>
      <c r="Z45" s="279">
        <f t="shared" si="15"/>
        <v>0</v>
      </c>
      <c r="AA45" s="279">
        <f t="shared" si="16"/>
        <v>0</v>
      </c>
      <c r="AB45" s="279">
        <f t="shared" si="63"/>
        <v>0</v>
      </c>
      <c r="AC45" s="279">
        <f t="shared" si="64"/>
        <v>0</v>
      </c>
      <c r="AD45" s="279">
        <f t="shared" si="17"/>
        <v>0</v>
      </c>
      <c r="AE45" s="279">
        <f t="shared" si="18"/>
        <v>0</v>
      </c>
      <c r="AF45" s="279">
        <f t="shared" si="19"/>
        <v>0</v>
      </c>
      <c r="AG45" s="279">
        <f t="shared" si="20"/>
        <v>0</v>
      </c>
      <c r="AH45" s="279">
        <f t="shared" si="65"/>
        <v>0</v>
      </c>
      <c r="AI45" s="279">
        <f t="shared" si="66"/>
        <v>0</v>
      </c>
      <c r="AJ45" s="279">
        <f t="shared" si="67"/>
        <v>0</v>
      </c>
      <c r="AK45" s="279">
        <f t="shared" si="68"/>
        <v>0</v>
      </c>
      <c r="AL45" s="279">
        <f t="shared" si="69"/>
        <v>0</v>
      </c>
      <c r="AM45" s="279">
        <f t="shared" si="70"/>
        <v>0</v>
      </c>
      <c r="AN45" s="279">
        <f t="shared" si="71"/>
        <v>0</v>
      </c>
      <c r="AO45" s="279">
        <f t="shared" si="72"/>
        <v>0</v>
      </c>
      <c r="AP45" s="279">
        <f t="shared" si="21"/>
        <v>0</v>
      </c>
      <c r="AQ45" s="279">
        <f t="shared" si="22"/>
        <v>0</v>
      </c>
      <c r="AR45" s="279">
        <f t="shared" si="23"/>
        <v>0</v>
      </c>
      <c r="AS45" s="279">
        <f t="shared" si="24"/>
        <v>0</v>
      </c>
      <c r="AT45" s="279">
        <f t="shared" si="99"/>
        <v>0</v>
      </c>
      <c r="AU45" s="279">
        <f t="shared" si="100"/>
        <v>0</v>
      </c>
      <c r="AV45" s="279">
        <f t="shared" si="25"/>
        <v>0</v>
      </c>
      <c r="AW45" s="279">
        <f t="shared" si="26"/>
        <v>0</v>
      </c>
      <c r="AX45" s="279">
        <f t="shared" si="27"/>
        <v>0</v>
      </c>
      <c r="AY45" s="279">
        <f t="shared" si="28"/>
        <v>0</v>
      </c>
      <c r="AZ45" s="279">
        <f t="shared" si="29"/>
        <v>0</v>
      </c>
      <c r="BA45" s="279">
        <f t="shared" si="30"/>
        <v>0</v>
      </c>
      <c r="BB45" s="279">
        <f t="shared" si="31"/>
        <v>0</v>
      </c>
      <c r="BC45" s="279">
        <f t="shared" si="32"/>
        <v>0</v>
      </c>
      <c r="BD45" s="279">
        <f t="shared" si="33"/>
        <v>0</v>
      </c>
      <c r="BE45" s="279">
        <f t="shared" si="34"/>
        <v>0</v>
      </c>
      <c r="BF45" s="279">
        <f t="shared" si="35"/>
        <v>0</v>
      </c>
      <c r="BG45" s="279">
        <f t="shared" si="36"/>
        <v>0</v>
      </c>
      <c r="BH45" s="279">
        <f t="shared" si="75"/>
        <v>0</v>
      </c>
      <c r="BI45" s="279">
        <f t="shared" si="76"/>
        <v>0</v>
      </c>
      <c r="BJ45" s="279">
        <f t="shared" si="37"/>
        <v>0</v>
      </c>
      <c r="BK45" s="279">
        <f t="shared" si="38"/>
        <v>0</v>
      </c>
      <c r="BL45" s="279">
        <f t="shared" si="39"/>
        <v>0</v>
      </c>
      <c r="BM45" s="279">
        <f t="shared" si="40"/>
        <v>0</v>
      </c>
      <c r="BN45" s="279">
        <f t="shared" si="41"/>
        <v>0</v>
      </c>
      <c r="BO45" s="279">
        <f t="shared" si="42"/>
        <v>0</v>
      </c>
      <c r="BP45" s="279">
        <f t="shared" si="77"/>
        <v>0</v>
      </c>
      <c r="BQ45" s="279">
        <f t="shared" si="78"/>
        <v>0</v>
      </c>
      <c r="BR45" s="279">
        <f t="shared" si="43"/>
        <v>0</v>
      </c>
      <c r="BS45" s="279">
        <f t="shared" si="44"/>
        <v>0</v>
      </c>
      <c r="BT45" s="279">
        <f t="shared" si="79"/>
        <v>0</v>
      </c>
      <c r="BU45" s="279">
        <f t="shared" si="80"/>
        <v>0</v>
      </c>
      <c r="BV45" s="279">
        <f t="shared" si="101"/>
        <v>0</v>
      </c>
      <c r="BW45" s="279">
        <f t="shared" si="102"/>
        <v>0</v>
      </c>
      <c r="BX45" s="279">
        <f t="shared" si="45"/>
        <v>0</v>
      </c>
      <c r="BY45" s="279">
        <f t="shared" si="46"/>
        <v>0</v>
      </c>
      <c r="BZ45" s="279">
        <f t="shared" si="47"/>
        <v>0</v>
      </c>
      <c r="CA45" s="279">
        <f t="shared" si="48"/>
        <v>0</v>
      </c>
      <c r="CB45" s="279">
        <f t="shared" si="49"/>
        <v>0</v>
      </c>
      <c r="CC45" s="279">
        <f t="shared" si="50"/>
        <v>0</v>
      </c>
      <c r="CD45" s="279">
        <f t="shared" si="83"/>
        <v>0</v>
      </c>
      <c r="CE45" s="279">
        <f t="shared" si="84"/>
        <v>0</v>
      </c>
      <c r="CF45" s="279">
        <f t="shared" si="85"/>
        <v>0</v>
      </c>
      <c r="CG45" s="279">
        <f t="shared" si="86"/>
        <v>0</v>
      </c>
      <c r="CH45" s="279">
        <f t="shared" si="51"/>
        <v>0</v>
      </c>
      <c r="CI45" s="279">
        <f t="shared" si="52"/>
        <v>0</v>
      </c>
      <c r="CJ45" s="279">
        <f t="shared" si="87"/>
        <v>0</v>
      </c>
      <c r="CK45" s="279">
        <f t="shared" si="88"/>
        <v>0</v>
      </c>
      <c r="CL45" s="279">
        <f t="shared" si="53"/>
        <v>0</v>
      </c>
      <c r="CM45" s="279">
        <f t="shared" si="54"/>
        <v>0</v>
      </c>
      <c r="CN45" s="279">
        <f t="shared" si="55"/>
        <v>0</v>
      </c>
      <c r="CO45" s="279">
        <f t="shared" si="56"/>
        <v>0</v>
      </c>
      <c r="CP45" s="279">
        <f t="shared" si="89"/>
        <v>0</v>
      </c>
      <c r="CQ45" s="279">
        <f t="shared" si="90"/>
        <v>0</v>
      </c>
      <c r="CR45" s="279">
        <f t="shared" si="91"/>
        <v>0</v>
      </c>
      <c r="CS45" s="279">
        <f t="shared" si="92"/>
        <v>0</v>
      </c>
      <c r="CT45" s="279">
        <f t="shared" si="57"/>
        <v>0</v>
      </c>
      <c r="CU45" s="279">
        <f t="shared" si="58"/>
        <v>0</v>
      </c>
      <c r="CV45" s="279">
        <f t="shared" si="59"/>
        <v>0</v>
      </c>
      <c r="CW45" s="279">
        <f t="shared" si="60"/>
        <v>0</v>
      </c>
      <c r="CX45" s="279">
        <f t="shared" si="93"/>
        <v>0</v>
      </c>
      <c r="CY45" s="279">
        <f t="shared" si="94"/>
        <v>0</v>
      </c>
      <c r="CZ45" s="279">
        <f t="shared" si="95"/>
        <v>0</v>
      </c>
      <c r="DA45" s="279">
        <f t="shared" si="96"/>
        <v>0</v>
      </c>
    </row>
    <row r="46" spans="1:105" s="276" customFormat="1" ht="15" customHeight="1">
      <c r="A46" s="63">
        <f t="array" aca="1" ref="A46" ca="1">IF(C46&lt;&gt;0,SUM(($C$11:C46&lt;&gt;0)*1),"")</f>
        <v>36</v>
      </c>
      <c r="B46" s="277">
        <v>42460</v>
      </c>
      <c r="C46" s="280" t="s">
        <v>115</v>
      </c>
      <c r="D46" s="280">
        <f t="shared" si="103"/>
        <v>42460</v>
      </c>
      <c r="E46" s="980" t="s">
        <v>118</v>
      </c>
      <c r="F46" s="981">
        <f ca="1">CI52</f>
        <v>0</v>
      </c>
      <c r="G46" s="982" t="s">
        <v>43</v>
      </c>
      <c r="H46" s="982" t="s">
        <v>109</v>
      </c>
      <c r="I46" s="63">
        <f t="shared" ca="1" si="98"/>
        <v>36</v>
      </c>
      <c r="J46" s="279">
        <f t="shared" si="61"/>
        <v>0</v>
      </c>
      <c r="K46" s="279">
        <f t="shared" si="62"/>
        <v>0</v>
      </c>
      <c r="L46" s="279">
        <f t="shared" si="1"/>
        <v>0</v>
      </c>
      <c r="M46" s="279">
        <f t="shared" si="2"/>
        <v>0</v>
      </c>
      <c r="N46" s="279">
        <f t="shared" si="3"/>
        <v>0</v>
      </c>
      <c r="O46" s="279">
        <f t="shared" si="4"/>
        <v>0</v>
      </c>
      <c r="P46" s="279">
        <f t="shared" si="5"/>
        <v>0</v>
      </c>
      <c r="Q46" s="279">
        <f t="shared" si="6"/>
        <v>0</v>
      </c>
      <c r="R46" s="279">
        <f t="shared" si="7"/>
        <v>0</v>
      </c>
      <c r="S46" s="279">
        <f t="shared" si="8"/>
        <v>0</v>
      </c>
      <c r="T46" s="279">
        <f t="shared" si="9"/>
        <v>0</v>
      </c>
      <c r="U46" s="279">
        <f t="shared" si="10"/>
        <v>0</v>
      </c>
      <c r="V46" s="279">
        <f t="shared" si="11"/>
        <v>0</v>
      </c>
      <c r="W46" s="279">
        <f t="shared" si="12"/>
        <v>0</v>
      </c>
      <c r="X46" s="279">
        <f t="shared" si="13"/>
        <v>0</v>
      </c>
      <c r="Y46" s="279">
        <f t="shared" si="14"/>
        <v>0</v>
      </c>
      <c r="Z46" s="279">
        <f t="shared" si="15"/>
        <v>0</v>
      </c>
      <c r="AA46" s="279">
        <f t="shared" si="16"/>
        <v>0</v>
      </c>
      <c r="AB46" s="279">
        <f t="shared" si="63"/>
        <v>0</v>
      </c>
      <c r="AC46" s="279">
        <f t="shared" si="64"/>
        <v>0</v>
      </c>
      <c r="AD46" s="279">
        <f t="shared" si="17"/>
        <v>0</v>
      </c>
      <c r="AE46" s="279">
        <f t="shared" si="18"/>
        <v>0</v>
      </c>
      <c r="AF46" s="279">
        <f t="shared" si="19"/>
        <v>0</v>
      </c>
      <c r="AG46" s="279">
        <f t="shared" si="20"/>
        <v>0</v>
      </c>
      <c r="AH46" s="279">
        <f t="shared" si="65"/>
        <v>0</v>
      </c>
      <c r="AI46" s="279">
        <f t="shared" si="66"/>
        <v>0</v>
      </c>
      <c r="AJ46" s="279">
        <f t="shared" si="67"/>
        <v>0</v>
      </c>
      <c r="AK46" s="279">
        <f t="shared" si="68"/>
        <v>0</v>
      </c>
      <c r="AL46" s="279">
        <f t="shared" si="69"/>
        <v>0</v>
      </c>
      <c r="AM46" s="279">
        <f t="shared" si="70"/>
        <v>0</v>
      </c>
      <c r="AN46" s="279">
        <f t="shared" si="71"/>
        <v>0</v>
      </c>
      <c r="AO46" s="279">
        <f t="shared" si="72"/>
        <v>0</v>
      </c>
      <c r="AP46" s="279">
        <f t="shared" si="21"/>
        <v>0</v>
      </c>
      <c r="AQ46" s="279">
        <f t="shared" si="22"/>
        <v>0</v>
      </c>
      <c r="AR46" s="279">
        <f t="shared" si="23"/>
        <v>0</v>
      </c>
      <c r="AS46" s="279">
        <f t="shared" si="24"/>
        <v>0</v>
      </c>
      <c r="AT46" s="279">
        <f t="shared" si="99"/>
        <v>0</v>
      </c>
      <c r="AU46" s="279">
        <f t="shared" si="100"/>
        <v>0</v>
      </c>
      <c r="AV46" s="279">
        <f t="shared" si="25"/>
        <v>0</v>
      </c>
      <c r="AW46" s="279">
        <f t="shared" si="26"/>
        <v>0</v>
      </c>
      <c r="AX46" s="279">
        <f t="shared" si="27"/>
        <v>0</v>
      </c>
      <c r="AY46" s="279">
        <f t="shared" si="28"/>
        <v>0</v>
      </c>
      <c r="AZ46" s="279">
        <f t="shared" si="29"/>
        <v>0</v>
      </c>
      <c r="BA46" s="279">
        <f t="shared" si="30"/>
        <v>0</v>
      </c>
      <c r="BB46" s="279">
        <f t="shared" si="31"/>
        <v>0</v>
      </c>
      <c r="BC46" s="279">
        <f t="shared" si="32"/>
        <v>0</v>
      </c>
      <c r="BD46" s="279">
        <f t="shared" si="33"/>
        <v>0</v>
      </c>
      <c r="BE46" s="279">
        <f t="shared" si="34"/>
        <v>0</v>
      </c>
      <c r="BF46" s="279">
        <f t="shared" si="35"/>
        <v>0</v>
      </c>
      <c r="BG46" s="279">
        <f t="shared" si="36"/>
        <v>0</v>
      </c>
      <c r="BH46" s="279">
        <f t="shared" si="75"/>
        <v>0</v>
      </c>
      <c r="BI46" s="279">
        <f t="shared" si="76"/>
        <v>0</v>
      </c>
      <c r="BJ46" s="279">
        <f t="shared" si="37"/>
        <v>0</v>
      </c>
      <c r="BK46" s="279">
        <f t="shared" si="38"/>
        <v>0</v>
      </c>
      <c r="BL46" s="279">
        <f t="shared" si="39"/>
        <v>0</v>
      </c>
      <c r="BM46" s="279">
        <f t="shared" si="40"/>
        <v>0</v>
      </c>
      <c r="BN46" s="279">
        <f t="shared" si="41"/>
        <v>0</v>
      </c>
      <c r="BO46" s="279">
        <f t="shared" si="42"/>
        <v>0</v>
      </c>
      <c r="BP46" s="279">
        <f t="shared" si="77"/>
        <v>0</v>
      </c>
      <c r="BQ46" s="279">
        <f t="shared" si="78"/>
        <v>0</v>
      </c>
      <c r="BR46" s="279">
        <f t="shared" si="43"/>
        <v>0</v>
      </c>
      <c r="BS46" s="279">
        <f t="shared" si="44"/>
        <v>0</v>
      </c>
      <c r="BT46" s="279">
        <f t="shared" si="79"/>
        <v>0</v>
      </c>
      <c r="BU46" s="279">
        <f t="shared" si="80"/>
        <v>0</v>
      </c>
      <c r="BV46" s="279">
        <f t="shared" si="101"/>
        <v>0</v>
      </c>
      <c r="BW46" s="279">
        <f t="shared" si="102"/>
        <v>0</v>
      </c>
      <c r="BX46" s="279">
        <f t="shared" si="45"/>
        <v>0</v>
      </c>
      <c r="BY46" s="279">
        <f t="shared" si="46"/>
        <v>0</v>
      </c>
      <c r="BZ46" s="279">
        <f t="shared" si="47"/>
        <v>0</v>
      </c>
      <c r="CA46" s="279">
        <f t="shared" si="48"/>
        <v>0</v>
      </c>
      <c r="CB46" s="279">
        <f t="shared" si="49"/>
        <v>0</v>
      </c>
      <c r="CC46" s="279">
        <f t="shared" si="50"/>
        <v>0</v>
      </c>
      <c r="CD46" s="279">
        <f t="shared" si="83"/>
        <v>0</v>
      </c>
      <c r="CE46" s="279">
        <f t="shared" si="84"/>
        <v>0</v>
      </c>
      <c r="CF46" s="279">
        <f t="shared" si="85"/>
        <v>0</v>
      </c>
      <c r="CG46" s="279">
        <f t="shared" si="86"/>
        <v>0</v>
      </c>
      <c r="CH46" s="279">
        <f t="shared" ca="1" si="51"/>
        <v>0</v>
      </c>
      <c r="CI46" s="279">
        <f t="shared" si="52"/>
        <v>0</v>
      </c>
      <c r="CJ46" s="279">
        <f t="shared" si="87"/>
        <v>0</v>
      </c>
      <c r="CK46" s="279">
        <f t="shared" si="88"/>
        <v>0</v>
      </c>
      <c r="CL46" s="279">
        <f t="shared" si="53"/>
        <v>0</v>
      </c>
      <c r="CM46" s="279">
        <f t="shared" si="54"/>
        <v>0</v>
      </c>
      <c r="CN46" s="279">
        <f t="shared" si="55"/>
        <v>0</v>
      </c>
      <c r="CO46" s="279">
        <f t="shared" si="56"/>
        <v>0</v>
      </c>
      <c r="CP46" s="279">
        <f t="shared" si="89"/>
        <v>0</v>
      </c>
      <c r="CQ46" s="279">
        <f t="shared" si="90"/>
        <v>0</v>
      </c>
      <c r="CR46" s="279">
        <f t="shared" si="91"/>
        <v>0</v>
      </c>
      <c r="CS46" s="279">
        <f t="shared" si="92"/>
        <v>0</v>
      </c>
      <c r="CT46" s="279">
        <f t="shared" si="57"/>
        <v>0</v>
      </c>
      <c r="CU46" s="279">
        <f t="shared" si="58"/>
        <v>0</v>
      </c>
      <c r="CV46" s="279">
        <f t="shared" si="59"/>
        <v>0</v>
      </c>
      <c r="CW46" s="279">
        <f t="shared" si="60"/>
        <v>0</v>
      </c>
      <c r="CX46" s="279">
        <f t="shared" si="93"/>
        <v>0</v>
      </c>
      <c r="CY46" s="279">
        <f t="shared" si="94"/>
        <v>0</v>
      </c>
      <c r="CZ46" s="279">
        <f t="shared" si="95"/>
        <v>0</v>
      </c>
      <c r="DA46" s="279">
        <f t="shared" ca="1" si="96"/>
        <v>0</v>
      </c>
    </row>
    <row r="47" spans="1:105" s="276" customFormat="1" ht="15" customHeight="1">
      <c r="A47" s="63">
        <f t="array" aca="1" ref="A47" ca="1">IF(C47&lt;&gt;0,SUM(($C$11:C47&lt;&gt;0)*1),"")</f>
        <v>37</v>
      </c>
      <c r="B47" s="277">
        <v>42460</v>
      </c>
      <c r="C47" s="280" t="s">
        <v>115</v>
      </c>
      <c r="D47" s="280">
        <f t="shared" si="103"/>
        <v>42460</v>
      </c>
      <c r="E47" s="980" t="s">
        <v>938</v>
      </c>
      <c r="F47" s="981">
        <f ca="1">CE52</f>
        <v>0</v>
      </c>
      <c r="G47" s="982" t="s">
        <v>297</v>
      </c>
      <c r="H47" s="982" t="s">
        <v>109</v>
      </c>
      <c r="I47" s="63">
        <f t="shared" ca="1" si="98"/>
        <v>37</v>
      </c>
      <c r="J47" s="279">
        <f t="shared" si="61"/>
        <v>0</v>
      </c>
      <c r="K47" s="279">
        <f t="shared" si="62"/>
        <v>0</v>
      </c>
      <c r="L47" s="279">
        <f t="shared" si="1"/>
        <v>0</v>
      </c>
      <c r="M47" s="279">
        <f t="shared" si="2"/>
        <v>0</v>
      </c>
      <c r="N47" s="279">
        <f t="shared" si="3"/>
        <v>0</v>
      </c>
      <c r="O47" s="279">
        <f t="shared" si="4"/>
        <v>0</v>
      </c>
      <c r="P47" s="279">
        <f t="shared" si="5"/>
        <v>0</v>
      </c>
      <c r="Q47" s="279">
        <f t="shared" si="6"/>
        <v>0</v>
      </c>
      <c r="R47" s="279">
        <f t="shared" si="7"/>
        <v>0</v>
      </c>
      <c r="S47" s="279">
        <f t="shared" si="8"/>
        <v>0</v>
      </c>
      <c r="T47" s="279">
        <f t="shared" si="9"/>
        <v>0</v>
      </c>
      <c r="U47" s="279">
        <f t="shared" si="10"/>
        <v>0</v>
      </c>
      <c r="V47" s="279">
        <f t="shared" si="11"/>
        <v>0</v>
      </c>
      <c r="W47" s="279">
        <f t="shared" si="12"/>
        <v>0</v>
      </c>
      <c r="X47" s="279">
        <f t="shared" si="13"/>
        <v>0</v>
      </c>
      <c r="Y47" s="279">
        <f t="shared" si="14"/>
        <v>0</v>
      </c>
      <c r="Z47" s="279">
        <f t="shared" si="15"/>
        <v>0</v>
      </c>
      <c r="AA47" s="279">
        <f t="shared" si="16"/>
        <v>0</v>
      </c>
      <c r="AB47" s="279">
        <f t="shared" si="63"/>
        <v>0</v>
      </c>
      <c r="AC47" s="279">
        <f t="shared" si="64"/>
        <v>0</v>
      </c>
      <c r="AD47" s="279">
        <f t="shared" si="17"/>
        <v>0</v>
      </c>
      <c r="AE47" s="279">
        <f t="shared" si="18"/>
        <v>0</v>
      </c>
      <c r="AF47" s="279">
        <f t="shared" si="19"/>
        <v>0</v>
      </c>
      <c r="AG47" s="279">
        <f t="shared" si="20"/>
        <v>0</v>
      </c>
      <c r="AH47" s="279">
        <f t="shared" si="65"/>
        <v>0</v>
      </c>
      <c r="AI47" s="279">
        <f t="shared" si="66"/>
        <v>0</v>
      </c>
      <c r="AJ47" s="279">
        <f t="shared" si="67"/>
        <v>0</v>
      </c>
      <c r="AK47" s="279">
        <f t="shared" si="68"/>
        <v>0</v>
      </c>
      <c r="AL47" s="279">
        <f t="shared" si="69"/>
        <v>0</v>
      </c>
      <c r="AM47" s="279">
        <f t="shared" si="70"/>
        <v>0</v>
      </c>
      <c r="AN47" s="279">
        <f t="shared" si="71"/>
        <v>0</v>
      </c>
      <c r="AO47" s="279">
        <f t="shared" si="72"/>
        <v>0</v>
      </c>
      <c r="AP47" s="279">
        <f t="shared" si="21"/>
        <v>0</v>
      </c>
      <c r="AQ47" s="279">
        <f t="shared" si="22"/>
        <v>0</v>
      </c>
      <c r="AR47" s="279">
        <f t="shared" si="23"/>
        <v>0</v>
      </c>
      <c r="AS47" s="279">
        <f t="shared" si="24"/>
        <v>0</v>
      </c>
      <c r="AT47" s="279">
        <f t="shared" si="99"/>
        <v>0</v>
      </c>
      <c r="AU47" s="279">
        <f t="shared" si="100"/>
        <v>0</v>
      </c>
      <c r="AV47" s="279">
        <f t="shared" si="25"/>
        <v>0</v>
      </c>
      <c r="AW47" s="279">
        <f t="shared" si="26"/>
        <v>0</v>
      </c>
      <c r="AX47" s="279">
        <f t="shared" si="27"/>
        <v>0</v>
      </c>
      <c r="AY47" s="279">
        <f t="shared" si="28"/>
        <v>0</v>
      </c>
      <c r="AZ47" s="279">
        <f t="shared" si="29"/>
        <v>0</v>
      </c>
      <c r="BA47" s="279">
        <f t="shared" si="30"/>
        <v>0</v>
      </c>
      <c r="BB47" s="279">
        <f t="shared" si="31"/>
        <v>0</v>
      </c>
      <c r="BC47" s="279">
        <f t="shared" si="32"/>
        <v>0</v>
      </c>
      <c r="BD47" s="279">
        <f t="shared" si="33"/>
        <v>0</v>
      </c>
      <c r="BE47" s="279">
        <f t="shared" si="34"/>
        <v>0</v>
      </c>
      <c r="BF47" s="279">
        <f t="shared" si="35"/>
        <v>0</v>
      </c>
      <c r="BG47" s="279">
        <f t="shared" si="36"/>
        <v>0</v>
      </c>
      <c r="BH47" s="279">
        <f t="shared" si="75"/>
        <v>0</v>
      </c>
      <c r="BI47" s="279">
        <f t="shared" si="76"/>
        <v>0</v>
      </c>
      <c r="BJ47" s="279">
        <f t="shared" si="37"/>
        <v>0</v>
      </c>
      <c r="BK47" s="279">
        <f t="shared" si="38"/>
        <v>0</v>
      </c>
      <c r="BL47" s="279">
        <f t="shared" si="39"/>
        <v>0</v>
      </c>
      <c r="BM47" s="279">
        <f t="shared" si="40"/>
        <v>0</v>
      </c>
      <c r="BN47" s="279">
        <f t="shared" si="41"/>
        <v>0</v>
      </c>
      <c r="BO47" s="279">
        <f t="shared" si="42"/>
        <v>0</v>
      </c>
      <c r="BP47" s="279">
        <f t="shared" si="77"/>
        <v>0</v>
      </c>
      <c r="BQ47" s="279">
        <f t="shared" si="78"/>
        <v>0</v>
      </c>
      <c r="BR47" s="279">
        <f t="shared" si="43"/>
        <v>0</v>
      </c>
      <c r="BS47" s="279">
        <f t="shared" si="44"/>
        <v>0</v>
      </c>
      <c r="BT47" s="279">
        <f t="shared" si="79"/>
        <v>0</v>
      </c>
      <c r="BU47" s="279">
        <f t="shared" si="80"/>
        <v>0</v>
      </c>
      <c r="BV47" s="279">
        <f t="shared" si="101"/>
        <v>0</v>
      </c>
      <c r="BW47" s="279">
        <f t="shared" si="102"/>
        <v>0</v>
      </c>
      <c r="BX47" s="279">
        <f t="shared" si="45"/>
        <v>0</v>
      </c>
      <c r="BY47" s="279">
        <f t="shared" si="46"/>
        <v>0</v>
      </c>
      <c r="BZ47" s="279">
        <f t="shared" si="47"/>
        <v>0</v>
      </c>
      <c r="CA47" s="279">
        <f t="shared" si="48"/>
        <v>0</v>
      </c>
      <c r="CB47" s="279">
        <f t="shared" si="49"/>
        <v>0</v>
      </c>
      <c r="CC47" s="279">
        <f t="shared" si="50"/>
        <v>0</v>
      </c>
      <c r="CD47" s="279">
        <f t="shared" ca="1" si="83"/>
        <v>0</v>
      </c>
      <c r="CE47" s="279">
        <f t="shared" si="84"/>
        <v>0</v>
      </c>
      <c r="CF47" s="279">
        <f t="shared" si="85"/>
        <v>0</v>
      </c>
      <c r="CG47" s="279">
        <f t="shared" si="86"/>
        <v>0</v>
      </c>
      <c r="CH47" s="279">
        <f t="shared" si="51"/>
        <v>0</v>
      </c>
      <c r="CI47" s="279">
        <f t="shared" si="52"/>
        <v>0</v>
      </c>
      <c r="CJ47" s="279">
        <f t="shared" si="87"/>
        <v>0</v>
      </c>
      <c r="CK47" s="279">
        <f t="shared" si="88"/>
        <v>0</v>
      </c>
      <c r="CL47" s="279">
        <f t="shared" si="53"/>
        <v>0</v>
      </c>
      <c r="CM47" s="279">
        <f t="shared" si="54"/>
        <v>0</v>
      </c>
      <c r="CN47" s="279">
        <f t="shared" si="55"/>
        <v>0</v>
      </c>
      <c r="CO47" s="279">
        <f t="shared" si="56"/>
        <v>0</v>
      </c>
      <c r="CP47" s="279">
        <f t="shared" si="89"/>
        <v>0</v>
      </c>
      <c r="CQ47" s="279">
        <f t="shared" si="90"/>
        <v>0</v>
      </c>
      <c r="CR47" s="279">
        <f t="shared" si="91"/>
        <v>0</v>
      </c>
      <c r="CS47" s="279">
        <f t="shared" si="92"/>
        <v>0</v>
      </c>
      <c r="CT47" s="279">
        <f t="shared" si="57"/>
        <v>0</v>
      </c>
      <c r="CU47" s="279">
        <f t="shared" si="58"/>
        <v>0</v>
      </c>
      <c r="CV47" s="279">
        <f t="shared" si="59"/>
        <v>0</v>
      </c>
      <c r="CW47" s="279">
        <f t="shared" si="60"/>
        <v>0</v>
      </c>
      <c r="CX47" s="279">
        <f t="shared" si="93"/>
        <v>0</v>
      </c>
      <c r="CY47" s="279">
        <f t="shared" si="94"/>
        <v>0</v>
      </c>
      <c r="CZ47" s="279">
        <f t="shared" si="95"/>
        <v>0</v>
      </c>
      <c r="DA47" s="279">
        <f t="shared" ca="1" si="96"/>
        <v>0</v>
      </c>
    </row>
    <row r="48" spans="1:105" s="276" customFormat="1" ht="15" customHeight="1">
      <c r="A48" s="63">
        <f t="array" aca="1" ref="A48" ca="1">IF(C48&lt;&gt;0,SUM(($C$11:C48&lt;&gt;0)*1),"")</f>
        <v>38</v>
      </c>
      <c r="B48" s="277">
        <v>42460</v>
      </c>
      <c r="C48" s="280" t="s">
        <v>115</v>
      </c>
      <c r="D48" s="280">
        <f t="shared" si="103"/>
        <v>42460</v>
      </c>
      <c r="E48" s="980" t="s">
        <v>939</v>
      </c>
      <c r="F48" s="981">
        <f ca="1">CG52</f>
        <v>0</v>
      </c>
      <c r="G48" s="982" t="s">
        <v>299</v>
      </c>
      <c r="H48" s="982" t="s">
        <v>109</v>
      </c>
      <c r="I48" s="63">
        <f t="shared" ca="1" si="98"/>
        <v>38</v>
      </c>
      <c r="J48" s="279">
        <f t="shared" si="61"/>
        <v>0</v>
      </c>
      <c r="K48" s="279">
        <f t="shared" si="62"/>
        <v>0</v>
      </c>
      <c r="L48" s="279">
        <f t="shared" si="1"/>
        <v>0</v>
      </c>
      <c r="M48" s="279">
        <f t="shared" si="2"/>
        <v>0</v>
      </c>
      <c r="N48" s="279">
        <f t="shared" si="3"/>
        <v>0</v>
      </c>
      <c r="O48" s="279">
        <f t="shared" si="4"/>
        <v>0</v>
      </c>
      <c r="P48" s="279">
        <f t="shared" si="5"/>
        <v>0</v>
      </c>
      <c r="Q48" s="279">
        <f t="shared" si="6"/>
        <v>0</v>
      </c>
      <c r="R48" s="279">
        <f t="shared" si="7"/>
        <v>0</v>
      </c>
      <c r="S48" s="279">
        <f t="shared" si="8"/>
        <v>0</v>
      </c>
      <c r="T48" s="279">
        <f t="shared" si="9"/>
        <v>0</v>
      </c>
      <c r="U48" s="279">
        <f t="shared" si="10"/>
        <v>0</v>
      </c>
      <c r="V48" s="279">
        <f t="shared" si="11"/>
        <v>0</v>
      </c>
      <c r="W48" s="279">
        <f t="shared" si="12"/>
        <v>0</v>
      </c>
      <c r="X48" s="279">
        <f t="shared" si="13"/>
        <v>0</v>
      </c>
      <c r="Y48" s="279">
        <f t="shared" si="14"/>
        <v>0</v>
      </c>
      <c r="Z48" s="279">
        <f t="shared" si="15"/>
        <v>0</v>
      </c>
      <c r="AA48" s="279">
        <f t="shared" si="16"/>
        <v>0</v>
      </c>
      <c r="AB48" s="279">
        <f t="shared" si="63"/>
        <v>0</v>
      </c>
      <c r="AC48" s="279">
        <f t="shared" si="64"/>
        <v>0</v>
      </c>
      <c r="AD48" s="279">
        <f t="shared" si="17"/>
        <v>0</v>
      </c>
      <c r="AE48" s="279">
        <f t="shared" si="18"/>
        <v>0</v>
      </c>
      <c r="AF48" s="279">
        <f t="shared" si="19"/>
        <v>0</v>
      </c>
      <c r="AG48" s="279">
        <f t="shared" si="20"/>
        <v>0</v>
      </c>
      <c r="AH48" s="279">
        <f t="shared" si="65"/>
        <v>0</v>
      </c>
      <c r="AI48" s="279">
        <f t="shared" si="66"/>
        <v>0</v>
      </c>
      <c r="AJ48" s="279">
        <f t="shared" si="67"/>
        <v>0</v>
      </c>
      <c r="AK48" s="279">
        <f t="shared" si="68"/>
        <v>0</v>
      </c>
      <c r="AL48" s="279">
        <f t="shared" si="69"/>
        <v>0</v>
      </c>
      <c r="AM48" s="279">
        <f t="shared" si="70"/>
        <v>0</v>
      </c>
      <c r="AN48" s="279">
        <f t="shared" si="71"/>
        <v>0</v>
      </c>
      <c r="AO48" s="279">
        <f t="shared" si="72"/>
        <v>0</v>
      </c>
      <c r="AP48" s="279">
        <f t="shared" si="21"/>
        <v>0</v>
      </c>
      <c r="AQ48" s="279">
        <f t="shared" si="22"/>
        <v>0</v>
      </c>
      <c r="AR48" s="279">
        <f t="shared" si="23"/>
        <v>0</v>
      </c>
      <c r="AS48" s="279">
        <f t="shared" si="24"/>
        <v>0</v>
      </c>
      <c r="AT48" s="279">
        <f t="shared" si="99"/>
        <v>0</v>
      </c>
      <c r="AU48" s="279">
        <f t="shared" si="100"/>
        <v>0</v>
      </c>
      <c r="AV48" s="279">
        <f t="shared" si="25"/>
        <v>0</v>
      </c>
      <c r="AW48" s="279">
        <f t="shared" si="26"/>
        <v>0</v>
      </c>
      <c r="AX48" s="279">
        <f t="shared" si="27"/>
        <v>0</v>
      </c>
      <c r="AY48" s="279">
        <f t="shared" si="28"/>
        <v>0</v>
      </c>
      <c r="AZ48" s="279">
        <f t="shared" si="29"/>
        <v>0</v>
      </c>
      <c r="BA48" s="279">
        <f t="shared" si="30"/>
        <v>0</v>
      </c>
      <c r="BB48" s="279">
        <f t="shared" si="31"/>
        <v>0</v>
      </c>
      <c r="BC48" s="279">
        <f t="shared" si="32"/>
        <v>0</v>
      </c>
      <c r="BD48" s="279">
        <f t="shared" si="33"/>
        <v>0</v>
      </c>
      <c r="BE48" s="279">
        <f t="shared" si="34"/>
        <v>0</v>
      </c>
      <c r="BF48" s="279">
        <f t="shared" si="35"/>
        <v>0</v>
      </c>
      <c r="BG48" s="279">
        <f t="shared" si="36"/>
        <v>0</v>
      </c>
      <c r="BH48" s="279">
        <f t="shared" si="75"/>
        <v>0</v>
      </c>
      <c r="BI48" s="279">
        <f t="shared" si="76"/>
        <v>0</v>
      </c>
      <c r="BJ48" s="279">
        <f t="shared" si="37"/>
        <v>0</v>
      </c>
      <c r="BK48" s="279">
        <f t="shared" si="38"/>
        <v>0</v>
      </c>
      <c r="BL48" s="279">
        <f t="shared" si="39"/>
        <v>0</v>
      </c>
      <c r="BM48" s="279">
        <f t="shared" si="40"/>
        <v>0</v>
      </c>
      <c r="BN48" s="279">
        <f t="shared" si="41"/>
        <v>0</v>
      </c>
      <c r="BO48" s="279">
        <f t="shared" si="42"/>
        <v>0</v>
      </c>
      <c r="BP48" s="279">
        <f t="shared" si="77"/>
        <v>0</v>
      </c>
      <c r="BQ48" s="279">
        <f t="shared" si="78"/>
        <v>0</v>
      </c>
      <c r="BR48" s="279">
        <f t="shared" si="43"/>
        <v>0</v>
      </c>
      <c r="BS48" s="279">
        <f t="shared" si="44"/>
        <v>0</v>
      </c>
      <c r="BT48" s="279">
        <f t="shared" si="79"/>
        <v>0</v>
      </c>
      <c r="BU48" s="279">
        <f t="shared" si="80"/>
        <v>0</v>
      </c>
      <c r="BV48" s="279">
        <f t="shared" si="101"/>
        <v>0</v>
      </c>
      <c r="BW48" s="279">
        <f t="shared" si="102"/>
        <v>0</v>
      </c>
      <c r="BX48" s="279">
        <f t="shared" si="45"/>
        <v>0</v>
      </c>
      <c r="BY48" s="279">
        <f t="shared" si="46"/>
        <v>0</v>
      </c>
      <c r="BZ48" s="279">
        <f t="shared" si="47"/>
        <v>0</v>
      </c>
      <c r="CA48" s="279">
        <f t="shared" si="48"/>
        <v>0</v>
      </c>
      <c r="CB48" s="279">
        <f t="shared" si="49"/>
        <v>0</v>
      </c>
      <c r="CC48" s="279">
        <f t="shared" si="50"/>
        <v>0</v>
      </c>
      <c r="CD48" s="279">
        <f t="shared" si="83"/>
        <v>0</v>
      </c>
      <c r="CE48" s="279">
        <f t="shared" si="84"/>
        <v>0</v>
      </c>
      <c r="CF48" s="279">
        <f t="shared" ca="1" si="85"/>
        <v>0</v>
      </c>
      <c r="CG48" s="279">
        <f t="shared" si="86"/>
        <v>0</v>
      </c>
      <c r="CH48" s="279">
        <f t="shared" si="51"/>
        <v>0</v>
      </c>
      <c r="CI48" s="279">
        <f t="shared" si="52"/>
        <v>0</v>
      </c>
      <c r="CJ48" s="279">
        <f t="shared" si="87"/>
        <v>0</v>
      </c>
      <c r="CK48" s="279">
        <f t="shared" si="88"/>
        <v>0</v>
      </c>
      <c r="CL48" s="279">
        <f t="shared" si="53"/>
        <v>0</v>
      </c>
      <c r="CM48" s="279">
        <f t="shared" si="54"/>
        <v>0</v>
      </c>
      <c r="CN48" s="279">
        <f t="shared" si="55"/>
        <v>0</v>
      </c>
      <c r="CO48" s="279">
        <f t="shared" si="56"/>
        <v>0</v>
      </c>
      <c r="CP48" s="279">
        <f t="shared" si="89"/>
        <v>0</v>
      </c>
      <c r="CQ48" s="279">
        <f t="shared" si="90"/>
        <v>0</v>
      </c>
      <c r="CR48" s="279">
        <f t="shared" si="91"/>
        <v>0</v>
      </c>
      <c r="CS48" s="279">
        <f t="shared" si="92"/>
        <v>0</v>
      </c>
      <c r="CT48" s="279">
        <f t="shared" si="57"/>
        <v>0</v>
      </c>
      <c r="CU48" s="279">
        <f t="shared" si="58"/>
        <v>0</v>
      </c>
      <c r="CV48" s="279">
        <f t="shared" si="59"/>
        <v>0</v>
      </c>
      <c r="CW48" s="279">
        <f t="shared" si="60"/>
        <v>0</v>
      </c>
      <c r="CX48" s="279">
        <f t="shared" si="93"/>
        <v>0</v>
      </c>
      <c r="CY48" s="279">
        <f t="shared" si="94"/>
        <v>0</v>
      </c>
      <c r="CZ48" s="279">
        <f t="shared" si="95"/>
        <v>0</v>
      </c>
      <c r="DA48" s="279">
        <f t="shared" ca="1" si="96"/>
        <v>0</v>
      </c>
    </row>
    <row r="49" spans="1:105" s="276" customFormat="1" ht="15" customHeight="1">
      <c r="A49" s="63">
        <f t="array" aca="1" ref="A49" ca="1">IF(C49&lt;&gt;0,SUM(($C$11:C49&lt;&gt;0)*1),"")</f>
        <v>39</v>
      </c>
      <c r="B49" s="277">
        <v>42460</v>
      </c>
      <c r="C49" s="280" t="s">
        <v>115</v>
      </c>
      <c r="D49" s="280">
        <f t="shared" si="103"/>
        <v>42460</v>
      </c>
      <c r="E49" s="980" t="s">
        <v>119</v>
      </c>
      <c r="F49" s="981">
        <f ca="1">CU52</f>
        <v>0</v>
      </c>
      <c r="G49" s="982" t="s">
        <v>103</v>
      </c>
      <c r="H49" s="982" t="s">
        <v>109</v>
      </c>
      <c r="I49" s="63">
        <f t="shared" ca="1" si="98"/>
        <v>39</v>
      </c>
      <c r="J49" s="279">
        <f t="shared" si="61"/>
        <v>0</v>
      </c>
      <c r="K49" s="279">
        <f t="shared" si="62"/>
        <v>0</v>
      </c>
      <c r="L49" s="279">
        <f t="shared" si="1"/>
        <v>0</v>
      </c>
      <c r="M49" s="279">
        <f t="shared" si="2"/>
        <v>0</v>
      </c>
      <c r="N49" s="279">
        <f t="shared" si="3"/>
        <v>0</v>
      </c>
      <c r="O49" s="279">
        <f t="shared" si="4"/>
        <v>0</v>
      </c>
      <c r="P49" s="279">
        <f t="shared" si="5"/>
        <v>0</v>
      </c>
      <c r="Q49" s="279">
        <f t="shared" si="6"/>
        <v>0</v>
      </c>
      <c r="R49" s="279">
        <f t="shared" si="7"/>
        <v>0</v>
      </c>
      <c r="S49" s="279">
        <f t="shared" si="8"/>
        <v>0</v>
      </c>
      <c r="T49" s="279">
        <f t="shared" si="9"/>
        <v>0</v>
      </c>
      <c r="U49" s="279">
        <f t="shared" si="10"/>
        <v>0</v>
      </c>
      <c r="V49" s="279">
        <f t="shared" si="11"/>
        <v>0</v>
      </c>
      <c r="W49" s="279">
        <f t="shared" si="12"/>
        <v>0</v>
      </c>
      <c r="X49" s="279">
        <f t="shared" si="13"/>
        <v>0</v>
      </c>
      <c r="Y49" s="279">
        <f t="shared" si="14"/>
        <v>0</v>
      </c>
      <c r="Z49" s="279">
        <f t="shared" si="15"/>
        <v>0</v>
      </c>
      <c r="AA49" s="279">
        <f t="shared" si="16"/>
        <v>0</v>
      </c>
      <c r="AB49" s="279">
        <f t="shared" si="63"/>
        <v>0</v>
      </c>
      <c r="AC49" s="279">
        <f t="shared" si="64"/>
        <v>0</v>
      </c>
      <c r="AD49" s="279">
        <f t="shared" si="17"/>
        <v>0</v>
      </c>
      <c r="AE49" s="279">
        <f t="shared" si="18"/>
        <v>0</v>
      </c>
      <c r="AF49" s="279">
        <f t="shared" si="19"/>
        <v>0</v>
      </c>
      <c r="AG49" s="279">
        <f t="shared" si="20"/>
        <v>0</v>
      </c>
      <c r="AH49" s="279">
        <f t="shared" si="65"/>
        <v>0</v>
      </c>
      <c r="AI49" s="279">
        <f t="shared" si="66"/>
        <v>0</v>
      </c>
      <c r="AJ49" s="279">
        <f t="shared" si="67"/>
        <v>0</v>
      </c>
      <c r="AK49" s="279">
        <f t="shared" si="68"/>
        <v>0</v>
      </c>
      <c r="AL49" s="279">
        <f t="shared" si="69"/>
        <v>0</v>
      </c>
      <c r="AM49" s="279">
        <f t="shared" si="70"/>
        <v>0</v>
      </c>
      <c r="AN49" s="279">
        <f t="shared" si="71"/>
        <v>0</v>
      </c>
      <c r="AO49" s="279">
        <f t="shared" si="72"/>
        <v>0</v>
      </c>
      <c r="AP49" s="279">
        <f t="shared" si="21"/>
        <v>0</v>
      </c>
      <c r="AQ49" s="279">
        <f t="shared" si="22"/>
        <v>0</v>
      </c>
      <c r="AR49" s="279">
        <f t="shared" si="23"/>
        <v>0</v>
      </c>
      <c r="AS49" s="279">
        <f t="shared" si="24"/>
        <v>0</v>
      </c>
      <c r="AT49" s="279">
        <f t="shared" si="99"/>
        <v>0</v>
      </c>
      <c r="AU49" s="279">
        <f t="shared" si="100"/>
        <v>0</v>
      </c>
      <c r="AV49" s="279">
        <f t="shared" si="25"/>
        <v>0</v>
      </c>
      <c r="AW49" s="279">
        <f t="shared" si="26"/>
        <v>0</v>
      </c>
      <c r="AX49" s="279">
        <f t="shared" si="27"/>
        <v>0</v>
      </c>
      <c r="AY49" s="279">
        <f t="shared" si="28"/>
        <v>0</v>
      </c>
      <c r="AZ49" s="279">
        <f t="shared" si="29"/>
        <v>0</v>
      </c>
      <c r="BA49" s="279">
        <f t="shared" si="30"/>
        <v>0</v>
      </c>
      <c r="BB49" s="279">
        <f t="shared" si="31"/>
        <v>0</v>
      </c>
      <c r="BC49" s="279">
        <f t="shared" si="32"/>
        <v>0</v>
      </c>
      <c r="BD49" s="279">
        <f t="shared" si="33"/>
        <v>0</v>
      </c>
      <c r="BE49" s="279">
        <f t="shared" si="34"/>
        <v>0</v>
      </c>
      <c r="BF49" s="279">
        <f t="shared" si="35"/>
        <v>0</v>
      </c>
      <c r="BG49" s="279">
        <f t="shared" si="36"/>
        <v>0</v>
      </c>
      <c r="BH49" s="279">
        <f t="shared" si="75"/>
        <v>0</v>
      </c>
      <c r="BI49" s="279">
        <f t="shared" si="76"/>
        <v>0</v>
      </c>
      <c r="BJ49" s="279">
        <f t="shared" si="37"/>
        <v>0</v>
      </c>
      <c r="BK49" s="279">
        <f t="shared" si="38"/>
        <v>0</v>
      </c>
      <c r="BL49" s="279">
        <f t="shared" si="39"/>
        <v>0</v>
      </c>
      <c r="BM49" s="279">
        <f t="shared" si="40"/>
        <v>0</v>
      </c>
      <c r="BN49" s="279">
        <f t="shared" si="41"/>
        <v>0</v>
      </c>
      <c r="BO49" s="279">
        <f t="shared" si="42"/>
        <v>0</v>
      </c>
      <c r="BP49" s="279">
        <f t="shared" si="77"/>
        <v>0</v>
      </c>
      <c r="BQ49" s="279">
        <f t="shared" si="78"/>
        <v>0</v>
      </c>
      <c r="BR49" s="279">
        <f t="shared" si="43"/>
        <v>0</v>
      </c>
      <c r="BS49" s="279">
        <f t="shared" si="44"/>
        <v>0</v>
      </c>
      <c r="BT49" s="279">
        <f t="shared" si="79"/>
        <v>0</v>
      </c>
      <c r="BU49" s="279">
        <f t="shared" si="80"/>
        <v>0</v>
      </c>
      <c r="BV49" s="279">
        <f t="shared" si="101"/>
        <v>0</v>
      </c>
      <c r="BW49" s="279">
        <f t="shared" si="102"/>
        <v>0</v>
      </c>
      <c r="BX49" s="279">
        <f t="shared" si="45"/>
        <v>0</v>
      </c>
      <c r="BY49" s="279">
        <f t="shared" si="46"/>
        <v>0</v>
      </c>
      <c r="BZ49" s="279">
        <f t="shared" si="47"/>
        <v>0</v>
      </c>
      <c r="CA49" s="279">
        <f t="shared" si="48"/>
        <v>0</v>
      </c>
      <c r="CB49" s="279">
        <f t="shared" si="49"/>
        <v>0</v>
      </c>
      <c r="CC49" s="279">
        <f t="shared" si="50"/>
        <v>0</v>
      </c>
      <c r="CD49" s="279">
        <f t="shared" si="83"/>
        <v>0</v>
      </c>
      <c r="CE49" s="279">
        <f t="shared" si="84"/>
        <v>0</v>
      </c>
      <c r="CF49" s="279">
        <f t="shared" si="85"/>
        <v>0</v>
      </c>
      <c r="CG49" s="279">
        <f t="shared" si="86"/>
        <v>0</v>
      </c>
      <c r="CH49" s="279">
        <f t="shared" si="51"/>
        <v>0</v>
      </c>
      <c r="CI49" s="279">
        <f t="shared" si="52"/>
        <v>0</v>
      </c>
      <c r="CJ49" s="279">
        <f t="shared" si="87"/>
        <v>0</v>
      </c>
      <c r="CK49" s="279">
        <f t="shared" si="88"/>
        <v>0</v>
      </c>
      <c r="CL49" s="279">
        <f t="shared" si="53"/>
        <v>0</v>
      </c>
      <c r="CM49" s="279">
        <f t="shared" si="54"/>
        <v>0</v>
      </c>
      <c r="CN49" s="279">
        <f t="shared" si="55"/>
        <v>0</v>
      </c>
      <c r="CO49" s="279">
        <f t="shared" si="56"/>
        <v>0</v>
      </c>
      <c r="CP49" s="279">
        <f t="shared" si="89"/>
        <v>0</v>
      </c>
      <c r="CQ49" s="279">
        <f t="shared" si="90"/>
        <v>0</v>
      </c>
      <c r="CR49" s="279">
        <f t="shared" si="91"/>
        <v>0</v>
      </c>
      <c r="CS49" s="279">
        <f t="shared" si="92"/>
        <v>0</v>
      </c>
      <c r="CT49" s="279">
        <f t="shared" ca="1" si="57"/>
        <v>0</v>
      </c>
      <c r="CU49" s="279">
        <f t="shared" si="58"/>
        <v>0</v>
      </c>
      <c r="CV49" s="279">
        <f t="shared" si="59"/>
        <v>0</v>
      </c>
      <c r="CW49" s="279">
        <f t="shared" si="60"/>
        <v>0</v>
      </c>
      <c r="CX49" s="279">
        <f t="shared" si="93"/>
        <v>0</v>
      </c>
      <c r="CY49" s="279">
        <f t="shared" si="94"/>
        <v>0</v>
      </c>
      <c r="CZ49" s="279">
        <f t="shared" si="95"/>
        <v>0</v>
      </c>
      <c r="DA49" s="279">
        <f t="shared" ca="1" si="96"/>
        <v>0</v>
      </c>
    </row>
    <row r="50" spans="1:105" s="276" customFormat="1" ht="15" customHeight="1">
      <c r="A50" s="63">
        <f t="array" aca="1" ref="A50" ca="1">IF(C50&lt;&gt;0,SUM(($C$11:C50&lt;&gt;0)*1),"")</f>
        <v>40</v>
      </c>
      <c r="B50" s="277">
        <v>42460</v>
      </c>
      <c r="C50" s="280" t="s">
        <v>115</v>
      </c>
      <c r="D50" s="280">
        <f t="shared" si="103"/>
        <v>42460</v>
      </c>
      <c r="E50" s="980" t="s">
        <v>120</v>
      </c>
      <c r="F50" s="981">
        <f ca="1">CV52</f>
        <v>0</v>
      </c>
      <c r="G50" s="982" t="s">
        <v>109</v>
      </c>
      <c r="H50" s="982" t="s">
        <v>105</v>
      </c>
      <c r="I50" s="63">
        <f t="shared" ca="1" si="98"/>
        <v>40</v>
      </c>
      <c r="J50" s="279">
        <f t="shared" si="61"/>
        <v>0</v>
      </c>
      <c r="K50" s="279">
        <f t="shared" si="62"/>
        <v>0</v>
      </c>
      <c r="L50" s="279">
        <f t="shared" si="1"/>
        <v>0</v>
      </c>
      <c r="M50" s="279">
        <f t="shared" si="2"/>
        <v>0</v>
      </c>
      <c r="N50" s="279">
        <f t="shared" si="3"/>
        <v>0</v>
      </c>
      <c r="O50" s="279">
        <f t="shared" si="4"/>
        <v>0</v>
      </c>
      <c r="P50" s="279">
        <f t="shared" si="5"/>
        <v>0</v>
      </c>
      <c r="Q50" s="279">
        <f t="shared" si="6"/>
        <v>0</v>
      </c>
      <c r="R50" s="279">
        <f t="shared" si="7"/>
        <v>0</v>
      </c>
      <c r="S50" s="279">
        <f t="shared" si="8"/>
        <v>0</v>
      </c>
      <c r="T50" s="279">
        <f t="shared" si="9"/>
        <v>0</v>
      </c>
      <c r="U50" s="279">
        <f t="shared" si="10"/>
        <v>0</v>
      </c>
      <c r="V50" s="279">
        <f t="shared" si="11"/>
        <v>0</v>
      </c>
      <c r="W50" s="279">
        <f t="shared" si="12"/>
        <v>0</v>
      </c>
      <c r="X50" s="279">
        <f t="shared" si="13"/>
        <v>0</v>
      </c>
      <c r="Y50" s="279">
        <f t="shared" si="14"/>
        <v>0</v>
      </c>
      <c r="Z50" s="279">
        <f t="shared" si="15"/>
        <v>0</v>
      </c>
      <c r="AA50" s="279">
        <f t="shared" si="16"/>
        <v>0</v>
      </c>
      <c r="AB50" s="279">
        <f t="shared" si="63"/>
        <v>0</v>
      </c>
      <c r="AC50" s="279">
        <f t="shared" si="64"/>
        <v>0</v>
      </c>
      <c r="AD50" s="279">
        <f t="shared" si="17"/>
        <v>0</v>
      </c>
      <c r="AE50" s="279">
        <f t="shared" si="18"/>
        <v>0</v>
      </c>
      <c r="AF50" s="279">
        <f t="shared" si="19"/>
        <v>0</v>
      </c>
      <c r="AG50" s="279">
        <f t="shared" si="20"/>
        <v>0</v>
      </c>
      <c r="AH50" s="279">
        <f t="shared" si="65"/>
        <v>0</v>
      </c>
      <c r="AI50" s="279">
        <f t="shared" si="66"/>
        <v>0</v>
      </c>
      <c r="AJ50" s="279">
        <f t="shared" si="67"/>
        <v>0</v>
      </c>
      <c r="AK50" s="279">
        <f t="shared" si="68"/>
        <v>0</v>
      </c>
      <c r="AL50" s="279">
        <f t="shared" si="69"/>
        <v>0</v>
      </c>
      <c r="AM50" s="279">
        <f t="shared" si="70"/>
        <v>0</v>
      </c>
      <c r="AN50" s="279">
        <f t="shared" si="71"/>
        <v>0</v>
      </c>
      <c r="AO50" s="279">
        <f t="shared" si="72"/>
        <v>0</v>
      </c>
      <c r="AP50" s="279">
        <f t="shared" si="21"/>
        <v>0</v>
      </c>
      <c r="AQ50" s="279">
        <f t="shared" si="22"/>
        <v>0</v>
      </c>
      <c r="AR50" s="279">
        <f t="shared" si="23"/>
        <v>0</v>
      </c>
      <c r="AS50" s="279">
        <f t="shared" si="24"/>
        <v>0</v>
      </c>
      <c r="AT50" s="279">
        <f t="shared" si="99"/>
        <v>0</v>
      </c>
      <c r="AU50" s="279">
        <f t="shared" si="100"/>
        <v>0</v>
      </c>
      <c r="AV50" s="279">
        <f t="shared" si="25"/>
        <v>0</v>
      </c>
      <c r="AW50" s="279">
        <f t="shared" si="26"/>
        <v>0</v>
      </c>
      <c r="AX50" s="279">
        <f t="shared" si="27"/>
        <v>0</v>
      </c>
      <c r="AY50" s="279">
        <f t="shared" si="28"/>
        <v>0</v>
      </c>
      <c r="AZ50" s="279">
        <f t="shared" si="29"/>
        <v>0</v>
      </c>
      <c r="BA50" s="279">
        <f t="shared" si="30"/>
        <v>0</v>
      </c>
      <c r="BB50" s="279">
        <f t="shared" si="31"/>
        <v>0</v>
      </c>
      <c r="BC50" s="279">
        <f t="shared" si="32"/>
        <v>0</v>
      </c>
      <c r="BD50" s="279">
        <f t="shared" si="33"/>
        <v>0</v>
      </c>
      <c r="BE50" s="279">
        <f t="shared" si="34"/>
        <v>0</v>
      </c>
      <c r="BF50" s="279">
        <f t="shared" si="35"/>
        <v>0</v>
      </c>
      <c r="BG50" s="279">
        <f t="shared" si="36"/>
        <v>0</v>
      </c>
      <c r="BH50" s="279">
        <f t="shared" si="75"/>
        <v>0</v>
      </c>
      <c r="BI50" s="279">
        <f t="shared" si="76"/>
        <v>0</v>
      </c>
      <c r="BJ50" s="279">
        <f t="shared" si="37"/>
        <v>0</v>
      </c>
      <c r="BK50" s="279">
        <f t="shared" si="38"/>
        <v>0</v>
      </c>
      <c r="BL50" s="279">
        <f t="shared" si="39"/>
        <v>0</v>
      </c>
      <c r="BM50" s="279">
        <f t="shared" si="40"/>
        <v>0</v>
      </c>
      <c r="BN50" s="279">
        <f t="shared" si="41"/>
        <v>0</v>
      </c>
      <c r="BO50" s="279">
        <f t="shared" si="42"/>
        <v>0</v>
      </c>
      <c r="BP50" s="279">
        <f t="shared" si="77"/>
        <v>0</v>
      </c>
      <c r="BQ50" s="279">
        <f t="shared" si="78"/>
        <v>0</v>
      </c>
      <c r="BR50" s="279">
        <f t="shared" si="43"/>
        <v>0</v>
      </c>
      <c r="BS50" s="279">
        <f t="shared" si="44"/>
        <v>0</v>
      </c>
      <c r="BT50" s="279">
        <f t="shared" si="79"/>
        <v>0</v>
      </c>
      <c r="BU50" s="279">
        <f t="shared" si="80"/>
        <v>0</v>
      </c>
      <c r="BV50" s="279">
        <f t="shared" si="101"/>
        <v>0</v>
      </c>
      <c r="BW50" s="279">
        <f t="shared" si="102"/>
        <v>0</v>
      </c>
      <c r="BX50" s="279">
        <f t="shared" si="45"/>
        <v>0</v>
      </c>
      <c r="BY50" s="279">
        <f t="shared" si="46"/>
        <v>0</v>
      </c>
      <c r="BZ50" s="279">
        <f t="shared" si="47"/>
        <v>0</v>
      </c>
      <c r="CA50" s="279">
        <f t="shared" si="48"/>
        <v>0</v>
      </c>
      <c r="CB50" s="279">
        <f t="shared" si="49"/>
        <v>0</v>
      </c>
      <c r="CC50" s="279">
        <f t="shared" si="50"/>
        <v>0</v>
      </c>
      <c r="CD50" s="279">
        <f t="shared" si="83"/>
        <v>0</v>
      </c>
      <c r="CE50" s="279">
        <f t="shared" si="84"/>
        <v>0</v>
      </c>
      <c r="CF50" s="279">
        <f t="shared" si="85"/>
        <v>0</v>
      </c>
      <c r="CG50" s="279">
        <f t="shared" si="86"/>
        <v>0</v>
      </c>
      <c r="CH50" s="279">
        <f t="shared" si="51"/>
        <v>0</v>
      </c>
      <c r="CI50" s="279">
        <f t="shared" si="52"/>
        <v>0</v>
      </c>
      <c r="CJ50" s="279">
        <f t="shared" si="87"/>
        <v>0</v>
      </c>
      <c r="CK50" s="279">
        <f t="shared" si="88"/>
        <v>0</v>
      </c>
      <c r="CL50" s="279">
        <f t="shared" si="53"/>
        <v>0</v>
      </c>
      <c r="CM50" s="279">
        <f t="shared" si="54"/>
        <v>0</v>
      </c>
      <c r="CN50" s="279">
        <f t="shared" si="55"/>
        <v>0</v>
      </c>
      <c r="CO50" s="279">
        <f t="shared" si="56"/>
        <v>0</v>
      </c>
      <c r="CP50" s="279">
        <f t="shared" si="89"/>
        <v>0</v>
      </c>
      <c r="CQ50" s="279">
        <f t="shared" si="90"/>
        <v>0</v>
      </c>
      <c r="CR50" s="279">
        <f t="shared" si="91"/>
        <v>0</v>
      </c>
      <c r="CS50" s="279">
        <f t="shared" si="92"/>
        <v>0</v>
      </c>
      <c r="CT50" s="279">
        <f t="shared" si="57"/>
        <v>0</v>
      </c>
      <c r="CU50" s="279">
        <f t="shared" si="58"/>
        <v>0</v>
      </c>
      <c r="CV50" s="279">
        <f t="shared" si="59"/>
        <v>0</v>
      </c>
      <c r="CW50" s="279">
        <f t="shared" ca="1" si="60"/>
        <v>0</v>
      </c>
      <c r="CX50" s="279">
        <f t="shared" si="93"/>
        <v>0</v>
      </c>
      <c r="CY50" s="279">
        <f t="shared" si="94"/>
        <v>0</v>
      </c>
      <c r="CZ50" s="279">
        <f t="shared" ca="1" si="95"/>
        <v>0</v>
      </c>
      <c r="DA50" s="279">
        <f t="shared" si="96"/>
        <v>0</v>
      </c>
    </row>
    <row r="51" spans="1:105" s="276" customFormat="1" ht="15" customHeight="1">
      <c r="A51" s="63" t="str">
        <f t="array" ref="A51">IF(C51&lt;&gt;0,SUM(($C$11:C51&lt;&gt;0)*1),"")</f>
        <v/>
      </c>
      <c r="B51" s="243"/>
      <c r="C51" s="281"/>
      <c r="D51" s="243"/>
      <c r="E51" s="278"/>
      <c r="F51" s="65"/>
      <c r="G51" s="282"/>
      <c r="H51" s="282"/>
      <c r="I51" s="63" t="str">
        <f>A51</f>
        <v/>
      </c>
      <c r="J51" s="279">
        <f t="shared" si="61"/>
        <v>0</v>
      </c>
      <c r="K51" s="279">
        <f t="shared" si="62"/>
        <v>0</v>
      </c>
      <c r="L51" s="279">
        <f t="shared" si="1"/>
        <v>0</v>
      </c>
      <c r="M51" s="279">
        <f t="shared" si="2"/>
        <v>0</v>
      </c>
      <c r="N51" s="279">
        <f t="shared" si="3"/>
        <v>0</v>
      </c>
      <c r="O51" s="279">
        <f t="shared" si="4"/>
        <v>0</v>
      </c>
      <c r="P51" s="279">
        <f t="shared" si="5"/>
        <v>0</v>
      </c>
      <c r="Q51" s="279">
        <f t="shared" si="6"/>
        <v>0</v>
      </c>
      <c r="R51" s="279">
        <f t="shared" si="7"/>
        <v>0</v>
      </c>
      <c r="S51" s="279">
        <f t="shared" si="8"/>
        <v>0</v>
      </c>
      <c r="T51" s="279">
        <f t="shared" si="9"/>
        <v>0</v>
      </c>
      <c r="U51" s="279">
        <f t="shared" si="10"/>
        <v>0</v>
      </c>
      <c r="V51" s="279">
        <f t="shared" si="11"/>
        <v>0</v>
      </c>
      <c r="W51" s="279">
        <f t="shared" si="12"/>
        <v>0</v>
      </c>
      <c r="X51" s="279">
        <f t="shared" si="13"/>
        <v>0</v>
      </c>
      <c r="Y51" s="279">
        <f t="shared" si="14"/>
        <v>0</v>
      </c>
      <c r="Z51" s="279">
        <f t="shared" si="15"/>
        <v>0</v>
      </c>
      <c r="AA51" s="279">
        <f t="shared" si="16"/>
        <v>0</v>
      </c>
      <c r="AB51" s="279">
        <f t="shared" si="63"/>
        <v>0</v>
      </c>
      <c r="AC51" s="279">
        <f t="shared" si="64"/>
        <v>0</v>
      </c>
      <c r="AD51" s="279">
        <f t="shared" si="17"/>
        <v>0</v>
      </c>
      <c r="AE51" s="279">
        <f t="shared" si="18"/>
        <v>0</v>
      </c>
      <c r="AF51" s="279">
        <f t="shared" si="19"/>
        <v>0</v>
      </c>
      <c r="AG51" s="279">
        <f t="shared" si="20"/>
        <v>0</v>
      </c>
      <c r="AH51" s="279">
        <f t="shared" si="65"/>
        <v>0</v>
      </c>
      <c r="AI51" s="279">
        <f t="shared" si="66"/>
        <v>0</v>
      </c>
      <c r="AJ51" s="279">
        <f t="shared" si="67"/>
        <v>0</v>
      </c>
      <c r="AK51" s="279">
        <f t="shared" si="68"/>
        <v>0</v>
      </c>
      <c r="AL51" s="279">
        <f t="shared" si="69"/>
        <v>0</v>
      </c>
      <c r="AM51" s="279">
        <f t="shared" si="70"/>
        <v>0</v>
      </c>
      <c r="AN51" s="279">
        <f t="shared" si="71"/>
        <v>0</v>
      </c>
      <c r="AO51" s="279">
        <f t="shared" si="72"/>
        <v>0</v>
      </c>
      <c r="AP51" s="279">
        <f t="shared" si="21"/>
        <v>0</v>
      </c>
      <c r="AQ51" s="279">
        <f t="shared" si="22"/>
        <v>0</v>
      </c>
      <c r="AR51" s="279">
        <f t="shared" si="23"/>
        <v>0</v>
      </c>
      <c r="AS51" s="279">
        <f t="shared" si="24"/>
        <v>0</v>
      </c>
      <c r="AT51" s="279">
        <f t="shared" si="99"/>
        <v>0</v>
      </c>
      <c r="AU51" s="279">
        <f t="shared" si="100"/>
        <v>0</v>
      </c>
      <c r="AV51" s="279">
        <f t="shared" si="25"/>
        <v>0</v>
      </c>
      <c r="AW51" s="279">
        <f t="shared" si="26"/>
        <v>0</v>
      </c>
      <c r="AX51" s="279">
        <f t="shared" si="27"/>
        <v>0</v>
      </c>
      <c r="AY51" s="279">
        <f t="shared" si="28"/>
        <v>0</v>
      </c>
      <c r="AZ51" s="279">
        <f t="shared" si="29"/>
        <v>0</v>
      </c>
      <c r="BA51" s="279">
        <f t="shared" si="30"/>
        <v>0</v>
      </c>
      <c r="BB51" s="279">
        <f t="shared" si="31"/>
        <v>0</v>
      </c>
      <c r="BC51" s="279">
        <f t="shared" si="32"/>
        <v>0</v>
      </c>
      <c r="BD51" s="279">
        <f t="shared" si="33"/>
        <v>0</v>
      </c>
      <c r="BE51" s="279">
        <f t="shared" si="34"/>
        <v>0</v>
      </c>
      <c r="BF51" s="279">
        <f t="shared" si="35"/>
        <v>0</v>
      </c>
      <c r="BG51" s="279">
        <f t="shared" si="36"/>
        <v>0</v>
      </c>
      <c r="BH51" s="279">
        <f t="shared" si="75"/>
        <v>0</v>
      </c>
      <c r="BI51" s="279">
        <f t="shared" si="76"/>
        <v>0</v>
      </c>
      <c r="BJ51" s="279">
        <f t="shared" si="37"/>
        <v>0</v>
      </c>
      <c r="BK51" s="279">
        <f t="shared" si="38"/>
        <v>0</v>
      </c>
      <c r="BL51" s="279">
        <f t="shared" si="39"/>
        <v>0</v>
      </c>
      <c r="BM51" s="279">
        <f t="shared" si="40"/>
        <v>0</v>
      </c>
      <c r="BN51" s="279">
        <f t="shared" si="41"/>
        <v>0</v>
      </c>
      <c r="BO51" s="279">
        <f t="shared" si="42"/>
        <v>0</v>
      </c>
      <c r="BP51" s="279">
        <f t="shared" si="77"/>
        <v>0</v>
      </c>
      <c r="BQ51" s="279">
        <f t="shared" si="78"/>
        <v>0</v>
      </c>
      <c r="BR51" s="279">
        <f t="shared" si="43"/>
        <v>0</v>
      </c>
      <c r="BS51" s="279">
        <f t="shared" si="44"/>
        <v>0</v>
      </c>
      <c r="BT51" s="279">
        <f t="shared" si="79"/>
        <v>0</v>
      </c>
      <c r="BU51" s="279">
        <f t="shared" si="80"/>
        <v>0</v>
      </c>
      <c r="BV51" s="279">
        <f t="shared" si="101"/>
        <v>0</v>
      </c>
      <c r="BW51" s="279">
        <f t="shared" si="102"/>
        <v>0</v>
      </c>
      <c r="BX51" s="279">
        <f t="shared" si="45"/>
        <v>0</v>
      </c>
      <c r="BY51" s="279">
        <f t="shared" si="46"/>
        <v>0</v>
      </c>
      <c r="BZ51" s="279">
        <f t="shared" si="47"/>
        <v>0</v>
      </c>
      <c r="CA51" s="279">
        <f t="shared" si="48"/>
        <v>0</v>
      </c>
      <c r="CB51" s="279">
        <f t="shared" si="49"/>
        <v>0</v>
      </c>
      <c r="CC51" s="279">
        <f t="shared" si="50"/>
        <v>0</v>
      </c>
      <c r="CD51" s="279">
        <f t="shared" si="83"/>
        <v>0</v>
      </c>
      <c r="CE51" s="279">
        <f t="shared" si="84"/>
        <v>0</v>
      </c>
      <c r="CF51" s="279">
        <f t="shared" si="85"/>
        <v>0</v>
      </c>
      <c r="CG51" s="279">
        <f t="shared" si="86"/>
        <v>0</v>
      </c>
      <c r="CH51" s="279">
        <f t="shared" si="51"/>
        <v>0</v>
      </c>
      <c r="CI51" s="279">
        <f t="shared" si="52"/>
        <v>0</v>
      </c>
      <c r="CJ51" s="279">
        <f t="shared" si="87"/>
        <v>0</v>
      </c>
      <c r="CK51" s="279">
        <f t="shared" si="88"/>
        <v>0</v>
      </c>
      <c r="CL51" s="279">
        <f t="shared" si="53"/>
        <v>0</v>
      </c>
      <c r="CM51" s="279">
        <f t="shared" si="54"/>
        <v>0</v>
      </c>
      <c r="CN51" s="279">
        <f t="shared" si="55"/>
        <v>0</v>
      </c>
      <c r="CO51" s="279">
        <f t="shared" si="56"/>
        <v>0</v>
      </c>
      <c r="CP51" s="279">
        <f t="shared" si="89"/>
        <v>0</v>
      </c>
      <c r="CQ51" s="279">
        <f t="shared" si="90"/>
        <v>0</v>
      </c>
      <c r="CR51" s="279">
        <f t="shared" si="91"/>
        <v>0</v>
      </c>
      <c r="CS51" s="279">
        <f t="shared" si="92"/>
        <v>0</v>
      </c>
      <c r="CT51" s="279">
        <f t="shared" si="57"/>
        <v>0</v>
      </c>
      <c r="CU51" s="279">
        <f t="shared" si="58"/>
        <v>0</v>
      </c>
      <c r="CV51" s="279">
        <f t="shared" si="59"/>
        <v>0</v>
      </c>
      <c r="CW51" s="279">
        <f t="shared" si="60"/>
        <v>0</v>
      </c>
      <c r="CX51" s="279">
        <f t="shared" si="93"/>
        <v>0</v>
      </c>
      <c r="CY51" s="279">
        <f t="shared" si="94"/>
        <v>0</v>
      </c>
      <c r="CZ51" s="279">
        <f t="shared" si="95"/>
        <v>0</v>
      </c>
      <c r="DA51" s="279">
        <f t="shared" si="96"/>
        <v>0</v>
      </c>
    </row>
    <row r="52" spans="1:105" s="276" customFormat="1" ht="15" customHeight="1">
      <c r="A52" s="63" t="str">
        <f t="array" ref="A52">IF(C52&lt;&gt;0,SUM(($C$11:C52&lt;&gt;0)*1),"")</f>
        <v/>
      </c>
      <c r="B52" s="283"/>
      <c r="C52" s="283"/>
      <c r="D52" s="283"/>
      <c r="E52" s="278" t="s">
        <v>175</v>
      </c>
      <c r="F52" s="283"/>
      <c r="G52" s="282"/>
      <c r="H52" s="282"/>
      <c r="I52" s="283"/>
      <c r="J52" s="279">
        <f t="shared" ref="J52:AO52" ca="1" si="104">SUM(J11:J51)</f>
        <v>0</v>
      </c>
      <c r="K52" s="279">
        <f t="shared" ca="1" si="104"/>
        <v>0</v>
      </c>
      <c r="L52" s="279">
        <f t="shared" ca="1" si="104"/>
        <v>0</v>
      </c>
      <c r="M52" s="279">
        <f t="shared" ca="1" si="104"/>
        <v>0</v>
      </c>
      <c r="N52" s="279">
        <f t="shared" ca="1" si="104"/>
        <v>0</v>
      </c>
      <c r="O52" s="279">
        <f t="shared" ca="1" si="104"/>
        <v>0</v>
      </c>
      <c r="P52" s="279">
        <f t="shared" ca="1" si="104"/>
        <v>0</v>
      </c>
      <c r="Q52" s="279">
        <f t="shared" ca="1" si="104"/>
        <v>0</v>
      </c>
      <c r="R52" s="279">
        <f t="shared" ca="1" si="104"/>
        <v>0</v>
      </c>
      <c r="S52" s="279">
        <f t="shared" ca="1" si="104"/>
        <v>0</v>
      </c>
      <c r="T52" s="279">
        <f t="shared" ca="1" si="104"/>
        <v>0</v>
      </c>
      <c r="U52" s="279">
        <f t="shared" ca="1" si="104"/>
        <v>0</v>
      </c>
      <c r="V52" s="279">
        <f t="shared" ca="1" si="104"/>
        <v>0</v>
      </c>
      <c r="W52" s="279">
        <f t="shared" ca="1" si="104"/>
        <v>0</v>
      </c>
      <c r="X52" s="279">
        <f t="shared" ca="1" si="104"/>
        <v>0</v>
      </c>
      <c r="Y52" s="279">
        <f t="shared" ca="1" si="104"/>
        <v>0</v>
      </c>
      <c r="Z52" s="279">
        <f t="shared" ca="1" si="104"/>
        <v>0</v>
      </c>
      <c r="AA52" s="279">
        <f t="shared" ca="1" si="104"/>
        <v>0</v>
      </c>
      <c r="AB52" s="279">
        <f t="shared" ca="1" si="104"/>
        <v>0</v>
      </c>
      <c r="AC52" s="279">
        <f t="shared" ca="1" si="104"/>
        <v>0</v>
      </c>
      <c r="AD52" s="279">
        <f t="shared" ca="1" si="104"/>
        <v>0</v>
      </c>
      <c r="AE52" s="279">
        <f t="shared" ca="1" si="104"/>
        <v>0</v>
      </c>
      <c r="AF52" s="279">
        <f t="shared" ca="1" si="104"/>
        <v>0</v>
      </c>
      <c r="AG52" s="279">
        <f t="shared" ca="1" si="104"/>
        <v>0</v>
      </c>
      <c r="AH52" s="279">
        <f t="shared" ca="1" si="104"/>
        <v>0</v>
      </c>
      <c r="AI52" s="279">
        <f t="shared" ca="1" si="104"/>
        <v>0</v>
      </c>
      <c r="AJ52" s="279">
        <f t="shared" ca="1" si="104"/>
        <v>0</v>
      </c>
      <c r="AK52" s="279">
        <f t="shared" ca="1" si="104"/>
        <v>0</v>
      </c>
      <c r="AL52" s="279">
        <f t="shared" ca="1" si="104"/>
        <v>0</v>
      </c>
      <c r="AM52" s="279">
        <f t="shared" ca="1" si="104"/>
        <v>0</v>
      </c>
      <c r="AN52" s="279">
        <f t="shared" ca="1" si="104"/>
        <v>0</v>
      </c>
      <c r="AO52" s="279">
        <f t="shared" ca="1" si="104"/>
        <v>0</v>
      </c>
      <c r="AP52" s="279">
        <f t="shared" ref="AP52:BU52" ca="1" si="105">SUM(AP11:AP51)</f>
        <v>0</v>
      </c>
      <c r="AQ52" s="279">
        <f t="shared" ca="1" si="105"/>
        <v>0</v>
      </c>
      <c r="AR52" s="279">
        <f t="shared" ca="1" si="105"/>
        <v>0</v>
      </c>
      <c r="AS52" s="279">
        <f t="shared" ca="1" si="105"/>
        <v>0</v>
      </c>
      <c r="AT52" s="279">
        <f t="shared" ca="1" si="105"/>
        <v>0</v>
      </c>
      <c r="AU52" s="279">
        <f t="shared" ca="1" si="105"/>
        <v>0</v>
      </c>
      <c r="AV52" s="279">
        <f t="shared" ca="1" si="105"/>
        <v>0</v>
      </c>
      <c r="AW52" s="279">
        <f t="shared" ca="1" si="105"/>
        <v>0</v>
      </c>
      <c r="AX52" s="279">
        <f t="shared" ca="1" si="105"/>
        <v>0</v>
      </c>
      <c r="AY52" s="279">
        <f t="shared" ca="1" si="105"/>
        <v>0</v>
      </c>
      <c r="AZ52" s="279">
        <f t="shared" ca="1" si="105"/>
        <v>0</v>
      </c>
      <c r="BA52" s="279">
        <f t="shared" ca="1" si="105"/>
        <v>0</v>
      </c>
      <c r="BB52" s="279">
        <f t="shared" ca="1" si="105"/>
        <v>0</v>
      </c>
      <c r="BC52" s="279">
        <f t="shared" ca="1" si="105"/>
        <v>0</v>
      </c>
      <c r="BD52" s="279">
        <f t="shared" ca="1" si="105"/>
        <v>0</v>
      </c>
      <c r="BE52" s="279">
        <f t="shared" ca="1" si="105"/>
        <v>0</v>
      </c>
      <c r="BF52" s="279">
        <f t="shared" ca="1" si="105"/>
        <v>0</v>
      </c>
      <c r="BG52" s="279">
        <f t="shared" ca="1" si="105"/>
        <v>0</v>
      </c>
      <c r="BH52" s="279">
        <f t="shared" ca="1" si="105"/>
        <v>0</v>
      </c>
      <c r="BI52" s="279">
        <f t="shared" ca="1" si="105"/>
        <v>0</v>
      </c>
      <c r="BJ52" s="279">
        <f t="shared" ca="1" si="105"/>
        <v>0</v>
      </c>
      <c r="BK52" s="279">
        <f t="shared" ca="1" si="105"/>
        <v>0</v>
      </c>
      <c r="BL52" s="279">
        <f t="shared" ca="1" si="105"/>
        <v>0</v>
      </c>
      <c r="BM52" s="279">
        <f t="shared" ca="1" si="105"/>
        <v>0</v>
      </c>
      <c r="BN52" s="279">
        <f t="shared" ca="1" si="105"/>
        <v>0</v>
      </c>
      <c r="BO52" s="279">
        <f t="shared" ca="1" si="105"/>
        <v>0</v>
      </c>
      <c r="BP52" s="279">
        <f t="shared" ca="1" si="105"/>
        <v>0</v>
      </c>
      <c r="BQ52" s="279">
        <f t="shared" ca="1" si="105"/>
        <v>0</v>
      </c>
      <c r="BR52" s="279">
        <f t="shared" ca="1" si="105"/>
        <v>0</v>
      </c>
      <c r="BS52" s="279">
        <f t="shared" ca="1" si="105"/>
        <v>0</v>
      </c>
      <c r="BT52" s="279">
        <f t="shared" ca="1" si="105"/>
        <v>0</v>
      </c>
      <c r="BU52" s="279">
        <f t="shared" ca="1" si="105"/>
        <v>0</v>
      </c>
      <c r="BV52" s="279">
        <f t="shared" ref="BV52:DA52" ca="1" si="106">SUM(BV11:BV51)</f>
        <v>0</v>
      </c>
      <c r="BW52" s="279">
        <f t="shared" ca="1" si="106"/>
        <v>0</v>
      </c>
      <c r="BX52" s="279">
        <f t="shared" ca="1" si="106"/>
        <v>0</v>
      </c>
      <c r="BY52" s="279">
        <f t="shared" ca="1" si="106"/>
        <v>0</v>
      </c>
      <c r="BZ52" s="279">
        <f t="shared" ca="1" si="106"/>
        <v>0</v>
      </c>
      <c r="CA52" s="279">
        <f t="shared" ca="1" si="106"/>
        <v>107861885.00000048</v>
      </c>
      <c r="CB52" s="279">
        <f t="shared" ca="1" si="106"/>
        <v>107861885.00000048</v>
      </c>
      <c r="CC52" s="279">
        <f t="shared" ca="1" si="106"/>
        <v>0</v>
      </c>
      <c r="CD52" s="279">
        <f t="shared" ca="1" si="106"/>
        <v>0</v>
      </c>
      <c r="CE52" s="279">
        <f t="shared" ca="1" si="106"/>
        <v>0</v>
      </c>
      <c r="CF52" s="279">
        <f t="shared" ca="1" si="106"/>
        <v>0</v>
      </c>
      <c r="CG52" s="279">
        <f t="shared" ca="1" si="106"/>
        <v>0</v>
      </c>
      <c r="CH52" s="279">
        <f t="shared" ca="1" si="106"/>
        <v>0</v>
      </c>
      <c r="CI52" s="279">
        <f t="shared" ca="1" si="106"/>
        <v>0</v>
      </c>
      <c r="CJ52" s="279">
        <f t="shared" ca="1" si="106"/>
        <v>0</v>
      </c>
      <c r="CK52" s="279">
        <f t="shared" ca="1" si="106"/>
        <v>0</v>
      </c>
      <c r="CL52" s="279">
        <f t="shared" ca="1" si="106"/>
        <v>0</v>
      </c>
      <c r="CM52" s="279">
        <f t="shared" ca="1" si="106"/>
        <v>0</v>
      </c>
      <c r="CN52" s="279">
        <f t="shared" ca="1" si="106"/>
        <v>0</v>
      </c>
      <c r="CO52" s="279">
        <f t="shared" ca="1" si="106"/>
        <v>0</v>
      </c>
      <c r="CP52" s="279">
        <f t="shared" ca="1" si="106"/>
        <v>0</v>
      </c>
      <c r="CQ52" s="279">
        <f t="shared" ca="1" si="106"/>
        <v>0</v>
      </c>
      <c r="CR52" s="279">
        <f t="shared" ca="1" si="106"/>
        <v>0</v>
      </c>
      <c r="CS52" s="279">
        <f t="shared" ca="1" si="106"/>
        <v>0</v>
      </c>
      <c r="CT52" s="279">
        <f t="shared" ca="1" si="106"/>
        <v>0</v>
      </c>
      <c r="CU52" s="279">
        <f t="shared" ca="1" si="106"/>
        <v>0</v>
      </c>
      <c r="CV52" s="279">
        <f t="shared" ca="1" si="106"/>
        <v>0</v>
      </c>
      <c r="CW52" s="279">
        <f t="shared" ca="1" si="106"/>
        <v>0</v>
      </c>
      <c r="CX52" s="279">
        <f t="shared" ca="1" si="106"/>
        <v>0</v>
      </c>
      <c r="CY52" s="279">
        <f t="shared" ca="1" si="106"/>
        <v>0</v>
      </c>
      <c r="CZ52" s="279">
        <f t="shared" ca="1" si="106"/>
        <v>0</v>
      </c>
      <c r="DA52" s="279">
        <f t="shared" ca="1" si="106"/>
        <v>0</v>
      </c>
    </row>
    <row r="53" spans="1:105" s="276" customFormat="1" ht="15" customHeight="1">
      <c r="A53" s="284"/>
      <c r="B53" s="284"/>
      <c r="C53" s="284"/>
      <c r="D53" s="284"/>
      <c r="E53" s="285" t="s">
        <v>216</v>
      </c>
      <c r="F53" s="284"/>
      <c r="G53" s="286"/>
      <c r="H53" s="286"/>
      <c r="I53" s="284"/>
      <c r="J53" s="287">
        <f ca="1">MAX(J10+J52-K10-K52,0)</f>
        <v>3705039095</v>
      </c>
      <c r="K53" s="287">
        <f ca="1">MAX(K10+K52-J10-J52,0)</f>
        <v>0</v>
      </c>
      <c r="L53" s="287">
        <f ca="1">MAX(L10+L52-M10-M52,0)</f>
        <v>19829295</v>
      </c>
      <c r="M53" s="287">
        <f ca="1">MAX(M10+M52-L10-L52,0)</f>
        <v>0</v>
      </c>
      <c r="N53" s="287">
        <f ca="1">MAX(N10+N52-O10-O52,0)</f>
        <v>2236796790</v>
      </c>
      <c r="O53" s="287">
        <f ca="1">MAX(O10+O52-N10-N52,0)</f>
        <v>0</v>
      </c>
      <c r="P53" s="287">
        <f ca="1">MAX(P10+P52-Q10-Q52,0)</f>
        <v>3343381600</v>
      </c>
      <c r="Q53" s="287">
        <f ca="1">MAX(Q10+Q52-P10-P52,0)</f>
        <v>0</v>
      </c>
      <c r="R53" s="287">
        <f ca="1">MAX(R10+R52-S10-S52,0)</f>
        <v>162420936</v>
      </c>
      <c r="S53" s="287">
        <f ca="1">MAX(S10+S52-R10-R52,0)</f>
        <v>0</v>
      </c>
      <c r="T53" s="287">
        <f ca="1">MAX(T10+T52-U10-U52,0)</f>
        <v>1500000000</v>
      </c>
      <c r="U53" s="287">
        <f ca="1">MAX(U10+U52-T10-T52,0)</f>
        <v>0</v>
      </c>
      <c r="V53" s="287">
        <f ca="1">MAX(V10+V52-W10-W52,0)</f>
        <v>0</v>
      </c>
      <c r="W53" s="287">
        <f ca="1">MAX(W10+W52-V10-V52,0)</f>
        <v>0</v>
      </c>
      <c r="X53" s="287">
        <f ca="1">MAX(X10+X52-Y10-Y52,0)</f>
        <v>2772400000</v>
      </c>
      <c r="Y53" s="287">
        <f ca="1">MAX(Y10+Y52-X10-X52,0)</f>
        <v>0</v>
      </c>
      <c r="Z53" s="287">
        <f ca="1">MAX(Z10+Z52-AA10-AA52,0)</f>
        <v>526519887</v>
      </c>
      <c r="AA53" s="287">
        <f ca="1">MAX(AA10+AA52-Z10-Z52,0)</f>
        <v>0</v>
      </c>
      <c r="AB53" s="287">
        <f ca="1">MAX(AB10+AB52-AC10-AC52,0)</f>
        <v>0</v>
      </c>
      <c r="AC53" s="287">
        <f ca="1">MAX(AC10+AC52-AB10-AB52,0)</f>
        <v>0</v>
      </c>
      <c r="AD53" s="287">
        <f ca="1">MAX(AD10+AD52-AE10-AE52,0)</f>
        <v>0</v>
      </c>
      <c r="AE53" s="287">
        <f ca="1">MAX(AE10+AE52-AD10-AD52,0)</f>
        <v>0</v>
      </c>
      <c r="AF53" s="287">
        <f ca="1">MAX(AF10+AF52-AG10-AG52,0)</f>
        <v>9386323824</v>
      </c>
      <c r="AG53" s="287">
        <f ca="1">MAX(AG10+AG52-AF10-AF52,0)</f>
        <v>0</v>
      </c>
      <c r="AH53" s="287">
        <f ca="1">MAX(AH10+AH52-AI10-AI52,0)</f>
        <v>7490743648</v>
      </c>
      <c r="AI53" s="287">
        <f ca="1">MAX(AI10+AI52-AH10-AH52,0)</f>
        <v>0</v>
      </c>
      <c r="AJ53" s="287">
        <f ca="1">MAX(AJ10+AJ52-AK10-AK52,0)</f>
        <v>3807898863</v>
      </c>
      <c r="AK53" s="287">
        <f ca="1">MAX(AK10+AK52-AJ10-AJ52,0)</f>
        <v>0</v>
      </c>
      <c r="AL53" s="287">
        <f ca="1">MAX(AL10+AL52-AM10-AM52,0)</f>
        <v>3790918485</v>
      </c>
      <c r="AM53" s="287">
        <f ca="1">MAX(AM10+AM52-AL10-AL52,0)</f>
        <v>0</v>
      </c>
      <c r="AN53" s="287">
        <f ca="1">MAX(AN10+AN52-AO10-AO52,0)</f>
        <v>5405781300</v>
      </c>
      <c r="AO53" s="287">
        <f ca="1">MAX(AO10+AO52-AN10-AN52,0)</f>
        <v>0</v>
      </c>
      <c r="AP53" s="287">
        <f ca="1">MAX(AP10+AP52-AQ10-AQ52,0)</f>
        <v>0</v>
      </c>
      <c r="AQ53" s="287">
        <f ca="1">MAX(AQ10+AQ52-AP10-AP52,0)</f>
        <v>9132359256</v>
      </c>
      <c r="AR53" s="287">
        <f ca="1">MAX(AR10+AR52-AS10-AS52,0)</f>
        <v>0</v>
      </c>
      <c r="AS53" s="287">
        <f ca="1">MAX(AS10+AS52-AR10-AR52,0)</f>
        <v>600642360</v>
      </c>
      <c r="AT53" s="287">
        <f ca="1">MAX(AT10+AT52-AU10-AU52,0)</f>
        <v>0</v>
      </c>
      <c r="AU53" s="287">
        <f ca="1">MAX(AU10+AU52-AT10-AT52,0)</f>
        <v>0</v>
      </c>
      <c r="AV53" s="287">
        <f ca="1">MAX(AV10+AV52-AW10-AW52,0)</f>
        <v>0</v>
      </c>
      <c r="AW53" s="287">
        <f ca="1">MAX(AW10+AW52-AV10-AV52,0)</f>
        <v>476953252</v>
      </c>
      <c r="AX53" s="287">
        <f ca="1">MAX(AX10+AX52-AY10-AY52,0)</f>
        <v>0</v>
      </c>
      <c r="AY53" s="287">
        <f ca="1">MAX(AY10+AY52-AX10-AX52,0)</f>
        <v>0</v>
      </c>
      <c r="AZ53" s="287">
        <f ca="1">MAX(AZ10+AZ52-BA10-BA52,0)</f>
        <v>0</v>
      </c>
      <c r="BA53" s="287">
        <f ca="1">MAX(BA10+BA52-AZ10-AZ52,0)</f>
        <v>0</v>
      </c>
      <c r="BB53" s="287">
        <f ca="1">MAX(BB10+BB52-BC10-BC52,0)</f>
        <v>0</v>
      </c>
      <c r="BC53" s="287">
        <f ca="1">MAX(BC10+BC52-BB10-BB52,0)</f>
        <v>0</v>
      </c>
      <c r="BD53" s="287">
        <f ca="1">MAX(BD10+BD52-BE10-BE52,0)</f>
        <v>0</v>
      </c>
      <c r="BE53" s="287">
        <f ca="1">MAX(BE10+BE52-BD10-BD52,0)</f>
        <v>3313435</v>
      </c>
      <c r="BF53" s="287">
        <f ca="1">MAX(BF10+BF52-BG10-BG52,0)</f>
        <v>3389804</v>
      </c>
      <c r="BG53" s="287">
        <f ca="1">MAX(BG10+BG52-BF10-BF52,0)</f>
        <v>0</v>
      </c>
      <c r="BH53" s="287">
        <f ca="1">MAX(BH10+BH52-BI10-BI52,0)</f>
        <v>0</v>
      </c>
      <c r="BI53" s="287">
        <f ca="1">MAX(BI10+BI52-BH10-BH52,0)</f>
        <v>0</v>
      </c>
      <c r="BJ53" s="287">
        <f ca="1">MAX(BJ10+BJ52-BK10-BK52,0)</f>
        <v>0</v>
      </c>
      <c r="BK53" s="287">
        <f ca="1">MAX(BK10+BK52-BJ10-BJ52,0)</f>
        <v>0</v>
      </c>
      <c r="BL53" s="287">
        <f ca="1">MAX(BL10+BL52-BM10-BM52,0)</f>
        <v>0</v>
      </c>
      <c r="BM53" s="287">
        <f ca="1">MAX(BM10+BM52-BL10-BL52,0)</f>
        <v>40272309</v>
      </c>
      <c r="BN53" s="287">
        <f ca="1">MAX(BN10+BN52-BO10-BO52,0)</f>
        <v>0</v>
      </c>
      <c r="BO53" s="287">
        <f ca="1">MAX(BO10+BO52-BN10-BN52,0)</f>
        <v>6403142</v>
      </c>
      <c r="BP53" s="287">
        <f ca="1">MAX(BP10+BP52-BQ10-BQ52,0)</f>
        <v>0</v>
      </c>
      <c r="BQ53" s="287">
        <f ca="1">MAX(BQ10+BQ52-BP10-BP52,0)</f>
        <v>2761373</v>
      </c>
      <c r="BR53" s="287">
        <f ca="1">MAX(BR10+BR52-BS10-BS52,0)</f>
        <v>0</v>
      </c>
      <c r="BS53" s="287">
        <f ca="1">MAX(BS10+BS52-BR10-BR52,0)</f>
        <v>0</v>
      </c>
      <c r="BT53" s="287">
        <f ca="1">MAX(BT10+BT52-BU10-BU52,0)</f>
        <v>0</v>
      </c>
      <c r="BU53" s="287">
        <f ca="1">MAX(BU10+BU52-BT10-BT52,0)</f>
        <v>2169121879</v>
      </c>
      <c r="BV53" s="287">
        <f ca="1">MAX(BV10+BV52-BW10-BW52,0)</f>
        <v>0</v>
      </c>
      <c r="BW53" s="287">
        <f ca="1">MAX(BW10+BW52-BV10-BV52,0)</f>
        <v>21202920500</v>
      </c>
      <c r="BX53" s="287">
        <f ca="1">MAX(BX10+BX52-BY10-BY52,0)</f>
        <v>0</v>
      </c>
      <c r="BY53" s="287">
        <f ca="1">MAX(BY10+BY52-BX10-BX52,0)</f>
        <v>10000000000</v>
      </c>
      <c r="BZ53" s="287">
        <f ca="1">MAX(BZ10+BZ52-CA10-CA52,0)</f>
        <v>0</v>
      </c>
      <c r="CA53" s="287">
        <f ca="1">MAX(CA10+CA52-BZ10-BZ52,0)</f>
        <v>594397022.00000048</v>
      </c>
      <c r="CB53" s="287">
        <f ca="1">MAX(CB10+CB52-CC10-CC52,0)</f>
        <v>77701001</v>
      </c>
      <c r="CC53" s="287">
        <f ca="1">MAX(CC10+CC52-CB10-CB52,0)</f>
        <v>0</v>
      </c>
      <c r="CD53" s="287">
        <f ca="1">MAX(CD10+CD52-CE10-CE52,0)</f>
        <v>0</v>
      </c>
      <c r="CE53" s="287">
        <f ca="1">MAX(CE10+CE52-CD10-CD52,0)</f>
        <v>0</v>
      </c>
      <c r="CF53" s="287">
        <f ca="1">MAX(CF10+CF52-CG10-CG52,0)</f>
        <v>0</v>
      </c>
      <c r="CG53" s="287">
        <f ca="1">MAX(CG10+CG52-CF10-CF52,0)</f>
        <v>0</v>
      </c>
      <c r="CH53" s="287">
        <f ca="1">MAX(CH10+CH52-CI10-CI52,0)</f>
        <v>0</v>
      </c>
      <c r="CI53" s="287">
        <f ca="1">MAX(CI10+CI52-CH10-CH52,0)</f>
        <v>0</v>
      </c>
      <c r="CJ53" s="287">
        <f ca="1">MAX(CJ10+CJ52-CK10-CK52,0)</f>
        <v>0</v>
      </c>
      <c r="CK53" s="287">
        <f ca="1">MAX(CK10+CK52-CJ10-CJ52,0)</f>
        <v>0</v>
      </c>
      <c r="CL53" s="287">
        <f ca="1">MAX(CL10+CL52-CM10-CM52,0)</f>
        <v>0</v>
      </c>
      <c r="CM53" s="287">
        <f ca="1">MAX(CM10+CM52-CL10-CL52,0)</f>
        <v>0</v>
      </c>
      <c r="CN53" s="287">
        <f ca="1">MAX(CN10+CN52-CO10-CO52,0)</f>
        <v>0</v>
      </c>
      <c r="CO53" s="287">
        <f ca="1">MAX(CO10+CO52-CN10-CN52,0)</f>
        <v>0</v>
      </c>
      <c r="CP53" s="287">
        <f ca="1">MAX(CP10+CP52-CQ10-CQ52,0)</f>
        <v>0</v>
      </c>
      <c r="CQ53" s="287">
        <f ca="1">MAX(CQ10+CQ52-CP10-CP52,0)</f>
        <v>0</v>
      </c>
      <c r="CR53" s="287">
        <f ca="1">MAX(CR10+CR52-CS10-CS52,0)</f>
        <v>0</v>
      </c>
      <c r="CS53" s="287">
        <f ca="1">MAX(CS10+CS52-CR10-CR52,0)</f>
        <v>0</v>
      </c>
      <c r="CT53" s="287">
        <f ca="1">MAX(CT10+CT52-CU10-CU52,0)</f>
        <v>0</v>
      </c>
      <c r="CU53" s="287">
        <f ca="1">MAX(CU10+CU52-CT10-CT52,0)</f>
        <v>0</v>
      </c>
      <c r="CV53" s="287">
        <f ca="1">MAX(CV10+CV52-CW10-CW52,0)</f>
        <v>0</v>
      </c>
      <c r="CW53" s="287">
        <f ca="1">MAX(CW10+CW52-CV10-CV52,0)</f>
        <v>0</v>
      </c>
      <c r="CX53" s="287">
        <f ca="1">MAX(CX10+CX52-CY10-CY52,0)</f>
        <v>0</v>
      </c>
      <c r="CY53" s="287">
        <f ca="1">MAX(CY10+CY52-CX10-CX52,0)</f>
        <v>0</v>
      </c>
      <c r="CZ53" s="287">
        <f ca="1">MAX(CZ10+CZ52-DA10-DA52,0)</f>
        <v>0</v>
      </c>
      <c r="DA53" s="287">
        <f ca="1">MAX(DA10+DA52-CZ10-CZ52,0)</f>
        <v>0</v>
      </c>
    </row>
    <row r="54" spans="1:105" s="276" customFormat="1" ht="15" customHeight="1">
      <c r="A54" s="288"/>
      <c r="B54" s="288"/>
      <c r="C54" s="289"/>
      <c r="D54" s="288"/>
      <c r="E54" s="290" t="s">
        <v>217</v>
      </c>
      <c r="F54" s="288"/>
      <c r="G54" s="291"/>
      <c r="H54" s="291"/>
      <c r="I54" s="288"/>
      <c r="J54" s="292">
        <f ca="1">J52</f>
        <v>0</v>
      </c>
      <c r="K54" s="292">
        <f ca="1">K52</f>
        <v>0</v>
      </c>
      <c r="L54" s="292">
        <f t="shared" ref="L54:BY54" ca="1" si="107">L52</f>
        <v>0</v>
      </c>
      <c r="M54" s="292">
        <f t="shared" ca="1" si="107"/>
        <v>0</v>
      </c>
      <c r="N54" s="292">
        <f t="shared" ca="1" si="107"/>
        <v>0</v>
      </c>
      <c r="O54" s="292">
        <f t="shared" ca="1" si="107"/>
        <v>0</v>
      </c>
      <c r="P54" s="292">
        <f t="shared" ca="1" si="107"/>
        <v>0</v>
      </c>
      <c r="Q54" s="292">
        <f t="shared" ca="1" si="107"/>
        <v>0</v>
      </c>
      <c r="R54" s="292">
        <f t="shared" ca="1" si="107"/>
        <v>0</v>
      </c>
      <c r="S54" s="292">
        <f t="shared" ca="1" si="107"/>
        <v>0</v>
      </c>
      <c r="T54" s="292">
        <f t="shared" ca="1" si="107"/>
        <v>0</v>
      </c>
      <c r="U54" s="292">
        <f t="shared" ca="1" si="107"/>
        <v>0</v>
      </c>
      <c r="V54" s="292">
        <f t="shared" ca="1" si="107"/>
        <v>0</v>
      </c>
      <c r="W54" s="292">
        <f t="shared" ca="1" si="107"/>
        <v>0</v>
      </c>
      <c r="X54" s="292">
        <f t="shared" ca="1" si="107"/>
        <v>0</v>
      </c>
      <c r="Y54" s="292">
        <f t="shared" ca="1" si="107"/>
        <v>0</v>
      </c>
      <c r="Z54" s="292">
        <f t="shared" ca="1" si="107"/>
        <v>0</v>
      </c>
      <c r="AA54" s="292">
        <f t="shared" ca="1" si="107"/>
        <v>0</v>
      </c>
      <c r="AB54" s="292">
        <f t="shared" ca="1" si="107"/>
        <v>0</v>
      </c>
      <c r="AC54" s="292">
        <f t="shared" ca="1" si="107"/>
        <v>0</v>
      </c>
      <c r="AD54" s="292">
        <f t="shared" ca="1" si="107"/>
        <v>0</v>
      </c>
      <c r="AE54" s="292">
        <f t="shared" ca="1" si="107"/>
        <v>0</v>
      </c>
      <c r="AF54" s="292">
        <f t="shared" ca="1" si="107"/>
        <v>0</v>
      </c>
      <c r="AG54" s="292">
        <f t="shared" ca="1" si="107"/>
        <v>0</v>
      </c>
      <c r="AH54" s="292">
        <f t="shared" ca="1" si="107"/>
        <v>0</v>
      </c>
      <c r="AI54" s="292">
        <f t="shared" ca="1" si="107"/>
        <v>0</v>
      </c>
      <c r="AJ54" s="292">
        <f t="shared" ca="1" si="107"/>
        <v>0</v>
      </c>
      <c r="AK54" s="292">
        <f t="shared" ca="1" si="107"/>
        <v>0</v>
      </c>
      <c r="AL54" s="292">
        <f t="shared" ca="1" si="107"/>
        <v>0</v>
      </c>
      <c r="AM54" s="292">
        <f t="shared" ca="1" si="107"/>
        <v>0</v>
      </c>
      <c r="AN54" s="292">
        <f t="shared" ca="1" si="107"/>
        <v>0</v>
      </c>
      <c r="AO54" s="292">
        <f t="shared" ca="1" si="107"/>
        <v>0</v>
      </c>
      <c r="AP54" s="292">
        <f t="shared" ca="1" si="107"/>
        <v>0</v>
      </c>
      <c r="AQ54" s="292">
        <f t="shared" ca="1" si="107"/>
        <v>0</v>
      </c>
      <c r="AR54" s="292">
        <f t="shared" ca="1" si="107"/>
        <v>0</v>
      </c>
      <c r="AS54" s="292">
        <f t="shared" ca="1" si="107"/>
        <v>0</v>
      </c>
      <c r="AT54" s="292">
        <f ca="1">AT52</f>
        <v>0</v>
      </c>
      <c r="AU54" s="292">
        <f ca="1">AU52</f>
        <v>0</v>
      </c>
      <c r="AV54" s="292">
        <f t="shared" ca="1" si="107"/>
        <v>0</v>
      </c>
      <c r="AW54" s="292">
        <f t="shared" ca="1" si="107"/>
        <v>0</v>
      </c>
      <c r="AX54" s="292">
        <f t="shared" ca="1" si="107"/>
        <v>0</v>
      </c>
      <c r="AY54" s="292">
        <f t="shared" ca="1" si="107"/>
        <v>0</v>
      </c>
      <c r="AZ54" s="292">
        <f t="shared" ca="1" si="107"/>
        <v>0</v>
      </c>
      <c r="BA54" s="292">
        <f t="shared" ca="1" si="107"/>
        <v>0</v>
      </c>
      <c r="BB54" s="292">
        <f t="shared" ca="1" si="107"/>
        <v>0</v>
      </c>
      <c r="BC54" s="292">
        <f t="shared" ca="1" si="107"/>
        <v>0</v>
      </c>
      <c r="BD54" s="292">
        <f t="shared" ca="1" si="107"/>
        <v>0</v>
      </c>
      <c r="BE54" s="292">
        <f t="shared" ca="1" si="107"/>
        <v>0</v>
      </c>
      <c r="BF54" s="292">
        <f t="shared" ca="1" si="107"/>
        <v>0</v>
      </c>
      <c r="BG54" s="292">
        <f t="shared" ca="1" si="107"/>
        <v>0</v>
      </c>
      <c r="BH54" s="292">
        <f t="shared" ca="1" si="107"/>
        <v>0</v>
      </c>
      <c r="BI54" s="292">
        <f t="shared" ca="1" si="107"/>
        <v>0</v>
      </c>
      <c r="BJ54" s="292">
        <f t="shared" ca="1" si="107"/>
        <v>0</v>
      </c>
      <c r="BK54" s="292">
        <f t="shared" ca="1" si="107"/>
        <v>0</v>
      </c>
      <c r="BL54" s="292">
        <f t="shared" ca="1" si="107"/>
        <v>0</v>
      </c>
      <c r="BM54" s="292">
        <f t="shared" ca="1" si="107"/>
        <v>0</v>
      </c>
      <c r="BN54" s="292">
        <f t="shared" ca="1" si="107"/>
        <v>0</v>
      </c>
      <c r="BO54" s="292">
        <f t="shared" ca="1" si="107"/>
        <v>0</v>
      </c>
      <c r="BP54" s="292">
        <f t="shared" ca="1" si="107"/>
        <v>0</v>
      </c>
      <c r="BQ54" s="292">
        <f t="shared" ca="1" si="107"/>
        <v>0</v>
      </c>
      <c r="BR54" s="292">
        <f t="shared" ca="1" si="107"/>
        <v>0</v>
      </c>
      <c r="BS54" s="292">
        <f t="shared" ca="1" si="107"/>
        <v>0</v>
      </c>
      <c r="BT54" s="292">
        <f t="shared" ca="1" si="107"/>
        <v>0</v>
      </c>
      <c r="BU54" s="292">
        <f t="shared" ca="1" si="107"/>
        <v>0</v>
      </c>
      <c r="BV54" s="292">
        <f ca="1">BV52</f>
        <v>0</v>
      </c>
      <c r="BW54" s="292">
        <f ca="1">BW52</f>
        <v>0</v>
      </c>
      <c r="BX54" s="292">
        <f t="shared" ca="1" si="107"/>
        <v>0</v>
      </c>
      <c r="BY54" s="292">
        <f t="shared" ca="1" si="107"/>
        <v>0</v>
      </c>
      <c r="BZ54" s="292">
        <f t="shared" ref="BZ54:DA54" ca="1" si="108">BZ52</f>
        <v>0</v>
      </c>
      <c r="CA54" s="292">
        <f t="shared" ca="1" si="108"/>
        <v>107861885.00000048</v>
      </c>
      <c r="CB54" s="292">
        <f t="shared" ca="1" si="108"/>
        <v>107861885.00000048</v>
      </c>
      <c r="CC54" s="292">
        <f t="shared" ca="1" si="108"/>
        <v>0</v>
      </c>
      <c r="CD54" s="292">
        <f t="shared" ca="1" si="108"/>
        <v>0</v>
      </c>
      <c r="CE54" s="292">
        <f t="shared" ca="1" si="108"/>
        <v>0</v>
      </c>
      <c r="CF54" s="292">
        <f t="shared" ca="1" si="108"/>
        <v>0</v>
      </c>
      <c r="CG54" s="292">
        <f t="shared" ca="1" si="108"/>
        <v>0</v>
      </c>
      <c r="CH54" s="292">
        <f t="shared" ca="1" si="108"/>
        <v>0</v>
      </c>
      <c r="CI54" s="292">
        <f t="shared" ca="1" si="108"/>
        <v>0</v>
      </c>
      <c r="CJ54" s="292">
        <f t="shared" ca="1" si="108"/>
        <v>0</v>
      </c>
      <c r="CK54" s="292">
        <f t="shared" ca="1" si="108"/>
        <v>0</v>
      </c>
      <c r="CL54" s="292">
        <f t="shared" ca="1" si="108"/>
        <v>0</v>
      </c>
      <c r="CM54" s="292">
        <f t="shared" ca="1" si="108"/>
        <v>0</v>
      </c>
      <c r="CN54" s="292">
        <f t="shared" ca="1" si="108"/>
        <v>0</v>
      </c>
      <c r="CO54" s="292">
        <f t="shared" ca="1" si="108"/>
        <v>0</v>
      </c>
      <c r="CP54" s="292">
        <f t="shared" ca="1" si="108"/>
        <v>0</v>
      </c>
      <c r="CQ54" s="292">
        <f t="shared" ca="1" si="108"/>
        <v>0</v>
      </c>
      <c r="CR54" s="292">
        <f t="shared" ca="1" si="108"/>
        <v>0</v>
      </c>
      <c r="CS54" s="292">
        <f t="shared" ca="1" si="108"/>
        <v>0</v>
      </c>
      <c r="CT54" s="292">
        <f t="shared" ca="1" si="108"/>
        <v>0</v>
      </c>
      <c r="CU54" s="292">
        <f t="shared" ca="1" si="108"/>
        <v>0</v>
      </c>
      <c r="CV54" s="292">
        <f t="shared" ca="1" si="108"/>
        <v>0</v>
      </c>
      <c r="CW54" s="292">
        <f t="shared" ca="1" si="108"/>
        <v>0</v>
      </c>
      <c r="CX54" s="292">
        <f t="shared" ca="1" si="108"/>
        <v>0</v>
      </c>
      <c r="CY54" s="292">
        <f t="shared" ca="1" si="108"/>
        <v>0</v>
      </c>
      <c r="CZ54" s="292">
        <f t="shared" ca="1" si="108"/>
        <v>0</v>
      </c>
      <c r="DA54" s="292">
        <f t="shared" ca="1" si="108"/>
        <v>0</v>
      </c>
    </row>
    <row r="55" spans="1:105" ht="12" customHeight="1">
      <c r="B55" s="293"/>
      <c r="C55" s="294"/>
      <c r="D55" s="294"/>
      <c r="E55" s="294"/>
      <c r="F55" s="294"/>
      <c r="G55" s="295"/>
      <c r="H55" s="295"/>
      <c r="I55" s="294"/>
      <c r="J55" s="294"/>
      <c r="K55" s="294"/>
    </row>
    <row r="56" spans="1:105">
      <c r="F56" s="296"/>
      <c r="M56" s="296"/>
      <c r="O56" s="296"/>
      <c r="Q56" s="296"/>
      <c r="R56" s="296"/>
      <c r="S56" s="296"/>
      <c r="T56" s="296"/>
      <c r="U56" s="296"/>
      <c r="V56" s="296"/>
      <c r="AN56" s="297" t="s">
        <v>218</v>
      </c>
      <c r="AO56" s="298"/>
      <c r="AP56" s="298"/>
      <c r="AQ56" s="298"/>
      <c r="AR56" s="299"/>
      <c r="AS56" s="299"/>
      <c r="AT56" s="298"/>
    </row>
    <row r="57" spans="1:105">
      <c r="F57" s="296"/>
      <c r="M57" s="296"/>
      <c r="O57" s="296"/>
      <c r="Q57" s="296"/>
      <c r="R57" s="296"/>
      <c r="S57" s="296"/>
      <c r="T57" s="296"/>
      <c r="U57" s="296"/>
      <c r="V57" s="296"/>
      <c r="AN57" s="300" t="s">
        <v>219</v>
      </c>
      <c r="AO57" s="298"/>
      <c r="AP57" s="298"/>
      <c r="AQ57" s="298"/>
      <c r="AR57" s="299"/>
      <c r="AS57" s="299"/>
      <c r="AT57" s="298"/>
    </row>
    <row r="58" spans="1:105">
      <c r="F58" s="296"/>
      <c r="M58" s="296"/>
      <c r="O58" s="296"/>
      <c r="Q58" s="296"/>
      <c r="R58" s="296"/>
      <c r="S58" s="296"/>
      <c r="T58" s="296"/>
      <c r="U58" s="296"/>
      <c r="V58" s="296"/>
      <c r="AN58" s="298"/>
      <c r="AO58" s="298"/>
      <c r="AP58" s="298"/>
      <c r="AQ58" s="298"/>
      <c r="AR58" s="298"/>
      <c r="AS58" s="298"/>
      <c r="AT58" s="299"/>
    </row>
    <row r="59" spans="1:105">
      <c r="F59" s="296"/>
      <c r="AN59" s="298"/>
      <c r="AO59" s="298"/>
      <c r="AP59" s="298"/>
      <c r="AQ59" s="298"/>
      <c r="AR59" s="298"/>
      <c r="AS59" s="298"/>
      <c r="AT59" s="299"/>
      <c r="AZ59" s="301" t="str">
        <f>"Ngày 31 tháng 03 năm 2015 "</f>
        <v xml:space="preserve">Ngày 31 tháng 03 năm 2015 </v>
      </c>
    </row>
    <row r="60" spans="1:105">
      <c r="F60" s="296"/>
      <c r="M60" s="296"/>
      <c r="O60" s="296"/>
      <c r="Q60" s="296"/>
      <c r="R60" s="296"/>
      <c r="S60" s="296"/>
      <c r="T60" s="296"/>
      <c r="U60" s="296"/>
      <c r="V60" s="296"/>
      <c r="AN60" s="298"/>
      <c r="AO60" s="302" t="s">
        <v>11</v>
      </c>
      <c r="AP60" s="298"/>
      <c r="AQ60" s="298"/>
      <c r="AR60" s="298"/>
      <c r="AS60" s="303" t="s">
        <v>12</v>
      </c>
      <c r="AT60" s="299"/>
      <c r="AZ60" s="302" t="s">
        <v>131</v>
      </c>
    </row>
    <row r="61" spans="1:105">
      <c r="F61" s="296"/>
      <c r="M61" s="296"/>
      <c r="O61" s="296"/>
      <c r="Q61" s="296"/>
      <c r="R61" s="296"/>
      <c r="S61" s="296"/>
      <c r="T61" s="296"/>
      <c r="U61" s="296"/>
      <c r="V61" s="296"/>
      <c r="AN61" s="298"/>
      <c r="AO61" s="304" t="s">
        <v>13</v>
      </c>
      <c r="AP61" s="298"/>
      <c r="AQ61" s="298"/>
      <c r="AR61" s="298"/>
      <c r="AS61" s="305" t="s">
        <v>13</v>
      </c>
      <c r="AT61" s="299"/>
      <c r="AZ61" s="304" t="s">
        <v>161</v>
      </c>
    </row>
    <row r="62" spans="1:105">
      <c r="F62" s="296"/>
      <c r="M62" s="296"/>
      <c r="O62" s="296"/>
      <c r="Q62" s="296"/>
      <c r="R62" s="296"/>
      <c r="S62" s="296"/>
      <c r="T62" s="296"/>
      <c r="U62" s="296"/>
      <c r="V62" s="296"/>
      <c r="AL62" s="298"/>
      <c r="AM62" s="298"/>
      <c r="AN62" s="298"/>
      <c r="AO62" s="298"/>
      <c r="AP62" s="298"/>
      <c r="AQ62" s="298"/>
      <c r="AR62" s="298"/>
      <c r="AS62" s="298"/>
      <c r="AT62" s="299"/>
      <c r="AZ62" s="298"/>
    </row>
    <row r="63" spans="1:105">
      <c r="F63" s="296"/>
      <c r="M63" s="296"/>
      <c r="O63" s="296"/>
      <c r="Q63" s="296"/>
      <c r="R63" s="296"/>
      <c r="S63" s="296"/>
      <c r="T63" s="296"/>
      <c r="U63" s="296"/>
      <c r="V63" s="296"/>
      <c r="AZ63" s="298"/>
    </row>
    <row r="64" spans="1:105">
      <c r="F64" s="296"/>
      <c r="M64" s="296"/>
      <c r="O64" s="296"/>
      <c r="Q64" s="296"/>
      <c r="R64" s="296"/>
      <c r="S64" s="296"/>
      <c r="T64" s="296"/>
      <c r="U64" s="296"/>
      <c r="V64" s="296"/>
    </row>
    <row r="65" spans="6:22">
      <c r="F65" s="296"/>
      <c r="M65" s="296"/>
      <c r="O65" s="296"/>
      <c r="Q65" s="296"/>
      <c r="R65" s="296"/>
      <c r="S65" s="296"/>
      <c r="T65" s="296"/>
      <c r="U65" s="296"/>
      <c r="V65" s="296"/>
    </row>
    <row r="66" spans="6:22">
      <c r="F66" s="296"/>
    </row>
    <row r="67" spans="6:22">
      <c r="F67" s="296"/>
      <c r="M67" s="296"/>
      <c r="O67" s="296"/>
      <c r="Q67" s="296"/>
      <c r="R67" s="296"/>
      <c r="S67" s="296"/>
      <c r="T67" s="296"/>
      <c r="U67" s="296"/>
      <c r="V67" s="296"/>
    </row>
    <row r="68" spans="6:22">
      <c r="F68" s="296"/>
      <c r="M68" s="296"/>
      <c r="O68" s="296"/>
      <c r="Q68" s="296"/>
      <c r="R68" s="296"/>
      <c r="S68" s="296"/>
      <c r="T68" s="296"/>
      <c r="U68" s="296"/>
      <c r="V68" s="296"/>
    </row>
    <row r="69" spans="6:22">
      <c r="F69" s="296"/>
      <c r="M69" s="296"/>
      <c r="O69" s="296"/>
      <c r="Q69" s="296"/>
      <c r="R69" s="296"/>
      <c r="S69" s="296"/>
      <c r="T69" s="296"/>
      <c r="U69" s="296"/>
      <c r="V69" s="296"/>
    </row>
    <row r="70" spans="6:22">
      <c r="F70" s="296"/>
      <c r="M70" s="296"/>
      <c r="O70" s="296"/>
      <c r="Q70" s="296"/>
      <c r="R70" s="296"/>
      <c r="S70" s="296"/>
      <c r="T70" s="296"/>
      <c r="U70" s="296"/>
      <c r="V70" s="296"/>
    </row>
    <row r="71" spans="6:22">
      <c r="F71" s="296"/>
      <c r="M71" s="296"/>
      <c r="O71" s="296"/>
      <c r="Q71" s="296"/>
      <c r="R71" s="296"/>
      <c r="S71" s="296"/>
      <c r="T71" s="296"/>
      <c r="U71" s="296"/>
      <c r="V71" s="296"/>
    </row>
    <row r="72" spans="6:22">
      <c r="F72" s="296"/>
      <c r="M72" s="296"/>
      <c r="O72" s="296"/>
      <c r="Q72" s="296"/>
      <c r="R72" s="296"/>
      <c r="S72" s="296"/>
      <c r="T72" s="296"/>
      <c r="U72" s="296"/>
      <c r="V72" s="296"/>
    </row>
    <row r="73" spans="6:22">
      <c r="F73" s="296"/>
      <c r="M73" s="296"/>
      <c r="O73" s="296"/>
      <c r="Q73" s="296"/>
      <c r="R73" s="296"/>
      <c r="S73" s="296"/>
      <c r="T73" s="296"/>
      <c r="U73" s="296"/>
      <c r="V73" s="296"/>
    </row>
    <row r="74" spans="6:22">
      <c r="F74" s="296"/>
      <c r="M74" s="296"/>
      <c r="O74" s="296"/>
      <c r="Q74" s="296"/>
      <c r="R74" s="296"/>
      <c r="S74" s="296"/>
      <c r="T74" s="296"/>
      <c r="U74" s="296"/>
      <c r="V74" s="296"/>
    </row>
    <row r="75" spans="6:22">
      <c r="F75" s="296"/>
      <c r="M75" s="296"/>
      <c r="O75" s="296"/>
      <c r="Q75" s="296"/>
      <c r="R75" s="296"/>
      <c r="S75" s="296"/>
      <c r="T75" s="296"/>
      <c r="U75" s="296"/>
      <c r="V75" s="296"/>
    </row>
    <row r="76" spans="6:22">
      <c r="F76" s="296"/>
      <c r="M76" s="296"/>
      <c r="O76" s="296"/>
      <c r="Q76" s="296"/>
      <c r="R76" s="296"/>
      <c r="S76" s="296"/>
      <c r="T76" s="296"/>
      <c r="U76" s="296"/>
      <c r="V76" s="296"/>
    </row>
    <row r="77" spans="6:22">
      <c r="F77" s="296"/>
      <c r="M77" s="296"/>
      <c r="O77" s="296"/>
      <c r="Q77" s="296"/>
      <c r="R77" s="296"/>
      <c r="S77" s="296"/>
      <c r="T77" s="296"/>
      <c r="U77" s="296"/>
      <c r="V77" s="296"/>
    </row>
    <row r="78" spans="6:22">
      <c r="F78" s="296"/>
      <c r="M78" s="296"/>
      <c r="O78" s="296"/>
      <c r="Q78" s="296"/>
      <c r="R78" s="296"/>
      <c r="S78" s="296"/>
      <c r="T78" s="296"/>
      <c r="U78" s="296"/>
      <c r="V78" s="296"/>
    </row>
    <row r="79" spans="6:22">
      <c r="F79" s="296"/>
      <c r="M79" s="296"/>
      <c r="O79" s="296"/>
      <c r="Q79" s="296"/>
      <c r="R79" s="296"/>
      <c r="S79" s="296"/>
      <c r="T79" s="296"/>
      <c r="U79" s="296"/>
      <c r="V79" s="296"/>
    </row>
    <row r="80" spans="6:22">
      <c r="F80" s="296"/>
      <c r="M80" s="296"/>
      <c r="O80" s="296"/>
      <c r="Q80" s="296"/>
      <c r="R80" s="296"/>
      <c r="S80" s="296"/>
      <c r="T80" s="296"/>
      <c r="U80" s="296"/>
      <c r="V80" s="296"/>
    </row>
    <row r="81" spans="6:22">
      <c r="F81" s="296"/>
      <c r="M81" s="296"/>
      <c r="O81" s="296"/>
      <c r="Q81" s="296"/>
      <c r="R81" s="296"/>
      <c r="S81" s="296"/>
      <c r="T81" s="296"/>
      <c r="U81" s="296"/>
      <c r="V81" s="296"/>
    </row>
    <row r="82" spans="6:22">
      <c r="F82" s="296"/>
      <c r="M82" s="296"/>
      <c r="O82" s="296"/>
      <c r="Q82" s="296"/>
      <c r="R82" s="296"/>
      <c r="S82" s="296"/>
      <c r="T82" s="296"/>
      <c r="U82" s="296"/>
      <c r="V82" s="296"/>
    </row>
    <row r="83" spans="6:22">
      <c r="F83" s="296"/>
      <c r="M83" s="296"/>
      <c r="O83" s="296"/>
      <c r="Q83" s="296"/>
      <c r="R83" s="296"/>
      <c r="S83" s="296"/>
      <c r="T83" s="296"/>
      <c r="U83" s="296"/>
      <c r="V83" s="296"/>
    </row>
    <row r="84" spans="6:22">
      <c r="F84" s="296"/>
      <c r="M84" s="296"/>
      <c r="O84" s="296"/>
      <c r="Q84" s="296"/>
      <c r="R84" s="296"/>
      <c r="S84" s="296"/>
      <c r="T84" s="296"/>
      <c r="U84" s="296"/>
      <c r="V84" s="296"/>
    </row>
    <row r="85" spans="6:22">
      <c r="F85" s="296"/>
      <c r="M85" s="296"/>
      <c r="O85" s="296"/>
      <c r="Q85" s="296"/>
      <c r="R85" s="296"/>
      <c r="S85" s="296"/>
      <c r="T85" s="296"/>
      <c r="U85" s="296"/>
      <c r="V85" s="296"/>
    </row>
    <row r="86" spans="6:22">
      <c r="F86" s="296"/>
      <c r="M86" s="296"/>
      <c r="O86" s="296"/>
      <c r="Q86" s="296"/>
      <c r="R86" s="296"/>
      <c r="S86" s="296"/>
      <c r="T86" s="296"/>
      <c r="U86" s="296"/>
      <c r="V86" s="296"/>
    </row>
    <row r="87" spans="6:22">
      <c r="F87" s="296"/>
      <c r="M87" s="296"/>
      <c r="O87" s="296"/>
      <c r="Q87" s="296"/>
      <c r="R87" s="296"/>
      <c r="S87" s="296"/>
      <c r="T87" s="296"/>
      <c r="U87" s="296"/>
      <c r="V87" s="296"/>
    </row>
    <row r="88" spans="6:22">
      <c r="F88" s="296"/>
      <c r="M88" s="296"/>
      <c r="O88" s="296"/>
      <c r="Q88" s="296"/>
      <c r="R88" s="296"/>
      <c r="S88" s="296"/>
      <c r="T88" s="296"/>
      <c r="U88" s="296"/>
      <c r="V88" s="296"/>
    </row>
    <row r="89" spans="6:22">
      <c r="F89" s="296"/>
      <c r="M89" s="296"/>
      <c r="O89" s="296"/>
      <c r="Q89" s="296"/>
      <c r="R89" s="296"/>
      <c r="S89" s="296"/>
      <c r="T89" s="296"/>
      <c r="U89" s="296"/>
      <c r="V89" s="296"/>
    </row>
    <row r="90" spans="6:22">
      <c r="F90" s="296"/>
      <c r="M90" s="296"/>
      <c r="O90" s="296"/>
      <c r="Q90" s="296"/>
      <c r="R90" s="296"/>
      <c r="S90" s="296"/>
      <c r="T90" s="296"/>
      <c r="U90" s="296"/>
      <c r="V90" s="296"/>
    </row>
    <row r="91" spans="6:22">
      <c r="F91" s="296"/>
      <c r="M91" s="296"/>
      <c r="O91" s="296"/>
      <c r="Q91" s="296"/>
      <c r="R91" s="296"/>
      <c r="S91" s="296"/>
      <c r="T91" s="296"/>
      <c r="U91" s="296"/>
      <c r="V91" s="296"/>
    </row>
    <row r="92" spans="6:22">
      <c r="F92" s="296"/>
      <c r="M92" s="296"/>
      <c r="O92" s="296"/>
      <c r="Q92" s="296"/>
      <c r="R92" s="296"/>
      <c r="S92" s="296"/>
      <c r="T92" s="296"/>
      <c r="U92" s="296"/>
      <c r="V92" s="296"/>
    </row>
    <row r="93" spans="6:22">
      <c r="F93" s="296"/>
      <c r="M93" s="296"/>
      <c r="O93" s="296"/>
      <c r="Q93" s="296"/>
      <c r="R93" s="296"/>
      <c r="S93" s="296"/>
      <c r="T93" s="296"/>
      <c r="U93" s="296"/>
      <c r="V93" s="296"/>
    </row>
    <row r="94" spans="6:22">
      <c r="F94" s="296"/>
      <c r="M94" s="296"/>
      <c r="O94" s="296"/>
      <c r="Q94" s="296"/>
      <c r="R94" s="296"/>
      <c r="S94" s="296"/>
      <c r="T94" s="296"/>
      <c r="U94" s="296"/>
      <c r="V94" s="296"/>
    </row>
    <row r="95" spans="6:22">
      <c r="F95" s="296"/>
      <c r="M95" s="296"/>
      <c r="O95" s="296"/>
      <c r="Q95" s="296"/>
      <c r="R95" s="296"/>
      <c r="S95" s="296"/>
      <c r="T95" s="296"/>
      <c r="U95" s="296"/>
      <c r="V95" s="296"/>
    </row>
    <row r="96" spans="6:22">
      <c r="F96" s="296"/>
      <c r="M96" s="296"/>
      <c r="O96" s="296"/>
      <c r="Q96" s="296"/>
      <c r="R96" s="296"/>
      <c r="S96" s="296"/>
      <c r="T96" s="296"/>
      <c r="U96" s="296"/>
      <c r="V96" s="296"/>
    </row>
    <row r="97" spans="6:22">
      <c r="F97" s="296"/>
      <c r="M97" s="296"/>
      <c r="O97" s="296"/>
      <c r="Q97" s="296"/>
      <c r="R97" s="296"/>
      <c r="S97" s="296"/>
      <c r="T97" s="296"/>
      <c r="U97" s="296"/>
      <c r="V97" s="296"/>
    </row>
    <row r="98" spans="6:22">
      <c r="F98" s="296"/>
      <c r="M98" s="296"/>
      <c r="O98" s="296"/>
      <c r="Q98" s="296"/>
      <c r="R98" s="296"/>
      <c r="S98" s="296"/>
      <c r="T98" s="296"/>
      <c r="U98" s="296"/>
      <c r="V98" s="296"/>
    </row>
    <row r="99" spans="6:22">
      <c r="F99" s="296"/>
      <c r="M99" s="296"/>
      <c r="O99" s="296"/>
      <c r="Q99" s="296"/>
      <c r="R99" s="296"/>
      <c r="S99" s="296"/>
      <c r="T99" s="296"/>
      <c r="U99" s="296"/>
      <c r="V99" s="296"/>
    </row>
    <row r="100" spans="6:22">
      <c r="F100" s="296"/>
      <c r="M100" s="296"/>
      <c r="O100" s="296"/>
      <c r="Q100" s="296"/>
      <c r="R100" s="296"/>
      <c r="S100" s="296"/>
      <c r="T100" s="296"/>
      <c r="U100" s="296"/>
      <c r="V100" s="296"/>
    </row>
    <row r="101" spans="6:22">
      <c r="F101" s="296"/>
      <c r="M101" s="296"/>
      <c r="O101" s="296"/>
      <c r="Q101" s="296"/>
      <c r="R101" s="296"/>
      <c r="S101" s="296"/>
      <c r="T101" s="296"/>
      <c r="U101" s="296"/>
      <c r="V101" s="296"/>
    </row>
    <row r="102" spans="6:22">
      <c r="F102" s="296"/>
      <c r="M102" s="296"/>
      <c r="O102" s="296"/>
      <c r="Q102" s="296"/>
      <c r="R102" s="296"/>
      <c r="S102" s="296"/>
      <c r="T102" s="296"/>
      <c r="U102" s="296"/>
      <c r="V102" s="296"/>
    </row>
    <row r="103" spans="6:22">
      <c r="F103" s="296"/>
      <c r="M103" s="296"/>
      <c r="O103" s="296"/>
      <c r="Q103" s="296"/>
      <c r="R103" s="296"/>
      <c r="S103" s="296"/>
      <c r="T103" s="296"/>
      <c r="U103" s="296"/>
      <c r="V103" s="296"/>
    </row>
    <row r="104" spans="6:22">
      <c r="F104" s="296"/>
      <c r="M104" s="296"/>
      <c r="O104" s="296"/>
      <c r="Q104" s="296"/>
      <c r="R104" s="296"/>
      <c r="S104" s="296"/>
      <c r="T104" s="296"/>
      <c r="U104" s="296"/>
      <c r="V104" s="296"/>
    </row>
    <row r="105" spans="6:22">
      <c r="F105" s="296"/>
      <c r="M105" s="296"/>
      <c r="O105" s="296"/>
      <c r="Q105" s="296"/>
      <c r="R105" s="296"/>
      <c r="S105" s="296"/>
      <c r="T105" s="296"/>
      <c r="U105" s="296"/>
      <c r="V105" s="296"/>
    </row>
    <row r="106" spans="6:22">
      <c r="F106" s="296"/>
      <c r="M106" s="296"/>
      <c r="O106" s="296"/>
      <c r="Q106" s="296"/>
      <c r="R106" s="296"/>
      <c r="S106" s="296"/>
      <c r="T106" s="296"/>
      <c r="U106" s="296"/>
      <c r="V106" s="296"/>
    </row>
    <row r="107" spans="6:22">
      <c r="F107" s="296"/>
      <c r="M107" s="296"/>
      <c r="O107" s="296"/>
      <c r="Q107" s="296"/>
      <c r="R107" s="296"/>
      <c r="S107" s="296"/>
      <c r="T107" s="296"/>
      <c r="U107" s="296"/>
      <c r="V107" s="296"/>
    </row>
    <row r="108" spans="6:22">
      <c r="F108" s="296"/>
      <c r="M108" s="296"/>
      <c r="O108" s="296"/>
      <c r="Q108" s="296"/>
      <c r="R108" s="296"/>
      <c r="S108" s="296"/>
      <c r="T108" s="296"/>
      <c r="U108" s="296"/>
      <c r="V108" s="296"/>
    </row>
    <row r="109" spans="6:22">
      <c r="F109" s="296"/>
      <c r="M109" s="296"/>
      <c r="O109" s="296"/>
      <c r="Q109" s="296"/>
      <c r="R109" s="296"/>
      <c r="S109" s="296"/>
      <c r="T109" s="296"/>
      <c r="U109" s="296"/>
      <c r="V109" s="296"/>
    </row>
    <row r="110" spans="6:22">
      <c r="F110" s="296"/>
      <c r="M110" s="296"/>
      <c r="O110" s="296"/>
      <c r="Q110" s="296"/>
      <c r="R110" s="296"/>
      <c r="S110" s="296"/>
      <c r="T110" s="296"/>
      <c r="U110" s="296"/>
      <c r="V110" s="296"/>
    </row>
    <row r="111" spans="6:22">
      <c r="M111" s="296"/>
      <c r="O111" s="296"/>
      <c r="Q111" s="296"/>
      <c r="R111" s="296"/>
      <c r="S111" s="296"/>
      <c r="T111" s="296"/>
      <c r="U111" s="296"/>
      <c r="V111" s="296"/>
    </row>
    <row r="112" spans="6:22">
      <c r="M112" s="296"/>
      <c r="O112" s="296"/>
      <c r="Q112" s="296"/>
      <c r="R112" s="296"/>
      <c r="S112" s="296"/>
      <c r="T112" s="296"/>
      <c r="U112" s="296"/>
      <c r="V112" s="296"/>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7" customWidth="1"/>
    <col min="2" max="2" width="8.42578125" style="257" customWidth="1"/>
    <col min="3" max="3" width="7.42578125" style="257" customWidth="1"/>
    <col min="4" max="4" width="8.42578125" style="257" customWidth="1"/>
    <col min="5" max="5" width="37.28515625" style="257" customWidth="1"/>
    <col min="6" max="6" width="12.7109375" style="257" customWidth="1"/>
    <col min="7" max="8" width="5.85546875" style="258" customWidth="1"/>
    <col min="9" max="9" width="4.85546875" style="257" customWidth="1"/>
    <col min="10" max="10" width="12.5703125" style="257" customWidth="1"/>
    <col min="11" max="11" width="12.28515625" style="257" customWidth="1"/>
    <col min="12" max="12" width="12.85546875" style="257" customWidth="1"/>
    <col min="13" max="13" width="12.7109375" style="257" customWidth="1"/>
    <col min="14" max="14" width="12.85546875" style="257" customWidth="1"/>
    <col min="15" max="15" width="12.7109375" style="257" customWidth="1"/>
    <col min="16" max="16" width="11.85546875" style="257" customWidth="1"/>
    <col min="17" max="17" width="5" style="257" customWidth="1"/>
    <col min="18" max="18" width="11.28515625" style="257" customWidth="1"/>
    <col min="19" max="19" width="11.42578125" style="257" customWidth="1"/>
    <col min="20" max="20" width="13.140625" style="257" customWidth="1"/>
    <col min="21" max="21" width="6" style="257" customWidth="1"/>
    <col min="22" max="22" width="13.5703125" style="257" customWidth="1"/>
    <col min="23" max="23" width="13.42578125" style="257" customWidth="1"/>
    <col min="24" max="24" width="6.5703125" style="257" customWidth="1"/>
    <col min="25" max="25" width="6.42578125" style="257" customWidth="1"/>
    <col min="26" max="26" width="9.5703125" style="257" customWidth="1"/>
    <col min="27" max="27" width="9.42578125" style="257" customWidth="1"/>
    <col min="28" max="29" width="11.28515625" style="257" customWidth="1"/>
    <col min="30" max="30" width="5.28515625" style="257" customWidth="1"/>
    <col min="31" max="31" width="15" style="257" customWidth="1"/>
    <col min="32" max="32" width="5.28515625" style="257" customWidth="1"/>
    <col min="33" max="33" width="15" style="257" customWidth="1"/>
    <col min="34" max="34" width="4.85546875" style="257" customWidth="1"/>
    <col min="35" max="35" width="13.85546875" style="257" customWidth="1"/>
    <col min="36" max="36" width="11.5703125" style="257" customWidth="1"/>
    <col min="37" max="37" width="5.7109375" style="257" customWidth="1"/>
    <col min="38" max="38" width="12.42578125" style="257" customWidth="1"/>
    <col min="39" max="39" width="10.85546875" style="257" customWidth="1"/>
    <col min="40" max="40" width="9.85546875" style="257" customWidth="1"/>
    <col min="41" max="41" width="9.7109375" style="257" customWidth="1"/>
    <col min="42" max="42" width="13.140625" style="257" customWidth="1"/>
    <col min="43" max="43" width="12.5703125" style="257" customWidth="1"/>
    <col min="44" max="45" width="14.28515625" style="257" customWidth="1"/>
    <col min="46" max="46" width="7" style="257" customWidth="1"/>
    <col min="47" max="47" width="7.5703125" style="257" customWidth="1"/>
    <col min="48" max="48" width="4.7109375" style="257" customWidth="1"/>
    <col min="49" max="49" width="9.5703125" style="257" customWidth="1"/>
    <col min="50" max="51" width="12.28515625" style="257" customWidth="1"/>
    <col min="52" max="52" width="15.7109375" style="257" customWidth="1"/>
    <col min="53" max="53" width="15.85546875" style="257" customWidth="1"/>
    <col min="54" max="16384" width="9.140625" style="257"/>
  </cols>
  <sheetData>
    <row r="1" spans="1:105" ht="12.75" customHeight="1">
      <c r="A1" s="253"/>
      <c r="B1" s="254" t="s">
        <v>121</v>
      </c>
      <c r="C1" s="255"/>
      <c r="D1" s="255"/>
      <c r="E1" s="256"/>
      <c r="I1" s="255"/>
      <c r="M1" s="1260" t="str">
        <f>'SC-I'!M1:S1</f>
        <v>Mẫu số S01-DN</v>
      </c>
      <c r="N1" s="1260"/>
      <c r="O1" s="1260"/>
      <c r="P1" s="1260"/>
      <c r="Q1" s="1260"/>
      <c r="R1" s="1260"/>
      <c r="S1" s="1260"/>
      <c r="X1" s="255"/>
      <c r="Y1" s="255"/>
      <c r="Z1" s="255"/>
      <c r="AA1" s="255"/>
      <c r="AB1" s="256"/>
      <c r="AC1" s="256"/>
      <c r="AD1" s="256"/>
      <c r="AE1" s="256"/>
      <c r="AF1" s="256"/>
      <c r="AG1" s="256"/>
      <c r="AH1" s="256"/>
      <c r="AI1" s="256"/>
      <c r="AJ1" s="256"/>
      <c r="AK1" s="256"/>
      <c r="AL1" s="255"/>
      <c r="AM1" s="255"/>
      <c r="AN1" s="255"/>
      <c r="AO1" s="255"/>
      <c r="AP1" s="255"/>
      <c r="AQ1" s="255"/>
      <c r="AR1" s="255"/>
      <c r="AS1" s="255"/>
      <c r="AT1" s="255"/>
      <c r="AU1" s="255"/>
      <c r="AV1" s="255"/>
      <c r="AW1" s="255"/>
      <c r="AX1" s="255"/>
      <c r="AY1" s="255"/>
      <c r="AZ1" s="255"/>
      <c r="BA1" s="255"/>
    </row>
    <row r="2" spans="1:105" ht="12.75" customHeight="1">
      <c r="A2" s="253"/>
      <c r="B2" s="254" t="s">
        <v>180</v>
      </c>
      <c r="C2" s="255"/>
      <c r="D2" s="255"/>
      <c r="E2" s="255"/>
      <c r="I2" s="259"/>
      <c r="M2" s="1261" t="str">
        <f>'SC-I'!M2:S3</f>
        <v>(Ban hành theo Thông tư số 200/2014/TT-BTC 
 Ngày 22/12/2014 của Bộ Tài chính)</v>
      </c>
      <c r="N2" s="1261"/>
      <c r="O2" s="1261"/>
      <c r="P2" s="1261"/>
      <c r="Q2" s="1261"/>
      <c r="R2" s="1261"/>
      <c r="S2" s="1261"/>
      <c r="X2" s="259"/>
      <c r="Y2" s="259"/>
      <c r="Z2" s="259"/>
      <c r="AA2" s="259"/>
      <c r="AB2" s="260"/>
      <c r="AC2" s="260"/>
      <c r="AD2" s="260"/>
      <c r="AE2" s="260"/>
      <c r="AF2" s="260"/>
      <c r="AG2" s="260"/>
      <c r="AH2" s="260"/>
      <c r="AI2" s="260"/>
      <c r="AJ2" s="260"/>
      <c r="AK2" s="260"/>
      <c r="AL2" s="259"/>
      <c r="AM2" s="259"/>
      <c r="AN2" s="259"/>
      <c r="AO2" s="259"/>
      <c r="AP2" s="259"/>
      <c r="AQ2" s="259"/>
      <c r="AR2" s="259"/>
      <c r="AS2" s="259"/>
      <c r="AT2" s="259"/>
      <c r="AU2" s="259"/>
      <c r="AV2" s="259"/>
      <c r="AW2" s="259"/>
      <c r="AX2" s="259"/>
      <c r="AY2" s="259"/>
      <c r="AZ2" s="259"/>
      <c r="BA2" s="259"/>
    </row>
    <row r="3" spans="1:105" ht="10.5" customHeight="1">
      <c r="A3" s="255"/>
      <c r="B3" s="255"/>
      <c r="C3" s="255"/>
      <c r="D3" s="255"/>
      <c r="E3" s="255"/>
      <c r="F3" s="259"/>
      <c r="G3" s="261"/>
      <c r="H3" s="261"/>
      <c r="I3" s="259"/>
      <c r="M3" s="1261"/>
      <c r="N3" s="1261"/>
      <c r="O3" s="1261"/>
      <c r="P3" s="1261"/>
      <c r="Q3" s="1261"/>
      <c r="R3" s="1261"/>
      <c r="S3" s="1261"/>
      <c r="X3" s="259"/>
      <c r="Y3" s="259"/>
      <c r="Z3" s="259"/>
      <c r="AA3" s="259"/>
      <c r="AB3" s="260"/>
      <c r="AC3" s="260"/>
      <c r="AD3" s="260"/>
      <c r="AE3" s="260"/>
      <c r="AF3" s="260"/>
      <c r="AG3" s="260"/>
      <c r="AH3" s="260"/>
      <c r="AI3" s="260"/>
      <c r="AJ3" s="260"/>
      <c r="AK3" s="260"/>
      <c r="AL3" s="259"/>
      <c r="AM3" s="259"/>
      <c r="AN3" s="259"/>
      <c r="AO3" s="259"/>
      <c r="AP3" s="259"/>
      <c r="AQ3" s="259"/>
      <c r="AR3" s="259"/>
      <c r="AS3" s="259"/>
      <c r="AT3" s="259"/>
      <c r="AU3" s="259"/>
      <c r="AV3" s="259"/>
      <c r="AW3" s="259"/>
      <c r="AX3" s="259"/>
      <c r="AY3" s="259"/>
      <c r="AZ3" s="259"/>
      <c r="BA3" s="259"/>
    </row>
    <row r="4" spans="1:105" ht="19.5" customHeight="1">
      <c r="B4" s="1262" t="s">
        <v>112</v>
      </c>
      <c r="C4" s="1262"/>
      <c r="D4" s="1262"/>
      <c r="E4" s="1262"/>
      <c r="F4" s="1262"/>
      <c r="G4" s="1262"/>
      <c r="H4" s="1262"/>
      <c r="I4" s="1262"/>
      <c r="J4" s="1262"/>
      <c r="K4" s="1262"/>
      <c r="L4" s="1262"/>
      <c r="M4" s="1262"/>
      <c r="N4" s="1262"/>
      <c r="O4" s="1262"/>
      <c r="P4" s="1262"/>
      <c r="Q4" s="1262"/>
      <c r="R4" s="1262"/>
      <c r="S4" s="262"/>
      <c r="T4" s="262"/>
      <c r="U4" s="262"/>
      <c r="V4" s="262"/>
      <c r="W4" s="262"/>
      <c r="X4" s="263"/>
      <c r="Y4" s="263"/>
      <c r="Z4" s="264"/>
      <c r="AA4" s="264"/>
      <c r="AB4" s="262"/>
      <c r="AC4" s="262"/>
      <c r="AD4" s="262"/>
      <c r="AE4" s="262"/>
      <c r="AF4" s="262"/>
      <c r="AG4" s="262"/>
      <c r="AH4" s="262"/>
      <c r="AI4" s="262"/>
      <c r="AJ4" s="262"/>
      <c r="AK4" s="262"/>
      <c r="AL4" s="264"/>
      <c r="AM4" s="264"/>
      <c r="AN4" s="264"/>
      <c r="AO4" s="264"/>
      <c r="AP4" s="264"/>
      <c r="AQ4" s="264"/>
      <c r="AR4" s="264"/>
      <c r="AS4" s="264"/>
      <c r="AT4" s="264"/>
      <c r="AU4" s="264"/>
      <c r="AV4" s="264"/>
      <c r="AW4" s="264"/>
      <c r="AX4" s="264"/>
      <c r="AY4" s="264"/>
      <c r="AZ4" s="264"/>
      <c r="BA4" s="264"/>
    </row>
    <row r="5" spans="1:105" ht="15">
      <c r="B5" s="1263" t="s">
        <v>220</v>
      </c>
      <c r="C5" s="1263"/>
      <c r="D5" s="1263"/>
      <c r="E5" s="1263"/>
      <c r="F5" s="1263"/>
      <c r="G5" s="1263"/>
      <c r="H5" s="1263"/>
      <c r="I5" s="1263"/>
      <c r="J5" s="1263"/>
      <c r="K5" s="1263"/>
      <c r="L5" s="1263"/>
      <c r="M5" s="1263"/>
      <c r="N5" s="1263"/>
      <c r="O5" s="1263"/>
      <c r="P5" s="1263"/>
      <c r="Q5" s="1263"/>
      <c r="R5" s="1263"/>
      <c r="S5" s="265"/>
      <c r="T5" s="265"/>
      <c r="U5" s="265"/>
      <c r="V5" s="265"/>
      <c r="W5" s="265"/>
      <c r="X5" s="266"/>
      <c r="Y5" s="266"/>
      <c r="AB5" s="265"/>
      <c r="AC5" s="265"/>
      <c r="AD5" s="265"/>
      <c r="AE5" s="265"/>
      <c r="AF5" s="265"/>
      <c r="AG5" s="265"/>
      <c r="AH5" s="265"/>
      <c r="AI5" s="265"/>
      <c r="AJ5" s="265"/>
      <c r="AK5" s="265"/>
    </row>
    <row r="6" spans="1:105">
      <c r="P6" s="257" t="s">
        <v>148</v>
      </c>
    </row>
    <row r="7" spans="1:105" ht="13.5" customHeight="1">
      <c r="A7" s="1264" t="s">
        <v>37</v>
      </c>
      <c r="B7" s="1259" t="s">
        <v>22</v>
      </c>
      <c r="C7" s="1266" t="s">
        <v>1</v>
      </c>
      <c r="D7" s="1267"/>
      <c r="E7" s="1259" t="s">
        <v>0</v>
      </c>
      <c r="F7" s="1259" t="s">
        <v>113</v>
      </c>
      <c r="G7" s="1268" t="s">
        <v>114</v>
      </c>
      <c r="H7" s="1268"/>
      <c r="I7" s="1269" t="s">
        <v>37</v>
      </c>
      <c r="J7" s="1259" t="s">
        <v>193</v>
      </c>
      <c r="K7" s="1259"/>
      <c r="L7" s="1259" t="s">
        <v>194</v>
      </c>
      <c r="M7" s="1259"/>
      <c r="N7" s="1259" t="s">
        <v>269</v>
      </c>
      <c r="O7" s="1259"/>
      <c r="P7" s="1259" t="s">
        <v>978</v>
      </c>
      <c r="Q7" s="1259"/>
      <c r="R7" s="1259" t="s">
        <v>195</v>
      </c>
      <c r="S7" s="1259"/>
      <c r="T7" s="1259" t="s">
        <v>196</v>
      </c>
      <c r="U7" s="1259"/>
      <c r="V7" s="1259" t="s">
        <v>979</v>
      </c>
      <c r="W7" s="1259"/>
      <c r="X7" s="1259" t="s">
        <v>980</v>
      </c>
      <c r="Y7" s="1259"/>
      <c r="Z7" s="1259" t="s">
        <v>981</v>
      </c>
      <c r="AA7" s="1259"/>
      <c r="AB7" s="1259" t="s">
        <v>982</v>
      </c>
      <c r="AC7" s="1259"/>
      <c r="AD7" s="1259" t="s">
        <v>983</v>
      </c>
      <c r="AE7" s="1259"/>
      <c r="AF7" s="1259" t="s">
        <v>984</v>
      </c>
      <c r="AG7" s="1259"/>
      <c r="AH7" s="1259" t="s">
        <v>985</v>
      </c>
      <c r="AI7" s="1259"/>
      <c r="AJ7" s="1259" t="s">
        <v>986</v>
      </c>
      <c r="AK7" s="1259"/>
      <c r="AL7" s="1259" t="s">
        <v>987</v>
      </c>
      <c r="AM7" s="1259"/>
      <c r="AN7" s="1259" t="s">
        <v>988</v>
      </c>
      <c r="AO7" s="1259"/>
      <c r="AP7" s="1259" t="s">
        <v>989</v>
      </c>
      <c r="AQ7" s="1259"/>
      <c r="AR7" s="1259" t="s">
        <v>990</v>
      </c>
      <c r="AS7" s="1259"/>
      <c r="AT7" s="1259" t="s">
        <v>197</v>
      </c>
      <c r="AU7" s="1259"/>
      <c r="AV7" s="1259" t="s">
        <v>198</v>
      </c>
      <c r="AW7" s="1259"/>
      <c r="AX7" s="1259" t="s">
        <v>991</v>
      </c>
      <c r="AY7" s="1259"/>
      <c r="AZ7" s="1259" t="s">
        <v>992</v>
      </c>
      <c r="BA7" s="1259"/>
      <c r="BB7" s="1259" t="s">
        <v>993</v>
      </c>
      <c r="BC7" s="1259"/>
      <c r="BD7" s="1259" t="s">
        <v>199</v>
      </c>
      <c r="BE7" s="1259"/>
      <c r="BF7" s="1259" t="s">
        <v>994</v>
      </c>
      <c r="BG7" s="1259"/>
      <c r="BH7" s="1259" t="s">
        <v>200</v>
      </c>
      <c r="BI7" s="1259"/>
      <c r="BJ7" s="1259" t="s">
        <v>995</v>
      </c>
      <c r="BK7" s="1259"/>
      <c r="BL7" s="1259" t="s">
        <v>996</v>
      </c>
      <c r="BM7" s="1259"/>
      <c r="BN7" s="1259" t="s">
        <v>997</v>
      </c>
      <c r="BO7" s="1259"/>
      <c r="BP7" s="1259" t="s">
        <v>998</v>
      </c>
      <c r="BQ7" s="1259"/>
      <c r="BR7" s="1259" t="s">
        <v>201</v>
      </c>
      <c r="BS7" s="1259"/>
      <c r="BT7" s="1259" t="s">
        <v>202</v>
      </c>
      <c r="BU7" s="1259"/>
      <c r="BV7" s="1259" t="s">
        <v>264</v>
      </c>
      <c r="BW7" s="1259"/>
      <c r="BX7" s="1259" t="s">
        <v>203</v>
      </c>
      <c r="BY7" s="1259"/>
      <c r="BZ7" s="1259" t="s">
        <v>204</v>
      </c>
      <c r="CA7" s="1259"/>
      <c r="CB7" s="1259" t="s">
        <v>205</v>
      </c>
      <c r="CC7" s="1259"/>
      <c r="CD7" s="1259" t="s">
        <v>999</v>
      </c>
      <c r="CE7" s="1259"/>
      <c r="CF7" s="1259" t="s">
        <v>1000</v>
      </c>
      <c r="CG7" s="1259"/>
      <c r="CH7" s="1259" t="s">
        <v>206</v>
      </c>
      <c r="CI7" s="1259"/>
      <c r="CJ7" s="1259" t="s">
        <v>1001</v>
      </c>
      <c r="CK7" s="1259"/>
      <c r="CL7" s="1259" t="s">
        <v>1002</v>
      </c>
      <c r="CM7" s="1259"/>
      <c r="CN7" s="1259" t="s">
        <v>207</v>
      </c>
      <c r="CO7" s="1259"/>
      <c r="CP7" s="1259" t="s">
        <v>1003</v>
      </c>
      <c r="CQ7" s="1259"/>
      <c r="CR7" s="1259" t="s">
        <v>208</v>
      </c>
      <c r="CS7" s="1259"/>
      <c r="CT7" s="1259" t="s">
        <v>209</v>
      </c>
      <c r="CU7" s="1259"/>
      <c r="CV7" s="1259" t="s">
        <v>210</v>
      </c>
      <c r="CW7" s="1259"/>
      <c r="CX7" s="1259" t="s">
        <v>211</v>
      </c>
      <c r="CY7" s="1259"/>
      <c r="CZ7" s="1259" t="s">
        <v>212</v>
      </c>
      <c r="DA7" s="1259"/>
    </row>
    <row r="8" spans="1:105" ht="22.5" customHeight="1">
      <c r="A8" s="1265"/>
      <c r="B8" s="1259"/>
      <c r="C8" s="1004" t="s">
        <v>17</v>
      </c>
      <c r="D8" s="1003" t="s">
        <v>34</v>
      </c>
      <c r="E8" s="1259"/>
      <c r="F8" s="1259"/>
      <c r="G8" s="1005" t="s">
        <v>24</v>
      </c>
      <c r="H8" s="1005" t="s">
        <v>25</v>
      </c>
      <c r="I8" s="1269"/>
      <c r="J8" s="1003" t="s">
        <v>24</v>
      </c>
      <c r="K8" s="1003" t="s">
        <v>25</v>
      </c>
      <c r="L8" s="1003" t="s">
        <v>24</v>
      </c>
      <c r="M8" s="1003" t="s">
        <v>25</v>
      </c>
      <c r="N8" s="1003" t="s">
        <v>24</v>
      </c>
      <c r="O8" s="1003" t="s">
        <v>25</v>
      </c>
      <c r="P8" s="1003" t="s">
        <v>24</v>
      </c>
      <c r="Q8" s="1003" t="s">
        <v>25</v>
      </c>
      <c r="R8" s="1003" t="s">
        <v>24</v>
      </c>
      <c r="S8" s="1003" t="s">
        <v>25</v>
      </c>
      <c r="T8" s="1003" t="s">
        <v>24</v>
      </c>
      <c r="U8" s="1003" t="s">
        <v>25</v>
      </c>
      <c r="V8" s="1003" t="s">
        <v>24</v>
      </c>
      <c r="W8" s="1003" t="s">
        <v>25</v>
      </c>
      <c r="X8" s="1003" t="s">
        <v>24</v>
      </c>
      <c r="Y8" s="1003" t="s">
        <v>25</v>
      </c>
      <c r="Z8" s="1003" t="s">
        <v>24</v>
      </c>
      <c r="AA8" s="1003" t="s">
        <v>25</v>
      </c>
      <c r="AB8" s="1003" t="s">
        <v>24</v>
      </c>
      <c r="AC8" s="1003" t="s">
        <v>25</v>
      </c>
      <c r="AD8" s="1003" t="s">
        <v>24</v>
      </c>
      <c r="AE8" s="1003" t="s">
        <v>25</v>
      </c>
      <c r="AF8" s="1003" t="s">
        <v>24</v>
      </c>
      <c r="AG8" s="1003" t="s">
        <v>25</v>
      </c>
      <c r="AH8" s="1003" t="s">
        <v>24</v>
      </c>
      <c r="AI8" s="1003" t="s">
        <v>25</v>
      </c>
      <c r="AJ8" s="1003" t="s">
        <v>24</v>
      </c>
      <c r="AK8" s="1003" t="s">
        <v>25</v>
      </c>
      <c r="AL8" s="1003" t="s">
        <v>24</v>
      </c>
      <c r="AM8" s="1003" t="s">
        <v>25</v>
      </c>
      <c r="AN8" s="1003" t="s">
        <v>24</v>
      </c>
      <c r="AO8" s="1003" t="s">
        <v>25</v>
      </c>
      <c r="AP8" s="1003" t="s">
        <v>24</v>
      </c>
      <c r="AQ8" s="1003" t="s">
        <v>25</v>
      </c>
      <c r="AR8" s="1003" t="s">
        <v>24</v>
      </c>
      <c r="AS8" s="1003" t="s">
        <v>25</v>
      </c>
      <c r="AT8" s="1003" t="s">
        <v>24</v>
      </c>
      <c r="AU8" s="1003" t="s">
        <v>25</v>
      </c>
      <c r="AV8" s="1003" t="s">
        <v>24</v>
      </c>
      <c r="AW8" s="1003" t="s">
        <v>25</v>
      </c>
      <c r="AX8" s="1003" t="s">
        <v>24</v>
      </c>
      <c r="AY8" s="1003" t="s">
        <v>25</v>
      </c>
      <c r="AZ8" s="1003" t="s">
        <v>24</v>
      </c>
      <c r="BA8" s="1003" t="s">
        <v>25</v>
      </c>
      <c r="BB8" s="1003" t="s">
        <v>24</v>
      </c>
      <c r="BC8" s="1003" t="s">
        <v>25</v>
      </c>
      <c r="BD8" s="1003" t="s">
        <v>24</v>
      </c>
      <c r="BE8" s="1003" t="s">
        <v>25</v>
      </c>
      <c r="BF8" s="1003" t="s">
        <v>24</v>
      </c>
      <c r="BG8" s="1003" t="s">
        <v>25</v>
      </c>
      <c r="BH8" s="1003" t="s">
        <v>24</v>
      </c>
      <c r="BI8" s="1003" t="s">
        <v>25</v>
      </c>
      <c r="BJ8" s="1003" t="s">
        <v>24</v>
      </c>
      <c r="BK8" s="1003" t="s">
        <v>25</v>
      </c>
      <c r="BL8" s="1003" t="s">
        <v>24</v>
      </c>
      <c r="BM8" s="1003" t="s">
        <v>25</v>
      </c>
      <c r="BN8" s="1003" t="s">
        <v>24</v>
      </c>
      <c r="BO8" s="1003" t="s">
        <v>25</v>
      </c>
      <c r="BP8" s="1003" t="s">
        <v>24</v>
      </c>
      <c r="BQ8" s="1003" t="s">
        <v>25</v>
      </c>
      <c r="BR8" s="1003" t="s">
        <v>24</v>
      </c>
      <c r="BS8" s="1003" t="s">
        <v>25</v>
      </c>
      <c r="BT8" s="1003" t="s">
        <v>24</v>
      </c>
      <c r="BU8" s="1003" t="s">
        <v>25</v>
      </c>
      <c r="BV8" s="1003" t="s">
        <v>24</v>
      </c>
      <c r="BW8" s="1003" t="s">
        <v>25</v>
      </c>
      <c r="BX8" s="1003" t="s">
        <v>24</v>
      </c>
      <c r="BY8" s="1003" t="s">
        <v>25</v>
      </c>
      <c r="BZ8" s="1003" t="s">
        <v>24</v>
      </c>
      <c r="CA8" s="1003" t="s">
        <v>25</v>
      </c>
      <c r="CB8" s="1003" t="s">
        <v>24</v>
      </c>
      <c r="CC8" s="1003" t="s">
        <v>25</v>
      </c>
      <c r="CD8" s="1003" t="s">
        <v>24</v>
      </c>
      <c r="CE8" s="1003" t="s">
        <v>25</v>
      </c>
      <c r="CF8" s="1003" t="s">
        <v>24</v>
      </c>
      <c r="CG8" s="1003" t="s">
        <v>25</v>
      </c>
      <c r="CH8" s="1003" t="s">
        <v>24</v>
      </c>
      <c r="CI8" s="1003" t="s">
        <v>25</v>
      </c>
      <c r="CJ8" s="1003" t="s">
        <v>24</v>
      </c>
      <c r="CK8" s="1003" t="s">
        <v>25</v>
      </c>
      <c r="CL8" s="1003" t="s">
        <v>24</v>
      </c>
      <c r="CM8" s="1003" t="s">
        <v>25</v>
      </c>
      <c r="CN8" s="1003" t="s">
        <v>24</v>
      </c>
      <c r="CO8" s="1003" t="s">
        <v>25</v>
      </c>
      <c r="CP8" s="1003" t="s">
        <v>24</v>
      </c>
      <c r="CQ8" s="1003" t="s">
        <v>25</v>
      </c>
      <c r="CR8" s="1003" t="s">
        <v>24</v>
      </c>
      <c r="CS8" s="1003" t="s">
        <v>25</v>
      </c>
      <c r="CT8" s="1003" t="s">
        <v>24</v>
      </c>
      <c r="CU8" s="1003" t="s">
        <v>25</v>
      </c>
      <c r="CV8" s="1003" t="s">
        <v>24</v>
      </c>
      <c r="CW8" s="1003" t="s">
        <v>25</v>
      </c>
      <c r="CX8" s="1003" t="s">
        <v>24</v>
      </c>
      <c r="CY8" s="1003" t="s">
        <v>25</v>
      </c>
      <c r="CZ8" s="1003" t="s">
        <v>24</v>
      </c>
      <c r="DA8" s="1003" t="s">
        <v>25</v>
      </c>
    </row>
    <row r="9" spans="1:105" s="268" customFormat="1" ht="8.25" customHeight="1">
      <c r="A9" s="267">
        <v>1</v>
      </c>
      <c r="B9" s="267">
        <v>2</v>
      </c>
      <c r="C9" s="267">
        <v>3</v>
      </c>
      <c r="D9" s="267">
        <v>4</v>
      </c>
      <c r="E9" s="267">
        <v>5</v>
      </c>
      <c r="F9" s="267">
        <v>6</v>
      </c>
      <c r="G9" s="267">
        <v>7</v>
      </c>
      <c r="H9" s="267">
        <v>8</v>
      </c>
      <c r="I9" s="267">
        <v>9</v>
      </c>
      <c r="J9" s="267">
        <v>10</v>
      </c>
      <c r="K9" s="267">
        <v>11</v>
      </c>
      <c r="L9" s="267">
        <v>12</v>
      </c>
      <c r="M9" s="267">
        <v>13</v>
      </c>
      <c r="N9" s="267">
        <v>14</v>
      </c>
      <c r="O9" s="267">
        <v>15</v>
      </c>
      <c r="P9" s="267">
        <v>16</v>
      </c>
      <c r="Q9" s="267">
        <v>17</v>
      </c>
      <c r="R9" s="267">
        <v>18</v>
      </c>
      <c r="S9" s="267">
        <v>19</v>
      </c>
      <c r="T9" s="267">
        <v>20</v>
      </c>
      <c r="U9" s="267">
        <v>21</v>
      </c>
      <c r="V9" s="267">
        <v>22</v>
      </c>
      <c r="W9" s="267">
        <v>23</v>
      </c>
      <c r="X9" s="267">
        <v>24</v>
      </c>
      <c r="Y9" s="267">
        <v>25</v>
      </c>
      <c r="Z9" s="267">
        <v>26</v>
      </c>
      <c r="AA9" s="267">
        <v>27</v>
      </c>
      <c r="AB9" s="267">
        <v>28</v>
      </c>
      <c r="AC9" s="267">
        <v>29</v>
      </c>
      <c r="AD9" s="267">
        <v>30</v>
      </c>
      <c r="AE9" s="267">
        <v>31</v>
      </c>
      <c r="AF9" s="267">
        <v>32</v>
      </c>
      <c r="AG9" s="267">
        <v>33</v>
      </c>
      <c r="AH9" s="267">
        <v>34</v>
      </c>
      <c r="AI9" s="267">
        <v>35</v>
      </c>
      <c r="AJ9" s="267">
        <v>36</v>
      </c>
      <c r="AK9" s="267">
        <v>37</v>
      </c>
      <c r="AL9" s="267">
        <v>38</v>
      </c>
      <c r="AM9" s="267">
        <v>39</v>
      </c>
      <c r="AN9" s="267">
        <v>40</v>
      </c>
      <c r="AO9" s="267">
        <v>41</v>
      </c>
      <c r="AP9" s="267">
        <v>42</v>
      </c>
      <c r="AQ9" s="267">
        <v>43</v>
      </c>
      <c r="AR9" s="267">
        <v>44</v>
      </c>
      <c r="AS9" s="267">
        <v>45</v>
      </c>
      <c r="AT9" s="267">
        <v>46</v>
      </c>
      <c r="AU9" s="267">
        <v>47</v>
      </c>
      <c r="AV9" s="267">
        <v>48</v>
      </c>
      <c r="AW9" s="267">
        <v>49</v>
      </c>
      <c r="AX9" s="267">
        <v>50</v>
      </c>
      <c r="AY9" s="267">
        <v>51</v>
      </c>
      <c r="AZ9" s="267">
        <v>52</v>
      </c>
      <c r="BA9" s="267">
        <v>53</v>
      </c>
      <c r="BB9" s="267">
        <v>54</v>
      </c>
      <c r="BC9" s="267">
        <v>55</v>
      </c>
      <c r="BD9" s="267">
        <v>56</v>
      </c>
      <c r="BE9" s="267">
        <v>57</v>
      </c>
      <c r="BF9" s="267">
        <v>58</v>
      </c>
      <c r="BG9" s="267">
        <v>59</v>
      </c>
      <c r="BH9" s="267">
        <v>60</v>
      </c>
      <c r="BI9" s="267">
        <v>61</v>
      </c>
      <c r="BJ9" s="267">
        <v>62</v>
      </c>
      <c r="BK9" s="267">
        <v>63</v>
      </c>
      <c r="BL9" s="267">
        <v>64</v>
      </c>
      <c r="BM9" s="267">
        <v>65</v>
      </c>
      <c r="BN9" s="267">
        <v>66</v>
      </c>
      <c r="BO9" s="267">
        <v>67</v>
      </c>
      <c r="BP9" s="267">
        <v>68</v>
      </c>
      <c r="BQ9" s="267">
        <v>69</v>
      </c>
      <c r="BR9" s="267">
        <v>70</v>
      </c>
      <c r="BS9" s="267">
        <v>71</v>
      </c>
      <c r="BT9" s="267">
        <v>72</v>
      </c>
      <c r="BU9" s="267">
        <v>73</v>
      </c>
      <c r="BV9" s="267">
        <v>72</v>
      </c>
      <c r="BW9" s="267">
        <v>73</v>
      </c>
      <c r="BX9" s="267">
        <v>74</v>
      </c>
      <c r="BY9" s="267">
        <v>75</v>
      </c>
      <c r="BZ9" s="267">
        <v>76</v>
      </c>
      <c r="CA9" s="267">
        <v>77</v>
      </c>
      <c r="CB9" s="267">
        <v>78</v>
      </c>
      <c r="CC9" s="267">
        <v>79</v>
      </c>
      <c r="CD9" s="267">
        <v>80</v>
      </c>
      <c r="CE9" s="267">
        <v>81</v>
      </c>
      <c r="CF9" s="267">
        <v>82</v>
      </c>
      <c r="CG9" s="267">
        <v>83</v>
      </c>
      <c r="CH9" s="267">
        <v>84</v>
      </c>
      <c r="CI9" s="267">
        <v>85</v>
      </c>
      <c r="CJ9" s="267">
        <v>86</v>
      </c>
      <c r="CK9" s="267">
        <v>87</v>
      </c>
      <c r="CL9" s="267">
        <v>88</v>
      </c>
      <c r="CM9" s="267">
        <v>89</v>
      </c>
      <c r="CN9" s="267">
        <v>90</v>
      </c>
      <c r="CO9" s="267">
        <v>91</v>
      </c>
      <c r="CP9" s="267">
        <v>92</v>
      </c>
      <c r="CQ9" s="267">
        <v>93</v>
      </c>
      <c r="CR9" s="267">
        <v>94</v>
      </c>
      <c r="CS9" s="267">
        <v>95</v>
      </c>
      <c r="CT9" s="267">
        <v>96</v>
      </c>
      <c r="CU9" s="267">
        <v>97</v>
      </c>
      <c r="CV9" s="267">
        <v>98</v>
      </c>
      <c r="CW9" s="267">
        <v>99</v>
      </c>
      <c r="CX9" s="267">
        <v>100</v>
      </c>
      <c r="CY9" s="267">
        <v>101</v>
      </c>
      <c r="CZ9" s="267">
        <v>102</v>
      </c>
      <c r="DA9" s="267">
        <v>103</v>
      </c>
    </row>
    <row r="10" spans="1:105" s="276" customFormat="1" ht="12.75" customHeight="1">
      <c r="A10" s="63" t="str">
        <f t="array" ref="A10">IF(C10&lt;&gt;0,SUM(($C10:C$16&lt;&gt;0)*1),"")</f>
        <v/>
      </c>
      <c r="B10" s="269"/>
      <c r="C10" s="270"/>
      <c r="D10" s="269"/>
      <c r="E10" s="271" t="s">
        <v>213</v>
      </c>
      <c r="F10" s="272"/>
      <c r="G10" s="273"/>
      <c r="H10" s="273"/>
      <c r="I10" s="274"/>
      <c r="J10" s="275">
        <f ca="1">'SC-I'!J53</f>
        <v>3705039095</v>
      </c>
      <c r="K10" s="275">
        <f ca="1">'SC-I'!K53</f>
        <v>0</v>
      </c>
      <c r="L10" s="275">
        <f ca="1">'SC-I'!L53</f>
        <v>19829295</v>
      </c>
      <c r="M10" s="275">
        <f ca="1">'SC-I'!M53</f>
        <v>0</v>
      </c>
      <c r="N10" s="275">
        <f ca="1">'SC-I'!N53</f>
        <v>2236796790</v>
      </c>
      <c r="O10" s="275">
        <f ca="1">'SC-I'!O53</f>
        <v>0</v>
      </c>
      <c r="P10" s="275">
        <f ca="1">'SC-I'!P53</f>
        <v>3343381600</v>
      </c>
      <c r="Q10" s="275">
        <f ca="1">'SC-I'!Q53</f>
        <v>0</v>
      </c>
      <c r="R10" s="275">
        <f ca="1">'SC-I'!R53</f>
        <v>162420936</v>
      </c>
      <c r="S10" s="275">
        <f ca="1">'SC-I'!S53</f>
        <v>0</v>
      </c>
      <c r="T10" s="275">
        <f ca="1">'SC-I'!T53</f>
        <v>1500000000</v>
      </c>
      <c r="U10" s="275">
        <f ca="1">'SC-I'!U53</f>
        <v>0</v>
      </c>
      <c r="V10" s="275">
        <f ca="1">'SC-I'!V53</f>
        <v>0</v>
      </c>
      <c r="W10" s="275">
        <f ca="1">'SC-I'!W53</f>
        <v>0</v>
      </c>
      <c r="X10" s="275">
        <f ca="1">'SC-I'!X53</f>
        <v>2772400000</v>
      </c>
      <c r="Y10" s="275">
        <f ca="1">'SC-I'!Y53</f>
        <v>0</v>
      </c>
      <c r="Z10" s="275">
        <f ca="1">'SC-I'!Z53</f>
        <v>526519887</v>
      </c>
      <c r="AA10" s="275">
        <f ca="1">'SC-I'!AA53</f>
        <v>0</v>
      </c>
      <c r="AB10" s="275">
        <f ca="1">'SC-I'!AB53</f>
        <v>0</v>
      </c>
      <c r="AC10" s="275">
        <f ca="1">'SC-I'!AC53</f>
        <v>0</v>
      </c>
      <c r="AD10" s="275">
        <f ca="1">'SC-I'!AD53</f>
        <v>0</v>
      </c>
      <c r="AE10" s="275">
        <f ca="1">'SC-I'!AE53</f>
        <v>0</v>
      </c>
      <c r="AF10" s="275">
        <f ca="1">'SC-I'!AF53</f>
        <v>9386323824</v>
      </c>
      <c r="AG10" s="275">
        <f ca="1">'SC-I'!AG53</f>
        <v>0</v>
      </c>
      <c r="AH10" s="275">
        <f ca="1">'SC-I'!AH53</f>
        <v>7490743648</v>
      </c>
      <c r="AI10" s="275">
        <f ca="1">'SC-I'!AI53</f>
        <v>0</v>
      </c>
      <c r="AJ10" s="275">
        <f ca="1">'SC-I'!AJ53</f>
        <v>3807898863</v>
      </c>
      <c r="AK10" s="275">
        <f ca="1">'SC-I'!AK53</f>
        <v>0</v>
      </c>
      <c r="AL10" s="275">
        <f ca="1">'SC-I'!AL53</f>
        <v>3790918485</v>
      </c>
      <c r="AM10" s="275">
        <f ca="1">'SC-I'!AM53</f>
        <v>0</v>
      </c>
      <c r="AN10" s="275">
        <f ca="1">'SC-I'!AN53</f>
        <v>5405781300</v>
      </c>
      <c r="AO10" s="275">
        <f ca="1">'SC-I'!AO53</f>
        <v>0</v>
      </c>
      <c r="AP10" s="275">
        <f ca="1">'SC-I'!AP53</f>
        <v>0</v>
      </c>
      <c r="AQ10" s="275">
        <f ca="1">'SC-I'!AQ53</f>
        <v>9132359256</v>
      </c>
      <c r="AR10" s="275">
        <f ca="1">'SC-I'!AR53</f>
        <v>0</v>
      </c>
      <c r="AS10" s="275">
        <f ca="1">'SC-I'!AS53</f>
        <v>600642360</v>
      </c>
      <c r="AT10" s="275">
        <f ca="1">'SC-I'!AT53</f>
        <v>0</v>
      </c>
      <c r="AU10" s="275">
        <f ca="1">'SC-I'!AU53</f>
        <v>0</v>
      </c>
      <c r="AV10" s="275">
        <f ca="1">'SC-I'!AV53</f>
        <v>0</v>
      </c>
      <c r="AW10" s="275">
        <f ca="1">'SC-I'!AW53</f>
        <v>476953252</v>
      </c>
      <c r="AX10" s="275">
        <f ca="1">'SC-I'!AX53</f>
        <v>0</v>
      </c>
      <c r="AY10" s="275">
        <f ca="1">'SC-I'!AY53</f>
        <v>0</v>
      </c>
      <c r="AZ10" s="275">
        <f ca="1">'SC-I'!AZ53</f>
        <v>0</v>
      </c>
      <c r="BA10" s="275">
        <f ca="1">'SC-I'!BA53</f>
        <v>0</v>
      </c>
      <c r="BB10" s="275">
        <f ca="1">'SC-I'!BB53</f>
        <v>0</v>
      </c>
      <c r="BC10" s="275">
        <f ca="1">'SC-I'!BC53</f>
        <v>0</v>
      </c>
      <c r="BD10" s="275">
        <f ca="1">'SC-I'!BD53</f>
        <v>0</v>
      </c>
      <c r="BE10" s="275">
        <f ca="1">'SC-I'!BE53</f>
        <v>3313435</v>
      </c>
      <c r="BF10" s="275">
        <f ca="1">'SC-I'!BF53</f>
        <v>3389804</v>
      </c>
      <c r="BG10" s="275">
        <f ca="1">'SC-I'!BG53</f>
        <v>0</v>
      </c>
      <c r="BH10" s="275">
        <f ca="1">'SC-I'!BH53</f>
        <v>0</v>
      </c>
      <c r="BI10" s="275">
        <f ca="1">'SC-I'!BI53</f>
        <v>0</v>
      </c>
      <c r="BJ10" s="275">
        <f ca="1">'SC-I'!BJ53</f>
        <v>0</v>
      </c>
      <c r="BK10" s="275">
        <f ca="1">'SC-I'!BK53</f>
        <v>0</v>
      </c>
      <c r="BL10" s="275">
        <f ca="1">'SC-I'!BL53</f>
        <v>0</v>
      </c>
      <c r="BM10" s="275">
        <f ca="1">'SC-I'!BM53</f>
        <v>40272309</v>
      </c>
      <c r="BN10" s="275">
        <f ca="1">'SC-I'!BN53</f>
        <v>0</v>
      </c>
      <c r="BO10" s="275">
        <f ca="1">'SC-I'!BO53</f>
        <v>6403142</v>
      </c>
      <c r="BP10" s="275">
        <f ca="1">'SC-I'!BP53</f>
        <v>0</v>
      </c>
      <c r="BQ10" s="275">
        <f ca="1">'SC-I'!BQ53</f>
        <v>2761373</v>
      </c>
      <c r="BR10" s="275">
        <f ca="1">'SC-I'!BR53</f>
        <v>0</v>
      </c>
      <c r="BS10" s="275">
        <f ca="1">'SC-I'!BS53</f>
        <v>0</v>
      </c>
      <c r="BT10" s="275">
        <f ca="1">'SC-I'!BT53</f>
        <v>0</v>
      </c>
      <c r="BU10" s="275">
        <f ca="1">'SC-I'!BU53</f>
        <v>2169121879</v>
      </c>
      <c r="BV10" s="275">
        <f ca="1">'SC-I'!BV53</f>
        <v>0</v>
      </c>
      <c r="BW10" s="275">
        <f ca="1">'SC-I'!BW53</f>
        <v>21202920500</v>
      </c>
      <c r="BX10" s="275">
        <f ca="1">'SC-I'!BX53</f>
        <v>0</v>
      </c>
      <c r="BY10" s="275">
        <f ca="1">'SC-I'!BY53</f>
        <v>10000000000</v>
      </c>
      <c r="BZ10" s="275">
        <f ca="1">'SC-I'!BZ53</f>
        <v>0</v>
      </c>
      <c r="CA10" s="275">
        <f ca="1">'SC-I'!CA53</f>
        <v>594397022.00000048</v>
      </c>
      <c r="CB10" s="275">
        <f ca="1">'SC-I'!CB53</f>
        <v>77701001</v>
      </c>
      <c r="CC10" s="275">
        <f ca="1">'SC-I'!CC53</f>
        <v>0</v>
      </c>
      <c r="CD10" s="275">
        <f ca="1">'SC-I'!CD53</f>
        <v>0</v>
      </c>
      <c r="CE10" s="275">
        <f ca="1">'SC-I'!CE53</f>
        <v>0</v>
      </c>
      <c r="CF10" s="275">
        <f ca="1">'SC-I'!CF53</f>
        <v>0</v>
      </c>
      <c r="CG10" s="275">
        <f ca="1">'SC-I'!CG53</f>
        <v>0</v>
      </c>
      <c r="CH10" s="275">
        <f ca="1">'SC-I'!CH53</f>
        <v>0</v>
      </c>
      <c r="CI10" s="275">
        <f ca="1">'SC-I'!CI53</f>
        <v>0</v>
      </c>
      <c r="CJ10" s="275">
        <f ca="1">'SC-I'!CJ53</f>
        <v>0</v>
      </c>
      <c r="CK10" s="275">
        <f ca="1">'SC-I'!CK53</f>
        <v>0</v>
      </c>
      <c r="CL10" s="275">
        <f ca="1">'SC-I'!CL53</f>
        <v>0</v>
      </c>
      <c r="CM10" s="275">
        <f ca="1">'SC-I'!CM53</f>
        <v>0</v>
      </c>
      <c r="CN10" s="275">
        <f ca="1">'SC-I'!CN53</f>
        <v>0</v>
      </c>
      <c r="CO10" s="275">
        <f ca="1">'SC-I'!CO53</f>
        <v>0</v>
      </c>
      <c r="CP10" s="275">
        <f ca="1">'SC-I'!CP53</f>
        <v>0</v>
      </c>
      <c r="CQ10" s="275">
        <f ca="1">'SC-I'!CQ53</f>
        <v>0</v>
      </c>
      <c r="CR10" s="275">
        <f ca="1">'SC-I'!CR53</f>
        <v>0</v>
      </c>
      <c r="CS10" s="275">
        <f ca="1">'SC-I'!CS53</f>
        <v>0</v>
      </c>
      <c r="CT10" s="275">
        <f ca="1">'SC-I'!CT53</f>
        <v>0</v>
      </c>
      <c r="CU10" s="275">
        <f ca="1">'SC-I'!CU53</f>
        <v>0</v>
      </c>
      <c r="CV10" s="275">
        <f ca="1">'SC-I'!CV53</f>
        <v>0</v>
      </c>
      <c r="CW10" s="275">
        <f ca="1">'SC-I'!CW53</f>
        <v>0</v>
      </c>
      <c r="CX10" s="275">
        <f ca="1">'SC-I'!CX53</f>
        <v>0</v>
      </c>
      <c r="CY10" s="275">
        <f ca="1">'SC-I'!CY53</f>
        <v>0</v>
      </c>
      <c r="CZ10" s="275">
        <f ca="1">'SC-I'!CZ53</f>
        <v>0</v>
      </c>
      <c r="DA10" s="275">
        <f ca="1">'SC-I'!DA53</f>
        <v>0</v>
      </c>
    </row>
    <row r="11" spans="1:105" s="276" customFormat="1" ht="15" customHeight="1">
      <c r="A11" s="63">
        <f t="array" aca="1" ref="A11" ca="1">IF(C11&lt;&gt;0,SUM(($C$11:C11&lt;&gt;0)*1),"")</f>
        <v>1</v>
      </c>
      <c r="B11" s="277" t="str">
        <f ca="1">IF(ROWS($1:1)&gt;COUNT(Dong7),"",OFFSET(TH!C$1,SMALL(Dong7,ROWS($1:1)),))</f>
        <v/>
      </c>
      <c r="C11" s="277" t="str">
        <f ca="1">IF(ROWS($1:1)&gt;COUNT(Dong7),"",OFFSET(TH!D$1,SMALL(Dong7,ROWS($1:1)),))</f>
        <v/>
      </c>
      <c r="D11" s="277" t="str">
        <f ca="1">IF(ROWS($1:1)&gt;COUNT(Dong7),"",OFFSET(TH!E$1,SMALL(Dong7,ROWS($1:1)),))</f>
        <v/>
      </c>
      <c r="E11" s="371" t="str">
        <f ca="1">IF(ROWS($1:1)&gt;COUNT(Dong7),"",OFFSET(TH!F$1,SMALL(Dong7,ROWS($1:1)),))</f>
        <v/>
      </c>
      <c r="F11" s="328" t="str">
        <f ca="1">IF(ROWS($1:1)&gt;COUNT(Dong7),"",OFFSET(TH!M$1,SMALL(Dong7,ROWS($1:1)),))</f>
        <v/>
      </c>
      <c r="G11" s="330" t="str">
        <f ca="1">IF(ROWS($1:1)&gt;COUNT(Dong7),"",OFFSET(TH!N$1,SMALL(Dong7,ROWS($1:1)),))</f>
        <v/>
      </c>
      <c r="H11" s="330" t="str">
        <f ca="1">IF(ROWS($1:1)&gt;COUNT(Dong7),"",OFFSET(TH!O$1,SMALL(Dong7,ROWS($1:1)),))</f>
        <v/>
      </c>
      <c r="I11" s="63">
        <f t="shared" ref="I11:I21" ca="1" si="0">A11</f>
        <v>1</v>
      </c>
      <c r="J11" s="279">
        <f ca="1">IF($G11="1111",$F11,0)</f>
        <v>0</v>
      </c>
      <c r="K11" s="279">
        <f ca="1">IF($H11="1111",$F11,0)</f>
        <v>0</v>
      </c>
      <c r="L11" s="279">
        <f t="shared" ref="L11:L50" ca="1" si="1">IF($G11="1121",$F11,0)</f>
        <v>0</v>
      </c>
      <c r="M11" s="279">
        <f t="shared" ref="M11:M50" ca="1" si="2">IF($H11="1121",$F11,0)</f>
        <v>0</v>
      </c>
      <c r="N11" s="279">
        <f t="shared" ref="N11:N50" ca="1" si="3">IF($G11="1122",$F11,0)</f>
        <v>0</v>
      </c>
      <c r="O11" s="279">
        <f t="shared" ref="O11:O50" ca="1" si="4">IF($H11="1122",$F11,0)</f>
        <v>0</v>
      </c>
      <c r="P11" s="279">
        <f t="shared" ref="P11:P50" ca="1" si="5">IF($G11="131",$F11,0)</f>
        <v>0</v>
      </c>
      <c r="Q11" s="279">
        <f t="shared" ref="Q11:Q50" ca="1" si="6">IF($H11="131",$F11,0)</f>
        <v>0</v>
      </c>
      <c r="R11" s="279">
        <f t="shared" ref="R11:R50" ca="1" si="7">IF($G11="1331",$F11,0)</f>
        <v>0</v>
      </c>
      <c r="S11" s="279">
        <f t="shared" ref="S11:S50" ca="1" si="8">IF($H11="1331",$F11,0)</f>
        <v>0</v>
      </c>
      <c r="T11" s="279">
        <f t="shared" ref="T11:T50" ca="1" si="9">IF($G11="1388",$F11,0)</f>
        <v>0</v>
      </c>
      <c r="U11" s="279">
        <f t="shared" ref="U11:U50" ca="1" si="10">IF($H11="1388",$F11,0)</f>
        <v>0</v>
      </c>
      <c r="V11" s="279">
        <f t="shared" ref="V11:V50" ca="1" si="11">IF($G11="141",$F11,0)</f>
        <v>0</v>
      </c>
      <c r="W11" s="279">
        <f t="shared" ref="W11:W50" ca="1" si="12">IF($H11="141",$F11,0)</f>
        <v>0</v>
      </c>
      <c r="X11" s="279">
        <f t="shared" ref="X11:X50" ca="1" si="13">IF($G11="1521",$F11,0)</f>
        <v>0</v>
      </c>
      <c r="Y11" s="279">
        <f t="shared" ref="Y11:Y50" ca="1" si="14">IF($H11="1521",$F11,0)</f>
        <v>0</v>
      </c>
      <c r="Z11" s="279">
        <f t="shared" ref="Z11:Z50" ca="1" si="15">IF($G11="1522",$F11,0)</f>
        <v>0</v>
      </c>
      <c r="AA11" s="279">
        <f t="shared" ref="AA11:AA50" ca="1" si="16">IF($H11="1522",$F11,0)</f>
        <v>0</v>
      </c>
      <c r="AB11" s="279">
        <f ca="1">IF($G11="153",$F11,0)</f>
        <v>0</v>
      </c>
      <c r="AC11" s="279">
        <f ca="1">IF($H11="153",$F11,0)</f>
        <v>0</v>
      </c>
      <c r="AD11" s="279">
        <f t="shared" ref="AD11:AD50" ca="1" si="17">IF($G11="154",$F11,0)</f>
        <v>0</v>
      </c>
      <c r="AE11" s="279">
        <f t="shared" ref="AE11:AE50" ca="1" si="18">IF($H11="154",$F11,0)</f>
        <v>0</v>
      </c>
      <c r="AF11" s="279">
        <f t="shared" ref="AF11:AF50" ca="1" si="19">IF($G11="155",$F11,0)</f>
        <v>0</v>
      </c>
      <c r="AG11" s="279">
        <f t="shared" ref="AG11:AG50" ca="1" si="20">IF($H11="155",$F11,0)</f>
        <v>0</v>
      </c>
      <c r="AH11" s="279">
        <f ca="1">IF($G11="2111",$F11,0)</f>
        <v>0</v>
      </c>
      <c r="AI11" s="279">
        <f ca="1">IF($H11="2111",$F11,0)</f>
        <v>0</v>
      </c>
      <c r="AJ11" s="279">
        <f ca="1">IF($G11="2112",$F11,0)</f>
        <v>0</v>
      </c>
      <c r="AK11" s="279">
        <f ca="1">IF($H11="2112",$F11,0)</f>
        <v>0</v>
      </c>
      <c r="AL11" s="279">
        <f ca="1">IF($G11="2113",$F11,0)</f>
        <v>0</v>
      </c>
      <c r="AM11" s="279">
        <f ca="1">IF($H11="2113",$F11,0)</f>
        <v>0</v>
      </c>
      <c r="AN11" s="279">
        <f ca="1">IF($G11="2131",$F11,0)</f>
        <v>0</v>
      </c>
      <c r="AO11" s="279">
        <f ca="1">IF($H11="2131",$F11,0)</f>
        <v>0</v>
      </c>
      <c r="AP11" s="279">
        <f t="shared" ref="AP11:AP50" ca="1" si="21">IF($G11="2141",$F11,0)</f>
        <v>0</v>
      </c>
      <c r="AQ11" s="279">
        <f t="shared" ref="AQ11:AQ50" ca="1" si="22">IF($H11="2141",$F11,0)</f>
        <v>0</v>
      </c>
      <c r="AR11" s="279">
        <f t="shared" ref="AR11:AR50" ca="1" si="23">IF($G11="2143",$F11,0)</f>
        <v>0</v>
      </c>
      <c r="AS11" s="279">
        <f t="shared" ref="AS11:AS50" ca="1" si="24">IF($H11="2143",$F11,0)</f>
        <v>0</v>
      </c>
      <c r="AT11" s="279">
        <f ca="1">IF($G11="2412",$F11,0)</f>
        <v>0</v>
      </c>
      <c r="AU11" s="279">
        <f ca="1">IF($H11="2412",$F11,0)</f>
        <v>0</v>
      </c>
      <c r="AV11" s="279">
        <f t="shared" ref="AV11:AV50" ca="1" si="25">IF($G11="331",$F11,0)</f>
        <v>0</v>
      </c>
      <c r="AW11" s="279">
        <f t="shared" ref="AW11:AW50" ca="1" si="26">IF($H11="331",$F11,0)</f>
        <v>0</v>
      </c>
      <c r="AX11" s="279">
        <f t="shared" ref="AX11:AX50" ca="1" si="27">IF($G11="33311",$F11,0)</f>
        <v>0</v>
      </c>
      <c r="AY11" s="279">
        <f t="shared" ref="AY11:AY50" ca="1" si="28">IF($H11="33311",$F11,0)</f>
        <v>0</v>
      </c>
      <c r="AZ11" s="279">
        <f t="shared" ref="AZ11:AZ50" ca="1" si="29">IF($G11="33312",$F11,0)</f>
        <v>0</v>
      </c>
      <c r="BA11" s="279">
        <f t="shared" ref="BA11:BA50" ca="1" si="30">IF($H11="33312",$F11,0)</f>
        <v>0</v>
      </c>
      <c r="BB11" s="279">
        <f t="shared" ref="BB11:BB50" ca="1" si="31">IF($G11="3333",$F11,0)</f>
        <v>0</v>
      </c>
      <c r="BC11" s="279">
        <f t="shared" ref="BC11:BC50" ca="1" si="32">IF($H11="3333",$F11,0)</f>
        <v>0</v>
      </c>
      <c r="BD11" s="279">
        <f t="shared" ref="BD11:BD50" ca="1" si="33">IF($G11="3334",$F11,0)</f>
        <v>0</v>
      </c>
      <c r="BE11" s="279">
        <f t="shared" ref="BE11:BE50" ca="1" si="34">IF($H11="3334",$F11,0)</f>
        <v>0</v>
      </c>
      <c r="BF11" s="279">
        <f t="shared" ref="BF11:BF50" ca="1" si="35">IF($G11="3335",$F11,0)</f>
        <v>0</v>
      </c>
      <c r="BG11" s="279">
        <f t="shared" ref="BG11:BG50" ca="1" si="36">IF($H11="3335",$F11,0)</f>
        <v>0</v>
      </c>
      <c r="BH11" s="279">
        <f ca="1">IF($G11="33382",$F11,0)</f>
        <v>0</v>
      </c>
      <c r="BI11" s="279">
        <f ca="1">IF($H11="33382",$F11,0)</f>
        <v>0</v>
      </c>
      <c r="BJ11" s="279">
        <f t="shared" ref="BJ11:BJ50" ca="1" si="37">IF($G11="3341",$F11,0)</f>
        <v>0</v>
      </c>
      <c r="BK11" s="279">
        <f t="shared" ref="BK11:BK50" ca="1" si="38">IF($H11="3341",$F11,0)</f>
        <v>0</v>
      </c>
      <c r="BL11" s="279">
        <f t="shared" ref="BL11:BL50" ca="1" si="39">IF($G11="3383",$F11,0)</f>
        <v>0</v>
      </c>
      <c r="BM11" s="279">
        <f t="shared" ref="BM11:BM50" ca="1" si="40">IF($H11="3383",$F11,0)</f>
        <v>0</v>
      </c>
      <c r="BN11" s="279">
        <f t="shared" ref="BN11:BN50" ca="1" si="41">IF($G11="3384",$F11,0)</f>
        <v>0</v>
      </c>
      <c r="BO11" s="279">
        <f t="shared" ref="BO11:BO50" ca="1" si="42">IF($H11="3384",$F11,0)</f>
        <v>0</v>
      </c>
      <c r="BP11" s="279">
        <f ca="1">IF($G11="3386",$F11,0)</f>
        <v>0</v>
      </c>
      <c r="BQ11" s="279">
        <f ca="1">IF($H11="3386",$F11,0)</f>
        <v>0</v>
      </c>
      <c r="BR11" s="279">
        <f t="shared" ref="BR11:BR50" ca="1" si="43">IF($G11="3388",$F11,0)</f>
        <v>0</v>
      </c>
      <c r="BS11" s="279">
        <f t="shared" ref="BS11:BS50" ca="1" si="44">IF($H11="3388",$F11,0)</f>
        <v>0</v>
      </c>
      <c r="BT11" s="279">
        <f ca="1">IF($G11="3411",$F11,0)</f>
        <v>0</v>
      </c>
      <c r="BU11" s="279">
        <f ca="1">IF($H11="3411",$F11,0)</f>
        <v>0</v>
      </c>
      <c r="BV11" s="279">
        <f ca="1">IF($G11="3412",$F11,0)</f>
        <v>0</v>
      </c>
      <c r="BW11" s="279">
        <f ca="1">IF($H11="3412",$F11,0)</f>
        <v>0</v>
      </c>
      <c r="BX11" s="279">
        <f t="shared" ref="BX11:BX50" ca="1" si="45">IF($G11="4111",$F11,0)</f>
        <v>0</v>
      </c>
      <c r="BY11" s="279">
        <f t="shared" ref="BY11:BY50" ca="1" si="46">IF($H11="4111",$F11,0)</f>
        <v>0</v>
      </c>
      <c r="BZ11" s="279">
        <f t="shared" ref="BZ11:BZ50" ca="1" si="47">IF($G11="4211",$F11,0)</f>
        <v>0</v>
      </c>
      <c r="CA11" s="279">
        <f t="shared" ref="CA11:CA50" ca="1" si="48">IF($H11="4211",$F11,0)</f>
        <v>0</v>
      </c>
      <c r="CB11" s="279">
        <f t="shared" ref="CB11:CB50" ca="1" si="49">IF($G11="4212",$F11,0)</f>
        <v>0</v>
      </c>
      <c r="CC11" s="279">
        <f t="shared" ref="CC11:CC50" ca="1" si="50">IF($H11="4212",$F11,0)</f>
        <v>0</v>
      </c>
      <c r="CD11" s="279">
        <f ca="1">IF($G11="5112N",$F11,0)</f>
        <v>0</v>
      </c>
      <c r="CE11" s="279">
        <f ca="1">IF($H11="5112N",$F11,0)</f>
        <v>0</v>
      </c>
      <c r="CF11" s="279">
        <f ca="1">IF($G11="5112X",$F11,0)</f>
        <v>0</v>
      </c>
      <c r="CG11" s="279">
        <f ca="1">IF($H11="5112X",$F11,0)</f>
        <v>0</v>
      </c>
      <c r="CH11" s="279">
        <f t="shared" ref="CH11:CH50" ca="1" si="51">IF($G11="515",$F11,0)</f>
        <v>0</v>
      </c>
      <c r="CI11" s="279">
        <f t="shared" ref="CI11:CI50" ca="1" si="52">IF($H11="515",$F11,0)</f>
        <v>0</v>
      </c>
      <c r="CJ11" s="279">
        <f ca="1">IF($G11="5213",$F11,0)</f>
        <v>0</v>
      </c>
      <c r="CK11" s="279">
        <f ca="1">IF($H11="5213",$F11,0)</f>
        <v>0</v>
      </c>
      <c r="CL11" s="279">
        <f t="shared" ref="CL11:CL50" ca="1" si="53">IF($G11="632",$F11,0)</f>
        <v>0</v>
      </c>
      <c r="CM11" s="279">
        <f t="shared" ref="CM11:CM50" ca="1" si="54">IF($H11="632",$F11,0)</f>
        <v>0</v>
      </c>
      <c r="CN11" s="279">
        <f t="shared" ref="CN11:CN50" ca="1" si="55">IF($G11="635",$F11,0)</f>
        <v>0</v>
      </c>
      <c r="CO11" s="279">
        <f t="shared" ref="CO11:CO50" ca="1" si="56">IF($H11="635",$F11,0)</f>
        <v>0</v>
      </c>
      <c r="CP11" s="279">
        <f ca="1">IF($G11="641",$F11,0)</f>
        <v>0</v>
      </c>
      <c r="CQ11" s="279">
        <f ca="1">IF($H11="641",$F11,0)</f>
        <v>0</v>
      </c>
      <c r="CR11" s="279">
        <f ca="1">IF($G11="642",$F11,0)</f>
        <v>0</v>
      </c>
      <c r="CS11" s="279">
        <f ca="1">IF($H11="642",$F11,0)</f>
        <v>0</v>
      </c>
      <c r="CT11" s="279">
        <f t="shared" ref="CT11:CT50" ca="1" si="57">IF($G11="711",$F11,0)</f>
        <v>0</v>
      </c>
      <c r="CU11" s="279">
        <f t="shared" ref="CU11:CU50" ca="1" si="58">IF($H11="711",$F11,0)</f>
        <v>0</v>
      </c>
      <c r="CV11" s="279">
        <f t="shared" ref="CV11:CV50" ca="1" si="59">IF($G11="811",$F11,0)</f>
        <v>0</v>
      </c>
      <c r="CW11" s="279">
        <f t="shared" ref="CW11:CW50" ca="1" si="60">IF($H11="811",$F11,0)</f>
        <v>0</v>
      </c>
      <c r="CX11" s="279">
        <f ca="1">IF($G11="821",$F11,0)</f>
        <v>0</v>
      </c>
      <c r="CY11" s="279">
        <f ca="1">IF($H11="821",$F11,0)</f>
        <v>0</v>
      </c>
      <c r="CZ11" s="279">
        <f ca="1">IF($G11="911",$F11,0)</f>
        <v>0</v>
      </c>
      <c r="DA11" s="279">
        <f ca="1">IF($H11="911",$F11,0)</f>
        <v>0</v>
      </c>
    </row>
    <row r="12" spans="1:105" s="276" customFormat="1" ht="15" customHeight="1">
      <c r="A12" s="63" t="str">
        <f t="array" ref="A12">IF(C12&lt;&gt;0,SUM(($C$11:C12&lt;&gt;0)*1),"")</f>
        <v/>
      </c>
      <c r="B12" s="277"/>
      <c r="C12" s="277"/>
      <c r="D12" s="277"/>
      <c r="E12" s="371"/>
      <c r="F12" s="328"/>
      <c r="G12" s="330"/>
      <c r="H12" s="330"/>
      <c r="I12" s="63" t="str">
        <f t="shared" si="0"/>
        <v/>
      </c>
      <c r="J12" s="279">
        <f t="shared" ref="J12:J50" si="61">IF($G12="1111",$F12,0)</f>
        <v>0</v>
      </c>
      <c r="K12" s="279">
        <f t="shared" ref="K12:K50" si="62">IF($H12="1111",$F12,0)</f>
        <v>0</v>
      </c>
      <c r="L12" s="279">
        <f t="shared" si="1"/>
        <v>0</v>
      </c>
      <c r="M12" s="279">
        <f t="shared" si="2"/>
        <v>0</v>
      </c>
      <c r="N12" s="279">
        <f t="shared" si="3"/>
        <v>0</v>
      </c>
      <c r="O12" s="279">
        <f t="shared" si="4"/>
        <v>0</v>
      </c>
      <c r="P12" s="279">
        <f t="shared" si="5"/>
        <v>0</v>
      </c>
      <c r="Q12" s="279">
        <f t="shared" si="6"/>
        <v>0</v>
      </c>
      <c r="R12" s="279">
        <f t="shared" si="7"/>
        <v>0</v>
      </c>
      <c r="S12" s="279">
        <f t="shared" si="8"/>
        <v>0</v>
      </c>
      <c r="T12" s="279">
        <f t="shared" si="9"/>
        <v>0</v>
      </c>
      <c r="U12" s="279">
        <f t="shared" si="10"/>
        <v>0</v>
      </c>
      <c r="V12" s="279">
        <f t="shared" si="11"/>
        <v>0</v>
      </c>
      <c r="W12" s="279">
        <f t="shared" si="12"/>
        <v>0</v>
      </c>
      <c r="X12" s="279">
        <f t="shared" si="13"/>
        <v>0</v>
      </c>
      <c r="Y12" s="279">
        <f t="shared" si="14"/>
        <v>0</v>
      </c>
      <c r="Z12" s="279">
        <f t="shared" si="15"/>
        <v>0</v>
      </c>
      <c r="AA12" s="279">
        <f t="shared" si="16"/>
        <v>0</v>
      </c>
      <c r="AB12" s="279">
        <f t="shared" ref="AB12:AB50" si="63">IF($G12="153",$F12,0)</f>
        <v>0</v>
      </c>
      <c r="AC12" s="279">
        <f t="shared" ref="AC12:AC50" si="64">IF($H12="153",$F12,0)</f>
        <v>0</v>
      </c>
      <c r="AD12" s="279">
        <f t="shared" si="17"/>
        <v>0</v>
      </c>
      <c r="AE12" s="279">
        <f t="shared" si="18"/>
        <v>0</v>
      </c>
      <c r="AF12" s="279">
        <f t="shared" si="19"/>
        <v>0</v>
      </c>
      <c r="AG12" s="279">
        <f t="shared" si="20"/>
        <v>0</v>
      </c>
      <c r="AH12" s="279">
        <f t="shared" ref="AH12:AH50" si="65">IF($G12="2111",$F12,0)</f>
        <v>0</v>
      </c>
      <c r="AI12" s="279">
        <f t="shared" ref="AI12:AI50" si="66">IF($H12="2111",$F12,0)</f>
        <v>0</v>
      </c>
      <c r="AJ12" s="279">
        <f t="shared" ref="AJ12:AJ50" si="67">IF($G12="2112",$F12,0)</f>
        <v>0</v>
      </c>
      <c r="AK12" s="279">
        <f t="shared" ref="AK12:AK50" si="68">IF($H12="2112",$F12,0)</f>
        <v>0</v>
      </c>
      <c r="AL12" s="279">
        <f t="shared" ref="AL12:AL50" si="69">IF($G12="2113",$F12,0)</f>
        <v>0</v>
      </c>
      <c r="AM12" s="279">
        <f t="shared" ref="AM12:AM50" si="70">IF($H12="2113",$F12,0)</f>
        <v>0</v>
      </c>
      <c r="AN12" s="279">
        <f t="shared" ref="AN12:AN50" si="71">IF($G12="2131",$F12,0)</f>
        <v>0</v>
      </c>
      <c r="AO12" s="279">
        <f t="shared" ref="AO12:AO50" si="72">IF($H12="2131",$F12,0)</f>
        <v>0</v>
      </c>
      <c r="AP12" s="279">
        <f t="shared" si="21"/>
        <v>0</v>
      </c>
      <c r="AQ12" s="279">
        <f t="shared" si="22"/>
        <v>0</v>
      </c>
      <c r="AR12" s="279">
        <f t="shared" si="23"/>
        <v>0</v>
      </c>
      <c r="AS12" s="279">
        <f t="shared" si="24"/>
        <v>0</v>
      </c>
      <c r="AT12" s="279">
        <f t="shared" ref="AT12:AT50" si="73">IF($G12="2412",$F12,0)</f>
        <v>0</v>
      </c>
      <c r="AU12" s="279">
        <f t="shared" ref="AU12:AU50" si="74">IF($H12="2412",$F12,0)</f>
        <v>0</v>
      </c>
      <c r="AV12" s="279">
        <f t="shared" si="25"/>
        <v>0</v>
      </c>
      <c r="AW12" s="279">
        <f t="shared" si="26"/>
        <v>0</v>
      </c>
      <c r="AX12" s="279">
        <f t="shared" si="27"/>
        <v>0</v>
      </c>
      <c r="AY12" s="279">
        <f t="shared" si="28"/>
        <v>0</v>
      </c>
      <c r="AZ12" s="279">
        <f t="shared" si="29"/>
        <v>0</v>
      </c>
      <c r="BA12" s="279">
        <f t="shared" si="30"/>
        <v>0</v>
      </c>
      <c r="BB12" s="279">
        <f t="shared" si="31"/>
        <v>0</v>
      </c>
      <c r="BC12" s="279">
        <f t="shared" si="32"/>
        <v>0</v>
      </c>
      <c r="BD12" s="279">
        <f t="shared" si="33"/>
        <v>0</v>
      </c>
      <c r="BE12" s="279">
        <f t="shared" si="34"/>
        <v>0</v>
      </c>
      <c r="BF12" s="279">
        <f t="shared" si="35"/>
        <v>0</v>
      </c>
      <c r="BG12" s="279">
        <f t="shared" si="36"/>
        <v>0</v>
      </c>
      <c r="BH12" s="279">
        <f t="shared" ref="BH12:BH50" si="75">IF($G12="33382",$F12,0)</f>
        <v>0</v>
      </c>
      <c r="BI12" s="279">
        <f t="shared" ref="BI12:BI50" si="76">IF($H12="33382",$F12,0)</f>
        <v>0</v>
      </c>
      <c r="BJ12" s="279">
        <f t="shared" si="37"/>
        <v>0</v>
      </c>
      <c r="BK12" s="279">
        <f t="shared" si="38"/>
        <v>0</v>
      </c>
      <c r="BL12" s="279">
        <f t="shared" si="39"/>
        <v>0</v>
      </c>
      <c r="BM12" s="279">
        <f t="shared" si="40"/>
        <v>0</v>
      </c>
      <c r="BN12" s="279">
        <f t="shared" si="41"/>
        <v>0</v>
      </c>
      <c r="BO12" s="279">
        <f t="shared" si="42"/>
        <v>0</v>
      </c>
      <c r="BP12" s="279">
        <f t="shared" ref="BP12:BP50" si="77">IF($G12="3386",$F12,0)</f>
        <v>0</v>
      </c>
      <c r="BQ12" s="279">
        <f t="shared" ref="BQ12:BQ50" si="78">IF($H12="3386",$F12,0)</f>
        <v>0</v>
      </c>
      <c r="BR12" s="279">
        <f t="shared" si="43"/>
        <v>0</v>
      </c>
      <c r="BS12" s="279">
        <f t="shared" si="44"/>
        <v>0</v>
      </c>
      <c r="BT12" s="279">
        <f t="shared" ref="BT12:BT50" si="79">IF($G12="3411",$F12,0)</f>
        <v>0</v>
      </c>
      <c r="BU12" s="279">
        <f t="shared" ref="BU12:BU50" si="80">IF($H12="3411",$F12,0)</f>
        <v>0</v>
      </c>
      <c r="BV12" s="279">
        <f t="shared" ref="BV12:BV50" si="81">IF($G12="3412",$F12,0)</f>
        <v>0</v>
      </c>
      <c r="BW12" s="279">
        <f t="shared" ref="BW12:BW50" si="82">IF($H12="3412",$F12,0)</f>
        <v>0</v>
      </c>
      <c r="BX12" s="279">
        <f t="shared" si="45"/>
        <v>0</v>
      </c>
      <c r="BY12" s="279">
        <f t="shared" si="46"/>
        <v>0</v>
      </c>
      <c r="BZ12" s="279">
        <f t="shared" si="47"/>
        <v>0</v>
      </c>
      <c r="CA12" s="279">
        <f t="shared" si="48"/>
        <v>0</v>
      </c>
      <c r="CB12" s="279">
        <f t="shared" si="49"/>
        <v>0</v>
      </c>
      <c r="CC12" s="279">
        <f t="shared" si="50"/>
        <v>0</v>
      </c>
      <c r="CD12" s="279">
        <f t="shared" ref="CD12:CD50" si="83">IF($G12="5112N",$F12,0)</f>
        <v>0</v>
      </c>
      <c r="CE12" s="279">
        <f t="shared" ref="CE12:CE50" si="84">IF($H12="5112N",$F12,0)</f>
        <v>0</v>
      </c>
      <c r="CF12" s="279">
        <f t="shared" ref="CF12:CF50" si="85">IF($G12="5112X",$F12,0)</f>
        <v>0</v>
      </c>
      <c r="CG12" s="279">
        <f t="shared" ref="CG12:CG50" si="86">IF($H12="5112X",$F12,0)</f>
        <v>0</v>
      </c>
      <c r="CH12" s="279">
        <f t="shared" si="51"/>
        <v>0</v>
      </c>
      <c r="CI12" s="279">
        <f t="shared" si="52"/>
        <v>0</v>
      </c>
      <c r="CJ12" s="279">
        <f t="shared" ref="CJ12:CJ50" si="87">IF($G12="5213",$F12,0)</f>
        <v>0</v>
      </c>
      <c r="CK12" s="279">
        <f t="shared" ref="CK12:CK50" si="88">IF($H12="5213",$F12,0)</f>
        <v>0</v>
      </c>
      <c r="CL12" s="279">
        <f t="shared" si="53"/>
        <v>0</v>
      </c>
      <c r="CM12" s="279">
        <f t="shared" si="54"/>
        <v>0</v>
      </c>
      <c r="CN12" s="279">
        <f t="shared" si="55"/>
        <v>0</v>
      </c>
      <c r="CO12" s="279">
        <f t="shared" si="56"/>
        <v>0</v>
      </c>
      <c r="CP12" s="279">
        <f t="shared" ref="CP12:CP50" si="89">IF($G12="641",$F12,0)</f>
        <v>0</v>
      </c>
      <c r="CQ12" s="279">
        <f t="shared" ref="CQ12:CQ50" si="90">IF($H12="641",$F12,0)</f>
        <v>0</v>
      </c>
      <c r="CR12" s="279">
        <f t="shared" ref="CR12:CR50" si="91">IF($G12="642",$F12,0)</f>
        <v>0</v>
      </c>
      <c r="CS12" s="279">
        <f t="shared" ref="CS12:CS50" si="92">IF($H12="642",$F12,0)</f>
        <v>0</v>
      </c>
      <c r="CT12" s="279">
        <f t="shared" si="57"/>
        <v>0</v>
      </c>
      <c r="CU12" s="279">
        <f t="shared" si="58"/>
        <v>0</v>
      </c>
      <c r="CV12" s="279">
        <f t="shared" si="59"/>
        <v>0</v>
      </c>
      <c r="CW12" s="279">
        <f t="shared" si="60"/>
        <v>0</v>
      </c>
      <c r="CX12" s="279">
        <f t="shared" ref="CX12:CX50" si="93">IF($G12="821",$F12,0)</f>
        <v>0</v>
      </c>
      <c r="CY12" s="279">
        <f t="shared" ref="CY12:CY50" si="94">IF($H12="821",$F12,0)</f>
        <v>0</v>
      </c>
      <c r="CZ12" s="279">
        <f t="shared" ref="CZ12:CZ50" si="95">IF($G12="911",$F12,0)</f>
        <v>0</v>
      </c>
      <c r="DA12" s="279">
        <f t="shared" ref="DA12:DA50" si="96">IF($H12="911",$F12,0)</f>
        <v>0</v>
      </c>
    </row>
    <row r="13" spans="1:105" s="276" customFormat="1" ht="15" customHeight="1">
      <c r="A13" s="63" t="str">
        <f t="array" ref="A13">IF(C13&lt;&gt;0,SUM(($C$11:C13&lt;&gt;0)*1),"")</f>
        <v/>
      </c>
      <c r="B13" s="277"/>
      <c r="C13" s="277"/>
      <c r="D13" s="277"/>
      <c r="E13" s="371"/>
      <c r="F13" s="328"/>
      <c r="G13" s="330"/>
      <c r="H13" s="330"/>
      <c r="I13" s="63" t="str">
        <f t="shared" si="0"/>
        <v/>
      </c>
      <c r="J13" s="279">
        <f t="shared" si="61"/>
        <v>0</v>
      </c>
      <c r="K13" s="279">
        <f t="shared" si="62"/>
        <v>0</v>
      </c>
      <c r="L13" s="279">
        <f t="shared" si="1"/>
        <v>0</v>
      </c>
      <c r="M13" s="279">
        <f t="shared" si="2"/>
        <v>0</v>
      </c>
      <c r="N13" s="279">
        <f t="shared" si="3"/>
        <v>0</v>
      </c>
      <c r="O13" s="279">
        <f t="shared" si="4"/>
        <v>0</v>
      </c>
      <c r="P13" s="279">
        <f t="shared" si="5"/>
        <v>0</v>
      </c>
      <c r="Q13" s="279">
        <f t="shared" si="6"/>
        <v>0</v>
      </c>
      <c r="R13" s="279">
        <f t="shared" si="7"/>
        <v>0</v>
      </c>
      <c r="S13" s="279">
        <f t="shared" si="8"/>
        <v>0</v>
      </c>
      <c r="T13" s="279">
        <f t="shared" si="9"/>
        <v>0</v>
      </c>
      <c r="U13" s="279">
        <f t="shared" si="10"/>
        <v>0</v>
      </c>
      <c r="V13" s="279">
        <f t="shared" si="11"/>
        <v>0</v>
      </c>
      <c r="W13" s="279">
        <f t="shared" si="12"/>
        <v>0</v>
      </c>
      <c r="X13" s="279">
        <f t="shared" si="13"/>
        <v>0</v>
      </c>
      <c r="Y13" s="279">
        <f t="shared" si="14"/>
        <v>0</v>
      </c>
      <c r="Z13" s="279">
        <f t="shared" si="15"/>
        <v>0</v>
      </c>
      <c r="AA13" s="279">
        <f t="shared" si="16"/>
        <v>0</v>
      </c>
      <c r="AB13" s="279">
        <f t="shared" si="63"/>
        <v>0</v>
      </c>
      <c r="AC13" s="279">
        <f t="shared" si="64"/>
        <v>0</v>
      </c>
      <c r="AD13" s="279">
        <f t="shared" si="17"/>
        <v>0</v>
      </c>
      <c r="AE13" s="279">
        <f t="shared" si="18"/>
        <v>0</v>
      </c>
      <c r="AF13" s="279">
        <f t="shared" si="19"/>
        <v>0</v>
      </c>
      <c r="AG13" s="279">
        <f t="shared" si="20"/>
        <v>0</v>
      </c>
      <c r="AH13" s="279">
        <f t="shared" si="65"/>
        <v>0</v>
      </c>
      <c r="AI13" s="279">
        <f t="shared" si="66"/>
        <v>0</v>
      </c>
      <c r="AJ13" s="279">
        <f t="shared" si="67"/>
        <v>0</v>
      </c>
      <c r="AK13" s="279">
        <f t="shared" si="68"/>
        <v>0</v>
      </c>
      <c r="AL13" s="279">
        <f t="shared" si="69"/>
        <v>0</v>
      </c>
      <c r="AM13" s="279">
        <f t="shared" si="70"/>
        <v>0</v>
      </c>
      <c r="AN13" s="279">
        <f t="shared" si="71"/>
        <v>0</v>
      </c>
      <c r="AO13" s="279">
        <f t="shared" si="72"/>
        <v>0</v>
      </c>
      <c r="AP13" s="279">
        <f t="shared" si="21"/>
        <v>0</v>
      </c>
      <c r="AQ13" s="279">
        <f t="shared" si="22"/>
        <v>0</v>
      </c>
      <c r="AR13" s="279">
        <f t="shared" si="23"/>
        <v>0</v>
      </c>
      <c r="AS13" s="279">
        <f t="shared" si="24"/>
        <v>0</v>
      </c>
      <c r="AT13" s="279">
        <f t="shared" si="73"/>
        <v>0</v>
      </c>
      <c r="AU13" s="279">
        <f t="shared" si="74"/>
        <v>0</v>
      </c>
      <c r="AV13" s="279">
        <f t="shared" si="25"/>
        <v>0</v>
      </c>
      <c r="AW13" s="279">
        <f t="shared" si="26"/>
        <v>0</v>
      </c>
      <c r="AX13" s="279">
        <f t="shared" si="27"/>
        <v>0</v>
      </c>
      <c r="AY13" s="279">
        <f t="shared" si="28"/>
        <v>0</v>
      </c>
      <c r="AZ13" s="279">
        <f t="shared" si="29"/>
        <v>0</v>
      </c>
      <c r="BA13" s="279">
        <f t="shared" si="30"/>
        <v>0</v>
      </c>
      <c r="BB13" s="279">
        <f t="shared" si="31"/>
        <v>0</v>
      </c>
      <c r="BC13" s="279">
        <f t="shared" si="32"/>
        <v>0</v>
      </c>
      <c r="BD13" s="279">
        <f t="shared" si="33"/>
        <v>0</v>
      </c>
      <c r="BE13" s="279">
        <f t="shared" si="34"/>
        <v>0</v>
      </c>
      <c r="BF13" s="279">
        <f t="shared" si="35"/>
        <v>0</v>
      </c>
      <c r="BG13" s="279">
        <f t="shared" si="36"/>
        <v>0</v>
      </c>
      <c r="BH13" s="279">
        <f t="shared" si="75"/>
        <v>0</v>
      </c>
      <c r="BI13" s="279">
        <f t="shared" si="76"/>
        <v>0</v>
      </c>
      <c r="BJ13" s="279">
        <f t="shared" si="37"/>
        <v>0</v>
      </c>
      <c r="BK13" s="279">
        <f t="shared" si="38"/>
        <v>0</v>
      </c>
      <c r="BL13" s="279">
        <f t="shared" si="39"/>
        <v>0</v>
      </c>
      <c r="BM13" s="279">
        <f t="shared" si="40"/>
        <v>0</v>
      </c>
      <c r="BN13" s="279">
        <f t="shared" si="41"/>
        <v>0</v>
      </c>
      <c r="BO13" s="279">
        <f t="shared" si="42"/>
        <v>0</v>
      </c>
      <c r="BP13" s="279">
        <f t="shared" si="77"/>
        <v>0</v>
      </c>
      <c r="BQ13" s="279">
        <f t="shared" si="78"/>
        <v>0</v>
      </c>
      <c r="BR13" s="279">
        <f t="shared" si="43"/>
        <v>0</v>
      </c>
      <c r="BS13" s="279">
        <f t="shared" si="44"/>
        <v>0</v>
      </c>
      <c r="BT13" s="279">
        <f t="shared" si="79"/>
        <v>0</v>
      </c>
      <c r="BU13" s="279">
        <f t="shared" si="80"/>
        <v>0</v>
      </c>
      <c r="BV13" s="279">
        <f t="shared" si="81"/>
        <v>0</v>
      </c>
      <c r="BW13" s="279">
        <f t="shared" si="82"/>
        <v>0</v>
      </c>
      <c r="BX13" s="279">
        <f t="shared" si="45"/>
        <v>0</v>
      </c>
      <c r="BY13" s="279">
        <f t="shared" si="46"/>
        <v>0</v>
      </c>
      <c r="BZ13" s="279">
        <f t="shared" si="47"/>
        <v>0</v>
      </c>
      <c r="CA13" s="279">
        <f t="shared" si="48"/>
        <v>0</v>
      </c>
      <c r="CB13" s="279">
        <f t="shared" si="49"/>
        <v>0</v>
      </c>
      <c r="CC13" s="279">
        <f t="shared" si="50"/>
        <v>0</v>
      </c>
      <c r="CD13" s="279">
        <f t="shared" si="83"/>
        <v>0</v>
      </c>
      <c r="CE13" s="279">
        <f t="shared" si="84"/>
        <v>0</v>
      </c>
      <c r="CF13" s="279">
        <f t="shared" si="85"/>
        <v>0</v>
      </c>
      <c r="CG13" s="279">
        <f t="shared" si="86"/>
        <v>0</v>
      </c>
      <c r="CH13" s="279">
        <f t="shared" si="51"/>
        <v>0</v>
      </c>
      <c r="CI13" s="279">
        <f t="shared" si="52"/>
        <v>0</v>
      </c>
      <c r="CJ13" s="279">
        <f t="shared" si="87"/>
        <v>0</v>
      </c>
      <c r="CK13" s="279">
        <f t="shared" si="88"/>
        <v>0</v>
      </c>
      <c r="CL13" s="279">
        <f t="shared" si="53"/>
        <v>0</v>
      </c>
      <c r="CM13" s="279">
        <f t="shared" si="54"/>
        <v>0</v>
      </c>
      <c r="CN13" s="279">
        <f t="shared" si="55"/>
        <v>0</v>
      </c>
      <c r="CO13" s="279">
        <f t="shared" si="56"/>
        <v>0</v>
      </c>
      <c r="CP13" s="279">
        <f t="shared" si="89"/>
        <v>0</v>
      </c>
      <c r="CQ13" s="279">
        <f t="shared" si="90"/>
        <v>0</v>
      </c>
      <c r="CR13" s="279">
        <f t="shared" si="91"/>
        <v>0</v>
      </c>
      <c r="CS13" s="279">
        <f t="shared" si="92"/>
        <v>0</v>
      </c>
      <c r="CT13" s="279">
        <f t="shared" si="57"/>
        <v>0</v>
      </c>
      <c r="CU13" s="279">
        <f t="shared" si="58"/>
        <v>0</v>
      </c>
      <c r="CV13" s="279">
        <f t="shared" si="59"/>
        <v>0</v>
      </c>
      <c r="CW13" s="279">
        <f t="shared" si="60"/>
        <v>0</v>
      </c>
      <c r="CX13" s="279">
        <f t="shared" si="93"/>
        <v>0</v>
      </c>
      <c r="CY13" s="279">
        <f t="shared" si="94"/>
        <v>0</v>
      </c>
      <c r="CZ13" s="279">
        <f t="shared" si="95"/>
        <v>0</v>
      </c>
      <c r="DA13" s="279">
        <f t="shared" si="96"/>
        <v>0</v>
      </c>
    </row>
    <row r="14" spans="1:105" s="276" customFormat="1" ht="15" customHeight="1">
      <c r="A14" s="63" t="str">
        <f t="array" ref="A14">IF(C14&lt;&gt;0,SUM(($C$11:C14&lt;&gt;0)*1),"")</f>
        <v/>
      </c>
      <c r="B14" s="277"/>
      <c r="C14" s="277"/>
      <c r="D14" s="277"/>
      <c r="E14" s="371"/>
      <c r="F14" s="328"/>
      <c r="G14" s="330"/>
      <c r="H14" s="330"/>
      <c r="I14" s="63" t="str">
        <f t="shared" si="0"/>
        <v/>
      </c>
      <c r="J14" s="279">
        <f t="shared" si="61"/>
        <v>0</v>
      </c>
      <c r="K14" s="279">
        <f t="shared" si="62"/>
        <v>0</v>
      </c>
      <c r="L14" s="279">
        <f t="shared" si="1"/>
        <v>0</v>
      </c>
      <c r="M14" s="279">
        <f t="shared" si="2"/>
        <v>0</v>
      </c>
      <c r="N14" s="279">
        <f t="shared" si="3"/>
        <v>0</v>
      </c>
      <c r="O14" s="279">
        <f t="shared" si="4"/>
        <v>0</v>
      </c>
      <c r="P14" s="279">
        <f t="shared" si="5"/>
        <v>0</v>
      </c>
      <c r="Q14" s="279">
        <f t="shared" si="6"/>
        <v>0</v>
      </c>
      <c r="R14" s="279">
        <f t="shared" si="7"/>
        <v>0</v>
      </c>
      <c r="S14" s="279">
        <f t="shared" si="8"/>
        <v>0</v>
      </c>
      <c r="T14" s="279">
        <f t="shared" si="9"/>
        <v>0</v>
      </c>
      <c r="U14" s="279">
        <f t="shared" si="10"/>
        <v>0</v>
      </c>
      <c r="V14" s="279">
        <f t="shared" si="11"/>
        <v>0</v>
      </c>
      <c r="W14" s="279">
        <f t="shared" si="12"/>
        <v>0</v>
      </c>
      <c r="X14" s="279">
        <f t="shared" si="13"/>
        <v>0</v>
      </c>
      <c r="Y14" s="279">
        <f t="shared" si="14"/>
        <v>0</v>
      </c>
      <c r="Z14" s="279">
        <f t="shared" si="15"/>
        <v>0</v>
      </c>
      <c r="AA14" s="279">
        <f t="shared" si="16"/>
        <v>0</v>
      </c>
      <c r="AB14" s="279">
        <f t="shared" si="63"/>
        <v>0</v>
      </c>
      <c r="AC14" s="279">
        <f t="shared" si="64"/>
        <v>0</v>
      </c>
      <c r="AD14" s="279">
        <f t="shared" si="17"/>
        <v>0</v>
      </c>
      <c r="AE14" s="279">
        <f t="shared" si="18"/>
        <v>0</v>
      </c>
      <c r="AF14" s="279">
        <f t="shared" si="19"/>
        <v>0</v>
      </c>
      <c r="AG14" s="279">
        <f t="shared" si="20"/>
        <v>0</v>
      </c>
      <c r="AH14" s="279">
        <f t="shared" si="65"/>
        <v>0</v>
      </c>
      <c r="AI14" s="279">
        <f t="shared" si="66"/>
        <v>0</v>
      </c>
      <c r="AJ14" s="279">
        <f t="shared" si="67"/>
        <v>0</v>
      </c>
      <c r="AK14" s="279">
        <f t="shared" si="68"/>
        <v>0</v>
      </c>
      <c r="AL14" s="279">
        <f t="shared" si="69"/>
        <v>0</v>
      </c>
      <c r="AM14" s="279">
        <f t="shared" si="70"/>
        <v>0</v>
      </c>
      <c r="AN14" s="279">
        <f t="shared" si="71"/>
        <v>0</v>
      </c>
      <c r="AO14" s="279">
        <f t="shared" si="72"/>
        <v>0</v>
      </c>
      <c r="AP14" s="279">
        <f t="shared" si="21"/>
        <v>0</v>
      </c>
      <c r="AQ14" s="279">
        <f t="shared" si="22"/>
        <v>0</v>
      </c>
      <c r="AR14" s="279">
        <f t="shared" si="23"/>
        <v>0</v>
      </c>
      <c r="AS14" s="279">
        <f t="shared" si="24"/>
        <v>0</v>
      </c>
      <c r="AT14" s="279">
        <f t="shared" si="73"/>
        <v>0</v>
      </c>
      <c r="AU14" s="279">
        <f t="shared" si="74"/>
        <v>0</v>
      </c>
      <c r="AV14" s="279">
        <f t="shared" si="25"/>
        <v>0</v>
      </c>
      <c r="AW14" s="279">
        <f t="shared" si="26"/>
        <v>0</v>
      </c>
      <c r="AX14" s="279">
        <f t="shared" si="27"/>
        <v>0</v>
      </c>
      <c r="AY14" s="279">
        <f t="shared" si="28"/>
        <v>0</v>
      </c>
      <c r="AZ14" s="279">
        <f t="shared" si="29"/>
        <v>0</v>
      </c>
      <c r="BA14" s="279">
        <f t="shared" si="30"/>
        <v>0</v>
      </c>
      <c r="BB14" s="279">
        <f t="shared" si="31"/>
        <v>0</v>
      </c>
      <c r="BC14" s="279">
        <f t="shared" si="32"/>
        <v>0</v>
      </c>
      <c r="BD14" s="279">
        <f t="shared" si="33"/>
        <v>0</v>
      </c>
      <c r="BE14" s="279">
        <f t="shared" si="34"/>
        <v>0</v>
      </c>
      <c r="BF14" s="279">
        <f t="shared" si="35"/>
        <v>0</v>
      </c>
      <c r="BG14" s="279">
        <f t="shared" si="36"/>
        <v>0</v>
      </c>
      <c r="BH14" s="279">
        <f t="shared" si="75"/>
        <v>0</v>
      </c>
      <c r="BI14" s="279">
        <f t="shared" si="76"/>
        <v>0</v>
      </c>
      <c r="BJ14" s="279">
        <f t="shared" si="37"/>
        <v>0</v>
      </c>
      <c r="BK14" s="279">
        <f t="shared" si="38"/>
        <v>0</v>
      </c>
      <c r="BL14" s="279">
        <f t="shared" si="39"/>
        <v>0</v>
      </c>
      <c r="BM14" s="279">
        <f t="shared" si="40"/>
        <v>0</v>
      </c>
      <c r="BN14" s="279">
        <f t="shared" si="41"/>
        <v>0</v>
      </c>
      <c r="BO14" s="279">
        <f t="shared" si="42"/>
        <v>0</v>
      </c>
      <c r="BP14" s="279">
        <f t="shared" si="77"/>
        <v>0</v>
      </c>
      <c r="BQ14" s="279">
        <f t="shared" si="78"/>
        <v>0</v>
      </c>
      <c r="BR14" s="279">
        <f t="shared" si="43"/>
        <v>0</v>
      </c>
      <c r="BS14" s="279">
        <f t="shared" si="44"/>
        <v>0</v>
      </c>
      <c r="BT14" s="279">
        <f t="shared" si="79"/>
        <v>0</v>
      </c>
      <c r="BU14" s="279">
        <f t="shared" si="80"/>
        <v>0</v>
      </c>
      <c r="BV14" s="279">
        <f t="shared" si="81"/>
        <v>0</v>
      </c>
      <c r="BW14" s="279">
        <f t="shared" si="82"/>
        <v>0</v>
      </c>
      <c r="BX14" s="279">
        <f t="shared" si="45"/>
        <v>0</v>
      </c>
      <c r="BY14" s="279">
        <f t="shared" si="46"/>
        <v>0</v>
      </c>
      <c r="BZ14" s="279">
        <f t="shared" si="47"/>
        <v>0</v>
      </c>
      <c r="CA14" s="279">
        <f t="shared" si="48"/>
        <v>0</v>
      </c>
      <c r="CB14" s="279">
        <f t="shared" si="49"/>
        <v>0</v>
      </c>
      <c r="CC14" s="279">
        <f t="shared" si="50"/>
        <v>0</v>
      </c>
      <c r="CD14" s="279">
        <f t="shared" si="83"/>
        <v>0</v>
      </c>
      <c r="CE14" s="279">
        <f t="shared" si="84"/>
        <v>0</v>
      </c>
      <c r="CF14" s="279">
        <f t="shared" si="85"/>
        <v>0</v>
      </c>
      <c r="CG14" s="279">
        <f t="shared" si="86"/>
        <v>0</v>
      </c>
      <c r="CH14" s="279">
        <f t="shared" si="51"/>
        <v>0</v>
      </c>
      <c r="CI14" s="279">
        <f t="shared" si="52"/>
        <v>0</v>
      </c>
      <c r="CJ14" s="279">
        <f t="shared" si="87"/>
        <v>0</v>
      </c>
      <c r="CK14" s="279">
        <f t="shared" si="88"/>
        <v>0</v>
      </c>
      <c r="CL14" s="279">
        <f t="shared" si="53"/>
        <v>0</v>
      </c>
      <c r="CM14" s="279">
        <f t="shared" si="54"/>
        <v>0</v>
      </c>
      <c r="CN14" s="279">
        <f t="shared" si="55"/>
        <v>0</v>
      </c>
      <c r="CO14" s="279">
        <f t="shared" si="56"/>
        <v>0</v>
      </c>
      <c r="CP14" s="279">
        <f t="shared" si="89"/>
        <v>0</v>
      </c>
      <c r="CQ14" s="279">
        <f t="shared" si="90"/>
        <v>0</v>
      </c>
      <c r="CR14" s="279">
        <f t="shared" si="91"/>
        <v>0</v>
      </c>
      <c r="CS14" s="279">
        <f t="shared" si="92"/>
        <v>0</v>
      </c>
      <c r="CT14" s="279">
        <f t="shared" si="57"/>
        <v>0</v>
      </c>
      <c r="CU14" s="279">
        <f t="shared" si="58"/>
        <v>0</v>
      </c>
      <c r="CV14" s="279">
        <f t="shared" si="59"/>
        <v>0</v>
      </c>
      <c r="CW14" s="279">
        <f t="shared" si="60"/>
        <v>0</v>
      </c>
      <c r="CX14" s="279">
        <f t="shared" si="93"/>
        <v>0</v>
      </c>
      <c r="CY14" s="279">
        <f t="shared" si="94"/>
        <v>0</v>
      </c>
      <c r="CZ14" s="279">
        <f t="shared" si="95"/>
        <v>0</v>
      </c>
      <c r="DA14" s="279">
        <f t="shared" si="96"/>
        <v>0</v>
      </c>
    </row>
    <row r="15" spans="1:105" s="276" customFormat="1" ht="15" customHeight="1">
      <c r="A15" s="63" t="str">
        <f t="array" ref="A15">IF(C15&lt;&gt;0,SUM(($C$11:C15&lt;&gt;0)*1),"")</f>
        <v/>
      </c>
      <c r="B15" s="277"/>
      <c r="C15" s="277"/>
      <c r="D15" s="277"/>
      <c r="E15" s="371"/>
      <c r="F15" s="328"/>
      <c r="G15" s="330"/>
      <c r="H15" s="330"/>
      <c r="I15" s="63" t="str">
        <f t="shared" si="0"/>
        <v/>
      </c>
      <c r="J15" s="279">
        <f t="shared" si="61"/>
        <v>0</v>
      </c>
      <c r="K15" s="279">
        <f t="shared" si="62"/>
        <v>0</v>
      </c>
      <c r="L15" s="279">
        <f t="shared" si="1"/>
        <v>0</v>
      </c>
      <c r="M15" s="279">
        <f t="shared" si="2"/>
        <v>0</v>
      </c>
      <c r="N15" s="279">
        <f t="shared" si="3"/>
        <v>0</v>
      </c>
      <c r="O15" s="279">
        <f t="shared" si="4"/>
        <v>0</v>
      </c>
      <c r="P15" s="279">
        <f t="shared" si="5"/>
        <v>0</v>
      </c>
      <c r="Q15" s="279">
        <f t="shared" si="6"/>
        <v>0</v>
      </c>
      <c r="R15" s="279">
        <f t="shared" si="7"/>
        <v>0</v>
      </c>
      <c r="S15" s="279">
        <f t="shared" si="8"/>
        <v>0</v>
      </c>
      <c r="T15" s="279">
        <f t="shared" si="9"/>
        <v>0</v>
      </c>
      <c r="U15" s="279">
        <f t="shared" si="10"/>
        <v>0</v>
      </c>
      <c r="V15" s="279">
        <f t="shared" si="11"/>
        <v>0</v>
      </c>
      <c r="W15" s="279">
        <f t="shared" si="12"/>
        <v>0</v>
      </c>
      <c r="X15" s="279">
        <f t="shared" si="13"/>
        <v>0</v>
      </c>
      <c r="Y15" s="279">
        <f t="shared" si="14"/>
        <v>0</v>
      </c>
      <c r="Z15" s="279">
        <f t="shared" si="15"/>
        <v>0</v>
      </c>
      <c r="AA15" s="279">
        <f t="shared" si="16"/>
        <v>0</v>
      </c>
      <c r="AB15" s="279">
        <f t="shared" si="63"/>
        <v>0</v>
      </c>
      <c r="AC15" s="279">
        <f t="shared" si="64"/>
        <v>0</v>
      </c>
      <c r="AD15" s="279">
        <f t="shared" si="17"/>
        <v>0</v>
      </c>
      <c r="AE15" s="279">
        <f t="shared" si="18"/>
        <v>0</v>
      </c>
      <c r="AF15" s="279">
        <f t="shared" si="19"/>
        <v>0</v>
      </c>
      <c r="AG15" s="279">
        <f t="shared" si="20"/>
        <v>0</v>
      </c>
      <c r="AH15" s="279">
        <f t="shared" si="65"/>
        <v>0</v>
      </c>
      <c r="AI15" s="279">
        <f t="shared" si="66"/>
        <v>0</v>
      </c>
      <c r="AJ15" s="279">
        <f t="shared" si="67"/>
        <v>0</v>
      </c>
      <c r="AK15" s="279">
        <f t="shared" si="68"/>
        <v>0</v>
      </c>
      <c r="AL15" s="279">
        <f t="shared" si="69"/>
        <v>0</v>
      </c>
      <c r="AM15" s="279">
        <f t="shared" si="70"/>
        <v>0</v>
      </c>
      <c r="AN15" s="279">
        <f t="shared" si="71"/>
        <v>0</v>
      </c>
      <c r="AO15" s="279">
        <f t="shared" si="72"/>
        <v>0</v>
      </c>
      <c r="AP15" s="279">
        <f t="shared" si="21"/>
        <v>0</v>
      </c>
      <c r="AQ15" s="279">
        <f t="shared" si="22"/>
        <v>0</v>
      </c>
      <c r="AR15" s="279">
        <f t="shared" si="23"/>
        <v>0</v>
      </c>
      <c r="AS15" s="279">
        <f t="shared" si="24"/>
        <v>0</v>
      </c>
      <c r="AT15" s="279">
        <f t="shared" si="73"/>
        <v>0</v>
      </c>
      <c r="AU15" s="279">
        <f t="shared" si="74"/>
        <v>0</v>
      </c>
      <c r="AV15" s="279">
        <f t="shared" si="25"/>
        <v>0</v>
      </c>
      <c r="AW15" s="279">
        <f t="shared" si="26"/>
        <v>0</v>
      </c>
      <c r="AX15" s="279">
        <f t="shared" si="27"/>
        <v>0</v>
      </c>
      <c r="AY15" s="279">
        <f t="shared" si="28"/>
        <v>0</v>
      </c>
      <c r="AZ15" s="279">
        <f t="shared" si="29"/>
        <v>0</v>
      </c>
      <c r="BA15" s="279">
        <f t="shared" si="30"/>
        <v>0</v>
      </c>
      <c r="BB15" s="279">
        <f t="shared" si="31"/>
        <v>0</v>
      </c>
      <c r="BC15" s="279">
        <f t="shared" si="32"/>
        <v>0</v>
      </c>
      <c r="BD15" s="279">
        <f t="shared" si="33"/>
        <v>0</v>
      </c>
      <c r="BE15" s="279">
        <f t="shared" si="34"/>
        <v>0</v>
      </c>
      <c r="BF15" s="279">
        <f t="shared" si="35"/>
        <v>0</v>
      </c>
      <c r="BG15" s="279">
        <f t="shared" si="36"/>
        <v>0</v>
      </c>
      <c r="BH15" s="279">
        <f t="shared" si="75"/>
        <v>0</v>
      </c>
      <c r="BI15" s="279">
        <f t="shared" si="76"/>
        <v>0</v>
      </c>
      <c r="BJ15" s="279">
        <f t="shared" si="37"/>
        <v>0</v>
      </c>
      <c r="BK15" s="279">
        <f t="shared" si="38"/>
        <v>0</v>
      </c>
      <c r="BL15" s="279">
        <f t="shared" si="39"/>
        <v>0</v>
      </c>
      <c r="BM15" s="279">
        <f t="shared" si="40"/>
        <v>0</v>
      </c>
      <c r="BN15" s="279">
        <f t="shared" si="41"/>
        <v>0</v>
      </c>
      <c r="BO15" s="279">
        <f t="shared" si="42"/>
        <v>0</v>
      </c>
      <c r="BP15" s="279">
        <f t="shared" si="77"/>
        <v>0</v>
      </c>
      <c r="BQ15" s="279">
        <f t="shared" si="78"/>
        <v>0</v>
      </c>
      <c r="BR15" s="279">
        <f t="shared" si="43"/>
        <v>0</v>
      </c>
      <c r="BS15" s="279">
        <f t="shared" si="44"/>
        <v>0</v>
      </c>
      <c r="BT15" s="279">
        <f t="shared" si="79"/>
        <v>0</v>
      </c>
      <c r="BU15" s="279">
        <f t="shared" si="80"/>
        <v>0</v>
      </c>
      <c r="BV15" s="279">
        <f t="shared" si="81"/>
        <v>0</v>
      </c>
      <c r="BW15" s="279">
        <f t="shared" si="82"/>
        <v>0</v>
      </c>
      <c r="BX15" s="279">
        <f t="shared" si="45"/>
        <v>0</v>
      </c>
      <c r="BY15" s="279">
        <f t="shared" si="46"/>
        <v>0</v>
      </c>
      <c r="BZ15" s="279">
        <f t="shared" si="47"/>
        <v>0</v>
      </c>
      <c r="CA15" s="279">
        <f t="shared" si="48"/>
        <v>0</v>
      </c>
      <c r="CB15" s="279">
        <f t="shared" si="49"/>
        <v>0</v>
      </c>
      <c r="CC15" s="279">
        <f t="shared" si="50"/>
        <v>0</v>
      </c>
      <c r="CD15" s="279">
        <f t="shared" si="83"/>
        <v>0</v>
      </c>
      <c r="CE15" s="279">
        <f t="shared" si="84"/>
        <v>0</v>
      </c>
      <c r="CF15" s="279">
        <f t="shared" si="85"/>
        <v>0</v>
      </c>
      <c r="CG15" s="279">
        <f t="shared" si="86"/>
        <v>0</v>
      </c>
      <c r="CH15" s="279">
        <f t="shared" si="51"/>
        <v>0</v>
      </c>
      <c r="CI15" s="279">
        <f t="shared" si="52"/>
        <v>0</v>
      </c>
      <c r="CJ15" s="279">
        <f t="shared" si="87"/>
        <v>0</v>
      </c>
      <c r="CK15" s="279">
        <f t="shared" si="88"/>
        <v>0</v>
      </c>
      <c r="CL15" s="279">
        <f t="shared" si="53"/>
        <v>0</v>
      </c>
      <c r="CM15" s="279">
        <f t="shared" si="54"/>
        <v>0</v>
      </c>
      <c r="CN15" s="279">
        <f t="shared" si="55"/>
        <v>0</v>
      </c>
      <c r="CO15" s="279">
        <f t="shared" si="56"/>
        <v>0</v>
      </c>
      <c r="CP15" s="279">
        <f t="shared" si="89"/>
        <v>0</v>
      </c>
      <c r="CQ15" s="279">
        <f t="shared" si="90"/>
        <v>0</v>
      </c>
      <c r="CR15" s="279">
        <f t="shared" si="91"/>
        <v>0</v>
      </c>
      <c r="CS15" s="279">
        <f t="shared" si="92"/>
        <v>0</v>
      </c>
      <c r="CT15" s="279">
        <f t="shared" si="57"/>
        <v>0</v>
      </c>
      <c r="CU15" s="279">
        <f t="shared" si="58"/>
        <v>0</v>
      </c>
      <c r="CV15" s="279">
        <f t="shared" si="59"/>
        <v>0</v>
      </c>
      <c r="CW15" s="279">
        <f t="shared" si="60"/>
        <v>0</v>
      </c>
      <c r="CX15" s="279">
        <f t="shared" si="93"/>
        <v>0</v>
      </c>
      <c r="CY15" s="279">
        <f t="shared" si="94"/>
        <v>0</v>
      </c>
      <c r="CZ15" s="279">
        <f t="shared" si="95"/>
        <v>0</v>
      </c>
      <c r="DA15" s="279">
        <f t="shared" si="96"/>
        <v>0</v>
      </c>
    </row>
    <row r="16" spans="1:105" s="276" customFormat="1" ht="15" customHeight="1">
      <c r="A16" s="63" t="str">
        <f t="array" ref="A16">IF(C16&lt;&gt;0,SUM(($C$11:C16&lt;&gt;0)*1),"")</f>
        <v/>
      </c>
      <c r="B16" s="277"/>
      <c r="C16" s="277"/>
      <c r="D16" s="277"/>
      <c r="E16" s="371"/>
      <c r="F16" s="328"/>
      <c r="G16" s="330"/>
      <c r="H16" s="330"/>
      <c r="I16" s="63" t="str">
        <f t="shared" si="0"/>
        <v/>
      </c>
      <c r="J16" s="279">
        <f t="shared" si="61"/>
        <v>0</v>
      </c>
      <c r="K16" s="279">
        <f t="shared" si="62"/>
        <v>0</v>
      </c>
      <c r="L16" s="279">
        <f t="shared" si="1"/>
        <v>0</v>
      </c>
      <c r="M16" s="279">
        <f t="shared" si="2"/>
        <v>0</v>
      </c>
      <c r="N16" s="279">
        <f t="shared" si="3"/>
        <v>0</v>
      </c>
      <c r="O16" s="279">
        <f t="shared" si="4"/>
        <v>0</v>
      </c>
      <c r="P16" s="279">
        <f t="shared" si="5"/>
        <v>0</v>
      </c>
      <c r="Q16" s="279">
        <f t="shared" si="6"/>
        <v>0</v>
      </c>
      <c r="R16" s="279">
        <f t="shared" si="7"/>
        <v>0</v>
      </c>
      <c r="S16" s="279">
        <f t="shared" si="8"/>
        <v>0</v>
      </c>
      <c r="T16" s="279">
        <f t="shared" si="9"/>
        <v>0</v>
      </c>
      <c r="U16" s="279">
        <f t="shared" si="10"/>
        <v>0</v>
      </c>
      <c r="V16" s="279">
        <f t="shared" si="11"/>
        <v>0</v>
      </c>
      <c r="W16" s="279">
        <f t="shared" si="12"/>
        <v>0</v>
      </c>
      <c r="X16" s="279">
        <f t="shared" si="13"/>
        <v>0</v>
      </c>
      <c r="Y16" s="279">
        <f t="shared" si="14"/>
        <v>0</v>
      </c>
      <c r="Z16" s="279">
        <f t="shared" si="15"/>
        <v>0</v>
      </c>
      <c r="AA16" s="279">
        <f t="shared" si="16"/>
        <v>0</v>
      </c>
      <c r="AB16" s="279">
        <f t="shared" si="63"/>
        <v>0</v>
      </c>
      <c r="AC16" s="279">
        <f t="shared" si="64"/>
        <v>0</v>
      </c>
      <c r="AD16" s="279">
        <f t="shared" si="17"/>
        <v>0</v>
      </c>
      <c r="AE16" s="279">
        <f t="shared" si="18"/>
        <v>0</v>
      </c>
      <c r="AF16" s="279">
        <f t="shared" si="19"/>
        <v>0</v>
      </c>
      <c r="AG16" s="279">
        <f t="shared" si="20"/>
        <v>0</v>
      </c>
      <c r="AH16" s="279">
        <f t="shared" si="65"/>
        <v>0</v>
      </c>
      <c r="AI16" s="279">
        <f t="shared" si="66"/>
        <v>0</v>
      </c>
      <c r="AJ16" s="279">
        <f t="shared" si="67"/>
        <v>0</v>
      </c>
      <c r="AK16" s="279">
        <f t="shared" si="68"/>
        <v>0</v>
      </c>
      <c r="AL16" s="279">
        <f t="shared" si="69"/>
        <v>0</v>
      </c>
      <c r="AM16" s="279">
        <f t="shared" si="70"/>
        <v>0</v>
      </c>
      <c r="AN16" s="279">
        <f t="shared" si="71"/>
        <v>0</v>
      </c>
      <c r="AO16" s="279">
        <f t="shared" si="72"/>
        <v>0</v>
      </c>
      <c r="AP16" s="279">
        <f t="shared" si="21"/>
        <v>0</v>
      </c>
      <c r="AQ16" s="279">
        <f t="shared" si="22"/>
        <v>0</v>
      </c>
      <c r="AR16" s="279">
        <f t="shared" si="23"/>
        <v>0</v>
      </c>
      <c r="AS16" s="279">
        <f t="shared" si="24"/>
        <v>0</v>
      </c>
      <c r="AT16" s="279">
        <f t="shared" si="73"/>
        <v>0</v>
      </c>
      <c r="AU16" s="279">
        <f t="shared" si="74"/>
        <v>0</v>
      </c>
      <c r="AV16" s="279">
        <f t="shared" si="25"/>
        <v>0</v>
      </c>
      <c r="AW16" s="279">
        <f t="shared" si="26"/>
        <v>0</v>
      </c>
      <c r="AX16" s="279">
        <f t="shared" si="27"/>
        <v>0</v>
      </c>
      <c r="AY16" s="279">
        <f t="shared" si="28"/>
        <v>0</v>
      </c>
      <c r="AZ16" s="279">
        <f t="shared" si="29"/>
        <v>0</v>
      </c>
      <c r="BA16" s="279">
        <f t="shared" si="30"/>
        <v>0</v>
      </c>
      <c r="BB16" s="279">
        <f t="shared" si="31"/>
        <v>0</v>
      </c>
      <c r="BC16" s="279">
        <f t="shared" si="32"/>
        <v>0</v>
      </c>
      <c r="BD16" s="279">
        <f t="shared" si="33"/>
        <v>0</v>
      </c>
      <c r="BE16" s="279">
        <f t="shared" si="34"/>
        <v>0</v>
      </c>
      <c r="BF16" s="279">
        <f t="shared" si="35"/>
        <v>0</v>
      </c>
      <c r="BG16" s="279">
        <f t="shared" si="36"/>
        <v>0</v>
      </c>
      <c r="BH16" s="279">
        <f t="shared" si="75"/>
        <v>0</v>
      </c>
      <c r="BI16" s="279">
        <f t="shared" si="76"/>
        <v>0</v>
      </c>
      <c r="BJ16" s="279">
        <f t="shared" si="37"/>
        <v>0</v>
      </c>
      <c r="BK16" s="279">
        <f t="shared" si="38"/>
        <v>0</v>
      </c>
      <c r="BL16" s="279">
        <f t="shared" si="39"/>
        <v>0</v>
      </c>
      <c r="BM16" s="279">
        <f t="shared" si="40"/>
        <v>0</v>
      </c>
      <c r="BN16" s="279">
        <f t="shared" si="41"/>
        <v>0</v>
      </c>
      <c r="BO16" s="279">
        <f t="shared" si="42"/>
        <v>0</v>
      </c>
      <c r="BP16" s="279">
        <f t="shared" si="77"/>
        <v>0</v>
      </c>
      <c r="BQ16" s="279">
        <f t="shared" si="78"/>
        <v>0</v>
      </c>
      <c r="BR16" s="279">
        <f t="shared" si="43"/>
        <v>0</v>
      </c>
      <c r="BS16" s="279">
        <f t="shared" si="44"/>
        <v>0</v>
      </c>
      <c r="BT16" s="279">
        <f t="shared" si="79"/>
        <v>0</v>
      </c>
      <c r="BU16" s="279">
        <f t="shared" si="80"/>
        <v>0</v>
      </c>
      <c r="BV16" s="279">
        <f t="shared" si="81"/>
        <v>0</v>
      </c>
      <c r="BW16" s="279">
        <f t="shared" si="82"/>
        <v>0</v>
      </c>
      <c r="BX16" s="279">
        <f t="shared" si="45"/>
        <v>0</v>
      </c>
      <c r="BY16" s="279">
        <f t="shared" si="46"/>
        <v>0</v>
      </c>
      <c r="BZ16" s="279">
        <f t="shared" si="47"/>
        <v>0</v>
      </c>
      <c r="CA16" s="279">
        <f t="shared" si="48"/>
        <v>0</v>
      </c>
      <c r="CB16" s="279">
        <f t="shared" si="49"/>
        <v>0</v>
      </c>
      <c r="CC16" s="279">
        <f t="shared" si="50"/>
        <v>0</v>
      </c>
      <c r="CD16" s="279">
        <f t="shared" si="83"/>
        <v>0</v>
      </c>
      <c r="CE16" s="279">
        <f t="shared" si="84"/>
        <v>0</v>
      </c>
      <c r="CF16" s="279">
        <f t="shared" si="85"/>
        <v>0</v>
      </c>
      <c r="CG16" s="279">
        <f t="shared" si="86"/>
        <v>0</v>
      </c>
      <c r="CH16" s="279">
        <f t="shared" si="51"/>
        <v>0</v>
      </c>
      <c r="CI16" s="279">
        <f t="shared" si="52"/>
        <v>0</v>
      </c>
      <c r="CJ16" s="279">
        <f t="shared" si="87"/>
        <v>0</v>
      </c>
      <c r="CK16" s="279">
        <f t="shared" si="88"/>
        <v>0</v>
      </c>
      <c r="CL16" s="279">
        <f t="shared" si="53"/>
        <v>0</v>
      </c>
      <c r="CM16" s="279">
        <f t="shared" si="54"/>
        <v>0</v>
      </c>
      <c r="CN16" s="279">
        <f t="shared" si="55"/>
        <v>0</v>
      </c>
      <c r="CO16" s="279">
        <f t="shared" si="56"/>
        <v>0</v>
      </c>
      <c r="CP16" s="279">
        <f t="shared" si="89"/>
        <v>0</v>
      </c>
      <c r="CQ16" s="279">
        <f t="shared" si="90"/>
        <v>0</v>
      </c>
      <c r="CR16" s="279">
        <f t="shared" si="91"/>
        <v>0</v>
      </c>
      <c r="CS16" s="279">
        <f t="shared" si="92"/>
        <v>0</v>
      </c>
      <c r="CT16" s="279">
        <f t="shared" si="57"/>
        <v>0</v>
      </c>
      <c r="CU16" s="279">
        <f t="shared" si="58"/>
        <v>0</v>
      </c>
      <c r="CV16" s="279">
        <f t="shared" si="59"/>
        <v>0</v>
      </c>
      <c r="CW16" s="279">
        <f t="shared" si="60"/>
        <v>0</v>
      </c>
      <c r="CX16" s="279">
        <f t="shared" si="93"/>
        <v>0</v>
      </c>
      <c r="CY16" s="279">
        <f t="shared" si="94"/>
        <v>0</v>
      </c>
      <c r="CZ16" s="279">
        <f t="shared" si="95"/>
        <v>0</v>
      </c>
      <c r="DA16" s="279">
        <f t="shared" si="96"/>
        <v>0</v>
      </c>
    </row>
    <row r="17" spans="1:105" s="276" customFormat="1" ht="15" customHeight="1">
      <c r="A17" s="63" t="str">
        <f t="array" ref="A17">IF(C17&lt;&gt;0,SUM(($C$11:C17&lt;&gt;0)*1),"")</f>
        <v/>
      </c>
      <c r="B17" s="277"/>
      <c r="C17" s="277"/>
      <c r="D17" s="277"/>
      <c r="E17" s="371"/>
      <c r="F17" s="328"/>
      <c r="G17" s="330"/>
      <c r="H17" s="330"/>
      <c r="I17" s="63" t="str">
        <f t="shared" si="0"/>
        <v/>
      </c>
      <c r="J17" s="279">
        <f t="shared" si="61"/>
        <v>0</v>
      </c>
      <c r="K17" s="279">
        <f t="shared" si="62"/>
        <v>0</v>
      </c>
      <c r="L17" s="279">
        <f t="shared" si="1"/>
        <v>0</v>
      </c>
      <c r="M17" s="279">
        <f t="shared" si="2"/>
        <v>0</v>
      </c>
      <c r="N17" s="279">
        <f t="shared" si="3"/>
        <v>0</v>
      </c>
      <c r="O17" s="279">
        <f t="shared" si="4"/>
        <v>0</v>
      </c>
      <c r="P17" s="279">
        <f t="shared" si="5"/>
        <v>0</v>
      </c>
      <c r="Q17" s="279">
        <f t="shared" si="6"/>
        <v>0</v>
      </c>
      <c r="R17" s="279">
        <f t="shared" si="7"/>
        <v>0</v>
      </c>
      <c r="S17" s="279">
        <f t="shared" si="8"/>
        <v>0</v>
      </c>
      <c r="T17" s="279">
        <f t="shared" si="9"/>
        <v>0</v>
      </c>
      <c r="U17" s="279">
        <f t="shared" si="10"/>
        <v>0</v>
      </c>
      <c r="V17" s="279">
        <f t="shared" si="11"/>
        <v>0</v>
      </c>
      <c r="W17" s="279">
        <f t="shared" si="12"/>
        <v>0</v>
      </c>
      <c r="X17" s="279">
        <f t="shared" si="13"/>
        <v>0</v>
      </c>
      <c r="Y17" s="279">
        <f t="shared" si="14"/>
        <v>0</v>
      </c>
      <c r="Z17" s="279">
        <f t="shared" si="15"/>
        <v>0</v>
      </c>
      <c r="AA17" s="279">
        <f t="shared" si="16"/>
        <v>0</v>
      </c>
      <c r="AB17" s="279">
        <f t="shared" si="63"/>
        <v>0</v>
      </c>
      <c r="AC17" s="279">
        <f t="shared" si="64"/>
        <v>0</v>
      </c>
      <c r="AD17" s="279">
        <f t="shared" si="17"/>
        <v>0</v>
      </c>
      <c r="AE17" s="279">
        <f t="shared" si="18"/>
        <v>0</v>
      </c>
      <c r="AF17" s="279">
        <f t="shared" si="19"/>
        <v>0</v>
      </c>
      <c r="AG17" s="279">
        <f t="shared" si="20"/>
        <v>0</v>
      </c>
      <c r="AH17" s="279">
        <f t="shared" si="65"/>
        <v>0</v>
      </c>
      <c r="AI17" s="279">
        <f t="shared" si="66"/>
        <v>0</v>
      </c>
      <c r="AJ17" s="279">
        <f t="shared" si="67"/>
        <v>0</v>
      </c>
      <c r="AK17" s="279">
        <f t="shared" si="68"/>
        <v>0</v>
      </c>
      <c r="AL17" s="279">
        <f t="shared" si="69"/>
        <v>0</v>
      </c>
      <c r="AM17" s="279">
        <f t="shared" si="70"/>
        <v>0</v>
      </c>
      <c r="AN17" s="279">
        <f t="shared" si="71"/>
        <v>0</v>
      </c>
      <c r="AO17" s="279">
        <f t="shared" si="72"/>
        <v>0</v>
      </c>
      <c r="AP17" s="279">
        <f t="shared" si="21"/>
        <v>0</v>
      </c>
      <c r="AQ17" s="279">
        <f t="shared" si="22"/>
        <v>0</v>
      </c>
      <c r="AR17" s="279">
        <f t="shared" si="23"/>
        <v>0</v>
      </c>
      <c r="AS17" s="279">
        <f t="shared" si="24"/>
        <v>0</v>
      </c>
      <c r="AT17" s="279">
        <f t="shared" si="73"/>
        <v>0</v>
      </c>
      <c r="AU17" s="279">
        <f t="shared" si="74"/>
        <v>0</v>
      </c>
      <c r="AV17" s="279">
        <f t="shared" si="25"/>
        <v>0</v>
      </c>
      <c r="AW17" s="279">
        <f t="shared" si="26"/>
        <v>0</v>
      </c>
      <c r="AX17" s="279">
        <f t="shared" si="27"/>
        <v>0</v>
      </c>
      <c r="AY17" s="279">
        <f t="shared" si="28"/>
        <v>0</v>
      </c>
      <c r="AZ17" s="279">
        <f t="shared" si="29"/>
        <v>0</v>
      </c>
      <c r="BA17" s="279">
        <f t="shared" si="30"/>
        <v>0</v>
      </c>
      <c r="BB17" s="279">
        <f t="shared" si="31"/>
        <v>0</v>
      </c>
      <c r="BC17" s="279">
        <f t="shared" si="32"/>
        <v>0</v>
      </c>
      <c r="BD17" s="279">
        <f t="shared" si="33"/>
        <v>0</v>
      </c>
      <c r="BE17" s="279">
        <f t="shared" si="34"/>
        <v>0</v>
      </c>
      <c r="BF17" s="279">
        <f t="shared" si="35"/>
        <v>0</v>
      </c>
      <c r="BG17" s="279">
        <f t="shared" si="36"/>
        <v>0</v>
      </c>
      <c r="BH17" s="279">
        <f t="shared" si="75"/>
        <v>0</v>
      </c>
      <c r="BI17" s="279">
        <f t="shared" si="76"/>
        <v>0</v>
      </c>
      <c r="BJ17" s="279">
        <f t="shared" si="37"/>
        <v>0</v>
      </c>
      <c r="BK17" s="279">
        <f t="shared" si="38"/>
        <v>0</v>
      </c>
      <c r="BL17" s="279">
        <f t="shared" si="39"/>
        <v>0</v>
      </c>
      <c r="BM17" s="279">
        <f t="shared" si="40"/>
        <v>0</v>
      </c>
      <c r="BN17" s="279">
        <f t="shared" si="41"/>
        <v>0</v>
      </c>
      <c r="BO17" s="279">
        <f t="shared" si="42"/>
        <v>0</v>
      </c>
      <c r="BP17" s="279">
        <f t="shared" si="77"/>
        <v>0</v>
      </c>
      <c r="BQ17" s="279">
        <f t="shared" si="78"/>
        <v>0</v>
      </c>
      <c r="BR17" s="279">
        <f t="shared" si="43"/>
        <v>0</v>
      </c>
      <c r="BS17" s="279">
        <f t="shared" si="44"/>
        <v>0</v>
      </c>
      <c r="BT17" s="279">
        <f t="shared" si="79"/>
        <v>0</v>
      </c>
      <c r="BU17" s="279">
        <f t="shared" si="80"/>
        <v>0</v>
      </c>
      <c r="BV17" s="279">
        <f t="shared" si="81"/>
        <v>0</v>
      </c>
      <c r="BW17" s="279">
        <f t="shared" si="82"/>
        <v>0</v>
      </c>
      <c r="BX17" s="279">
        <f t="shared" si="45"/>
        <v>0</v>
      </c>
      <c r="BY17" s="279">
        <f t="shared" si="46"/>
        <v>0</v>
      </c>
      <c r="BZ17" s="279">
        <f t="shared" si="47"/>
        <v>0</v>
      </c>
      <c r="CA17" s="279">
        <f t="shared" si="48"/>
        <v>0</v>
      </c>
      <c r="CB17" s="279">
        <f t="shared" si="49"/>
        <v>0</v>
      </c>
      <c r="CC17" s="279">
        <f t="shared" si="50"/>
        <v>0</v>
      </c>
      <c r="CD17" s="279">
        <f t="shared" si="83"/>
        <v>0</v>
      </c>
      <c r="CE17" s="279">
        <f t="shared" si="84"/>
        <v>0</v>
      </c>
      <c r="CF17" s="279">
        <f t="shared" si="85"/>
        <v>0</v>
      </c>
      <c r="CG17" s="279">
        <f t="shared" si="86"/>
        <v>0</v>
      </c>
      <c r="CH17" s="279">
        <f t="shared" si="51"/>
        <v>0</v>
      </c>
      <c r="CI17" s="279">
        <f t="shared" si="52"/>
        <v>0</v>
      </c>
      <c r="CJ17" s="279">
        <f t="shared" si="87"/>
        <v>0</v>
      </c>
      <c r="CK17" s="279">
        <f t="shared" si="88"/>
        <v>0</v>
      </c>
      <c r="CL17" s="279">
        <f t="shared" si="53"/>
        <v>0</v>
      </c>
      <c r="CM17" s="279">
        <f t="shared" si="54"/>
        <v>0</v>
      </c>
      <c r="CN17" s="279">
        <f t="shared" si="55"/>
        <v>0</v>
      </c>
      <c r="CO17" s="279">
        <f t="shared" si="56"/>
        <v>0</v>
      </c>
      <c r="CP17" s="279">
        <f t="shared" si="89"/>
        <v>0</v>
      </c>
      <c r="CQ17" s="279">
        <f t="shared" si="90"/>
        <v>0</v>
      </c>
      <c r="CR17" s="279">
        <f t="shared" si="91"/>
        <v>0</v>
      </c>
      <c r="CS17" s="279">
        <f t="shared" si="92"/>
        <v>0</v>
      </c>
      <c r="CT17" s="279">
        <f t="shared" si="57"/>
        <v>0</v>
      </c>
      <c r="CU17" s="279">
        <f t="shared" si="58"/>
        <v>0</v>
      </c>
      <c r="CV17" s="279">
        <f t="shared" si="59"/>
        <v>0</v>
      </c>
      <c r="CW17" s="279">
        <f t="shared" si="60"/>
        <v>0</v>
      </c>
      <c r="CX17" s="279">
        <f t="shared" si="93"/>
        <v>0</v>
      </c>
      <c r="CY17" s="279">
        <f t="shared" si="94"/>
        <v>0</v>
      </c>
      <c r="CZ17" s="279">
        <f t="shared" si="95"/>
        <v>0</v>
      </c>
      <c r="DA17" s="279">
        <f t="shared" si="96"/>
        <v>0</v>
      </c>
    </row>
    <row r="18" spans="1:105" s="276" customFormat="1" ht="15" customHeight="1">
      <c r="A18" s="63" t="str">
        <f t="array" ref="A18">IF(C18&lt;&gt;0,SUM(($C$11:C18&lt;&gt;0)*1),"")</f>
        <v/>
      </c>
      <c r="B18" s="277"/>
      <c r="C18" s="277"/>
      <c r="D18" s="277"/>
      <c r="E18" s="371"/>
      <c r="F18" s="328"/>
      <c r="G18" s="330"/>
      <c r="H18" s="330"/>
      <c r="I18" s="63" t="str">
        <f t="shared" si="0"/>
        <v/>
      </c>
      <c r="J18" s="279">
        <f t="shared" si="61"/>
        <v>0</v>
      </c>
      <c r="K18" s="279">
        <f t="shared" si="62"/>
        <v>0</v>
      </c>
      <c r="L18" s="279">
        <f t="shared" si="1"/>
        <v>0</v>
      </c>
      <c r="M18" s="279">
        <f t="shared" si="2"/>
        <v>0</v>
      </c>
      <c r="N18" s="279">
        <f t="shared" si="3"/>
        <v>0</v>
      </c>
      <c r="O18" s="279">
        <f t="shared" si="4"/>
        <v>0</v>
      </c>
      <c r="P18" s="279">
        <f t="shared" si="5"/>
        <v>0</v>
      </c>
      <c r="Q18" s="279">
        <f t="shared" si="6"/>
        <v>0</v>
      </c>
      <c r="R18" s="279">
        <f t="shared" si="7"/>
        <v>0</v>
      </c>
      <c r="S18" s="279">
        <f t="shared" si="8"/>
        <v>0</v>
      </c>
      <c r="T18" s="279">
        <f t="shared" si="9"/>
        <v>0</v>
      </c>
      <c r="U18" s="279">
        <f t="shared" si="10"/>
        <v>0</v>
      </c>
      <c r="V18" s="279">
        <f t="shared" si="11"/>
        <v>0</v>
      </c>
      <c r="W18" s="279">
        <f t="shared" si="12"/>
        <v>0</v>
      </c>
      <c r="X18" s="279">
        <f t="shared" si="13"/>
        <v>0</v>
      </c>
      <c r="Y18" s="279">
        <f t="shared" si="14"/>
        <v>0</v>
      </c>
      <c r="Z18" s="279">
        <f t="shared" si="15"/>
        <v>0</v>
      </c>
      <c r="AA18" s="279">
        <f t="shared" si="16"/>
        <v>0</v>
      </c>
      <c r="AB18" s="279">
        <f t="shared" si="63"/>
        <v>0</v>
      </c>
      <c r="AC18" s="279">
        <f t="shared" si="64"/>
        <v>0</v>
      </c>
      <c r="AD18" s="279">
        <f t="shared" si="17"/>
        <v>0</v>
      </c>
      <c r="AE18" s="279">
        <f t="shared" si="18"/>
        <v>0</v>
      </c>
      <c r="AF18" s="279">
        <f t="shared" si="19"/>
        <v>0</v>
      </c>
      <c r="AG18" s="279">
        <f t="shared" si="20"/>
        <v>0</v>
      </c>
      <c r="AH18" s="279">
        <f t="shared" si="65"/>
        <v>0</v>
      </c>
      <c r="AI18" s="279">
        <f t="shared" si="66"/>
        <v>0</v>
      </c>
      <c r="AJ18" s="279">
        <f t="shared" si="67"/>
        <v>0</v>
      </c>
      <c r="AK18" s="279">
        <f t="shared" si="68"/>
        <v>0</v>
      </c>
      <c r="AL18" s="279">
        <f t="shared" si="69"/>
        <v>0</v>
      </c>
      <c r="AM18" s="279">
        <f t="shared" si="70"/>
        <v>0</v>
      </c>
      <c r="AN18" s="279">
        <f t="shared" si="71"/>
        <v>0</v>
      </c>
      <c r="AO18" s="279">
        <f t="shared" si="72"/>
        <v>0</v>
      </c>
      <c r="AP18" s="279">
        <f t="shared" si="21"/>
        <v>0</v>
      </c>
      <c r="AQ18" s="279">
        <f t="shared" si="22"/>
        <v>0</v>
      </c>
      <c r="AR18" s="279">
        <f t="shared" si="23"/>
        <v>0</v>
      </c>
      <c r="AS18" s="279">
        <f t="shared" si="24"/>
        <v>0</v>
      </c>
      <c r="AT18" s="279">
        <f t="shared" si="73"/>
        <v>0</v>
      </c>
      <c r="AU18" s="279">
        <f t="shared" si="74"/>
        <v>0</v>
      </c>
      <c r="AV18" s="279">
        <f t="shared" si="25"/>
        <v>0</v>
      </c>
      <c r="AW18" s="279">
        <f t="shared" si="26"/>
        <v>0</v>
      </c>
      <c r="AX18" s="279">
        <f t="shared" si="27"/>
        <v>0</v>
      </c>
      <c r="AY18" s="279">
        <f t="shared" si="28"/>
        <v>0</v>
      </c>
      <c r="AZ18" s="279">
        <f t="shared" si="29"/>
        <v>0</v>
      </c>
      <c r="BA18" s="279">
        <f t="shared" si="30"/>
        <v>0</v>
      </c>
      <c r="BB18" s="279">
        <f t="shared" si="31"/>
        <v>0</v>
      </c>
      <c r="BC18" s="279">
        <f t="shared" si="32"/>
        <v>0</v>
      </c>
      <c r="BD18" s="279">
        <f t="shared" si="33"/>
        <v>0</v>
      </c>
      <c r="BE18" s="279">
        <f t="shared" si="34"/>
        <v>0</v>
      </c>
      <c r="BF18" s="279">
        <f t="shared" si="35"/>
        <v>0</v>
      </c>
      <c r="BG18" s="279">
        <f t="shared" si="36"/>
        <v>0</v>
      </c>
      <c r="BH18" s="279">
        <f t="shared" si="75"/>
        <v>0</v>
      </c>
      <c r="BI18" s="279">
        <f t="shared" si="76"/>
        <v>0</v>
      </c>
      <c r="BJ18" s="279">
        <f t="shared" si="37"/>
        <v>0</v>
      </c>
      <c r="BK18" s="279">
        <f t="shared" si="38"/>
        <v>0</v>
      </c>
      <c r="BL18" s="279">
        <f t="shared" si="39"/>
        <v>0</v>
      </c>
      <c r="BM18" s="279">
        <f t="shared" si="40"/>
        <v>0</v>
      </c>
      <c r="BN18" s="279">
        <f t="shared" si="41"/>
        <v>0</v>
      </c>
      <c r="BO18" s="279">
        <f t="shared" si="42"/>
        <v>0</v>
      </c>
      <c r="BP18" s="279">
        <f t="shared" si="77"/>
        <v>0</v>
      </c>
      <c r="BQ18" s="279">
        <f t="shared" si="78"/>
        <v>0</v>
      </c>
      <c r="BR18" s="279">
        <f t="shared" si="43"/>
        <v>0</v>
      </c>
      <c r="BS18" s="279">
        <f t="shared" si="44"/>
        <v>0</v>
      </c>
      <c r="BT18" s="279">
        <f t="shared" si="79"/>
        <v>0</v>
      </c>
      <c r="BU18" s="279">
        <f t="shared" si="80"/>
        <v>0</v>
      </c>
      <c r="BV18" s="279">
        <f t="shared" si="81"/>
        <v>0</v>
      </c>
      <c r="BW18" s="279">
        <f t="shared" si="82"/>
        <v>0</v>
      </c>
      <c r="BX18" s="279">
        <f t="shared" si="45"/>
        <v>0</v>
      </c>
      <c r="BY18" s="279">
        <f t="shared" si="46"/>
        <v>0</v>
      </c>
      <c r="BZ18" s="279">
        <f t="shared" si="47"/>
        <v>0</v>
      </c>
      <c r="CA18" s="279">
        <f t="shared" si="48"/>
        <v>0</v>
      </c>
      <c r="CB18" s="279">
        <f t="shared" si="49"/>
        <v>0</v>
      </c>
      <c r="CC18" s="279">
        <f t="shared" si="50"/>
        <v>0</v>
      </c>
      <c r="CD18" s="279">
        <f t="shared" si="83"/>
        <v>0</v>
      </c>
      <c r="CE18" s="279">
        <f t="shared" si="84"/>
        <v>0</v>
      </c>
      <c r="CF18" s="279">
        <f t="shared" si="85"/>
        <v>0</v>
      </c>
      <c r="CG18" s="279">
        <f t="shared" si="86"/>
        <v>0</v>
      </c>
      <c r="CH18" s="279">
        <f t="shared" si="51"/>
        <v>0</v>
      </c>
      <c r="CI18" s="279">
        <f t="shared" si="52"/>
        <v>0</v>
      </c>
      <c r="CJ18" s="279">
        <f t="shared" si="87"/>
        <v>0</v>
      </c>
      <c r="CK18" s="279">
        <f t="shared" si="88"/>
        <v>0</v>
      </c>
      <c r="CL18" s="279">
        <f t="shared" si="53"/>
        <v>0</v>
      </c>
      <c r="CM18" s="279">
        <f t="shared" si="54"/>
        <v>0</v>
      </c>
      <c r="CN18" s="279">
        <f t="shared" si="55"/>
        <v>0</v>
      </c>
      <c r="CO18" s="279">
        <f t="shared" si="56"/>
        <v>0</v>
      </c>
      <c r="CP18" s="279">
        <f t="shared" si="89"/>
        <v>0</v>
      </c>
      <c r="CQ18" s="279">
        <f t="shared" si="90"/>
        <v>0</v>
      </c>
      <c r="CR18" s="279">
        <f t="shared" si="91"/>
        <v>0</v>
      </c>
      <c r="CS18" s="279">
        <f t="shared" si="92"/>
        <v>0</v>
      </c>
      <c r="CT18" s="279">
        <f t="shared" si="57"/>
        <v>0</v>
      </c>
      <c r="CU18" s="279">
        <f t="shared" si="58"/>
        <v>0</v>
      </c>
      <c r="CV18" s="279">
        <f t="shared" si="59"/>
        <v>0</v>
      </c>
      <c r="CW18" s="279">
        <f t="shared" si="60"/>
        <v>0</v>
      </c>
      <c r="CX18" s="279">
        <f t="shared" si="93"/>
        <v>0</v>
      </c>
      <c r="CY18" s="279">
        <f t="shared" si="94"/>
        <v>0</v>
      </c>
      <c r="CZ18" s="279">
        <f t="shared" si="95"/>
        <v>0</v>
      </c>
      <c r="DA18" s="279">
        <f t="shared" si="96"/>
        <v>0</v>
      </c>
    </row>
    <row r="19" spans="1:105" s="276" customFormat="1" ht="15" customHeight="1">
      <c r="A19" s="63" t="str">
        <f t="array" ref="A19">IF(C19&lt;&gt;0,SUM(($C$11:C19&lt;&gt;0)*1),"")</f>
        <v/>
      </c>
      <c r="B19" s="277"/>
      <c r="C19" s="277"/>
      <c r="D19" s="277"/>
      <c r="E19" s="371"/>
      <c r="F19" s="328"/>
      <c r="G19" s="330"/>
      <c r="H19" s="330"/>
      <c r="I19" s="63" t="str">
        <f t="shared" si="0"/>
        <v/>
      </c>
      <c r="J19" s="279">
        <f t="shared" si="61"/>
        <v>0</v>
      </c>
      <c r="K19" s="279">
        <f t="shared" si="62"/>
        <v>0</v>
      </c>
      <c r="L19" s="279">
        <f t="shared" si="1"/>
        <v>0</v>
      </c>
      <c r="M19" s="279">
        <f t="shared" si="2"/>
        <v>0</v>
      </c>
      <c r="N19" s="279">
        <f t="shared" si="3"/>
        <v>0</v>
      </c>
      <c r="O19" s="279">
        <f t="shared" si="4"/>
        <v>0</v>
      </c>
      <c r="P19" s="279">
        <f t="shared" si="5"/>
        <v>0</v>
      </c>
      <c r="Q19" s="279">
        <f t="shared" si="6"/>
        <v>0</v>
      </c>
      <c r="R19" s="279">
        <f t="shared" si="7"/>
        <v>0</v>
      </c>
      <c r="S19" s="279">
        <f t="shared" si="8"/>
        <v>0</v>
      </c>
      <c r="T19" s="279">
        <f t="shared" si="9"/>
        <v>0</v>
      </c>
      <c r="U19" s="279">
        <f t="shared" si="10"/>
        <v>0</v>
      </c>
      <c r="V19" s="279">
        <f t="shared" si="11"/>
        <v>0</v>
      </c>
      <c r="W19" s="279">
        <f t="shared" si="12"/>
        <v>0</v>
      </c>
      <c r="X19" s="279">
        <f t="shared" si="13"/>
        <v>0</v>
      </c>
      <c r="Y19" s="279">
        <f t="shared" si="14"/>
        <v>0</v>
      </c>
      <c r="Z19" s="279">
        <f t="shared" si="15"/>
        <v>0</v>
      </c>
      <c r="AA19" s="279">
        <f t="shared" si="16"/>
        <v>0</v>
      </c>
      <c r="AB19" s="279">
        <f t="shared" si="63"/>
        <v>0</v>
      </c>
      <c r="AC19" s="279">
        <f t="shared" si="64"/>
        <v>0</v>
      </c>
      <c r="AD19" s="279">
        <f t="shared" si="17"/>
        <v>0</v>
      </c>
      <c r="AE19" s="279">
        <f t="shared" si="18"/>
        <v>0</v>
      </c>
      <c r="AF19" s="279">
        <f t="shared" si="19"/>
        <v>0</v>
      </c>
      <c r="AG19" s="279">
        <f t="shared" si="20"/>
        <v>0</v>
      </c>
      <c r="AH19" s="279">
        <f t="shared" si="65"/>
        <v>0</v>
      </c>
      <c r="AI19" s="279">
        <f t="shared" si="66"/>
        <v>0</v>
      </c>
      <c r="AJ19" s="279">
        <f t="shared" si="67"/>
        <v>0</v>
      </c>
      <c r="AK19" s="279">
        <f t="shared" si="68"/>
        <v>0</v>
      </c>
      <c r="AL19" s="279">
        <f t="shared" si="69"/>
        <v>0</v>
      </c>
      <c r="AM19" s="279">
        <f t="shared" si="70"/>
        <v>0</v>
      </c>
      <c r="AN19" s="279">
        <f t="shared" si="71"/>
        <v>0</v>
      </c>
      <c r="AO19" s="279">
        <f t="shared" si="72"/>
        <v>0</v>
      </c>
      <c r="AP19" s="279">
        <f t="shared" si="21"/>
        <v>0</v>
      </c>
      <c r="AQ19" s="279">
        <f t="shared" si="22"/>
        <v>0</v>
      </c>
      <c r="AR19" s="279">
        <f t="shared" si="23"/>
        <v>0</v>
      </c>
      <c r="AS19" s="279">
        <f t="shared" si="24"/>
        <v>0</v>
      </c>
      <c r="AT19" s="279">
        <f t="shared" si="73"/>
        <v>0</v>
      </c>
      <c r="AU19" s="279">
        <f t="shared" si="74"/>
        <v>0</v>
      </c>
      <c r="AV19" s="279">
        <f t="shared" si="25"/>
        <v>0</v>
      </c>
      <c r="AW19" s="279">
        <f t="shared" si="26"/>
        <v>0</v>
      </c>
      <c r="AX19" s="279">
        <f t="shared" si="27"/>
        <v>0</v>
      </c>
      <c r="AY19" s="279">
        <f t="shared" si="28"/>
        <v>0</v>
      </c>
      <c r="AZ19" s="279">
        <f t="shared" si="29"/>
        <v>0</v>
      </c>
      <c r="BA19" s="279">
        <f t="shared" si="30"/>
        <v>0</v>
      </c>
      <c r="BB19" s="279">
        <f t="shared" si="31"/>
        <v>0</v>
      </c>
      <c r="BC19" s="279">
        <f t="shared" si="32"/>
        <v>0</v>
      </c>
      <c r="BD19" s="279">
        <f t="shared" si="33"/>
        <v>0</v>
      </c>
      <c r="BE19" s="279">
        <f t="shared" si="34"/>
        <v>0</v>
      </c>
      <c r="BF19" s="279">
        <f t="shared" si="35"/>
        <v>0</v>
      </c>
      <c r="BG19" s="279">
        <f t="shared" si="36"/>
        <v>0</v>
      </c>
      <c r="BH19" s="279">
        <f t="shared" si="75"/>
        <v>0</v>
      </c>
      <c r="BI19" s="279">
        <f t="shared" si="76"/>
        <v>0</v>
      </c>
      <c r="BJ19" s="279">
        <f t="shared" si="37"/>
        <v>0</v>
      </c>
      <c r="BK19" s="279">
        <f t="shared" si="38"/>
        <v>0</v>
      </c>
      <c r="BL19" s="279">
        <f t="shared" si="39"/>
        <v>0</v>
      </c>
      <c r="BM19" s="279">
        <f t="shared" si="40"/>
        <v>0</v>
      </c>
      <c r="BN19" s="279">
        <f t="shared" si="41"/>
        <v>0</v>
      </c>
      <c r="BO19" s="279">
        <f t="shared" si="42"/>
        <v>0</v>
      </c>
      <c r="BP19" s="279">
        <f t="shared" si="77"/>
        <v>0</v>
      </c>
      <c r="BQ19" s="279">
        <f t="shared" si="78"/>
        <v>0</v>
      </c>
      <c r="BR19" s="279">
        <f t="shared" si="43"/>
        <v>0</v>
      </c>
      <c r="BS19" s="279">
        <f t="shared" si="44"/>
        <v>0</v>
      </c>
      <c r="BT19" s="279">
        <f t="shared" si="79"/>
        <v>0</v>
      </c>
      <c r="BU19" s="279">
        <f t="shared" si="80"/>
        <v>0</v>
      </c>
      <c r="BV19" s="279">
        <f t="shared" si="81"/>
        <v>0</v>
      </c>
      <c r="BW19" s="279">
        <f t="shared" si="82"/>
        <v>0</v>
      </c>
      <c r="BX19" s="279">
        <f t="shared" si="45"/>
        <v>0</v>
      </c>
      <c r="BY19" s="279">
        <f t="shared" si="46"/>
        <v>0</v>
      </c>
      <c r="BZ19" s="279">
        <f t="shared" si="47"/>
        <v>0</v>
      </c>
      <c r="CA19" s="279">
        <f t="shared" si="48"/>
        <v>0</v>
      </c>
      <c r="CB19" s="279">
        <f t="shared" si="49"/>
        <v>0</v>
      </c>
      <c r="CC19" s="279">
        <f t="shared" si="50"/>
        <v>0</v>
      </c>
      <c r="CD19" s="279">
        <f t="shared" si="83"/>
        <v>0</v>
      </c>
      <c r="CE19" s="279">
        <f t="shared" si="84"/>
        <v>0</v>
      </c>
      <c r="CF19" s="279">
        <f t="shared" si="85"/>
        <v>0</v>
      </c>
      <c r="CG19" s="279">
        <f t="shared" si="86"/>
        <v>0</v>
      </c>
      <c r="CH19" s="279">
        <f t="shared" si="51"/>
        <v>0</v>
      </c>
      <c r="CI19" s="279">
        <f t="shared" si="52"/>
        <v>0</v>
      </c>
      <c r="CJ19" s="279">
        <f t="shared" si="87"/>
        <v>0</v>
      </c>
      <c r="CK19" s="279">
        <f t="shared" si="88"/>
        <v>0</v>
      </c>
      <c r="CL19" s="279">
        <f t="shared" si="53"/>
        <v>0</v>
      </c>
      <c r="CM19" s="279">
        <f t="shared" si="54"/>
        <v>0</v>
      </c>
      <c r="CN19" s="279">
        <f t="shared" si="55"/>
        <v>0</v>
      </c>
      <c r="CO19" s="279">
        <f t="shared" si="56"/>
        <v>0</v>
      </c>
      <c r="CP19" s="279">
        <f t="shared" si="89"/>
        <v>0</v>
      </c>
      <c r="CQ19" s="279">
        <f t="shared" si="90"/>
        <v>0</v>
      </c>
      <c r="CR19" s="279">
        <f t="shared" si="91"/>
        <v>0</v>
      </c>
      <c r="CS19" s="279">
        <f t="shared" si="92"/>
        <v>0</v>
      </c>
      <c r="CT19" s="279">
        <f t="shared" si="57"/>
        <v>0</v>
      </c>
      <c r="CU19" s="279">
        <f t="shared" si="58"/>
        <v>0</v>
      </c>
      <c r="CV19" s="279">
        <f t="shared" si="59"/>
        <v>0</v>
      </c>
      <c r="CW19" s="279">
        <f t="shared" si="60"/>
        <v>0</v>
      </c>
      <c r="CX19" s="279">
        <f t="shared" si="93"/>
        <v>0</v>
      </c>
      <c r="CY19" s="279">
        <f t="shared" si="94"/>
        <v>0</v>
      </c>
      <c r="CZ19" s="279">
        <f t="shared" si="95"/>
        <v>0</v>
      </c>
      <c r="DA19" s="279">
        <f t="shared" si="96"/>
        <v>0</v>
      </c>
    </row>
    <row r="20" spans="1:105" s="276" customFormat="1" ht="15" customHeight="1">
      <c r="A20" s="63" t="str">
        <f t="array" ref="A20">IF(C20&lt;&gt;0,SUM(($C$11:C20&lt;&gt;0)*1),"")</f>
        <v/>
      </c>
      <c r="B20" s="277"/>
      <c r="C20" s="277"/>
      <c r="D20" s="277"/>
      <c r="E20" s="371"/>
      <c r="F20" s="328"/>
      <c r="G20" s="330"/>
      <c r="H20" s="330"/>
      <c r="I20" s="63" t="str">
        <f t="shared" si="0"/>
        <v/>
      </c>
      <c r="J20" s="279">
        <f t="shared" si="61"/>
        <v>0</v>
      </c>
      <c r="K20" s="279">
        <f t="shared" si="62"/>
        <v>0</v>
      </c>
      <c r="L20" s="279">
        <f t="shared" si="1"/>
        <v>0</v>
      </c>
      <c r="M20" s="279">
        <f t="shared" si="2"/>
        <v>0</v>
      </c>
      <c r="N20" s="279">
        <f t="shared" si="3"/>
        <v>0</v>
      </c>
      <c r="O20" s="279">
        <f t="shared" si="4"/>
        <v>0</v>
      </c>
      <c r="P20" s="279">
        <f t="shared" si="5"/>
        <v>0</v>
      </c>
      <c r="Q20" s="279">
        <f t="shared" si="6"/>
        <v>0</v>
      </c>
      <c r="R20" s="279">
        <f t="shared" si="7"/>
        <v>0</v>
      </c>
      <c r="S20" s="279">
        <f t="shared" si="8"/>
        <v>0</v>
      </c>
      <c r="T20" s="279">
        <f t="shared" si="9"/>
        <v>0</v>
      </c>
      <c r="U20" s="279">
        <f t="shared" si="10"/>
        <v>0</v>
      </c>
      <c r="V20" s="279">
        <f t="shared" si="11"/>
        <v>0</v>
      </c>
      <c r="W20" s="279">
        <f t="shared" si="12"/>
        <v>0</v>
      </c>
      <c r="X20" s="279">
        <f t="shared" si="13"/>
        <v>0</v>
      </c>
      <c r="Y20" s="279">
        <f t="shared" si="14"/>
        <v>0</v>
      </c>
      <c r="Z20" s="279">
        <f t="shared" si="15"/>
        <v>0</v>
      </c>
      <c r="AA20" s="279">
        <f t="shared" si="16"/>
        <v>0</v>
      </c>
      <c r="AB20" s="279">
        <f t="shared" si="63"/>
        <v>0</v>
      </c>
      <c r="AC20" s="279">
        <f t="shared" si="64"/>
        <v>0</v>
      </c>
      <c r="AD20" s="279">
        <f t="shared" si="17"/>
        <v>0</v>
      </c>
      <c r="AE20" s="279">
        <f t="shared" si="18"/>
        <v>0</v>
      </c>
      <c r="AF20" s="279">
        <f t="shared" si="19"/>
        <v>0</v>
      </c>
      <c r="AG20" s="279">
        <f t="shared" si="20"/>
        <v>0</v>
      </c>
      <c r="AH20" s="279">
        <f t="shared" si="65"/>
        <v>0</v>
      </c>
      <c r="AI20" s="279">
        <f t="shared" si="66"/>
        <v>0</v>
      </c>
      <c r="AJ20" s="279">
        <f t="shared" si="67"/>
        <v>0</v>
      </c>
      <c r="AK20" s="279">
        <f t="shared" si="68"/>
        <v>0</v>
      </c>
      <c r="AL20" s="279">
        <f t="shared" si="69"/>
        <v>0</v>
      </c>
      <c r="AM20" s="279">
        <f t="shared" si="70"/>
        <v>0</v>
      </c>
      <c r="AN20" s="279">
        <f t="shared" si="71"/>
        <v>0</v>
      </c>
      <c r="AO20" s="279">
        <f t="shared" si="72"/>
        <v>0</v>
      </c>
      <c r="AP20" s="279">
        <f t="shared" si="21"/>
        <v>0</v>
      </c>
      <c r="AQ20" s="279">
        <f t="shared" si="22"/>
        <v>0</v>
      </c>
      <c r="AR20" s="279">
        <f t="shared" si="23"/>
        <v>0</v>
      </c>
      <c r="AS20" s="279">
        <f t="shared" si="24"/>
        <v>0</v>
      </c>
      <c r="AT20" s="279">
        <f t="shared" si="73"/>
        <v>0</v>
      </c>
      <c r="AU20" s="279">
        <f t="shared" si="74"/>
        <v>0</v>
      </c>
      <c r="AV20" s="279">
        <f t="shared" si="25"/>
        <v>0</v>
      </c>
      <c r="AW20" s="279">
        <f t="shared" si="26"/>
        <v>0</v>
      </c>
      <c r="AX20" s="279">
        <f t="shared" si="27"/>
        <v>0</v>
      </c>
      <c r="AY20" s="279">
        <f t="shared" si="28"/>
        <v>0</v>
      </c>
      <c r="AZ20" s="279">
        <f t="shared" si="29"/>
        <v>0</v>
      </c>
      <c r="BA20" s="279">
        <f t="shared" si="30"/>
        <v>0</v>
      </c>
      <c r="BB20" s="279">
        <f t="shared" si="31"/>
        <v>0</v>
      </c>
      <c r="BC20" s="279">
        <f t="shared" si="32"/>
        <v>0</v>
      </c>
      <c r="BD20" s="279">
        <f t="shared" si="33"/>
        <v>0</v>
      </c>
      <c r="BE20" s="279">
        <f t="shared" si="34"/>
        <v>0</v>
      </c>
      <c r="BF20" s="279">
        <f t="shared" si="35"/>
        <v>0</v>
      </c>
      <c r="BG20" s="279">
        <f t="shared" si="36"/>
        <v>0</v>
      </c>
      <c r="BH20" s="279">
        <f t="shared" si="75"/>
        <v>0</v>
      </c>
      <c r="BI20" s="279">
        <f t="shared" si="76"/>
        <v>0</v>
      </c>
      <c r="BJ20" s="279">
        <f t="shared" si="37"/>
        <v>0</v>
      </c>
      <c r="BK20" s="279">
        <f t="shared" si="38"/>
        <v>0</v>
      </c>
      <c r="BL20" s="279">
        <f t="shared" si="39"/>
        <v>0</v>
      </c>
      <c r="BM20" s="279">
        <f t="shared" si="40"/>
        <v>0</v>
      </c>
      <c r="BN20" s="279">
        <f t="shared" si="41"/>
        <v>0</v>
      </c>
      <c r="BO20" s="279">
        <f t="shared" si="42"/>
        <v>0</v>
      </c>
      <c r="BP20" s="279">
        <f t="shared" si="77"/>
        <v>0</v>
      </c>
      <c r="BQ20" s="279">
        <f t="shared" si="78"/>
        <v>0</v>
      </c>
      <c r="BR20" s="279">
        <f t="shared" si="43"/>
        <v>0</v>
      </c>
      <c r="BS20" s="279">
        <f t="shared" si="44"/>
        <v>0</v>
      </c>
      <c r="BT20" s="279">
        <f t="shared" si="79"/>
        <v>0</v>
      </c>
      <c r="BU20" s="279">
        <f t="shared" si="80"/>
        <v>0</v>
      </c>
      <c r="BV20" s="279">
        <f t="shared" si="81"/>
        <v>0</v>
      </c>
      <c r="BW20" s="279">
        <f t="shared" si="82"/>
        <v>0</v>
      </c>
      <c r="BX20" s="279">
        <f t="shared" si="45"/>
        <v>0</v>
      </c>
      <c r="BY20" s="279">
        <f t="shared" si="46"/>
        <v>0</v>
      </c>
      <c r="BZ20" s="279">
        <f t="shared" si="47"/>
        <v>0</v>
      </c>
      <c r="CA20" s="279">
        <f t="shared" si="48"/>
        <v>0</v>
      </c>
      <c r="CB20" s="279">
        <f t="shared" si="49"/>
        <v>0</v>
      </c>
      <c r="CC20" s="279">
        <f t="shared" si="50"/>
        <v>0</v>
      </c>
      <c r="CD20" s="279">
        <f t="shared" si="83"/>
        <v>0</v>
      </c>
      <c r="CE20" s="279">
        <f t="shared" si="84"/>
        <v>0</v>
      </c>
      <c r="CF20" s="279">
        <f t="shared" si="85"/>
        <v>0</v>
      </c>
      <c r="CG20" s="279">
        <f t="shared" si="86"/>
        <v>0</v>
      </c>
      <c r="CH20" s="279">
        <f t="shared" si="51"/>
        <v>0</v>
      </c>
      <c r="CI20" s="279">
        <f t="shared" si="52"/>
        <v>0</v>
      </c>
      <c r="CJ20" s="279">
        <f t="shared" si="87"/>
        <v>0</v>
      </c>
      <c r="CK20" s="279">
        <f t="shared" si="88"/>
        <v>0</v>
      </c>
      <c r="CL20" s="279">
        <f t="shared" si="53"/>
        <v>0</v>
      </c>
      <c r="CM20" s="279">
        <f t="shared" si="54"/>
        <v>0</v>
      </c>
      <c r="CN20" s="279">
        <f t="shared" si="55"/>
        <v>0</v>
      </c>
      <c r="CO20" s="279">
        <f t="shared" si="56"/>
        <v>0</v>
      </c>
      <c r="CP20" s="279">
        <f t="shared" si="89"/>
        <v>0</v>
      </c>
      <c r="CQ20" s="279">
        <f t="shared" si="90"/>
        <v>0</v>
      </c>
      <c r="CR20" s="279">
        <f t="shared" si="91"/>
        <v>0</v>
      </c>
      <c r="CS20" s="279">
        <f t="shared" si="92"/>
        <v>0</v>
      </c>
      <c r="CT20" s="279">
        <f t="shared" si="57"/>
        <v>0</v>
      </c>
      <c r="CU20" s="279">
        <f t="shared" si="58"/>
        <v>0</v>
      </c>
      <c r="CV20" s="279">
        <f t="shared" si="59"/>
        <v>0</v>
      </c>
      <c r="CW20" s="279">
        <f t="shared" si="60"/>
        <v>0</v>
      </c>
      <c r="CX20" s="279">
        <f t="shared" si="93"/>
        <v>0</v>
      </c>
      <c r="CY20" s="279">
        <f t="shared" si="94"/>
        <v>0</v>
      </c>
      <c r="CZ20" s="279">
        <f t="shared" si="95"/>
        <v>0</v>
      </c>
      <c r="DA20" s="279">
        <f t="shared" si="96"/>
        <v>0</v>
      </c>
    </row>
    <row r="21" spans="1:105" s="276" customFormat="1" ht="15" customHeight="1">
      <c r="A21" s="63" t="str">
        <f t="array" ref="A21">IF(C21&lt;&gt;0,SUM(($C$11:C21&lt;&gt;0)*1),"")</f>
        <v/>
      </c>
      <c r="B21" s="277"/>
      <c r="C21" s="277"/>
      <c r="D21" s="277"/>
      <c r="E21" s="371"/>
      <c r="F21" s="328"/>
      <c r="G21" s="330"/>
      <c r="H21" s="330"/>
      <c r="I21" s="63" t="str">
        <f t="shared" si="0"/>
        <v/>
      </c>
      <c r="J21" s="279">
        <f t="shared" si="61"/>
        <v>0</v>
      </c>
      <c r="K21" s="279">
        <f t="shared" si="62"/>
        <v>0</v>
      </c>
      <c r="L21" s="279">
        <f t="shared" si="1"/>
        <v>0</v>
      </c>
      <c r="M21" s="279">
        <f t="shared" si="2"/>
        <v>0</v>
      </c>
      <c r="N21" s="279">
        <f t="shared" si="3"/>
        <v>0</v>
      </c>
      <c r="O21" s="279">
        <f t="shared" si="4"/>
        <v>0</v>
      </c>
      <c r="P21" s="279">
        <f t="shared" si="5"/>
        <v>0</v>
      </c>
      <c r="Q21" s="279">
        <f t="shared" si="6"/>
        <v>0</v>
      </c>
      <c r="R21" s="279">
        <f t="shared" si="7"/>
        <v>0</v>
      </c>
      <c r="S21" s="279">
        <f t="shared" si="8"/>
        <v>0</v>
      </c>
      <c r="T21" s="279">
        <f t="shared" si="9"/>
        <v>0</v>
      </c>
      <c r="U21" s="279">
        <f t="shared" si="10"/>
        <v>0</v>
      </c>
      <c r="V21" s="279">
        <f t="shared" si="11"/>
        <v>0</v>
      </c>
      <c r="W21" s="279">
        <f t="shared" si="12"/>
        <v>0</v>
      </c>
      <c r="X21" s="279">
        <f t="shared" si="13"/>
        <v>0</v>
      </c>
      <c r="Y21" s="279">
        <f t="shared" si="14"/>
        <v>0</v>
      </c>
      <c r="Z21" s="279">
        <f t="shared" si="15"/>
        <v>0</v>
      </c>
      <c r="AA21" s="279">
        <f t="shared" si="16"/>
        <v>0</v>
      </c>
      <c r="AB21" s="279">
        <f t="shared" si="63"/>
        <v>0</v>
      </c>
      <c r="AC21" s="279">
        <f t="shared" si="64"/>
        <v>0</v>
      </c>
      <c r="AD21" s="279">
        <f t="shared" si="17"/>
        <v>0</v>
      </c>
      <c r="AE21" s="279">
        <f t="shared" si="18"/>
        <v>0</v>
      </c>
      <c r="AF21" s="279">
        <f t="shared" si="19"/>
        <v>0</v>
      </c>
      <c r="AG21" s="279">
        <f t="shared" si="20"/>
        <v>0</v>
      </c>
      <c r="AH21" s="279">
        <f t="shared" si="65"/>
        <v>0</v>
      </c>
      <c r="AI21" s="279">
        <f t="shared" si="66"/>
        <v>0</v>
      </c>
      <c r="AJ21" s="279">
        <f t="shared" si="67"/>
        <v>0</v>
      </c>
      <c r="AK21" s="279">
        <f t="shared" si="68"/>
        <v>0</v>
      </c>
      <c r="AL21" s="279">
        <f t="shared" si="69"/>
        <v>0</v>
      </c>
      <c r="AM21" s="279">
        <f t="shared" si="70"/>
        <v>0</v>
      </c>
      <c r="AN21" s="279">
        <f t="shared" si="71"/>
        <v>0</v>
      </c>
      <c r="AO21" s="279">
        <f t="shared" si="72"/>
        <v>0</v>
      </c>
      <c r="AP21" s="279">
        <f t="shared" si="21"/>
        <v>0</v>
      </c>
      <c r="AQ21" s="279">
        <f t="shared" si="22"/>
        <v>0</v>
      </c>
      <c r="AR21" s="279">
        <f t="shared" si="23"/>
        <v>0</v>
      </c>
      <c r="AS21" s="279">
        <f t="shared" si="24"/>
        <v>0</v>
      </c>
      <c r="AT21" s="279">
        <f t="shared" si="73"/>
        <v>0</v>
      </c>
      <c r="AU21" s="279">
        <f t="shared" si="74"/>
        <v>0</v>
      </c>
      <c r="AV21" s="279">
        <f t="shared" si="25"/>
        <v>0</v>
      </c>
      <c r="AW21" s="279">
        <f t="shared" si="26"/>
        <v>0</v>
      </c>
      <c r="AX21" s="279">
        <f t="shared" si="27"/>
        <v>0</v>
      </c>
      <c r="AY21" s="279">
        <f t="shared" si="28"/>
        <v>0</v>
      </c>
      <c r="AZ21" s="279">
        <f t="shared" si="29"/>
        <v>0</v>
      </c>
      <c r="BA21" s="279">
        <f t="shared" si="30"/>
        <v>0</v>
      </c>
      <c r="BB21" s="279">
        <f t="shared" si="31"/>
        <v>0</v>
      </c>
      <c r="BC21" s="279">
        <f t="shared" si="32"/>
        <v>0</v>
      </c>
      <c r="BD21" s="279">
        <f t="shared" si="33"/>
        <v>0</v>
      </c>
      <c r="BE21" s="279">
        <f t="shared" si="34"/>
        <v>0</v>
      </c>
      <c r="BF21" s="279">
        <f t="shared" si="35"/>
        <v>0</v>
      </c>
      <c r="BG21" s="279">
        <f t="shared" si="36"/>
        <v>0</v>
      </c>
      <c r="BH21" s="279">
        <f t="shared" si="75"/>
        <v>0</v>
      </c>
      <c r="BI21" s="279">
        <f t="shared" si="76"/>
        <v>0</v>
      </c>
      <c r="BJ21" s="279">
        <f t="shared" si="37"/>
        <v>0</v>
      </c>
      <c r="BK21" s="279">
        <f t="shared" si="38"/>
        <v>0</v>
      </c>
      <c r="BL21" s="279">
        <f t="shared" si="39"/>
        <v>0</v>
      </c>
      <c r="BM21" s="279">
        <f t="shared" si="40"/>
        <v>0</v>
      </c>
      <c r="BN21" s="279">
        <f t="shared" si="41"/>
        <v>0</v>
      </c>
      <c r="BO21" s="279">
        <f t="shared" si="42"/>
        <v>0</v>
      </c>
      <c r="BP21" s="279">
        <f t="shared" si="77"/>
        <v>0</v>
      </c>
      <c r="BQ21" s="279">
        <f t="shared" si="78"/>
        <v>0</v>
      </c>
      <c r="BR21" s="279">
        <f t="shared" si="43"/>
        <v>0</v>
      </c>
      <c r="BS21" s="279">
        <f t="shared" si="44"/>
        <v>0</v>
      </c>
      <c r="BT21" s="279">
        <f t="shared" si="79"/>
        <v>0</v>
      </c>
      <c r="BU21" s="279">
        <f t="shared" si="80"/>
        <v>0</v>
      </c>
      <c r="BV21" s="279">
        <f t="shared" si="81"/>
        <v>0</v>
      </c>
      <c r="BW21" s="279">
        <f t="shared" si="82"/>
        <v>0</v>
      </c>
      <c r="BX21" s="279">
        <f t="shared" si="45"/>
        <v>0</v>
      </c>
      <c r="BY21" s="279">
        <f t="shared" si="46"/>
        <v>0</v>
      </c>
      <c r="BZ21" s="279">
        <f t="shared" si="47"/>
        <v>0</v>
      </c>
      <c r="CA21" s="279">
        <f t="shared" si="48"/>
        <v>0</v>
      </c>
      <c r="CB21" s="279">
        <f t="shared" si="49"/>
        <v>0</v>
      </c>
      <c r="CC21" s="279">
        <f t="shared" si="50"/>
        <v>0</v>
      </c>
      <c r="CD21" s="279">
        <f t="shared" si="83"/>
        <v>0</v>
      </c>
      <c r="CE21" s="279">
        <f t="shared" si="84"/>
        <v>0</v>
      </c>
      <c r="CF21" s="279">
        <f t="shared" si="85"/>
        <v>0</v>
      </c>
      <c r="CG21" s="279">
        <f t="shared" si="86"/>
        <v>0</v>
      </c>
      <c r="CH21" s="279">
        <f t="shared" si="51"/>
        <v>0</v>
      </c>
      <c r="CI21" s="279">
        <f t="shared" si="52"/>
        <v>0</v>
      </c>
      <c r="CJ21" s="279">
        <f t="shared" si="87"/>
        <v>0</v>
      </c>
      <c r="CK21" s="279">
        <f t="shared" si="88"/>
        <v>0</v>
      </c>
      <c r="CL21" s="279">
        <f t="shared" si="53"/>
        <v>0</v>
      </c>
      <c r="CM21" s="279">
        <f t="shared" si="54"/>
        <v>0</v>
      </c>
      <c r="CN21" s="279">
        <f t="shared" si="55"/>
        <v>0</v>
      </c>
      <c r="CO21" s="279">
        <f t="shared" si="56"/>
        <v>0</v>
      </c>
      <c r="CP21" s="279">
        <f t="shared" si="89"/>
        <v>0</v>
      </c>
      <c r="CQ21" s="279">
        <f t="shared" si="90"/>
        <v>0</v>
      </c>
      <c r="CR21" s="279">
        <f t="shared" si="91"/>
        <v>0</v>
      </c>
      <c r="CS21" s="279">
        <f t="shared" si="92"/>
        <v>0</v>
      </c>
      <c r="CT21" s="279">
        <f t="shared" si="57"/>
        <v>0</v>
      </c>
      <c r="CU21" s="279">
        <f t="shared" si="58"/>
        <v>0</v>
      </c>
      <c r="CV21" s="279">
        <f t="shared" si="59"/>
        <v>0</v>
      </c>
      <c r="CW21" s="279">
        <f t="shared" si="60"/>
        <v>0</v>
      </c>
      <c r="CX21" s="279">
        <f t="shared" si="93"/>
        <v>0</v>
      </c>
      <c r="CY21" s="279">
        <f t="shared" si="94"/>
        <v>0</v>
      </c>
      <c r="CZ21" s="279">
        <f t="shared" si="95"/>
        <v>0</v>
      </c>
      <c r="DA21" s="279">
        <f t="shared" si="96"/>
        <v>0</v>
      </c>
    </row>
    <row r="22" spans="1:105" s="276" customFormat="1" ht="15" customHeight="1">
      <c r="A22" s="63" t="str">
        <f t="array" ref="A22">IF(C22&lt;&gt;0,SUM(($C$11:C22&lt;&gt;0)*1),"")</f>
        <v/>
      </c>
      <c r="B22" s="277"/>
      <c r="C22" s="277"/>
      <c r="D22" s="277"/>
      <c r="E22" s="371"/>
      <c r="F22" s="328"/>
      <c r="G22" s="330"/>
      <c r="H22" s="330"/>
      <c r="I22" s="63" t="str">
        <f t="shared" ref="I22:I50" si="97">A22</f>
        <v/>
      </c>
      <c r="J22" s="279">
        <f t="shared" si="61"/>
        <v>0</v>
      </c>
      <c r="K22" s="279">
        <f t="shared" si="62"/>
        <v>0</v>
      </c>
      <c r="L22" s="279">
        <f t="shared" si="1"/>
        <v>0</v>
      </c>
      <c r="M22" s="279">
        <f t="shared" si="2"/>
        <v>0</v>
      </c>
      <c r="N22" s="279">
        <f t="shared" si="3"/>
        <v>0</v>
      </c>
      <c r="O22" s="279">
        <f t="shared" si="4"/>
        <v>0</v>
      </c>
      <c r="P22" s="279">
        <f t="shared" si="5"/>
        <v>0</v>
      </c>
      <c r="Q22" s="279">
        <f t="shared" si="6"/>
        <v>0</v>
      </c>
      <c r="R22" s="279">
        <f t="shared" si="7"/>
        <v>0</v>
      </c>
      <c r="S22" s="279">
        <f t="shared" si="8"/>
        <v>0</v>
      </c>
      <c r="T22" s="279">
        <f t="shared" si="9"/>
        <v>0</v>
      </c>
      <c r="U22" s="279">
        <f t="shared" si="10"/>
        <v>0</v>
      </c>
      <c r="V22" s="279">
        <f t="shared" si="11"/>
        <v>0</v>
      </c>
      <c r="W22" s="279">
        <f t="shared" si="12"/>
        <v>0</v>
      </c>
      <c r="X22" s="279">
        <f t="shared" si="13"/>
        <v>0</v>
      </c>
      <c r="Y22" s="279">
        <f t="shared" si="14"/>
        <v>0</v>
      </c>
      <c r="Z22" s="279">
        <f t="shared" si="15"/>
        <v>0</v>
      </c>
      <c r="AA22" s="279">
        <f t="shared" si="16"/>
        <v>0</v>
      </c>
      <c r="AB22" s="279">
        <f t="shared" si="63"/>
        <v>0</v>
      </c>
      <c r="AC22" s="279">
        <f t="shared" si="64"/>
        <v>0</v>
      </c>
      <c r="AD22" s="279">
        <f t="shared" si="17"/>
        <v>0</v>
      </c>
      <c r="AE22" s="279">
        <f t="shared" si="18"/>
        <v>0</v>
      </c>
      <c r="AF22" s="279">
        <f t="shared" si="19"/>
        <v>0</v>
      </c>
      <c r="AG22" s="279">
        <f t="shared" si="20"/>
        <v>0</v>
      </c>
      <c r="AH22" s="279">
        <f t="shared" si="65"/>
        <v>0</v>
      </c>
      <c r="AI22" s="279">
        <f t="shared" si="66"/>
        <v>0</v>
      </c>
      <c r="AJ22" s="279">
        <f t="shared" si="67"/>
        <v>0</v>
      </c>
      <c r="AK22" s="279">
        <f t="shared" si="68"/>
        <v>0</v>
      </c>
      <c r="AL22" s="279">
        <f t="shared" si="69"/>
        <v>0</v>
      </c>
      <c r="AM22" s="279">
        <f t="shared" si="70"/>
        <v>0</v>
      </c>
      <c r="AN22" s="279">
        <f t="shared" si="71"/>
        <v>0</v>
      </c>
      <c r="AO22" s="279">
        <f t="shared" si="72"/>
        <v>0</v>
      </c>
      <c r="AP22" s="279">
        <f t="shared" si="21"/>
        <v>0</v>
      </c>
      <c r="AQ22" s="279">
        <f t="shared" si="22"/>
        <v>0</v>
      </c>
      <c r="AR22" s="279">
        <f t="shared" si="23"/>
        <v>0</v>
      </c>
      <c r="AS22" s="279">
        <f t="shared" si="24"/>
        <v>0</v>
      </c>
      <c r="AT22" s="279">
        <f t="shared" si="73"/>
        <v>0</v>
      </c>
      <c r="AU22" s="279">
        <f t="shared" si="74"/>
        <v>0</v>
      </c>
      <c r="AV22" s="279">
        <f t="shared" si="25"/>
        <v>0</v>
      </c>
      <c r="AW22" s="279">
        <f t="shared" si="26"/>
        <v>0</v>
      </c>
      <c r="AX22" s="279">
        <f t="shared" si="27"/>
        <v>0</v>
      </c>
      <c r="AY22" s="279">
        <f t="shared" si="28"/>
        <v>0</v>
      </c>
      <c r="AZ22" s="279">
        <f t="shared" si="29"/>
        <v>0</v>
      </c>
      <c r="BA22" s="279">
        <f t="shared" si="30"/>
        <v>0</v>
      </c>
      <c r="BB22" s="279">
        <f t="shared" si="31"/>
        <v>0</v>
      </c>
      <c r="BC22" s="279">
        <f t="shared" si="32"/>
        <v>0</v>
      </c>
      <c r="BD22" s="279">
        <f t="shared" si="33"/>
        <v>0</v>
      </c>
      <c r="BE22" s="279">
        <f t="shared" si="34"/>
        <v>0</v>
      </c>
      <c r="BF22" s="279">
        <f t="shared" si="35"/>
        <v>0</v>
      </c>
      <c r="BG22" s="279">
        <f t="shared" si="36"/>
        <v>0</v>
      </c>
      <c r="BH22" s="279">
        <f t="shared" si="75"/>
        <v>0</v>
      </c>
      <c r="BI22" s="279">
        <f t="shared" si="76"/>
        <v>0</v>
      </c>
      <c r="BJ22" s="279">
        <f t="shared" si="37"/>
        <v>0</v>
      </c>
      <c r="BK22" s="279">
        <f t="shared" si="38"/>
        <v>0</v>
      </c>
      <c r="BL22" s="279">
        <f t="shared" si="39"/>
        <v>0</v>
      </c>
      <c r="BM22" s="279">
        <f t="shared" si="40"/>
        <v>0</v>
      </c>
      <c r="BN22" s="279">
        <f t="shared" si="41"/>
        <v>0</v>
      </c>
      <c r="BO22" s="279">
        <f t="shared" si="42"/>
        <v>0</v>
      </c>
      <c r="BP22" s="279">
        <f t="shared" si="77"/>
        <v>0</v>
      </c>
      <c r="BQ22" s="279">
        <f t="shared" si="78"/>
        <v>0</v>
      </c>
      <c r="BR22" s="279">
        <f t="shared" si="43"/>
        <v>0</v>
      </c>
      <c r="BS22" s="279">
        <f t="shared" si="44"/>
        <v>0</v>
      </c>
      <c r="BT22" s="279">
        <f t="shared" si="79"/>
        <v>0</v>
      </c>
      <c r="BU22" s="279">
        <f t="shared" si="80"/>
        <v>0</v>
      </c>
      <c r="BV22" s="279">
        <f t="shared" si="81"/>
        <v>0</v>
      </c>
      <c r="BW22" s="279">
        <f t="shared" si="82"/>
        <v>0</v>
      </c>
      <c r="BX22" s="279">
        <f t="shared" si="45"/>
        <v>0</v>
      </c>
      <c r="BY22" s="279">
        <f t="shared" si="46"/>
        <v>0</v>
      </c>
      <c r="BZ22" s="279">
        <f t="shared" si="47"/>
        <v>0</v>
      </c>
      <c r="CA22" s="279">
        <f t="shared" si="48"/>
        <v>0</v>
      </c>
      <c r="CB22" s="279">
        <f t="shared" si="49"/>
        <v>0</v>
      </c>
      <c r="CC22" s="279">
        <f t="shared" si="50"/>
        <v>0</v>
      </c>
      <c r="CD22" s="279">
        <f t="shared" si="83"/>
        <v>0</v>
      </c>
      <c r="CE22" s="279">
        <f t="shared" si="84"/>
        <v>0</v>
      </c>
      <c r="CF22" s="279">
        <f t="shared" si="85"/>
        <v>0</v>
      </c>
      <c r="CG22" s="279">
        <f t="shared" si="86"/>
        <v>0</v>
      </c>
      <c r="CH22" s="279">
        <f t="shared" si="51"/>
        <v>0</v>
      </c>
      <c r="CI22" s="279">
        <f t="shared" si="52"/>
        <v>0</v>
      </c>
      <c r="CJ22" s="279">
        <f t="shared" si="87"/>
        <v>0</v>
      </c>
      <c r="CK22" s="279">
        <f t="shared" si="88"/>
        <v>0</v>
      </c>
      <c r="CL22" s="279">
        <f t="shared" si="53"/>
        <v>0</v>
      </c>
      <c r="CM22" s="279">
        <f t="shared" si="54"/>
        <v>0</v>
      </c>
      <c r="CN22" s="279">
        <f t="shared" si="55"/>
        <v>0</v>
      </c>
      <c r="CO22" s="279">
        <f t="shared" si="56"/>
        <v>0</v>
      </c>
      <c r="CP22" s="279">
        <f t="shared" si="89"/>
        <v>0</v>
      </c>
      <c r="CQ22" s="279">
        <f t="shared" si="90"/>
        <v>0</v>
      </c>
      <c r="CR22" s="279">
        <f t="shared" si="91"/>
        <v>0</v>
      </c>
      <c r="CS22" s="279">
        <f t="shared" si="92"/>
        <v>0</v>
      </c>
      <c r="CT22" s="279">
        <f t="shared" si="57"/>
        <v>0</v>
      </c>
      <c r="CU22" s="279">
        <f t="shared" si="58"/>
        <v>0</v>
      </c>
      <c r="CV22" s="279">
        <f t="shared" si="59"/>
        <v>0</v>
      </c>
      <c r="CW22" s="279">
        <f t="shared" si="60"/>
        <v>0</v>
      </c>
      <c r="CX22" s="279">
        <f t="shared" si="93"/>
        <v>0</v>
      </c>
      <c r="CY22" s="279">
        <f t="shared" si="94"/>
        <v>0</v>
      </c>
      <c r="CZ22" s="279">
        <f t="shared" si="95"/>
        <v>0</v>
      </c>
      <c r="DA22" s="279">
        <f t="shared" si="96"/>
        <v>0</v>
      </c>
    </row>
    <row r="23" spans="1:105" s="276" customFormat="1" ht="15" customHeight="1">
      <c r="A23" s="63" t="str">
        <f t="array" ref="A23">IF(C23&lt;&gt;0,SUM(($C$11:C23&lt;&gt;0)*1),"")</f>
        <v/>
      </c>
      <c r="B23" s="277"/>
      <c r="C23" s="277"/>
      <c r="D23" s="277"/>
      <c r="E23" s="371"/>
      <c r="F23" s="328"/>
      <c r="G23" s="330"/>
      <c r="H23" s="330"/>
      <c r="I23" s="63" t="str">
        <f t="shared" si="97"/>
        <v/>
      </c>
      <c r="J23" s="279">
        <f t="shared" si="61"/>
        <v>0</v>
      </c>
      <c r="K23" s="279">
        <f t="shared" si="62"/>
        <v>0</v>
      </c>
      <c r="L23" s="279">
        <f t="shared" si="1"/>
        <v>0</v>
      </c>
      <c r="M23" s="279">
        <f t="shared" si="2"/>
        <v>0</v>
      </c>
      <c r="N23" s="279">
        <f t="shared" si="3"/>
        <v>0</v>
      </c>
      <c r="O23" s="279">
        <f t="shared" si="4"/>
        <v>0</v>
      </c>
      <c r="P23" s="279">
        <f t="shared" si="5"/>
        <v>0</v>
      </c>
      <c r="Q23" s="279">
        <f t="shared" si="6"/>
        <v>0</v>
      </c>
      <c r="R23" s="279">
        <f t="shared" si="7"/>
        <v>0</v>
      </c>
      <c r="S23" s="279">
        <f t="shared" si="8"/>
        <v>0</v>
      </c>
      <c r="T23" s="279">
        <f t="shared" si="9"/>
        <v>0</v>
      </c>
      <c r="U23" s="279">
        <f t="shared" si="10"/>
        <v>0</v>
      </c>
      <c r="V23" s="279">
        <f t="shared" si="11"/>
        <v>0</v>
      </c>
      <c r="W23" s="279">
        <f t="shared" si="12"/>
        <v>0</v>
      </c>
      <c r="X23" s="279">
        <f t="shared" si="13"/>
        <v>0</v>
      </c>
      <c r="Y23" s="279">
        <f t="shared" si="14"/>
        <v>0</v>
      </c>
      <c r="Z23" s="279">
        <f t="shared" si="15"/>
        <v>0</v>
      </c>
      <c r="AA23" s="279">
        <f t="shared" si="16"/>
        <v>0</v>
      </c>
      <c r="AB23" s="279">
        <f t="shared" si="63"/>
        <v>0</v>
      </c>
      <c r="AC23" s="279">
        <f t="shared" si="64"/>
        <v>0</v>
      </c>
      <c r="AD23" s="279">
        <f t="shared" si="17"/>
        <v>0</v>
      </c>
      <c r="AE23" s="279">
        <f t="shared" si="18"/>
        <v>0</v>
      </c>
      <c r="AF23" s="279">
        <f t="shared" si="19"/>
        <v>0</v>
      </c>
      <c r="AG23" s="279">
        <f t="shared" si="20"/>
        <v>0</v>
      </c>
      <c r="AH23" s="279">
        <f t="shared" si="65"/>
        <v>0</v>
      </c>
      <c r="AI23" s="279">
        <f t="shared" si="66"/>
        <v>0</v>
      </c>
      <c r="AJ23" s="279">
        <f t="shared" si="67"/>
        <v>0</v>
      </c>
      <c r="AK23" s="279">
        <f t="shared" si="68"/>
        <v>0</v>
      </c>
      <c r="AL23" s="279">
        <f t="shared" si="69"/>
        <v>0</v>
      </c>
      <c r="AM23" s="279">
        <f t="shared" si="70"/>
        <v>0</v>
      </c>
      <c r="AN23" s="279">
        <f t="shared" si="71"/>
        <v>0</v>
      </c>
      <c r="AO23" s="279">
        <f t="shared" si="72"/>
        <v>0</v>
      </c>
      <c r="AP23" s="279">
        <f t="shared" si="21"/>
        <v>0</v>
      </c>
      <c r="AQ23" s="279">
        <f t="shared" si="22"/>
        <v>0</v>
      </c>
      <c r="AR23" s="279">
        <f t="shared" si="23"/>
        <v>0</v>
      </c>
      <c r="AS23" s="279">
        <f t="shared" si="24"/>
        <v>0</v>
      </c>
      <c r="AT23" s="279">
        <f t="shared" si="73"/>
        <v>0</v>
      </c>
      <c r="AU23" s="279">
        <f t="shared" si="74"/>
        <v>0</v>
      </c>
      <c r="AV23" s="279">
        <f t="shared" si="25"/>
        <v>0</v>
      </c>
      <c r="AW23" s="279">
        <f t="shared" si="26"/>
        <v>0</v>
      </c>
      <c r="AX23" s="279">
        <f t="shared" si="27"/>
        <v>0</v>
      </c>
      <c r="AY23" s="279">
        <f t="shared" si="28"/>
        <v>0</v>
      </c>
      <c r="AZ23" s="279">
        <f t="shared" si="29"/>
        <v>0</v>
      </c>
      <c r="BA23" s="279">
        <f t="shared" si="30"/>
        <v>0</v>
      </c>
      <c r="BB23" s="279">
        <f t="shared" si="31"/>
        <v>0</v>
      </c>
      <c r="BC23" s="279">
        <f t="shared" si="32"/>
        <v>0</v>
      </c>
      <c r="BD23" s="279">
        <f t="shared" si="33"/>
        <v>0</v>
      </c>
      <c r="BE23" s="279">
        <f t="shared" si="34"/>
        <v>0</v>
      </c>
      <c r="BF23" s="279">
        <f t="shared" si="35"/>
        <v>0</v>
      </c>
      <c r="BG23" s="279">
        <f t="shared" si="36"/>
        <v>0</v>
      </c>
      <c r="BH23" s="279">
        <f t="shared" si="75"/>
        <v>0</v>
      </c>
      <c r="BI23" s="279">
        <f t="shared" si="76"/>
        <v>0</v>
      </c>
      <c r="BJ23" s="279">
        <f t="shared" si="37"/>
        <v>0</v>
      </c>
      <c r="BK23" s="279">
        <f t="shared" si="38"/>
        <v>0</v>
      </c>
      <c r="BL23" s="279">
        <f t="shared" si="39"/>
        <v>0</v>
      </c>
      <c r="BM23" s="279">
        <f t="shared" si="40"/>
        <v>0</v>
      </c>
      <c r="BN23" s="279">
        <f t="shared" si="41"/>
        <v>0</v>
      </c>
      <c r="BO23" s="279">
        <f t="shared" si="42"/>
        <v>0</v>
      </c>
      <c r="BP23" s="279">
        <f t="shared" si="77"/>
        <v>0</v>
      </c>
      <c r="BQ23" s="279">
        <f t="shared" si="78"/>
        <v>0</v>
      </c>
      <c r="BR23" s="279">
        <f t="shared" si="43"/>
        <v>0</v>
      </c>
      <c r="BS23" s="279">
        <f t="shared" si="44"/>
        <v>0</v>
      </c>
      <c r="BT23" s="279">
        <f t="shared" si="79"/>
        <v>0</v>
      </c>
      <c r="BU23" s="279">
        <f t="shared" si="80"/>
        <v>0</v>
      </c>
      <c r="BV23" s="279">
        <f t="shared" si="81"/>
        <v>0</v>
      </c>
      <c r="BW23" s="279">
        <f t="shared" si="82"/>
        <v>0</v>
      </c>
      <c r="BX23" s="279">
        <f t="shared" si="45"/>
        <v>0</v>
      </c>
      <c r="BY23" s="279">
        <f t="shared" si="46"/>
        <v>0</v>
      </c>
      <c r="BZ23" s="279">
        <f t="shared" si="47"/>
        <v>0</v>
      </c>
      <c r="CA23" s="279">
        <f t="shared" si="48"/>
        <v>0</v>
      </c>
      <c r="CB23" s="279">
        <f t="shared" si="49"/>
        <v>0</v>
      </c>
      <c r="CC23" s="279">
        <f t="shared" si="50"/>
        <v>0</v>
      </c>
      <c r="CD23" s="279">
        <f t="shared" si="83"/>
        <v>0</v>
      </c>
      <c r="CE23" s="279">
        <f t="shared" si="84"/>
        <v>0</v>
      </c>
      <c r="CF23" s="279">
        <f t="shared" si="85"/>
        <v>0</v>
      </c>
      <c r="CG23" s="279">
        <f t="shared" si="86"/>
        <v>0</v>
      </c>
      <c r="CH23" s="279">
        <f t="shared" si="51"/>
        <v>0</v>
      </c>
      <c r="CI23" s="279">
        <f t="shared" si="52"/>
        <v>0</v>
      </c>
      <c r="CJ23" s="279">
        <f t="shared" si="87"/>
        <v>0</v>
      </c>
      <c r="CK23" s="279">
        <f t="shared" si="88"/>
        <v>0</v>
      </c>
      <c r="CL23" s="279">
        <f t="shared" si="53"/>
        <v>0</v>
      </c>
      <c r="CM23" s="279">
        <f t="shared" si="54"/>
        <v>0</v>
      </c>
      <c r="CN23" s="279">
        <f t="shared" si="55"/>
        <v>0</v>
      </c>
      <c r="CO23" s="279">
        <f t="shared" si="56"/>
        <v>0</v>
      </c>
      <c r="CP23" s="279">
        <f t="shared" si="89"/>
        <v>0</v>
      </c>
      <c r="CQ23" s="279">
        <f t="shared" si="90"/>
        <v>0</v>
      </c>
      <c r="CR23" s="279">
        <f t="shared" si="91"/>
        <v>0</v>
      </c>
      <c r="CS23" s="279">
        <f t="shared" si="92"/>
        <v>0</v>
      </c>
      <c r="CT23" s="279">
        <f t="shared" si="57"/>
        <v>0</v>
      </c>
      <c r="CU23" s="279">
        <f t="shared" si="58"/>
        <v>0</v>
      </c>
      <c r="CV23" s="279">
        <f t="shared" si="59"/>
        <v>0</v>
      </c>
      <c r="CW23" s="279">
        <f t="shared" si="60"/>
        <v>0</v>
      </c>
      <c r="CX23" s="279">
        <f t="shared" si="93"/>
        <v>0</v>
      </c>
      <c r="CY23" s="279">
        <f t="shared" si="94"/>
        <v>0</v>
      </c>
      <c r="CZ23" s="279">
        <f t="shared" si="95"/>
        <v>0</v>
      </c>
      <c r="DA23" s="279">
        <f t="shared" si="96"/>
        <v>0</v>
      </c>
    </row>
    <row r="24" spans="1:105" s="276" customFormat="1" ht="15" customHeight="1">
      <c r="A24" s="63" t="str">
        <f t="array" ref="A24">IF(C24&lt;&gt;0,SUM(($C$11:C24&lt;&gt;0)*1),"")</f>
        <v/>
      </c>
      <c r="B24" s="277"/>
      <c r="C24" s="277"/>
      <c r="D24" s="277"/>
      <c r="E24" s="371"/>
      <c r="F24" s="328"/>
      <c r="G24" s="330"/>
      <c r="H24" s="330"/>
      <c r="I24" s="63" t="str">
        <f t="shared" si="97"/>
        <v/>
      </c>
      <c r="J24" s="279">
        <f t="shared" si="61"/>
        <v>0</v>
      </c>
      <c r="K24" s="279">
        <f t="shared" si="62"/>
        <v>0</v>
      </c>
      <c r="L24" s="279">
        <f t="shared" si="1"/>
        <v>0</v>
      </c>
      <c r="M24" s="279">
        <f t="shared" si="2"/>
        <v>0</v>
      </c>
      <c r="N24" s="279">
        <f t="shared" si="3"/>
        <v>0</v>
      </c>
      <c r="O24" s="279">
        <f t="shared" si="4"/>
        <v>0</v>
      </c>
      <c r="P24" s="279">
        <f t="shared" si="5"/>
        <v>0</v>
      </c>
      <c r="Q24" s="279">
        <f t="shared" si="6"/>
        <v>0</v>
      </c>
      <c r="R24" s="279">
        <f t="shared" si="7"/>
        <v>0</v>
      </c>
      <c r="S24" s="279">
        <f t="shared" si="8"/>
        <v>0</v>
      </c>
      <c r="T24" s="279">
        <f t="shared" si="9"/>
        <v>0</v>
      </c>
      <c r="U24" s="279">
        <f t="shared" si="10"/>
        <v>0</v>
      </c>
      <c r="V24" s="279">
        <f t="shared" si="11"/>
        <v>0</v>
      </c>
      <c r="W24" s="279">
        <f t="shared" si="12"/>
        <v>0</v>
      </c>
      <c r="X24" s="279">
        <f t="shared" si="13"/>
        <v>0</v>
      </c>
      <c r="Y24" s="279">
        <f t="shared" si="14"/>
        <v>0</v>
      </c>
      <c r="Z24" s="279">
        <f t="shared" si="15"/>
        <v>0</v>
      </c>
      <c r="AA24" s="279">
        <f t="shared" si="16"/>
        <v>0</v>
      </c>
      <c r="AB24" s="279">
        <f t="shared" si="63"/>
        <v>0</v>
      </c>
      <c r="AC24" s="279">
        <f t="shared" si="64"/>
        <v>0</v>
      </c>
      <c r="AD24" s="279">
        <f t="shared" si="17"/>
        <v>0</v>
      </c>
      <c r="AE24" s="279">
        <f t="shared" si="18"/>
        <v>0</v>
      </c>
      <c r="AF24" s="279">
        <f t="shared" si="19"/>
        <v>0</v>
      </c>
      <c r="AG24" s="279">
        <f t="shared" si="20"/>
        <v>0</v>
      </c>
      <c r="AH24" s="279">
        <f t="shared" si="65"/>
        <v>0</v>
      </c>
      <c r="AI24" s="279">
        <f t="shared" si="66"/>
        <v>0</v>
      </c>
      <c r="AJ24" s="279">
        <f t="shared" si="67"/>
        <v>0</v>
      </c>
      <c r="AK24" s="279">
        <f t="shared" si="68"/>
        <v>0</v>
      </c>
      <c r="AL24" s="279">
        <f t="shared" si="69"/>
        <v>0</v>
      </c>
      <c r="AM24" s="279">
        <f t="shared" si="70"/>
        <v>0</v>
      </c>
      <c r="AN24" s="279">
        <f t="shared" si="71"/>
        <v>0</v>
      </c>
      <c r="AO24" s="279">
        <f t="shared" si="72"/>
        <v>0</v>
      </c>
      <c r="AP24" s="279">
        <f t="shared" si="21"/>
        <v>0</v>
      </c>
      <c r="AQ24" s="279">
        <f t="shared" si="22"/>
        <v>0</v>
      </c>
      <c r="AR24" s="279">
        <f t="shared" si="23"/>
        <v>0</v>
      </c>
      <c r="AS24" s="279">
        <f t="shared" si="24"/>
        <v>0</v>
      </c>
      <c r="AT24" s="279">
        <f t="shared" si="73"/>
        <v>0</v>
      </c>
      <c r="AU24" s="279">
        <f t="shared" si="74"/>
        <v>0</v>
      </c>
      <c r="AV24" s="279">
        <f t="shared" si="25"/>
        <v>0</v>
      </c>
      <c r="AW24" s="279">
        <f t="shared" si="26"/>
        <v>0</v>
      </c>
      <c r="AX24" s="279">
        <f t="shared" si="27"/>
        <v>0</v>
      </c>
      <c r="AY24" s="279">
        <f t="shared" si="28"/>
        <v>0</v>
      </c>
      <c r="AZ24" s="279">
        <f t="shared" si="29"/>
        <v>0</v>
      </c>
      <c r="BA24" s="279">
        <f t="shared" si="30"/>
        <v>0</v>
      </c>
      <c r="BB24" s="279">
        <f t="shared" si="31"/>
        <v>0</v>
      </c>
      <c r="BC24" s="279">
        <f t="shared" si="32"/>
        <v>0</v>
      </c>
      <c r="BD24" s="279">
        <f t="shared" si="33"/>
        <v>0</v>
      </c>
      <c r="BE24" s="279">
        <f t="shared" si="34"/>
        <v>0</v>
      </c>
      <c r="BF24" s="279">
        <f t="shared" si="35"/>
        <v>0</v>
      </c>
      <c r="BG24" s="279">
        <f t="shared" si="36"/>
        <v>0</v>
      </c>
      <c r="BH24" s="279">
        <f t="shared" si="75"/>
        <v>0</v>
      </c>
      <c r="BI24" s="279">
        <f t="shared" si="76"/>
        <v>0</v>
      </c>
      <c r="BJ24" s="279">
        <f t="shared" si="37"/>
        <v>0</v>
      </c>
      <c r="BK24" s="279">
        <f t="shared" si="38"/>
        <v>0</v>
      </c>
      <c r="BL24" s="279">
        <f t="shared" si="39"/>
        <v>0</v>
      </c>
      <c r="BM24" s="279">
        <f t="shared" si="40"/>
        <v>0</v>
      </c>
      <c r="BN24" s="279">
        <f t="shared" si="41"/>
        <v>0</v>
      </c>
      <c r="BO24" s="279">
        <f t="shared" si="42"/>
        <v>0</v>
      </c>
      <c r="BP24" s="279">
        <f t="shared" si="77"/>
        <v>0</v>
      </c>
      <c r="BQ24" s="279">
        <f t="shared" si="78"/>
        <v>0</v>
      </c>
      <c r="BR24" s="279">
        <f t="shared" si="43"/>
        <v>0</v>
      </c>
      <c r="BS24" s="279">
        <f t="shared" si="44"/>
        <v>0</v>
      </c>
      <c r="BT24" s="279">
        <f t="shared" si="79"/>
        <v>0</v>
      </c>
      <c r="BU24" s="279">
        <f t="shared" si="80"/>
        <v>0</v>
      </c>
      <c r="BV24" s="279">
        <f t="shared" si="81"/>
        <v>0</v>
      </c>
      <c r="BW24" s="279">
        <f t="shared" si="82"/>
        <v>0</v>
      </c>
      <c r="BX24" s="279">
        <f t="shared" si="45"/>
        <v>0</v>
      </c>
      <c r="BY24" s="279">
        <f t="shared" si="46"/>
        <v>0</v>
      </c>
      <c r="BZ24" s="279">
        <f t="shared" si="47"/>
        <v>0</v>
      </c>
      <c r="CA24" s="279">
        <f t="shared" si="48"/>
        <v>0</v>
      </c>
      <c r="CB24" s="279">
        <f t="shared" si="49"/>
        <v>0</v>
      </c>
      <c r="CC24" s="279">
        <f t="shared" si="50"/>
        <v>0</v>
      </c>
      <c r="CD24" s="279">
        <f t="shared" si="83"/>
        <v>0</v>
      </c>
      <c r="CE24" s="279">
        <f t="shared" si="84"/>
        <v>0</v>
      </c>
      <c r="CF24" s="279">
        <f t="shared" si="85"/>
        <v>0</v>
      </c>
      <c r="CG24" s="279">
        <f t="shared" si="86"/>
        <v>0</v>
      </c>
      <c r="CH24" s="279">
        <f t="shared" si="51"/>
        <v>0</v>
      </c>
      <c r="CI24" s="279">
        <f t="shared" si="52"/>
        <v>0</v>
      </c>
      <c r="CJ24" s="279">
        <f t="shared" si="87"/>
        <v>0</v>
      </c>
      <c r="CK24" s="279">
        <f t="shared" si="88"/>
        <v>0</v>
      </c>
      <c r="CL24" s="279">
        <f t="shared" si="53"/>
        <v>0</v>
      </c>
      <c r="CM24" s="279">
        <f t="shared" si="54"/>
        <v>0</v>
      </c>
      <c r="CN24" s="279">
        <f t="shared" si="55"/>
        <v>0</v>
      </c>
      <c r="CO24" s="279">
        <f t="shared" si="56"/>
        <v>0</v>
      </c>
      <c r="CP24" s="279">
        <f t="shared" si="89"/>
        <v>0</v>
      </c>
      <c r="CQ24" s="279">
        <f t="shared" si="90"/>
        <v>0</v>
      </c>
      <c r="CR24" s="279">
        <f t="shared" si="91"/>
        <v>0</v>
      </c>
      <c r="CS24" s="279">
        <f t="shared" si="92"/>
        <v>0</v>
      </c>
      <c r="CT24" s="279">
        <f t="shared" si="57"/>
        <v>0</v>
      </c>
      <c r="CU24" s="279">
        <f t="shared" si="58"/>
        <v>0</v>
      </c>
      <c r="CV24" s="279">
        <f t="shared" si="59"/>
        <v>0</v>
      </c>
      <c r="CW24" s="279">
        <f t="shared" si="60"/>
        <v>0</v>
      </c>
      <c r="CX24" s="279">
        <f t="shared" si="93"/>
        <v>0</v>
      </c>
      <c r="CY24" s="279">
        <f t="shared" si="94"/>
        <v>0</v>
      </c>
      <c r="CZ24" s="279">
        <f t="shared" si="95"/>
        <v>0</v>
      </c>
      <c r="DA24" s="279">
        <f t="shared" si="96"/>
        <v>0</v>
      </c>
    </row>
    <row r="25" spans="1:105" s="276" customFormat="1" ht="15" customHeight="1">
      <c r="A25" s="63" t="str">
        <f t="array" ref="A25">IF(C25&lt;&gt;0,SUM(($C$11:C25&lt;&gt;0)*1),"")</f>
        <v/>
      </c>
      <c r="B25" s="277"/>
      <c r="C25" s="277"/>
      <c r="D25" s="277"/>
      <c r="E25" s="371"/>
      <c r="F25" s="328"/>
      <c r="G25" s="330"/>
      <c r="H25" s="330"/>
      <c r="I25" s="63" t="str">
        <f t="shared" si="97"/>
        <v/>
      </c>
      <c r="J25" s="279">
        <f t="shared" si="61"/>
        <v>0</v>
      </c>
      <c r="K25" s="279">
        <f t="shared" si="62"/>
        <v>0</v>
      </c>
      <c r="L25" s="279">
        <f t="shared" si="1"/>
        <v>0</v>
      </c>
      <c r="M25" s="279">
        <f t="shared" si="2"/>
        <v>0</v>
      </c>
      <c r="N25" s="279">
        <f t="shared" si="3"/>
        <v>0</v>
      </c>
      <c r="O25" s="279">
        <f t="shared" si="4"/>
        <v>0</v>
      </c>
      <c r="P25" s="279">
        <f t="shared" si="5"/>
        <v>0</v>
      </c>
      <c r="Q25" s="279">
        <f t="shared" si="6"/>
        <v>0</v>
      </c>
      <c r="R25" s="279">
        <f t="shared" si="7"/>
        <v>0</v>
      </c>
      <c r="S25" s="279">
        <f t="shared" si="8"/>
        <v>0</v>
      </c>
      <c r="T25" s="279">
        <f t="shared" si="9"/>
        <v>0</v>
      </c>
      <c r="U25" s="279">
        <f t="shared" si="10"/>
        <v>0</v>
      </c>
      <c r="V25" s="279">
        <f t="shared" si="11"/>
        <v>0</v>
      </c>
      <c r="W25" s="279">
        <f t="shared" si="12"/>
        <v>0</v>
      </c>
      <c r="X25" s="279">
        <f t="shared" si="13"/>
        <v>0</v>
      </c>
      <c r="Y25" s="279">
        <f t="shared" si="14"/>
        <v>0</v>
      </c>
      <c r="Z25" s="279">
        <f t="shared" si="15"/>
        <v>0</v>
      </c>
      <c r="AA25" s="279">
        <f t="shared" si="16"/>
        <v>0</v>
      </c>
      <c r="AB25" s="279">
        <f t="shared" si="63"/>
        <v>0</v>
      </c>
      <c r="AC25" s="279">
        <f t="shared" si="64"/>
        <v>0</v>
      </c>
      <c r="AD25" s="279">
        <f t="shared" si="17"/>
        <v>0</v>
      </c>
      <c r="AE25" s="279">
        <f t="shared" si="18"/>
        <v>0</v>
      </c>
      <c r="AF25" s="279">
        <f t="shared" si="19"/>
        <v>0</v>
      </c>
      <c r="AG25" s="279">
        <f t="shared" si="20"/>
        <v>0</v>
      </c>
      <c r="AH25" s="279">
        <f t="shared" si="65"/>
        <v>0</v>
      </c>
      <c r="AI25" s="279">
        <f t="shared" si="66"/>
        <v>0</v>
      </c>
      <c r="AJ25" s="279">
        <f t="shared" si="67"/>
        <v>0</v>
      </c>
      <c r="AK25" s="279">
        <f t="shared" si="68"/>
        <v>0</v>
      </c>
      <c r="AL25" s="279">
        <f t="shared" si="69"/>
        <v>0</v>
      </c>
      <c r="AM25" s="279">
        <f t="shared" si="70"/>
        <v>0</v>
      </c>
      <c r="AN25" s="279">
        <f t="shared" si="71"/>
        <v>0</v>
      </c>
      <c r="AO25" s="279">
        <f t="shared" si="72"/>
        <v>0</v>
      </c>
      <c r="AP25" s="279">
        <f t="shared" si="21"/>
        <v>0</v>
      </c>
      <c r="AQ25" s="279">
        <f t="shared" si="22"/>
        <v>0</v>
      </c>
      <c r="AR25" s="279">
        <f t="shared" si="23"/>
        <v>0</v>
      </c>
      <c r="AS25" s="279">
        <f t="shared" si="24"/>
        <v>0</v>
      </c>
      <c r="AT25" s="279">
        <f t="shared" si="73"/>
        <v>0</v>
      </c>
      <c r="AU25" s="279">
        <f t="shared" si="74"/>
        <v>0</v>
      </c>
      <c r="AV25" s="279">
        <f t="shared" si="25"/>
        <v>0</v>
      </c>
      <c r="AW25" s="279">
        <f t="shared" si="26"/>
        <v>0</v>
      </c>
      <c r="AX25" s="279">
        <f t="shared" si="27"/>
        <v>0</v>
      </c>
      <c r="AY25" s="279">
        <f t="shared" si="28"/>
        <v>0</v>
      </c>
      <c r="AZ25" s="279">
        <f t="shared" si="29"/>
        <v>0</v>
      </c>
      <c r="BA25" s="279">
        <f t="shared" si="30"/>
        <v>0</v>
      </c>
      <c r="BB25" s="279">
        <f t="shared" si="31"/>
        <v>0</v>
      </c>
      <c r="BC25" s="279">
        <f t="shared" si="32"/>
        <v>0</v>
      </c>
      <c r="BD25" s="279">
        <f t="shared" si="33"/>
        <v>0</v>
      </c>
      <c r="BE25" s="279">
        <f t="shared" si="34"/>
        <v>0</v>
      </c>
      <c r="BF25" s="279">
        <f t="shared" si="35"/>
        <v>0</v>
      </c>
      <c r="BG25" s="279">
        <f t="shared" si="36"/>
        <v>0</v>
      </c>
      <c r="BH25" s="279">
        <f t="shared" si="75"/>
        <v>0</v>
      </c>
      <c r="BI25" s="279">
        <f t="shared" si="76"/>
        <v>0</v>
      </c>
      <c r="BJ25" s="279">
        <f t="shared" si="37"/>
        <v>0</v>
      </c>
      <c r="BK25" s="279">
        <f t="shared" si="38"/>
        <v>0</v>
      </c>
      <c r="BL25" s="279">
        <f t="shared" si="39"/>
        <v>0</v>
      </c>
      <c r="BM25" s="279">
        <f t="shared" si="40"/>
        <v>0</v>
      </c>
      <c r="BN25" s="279">
        <f t="shared" si="41"/>
        <v>0</v>
      </c>
      <c r="BO25" s="279">
        <f t="shared" si="42"/>
        <v>0</v>
      </c>
      <c r="BP25" s="279">
        <f t="shared" si="77"/>
        <v>0</v>
      </c>
      <c r="BQ25" s="279">
        <f t="shared" si="78"/>
        <v>0</v>
      </c>
      <c r="BR25" s="279">
        <f t="shared" si="43"/>
        <v>0</v>
      </c>
      <c r="BS25" s="279">
        <f t="shared" si="44"/>
        <v>0</v>
      </c>
      <c r="BT25" s="279">
        <f t="shared" si="79"/>
        <v>0</v>
      </c>
      <c r="BU25" s="279">
        <f t="shared" si="80"/>
        <v>0</v>
      </c>
      <c r="BV25" s="279">
        <f t="shared" si="81"/>
        <v>0</v>
      </c>
      <c r="BW25" s="279">
        <f t="shared" si="82"/>
        <v>0</v>
      </c>
      <c r="BX25" s="279">
        <f t="shared" si="45"/>
        <v>0</v>
      </c>
      <c r="BY25" s="279">
        <f t="shared" si="46"/>
        <v>0</v>
      </c>
      <c r="BZ25" s="279">
        <f t="shared" si="47"/>
        <v>0</v>
      </c>
      <c r="CA25" s="279">
        <f t="shared" si="48"/>
        <v>0</v>
      </c>
      <c r="CB25" s="279">
        <f t="shared" si="49"/>
        <v>0</v>
      </c>
      <c r="CC25" s="279">
        <f t="shared" si="50"/>
        <v>0</v>
      </c>
      <c r="CD25" s="279">
        <f t="shared" si="83"/>
        <v>0</v>
      </c>
      <c r="CE25" s="279">
        <f t="shared" si="84"/>
        <v>0</v>
      </c>
      <c r="CF25" s="279">
        <f t="shared" si="85"/>
        <v>0</v>
      </c>
      <c r="CG25" s="279">
        <f t="shared" si="86"/>
        <v>0</v>
      </c>
      <c r="CH25" s="279">
        <f t="shared" si="51"/>
        <v>0</v>
      </c>
      <c r="CI25" s="279">
        <f t="shared" si="52"/>
        <v>0</v>
      </c>
      <c r="CJ25" s="279">
        <f t="shared" si="87"/>
        <v>0</v>
      </c>
      <c r="CK25" s="279">
        <f t="shared" si="88"/>
        <v>0</v>
      </c>
      <c r="CL25" s="279">
        <f t="shared" si="53"/>
        <v>0</v>
      </c>
      <c r="CM25" s="279">
        <f t="shared" si="54"/>
        <v>0</v>
      </c>
      <c r="CN25" s="279">
        <f t="shared" si="55"/>
        <v>0</v>
      </c>
      <c r="CO25" s="279">
        <f t="shared" si="56"/>
        <v>0</v>
      </c>
      <c r="CP25" s="279">
        <f t="shared" si="89"/>
        <v>0</v>
      </c>
      <c r="CQ25" s="279">
        <f t="shared" si="90"/>
        <v>0</v>
      </c>
      <c r="CR25" s="279">
        <f t="shared" si="91"/>
        <v>0</v>
      </c>
      <c r="CS25" s="279">
        <f t="shared" si="92"/>
        <v>0</v>
      </c>
      <c r="CT25" s="279">
        <f t="shared" si="57"/>
        <v>0</v>
      </c>
      <c r="CU25" s="279">
        <f t="shared" si="58"/>
        <v>0</v>
      </c>
      <c r="CV25" s="279">
        <f t="shared" si="59"/>
        <v>0</v>
      </c>
      <c r="CW25" s="279">
        <f t="shared" si="60"/>
        <v>0</v>
      </c>
      <c r="CX25" s="279">
        <f t="shared" si="93"/>
        <v>0</v>
      </c>
      <c r="CY25" s="279">
        <f t="shared" si="94"/>
        <v>0</v>
      </c>
      <c r="CZ25" s="279">
        <f t="shared" si="95"/>
        <v>0</v>
      </c>
      <c r="DA25" s="279">
        <f t="shared" si="96"/>
        <v>0</v>
      </c>
    </row>
    <row r="26" spans="1:105" s="276" customFormat="1" ht="15" customHeight="1">
      <c r="A26" s="63" t="str">
        <f t="array" ref="A26">IF(C26&lt;&gt;0,SUM(($C$11:C26&lt;&gt;0)*1),"")</f>
        <v/>
      </c>
      <c r="B26" s="277"/>
      <c r="C26" s="277"/>
      <c r="D26" s="277"/>
      <c r="E26" s="371"/>
      <c r="F26" s="328"/>
      <c r="G26" s="330"/>
      <c r="H26" s="330"/>
      <c r="I26" s="63" t="str">
        <f t="shared" si="97"/>
        <v/>
      </c>
      <c r="J26" s="279">
        <f t="shared" si="61"/>
        <v>0</v>
      </c>
      <c r="K26" s="279">
        <f t="shared" si="62"/>
        <v>0</v>
      </c>
      <c r="L26" s="279">
        <f t="shared" si="1"/>
        <v>0</v>
      </c>
      <c r="M26" s="279">
        <f t="shared" si="2"/>
        <v>0</v>
      </c>
      <c r="N26" s="279">
        <f t="shared" si="3"/>
        <v>0</v>
      </c>
      <c r="O26" s="279">
        <f t="shared" si="4"/>
        <v>0</v>
      </c>
      <c r="P26" s="279">
        <f t="shared" si="5"/>
        <v>0</v>
      </c>
      <c r="Q26" s="279">
        <f t="shared" si="6"/>
        <v>0</v>
      </c>
      <c r="R26" s="279">
        <f t="shared" si="7"/>
        <v>0</v>
      </c>
      <c r="S26" s="279">
        <f t="shared" si="8"/>
        <v>0</v>
      </c>
      <c r="T26" s="279">
        <f t="shared" si="9"/>
        <v>0</v>
      </c>
      <c r="U26" s="279">
        <f t="shared" si="10"/>
        <v>0</v>
      </c>
      <c r="V26" s="279">
        <f t="shared" si="11"/>
        <v>0</v>
      </c>
      <c r="W26" s="279">
        <f t="shared" si="12"/>
        <v>0</v>
      </c>
      <c r="X26" s="279">
        <f t="shared" si="13"/>
        <v>0</v>
      </c>
      <c r="Y26" s="279">
        <f t="shared" si="14"/>
        <v>0</v>
      </c>
      <c r="Z26" s="279">
        <f t="shared" si="15"/>
        <v>0</v>
      </c>
      <c r="AA26" s="279">
        <f t="shared" si="16"/>
        <v>0</v>
      </c>
      <c r="AB26" s="279">
        <f t="shared" si="63"/>
        <v>0</v>
      </c>
      <c r="AC26" s="279">
        <f t="shared" si="64"/>
        <v>0</v>
      </c>
      <c r="AD26" s="279">
        <f t="shared" si="17"/>
        <v>0</v>
      </c>
      <c r="AE26" s="279">
        <f t="shared" si="18"/>
        <v>0</v>
      </c>
      <c r="AF26" s="279">
        <f t="shared" si="19"/>
        <v>0</v>
      </c>
      <c r="AG26" s="279">
        <f t="shared" si="20"/>
        <v>0</v>
      </c>
      <c r="AH26" s="279">
        <f t="shared" si="65"/>
        <v>0</v>
      </c>
      <c r="AI26" s="279">
        <f t="shared" si="66"/>
        <v>0</v>
      </c>
      <c r="AJ26" s="279">
        <f t="shared" si="67"/>
        <v>0</v>
      </c>
      <c r="AK26" s="279">
        <f t="shared" si="68"/>
        <v>0</v>
      </c>
      <c r="AL26" s="279">
        <f t="shared" si="69"/>
        <v>0</v>
      </c>
      <c r="AM26" s="279">
        <f t="shared" si="70"/>
        <v>0</v>
      </c>
      <c r="AN26" s="279">
        <f t="shared" si="71"/>
        <v>0</v>
      </c>
      <c r="AO26" s="279">
        <f t="shared" si="72"/>
        <v>0</v>
      </c>
      <c r="AP26" s="279">
        <f t="shared" si="21"/>
        <v>0</v>
      </c>
      <c r="AQ26" s="279">
        <f t="shared" si="22"/>
        <v>0</v>
      </c>
      <c r="AR26" s="279">
        <f t="shared" si="23"/>
        <v>0</v>
      </c>
      <c r="AS26" s="279">
        <f t="shared" si="24"/>
        <v>0</v>
      </c>
      <c r="AT26" s="279">
        <f t="shared" si="73"/>
        <v>0</v>
      </c>
      <c r="AU26" s="279">
        <f t="shared" si="74"/>
        <v>0</v>
      </c>
      <c r="AV26" s="279">
        <f t="shared" si="25"/>
        <v>0</v>
      </c>
      <c r="AW26" s="279">
        <f t="shared" si="26"/>
        <v>0</v>
      </c>
      <c r="AX26" s="279">
        <f t="shared" si="27"/>
        <v>0</v>
      </c>
      <c r="AY26" s="279">
        <f t="shared" si="28"/>
        <v>0</v>
      </c>
      <c r="AZ26" s="279">
        <f t="shared" si="29"/>
        <v>0</v>
      </c>
      <c r="BA26" s="279">
        <f t="shared" si="30"/>
        <v>0</v>
      </c>
      <c r="BB26" s="279">
        <f t="shared" si="31"/>
        <v>0</v>
      </c>
      <c r="BC26" s="279">
        <f t="shared" si="32"/>
        <v>0</v>
      </c>
      <c r="BD26" s="279">
        <f t="shared" si="33"/>
        <v>0</v>
      </c>
      <c r="BE26" s="279">
        <f t="shared" si="34"/>
        <v>0</v>
      </c>
      <c r="BF26" s="279">
        <f t="shared" si="35"/>
        <v>0</v>
      </c>
      <c r="BG26" s="279">
        <f t="shared" si="36"/>
        <v>0</v>
      </c>
      <c r="BH26" s="279">
        <f t="shared" si="75"/>
        <v>0</v>
      </c>
      <c r="BI26" s="279">
        <f t="shared" si="76"/>
        <v>0</v>
      </c>
      <c r="BJ26" s="279">
        <f t="shared" si="37"/>
        <v>0</v>
      </c>
      <c r="BK26" s="279">
        <f t="shared" si="38"/>
        <v>0</v>
      </c>
      <c r="BL26" s="279">
        <f t="shared" si="39"/>
        <v>0</v>
      </c>
      <c r="BM26" s="279">
        <f t="shared" si="40"/>
        <v>0</v>
      </c>
      <c r="BN26" s="279">
        <f t="shared" si="41"/>
        <v>0</v>
      </c>
      <c r="BO26" s="279">
        <f t="shared" si="42"/>
        <v>0</v>
      </c>
      <c r="BP26" s="279">
        <f t="shared" si="77"/>
        <v>0</v>
      </c>
      <c r="BQ26" s="279">
        <f t="shared" si="78"/>
        <v>0</v>
      </c>
      <c r="BR26" s="279">
        <f t="shared" si="43"/>
        <v>0</v>
      </c>
      <c r="BS26" s="279">
        <f t="shared" si="44"/>
        <v>0</v>
      </c>
      <c r="BT26" s="279">
        <f t="shared" si="79"/>
        <v>0</v>
      </c>
      <c r="BU26" s="279">
        <f t="shared" si="80"/>
        <v>0</v>
      </c>
      <c r="BV26" s="279">
        <f t="shared" si="81"/>
        <v>0</v>
      </c>
      <c r="BW26" s="279">
        <f t="shared" si="82"/>
        <v>0</v>
      </c>
      <c r="BX26" s="279">
        <f t="shared" si="45"/>
        <v>0</v>
      </c>
      <c r="BY26" s="279">
        <f t="shared" si="46"/>
        <v>0</v>
      </c>
      <c r="BZ26" s="279">
        <f t="shared" si="47"/>
        <v>0</v>
      </c>
      <c r="CA26" s="279">
        <f t="shared" si="48"/>
        <v>0</v>
      </c>
      <c r="CB26" s="279">
        <f t="shared" si="49"/>
        <v>0</v>
      </c>
      <c r="CC26" s="279">
        <f t="shared" si="50"/>
        <v>0</v>
      </c>
      <c r="CD26" s="279">
        <f t="shared" si="83"/>
        <v>0</v>
      </c>
      <c r="CE26" s="279">
        <f t="shared" si="84"/>
        <v>0</v>
      </c>
      <c r="CF26" s="279">
        <f t="shared" si="85"/>
        <v>0</v>
      </c>
      <c r="CG26" s="279">
        <f t="shared" si="86"/>
        <v>0</v>
      </c>
      <c r="CH26" s="279">
        <f t="shared" si="51"/>
        <v>0</v>
      </c>
      <c r="CI26" s="279">
        <f t="shared" si="52"/>
        <v>0</v>
      </c>
      <c r="CJ26" s="279">
        <f t="shared" si="87"/>
        <v>0</v>
      </c>
      <c r="CK26" s="279">
        <f t="shared" si="88"/>
        <v>0</v>
      </c>
      <c r="CL26" s="279">
        <f t="shared" si="53"/>
        <v>0</v>
      </c>
      <c r="CM26" s="279">
        <f t="shared" si="54"/>
        <v>0</v>
      </c>
      <c r="CN26" s="279">
        <f t="shared" si="55"/>
        <v>0</v>
      </c>
      <c r="CO26" s="279">
        <f t="shared" si="56"/>
        <v>0</v>
      </c>
      <c r="CP26" s="279">
        <f t="shared" si="89"/>
        <v>0</v>
      </c>
      <c r="CQ26" s="279">
        <f t="shared" si="90"/>
        <v>0</v>
      </c>
      <c r="CR26" s="279">
        <f t="shared" si="91"/>
        <v>0</v>
      </c>
      <c r="CS26" s="279">
        <f t="shared" si="92"/>
        <v>0</v>
      </c>
      <c r="CT26" s="279">
        <f t="shared" si="57"/>
        <v>0</v>
      </c>
      <c r="CU26" s="279">
        <f t="shared" si="58"/>
        <v>0</v>
      </c>
      <c r="CV26" s="279">
        <f t="shared" si="59"/>
        <v>0</v>
      </c>
      <c r="CW26" s="279">
        <f t="shared" si="60"/>
        <v>0</v>
      </c>
      <c r="CX26" s="279">
        <f t="shared" si="93"/>
        <v>0</v>
      </c>
      <c r="CY26" s="279">
        <f t="shared" si="94"/>
        <v>0</v>
      </c>
      <c r="CZ26" s="279">
        <f t="shared" si="95"/>
        <v>0</v>
      </c>
      <c r="DA26" s="279">
        <f t="shared" si="96"/>
        <v>0</v>
      </c>
    </row>
    <row r="27" spans="1:105" s="276" customFormat="1" ht="15" customHeight="1">
      <c r="A27" s="63" t="str">
        <f t="array" ref="A27">IF(C27&lt;&gt;0,SUM(($C$11:C27&lt;&gt;0)*1),"")</f>
        <v/>
      </c>
      <c r="B27" s="277"/>
      <c r="C27" s="277"/>
      <c r="D27" s="277"/>
      <c r="E27" s="371"/>
      <c r="F27" s="328"/>
      <c r="G27" s="330"/>
      <c r="H27" s="330"/>
      <c r="I27" s="63" t="str">
        <f t="shared" si="97"/>
        <v/>
      </c>
      <c r="J27" s="279">
        <f t="shared" si="61"/>
        <v>0</v>
      </c>
      <c r="K27" s="279">
        <f t="shared" si="62"/>
        <v>0</v>
      </c>
      <c r="L27" s="279">
        <f t="shared" si="1"/>
        <v>0</v>
      </c>
      <c r="M27" s="279">
        <f t="shared" si="2"/>
        <v>0</v>
      </c>
      <c r="N27" s="279">
        <f t="shared" si="3"/>
        <v>0</v>
      </c>
      <c r="O27" s="279">
        <f t="shared" si="4"/>
        <v>0</v>
      </c>
      <c r="P27" s="279">
        <f t="shared" si="5"/>
        <v>0</v>
      </c>
      <c r="Q27" s="279">
        <f t="shared" si="6"/>
        <v>0</v>
      </c>
      <c r="R27" s="279">
        <f t="shared" si="7"/>
        <v>0</v>
      </c>
      <c r="S27" s="279">
        <f t="shared" si="8"/>
        <v>0</v>
      </c>
      <c r="T27" s="279">
        <f t="shared" si="9"/>
        <v>0</v>
      </c>
      <c r="U27" s="279">
        <f t="shared" si="10"/>
        <v>0</v>
      </c>
      <c r="V27" s="279">
        <f t="shared" si="11"/>
        <v>0</v>
      </c>
      <c r="W27" s="279">
        <f t="shared" si="12"/>
        <v>0</v>
      </c>
      <c r="X27" s="279">
        <f t="shared" si="13"/>
        <v>0</v>
      </c>
      <c r="Y27" s="279">
        <f t="shared" si="14"/>
        <v>0</v>
      </c>
      <c r="Z27" s="279">
        <f t="shared" si="15"/>
        <v>0</v>
      </c>
      <c r="AA27" s="279">
        <f t="shared" si="16"/>
        <v>0</v>
      </c>
      <c r="AB27" s="279">
        <f t="shared" si="63"/>
        <v>0</v>
      </c>
      <c r="AC27" s="279">
        <f t="shared" si="64"/>
        <v>0</v>
      </c>
      <c r="AD27" s="279">
        <f t="shared" si="17"/>
        <v>0</v>
      </c>
      <c r="AE27" s="279">
        <f t="shared" si="18"/>
        <v>0</v>
      </c>
      <c r="AF27" s="279">
        <f t="shared" si="19"/>
        <v>0</v>
      </c>
      <c r="AG27" s="279">
        <f t="shared" si="20"/>
        <v>0</v>
      </c>
      <c r="AH27" s="279">
        <f t="shared" si="65"/>
        <v>0</v>
      </c>
      <c r="AI27" s="279">
        <f t="shared" si="66"/>
        <v>0</v>
      </c>
      <c r="AJ27" s="279">
        <f t="shared" si="67"/>
        <v>0</v>
      </c>
      <c r="AK27" s="279">
        <f t="shared" si="68"/>
        <v>0</v>
      </c>
      <c r="AL27" s="279">
        <f t="shared" si="69"/>
        <v>0</v>
      </c>
      <c r="AM27" s="279">
        <f t="shared" si="70"/>
        <v>0</v>
      </c>
      <c r="AN27" s="279">
        <f t="shared" si="71"/>
        <v>0</v>
      </c>
      <c r="AO27" s="279">
        <f t="shared" si="72"/>
        <v>0</v>
      </c>
      <c r="AP27" s="279">
        <f t="shared" si="21"/>
        <v>0</v>
      </c>
      <c r="AQ27" s="279">
        <f t="shared" si="22"/>
        <v>0</v>
      </c>
      <c r="AR27" s="279">
        <f t="shared" si="23"/>
        <v>0</v>
      </c>
      <c r="AS27" s="279">
        <f t="shared" si="24"/>
        <v>0</v>
      </c>
      <c r="AT27" s="279">
        <f t="shared" si="73"/>
        <v>0</v>
      </c>
      <c r="AU27" s="279">
        <f t="shared" si="74"/>
        <v>0</v>
      </c>
      <c r="AV27" s="279">
        <f t="shared" si="25"/>
        <v>0</v>
      </c>
      <c r="AW27" s="279">
        <f t="shared" si="26"/>
        <v>0</v>
      </c>
      <c r="AX27" s="279">
        <f t="shared" si="27"/>
        <v>0</v>
      </c>
      <c r="AY27" s="279">
        <f t="shared" si="28"/>
        <v>0</v>
      </c>
      <c r="AZ27" s="279">
        <f t="shared" si="29"/>
        <v>0</v>
      </c>
      <c r="BA27" s="279">
        <f t="shared" si="30"/>
        <v>0</v>
      </c>
      <c r="BB27" s="279">
        <f t="shared" si="31"/>
        <v>0</v>
      </c>
      <c r="BC27" s="279">
        <f t="shared" si="32"/>
        <v>0</v>
      </c>
      <c r="BD27" s="279">
        <f t="shared" si="33"/>
        <v>0</v>
      </c>
      <c r="BE27" s="279">
        <f t="shared" si="34"/>
        <v>0</v>
      </c>
      <c r="BF27" s="279">
        <f t="shared" si="35"/>
        <v>0</v>
      </c>
      <c r="BG27" s="279">
        <f t="shared" si="36"/>
        <v>0</v>
      </c>
      <c r="BH27" s="279">
        <f t="shared" si="75"/>
        <v>0</v>
      </c>
      <c r="BI27" s="279">
        <f t="shared" si="76"/>
        <v>0</v>
      </c>
      <c r="BJ27" s="279">
        <f t="shared" si="37"/>
        <v>0</v>
      </c>
      <c r="BK27" s="279">
        <f t="shared" si="38"/>
        <v>0</v>
      </c>
      <c r="BL27" s="279">
        <f t="shared" si="39"/>
        <v>0</v>
      </c>
      <c r="BM27" s="279">
        <f t="shared" si="40"/>
        <v>0</v>
      </c>
      <c r="BN27" s="279">
        <f t="shared" si="41"/>
        <v>0</v>
      </c>
      <c r="BO27" s="279">
        <f t="shared" si="42"/>
        <v>0</v>
      </c>
      <c r="BP27" s="279">
        <f t="shared" si="77"/>
        <v>0</v>
      </c>
      <c r="BQ27" s="279">
        <f t="shared" si="78"/>
        <v>0</v>
      </c>
      <c r="BR27" s="279">
        <f t="shared" si="43"/>
        <v>0</v>
      </c>
      <c r="BS27" s="279">
        <f t="shared" si="44"/>
        <v>0</v>
      </c>
      <c r="BT27" s="279">
        <f t="shared" si="79"/>
        <v>0</v>
      </c>
      <c r="BU27" s="279">
        <f t="shared" si="80"/>
        <v>0</v>
      </c>
      <c r="BV27" s="279">
        <f t="shared" si="81"/>
        <v>0</v>
      </c>
      <c r="BW27" s="279">
        <f t="shared" si="82"/>
        <v>0</v>
      </c>
      <c r="BX27" s="279">
        <f t="shared" si="45"/>
        <v>0</v>
      </c>
      <c r="BY27" s="279">
        <f t="shared" si="46"/>
        <v>0</v>
      </c>
      <c r="BZ27" s="279">
        <f t="shared" si="47"/>
        <v>0</v>
      </c>
      <c r="CA27" s="279">
        <f t="shared" si="48"/>
        <v>0</v>
      </c>
      <c r="CB27" s="279">
        <f t="shared" si="49"/>
        <v>0</v>
      </c>
      <c r="CC27" s="279">
        <f t="shared" si="50"/>
        <v>0</v>
      </c>
      <c r="CD27" s="279">
        <f t="shared" si="83"/>
        <v>0</v>
      </c>
      <c r="CE27" s="279">
        <f t="shared" si="84"/>
        <v>0</v>
      </c>
      <c r="CF27" s="279">
        <f t="shared" si="85"/>
        <v>0</v>
      </c>
      <c r="CG27" s="279">
        <f t="shared" si="86"/>
        <v>0</v>
      </c>
      <c r="CH27" s="279">
        <f t="shared" si="51"/>
        <v>0</v>
      </c>
      <c r="CI27" s="279">
        <f t="shared" si="52"/>
        <v>0</v>
      </c>
      <c r="CJ27" s="279">
        <f t="shared" si="87"/>
        <v>0</v>
      </c>
      <c r="CK27" s="279">
        <f t="shared" si="88"/>
        <v>0</v>
      </c>
      <c r="CL27" s="279">
        <f t="shared" si="53"/>
        <v>0</v>
      </c>
      <c r="CM27" s="279">
        <f t="shared" si="54"/>
        <v>0</v>
      </c>
      <c r="CN27" s="279">
        <f t="shared" si="55"/>
        <v>0</v>
      </c>
      <c r="CO27" s="279">
        <f t="shared" si="56"/>
        <v>0</v>
      </c>
      <c r="CP27" s="279">
        <f t="shared" si="89"/>
        <v>0</v>
      </c>
      <c r="CQ27" s="279">
        <f t="shared" si="90"/>
        <v>0</v>
      </c>
      <c r="CR27" s="279">
        <f t="shared" si="91"/>
        <v>0</v>
      </c>
      <c r="CS27" s="279">
        <f t="shared" si="92"/>
        <v>0</v>
      </c>
      <c r="CT27" s="279">
        <f t="shared" si="57"/>
        <v>0</v>
      </c>
      <c r="CU27" s="279">
        <f t="shared" si="58"/>
        <v>0</v>
      </c>
      <c r="CV27" s="279">
        <f t="shared" si="59"/>
        <v>0</v>
      </c>
      <c r="CW27" s="279">
        <f t="shared" si="60"/>
        <v>0</v>
      </c>
      <c r="CX27" s="279">
        <f t="shared" si="93"/>
        <v>0</v>
      </c>
      <c r="CY27" s="279">
        <f t="shared" si="94"/>
        <v>0</v>
      </c>
      <c r="CZ27" s="279">
        <f t="shared" si="95"/>
        <v>0</v>
      </c>
      <c r="DA27" s="279">
        <f t="shared" si="96"/>
        <v>0</v>
      </c>
    </row>
    <row r="28" spans="1:105" s="276" customFormat="1" ht="15" customHeight="1">
      <c r="A28" s="63" t="str">
        <f t="array" ref="A28">IF(C28&lt;&gt;0,SUM(($C$11:C28&lt;&gt;0)*1),"")</f>
        <v/>
      </c>
      <c r="B28" s="277"/>
      <c r="C28" s="277"/>
      <c r="D28" s="277"/>
      <c r="E28" s="371"/>
      <c r="F28" s="328"/>
      <c r="G28" s="330"/>
      <c r="H28" s="330"/>
      <c r="I28" s="63" t="str">
        <f t="shared" si="97"/>
        <v/>
      </c>
      <c r="J28" s="279">
        <f t="shared" si="61"/>
        <v>0</v>
      </c>
      <c r="K28" s="279">
        <f t="shared" si="62"/>
        <v>0</v>
      </c>
      <c r="L28" s="279">
        <f t="shared" si="1"/>
        <v>0</v>
      </c>
      <c r="M28" s="279">
        <f t="shared" si="2"/>
        <v>0</v>
      </c>
      <c r="N28" s="279">
        <f t="shared" si="3"/>
        <v>0</v>
      </c>
      <c r="O28" s="279">
        <f t="shared" si="4"/>
        <v>0</v>
      </c>
      <c r="P28" s="279">
        <f t="shared" si="5"/>
        <v>0</v>
      </c>
      <c r="Q28" s="279">
        <f t="shared" si="6"/>
        <v>0</v>
      </c>
      <c r="R28" s="279">
        <f t="shared" si="7"/>
        <v>0</v>
      </c>
      <c r="S28" s="279">
        <f t="shared" si="8"/>
        <v>0</v>
      </c>
      <c r="T28" s="279">
        <f t="shared" si="9"/>
        <v>0</v>
      </c>
      <c r="U28" s="279">
        <f t="shared" si="10"/>
        <v>0</v>
      </c>
      <c r="V28" s="279">
        <f t="shared" si="11"/>
        <v>0</v>
      </c>
      <c r="W28" s="279">
        <f t="shared" si="12"/>
        <v>0</v>
      </c>
      <c r="X28" s="279">
        <f t="shared" si="13"/>
        <v>0</v>
      </c>
      <c r="Y28" s="279">
        <f t="shared" si="14"/>
        <v>0</v>
      </c>
      <c r="Z28" s="279">
        <f t="shared" si="15"/>
        <v>0</v>
      </c>
      <c r="AA28" s="279">
        <f t="shared" si="16"/>
        <v>0</v>
      </c>
      <c r="AB28" s="279">
        <f t="shared" si="63"/>
        <v>0</v>
      </c>
      <c r="AC28" s="279">
        <f t="shared" si="64"/>
        <v>0</v>
      </c>
      <c r="AD28" s="279">
        <f t="shared" si="17"/>
        <v>0</v>
      </c>
      <c r="AE28" s="279">
        <f t="shared" si="18"/>
        <v>0</v>
      </c>
      <c r="AF28" s="279">
        <f t="shared" si="19"/>
        <v>0</v>
      </c>
      <c r="AG28" s="279">
        <f t="shared" si="20"/>
        <v>0</v>
      </c>
      <c r="AH28" s="279">
        <f t="shared" si="65"/>
        <v>0</v>
      </c>
      <c r="AI28" s="279">
        <f t="shared" si="66"/>
        <v>0</v>
      </c>
      <c r="AJ28" s="279">
        <f t="shared" si="67"/>
        <v>0</v>
      </c>
      <c r="AK28" s="279">
        <f t="shared" si="68"/>
        <v>0</v>
      </c>
      <c r="AL28" s="279">
        <f t="shared" si="69"/>
        <v>0</v>
      </c>
      <c r="AM28" s="279">
        <f t="shared" si="70"/>
        <v>0</v>
      </c>
      <c r="AN28" s="279">
        <f t="shared" si="71"/>
        <v>0</v>
      </c>
      <c r="AO28" s="279">
        <f t="shared" si="72"/>
        <v>0</v>
      </c>
      <c r="AP28" s="279">
        <f t="shared" si="21"/>
        <v>0</v>
      </c>
      <c r="AQ28" s="279">
        <f t="shared" si="22"/>
        <v>0</v>
      </c>
      <c r="AR28" s="279">
        <f t="shared" si="23"/>
        <v>0</v>
      </c>
      <c r="AS28" s="279">
        <f t="shared" si="24"/>
        <v>0</v>
      </c>
      <c r="AT28" s="279">
        <f t="shared" si="73"/>
        <v>0</v>
      </c>
      <c r="AU28" s="279">
        <f t="shared" si="74"/>
        <v>0</v>
      </c>
      <c r="AV28" s="279">
        <f t="shared" si="25"/>
        <v>0</v>
      </c>
      <c r="AW28" s="279">
        <f t="shared" si="26"/>
        <v>0</v>
      </c>
      <c r="AX28" s="279">
        <f t="shared" si="27"/>
        <v>0</v>
      </c>
      <c r="AY28" s="279">
        <f t="shared" si="28"/>
        <v>0</v>
      </c>
      <c r="AZ28" s="279">
        <f t="shared" si="29"/>
        <v>0</v>
      </c>
      <c r="BA28" s="279">
        <f t="shared" si="30"/>
        <v>0</v>
      </c>
      <c r="BB28" s="279">
        <f t="shared" si="31"/>
        <v>0</v>
      </c>
      <c r="BC28" s="279">
        <f t="shared" si="32"/>
        <v>0</v>
      </c>
      <c r="BD28" s="279">
        <f t="shared" si="33"/>
        <v>0</v>
      </c>
      <c r="BE28" s="279">
        <f t="shared" si="34"/>
        <v>0</v>
      </c>
      <c r="BF28" s="279">
        <f t="shared" si="35"/>
        <v>0</v>
      </c>
      <c r="BG28" s="279">
        <f t="shared" si="36"/>
        <v>0</v>
      </c>
      <c r="BH28" s="279">
        <f t="shared" si="75"/>
        <v>0</v>
      </c>
      <c r="BI28" s="279">
        <f t="shared" si="76"/>
        <v>0</v>
      </c>
      <c r="BJ28" s="279">
        <f t="shared" si="37"/>
        <v>0</v>
      </c>
      <c r="BK28" s="279">
        <f t="shared" si="38"/>
        <v>0</v>
      </c>
      <c r="BL28" s="279">
        <f t="shared" si="39"/>
        <v>0</v>
      </c>
      <c r="BM28" s="279">
        <f t="shared" si="40"/>
        <v>0</v>
      </c>
      <c r="BN28" s="279">
        <f t="shared" si="41"/>
        <v>0</v>
      </c>
      <c r="BO28" s="279">
        <f t="shared" si="42"/>
        <v>0</v>
      </c>
      <c r="BP28" s="279">
        <f t="shared" si="77"/>
        <v>0</v>
      </c>
      <c r="BQ28" s="279">
        <f t="shared" si="78"/>
        <v>0</v>
      </c>
      <c r="BR28" s="279">
        <f t="shared" si="43"/>
        <v>0</v>
      </c>
      <c r="BS28" s="279">
        <f t="shared" si="44"/>
        <v>0</v>
      </c>
      <c r="BT28" s="279">
        <f t="shared" si="79"/>
        <v>0</v>
      </c>
      <c r="BU28" s="279">
        <f t="shared" si="80"/>
        <v>0</v>
      </c>
      <c r="BV28" s="279">
        <f t="shared" si="81"/>
        <v>0</v>
      </c>
      <c r="BW28" s="279">
        <f t="shared" si="82"/>
        <v>0</v>
      </c>
      <c r="BX28" s="279">
        <f t="shared" si="45"/>
        <v>0</v>
      </c>
      <c r="BY28" s="279">
        <f t="shared" si="46"/>
        <v>0</v>
      </c>
      <c r="BZ28" s="279">
        <f t="shared" si="47"/>
        <v>0</v>
      </c>
      <c r="CA28" s="279">
        <f t="shared" si="48"/>
        <v>0</v>
      </c>
      <c r="CB28" s="279">
        <f t="shared" si="49"/>
        <v>0</v>
      </c>
      <c r="CC28" s="279">
        <f t="shared" si="50"/>
        <v>0</v>
      </c>
      <c r="CD28" s="279">
        <f t="shared" si="83"/>
        <v>0</v>
      </c>
      <c r="CE28" s="279">
        <f t="shared" si="84"/>
        <v>0</v>
      </c>
      <c r="CF28" s="279">
        <f t="shared" si="85"/>
        <v>0</v>
      </c>
      <c r="CG28" s="279">
        <f t="shared" si="86"/>
        <v>0</v>
      </c>
      <c r="CH28" s="279">
        <f t="shared" si="51"/>
        <v>0</v>
      </c>
      <c r="CI28" s="279">
        <f t="shared" si="52"/>
        <v>0</v>
      </c>
      <c r="CJ28" s="279">
        <f t="shared" si="87"/>
        <v>0</v>
      </c>
      <c r="CK28" s="279">
        <f t="shared" si="88"/>
        <v>0</v>
      </c>
      <c r="CL28" s="279">
        <f t="shared" si="53"/>
        <v>0</v>
      </c>
      <c r="CM28" s="279">
        <f t="shared" si="54"/>
        <v>0</v>
      </c>
      <c r="CN28" s="279">
        <f t="shared" si="55"/>
        <v>0</v>
      </c>
      <c r="CO28" s="279">
        <f t="shared" si="56"/>
        <v>0</v>
      </c>
      <c r="CP28" s="279">
        <f t="shared" si="89"/>
        <v>0</v>
      </c>
      <c r="CQ28" s="279">
        <f t="shared" si="90"/>
        <v>0</v>
      </c>
      <c r="CR28" s="279">
        <f t="shared" si="91"/>
        <v>0</v>
      </c>
      <c r="CS28" s="279">
        <f t="shared" si="92"/>
        <v>0</v>
      </c>
      <c r="CT28" s="279">
        <f t="shared" si="57"/>
        <v>0</v>
      </c>
      <c r="CU28" s="279">
        <f t="shared" si="58"/>
        <v>0</v>
      </c>
      <c r="CV28" s="279">
        <f t="shared" si="59"/>
        <v>0</v>
      </c>
      <c r="CW28" s="279">
        <f t="shared" si="60"/>
        <v>0</v>
      </c>
      <c r="CX28" s="279">
        <f t="shared" si="93"/>
        <v>0</v>
      </c>
      <c r="CY28" s="279">
        <f t="shared" si="94"/>
        <v>0</v>
      </c>
      <c r="CZ28" s="279">
        <f t="shared" si="95"/>
        <v>0</v>
      </c>
      <c r="DA28" s="279">
        <f t="shared" si="96"/>
        <v>0</v>
      </c>
    </row>
    <row r="29" spans="1:105" s="276" customFormat="1" ht="15" customHeight="1">
      <c r="A29" s="63" t="str">
        <f t="array" ref="A29">IF(C29&lt;&gt;0,SUM(($C$11:C29&lt;&gt;0)*1),"")</f>
        <v/>
      </c>
      <c r="B29" s="277"/>
      <c r="C29" s="277"/>
      <c r="D29" s="277"/>
      <c r="E29" s="371"/>
      <c r="F29" s="328"/>
      <c r="G29" s="330"/>
      <c r="H29" s="330"/>
      <c r="I29" s="63" t="str">
        <f t="shared" si="97"/>
        <v/>
      </c>
      <c r="J29" s="279">
        <f t="shared" si="61"/>
        <v>0</v>
      </c>
      <c r="K29" s="279">
        <f t="shared" si="62"/>
        <v>0</v>
      </c>
      <c r="L29" s="279">
        <f t="shared" si="1"/>
        <v>0</v>
      </c>
      <c r="M29" s="279">
        <f t="shared" si="2"/>
        <v>0</v>
      </c>
      <c r="N29" s="279">
        <f t="shared" si="3"/>
        <v>0</v>
      </c>
      <c r="O29" s="279">
        <f t="shared" si="4"/>
        <v>0</v>
      </c>
      <c r="P29" s="279">
        <f t="shared" si="5"/>
        <v>0</v>
      </c>
      <c r="Q29" s="279">
        <f t="shared" si="6"/>
        <v>0</v>
      </c>
      <c r="R29" s="279">
        <f t="shared" si="7"/>
        <v>0</v>
      </c>
      <c r="S29" s="279">
        <f t="shared" si="8"/>
        <v>0</v>
      </c>
      <c r="T29" s="279">
        <f t="shared" si="9"/>
        <v>0</v>
      </c>
      <c r="U29" s="279">
        <f t="shared" si="10"/>
        <v>0</v>
      </c>
      <c r="V29" s="279">
        <f t="shared" si="11"/>
        <v>0</v>
      </c>
      <c r="W29" s="279">
        <f t="shared" si="12"/>
        <v>0</v>
      </c>
      <c r="X29" s="279">
        <f t="shared" si="13"/>
        <v>0</v>
      </c>
      <c r="Y29" s="279">
        <f t="shared" si="14"/>
        <v>0</v>
      </c>
      <c r="Z29" s="279">
        <f t="shared" si="15"/>
        <v>0</v>
      </c>
      <c r="AA29" s="279">
        <f t="shared" si="16"/>
        <v>0</v>
      </c>
      <c r="AB29" s="279">
        <f t="shared" si="63"/>
        <v>0</v>
      </c>
      <c r="AC29" s="279">
        <f t="shared" si="64"/>
        <v>0</v>
      </c>
      <c r="AD29" s="279">
        <f t="shared" si="17"/>
        <v>0</v>
      </c>
      <c r="AE29" s="279">
        <f t="shared" si="18"/>
        <v>0</v>
      </c>
      <c r="AF29" s="279">
        <f t="shared" si="19"/>
        <v>0</v>
      </c>
      <c r="AG29" s="279">
        <f t="shared" si="20"/>
        <v>0</v>
      </c>
      <c r="AH29" s="279">
        <f t="shared" si="65"/>
        <v>0</v>
      </c>
      <c r="AI29" s="279">
        <f t="shared" si="66"/>
        <v>0</v>
      </c>
      <c r="AJ29" s="279">
        <f t="shared" si="67"/>
        <v>0</v>
      </c>
      <c r="AK29" s="279">
        <f t="shared" si="68"/>
        <v>0</v>
      </c>
      <c r="AL29" s="279">
        <f t="shared" si="69"/>
        <v>0</v>
      </c>
      <c r="AM29" s="279">
        <f t="shared" si="70"/>
        <v>0</v>
      </c>
      <c r="AN29" s="279">
        <f t="shared" si="71"/>
        <v>0</v>
      </c>
      <c r="AO29" s="279">
        <f t="shared" si="72"/>
        <v>0</v>
      </c>
      <c r="AP29" s="279">
        <f t="shared" si="21"/>
        <v>0</v>
      </c>
      <c r="AQ29" s="279">
        <f t="shared" si="22"/>
        <v>0</v>
      </c>
      <c r="AR29" s="279">
        <f t="shared" si="23"/>
        <v>0</v>
      </c>
      <c r="AS29" s="279">
        <f t="shared" si="24"/>
        <v>0</v>
      </c>
      <c r="AT29" s="279">
        <f t="shared" si="73"/>
        <v>0</v>
      </c>
      <c r="AU29" s="279">
        <f t="shared" si="74"/>
        <v>0</v>
      </c>
      <c r="AV29" s="279">
        <f t="shared" si="25"/>
        <v>0</v>
      </c>
      <c r="AW29" s="279">
        <f t="shared" si="26"/>
        <v>0</v>
      </c>
      <c r="AX29" s="279">
        <f t="shared" si="27"/>
        <v>0</v>
      </c>
      <c r="AY29" s="279">
        <f t="shared" si="28"/>
        <v>0</v>
      </c>
      <c r="AZ29" s="279">
        <f t="shared" si="29"/>
        <v>0</v>
      </c>
      <c r="BA29" s="279">
        <f t="shared" si="30"/>
        <v>0</v>
      </c>
      <c r="BB29" s="279">
        <f t="shared" si="31"/>
        <v>0</v>
      </c>
      <c r="BC29" s="279">
        <f t="shared" si="32"/>
        <v>0</v>
      </c>
      <c r="BD29" s="279">
        <f t="shared" si="33"/>
        <v>0</v>
      </c>
      <c r="BE29" s="279">
        <f t="shared" si="34"/>
        <v>0</v>
      </c>
      <c r="BF29" s="279">
        <f t="shared" si="35"/>
        <v>0</v>
      </c>
      <c r="BG29" s="279">
        <f t="shared" si="36"/>
        <v>0</v>
      </c>
      <c r="BH29" s="279">
        <f t="shared" si="75"/>
        <v>0</v>
      </c>
      <c r="BI29" s="279">
        <f t="shared" si="76"/>
        <v>0</v>
      </c>
      <c r="BJ29" s="279">
        <f t="shared" si="37"/>
        <v>0</v>
      </c>
      <c r="BK29" s="279">
        <f t="shared" si="38"/>
        <v>0</v>
      </c>
      <c r="BL29" s="279">
        <f t="shared" si="39"/>
        <v>0</v>
      </c>
      <c r="BM29" s="279">
        <f t="shared" si="40"/>
        <v>0</v>
      </c>
      <c r="BN29" s="279">
        <f t="shared" si="41"/>
        <v>0</v>
      </c>
      <c r="BO29" s="279">
        <f t="shared" si="42"/>
        <v>0</v>
      </c>
      <c r="BP29" s="279">
        <f t="shared" si="77"/>
        <v>0</v>
      </c>
      <c r="BQ29" s="279">
        <f t="shared" si="78"/>
        <v>0</v>
      </c>
      <c r="BR29" s="279">
        <f t="shared" si="43"/>
        <v>0</v>
      </c>
      <c r="BS29" s="279">
        <f t="shared" si="44"/>
        <v>0</v>
      </c>
      <c r="BT29" s="279">
        <f t="shared" si="79"/>
        <v>0</v>
      </c>
      <c r="BU29" s="279">
        <f t="shared" si="80"/>
        <v>0</v>
      </c>
      <c r="BV29" s="279">
        <f t="shared" si="81"/>
        <v>0</v>
      </c>
      <c r="BW29" s="279">
        <f t="shared" si="82"/>
        <v>0</v>
      </c>
      <c r="BX29" s="279">
        <f t="shared" si="45"/>
        <v>0</v>
      </c>
      <c r="BY29" s="279">
        <f t="shared" si="46"/>
        <v>0</v>
      </c>
      <c r="BZ29" s="279">
        <f t="shared" si="47"/>
        <v>0</v>
      </c>
      <c r="CA29" s="279">
        <f t="shared" si="48"/>
        <v>0</v>
      </c>
      <c r="CB29" s="279">
        <f t="shared" si="49"/>
        <v>0</v>
      </c>
      <c r="CC29" s="279">
        <f t="shared" si="50"/>
        <v>0</v>
      </c>
      <c r="CD29" s="279">
        <f t="shared" si="83"/>
        <v>0</v>
      </c>
      <c r="CE29" s="279">
        <f t="shared" si="84"/>
        <v>0</v>
      </c>
      <c r="CF29" s="279">
        <f t="shared" si="85"/>
        <v>0</v>
      </c>
      <c r="CG29" s="279">
        <f t="shared" si="86"/>
        <v>0</v>
      </c>
      <c r="CH29" s="279">
        <f t="shared" si="51"/>
        <v>0</v>
      </c>
      <c r="CI29" s="279">
        <f t="shared" si="52"/>
        <v>0</v>
      </c>
      <c r="CJ29" s="279">
        <f t="shared" si="87"/>
        <v>0</v>
      </c>
      <c r="CK29" s="279">
        <f t="shared" si="88"/>
        <v>0</v>
      </c>
      <c r="CL29" s="279">
        <f t="shared" si="53"/>
        <v>0</v>
      </c>
      <c r="CM29" s="279">
        <f t="shared" si="54"/>
        <v>0</v>
      </c>
      <c r="CN29" s="279">
        <f t="shared" si="55"/>
        <v>0</v>
      </c>
      <c r="CO29" s="279">
        <f t="shared" si="56"/>
        <v>0</v>
      </c>
      <c r="CP29" s="279">
        <f t="shared" si="89"/>
        <v>0</v>
      </c>
      <c r="CQ29" s="279">
        <f t="shared" si="90"/>
        <v>0</v>
      </c>
      <c r="CR29" s="279">
        <f t="shared" si="91"/>
        <v>0</v>
      </c>
      <c r="CS29" s="279">
        <f t="shared" si="92"/>
        <v>0</v>
      </c>
      <c r="CT29" s="279">
        <f t="shared" si="57"/>
        <v>0</v>
      </c>
      <c r="CU29" s="279">
        <f t="shared" si="58"/>
        <v>0</v>
      </c>
      <c r="CV29" s="279">
        <f t="shared" si="59"/>
        <v>0</v>
      </c>
      <c r="CW29" s="279">
        <f t="shared" si="60"/>
        <v>0</v>
      </c>
      <c r="CX29" s="279">
        <f t="shared" si="93"/>
        <v>0</v>
      </c>
      <c r="CY29" s="279">
        <f t="shared" si="94"/>
        <v>0</v>
      </c>
      <c r="CZ29" s="279">
        <f t="shared" si="95"/>
        <v>0</v>
      </c>
      <c r="DA29" s="279">
        <f t="shared" si="96"/>
        <v>0</v>
      </c>
    </row>
    <row r="30" spans="1:105" s="276" customFormat="1" ht="15" customHeight="1">
      <c r="A30" s="63" t="str">
        <f t="array" ref="A30">IF(C30&lt;&gt;0,SUM(($C$11:C30&lt;&gt;0)*1),"")</f>
        <v/>
      </c>
      <c r="B30" s="277"/>
      <c r="C30" s="277"/>
      <c r="D30" s="277"/>
      <c r="E30" s="371"/>
      <c r="F30" s="328"/>
      <c r="G30" s="330"/>
      <c r="H30" s="330"/>
      <c r="I30" s="63" t="str">
        <f t="shared" si="97"/>
        <v/>
      </c>
      <c r="J30" s="279">
        <f t="shared" si="61"/>
        <v>0</v>
      </c>
      <c r="K30" s="279">
        <f t="shared" si="62"/>
        <v>0</v>
      </c>
      <c r="L30" s="279">
        <f t="shared" si="1"/>
        <v>0</v>
      </c>
      <c r="M30" s="279">
        <f t="shared" si="2"/>
        <v>0</v>
      </c>
      <c r="N30" s="279">
        <f t="shared" si="3"/>
        <v>0</v>
      </c>
      <c r="O30" s="279">
        <f t="shared" si="4"/>
        <v>0</v>
      </c>
      <c r="P30" s="279">
        <f t="shared" si="5"/>
        <v>0</v>
      </c>
      <c r="Q30" s="279">
        <f t="shared" si="6"/>
        <v>0</v>
      </c>
      <c r="R30" s="279">
        <f t="shared" si="7"/>
        <v>0</v>
      </c>
      <c r="S30" s="279">
        <f t="shared" si="8"/>
        <v>0</v>
      </c>
      <c r="T30" s="279">
        <f t="shared" si="9"/>
        <v>0</v>
      </c>
      <c r="U30" s="279">
        <f t="shared" si="10"/>
        <v>0</v>
      </c>
      <c r="V30" s="279">
        <f t="shared" si="11"/>
        <v>0</v>
      </c>
      <c r="W30" s="279">
        <f t="shared" si="12"/>
        <v>0</v>
      </c>
      <c r="X30" s="279">
        <f t="shared" si="13"/>
        <v>0</v>
      </c>
      <c r="Y30" s="279">
        <f t="shared" si="14"/>
        <v>0</v>
      </c>
      <c r="Z30" s="279">
        <f t="shared" si="15"/>
        <v>0</v>
      </c>
      <c r="AA30" s="279">
        <f t="shared" si="16"/>
        <v>0</v>
      </c>
      <c r="AB30" s="279">
        <f t="shared" si="63"/>
        <v>0</v>
      </c>
      <c r="AC30" s="279">
        <f t="shared" si="64"/>
        <v>0</v>
      </c>
      <c r="AD30" s="279">
        <f t="shared" si="17"/>
        <v>0</v>
      </c>
      <c r="AE30" s="279">
        <f t="shared" si="18"/>
        <v>0</v>
      </c>
      <c r="AF30" s="279">
        <f t="shared" si="19"/>
        <v>0</v>
      </c>
      <c r="AG30" s="279">
        <f t="shared" si="20"/>
        <v>0</v>
      </c>
      <c r="AH30" s="279">
        <f t="shared" si="65"/>
        <v>0</v>
      </c>
      <c r="AI30" s="279">
        <f t="shared" si="66"/>
        <v>0</v>
      </c>
      <c r="AJ30" s="279">
        <f t="shared" si="67"/>
        <v>0</v>
      </c>
      <c r="AK30" s="279">
        <f t="shared" si="68"/>
        <v>0</v>
      </c>
      <c r="AL30" s="279">
        <f t="shared" si="69"/>
        <v>0</v>
      </c>
      <c r="AM30" s="279">
        <f t="shared" si="70"/>
        <v>0</v>
      </c>
      <c r="AN30" s="279">
        <f t="shared" si="71"/>
        <v>0</v>
      </c>
      <c r="AO30" s="279">
        <f t="shared" si="72"/>
        <v>0</v>
      </c>
      <c r="AP30" s="279">
        <f t="shared" si="21"/>
        <v>0</v>
      </c>
      <c r="AQ30" s="279">
        <f t="shared" si="22"/>
        <v>0</v>
      </c>
      <c r="AR30" s="279">
        <f t="shared" si="23"/>
        <v>0</v>
      </c>
      <c r="AS30" s="279">
        <f t="shared" si="24"/>
        <v>0</v>
      </c>
      <c r="AT30" s="279">
        <f t="shared" si="73"/>
        <v>0</v>
      </c>
      <c r="AU30" s="279">
        <f t="shared" si="74"/>
        <v>0</v>
      </c>
      <c r="AV30" s="279">
        <f t="shared" si="25"/>
        <v>0</v>
      </c>
      <c r="AW30" s="279">
        <f t="shared" si="26"/>
        <v>0</v>
      </c>
      <c r="AX30" s="279">
        <f t="shared" si="27"/>
        <v>0</v>
      </c>
      <c r="AY30" s="279">
        <f t="shared" si="28"/>
        <v>0</v>
      </c>
      <c r="AZ30" s="279">
        <f t="shared" si="29"/>
        <v>0</v>
      </c>
      <c r="BA30" s="279">
        <f t="shared" si="30"/>
        <v>0</v>
      </c>
      <c r="BB30" s="279">
        <f t="shared" si="31"/>
        <v>0</v>
      </c>
      <c r="BC30" s="279">
        <f t="shared" si="32"/>
        <v>0</v>
      </c>
      <c r="BD30" s="279">
        <f t="shared" si="33"/>
        <v>0</v>
      </c>
      <c r="BE30" s="279">
        <f t="shared" si="34"/>
        <v>0</v>
      </c>
      <c r="BF30" s="279">
        <f t="shared" si="35"/>
        <v>0</v>
      </c>
      <c r="BG30" s="279">
        <f t="shared" si="36"/>
        <v>0</v>
      </c>
      <c r="BH30" s="279">
        <f t="shared" si="75"/>
        <v>0</v>
      </c>
      <c r="BI30" s="279">
        <f t="shared" si="76"/>
        <v>0</v>
      </c>
      <c r="BJ30" s="279">
        <f t="shared" si="37"/>
        <v>0</v>
      </c>
      <c r="BK30" s="279">
        <f t="shared" si="38"/>
        <v>0</v>
      </c>
      <c r="BL30" s="279">
        <f t="shared" si="39"/>
        <v>0</v>
      </c>
      <c r="BM30" s="279">
        <f t="shared" si="40"/>
        <v>0</v>
      </c>
      <c r="BN30" s="279">
        <f t="shared" si="41"/>
        <v>0</v>
      </c>
      <c r="BO30" s="279">
        <f t="shared" si="42"/>
        <v>0</v>
      </c>
      <c r="BP30" s="279">
        <f t="shared" si="77"/>
        <v>0</v>
      </c>
      <c r="BQ30" s="279">
        <f t="shared" si="78"/>
        <v>0</v>
      </c>
      <c r="BR30" s="279">
        <f t="shared" si="43"/>
        <v>0</v>
      </c>
      <c r="BS30" s="279">
        <f t="shared" si="44"/>
        <v>0</v>
      </c>
      <c r="BT30" s="279">
        <f t="shared" si="79"/>
        <v>0</v>
      </c>
      <c r="BU30" s="279">
        <f t="shared" si="80"/>
        <v>0</v>
      </c>
      <c r="BV30" s="279">
        <f t="shared" si="81"/>
        <v>0</v>
      </c>
      <c r="BW30" s="279">
        <f t="shared" si="82"/>
        <v>0</v>
      </c>
      <c r="BX30" s="279">
        <f t="shared" si="45"/>
        <v>0</v>
      </c>
      <c r="BY30" s="279">
        <f t="shared" si="46"/>
        <v>0</v>
      </c>
      <c r="BZ30" s="279">
        <f t="shared" si="47"/>
        <v>0</v>
      </c>
      <c r="CA30" s="279">
        <f t="shared" si="48"/>
        <v>0</v>
      </c>
      <c r="CB30" s="279">
        <f t="shared" si="49"/>
        <v>0</v>
      </c>
      <c r="CC30" s="279">
        <f t="shared" si="50"/>
        <v>0</v>
      </c>
      <c r="CD30" s="279">
        <f t="shared" si="83"/>
        <v>0</v>
      </c>
      <c r="CE30" s="279">
        <f t="shared" si="84"/>
        <v>0</v>
      </c>
      <c r="CF30" s="279">
        <f t="shared" si="85"/>
        <v>0</v>
      </c>
      <c r="CG30" s="279">
        <f t="shared" si="86"/>
        <v>0</v>
      </c>
      <c r="CH30" s="279">
        <f t="shared" si="51"/>
        <v>0</v>
      </c>
      <c r="CI30" s="279">
        <f t="shared" si="52"/>
        <v>0</v>
      </c>
      <c r="CJ30" s="279">
        <f t="shared" si="87"/>
        <v>0</v>
      </c>
      <c r="CK30" s="279">
        <f t="shared" si="88"/>
        <v>0</v>
      </c>
      <c r="CL30" s="279">
        <f t="shared" si="53"/>
        <v>0</v>
      </c>
      <c r="CM30" s="279">
        <f t="shared" si="54"/>
        <v>0</v>
      </c>
      <c r="CN30" s="279">
        <f t="shared" si="55"/>
        <v>0</v>
      </c>
      <c r="CO30" s="279">
        <f t="shared" si="56"/>
        <v>0</v>
      </c>
      <c r="CP30" s="279">
        <f t="shared" si="89"/>
        <v>0</v>
      </c>
      <c r="CQ30" s="279">
        <f t="shared" si="90"/>
        <v>0</v>
      </c>
      <c r="CR30" s="279">
        <f t="shared" si="91"/>
        <v>0</v>
      </c>
      <c r="CS30" s="279">
        <f t="shared" si="92"/>
        <v>0</v>
      </c>
      <c r="CT30" s="279">
        <f t="shared" si="57"/>
        <v>0</v>
      </c>
      <c r="CU30" s="279">
        <f t="shared" si="58"/>
        <v>0</v>
      </c>
      <c r="CV30" s="279">
        <f t="shared" si="59"/>
        <v>0</v>
      </c>
      <c r="CW30" s="279">
        <f t="shared" si="60"/>
        <v>0</v>
      </c>
      <c r="CX30" s="279">
        <f t="shared" si="93"/>
        <v>0</v>
      </c>
      <c r="CY30" s="279">
        <f t="shared" si="94"/>
        <v>0</v>
      </c>
      <c r="CZ30" s="279">
        <f t="shared" si="95"/>
        <v>0</v>
      </c>
      <c r="DA30" s="279">
        <f t="shared" si="96"/>
        <v>0</v>
      </c>
    </row>
    <row r="31" spans="1:105" s="276" customFormat="1" ht="15" customHeight="1">
      <c r="A31" s="63" t="str">
        <f t="array" ref="A31">IF(C31&lt;&gt;0,SUM(($C$11:C31&lt;&gt;0)*1),"")</f>
        <v/>
      </c>
      <c r="B31" s="277"/>
      <c r="C31" s="277"/>
      <c r="D31" s="277"/>
      <c r="E31" s="371"/>
      <c r="F31" s="328"/>
      <c r="G31" s="330"/>
      <c r="H31" s="330"/>
      <c r="I31" s="63" t="str">
        <f t="shared" si="97"/>
        <v/>
      </c>
      <c r="J31" s="279">
        <f t="shared" si="61"/>
        <v>0</v>
      </c>
      <c r="K31" s="279">
        <f t="shared" si="62"/>
        <v>0</v>
      </c>
      <c r="L31" s="279">
        <f t="shared" si="1"/>
        <v>0</v>
      </c>
      <c r="M31" s="279">
        <f t="shared" si="2"/>
        <v>0</v>
      </c>
      <c r="N31" s="279">
        <f t="shared" si="3"/>
        <v>0</v>
      </c>
      <c r="O31" s="279">
        <f t="shared" si="4"/>
        <v>0</v>
      </c>
      <c r="P31" s="279">
        <f t="shared" si="5"/>
        <v>0</v>
      </c>
      <c r="Q31" s="279">
        <f t="shared" si="6"/>
        <v>0</v>
      </c>
      <c r="R31" s="279">
        <f t="shared" si="7"/>
        <v>0</v>
      </c>
      <c r="S31" s="279">
        <f t="shared" si="8"/>
        <v>0</v>
      </c>
      <c r="T31" s="279">
        <f t="shared" si="9"/>
        <v>0</v>
      </c>
      <c r="U31" s="279">
        <f t="shared" si="10"/>
        <v>0</v>
      </c>
      <c r="V31" s="279">
        <f t="shared" si="11"/>
        <v>0</v>
      </c>
      <c r="W31" s="279">
        <f t="shared" si="12"/>
        <v>0</v>
      </c>
      <c r="X31" s="279">
        <f t="shared" si="13"/>
        <v>0</v>
      </c>
      <c r="Y31" s="279">
        <f t="shared" si="14"/>
        <v>0</v>
      </c>
      <c r="Z31" s="279">
        <f t="shared" si="15"/>
        <v>0</v>
      </c>
      <c r="AA31" s="279">
        <f t="shared" si="16"/>
        <v>0</v>
      </c>
      <c r="AB31" s="279">
        <f t="shared" si="63"/>
        <v>0</v>
      </c>
      <c r="AC31" s="279">
        <f t="shared" si="64"/>
        <v>0</v>
      </c>
      <c r="AD31" s="279">
        <f t="shared" si="17"/>
        <v>0</v>
      </c>
      <c r="AE31" s="279">
        <f t="shared" si="18"/>
        <v>0</v>
      </c>
      <c r="AF31" s="279">
        <f t="shared" si="19"/>
        <v>0</v>
      </c>
      <c r="AG31" s="279">
        <f t="shared" si="20"/>
        <v>0</v>
      </c>
      <c r="AH31" s="279">
        <f t="shared" si="65"/>
        <v>0</v>
      </c>
      <c r="AI31" s="279">
        <f t="shared" si="66"/>
        <v>0</v>
      </c>
      <c r="AJ31" s="279">
        <f t="shared" si="67"/>
        <v>0</v>
      </c>
      <c r="AK31" s="279">
        <f t="shared" si="68"/>
        <v>0</v>
      </c>
      <c r="AL31" s="279">
        <f t="shared" si="69"/>
        <v>0</v>
      </c>
      <c r="AM31" s="279">
        <f t="shared" si="70"/>
        <v>0</v>
      </c>
      <c r="AN31" s="279">
        <f t="shared" si="71"/>
        <v>0</v>
      </c>
      <c r="AO31" s="279">
        <f t="shared" si="72"/>
        <v>0</v>
      </c>
      <c r="AP31" s="279">
        <f t="shared" si="21"/>
        <v>0</v>
      </c>
      <c r="AQ31" s="279">
        <f t="shared" si="22"/>
        <v>0</v>
      </c>
      <c r="AR31" s="279">
        <f t="shared" si="23"/>
        <v>0</v>
      </c>
      <c r="AS31" s="279">
        <f t="shared" si="24"/>
        <v>0</v>
      </c>
      <c r="AT31" s="279">
        <f t="shared" si="73"/>
        <v>0</v>
      </c>
      <c r="AU31" s="279">
        <f t="shared" si="74"/>
        <v>0</v>
      </c>
      <c r="AV31" s="279">
        <f t="shared" si="25"/>
        <v>0</v>
      </c>
      <c r="AW31" s="279">
        <f t="shared" si="26"/>
        <v>0</v>
      </c>
      <c r="AX31" s="279">
        <f t="shared" si="27"/>
        <v>0</v>
      </c>
      <c r="AY31" s="279">
        <f t="shared" si="28"/>
        <v>0</v>
      </c>
      <c r="AZ31" s="279">
        <f t="shared" si="29"/>
        <v>0</v>
      </c>
      <c r="BA31" s="279">
        <f t="shared" si="30"/>
        <v>0</v>
      </c>
      <c r="BB31" s="279">
        <f t="shared" si="31"/>
        <v>0</v>
      </c>
      <c r="BC31" s="279">
        <f t="shared" si="32"/>
        <v>0</v>
      </c>
      <c r="BD31" s="279">
        <f t="shared" si="33"/>
        <v>0</v>
      </c>
      <c r="BE31" s="279">
        <f t="shared" si="34"/>
        <v>0</v>
      </c>
      <c r="BF31" s="279">
        <f t="shared" si="35"/>
        <v>0</v>
      </c>
      <c r="BG31" s="279">
        <f t="shared" si="36"/>
        <v>0</v>
      </c>
      <c r="BH31" s="279">
        <f t="shared" si="75"/>
        <v>0</v>
      </c>
      <c r="BI31" s="279">
        <f t="shared" si="76"/>
        <v>0</v>
      </c>
      <c r="BJ31" s="279">
        <f t="shared" si="37"/>
        <v>0</v>
      </c>
      <c r="BK31" s="279">
        <f t="shared" si="38"/>
        <v>0</v>
      </c>
      <c r="BL31" s="279">
        <f t="shared" si="39"/>
        <v>0</v>
      </c>
      <c r="BM31" s="279">
        <f t="shared" si="40"/>
        <v>0</v>
      </c>
      <c r="BN31" s="279">
        <f t="shared" si="41"/>
        <v>0</v>
      </c>
      <c r="BO31" s="279">
        <f t="shared" si="42"/>
        <v>0</v>
      </c>
      <c r="BP31" s="279">
        <f t="shared" si="77"/>
        <v>0</v>
      </c>
      <c r="BQ31" s="279">
        <f t="shared" si="78"/>
        <v>0</v>
      </c>
      <c r="BR31" s="279">
        <f t="shared" si="43"/>
        <v>0</v>
      </c>
      <c r="BS31" s="279">
        <f t="shared" si="44"/>
        <v>0</v>
      </c>
      <c r="BT31" s="279">
        <f t="shared" si="79"/>
        <v>0</v>
      </c>
      <c r="BU31" s="279">
        <f t="shared" si="80"/>
        <v>0</v>
      </c>
      <c r="BV31" s="279">
        <f t="shared" si="81"/>
        <v>0</v>
      </c>
      <c r="BW31" s="279">
        <f t="shared" si="82"/>
        <v>0</v>
      </c>
      <c r="BX31" s="279">
        <f t="shared" si="45"/>
        <v>0</v>
      </c>
      <c r="BY31" s="279">
        <f t="shared" si="46"/>
        <v>0</v>
      </c>
      <c r="BZ31" s="279">
        <f t="shared" si="47"/>
        <v>0</v>
      </c>
      <c r="CA31" s="279">
        <f t="shared" si="48"/>
        <v>0</v>
      </c>
      <c r="CB31" s="279">
        <f t="shared" si="49"/>
        <v>0</v>
      </c>
      <c r="CC31" s="279">
        <f t="shared" si="50"/>
        <v>0</v>
      </c>
      <c r="CD31" s="279">
        <f t="shared" si="83"/>
        <v>0</v>
      </c>
      <c r="CE31" s="279">
        <f t="shared" si="84"/>
        <v>0</v>
      </c>
      <c r="CF31" s="279">
        <f t="shared" si="85"/>
        <v>0</v>
      </c>
      <c r="CG31" s="279">
        <f t="shared" si="86"/>
        <v>0</v>
      </c>
      <c r="CH31" s="279">
        <f t="shared" si="51"/>
        <v>0</v>
      </c>
      <c r="CI31" s="279">
        <f t="shared" si="52"/>
        <v>0</v>
      </c>
      <c r="CJ31" s="279">
        <f t="shared" si="87"/>
        <v>0</v>
      </c>
      <c r="CK31" s="279">
        <f t="shared" si="88"/>
        <v>0</v>
      </c>
      <c r="CL31" s="279">
        <f t="shared" si="53"/>
        <v>0</v>
      </c>
      <c r="CM31" s="279">
        <f t="shared" si="54"/>
        <v>0</v>
      </c>
      <c r="CN31" s="279">
        <f t="shared" si="55"/>
        <v>0</v>
      </c>
      <c r="CO31" s="279">
        <f t="shared" si="56"/>
        <v>0</v>
      </c>
      <c r="CP31" s="279">
        <f t="shared" si="89"/>
        <v>0</v>
      </c>
      <c r="CQ31" s="279">
        <f t="shared" si="90"/>
        <v>0</v>
      </c>
      <c r="CR31" s="279">
        <f t="shared" si="91"/>
        <v>0</v>
      </c>
      <c r="CS31" s="279">
        <f t="shared" si="92"/>
        <v>0</v>
      </c>
      <c r="CT31" s="279">
        <f t="shared" si="57"/>
        <v>0</v>
      </c>
      <c r="CU31" s="279">
        <f t="shared" si="58"/>
        <v>0</v>
      </c>
      <c r="CV31" s="279">
        <f t="shared" si="59"/>
        <v>0</v>
      </c>
      <c r="CW31" s="279">
        <f t="shared" si="60"/>
        <v>0</v>
      </c>
      <c r="CX31" s="279">
        <f t="shared" si="93"/>
        <v>0</v>
      </c>
      <c r="CY31" s="279">
        <f t="shared" si="94"/>
        <v>0</v>
      </c>
      <c r="CZ31" s="279">
        <f t="shared" si="95"/>
        <v>0</v>
      </c>
      <c r="DA31" s="279">
        <f t="shared" si="96"/>
        <v>0</v>
      </c>
    </row>
    <row r="32" spans="1:105" s="276" customFormat="1" ht="15" customHeight="1">
      <c r="A32" s="63" t="str">
        <f t="array" ref="A32">IF(C32&lt;&gt;0,SUM(($C$11:C32&lt;&gt;0)*1),"")</f>
        <v/>
      </c>
      <c r="B32" s="277"/>
      <c r="C32" s="277"/>
      <c r="D32" s="277"/>
      <c r="E32" s="371"/>
      <c r="F32" s="328"/>
      <c r="G32" s="330"/>
      <c r="H32" s="330"/>
      <c r="I32" s="63" t="str">
        <f t="shared" si="97"/>
        <v/>
      </c>
      <c r="J32" s="279">
        <f t="shared" si="61"/>
        <v>0</v>
      </c>
      <c r="K32" s="279">
        <f t="shared" si="62"/>
        <v>0</v>
      </c>
      <c r="L32" s="279">
        <f t="shared" si="1"/>
        <v>0</v>
      </c>
      <c r="M32" s="279">
        <f t="shared" si="2"/>
        <v>0</v>
      </c>
      <c r="N32" s="279">
        <f t="shared" si="3"/>
        <v>0</v>
      </c>
      <c r="O32" s="279">
        <f t="shared" si="4"/>
        <v>0</v>
      </c>
      <c r="P32" s="279">
        <f t="shared" si="5"/>
        <v>0</v>
      </c>
      <c r="Q32" s="279">
        <f t="shared" si="6"/>
        <v>0</v>
      </c>
      <c r="R32" s="279">
        <f t="shared" si="7"/>
        <v>0</v>
      </c>
      <c r="S32" s="279">
        <f t="shared" si="8"/>
        <v>0</v>
      </c>
      <c r="T32" s="279">
        <f t="shared" si="9"/>
        <v>0</v>
      </c>
      <c r="U32" s="279">
        <f t="shared" si="10"/>
        <v>0</v>
      </c>
      <c r="V32" s="279">
        <f t="shared" si="11"/>
        <v>0</v>
      </c>
      <c r="W32" s="279">
        <f t="shared" si="12"/>
        <v>0</v>
      </c>
      <c r="X32" s="279">
        <f t="shared" si="13"/>
        <v>0</v>
      </c>
      <c r="Y32" s="279">
        <f t="shared" si="14"/>
        <v>0</v>
      </c>
      <c r="Z32" s="279">
        <f t="shared" si="15"/>
        <v>0</v>
      </c>
      <c r="AA32" s="279">
        <f t="shared" si="16"/>
        <v>0</v>
      </c>
      <c r="AB32" s="279">
        <f t="shared" si="63"/>
        <v>0</v>
      </c>
      <c r="AC32" s="279">
        <f t="shared" si="64"/>
        <v>0</v>
      </c>
      <c r="AD32" s="279">
        <f t="shared" si="17"/>
        <v>0</v>
      </c>
      <c r="AE32" s="279">
        <f t="shared" si="18"/>
        <v>0</v>
      </c>
      <c r="AF32" s="279">
        <f t="shared" si="19"/>
        <v>0</v>
      </c>
      <c r="AG32" s="279">
        <f t="shared" si="20"/>
        <v>0</v>
      </c>
      <c r="AH32" s="279">
        <f t="shared" si="65"/>
        <v>0</v>
      </c>
      <c r="AI32" s="279">
        <f t="shared" si="66"/>
        <v>0</v>
      </c>
      <c r="AJ32" s="279">
        <f t="shared" si="67"/>
        <v>0</v>
      </c>
      <c r="AK32" s="279">
        <f t="shared" si="68"/>
        <v>0</v>
      </c>
      <c r="AL32" s="279">
        <f t="shared" si="69"/>
        <v>0</v>
      </c>
      <c r="AM32" s="279">
        <f t="shared" si="70"/>
        <v>0</v>
      </c>
      <c r="AN32" s="279">
        <f t="shared" si="71"/>
        <v>0</v>
      </c>
      <c r="AO32" s="279">
        <f t="shared" si="72"/>
        <v>0</v>
      </c>
      <c r="AP32" s="279">
        <f t="shared" si="21"/>
        <v>0</v>
      </c>
      <c r="AQ32" s="279">
        <f t="shared" si="22"/>
        <v>0</v>
      </c>
      <c r="AR32" s="279">
        <f t="shared" si="23"/>
        <v>0</v>
      </c>
      <c r="AS32" s="279">
        <f t="shared" si="24"/>
        <v>0</v>
      </c>
      <c r="AT32" s="279">
        <f t="shared" si="73"/>
        <v>0</v>
      </c>
      <c r="AU32" s="279">
        <f t="shared" si="74"/>
        <v>0</v>
      </c>
      <c r="AV32" s="279">
        <f t="shared" si="25"/>
        <v>0</v>
      </c>
      <c r="AW32" s="279">
        <f t="shared" si="26"/>
        <v>0</v>
      </c>
      <c r="AX32" s="279">
        <f t="shared" si="27"/>
        <v>0</v>
      </c>
      <c r="AY32" s="279">
        <f t="shared" si="28"/>
        <v>0</v>
      </c>
      <c r="AZ32" s="279">
        <f t="shared" si="29"/>
        <v>0</v>
      </c>
      <c r="BA32" s="279">
        <f t="shared" si="30"/>
        <v>0</v>
      </c>
      <c r="BB32" s="279">
        <f t="shared" si="31"/>
        <v>0</v>
      </c>
      <c r="BC32" s="279">
        <f t="shared" si="32"/>
        <v>0</v>
      </c>
      <c r="BD32" s="279">
        <f t="shared" si="33"/>
        <v>0</v>
      </c>
      <c r="BE32" s="279">
        <f t="shared" si="34"/>
        <v>0</v>
      </c>
      <c r="BF32" s="279">
        <f t="shared" si="35"/>
        <v>0</v>
      </c>
      <c r="BG32" s="279">
        <f t="shared" si="36"/>
        <v>0</v>
      </c>
      <c r="BH32" s="279">
        <f t="shared" si="75"/>
        <v>0</v>
      </c>
      <c r="BI32" s="279">
        <f t="shared" si="76"/>
        <v>0</v>
      </c>
      <c r="BJ32" s="279">
        <f t="shared" si="37"/>
        <v>0</v>
      </c>
      <c r="BK32" s="279">
        <f t="shared" si="38"/>
        <v>0</v>
      </c>
      <c r="BL32" s="279">
        <f t="shared" si="39"/>
        <v>0</v>
      </c>
      <c r="BM32" s="279">
        <f t="shared" si="40"/>
        <v>0</v>
      </c>
      <c r="BN32" s="279">
        <f t="shared" si="41"/>
        <v>0</v>
      </c>
      <c r="BO32" s="279">
        <f t="shared" si="42"/>
        <v>0</v>
      </c>
      <c r="BP32" s="279">
        <f t="shared" si="77"/>
        <v>0</v>
      </c>
      <c r="BQ32" s="279">
        <f t="shared" si="78"/>
        <v>0</v>
      </c>
      <c r="BR32" s="279">
        <f t="shared" si="43"/>
        <v>0</v>
      </c>
      <c r="BS32" s="279">
        <f t="shared" si="44"/>
        <v>0</v>
      </c>
      <c r="BT32" s="279">
        <f t="shared" si="79"/>
        <v>0</v>
      </c>
      <c r="BU32" s="279">
        <f t="shared" si="80"/>
        <v>0</v>
      </c>
      <c r="BV32" s="279">
        <f t="shared" si="81"/>
        <v>0</v>
      </c>
      <c r="BW32" s="279">
        <f t="shared" si="82"/>
        <v>0</v>
      </c>
      <c r="BX32" s="279">
        <f t="shared" si="45"/>
        <v>0</v>
      </c>
      <c r="BY32" s="279">
        <f t="shared" si="46"/>
        <v>0</v>
      </c>
      <c r="BZ32" s="279">
        <f t="shared" si="47"/>
        <v>0</v>
      </c>
      <c r="CA32" s="279">
        <f t="shared" si="48"/>
        <v>0</v>
      </c>
      <c r="CB32" s="279">
        <f t="shared" si="49"/>
        <v>0</v>
      </c>
      <c r="CC32" s="279">
        <f t="shared" si="50"/>
        <v>0</v>
      </c>
      <c r="CD32" s="279">
        <f t="shared" si="83"/>
        <v>0</v>
      </c>
      <c r="CE32" s="279">
        <f t="shared" si="84"/>
        <v>0</v>
      </c>
      <c r="CF32" s="279">
        <f t="shared" si="85"/>
        <v>0</v>
      </c>
      <c r="CG32" s="279">
        <f t="shared" si="86"/>
        <v>0</v>
      </c>
      <c r="CH32" s="279">
        <f t="shared" si="51"/>
        <v>0</v>
      </c>
      <c r="CI32" s="279">
        <f t="shared" si="52"/>
        <v>0</v>
      </c>
      <c r="CJ32" s="279">
        <f t="shared" si="87"/>
        <v>0</v>
      </c>
      <c r="CK32" s="279">
        <f t="shared" si="88"/>
        <v>0</v>
      </c>
      <c r="CL32" s="279">
        <f t="shared" si="53"/>
        <v>0</v>
      </c>
      <c r="CM32" s="279">
        <f t="shared" si="54"/>
        <v>0</v>
      </c>
      <c r="CN32" s="279">
        <f t="shared" si="55"/>
        <v>0</v>
      </c>
      <c r="CO32" s="279">
        <f t="shared" si="56"/>
        <v>0</v>
      </c>
      <c r="CP32" s="279">
        <f t="shared" si="89"/>
        <v>0</v>
      </c>
      <c r="CQ32" s="279">
        <f t="shared" si="90"/>
        <v>0</v>
      </c>
      <c r="CR32" s="279">
        <f t="shared" si="91"/>
        <v>0</v>
      </c>
      <c r="CS32" s="279">
        <f t="shared" si="92"/>
        <v>0</v>
      </c>
      <c r="CT32" s="279">
        <f t="shared" si="57"/>
        <v>0</v>
      </c>
      <c r="CU32" s="279">
        <f t="shared" si="58"/>
        <v>0</v>
      </c>
      <c r="CV32" s="279">
        <f t="shared" si="59"/>
        <v>0</v>
      </c>
      <c r="CW32" s="279">
        <f t="shared" si="60"/>
        <v>0</v>
      </c>
      <c r="CX32" s="279">
        <f t="shared" si="93"/>
        <v>0</v>
      </c>
      <c r="CY32" s="279">
        <f t="shared" si="94"/>
        <v>0</v>
      </c>
      <c r="CZ32" s="279">
        <f t="shared" si="95"/>
        <v>0</v>
      </c>
      <c r="DA32" s="279">
        <f t="shared" si="96"/>
        <v>0</v>
      </c>
    </row>
    <row r="33" spans="1:105" s="276" customFormat="1" ht="15" customHeight="1">
      <c r="A33" s="63" t="str">
        <f t="array" ref="A33">IF(C33&lt;&gt;0,SUM(($C$11:C33&lt;&gt;0)*1),"")</f>
        <v/>
      </c>
      <c r="B33" s="277"/>
      <c r="C33" s="277"/>
      <c r="D33" s="277"/>
      <c r="E33" s="371"/>
      <c r="F33" s="328"/>
      <c r="G33" s="330"/>
      <c r="H33" s="330"/>
      <c r="I33" s="63" t="str">
        <f t="shared" si="97"/>
        <v/>
      </c>
      <c r="J33" s="279">
        <f t="shared" si="61"/>
        <v>0</v>
      </c>
      <c r="K33" s="279">
        <f t="shared" si="62"/>
        <v>0</v>
      </c>
      <c r="L33" s="279">
        <f t="shared" si="1"/>
        <v>0</v>
      </c>
      <c r="M33" s="279">
        <f t="shared" si="2"/>
        <v>0</v>
      </c>
      <c r="N33" s="279">
        <f t="shared" si="3"/>
        <v>0</v>
      </c>
      <c r="O33" s="279">
        <f t="shared" si="4"/>
        <v>0</v>
      </c>
      <c r="P33" s="279">
        <f t="shared" si="5"/>
        <v>0</v>
      </c>
      <c r="Q33" s="279">
        <f t="shared" si="6"/>
        <v>0</v>
      </c>
      <c r="R33" s="279">
        <f t="shared" si="7"/>
        <v>0</v>
      </c>
      <c r="S33" s="279">
        <f t="shared" si="8"/>
        <v>0</v>
      </c>
      <c r="T33" s="279">
        <f t="shared" si="9"/>
        <v>0</v>
      </c>
      <c r="U33" s="279">
        <f t="shared" si="10"/>
        <v>0</v>
      </c>
      <c r="V33" s="279">
        <f t="shared" si="11"/>
        <v>0</v>
      </c>
      <c r="W33" s="279">
        <f t="shared" si="12"/>
        <v>0</v>
      </c>
      <c r="X33" s="279">
        <f t="shared" si="13"/>
        <v>0</v>
      </c>
      <c r="Y33" s="279">
        <f t="shared" si="14"/>
        <v>0</v>
      </c>
      <c r="Z33" s="279">
        <f t="shared" si="15"/>
        <v>0</v>
      </c>
      <c r="AA33" s="279">
        <f t="shared" si="16"/>
        <v>0</v>
      </c>
      <c r="AB33" s="279">
        <f t="shared" si="63"/>
        <v>0</v>
      </c>
      <c r="AC33" s="279">
        <f t="shared" si="64"/>
        <v>0</v>
      </c>
      <c r="AD33" s="279">
        <f t="shared" si="17"/>
        <v>0</v>
      </c>
      <c r="AE33" s="279">
        <f t="shared" si="18"/>
        <v>0</v>
      </c>
      <c r="AF33" s="279">
        <f t="shared" si="19"/>
        <v>0</v>
      </c>
      <c r="AG33" s="279">
        <f t="shared" si="20"/>
        <v>0</v>
      </c>
      <c r="AH33" s="279">
        <f t="shared" si="65"/>
        <v>0</v>
      </c>
      <c r="AI33" s="279">
        <f t="shared" si="66"/>
        <v>0</v>
      </c>
      <c r="AJ33" s="279">
        <f t="shared" si="67"/>
        <v>0</v>
      </c>
      <c r="AK33" s="279">
        <f t="shared" si="68"/>
        <v>0</v>
      </c>
      <c r="AL33" s="279">
        <f t="shared" si="69"/>
        <v>0</v>
      </c>
      <c r="AM33" s="279">
        <f t="shared" si="70"/>
        <v>0</v>
      </c>
      <c r="AN33" s="279">
        <f t="shared" si="71"/>
        <v>0</v>
      </c>
      <c r="AO33" s="279">
        <f t="shared" si="72"/>
        <v>0</v>
      </c>
      <c r="AP33" s="279">
        <f t="shared" si="21"/>
        <v>0</v>
      </c>
      <c r="AQ33" s="279">
        <f t="shared" si="22"/>
        <v>0</v>
      </c>
      <c r="AR33" s="279">
        <f t="shared" si="23"/>
        <v>0</v>
      </c>
      <c r="AS33" s="279">
        <f t="shared" si="24"/>
        <v>0</v>
      </c>
      <c r="AT33" s="279">
        <f t="shared" si="73"/>
        <v>0</v>
      </c>
      <c r="AU33" s="279">
        <f t="shared" si="74"/>
        <v>0</v>
      </c>
      <c r="AV33" s="279">
        <f t="shared" si="25"/>
        <v>0</v>
      </c>
      <c r="AW33" s="279">
        <f t="shared" si="26"/>
        <v>0</v>
      </c>
      <c r="AX33" s="279">
        <f t="shared" si="27"/>
        <v>0</v>
      </c>
      <c r="AY33" s="279">
        <f t="shared" si="28"/>
        <v>0</v>
      </c>
      <c r="AZ33" s="279">
        <f t="shared" si="29"/>
        <v>0</v>
      </c>
      <c r="BA33" s="279">
        <f t="shared" si="30"/>
        <v>0</v>
      </c>
      <c r="BB33" s="279">
        <f t="shared" si="31"/>
        <v>0</v>
      </c>
      <c r="BC33" s="279">
        <f t="shared" si="32"/>
        <v>0</v>
      </c>
      <c r="BD33" s="279">
        <f t="shared" si="33"/>
        <v>0</v>
      </c>
      <c r="BE33" s="279">
        <f t="shared" si="34"/>
        <v>0</v>
      </c>
      <c r="BF33" s="279">
        <f t="shared" si="35"/>
        <v>0</v>
      </c>
      <c r="BG33" s="279">
        <f t="shared" si="36"/>
        <v>0</v>
      </c>
      <c r="BH33" s="279">
        <f t="shared" si="75"/>
        <v>0</v>
      </c>
      <c r="BI33" s="279">
        <f t="shared" si="76"/>
        <v>0</v>
      </c>
      <c r="BJ33" s="279">
        <f t="shared" si="37"/>
        <v>0</v>
      </c>
      <c r="BK33" s="279">
        <f t="shared" si="38"/>
        <v>0</v>
      </c>
      <c r="BL33" s="279">
        <f t="shared" si="39"/>
        <v>0</v>
      </c>
      <c r="BM33" s="279">
        <f t="shared" si="40"/>
        <v>0</v>
      </c>
      <c r="BN33" s="279">
        <f t="shared" si="41"/>
        <v>0</v>
      </c>
      <c r="BO33" s="279">
        <f t="shared" si="42"/>
        <v>0</v>
      </c>
      <c r="BP33" s="279">
        <f t="shared" si="77"/>
        <v>0</v>
      </c>
      <c r="BQ33" s="279">
        <f t="shared" si="78"/>
        <v>0</v>
      </c>
      <c r="BR33" s="279">
        <f t="shared" si="43"/>
        <v>0</v>
      </c>
      <c r="BS33" s="279">
        <f t="shared" si="44"/>
        <v>0</v>
      </c>
      <c r="BT33" s="279">
        <f t="shared" si="79"/>
        <v>0</v>
      </c>
      <c r="BU33" s="279">
        <f t="shared" si="80"/>
        <v>0</v>
      </c>
      <c r="BV33" s="279">
        <f t="shared" si="81"/>
        <v>0</v>
      </c>
      <c r="BW33" s="279">
        <f t="shared" si="82"/>
        <v>0</v>
      </c>
      <c r="BX33" s="279">
        <f t="shared" si="45"/>
        <v>0</v>
      </c>
      <c r="BY33" s="279">
        <f t="shared" si="46"/>
        <v>0</v>
      </c>
      <c r="BZ33" s="279">
        <f t="shared" si="47"/>
        <v>0</v>
      </c>
      <c r="CA33" s="279">
        <f t="shared" si="48"/>
        <v>0</v>
      </c>
      <c r="CB33" s="279">
        <f t="shared" si="49"/>
        <v>0</v>
      </c>
      <c r="CC33" s="279">
        <f t="shared" si="50"/>
        <v>0</v>
      </c>
      <c r="CD33" s="279">
        <f t="shared" si="83"/>
        <v>0</v>
      </c>
      <c r="CE33" s="279">
        <f t="shared" si="84"/>
        <v>0</v>
      </c>
      <c r="CF33" s="279">
        <f t="shared" si="85"/>
        <v>0</v>
      </c>
      <c r="CG33" s="279">
        <f t="shared" si="86"/>
        <v>0</v>
      </c>
      <c r="CH33" s="279">
        <f t="shared" si="51"/>
        <v>0</v>
      </c>
      <c r="CI33" s="279">
        <f t="shared" si="52"/>
        <v>0</v>
      </c>
      <c r="CJ33" s="279">
        <f t="shared" si="87"/>
        <v>0</v>
      </c>
      <c r="CK33" s="279">
        <f t="shared" si="88"/>
        <v>0</v>
      </c>
      <c r="CL33" s="279">
        <f t="shared" si="53"/>
        <v>0</v>
      </c>
      <c r="CM33" s="279">
        <f t="shared" si="54"/>
        <v>0</v>
      </c>
      <c r="CN33" s="279">
        <f t="shared" si="55"/>
        <v>0</v>
      </c>
      <c r="CO33" s="279">
        <f t="shared" si="56"/>
        <v>0</v>
      </c>
      <c r="CP33" s="279">
        <f t="shared" si="89"/>
        <v>0</v>
      </c>
      <c r="CQ33" s="279">
        <f t="shared" si="90"/>
        <v>0</v>
      </c>
      <c r="CR33" s="279">
        <f t="shared" si="91"/>
        <v>0</v>
      </c>
      <c r="CS33" s="279">
        <f t="shared" si="92"/>
        <v>0</v>
      </c>
      <c r="CT33" s="279">
        <f t="shared" si="57"/>
        <v>0</v>
      </c>
      <c r="CU33" s="279">
        <f t="shared" si="58"/>
        <v>0</v>
      </c>
      <c r="CV33" s="279">
        <f t="shared" si="59"/>
        <v>0</v>
      </c>
      <c r="CW33" s="279">
        <f t="shared" si="60"/>
        <v>0</v>
      </c>
      <c r="CX33" s="279">
        <f t="shared" si="93"/>
        <v>0</v>
      </c>
      <c r="CY33" s="279">
        <f t="shared" si="94"/>
        <v>0</v>
      </c>
      <c r="CZ33" s="279">
        <f t="shared" si="95"/>
        <v>0</v>
      </c>
      <c r="DA33" s="279">
        <f t="shared" si="96"/>
        <v>0</v>
      </c>
    </row>
    <row r="34" spans="1:105" s="276" customFormat="1" ht="15" customHeight="1">
      <c r="A34" s="63" t="str">
        <f t="array" ref="A34">IF(C34&lt;&gt;0,SUM(($C$11:C34&lt;&gt;0)*1),"")</f>
        <v/>
      </c>
      <c r="B34" s="277"/>
      <c r="C34" s="277"/>
      <c r="D34" s="277"/>
      <c r="E34" s="371"/>
      <c r="F34" s="328"/>
      <c r="G34" s="330"/>
      <c r="H34" s="330"/>
      <c r="I34" s="63" t="str">
        <f t="shared" si="97"/>
        <v/>
      </c>
      <c r="J34" s="279">
        <f t="shared" si="61"/>
        <v>0</v>
      </c>
      <c r="K34" s="279">
        <f t="shared" si="62"/>
        <v>0</v>
      </c>
      <c r="L34" s="279">
        <f t="shared" si="1"/>
        <v>0</v>
      </c>
      <c r="M34" s="279">
        <f t="shared" si="2"/>
        <v>0</v>
      </c>
      <c r="N34" s="279">
        <f t="shared" si="3"/>
        <v>0</v>
      </c>
      <c r="O34" s="279">
        <f t="shared" si="4"/>
        <v>0</v>
      </c>
      <c r="P34" s="279">
        <f t="shared" si="5"/>
        <v>0</v>
      </c>
      <c r="Q34" s="279">
        <f t="shared" si="6"/>
        <v>0</v>
      </c>
      <c r="R34" s="279">
        <f t="shared" si="7"/>
        <v>0</v>
      </c>
      <c r="S34" s="279">
        <f t="shared" si="8"/>
        <v>0</v>
      </c>
      <c r="T34" s="279">
        <f t="shared" si="9"/>
        <v>0</v>
      </c>
      <c r="U34" s="279">
        <f t="shared" si="10"/>
        <v>0</v>
      </c>
      <c r="V34" s="279">
        <f t="shared" si="11"/>
        <v>0</v>
      </c>
      <c r="W34" s="279">
        <f t="shared" si="12"/>
        <v>0</v>
      </c>
      <c r="X34" s="279">
        <f t="shared" si="13"/>
        <v>0</v>
      </c>
      <c r="Y34" s="279">
        <f t="shared" si="14"/>
        <v>0</v>
      </c>
      <c r="Z34" s="279">
        <f t="shared" si="15"/>
        <v>0</v>
      </c>
      <c r="AA34" s="279">
        <f t="shared" si="16"/>
        <v>0</v>
      </c>
      <c r="AB34" s="279">
        <f t="shared" si="63"/>
        <v>0</v>
      </c>
      <c r="AC34" s="279">
        <f t="shared" si="64"/>
        <v>0</v>
      </c>
      <c r="AD34" s="279">
        <f t="shared" si="17"/>
        <v>0</v>
      </c>
      <c r="AE34" s="279">
        <f t="shared" si="18"/>
        <v>0</v>
      </c>
      <c r="AF34" s="279">
        <f t="shared" si="19"/>
        <v>0</v>
      </c>
      <c r="AG34" s="279">
        <f t="shared" si="20"/>
        <v>0</v>
      </c>
      <c r="AH34" s="279">
        <f t="shared" si="65"/>
        <v>0</v>
      </c>
      <c r="AI34" s="279">
        <f t="shared" si="66"/>
        <v>0</v>
      </c>
      <c r="AJ34" s="279">
        <f t="shared" si="67"/>
        <v>0</v>
      </c>
      <c r="AK34" s="279">
        <f t="shared" si="68"/>
        <v>0</v>
      </c>
      <c r="AL34" s="279">
        <f t="shared" si="69"/>
        <v>0</v>
      </c>
      <c r="AM34" s="279">
        <f t="shared" si="70"/>
        <v>0</v>
      </c>
      <c r="AN34" s="279">
        <f t="shared" si="71"/>
        <v>0</v>
      </c>
      <c r="AO34" s="279">
        <f t="shared" si="72"/>
        <v>0</v>
      </c>
      <c r="AP34" s="279">
        <f t="shared" si="21"/>
        <v>0</v>
      </c>
      <c r="AQ34" s="279">
        <f t="shared" si="22"/>
        <v>0</v>
      </c>
      <c r="AR34" s="279">
        <f t="shared" si="23"/>
        <v>0</v>
      </c>
      <c r="AS34" s="279">
        <f t="shared" si="24"/>
        <v>0</v>
      </c>
      <c r="AT34" s="279">
        <f t="shared" si="73"/>
        <v>0</v>
      </c>
      <c r="AU34" s="279">
        <f t="shared" si="74"/>
        <v>0</v>
      </c>
      <c r="AV34" s="279">
        <f t="shared" si="25"/>
        <v>0</v>
      </c>
      <c r="AW34" s="279">
        <f t="shared" si="26"/>
        <v>0</v>
      </c>
      <c r="AX34" s="279">
        <f t="shared" si="27"/>
        <v>0</v>
      </c>
      <c r="AY34" s="279">
        <f t="shared" si="28"/>
        <v>0</v>
      </c>
      <c r="AZ34" s="279">
        <f t="shared" si="29"/>
        <v>0</v>
      </c>
      <c r="BA34" s="279">
        <f t="shared" si="30"/>
        <v>0</v>
      </c>
      <c r="BB34" s="279">
        <f t="shared" si="31"/>
        <v>0</v>
      </c>
      <c r="BC34" s="279">
        <f t="shared" si="32"/>
        <v>0</v>
      </c>
      <c r="BD34" s="279">
        <f t="shared" si="33"/>
        <v>0</v>
      </c>
      <c r="BE34" s="279">
        <f t="shared" si="34"/>
        <v>0</v>
      </c>
      <c r="BF34" s="279">
        <f t="shared" si="35"/>
        <v>0</v>
      </c>
      <c r="BG34" s="279">
        <f t="shared" si="36"/>
        <v>0</v>
      </c>
      <c r="BH34" s="279">
        <f t="shared" si="75"/>
        <v>0</v>
      </c>
      <c r="BI34" s="279">
        <f t="shared" si="76"/>
        <v>0</v>
      </c>
      <c r="BJ34" s="279">
        <f t="shared" si="37"/>
        <v>0</v>
      </c>
      <c r="BK34" s="279">
        <f t="shared" si="38"/>
        <v>0</v>
      </c>
      <c r="BL34" s="279">
        <f t="shared" si="39"/>
        <v>0</v>
      </c>
      <c r="BM34" s="279">
        <f t="shared" si="40"/>
        <v>0</v>
      </c>
      <c r="BN34" s="279">
        <f t="shared" si="41"/>
        <v>0</v>
      </c>
      <c r="BO34" s="279">
        <f t="shared" si="42"/>
        <v>0</v>
      </c>
      <c r="BP34" s="279">
        <f t="shared" si="77"/>
        <v>0</v>
      </c>
      <c r="BQ34" s="279">
        <f t="shared" si="78"/>
        <v>0</v>
      </c>
      <c r="BR34" s="279">
        <f t="shared" si="43"/>
        <v>0</v>
      </c>
      <c r="BS34" s="279">
        <f t="shared" si="44"/>
        <v>0</v>
      </c>
      <c r="BT34" s="279">
        <f t="shared" si="79"/>
        <v>0</v>
      </c>
      <c r="BU34" s="279">
        <f t="shared" si="80"/>
        <v>0</v>
      </c>
      <c r="BV34" s="279">
        <f t="shared" si="81"/>
        <v>0</v>
      </c>
      <c r="BW34" s="279">
        <f t="shared" si="82"/>
        <v>0</v>
      </c>
      <c r="BX34" s="279">
        <f t="shared" si="45"/>
        <v>0</v>
      </c>
      <c r="BY34" s="279">
        <f t="shared" si="46"/>
        <v>0</v>
      </c>
      <c r="BZ34" s="279">
        <f t="shared" si="47"/>
        <v>0</v>
      </c>
      <c r="CA34" s="279">
        <f t="shared" si="48"/>
        <v>0</v>
      </c>
      <c r="CB34" s="279">
        <f t="shared" si="49"/>
        <v>0</v>
      </c>
      <c r="CC34" s="279">
        <f t="shared" si="50"/>
        <v>0</v>
      </c>
      <c r="CD34" s="279">
        <f t="shared" si="83"/>
        <v>0</v>
      </c>
      <c r="CE34" s="279">
        <f t="shared" si="84"/>
        <v>0</v>
      </c>
      <c r="CF34" s="279">
        <f t="shared" si="85"/>
        <v>0</v>
      </c>
      <c r="CG34" s="279">
        <f t="shared" si="86"/>
        <v>0</v>
      </c>
      <c r="CH34" s="279">
        <f t="shared" si="51"/>
        <v>0</v>
      </c>
      <c r="CI34" s="279">
        <f t="shared" si="52"/>
        <v>0</v>
      </c>
      <c r="CJ34" s="279">
        <f t="shared" si="87"/>
        <v>0</v>
      </c>
      <c r="CK34" s="279">
        <f t="shared" si="88"/>
        <v>0</v>
      </c>
      <c r="CL34" s="279">
        <f t="shared" si="53"/>
        <v>0</v>
      </c>
      <c r="CM34" s="279">
        <f t="shared" si="54"/>
        <v>0</v>
      </c>
      <c r="CN34" s="279">
        <f t="shared" si="55"/>
        <v>0</v>
      </c>
      <c r="CO34" s="279">
        <f t="shared" si="56"/>
        <v>0</v>
      </c>
      <c r="CP34" s="279">
        <f t="shared" si="89"/>
        <v>0</v>
      </c>
      <c r="CQ34" s="279">
        <f t="shared" si="90"/>
        <v>0</v>
      </c>
      <c r="CR34" s="279">
        <f t="shared" si="91"/>
        <v>0</v>
      </c>
      <c r="CS34" s="279">
        <f t="shared" si="92"/>
        <v>0</v>
      </c>
      <c r="CT34" s="279">
        <f t="shared" si="57"/>
        <v>0</v>
      </c>
      <c r="CU34" s="279">
        <f t="shared" si="58"/>
        <v>0</v>
      </c>
      <c r="CV34" s="279">
        <f t="shared" si="59"/>
        <v>0</v>
      </c>
      <c r="CW34" s="279">
        <f t="shared" si="60"/>
        <v>0</v>
      </c>
      <c r="CX34" s="279">
        <f t="shared" si="93"/>
        <v>0</v>
      </c>
      <c r="CY34" s="279">
        <f t="shared" si="94"/>
        <v>0</v>
      </c>
      <c r="CZ34" s="279">
        <f t="shared" si="95"/>
        <v>0</v>
      </c>
      <c r="DA34" s="279">
        <f t="shared" si="96"/>
        <v>0</v>
      </c>
    </row>
    <row r="35" spans="1:105" s="276" customFormat="1" ht="15" customHeight="1">
      <c r="A35" s="63" t="str">
        <f t="array" ref="A35">IF(C35&lt;&gt;0,SUM(($C$11:C35&lt;&gt;0)*1),"")</f>
        <v/>
      </c>
      <c r="B35" s="277"/>
      <c r="C35" s="277"/>
      <c r="D35" s="277"/>
      <c r="E35" s="371"/>
      <c r="F35" s="328"/>
      <c r="G35" s="330"/>
      <c r="H35" s="330"/>
      <c r="I35" s="63" t="str">
        <f t="shared" si="97"/>
        <v/>
      </c>
      <c r="J35" s="279">
        <f t="shared" si="61"/>
        <v>0</v>
      </c>
      <c r="K35" s="279">
        <f t="shared" si="62"/>
        <v>0</v>
      </c>
      <c r="L35" s="279">
        <f t="shared" si="1"/>
        <v>0</v>
      </c>
      <c r="M35" s="279">
        <f t="shared" si="2"/>
        <v>0</v>
      </c>
      <c r="N35" s="279">
        <f t="shared" si="3"/>
        <v>0</v>
      </c>
      <c r="O35" s="279">
        <f t="shared" si="4"/>
        <v>0</v>
      </c>
      <c r="P35" s="279">
        <f t="shared" si="5"/>
        <v>0</v>
      </c>
      <c r="Q35" s="279">
        <f t="shared" si="6"/>
        <v>0</v>
      </c>
      <c r="R35" s="279">
        <f t="shared" si="7"/>
        <v>0</v>
      </c>
      <c r="S35" s="279">
        <f t="shared" si="8"/>
        <v>0</v>
      </c>
      <c r="T35" s="279">
        <f t="shared" si="9"/>
        <v>0</v>
      </c>
      <c r="U35" s="279">
        <f t="shared" si="10"/>
        <v>0</v>
      </c>
      <c r="V35" s="279">
        <f t="shared" si="11"/>
        <v>0</v>
      </c>
      <c r="W35" s="279">
        <f t="shared" si="12"/>
        <v>0</v>
      </c>
      <c r="X35" s="279">
        <f t="shared" si="13"/>
        <v>0</v>
      </c>
      <c r="Y35" s="279">
        <f t="shared" si="14"/>
        <v>0</v>
      </c>
      <c r="Z35" s="279">
        <f t="shared" si="15"/>
        <v>0</v>
      </c>
      <c r="AA35" s="279">
        <f t="shared" si="16"/>
        <v>0</v>
      </c>
      <c r="AB35" s="279">
        <f t="shared" si="63"/>
        <v>0</v>
      </c>
      <c r="AC35" s="279">
        <f t="shared" si="64"/>
        <v>0</v>
      </c>
      <c r="AD35" s="279">
        <f t="shared" si="17"/>
        <v>0</v>
      </c>
      <c r="AE35" s="279">
        <f t="shared" si="18"/>
        <v>0</v>
      </c>
      <c r="AF35" s="279">
        <f t="shared" si="19"/>
        <v>0</v>
      </c>
      <c r="AG35" s="279">
        <f t="shared" si="20"/>
        <v>0</v>
      </c>
      <c r="AH35" s="279">
        <f t="shared" si="65"/>
        <v>0</v>
      </c>
      <c r="AI35" s="279">
        <f t="shared" si="66"/>
        <v>0</v>
      </c>
      <c r="AJ35" s="279">
        <f t="shared" si="67"/>
        <v>0</v>
      </c>
      <c r="AK35" s="279">
        <f t="shared" si="68"/>
        <v>0</v>
      </c>
      <c r="AL35" s="279">
        <f t="shared" si="69"/>
        <v>0</v>
      </c>
      <c r="AM35" s="279">
        <f t="shared" si="70"/>
        <v>0</v>
      </c>
      <c r="AN35" s="279">
        <f t="shared" si="71"/>
        <v>0</v>
      </c>
      <c r="AO35" s="279">
        <f t="shared" si="72"/>
        <v>0</v>
      </c>
      <c r="AP35" s="279">
        <f t="shared" si="21"/>
        <v>0</v>
      </c>
      <c r="AQ35" s="279">
        <f t="shared" si="22"/>
        <v>0</v>
      </c>
      <c r="AR35" s="279">
        <f t="shared" si="23"/>
        <v>0</v>
      </c>
      <c r="AS35" s="279">
        <f t="shared" si="24"/>
        <v>0</v>
      </c>
      <c r="AT35" s="279">
        <f t="shared" si="73"/>
        <v>0</v>
      </c>
      <c r="AU35" s="279">
        <f t="shared" si="74"/>
        <v>0</v>
      </c>
      <c r="AV35" s="279">
        <f t="shared" si="25"/>
        <v>0</v>
      </c>
      <c r="AW35" s="279">
        <f t="shared" si="26"/>
        <v>0</v>
      </c>
      <c r="AX35" s="279">
        <f t="shared" si="27"/>
        <v>0</v>
      </c>
      <c r="AY35" s="279">
        <f t="shared" si="28"/>
        <v>0</v>
      </c>
      <c r="AZ35" s="279">
        <f t="shared" si="29"/>
        <v>0</v>
      </c>
      <c r="BA35" s="279">
        <f t="shared" si="30"/>
        <v>0</v>
      </c>
      <c r="BB35" s="279">
        <f t="shared" si="31"/>
        <v>0</v>
      </c>
      <c r="BC35" s="279">
        <f t="shared" si="32"/>
        <v>0</v>
      </c>
      <c r="BD35" s="279">
        <f t="shared" si="33"/>
        <v>0</v>
      </c>
      <c r="BE35" s="279">
        <f t="shared" si="34"/>
        <v>0</v>
      </c>
      <c r="BF35" s="279">
        <f t="shared" si="35"/>
        <v>0</v>
      </c>
      <c r="BG35" s="279">
        <f t="shared" si="36"/>
        <v>0</v>
      </c>
      <c r="BH35" s="279">
        <f t="shared" si="75"/>
        <v>0</v>
      </c>
      <c r="BI35" s="279">
        <f t="shared" si="76"/>
        <v>0</v>
      </c>
      <c r="BJ35" s="279">
        <f t="shared" si="37"/>
        <v>0</v>
      </c>
      <c r="BK35" s="279">
        <f t="shared" si="38"/>
        <v>0</v>
      </c>
      <c r="BL35" s="279">
        <f t="shared" si="39"/>
        <v>0</v>
      </c>
      <c r="BM35" s="279">
        <f t="shared" si="40"/>
        <v>0</v>
      </c>
      <c r="BN35" s="279">
        <f t="shared" si="41"/>
        <v>0</v>
      </c>
      <c r="BO35" s="279">
        <f t="shared" si="42"/>
        <v>0</v>
      </c>
      <c r="BP35" s="279">
        <f t="shared" si="77"/>
        <v>0</v>
      </c>
      <c r="BQ35" s="279">
        <f t="shared" si="78"/>
        <v>0</v>
      </c>
      <c r="BR35" s="279">
        <f t="shared" si="43"/>
        <v>0</v>
      </c>
      <c r="BS35" s="279">
        <f t="shared" si="44"/>
        <v>0</v>
      </c>
      <c r="BT35" s="279">
        <f t="shared" si="79"/>
        <v>0</v>
      </c>
      <c r="BU35" s="279">
        <f t="shared" si="80"/>
        <v>0</v>
      </c>
      <c r="BV35" s="279">
        <f t="shared" si="81"/>
        <v>0</v>
      </c>
      <c r="BW35" s="279">
        <f t="shared" si="82"/>
        <v>0</v>
      </c>
      <c r="BX35" s="279">
        <f t="shared" si="45"/>
        <v>0</v>
      </c>
      <c r="BY35" s="279">
        <f t="shared" si="46"/>
        <v>0</v>
      </c>
      <c r="BZ35" s="279">
        <f t="shared" si="47"/>
        <v>0</v>
      </c>
      <c r="CA35" s="279">
        <f t="shared" si="48"/>
        <v>0</v>
      </c>
      <c r="CB35" s="279">
        <f t="shared" si="49"/>
        <v>0</v>
      </c>
      <c r="CC35" s="279">
        <f t="shared" si="50"/>
        <v>0</v>
      </c>
      <c r="CD35" s="279">
        <f t="shared" si="83"/>
        <v>0</v>
      </c>
      <c r="CE35" s="279">
        <f t="shared" si="84"/>
        <v>0</v>
      </c>
      <c r="CF35" s="279">
        <f t="shared" si="85"/>
        <v>0</v>
      </c>
      <c r="CG35" s="279">
        <f t="shared" si="86"/>
        <v>0</v>
      </c>
      <c r="CH35" s="279">
        <f t="shared" si="51"/>
        <v>0</v>
      </c>
      <c r="CI35" s="279">
        <f t="shared" si="52"/>
        <v>0</v>
      </c>
      <c r="CJ35" s="279">
        <f t="shared" si="87"/>
        <v>0</v>
      </c>
      <c r="CK35" s="279">
        <f t="shared" si="88"/>
        <v>0</v>
      </c>
      <c r="CL35" s="279">
        <f t="shared" si="53"/>
        <v>0</v>
      </c>
      <c r="CM35" s="279">
        <f t="shared" si="54"/>
        <v>0</v>
      </c>
      <c r="CN35" s="279">
        <f t="shared" si="55"/>
        <v>0</v>
      </c>
      <c r="CO35" s="279">
        <f t="shared" si="56"/>
        <v>0</v>
      </c>
      <c r="CP35" s="279">
        <f t="shared" si="89"/>
        <v>0</v>
      </c>
      <c r="CQ35" s="279">
        <f t="shared" si="90"/>
        <v>0</v>
      </c>
      <c r="CR35" s="279">
        <f t="shared" si="91"/>
        <v>0</v>
      </c>
      <c r="CS35" s="279">
        <f t="shared" si="92"/>
        <v>0</v>
      </c>
      <c r="CT35" s="279">
        <f t="shared" si="57"/>
        <v>0</v>
      </c>
      <c r="CU35" s="279">
        <f t="shared" si="58"/>
        <v>0</v>
      </c>
      <c r="CV35" s="279">
        <f t="shared" si="59"/>
        <v>0</v>
      </c>
      <c r="CW35" s="279">
        <f t="shared" si="60"/>
        <v>0</v>
      </c>
      <c r="CX35" s="279">
        <f t="shared" si="93"/>
        <v>0</v>
      </c>
      <c r="CY35" s="279">
        <f t="shared" si="94"/>
        <v>0</v>
      </c>
      <c r="CZ35" s="279">
        <f t="shared" si="95"/>
        <v>0</v>
      </c>
      <c r="DA35" s="279">
        <f t="shared" si="96"/>
        <v>0</v>
      </c>
    </row>
    <row r="36" spans="1:105" s="276" customFormat="1" ht="15" customHeight="1">
      <c r="A36" s="63" t="str">
        <f t="array" ref="A36">IF(C36&lt;&gt;0,SUM(($C$11:C36&lt;&gt;0)*1),"")</f>
        <v/>
      </c>
      <c r="B36" s="277"/>
      <c r="C36" s="277"/>
      <c r="D36" s="277"/>
      <c r="E36" s="371"/>
      <c r="F36" s="328"/>
      <c r="G36" s="330"/>
      <c r="H36" s="330"/>
      <c r="I36" s="63" t="str">
        <f t="shared" si="97"/>
        <v/>
      </c>
      <c r="J36" s="279">
        <f t="shared" si="61"/>
        <v>0</v>
      </c>
      <c r="K36" s="279">
        <f t="shared" si="62"/>
        <v>0</v>
      </c>
      <c r="L36" s="279">
        <f t="shared" si="1"/>
        <v>0</v>
      </c>
      <c r="M36" s="279">
        <f t="shared" si="2"/>
        <v>0</v>
      </c>
      <c r="N36" s="279">
        <f t="shared" si="3"/>
        <v>0</v>
      </c>
      <c r="O36" s="279">
        <f t="shared" si="4"/>
        <v>0</v>
      </c>
      <c r="P36" s="279">
        <f t="shared" si="5"/>
        <v>0</v>
      </c>
      <c r="Q36" s="279">
        <f t="shared" si="6"/>
        <v>0</v>
      </c>
      <c r="R36" s="279">
        <f t="shared" si="7"/>
        <v>0</v>
      </c>
      <c r="S36" s="279">
        <f t="shared" si="8"/>
        <v>0</v>
      </c>
      <c r="T36" s="279">
        <f t="shared" si="9"/>
        <v>0</v>
      </c>
      <c r="U36" s="279">
        <f t="shared" si="10"/>
        <v>0</v>
      </c>
      <c r="V36" s="279">
        <f t="shared" si="11"/>
        <v>0</v>
      </c>
      <c r="W36" s="279">
        <f t="shared" si="12"/>
        <v>0</v>
      </c>
      <c r="X36" s="279">
        <f t="shared" si="13"/>
        <v>0</v>
      </c>
      <c r="Y36" s="279">
        <f t="shared" si="14"/>
        <v>0</v>
      </c>
      <c r="Z36" s="279">
        <f t="shared" si="15"/>
        <v>0</v>
      </c>
      <c r="AA36" s="279">
        <f t="shared" si="16"/>
        <v>0</v>
      </c>
      <c r="AB36" s="279">
        <f t="shared" si="63"/>
        <v>0</v>
      </c>
      <c r="AC36" s="279">
        <f t="shared" si="64"/>
        <v>0</v>
      </c>
      <c r="AD36" s="279">
        <f t="shared" si="17"/>
        <v>0</v>
      </c>
      <c r="AE36" s="279">
        <f t="shared" si="18"/>
        <v>0</v>
      </c>
      <c r="AF36" s="279">
        <f t="shared" si="19"/>
        <v>0</v>
      </c>
      <c r="AG36" s="279">
        <f t="shared" si="20"/>
        <v>0</v>
      </c>
      <c r="AH36" s="279">
        <f t="shared" si="65"/>
        <v>0</v>
      </c>
      <c r="AI36" s="279">
        <f t="shared" si="66"/>
        <v>0</v>
      </c>
      <c r="AJ36" s="279">
        <f t="shared" si="67"/>
        <v>0</v>
      </c>
      <c r="AK36" s="279">
        <f t="shared" si="68"/>
        <v>0</v>
      </c>
      <c r="AL36" s="279">
        <f t="shared" si="69"/>
        <v>0</v>
      </c>
      <c r="AM36" s="279">
        <f t="shared" si="70"/>
        <v>0</v>
      </c>
      <c r="AN36" s="279">
        <f t="shared" si="71"/>
        <v>0</v>
      </c>
      <c r="AO36" s="279">
        <f t="shared" si="72"/>
        <v>0</v>
      </c>
      <c r="AP36" s="279">
        <f t="shared" si="21"/>
        <v>0</v>
      </c>
      <c r="AQ36" s="279">
        <f t="shared" si="22"/>
        <v>0</v>
      </c>
      <c r="AR36" s="279">
        <f t="shared" si="23"/>
        <v>0</v>
      </c>
      <c r="AS36" s="279">
        <f t="shared" si="24"/>
        <v>0</v>
      </c>
      <c r="AT36" s="279">
        <f t="shared" si="73"/>
        <v>0</v>
      </c>
      <c r="AU36" s="279">
        <f t="shared" si="74"/>
        <v>0</v>
      </c>
      <c r="AV36" s="279">
        <f t="shared" si="25"/>
        <v>0</v>
      </c>
      <c r="AW36" s="279">
        <f t="shared" si="26"/>
        <v>0</v>
      </c>
      <c r="AX36" s="279">
        <f t="shared" si="27"/>
        <v>0</v>
      </c>
      <c r="AY36" s="279">
        <f t="shared" si="28"/>
        <v>0</v>
      </c>
      <c r="AZ36" s="279">
        <f t="shared" si="29"/>
        <v>0</v>
      </c>
      <c r="BA36" s="279">
        <f t="shared" si="30"/>
        <v>0</v>
      </c>
      <c r="BB36" s="279">
        <f t="shared" si="31"/>
        <v>0</v>
      </c>
      <c r="BC36" s="279">
        <f t="shared" si="32"/>
        <v>0</v>
      </c>
      <c r="BD36" s="279">
        <f t="shared" si="33"/>
        <v>0</v>
      </c>
      <c r="BE36" s="279">
        <f t="shared" si="34"/>
        <v>0</v>
      </c>
      <c r="BF36" s="279">
        <f t="shared" si="35"/>
        <v>0</v>
      </c>
      <c r="BG36" s="279">
        <f t="shared" si="36"/>
        <v>0</v>
      </c>
      <c r="BH36" s="279">
        <f t="shared" si="75"/>
        <v>0</v>
      </c>
      <c r="BI36" s="279">
        <f t="shared" si="76"/>
        <v>0</v>
      </c>
      <c r="BJ36" s="279">
        <f t="shared" si="37"/>
        <v>0</v>
      </c>
      <c r="BK36" s="279">
        <f t="shared" si="38"/>
        <v>0</v>
      </c>
      <c r="BL36" s="279">
        <f t="shared" si="39"/>
        <v>0</v>
      </c>
      <c r="BM36" s="279">
        <f t="shared" si="40"/>
        <v>0</v>
      </c>
      <c r="BN36" s="279">
        <f t="shared" si="41"/>
        <v>0</v>
      </c>
      <c r="BO36" s="279">
        <f t="shared" si="42"/>
        <v>0</v>
      </c>
      <c r="BP36" s="279">
        <f t="shared" si="77"/>
        <v>0</v>
      </c>
      <c r="BQ36" s="279">
        <f t="shared" si="78"/>
        <v>0</v>
      </c>
      <c r="BR36" s="279">
        <f t="shared" si="43"/>
        <v>0</v>
      </c>
      <c r="BS36" s="279">
        <f t="shared" si="44"/>
        <v>0</v>
      </c>
      <c r="BT36" s="279">
        <f t="shared" si="79"/>
        <v>0</v>
      </c>
      <c r="BU36" s="279">
        <f t="shared" si="80"/>
        <v>0</v>
      </c>
      <c r="BV36" s="279">
        <f t="shared" si="81"/>
        <v>0</v>
      </c>
      <c r="BW36" s="279">
        <f t="shared" si="82"/>
        <v>0</v>
      </c>
      <c r="BX36" s="279">
        <f t="shared" si="45"/>
        <v>0</v>
      </c>
      <c r="BY36" s="279">
        <f t="shared" si="46"/>
        <v>0</v>
      </c>
      <c r="BZ36" s="279">
        <f t="shared" si="47"/>
        <v>0</v>
      </c>
      <c r="CA36" s="279">
        <f t="shared" si="48"/>
        <v>0</v>
      </c>
      <c r="CB36" s="279">
        <f t="shared" si="49"/>
        <v>0</v>
      </c>
      <c r="CC36" s="279">
        <f t="shared" si="50"/>
        <v>0</v>
      </c>
      <c r="CD36" s="279">
        <f t="shared" si="83"/>
        <v>0</v>
      </c>
      <c r="CE36" s="279">
        <f t="shared" si="84"/>
        <v>0</v>
      </c>
      <c r="CF36" s="279">
        <f t="shared" si="85"/>
        <v>0</v>
      </c>
      <c r="CG36" s="279">
        <f t="shared" si="86"/>
        <v>0</v>
      </c>
      <c r="CH36" s="279">
        <f t="shared" si="51"/>
        <v>0</v>
      </c>
      <c r="CI36" s="279">
        <f t="shared" si="52"/>
        <v>0</v>
      </c>
      <c r="CJ36" s="279">
        <f t="shared" si="87"/>
        <v>0</v>
      </c>
      <c r="CK36" s="279">
        <f t="shared" si="88"/>
        <v>0</v>
      </c>
      <c r="CL36" s="279">
        <f t="shared" si="53"/>
        <v>0</v>
      </c>
      <c r="CM36" s="279">
        <f t="shared" si="54"/>
        <v>0</v>
      </c>
      <c r="CN36" s="279">
        <f t="shared" si="55"/>
        <v>0</v>
      </c>
      <c r="CO36" s="279">
        <f t="shared" si="56"/>
        <v>0</v>
      </c>
      <c r="CP36" s="279">
        <f t="shared" si="89"/>
        <v>0</v>
      </c>
      <c r="CQ36" s="279">
        <f t="shared" si="90"/>
        <v>0</v>
      </c>
      <c r="CR36" s="279">
        <f t="shared" si="91"/>
        <v>0</v>
      </c>
      <c r="CS36" s="279">
        <f t="shared" si="92"/>
        <v>0</v>
      </c>
      <c r="CT36" s="279">
        <f t="shared" si="57"/>
        <v>0</v>
      </c>
      <c r="CU36" s="279">
        <f t="shared" si="58"/>
        <v>0</v>
      </c>
      <c r="CV36" s="279">
        <f t="shared" si="59"/>
        <v>0</v>
      </c>
      <c r="CW36" s="279">
        <f t="shared" si="60"/>
        <v>0</v>
      </c>
      <c r="CX36" s="279">
        <f t="shared" si="93"/>
        <v>0</v>
      </c>
      <c r="CY36" s="279">
        <f t="shared" si="94"/>
        <v>0</v>
      </c>
      <c r="CZ36" s="279">
        <f t="shared" si="95"/>
        <v>0</v>
      </c>
      <c r="DA36" s="279">
        <f t="shared" si="96"/>
        <v>0</v>
      </c>
    </row>
    <row r="37" spans="1:105" s="276" customFormat="1" ht="15" customHeight="1">
      <c r="A37" s="63" t="str">
        <f t="array" ref="A37">IF(C37&lt;&gt;0,SUM(($C$11:C37&lt;&gt;0)*1),"")</f>
        <v/>
      </c>
      <c r="B37" s="277"/>
      <c r="C37" s="277"/>
      <c r="D37" s="277"/>
      <c r="E37" s="371"/>
      <c r="F37" s="328"/>
      <c r="G37" s="330"/>
      <c r="H37" s="330"/>
      <c r="I37" s="63" t="str">
        <f t="shared" si="97"/>
        <v/>
      </c>
      <c r="J37" s="279">
        <f t="shared" si="61"/>
        <v>0</v>
      </c>
      <c r="K37" s="279">
        <f t="shared" si="62"/>
        <v>0</v>
      </c>
      <c r="L37" s="279">
        <f t="shared" si="1"/>
        <v>0</v>
      </c>
      <c r="M37" s="279">
        <f t="shared" si="2"/>
        <v>0</v>
      </c>
      <c r="N37" s="279">
        <f t="shared" si="3"/>
        <v>0</v>
      </c>
      <c r="O37" s="279">
        <f t="shared" si="4"/>
        <v>0</v>
      </c>
      <c r="P37" s="279">
        <f t="shared" si="5"/>
        <v>0</v>
      </c>
      <c r="Q37" s="279">
        <f t="shared" si="6"/>
        <v>0</v>
      </c>
      <c r="R37" s="279">
        <f t="shared" si="7"/>
        <v>0</v>
      </c>
      <c r="S37" s="279">
        <f t="shared" si="8"/>
        <v>0</v>
      </c>
      <c r="T37" s="279">
        <f t="shared" si="9"/>
        <v>0</v>
      </c>
      <c r="U37" s="279">
        <f t="shared" si="10"/>
        <v>0</v>
      </c>
      <c r="V37" s="279">
        <f t="shared" si="11"/>
        <v>0</v>
      </c>
      <c r="W37" s="279">
        <f t="shared" si="12"/>
        <v>0</v>
      </c>
      <c r="X37" s="279">
        <f t="shared" si="13"/>
        <v>0</v>
      </c>
      <c r="Y37" s="279">
        <f t="shared" si="14"/>
        <v>0</v>
      </c>
      <c r="Z37" s="279">
        <f t="shared" si="15"/>
        <v>0</v>
      </c>
      <c r="AA37" s="279">
        <f t="shared" si="16"/>
        <v>0</v>
      </c>
      <c r="AB37" s="279">
        <f t="shared" si="63"/>
        <v>0</v>
      </c>
      <c r="AC37" s="279">
        <f t="shared" si="64"/>
        <v>0</v>
      </c>
      <c r="AD37" s="279">
        <f t="shared" si="17"/>
        <v>0</v>
      </c>
      <c r="AE37" s="279">
        <f t="shared" si="18"/>
        <v>0</v>
      </c>
      <c r="AF37" s="279">
        <f t="shared" si="19"/>
        <v>0</v>
      </c>
      <c r="AG37" s="279">
        <f t="shared" si="20"/>
        <v>0</v>
      </c>
      <c r="AH37" s="279">
        <f t="shared" si="65"/>
        <v>0</v>
      </c>
      <c r="AI37" s="279">
        <f t="shared" si="66"/>
        <v>0</v>
      </c>
      <c r="AJ37" s="279">
        <f t="shared" si="67"/>
        <v>0</v>
      </c>
      <c r="AK37" s="279">
        <f t="shared" si="68"/>
        <v>0</v>
      </c>
      <c r="AL37" s="279">
        <f t="shared" si="69"/>
        <v>0</v>
      </c>
      <c r="AM37" s="279">
        <f t="shared" si="70"/>
        <v>0</v>
      </c>
      <c r="AN37" s="279">
        <f t="shared" si="71"/>
        <v>0</v>
      </c>
      <c r="AO37" s="279">
        <f t="shared" si="72"/>
        <v>0</v>
      </c>
      <c r="AP37" s="279">
        <f t="shared" si="21"/>
        <v>0</v>
      </c>
      <c r="AQ37" s="279">
        <f t="shared" si="22"/>
        <v>0</v>
      </c>
      <c r="AR37" s="279">
        <f t="shared" si="23"/>
        <v>0</v>
      </c>
      <c r="AS37" s="279">
        <f t="shared" si="24"/>
        <v>0</v>
      </c>
      <c r="AT37" s="279">
        <f t="shared" si="73"/>
        <v>0</v>
      </c>
      <c r="AU37" s="279">
        <f t="shared" si="74"/>
        <v>0</v>
      </c>
      <c r="AV37" s="279">
        <f t="shared" si="25"/>
        <v>0</v>
      </c>
      <c r="AW37" s="279">
        <f t="shared" si="26"/>
        <v>0</v>
      </c>
      <c r="AX37" s="279">
        <f t="shared" si="27"/>
        <v>0</v>
      </c>
      <c r="AY37" s="279">
        <f t="shared" si="28"/>
        <v>0</v>
      </c>
      <c r="AZ37" s="279">
        <f t="shared" si="29"/>
        <v>0</v>
      </c>
      <c r="BA37" s="279">
        <f t="shared" si="30"/>
        <v>0</v>
      </c>
      <c r="BB37" s="279">
        <f t="shared" si="31"/>
        <v>0</v>
      </c>
      <c r="BC37" s="279">
        <f t="shared" si="32"/>
        <v>0</v>
      </c>
      <c r="BD37" s="279">
        <f t="shared" si="33"/>
        <v>0</v>
      </c>
      <c r="BE37" s="279">
        <f t="shared" si="34"/>
        <v>0</v>
      </c>
      <c r="BF37" s="279">
        <f t="shared" si="35"/>
        <v>0</v>
      </c>
      <c r="BG37" s="279">
        <f t="shared" si="36"/>
        <v>0</v>
      </c>
      <c r="BH37" s="279">
        <f t="shared" si="75"/>
        <v>0</v>
      </c>
      <c r="BI37" s="279">
        <f t="shared" si="76"/>
        <v>0</v>
      </c>
      <c r="BJ37" s="279">
        <f t="shared" si="37"/>
        <v>0</v>
      </c>
      <c r="BK37" s="279">
        <f t="shared" si="38"/>
        <v>0</v>
      </c>
      <c r="BL37" s="279">
        <f t="shared" si="39"/>
        <v>0</v>
      </c>
      <c r="BM37" s="279">
        <f t="shared" si="40"/>
        <v>0</v>
      </c>
      <c r="BN37" s="279">
        <f t="shared" si="41"/>
        <v>0</v>
      </c>
      <c r="BO37" s="279">
        <f t="shared" si="42"/>
        <v>0</v>
      </c>
      <c r="BP37" s="279">
        <f t="shared" si="77"/>
        <v>0</v>
      </c>
      <c r="BQ37" s="279">
        <f t="shared" si="78"/>
        <v>0</v>
      </c>
      <c r="BR37" s="279">
        <f t="shared" si="43"/>
        <v>0</v>
      </c>
      <c r="BS37" s="279">
        <f t="shared" si="44"/>
        <v>0</v>
      </c>
      <c r="BT37" s="279">
        <f t="shared" si="79"/>
        <v>0</v>
      </c>
      <c r="BU37" s="279">
        <f t="shared" si="80"/>
        <v>0</v>
      </c>
      <c r="BV37" s="279">
        <f t="shared" si="81"/>
        <v>0</v>
      </c>
      <c r="BW37" s="279">
        <f t="shared" si="82"/>
        <v>0</v>
      </c>
      <c r="BX37" s="279">
        <f t="shared" si="45"/>
        <v>0</v>
      </c>
      <c r="BY37" s="279">
        <f t="shared" si="46"/>
        <v>0</v>
      </c>
      <c r="BZ37" s="279">
        <f t="shared" si="47"/>
        <v>0</v>
      </c>
      <c r="CA37" s="279">
        <f t="shared" si="48"/>
        <v>0</v>
      </c>
      <c r="CB37" s="279">
        <f t="shared" si="49"/>
        <v>0</v>
      </c>
      <c r="CC37" s="279">
        <f t="shared" si="50"/>
        <v>0</v>
      </c>
      <c r="CD37" s="279">
        <f t="shared" si="83"/>
        <v>0</v>
      </c>
      <c r="CE37" s="279">
        <f t="shared" si="84"/>
        <v>0</v>
      </c>
      <c r="CF37" s="279">
        <f t="shared" si="85"/>
        <v>0</v>
      </c>
      <c r="CG37" s="279">
        <f t="shared" si="86"/>
        <v>0</v>
      </c>
      <c r="CH37" s="279">
        <f t="shared" si="51"/>
        <v>0</v>
      </c>
      <c r="CI37" s="279">
        <f t="shared" si="52"/>
        <v>0</v>
      </c>
      <c r="CJ37" s="279">
        <f t="shared" si="87"/>
        <v>0</v>
      </c>
      <c r="CK37" s="279">
        <f t="shared" si="88"/>
        <v>0</v>
      </c>
      <c r="CL37" s="279">
        <f t="shared" si="53"/>
        <v>0</v>
      </c>
      <c r="CM37" s="279">
        <f t="shared" si="54"/>
        <v>0</v>
      </c>
      <c r="CN37" s="279">
        <f t="shared" si="55"/>
        <v>0</v>
      </c>
      <c r="CO37" s="279">
        <f t="shared" si="56"/>
        <v>0</v>
      </c>
      <c r="CP37" s="279">
        <f t="shared" si="89"/>
        <v>0</v>
      </c>
      <c r="CQ37" s="279">
        <f t="shared" si="90"/>
        <v>0</v>
      </c>
      <c r="CR37" s="279">
        <f t="shared" si="91"/>
        <v>0</v>
      </c>
      <c r="CS37" s="279">
        <f t="shared" si="92"/>
        <v>0</v>
      </c>
      <c r="CT37" s="279">
        <f t="shared" si="57"/>
        <v>0</v>
      </c>
      <c r="CU37" s="279">
        <f t="shared" si="58"/>
        <v>0</v>
      </c>
      <c r="CV37" s="279">
        <f t="shared" si="59"/>
        <v>0</v>
      </c>
      <c r="CW37" s="279">
        <f t="shared" si="60"/>
        <v>0</v>
      </c>
      <c r="CX37" s="279">
        <f t="shared" si="93"/>
        <v>0</v>
      </c>
      <c r="CY37" s="279">
        <f t="shared" si="94"/>
        <v>0</v>
      </c>
      <c r="CZ37" s="279">
        <f t="shared" si="95"/>
        <v>0</v>
      </c>
      <c r="DA37" s="279">
        <f t="shared" si="96"/>
        <v>0</v>
      </c>
    </row>
    <row r="38" spans="1:105" s="276" customFormat="1" ht="15" customHeight="1">
      <c r="A38" s="63" t="str">
        <f t="array" ref="A38">IF(C38&lt;&gt;0,SUM(($C$11:C38&lt;&gt;0)*1),"")</f>
        <v/>
      </c>
      <c r="B38" s="277"/>
      <c r="C38" s="277"/>
      <c r="D38" s="277"/>
      <c r="E38" s="371"/>
      <c r="F38" s="328"/>
      <c r="G38" s="330"/>
      <c r="H38" s="330"/>
      <c r="I38" s="63" t="str">
        <f t="shared" si="97"/>
        <v/>
      </c>
      <c r="J38" s="279">
        <f t="shared" si="61"/>
        <v>0</v>
      </c>
      <c r="K38" s="279">
        <f t="shared" si="62"/>
        <v>0</v>
      </c>
      <c r="L38" s="279">
        <f t="shared" si="1"/>
        <v>0</v>
      </c>
      <c r="M38" s="279">
        <f t="shared" si="2"/>
        <v>0</v>
      </c>
      <c r="N38" s="279">
        <f t="shared" si="3"/>
        <v>0</v>
      </c>
      <c r="O38" s="279">
        <f t="shared" si="4"/>
        <v>0</v>
      </c>
      <c r="P38" s="279">
        <f t="shared" si="5"/>
        <v>0</v>
      </c>
      <c r="Q38" s="279">
        <f t="shared" si="6"/>
        <v>0</v>
      </c>
      <c r="R38" s="279">
        <f t="shared" si="7"/>
        <v>0</v>
      </c>
      <c r="S38" s="279">
        <f t="shared" si="8"/>
        <v>0</v>
      </c>
      <c r="T38" s="279">
        <f t="shared" si="9"/>
        <v>0</v>
      </c>
      <c r="U38" s="279">
        <f t="shared" si="10"/>
        <v>0</v>
      </c>
      <c r="V38" s="279">
        <f t="shared" si="11"/>
        <v>0</v>
      </c>
      <c r="W38" s="279">
        <f t="shared" si="12"/>
        <v>0</v>
      </c>
      <c r="X38" s="279">
        <f t="shared" si="13"/>
        <v>0</v>
      </c>
      <c r="Y38" s="279">
        <f t="shared" si="14"/>
        <v>0</v>
      </c>
      <c r="Z38" s="279">
        <f t="shared" si="15"/>
        <v>0</v>
      </c>
      <c r="AA38" s="279">
        <f t="shared" si="16"/>
        <v>0</v>
      </c>
      <c r="AB38" s="279">
        <f t="shared" si="63"/>
        <v>0</v>
      </c>
      <c r="AC38" s="279">
        <f t="shared" si="64"/>
        <v>0</v>
      </c>
      <c r="AD38" s="279">
        <f t="shared" si="17"/>
        <v>0</v>
      </c>
      <c r="AE38" s="279">
        <f t="shared" si="18"/>
        <v>0</v>
      </c>
      <c r="AF38" s="279">
        <f t="shared" si="19"/>
        <v>0</v>
      </c>
      <c r="AG38" s="279">
        <f t="shared" si="20"/>
        <v>0</v>
      </c>
      <c r="AH38" s="279">
        <f t="shared" si="65"/>
        <v>0</v>
      </c>
      <c r="AI38" s="279">
        <f t="shared" si="66"/>
        <v>0</v>
      </c>
      <c r="AJ38" s="279">
        <f t="shared" si="67"/>
        <v>0</v>
      </c>
      <c r="AK38" s="279">
        <f t="shared" si="68"/>
        <v>0</v>
      </c>
      <c r="AL38" s="279">
        <f t="shared" si="69"/>
        <v>0</v>
      </c>
      <c r="AM38" s="279">
        <f t="shared" si="70"/>
        <v>0</v>
      </c>
      <c r="AN38" s="279">
        <f t="shared" si="71"/>
        <v>0</v>
      </c>
      <c r="AO38" s="279">
        <f t="shared" si="72"/>
        <v>0</v>
      </c>
      <c r="AP38" s="279">
        <f t="shared" si="21"/>
        <v>0</v>
      </c>
      <c r="AQ38" s="279">
        <f t="shared" si="22"/>
        <v>0</v>
      </c>
      <c r="AR38" s="279">
        <f t="shared" si="23"/>
        <v>0</v>
      </c>
      <c r="AS38" s="279">
        <f t="shared" si="24"/>
        <v>0</v>
      </c>
      <c r="AT38" s="279">
        <f t="shared" si="73"/>
        <v>0</v>
      </c>
      <c r="AU38" s="279">
        <f t="shared" si="74"/>
        <v>0</v>
      </c>
      <c r="AV38" s="279">
        <f t="shared" si="25"/>
        <v>0</v>
      </c>
      <c r="AW38" s="279">
        <f t="shared" si="26"/>
        <v>0</v>
      </c>
      <c r="AX38" s="279">
        <f t="shared" si="27"/>
        <v>0</v>
      </c>
      <c r="AY38" s="279">
        <f t="shared" si="28"/>
        <v>0</v>
      </c>
      <c r="AZ38" s="279">
        <f t="shared" si="29"/>
        <v>0</v>
      </c>
      <c r="BA38" s="279">
        <f t="shared" si="30"/>
        <v>0</v>
      </c>
      <c r="BB38" s="279">
        <f t="shared" si="31"/>
        <v>0</v>
      </c>
      <c r="BC38" s="279">
        <f t="shared" si="32"/>
        <v>0</v>
      </c>
      <c r="BD38" s="279">
        <f t="shared" si="33"/>
        <v>0</v>
      </c>
      <c r="BE38" s="279">
        <f t="shared" si="34"/>
        <v>0</v>
      </c>
      <c r="BF38" s="279">
        <f t="shared" si="35"/>
        <v>0</v>
      </c>
      <c r="BG38" s="279">
        <f t="shared" si="36"/>
        <v>0</v>
      </c>
      <c r="BH38" s="279">
        <f t="shared" si="75"/>
        <v>0</v>
      </c>
      <c r="BI38" s="279">
        <f t="shared" si="76"/>
        <v>0</v>
      </c>
      <c r="BJ38" s="279">
        <f t="shared" si="37"/>
        <v>0</v>
      </c>
      <c r="BK38" s="279">
        <f t="shared" si="38"/>
        <v>0</v>
      </c>
      <c r="BL38" s="279">
        <f t="shared" si="39"/>
        <v>0</v>
      </c>
      <c r="BM38" s="279">
        <f t="shared" si="40"/>
        <v>0</v>
      </c>
      <c r="BN38" s="279">
        <f t="shared" si="41"/>
        <v>0</v>
      </c>
      <c r="BO38" s="279">
        <f t="shared" si="42"/>
        <v>0</v>
      </c>
      <c r="BP38" s="279">
        <f t="shared" si="77"/>
        <v>0</v>
      </c>
      <c r="BQ38" s="279">
        <f t="shared" si="78"/>
        <v>0</v>
      </c>
      <c r="BR38" s="279">
        <f t="shared" si="43"/>
        <v>0</v>
      </c>
      <c r="BS38" s="279">
        <f t="shared" si="44"/>
        <v>0</v>
      </c>
      <c r="BT38" s="279">
        <f t="shared" si="79"/>
        <v>0</v>
      </c>
      <c r="BU38" s="279">
        <f t="shared" si="80"/>
        <v>0</v>
      </c>
      <c r="BV38" s="279">
        <f t="shared" si="81"/>
        <v>0</v>
      </c>
      <c r="BW38" s="279">
        <f t="shared" si="82"/>
        <v>0</v>
      </c>
      <c r="BX38" s="279">
        <f t="shared" si="45"/>
        <v>0</v>
      </c>
      <c r="BY38" s="279">
        <f t="shared" si="46"/>
        <v>0</v>
      </c>
      <c r="BZ38" s="279">
        <f t="shared" si="47"/>
        <v>0</v>
      </c>
      <c r="CA38" s="279">
        <f t="shared" si="48"/>
        <v>0</v>
      </c>
      <c r="CB38" s="279">
        <f t="shared" si="49"/>
        <v>0</v>
      </c>
      <c r="CC38" s="279">
        <f t="shared" si="50"/>
        <v>0</v>
      </c>
      <c r="CD38" s="279">
        <f t="shared" si="83"/>
        <v>0</v>
      </c>
      <c r="CE38" s="279">
        <f t="shared" si="84"/>
        <v>0</v>
      </c>
      <c r="CF38" s="279">
        <f t="shared" si="85"/>
        <v>0</v>
      </c>
      <c r="CG38" s="279">
        <f t="shared" si="86"/>
        <v>0</v>
      </c>
      <c r="CH38" s="279">
        <f t="shared" si="51"/>
        <v>0</v>
      </c>
      <c r="CI38" s="279">
        <f t="shared" si="52"/>
        <v>0</v>
      </c>
      <c r="CJ38" s="279">
        <f t="shared" si="87"/>
        <v>0</v>
      </c>
      <c r="CK38" s="279">
        <f t="shared" si="88"/>
        <v>0</v>
      </c>
      <c r="CL38" s="279">
        <f t="shared" si="53"/>
        <v>0</v>
      </c>
      <c r="CM38" s="279">
        <f t="shared" si="54"/>
        <v>0</v>
      </c>
      <c r="CN38" s="279">
        <f t="shared" si="55"/>
        <v>0</v>
      </c>
      <c r="CO38" s="279">
        <f t="shared" si="56"/>
        <v>0</v>
      </c>
      <c r="CP38" s="279">
        <f t="shared" si="89"/>
        <v>0</v>
      </c>
      <c r="CQ38" s="279">
        <f t="shared" si="90"/>
        <v>0</v>
      </c>
      <c r="CR38" s="279">
        <f t="shared" si="91"/>
        <v>0</v>
      </c>
      <c r="CS38" s="279">
        <f t="shared" si="92"/>
        <v>0</v>
      </c>
      <c r="CT38" s="279">
        <f t="shared" si="57"/>
        <v>0</v>
      </c>
      <c r="CU38" s="279">
        <f t="shared" si="58"/>
        <v>0</v>
      </c>
      <c r="CV38" s="279">
        <f t="shared" si="59"/>
        <v>0</v>
      </c>
      <c r="CW38" s="279">
        <f t="shared" si="60"/>
        <v>0</v>
      </c>
      <c r="CX38" s="279">
        <f t="shared" si="93"/>
        <v>0</v>
      </c>
      <c r="CY38" s="279">
        <f t="shared" si="94"/>
        <v>0</v>
      </c>
      <c r="CZ38" s="279">
        <f t="shared" si="95"/>
        <v>0</v>
      </c>
      <c r="DA38" s="279">
        <f t="shared" si="96"/>
        <v>0</v>
      </c>
    </row>
    <row r="39" spans="1:105" s="276" customFormat="1" ht="15" customHeight="1">
      <c r="A39" s="63" t="str">
        <f t="array" ref="A39">IF(C39&lt;&gt;0,SUM(($C$11:C39&lt;&gt;0)*1),"")</f>
        <v/>
      </c>
      <c r="B39" s="277"/>
      <c r="C39" s="277"/>
      <c r="D39" s="277"/>
      <c r="E39" s="371"/>
      <c r="F39" s="328"/>
      <c r="G39" s="330"/>
      <c r="H39" s="330"/>
      <c r="I39" s="63" t="str">
        <f t="shared" si="97"/>
        <v/>
      </c>
      <c r="J39" s="279">
        <f t="shared" si="61"/>
        <v>0</v>
      </c>
      <c r="K39" s="279">
        <f t="shared" si="62"/>
        <v>0</v>
      </c>
      <c r="L39" s="279">
        <f t="shared" si="1"/>
        <v>0</v>
      </c>
      <c r="M39" s="279">
        <f t="shared" si="2"/>
        <v>0</v>
      </c>
      <c r="N39" s="279">
        <f t="shared" si="3"/>
        <v>0</v>
      </c>
      <c r="O39" s="279">
        <f t="shared" si="4"/>
        <v>0</v>
      </c>
      <c r="P39" s="279">
        <f t="shared" si="5"/>
        <v>0</v>
      </c>
      <c r="Q39" s="279">
        <f t="shared" si="6"/>
        <v>0</v>
      </c>
      <c r="R39" s="279">
        <f t="shared" si="7"/>
        <v>0</v>
      </c>
      <c r="S39" s="279">
        <f t="shared" si="8"/>
        <v>0</v>
      </c>
      <c r="T39" s="279">
        <f t="shared" si="9"/>
        <v>0</v>
      </c>
      <c r="U39" s="279">
        <f t="shared" si="10"/>
        <v>0</v>
      </c>
      <c r="V39" s="279">
        <f t="shared" si="11"/>
        <v>0</v>
      </c>
      <c r="W39" s="279">
        <f t="shared" si="12"/>
        <v>0</v>
      </c>
      <c r="X39" s="279">
        <f t="shared" si="13"/>
        <v>0</v>
      </c>
      <c r="Y39" s="279">
        <f t="shared" si="14"/>
        <v>0</v>
      </c>
      <c r="Z39" s="279">
        <f t="shared" si="15"/>
        <v>0</v>
      </c>
      <c r="AA39" s="279">
        <f t="shared" si="16"/>
        <v>0</v>
      </c>
      <c r="AB39" s="279">
        <f t="shared" si="63"/>
        <v>0</v>
      </c>
      <c r="AC39" s="279">
        <f t="shared" si="64"/>
        <v>0</v>
      </c>
      <c r="AD39" s="279">
        <f t="shared" si="17"/>
        <v>0</v>
      </c>
      <c r="AE39" s="279">
        <f t="shared" si="18"/>
        <v>0</v>
      </c>
      <c r="AF39" s="279">
        <f t="shared" si="19"/>
        <v>0</v>
      </c>
      <c r="AG39" s="279">
        <f t="shared" si="20"/>
        <v>0</v>
      </c>
      <c r="AH39" s="279">
        <f t="shared" si="65"/>
        <v>0</v>
      </c>
      <c r="AI39" s="279">
        <f t="shared" si="66"/>
        <v>0</v>
      </c>
      <c r="AJ39" s="279">
        <f t="shared" si="67"/>
        <v>0</v>
      </c>
      <c r="AK39" s="279">
        <f t="shared" si="68"/>
        <v>0</v>
      </c>
      <c r="AL39" s="279">
        <f t="shared" si="69"/>
        <v>0</v>
      </c>
      <c r="AM39" s="279">
        <f t="shared" si="70"/>
        <v>0</v>
      </c>
      <c r="AN39" s="279">
        <f t="shared" si="71"/>
        <v>0</v>
      </c>
      <c r="AO39" s="279">
        <f t="shared" si="72"/>
        <v>0</v>
      </c>
      <c r="AP39" s="279">
        <f t="shared" si="21"/>
        <v>0</v>
      </c>
      <c r="AQ39" s="279">
        <f t="shared" si="22"/>
        <v>0</v>
      </c>
      <c r="AR39" s="279">
        <f t="shared" si="23"/>
        <v>0</v>
      </c>
      <c r="AS39" s="279">
        <f t="shared" si="24"/>
        <v>0</v>
      </c>
      <c r="AT39" s="279">
        <f t="shared" si="73"/>
        <v>0</v>
      </c>
      <c r="AU39" s="279">
        <f t="shared" si="74"/>
        <v>0</v>
      </c>
      <c r="AV39" s="279">
        <f t="shared" si="25"/>
        <v>0</v>
      </c>
      <c r="AW39" s="279">
        <f t="shared" si="26"/>
        <v>0</v>
      </c>
      <c r="AX39" s="279">
        <f t="shared" si="27"/>
        <v>0</v>
      </c>
      <c r="AY39" s="279">
        <f t="shared" si="28"/>
        <v>0</v>
      </c>
      <c r="AZ39" s="279">
        <f t="shared" si="29"/>
        <v>0</v>
      </c>
      <c r="BA39" s="279">
        <f t="shared" si="30"/>
        <v>0</v>
      </c>
      <c r="BB39" s="279">
        <f t="shared" si="31"/>
        <v>0</v>
      </c>
      <c r="BC39" s="279">
        <f t="shared" si="32"/>
        <v>0</v>
      </c>
      <c r="BD39" s="279">
        <f t="shared" si="33"/>
        <v>0</v>
      </c>
      <c r="BE39" s="279">
        <f t="shared" si="34"/>
        <v>0</v>
      </c>
      <c r="BF39" s="279">
        <f t="shared" si="35"/>
        <v>0</v>
      </c>
      <c r="BG39" s="279">
        <f t="shared" si="36"/>
        <v>0</v>
      </c>
      <c r="BH39" s="279">
        <f t="shared" si="75"/>
        <v>0</v>
      </c>
      <c r="BI39" s="279">
        <f t="shared" si="76"/>
        <v>0</v>
      </c>
      <c r="BJ39" s="279">
        <f t="shared" si="37"/>
        <v>0</v>
      </c>
      <c r="BK39" s="279">
        <f t="shared" si="38"/>
        <v>0</v>
      </c>
      <c r="BL39" s="279">
        <f t="shared" si="39"/>
        <v>0</v>
      </c>
      <c r="BM39" s="279">
        <f t="shared" si="40"/>
        <v>0</v>
      </c>
      <c r="BN39" s="279">
        <f t="shared" si="41"/>
        <v>0</v>
      </c>
      <c r="BO39" s="279">
        <f t="shared" si="42"/>
        <v>0</v>
      </c>
      <c r="BP39" s="279">
        <f t="shared" si="77"/>
        <v>0</v>
      </c>
      <c r="BQ39" s="279">
        <f t="shared" si="78"/>
        <v>0</v>
      </c>
      <c r="BR39" s="279">
        <f t="shared" si="43"/>
        <v>0</v>
      </c>
      <c r="BS39" s="279">
        <f t="shared" si="44"/>
        <v>0</v>
      </c>
      <c r="BT39" s="279">
        <f t="shared" si="79"/>
        <v>0</v>
      </c>
      <c r="BU39" s="279">
        <f t="shared" si="80"/>
        <v>0</v>
      </c>
      <c r="BV39" s="279">
        <f t="shared" si="81"/>
        <v>0</v>
      </c>
      <c r="BW39" s="279">
        <f t="shared" si="82"/>
        <v>0</v>
      </c>
      <c r="BX39" s="279">
        <f t="shared" si="45"/>
        <v>0</v>
      </c>
      <c r="BY39" s="279">
        <f t="shared" si="46"/>
        <v>0</v>
      </c>
      <c r="BZ39" s="279">
        <f t="shared" si="47"/>
        <v>0</v>
      </c>
      <c r="CA39" s="279">
        <f t="shared" si="48"/>
        <v>0</v>
      </c>
      <c r="CB39" s="279">
        <f t="shared" si="49"/>
        <v>0</v>
      </c>
      <c r="CC39" s="279">
        <f t="shared" si="50"/>
        <v>0</v>
      </c>
      <c r="CD39" s="279">
        <f t="shared" si="83"/>
        <v>0</v>
      </c>
      <c r="CE39" s="279">
        <f t="shared" si="84"/>
        <v>0</v>
      </c>
      <c r="CF39" s="279">
        <f t="shared" si="85"/>
        <v>0</v>
      </c>
      <c r="CG39" s="279">
        <f t="shared" si="86"/>
        <v>0</v>
      </c>
      <c r="CH39" s="279">
        <f t="shared" si="51"/>
        <v>0</v>
      </c>
      <c r="CI39" s="279">
        <f t="shared" si="52"/>
        <v>0</v>
      </c>
      <c r="CJ39" s="279">
        <f t="shared" si="87"/>
        <v>0</v>
      </c>
      <c r="CK39" s="279">
        <f t="shared" si="88"/>
        <v>0</v>
      </c>
      <c r="CL39" s="279">
        <f t="shared" si="53"/>
        <v>0</v>
      </c>
      <c r="CM39" s="279">
        <f t="shared" si="54"/>
        <v>0</v>
      </c>
      <c r="CN39" s="279">
        <f t="shared" si="55"/>
        <v>0</v>
      </c>
      <c r="CO39" s="279">
        <f t="shared" si="56"/>
        <v>0</v>
      </c>
      <c r="CP39" s="279">
        <f t="shared" si="89"/>
        <v>0</v>
      </c>
      <c r="CQ39" s="279">
        <f t="shared" si="90"/>
        <v>0</v>
      </c>
      <c r="CR39" s="279">
        <f t="shared" si="91"/>
        <v>0</v>
      </c>
      <c r="CS39" s="279">
        <f t="shared" si="92"/>
        <v>0</v>
      </c>
      <c r="CT39" s="279">
        <f t="shared" si="57"/>
        <v>0</v>
      </c>
      <c r="CU39" s="279">
        <f t="shared" si="58"/>
        <v>0</v>
      </c>
      <c r="CV39" s="279">
        <f t="shared" si="59"/>
        <v>0</v>
      </c>
      <c r="CW39" s="279">
        <f t="shared" si="60"/>
        <v>0</v>
      </c>
      <c r="CX39" s="279">
        <f t="shared" si="93"/>
        <v>0</v>
      </c>
      <c r="CY39" s="279">
        <f t="shared" si="94"/>
        <v>0</v>
      </c>
      <c r="CZ39" s="279">
        <f t="shared" si="95"/>
        <v>0</v>
      </c>
      <c r="DA39" s="279">
        <f t="shared" si="96"/>
        <v>0</v>
      </c>
    </row>
    <row r="40" spans="1:105" s="276" customFormat="1" ht="15" customHeight="1">
      <c r="A40" s="63">
        <f t="array" aca="1" ref="A40" ca="1">IF(C40&lt;&gt;0,SUM(($C$11:C40&lt;&gt;0)*1),"")</f>
        <v>2</v>
      </c>
      <c r="B40" s="277">
        <v>42551</v>
      </c>
      <c r="C40" s="280" t="s">
        <v>115</v>
      </c>
      <c r="D40" s="280">
        <f t="shared" ref="D40:D50" si="98">B40</f>
        <v>42551</v>
      </c>
      <c r="E40" s="980" t="s">
        <v>935</v>
      </c>
      <c r="F40" s="981">
        <f ca="1">AY52</f>
        <v>0</v>
      </c>
      <c r="G40" s="982" t="s">
        <v>940</v>
      </c>
      <c r="H40" s="982" t="s">
        <v>9</v>
      </c>
      <c r="I40" s="63">
        <f t="shared" ca="1" si="97"/>
        <v>2</v>
      </c>
      <c r="J40" s="279">
        <f t="shared" si="61"/>
        <v>0</v>
      </c>
      <c r="K40" s="279">
        <f t="shared" si="62"/>
        <v>0</v>
      </c>
      <c r="L40" s="279">
        <f t="shared" si="1"/>
        <v>0</v>
      </c>
      <c r="M40" s="279">
        <f t="shared" si="2"/>
        <v>0</v>
      </c>
      <c r="N40" s="279">
        <f t="shared" si="3"/>
        <v>0</v>
      </c>
      <c r="O40" s="279">
        <f t="shared" si="4"/>
        <v>0</v>
      </c>
      <c r="P40" s="279">
        <f t="shared" si="5"/>
        <v>0</v>
      </c>
      <c r="Q40" s="279">
        <f t="shared" si="6"/>
        <v>0</v>
      </c>
      <c r="R40" s="279">
        <f t="shared" si="7"/>
        <v>0</v>
      </c>
      <c r="S40" s="279">
        <f t="shared" ca="1" si="8"/>
        <v>0</v>
      </c>
      <c r="T40" s="279">
        <f t="shared" si="9"/>
        <v>0</v>
      </c>
      <c r="U40" s="279">
        <f t="shared" si="10"/>
        <v>0</v>
      </c>
      <c r="V40" s="279">
        <f t="shared" si="11"/>
        <v>0</v>
      </c>
      <c r="W40" s="279">
        <f t="shared" si="12"/>
        <v>0</v>
      </c>
      <c r="X40" s="279">
        <f t="shared" si="13"/>
        <v>0</v>
      </c>
      <c r="Y40" s="279">
        <f t="shared" si="14"/>
        <v>0</v>
      </c>
      <c r="Z40" s="279">
        <f t="shared" si="15"/>
        <v>0</v>
      </c>
      <c r="AA40" s="279">
        <f t="shared" si="16"/>
        <v>0</v>
      </c>
      <c r="AB40" s="279">
        <f t="shared" si="63"/>
        <v>0</v>
      </c>
      <c r="AC40" s="279">
        <f t="shared" si="64"/>
        <v>0</v>
      </c>
      <c r="AD40" s="279">
        <f t="shared" si="17"/>
        <v>0</v>
      </c>
      <c r="AE40" s="279">
        <f t="shared" si="18"/>
        <v>0</v>
      </c>
      <c r="AF40" s="279">
        <f t="shared" si="19"/>
        <v>0</v>
      </c>
      <c r="AG40" s="279">
        <f t="shared" si="20"/>
        <v>0</v>
      </c>
      <c r="AH40" s="279">
        <f t="shared" si="65"/>
        <v>0</v>
      </c>
      <c r="AI40" s="279">
        <f t="shared" si="66"/>
        <v>0</v>
      </c>
      <c r="AJ40" s="279">
        <f t="shared" si="67"/>
        <v>0</v>
      </c>
      <c r="AK40" s="279">
        <f t="shared" si="68"/>
        <v>0</v>
      </c>
      <c r="AL40" s="279">
        <f t="shared" si="69"/>
        <v>0</v>
      </c>
      <c r="AM40" s="279">
        <f t="shared" si="70"/>
        <v>0</v>
      </c>
      <c r="AN40" s="279">
        <f t="shared" si="71"/>
        <v>0</v>
      </c>
      <c r="AO40" s="279">
        <f t="shared" si="72"/>
        <v>0</v>
      </c>
      <c r="AP40" s="279">
        <f t="shared" si="21"/>
        <v>0</v>
      </c>
      <c r="AQ40" s="279">
        <f t="shared" si="22"/>
        <v>0</v>
      </c>
      <c r="AR40" s="279">
        <f t="shared" si="23"/>
        <v>0</v>
      </c>
      <c r="AS40" s="279">
        <f t="shared" si="24"/>
        <v>0</v>
      </c>
      <c r="AT40" s="279">
        <f t="shared" si="73"/>
        <v>0</v>
      </c>
      <c r="AU40" s="279">
        <f t="shared" si="74"/>
        <v>0</v>
      </c>
      <c r="AV40" s="279">
        <f t="shared" si="25"/>
        <v>0</v>
      </c>
      <c r="AW40" s="279">
        <f t="shared" si="26"/>
        <v>0</v>
      </c>
      <c r="AX40" s="279">
        <f t="shared" ca="1" si="27"/>
        <v>0</v>
      </c>
      <c r="AY40" s="279">
        <f t="shared" si="28"/>
        <v>0</v>
      </c>
      <c r="AZ40" s="279">
        <f t="shared" si="29"/>
        <v>0</v>
      </c>
      <c r="BA40" s="279">
        <f t="shared" si="30"/>
        <v>0</v>
      </c>
      <c r="BB40" s="279">
        <f t="shared" si="31"/>
        <v>0</v>
      </c>
      <c r="BC40" s="279">
        <f t="shared" si="32"/>
        <v>0</v>
      </c>
      <c r="BD40" s="279">
        <f t="shared" si="33"/>
        <v>0</v>
      </c>
      <c r="BE40" s="279">
        <f t="shared" si="34"/>
        <v>0</v>
      </c>
      <c r="BF40" s="279">
        <f t="shared" si="35"/>
        <v>0</v>
      </c>
      <c r="BG40" s="279">
        <f t="shared" si="36"/>
        <v>0</v>
      </c>
      <c r="BH40" s="279">
        <f t="shared" si="75"/>
        <v>0</v>
      </c>
      <c r="BI40" s="279">
        <f t="shared" si="76"/>
        <v>0</v>
      </c>
      <c r="BJ40" s="279">
        <f t="shared" si="37"/>
        <v>0</v>
      </c>
      <c r="BK40" s="279">
        <f t="shared" si="38"/>
        <v>0</v>
      </c>
      <c r="BL40" s="279">
        <f t="shared" si="39"/>
        <v>0</v>
      </c>
      <c r="BM40" s="279">
        <f t="shared" si="40"/>
        <v>0</v>
      </c>
      <c r="BN40" s="279">
        <f t="shared" si="41"/>
        <v>0</v>
      </c>
      <c r="BO40" s="279">
        <f t="shared" si="42"/>
        <v>0</v>
      </c>
      <c r="BP40" s="279">
        <f t="shared" si="77"/>
        <v>0</v>
      </c>
      <c r="BQ40" s="279">
        <f t="shared" si="78"/>
        <v>0</v>
      </c>
      <c r="BR40" s="279">
        <f t="shared" si="43"/>
        <v>0</v>
      </c>
      <c r="BS40" s="279">
        <f t="shared" si="44"/>
        <v>0</v>
      </c>
      <c r="BT40" s="279">
        <f t="shared" si="79"/>
        <v>0</v>
      </c>
      <c r="BU40" s="279">
        <f t="shared" si="80"/>
        <v>0</v>
      </c>
      <c r="BV40" s="279">
        <f t="shared" si="81"/>
        <v>0</v>
      </c>
      <c r="BW40" s="279">
        <f t="shared" si="82"/>
        <v>0</v>
      </c>
      <c r="BX40" s="279">
        <f t="shared" si="45"/>
        <v>0</v>
      </c>
      <c r="BY40" s="279">
        <f t="shared" si="46"/>
        <v>0</v>
      </c>
      <c r="BZ40" s="279">
        <f t="shared" si="47"/>
        <v>0</v>
      </c>
      <c r="CA40" s="279">
        <f t="shared" si="48"/>
        <v>0</v>
      </c>
      <c r="CB40" s="279">
        <f t="shared" si="49"/>
        <v>0</v>
      </c>
      <c r="CC40" s="279">
        <f t="shared" si="50"/>
        <v>0</v>
      </c>
      <c r="CD40" s="279">
        <f t="shared" si="83"/>
        <v>0</v>
      </c>
      <c r="CE40" s="279">
        <f t="shared" si="84"/>
        <v>0</v>
      </c>
      <c r="CF40" s="279">
        <f t="shared" si="85"/>
        <v>0</v>
      </c>
      <c r="CG40" s="279">
        <f t="shared" si="86"/>
        <v>0</v>
      </c>
      <c r="CH40" s="279">
        <f t="shared" si="51"/>
        <v>0</v>
      </c>
      <c r="CI40" s="279">
        <f t="shared" si="52"/>
        <v>0</v>
      </c>
      <c r="CJ40" s="279">
        <f t="shared" si="87"/>
        <v>0</v>
      </c>
      <c r="CK40" s="279">
        <f t="shared" si="88"/>
        <v>0</v>
      </c>
      <c r="CL40" s="279">
        <f t="shared" si="53"/>
        <v>0</v>
      </c>
      <c r="CM40" s="279">
        <f t="shared" si="54"/>
        <v>0</v>
      </c>
      <c r="CN40" s="279">
        <f t="shared" si="55"/>
        <v>0</v>
      </c>
      <c r="CO40" s="279">
        <f t="shared" si="56"/>
        <v>0</v>
      </c>
      <c r="CP40" s="279">
        <f t="shared" si="89"/>
        <v>0</v>
      </c>
      <c r="CQ40" s="279">
        <f t="shared" si="90"/>
        <v>0</v>
      </c>
      <c r="CR40" s="279">
        <f t="shared" si="91"/>
        <v>0</v>
      </c>
      <c r="CS40" s="279">
        <f t="shared" si="92"/>
        <v>0</v>
      </c>
      <c r="CT40" s="279">
        <f t="shared" si="57"/>
        <v>0</v>
      </c>
      <c r="CU40" s="279">
        <f t="shared" si="58"/>
        <v>0</v>
      </c>
      <c r="CV40" s="279">
        <f t="shared" si="59"/>
        <v>0</v>
      </c>
      <c r="CW40" s="279">
        <f t="shared" si="60"/>
        <v>0</v>
      </c>
      <c r="CX40" s="279">
        <f t="shared" si="93"/>
        <v>0</v>
      </c>
      <c r="CY40" s="279">
        <f t="shared" si="94"/>
        <v>0</v>
      </c>
      <c r="CZ40" s="279">
        <f t="shared" si="95"/>
        <v>0</v>
      </c>
      <c r="DA40" s="279">
        <f t="shared" si="96"/>
        <v>0</v>
      </c>
    </row>
    <row r="41" spans="1:105" s="276" customFormat="1" ht="15" customHeight="1">
      <c r="A41" s="63">
        <f t="array" aca="1" ref="A41" ca="1">IF(C41&lt;&gt;0,SUM(($C$11:C41&lt;&gt;0)*1),"")</f>
        <v>3</v>
      </c>
      <c r="B41" s="277">
        <v>42551</v>
      </c>
      <c r="C41" s="280" t="s">
        <v>115</v>
      </c>
      <c r="D41" s="280">
        <f t="shared" si="98"/>
        <v>42551</v>
      </c>
      <c r="E41" s="980" t="s">
        <v>936</v>
      </c>
      <c r="F41" s="981">
        <f ca="1">CL52</f>
        <v>0</v>
      </c>
      <c r="G41" s="982" t="s">
        <v>109</v>
      </c>
      <c r="H41" s="982" t="s">
        <v>295</v>
      </c>
      <c r="I41" s="63">
        <f t="shared" ca="1" si="97"/>
        <v>3</v>
      </c>
      <c r="J41" s="279">
        <f t="shared" si="61"/>
        <v>0</v>
      </c>
      <c r="K41" s="279">
        <f t="shared" si="62"/>
        <v>0</v>
      </c>
      <c r="L41" s="279">
        <f t="shared" si="1"/>
        <v>0</v>
      </c>
      <c r="M41" s="279">
        <f t="shared" si="2"/>
        <v>0</v>
      </c>
      <c r="N41" s="279">
        <f t="shared" si="3"/>
        <v>0</v>
      </c>
      <c r="O41" s="279">
        <f t="shared" si="4"/>
        <v>0</v>
      </c>
      <c r="P41" s="279">
        <f t="shared" si="5"/>
        <v>0</v>
      </c>
      <c r="Q41" s="279">
        <f t="shared" si="6"/>
        <v>0</v>
      </c>
      <c r="R41" s="279">
        <f t="shared" si="7"/>
        <v>0</v>
      </c>
      <c r="S41" s="279">
        <f t="shared" si="8"/>
        <v>0</v>
      </c>
      <c r="T41" s="279">
        <f t="shared" si="9"/>
        <v>0</v>
      </c>
      <c r="U41" s="279">
        <f t="shared" si="10"/>
        <v>0</v>
      </c>
      <c r="V41" s="279">
        <f t="shared" si="11"/>
        <v>0</v>
      </c>
      <c r="W41" s="279">
        <f t="shared" si="12"/>
        <v>0</v>
      </c>
      <c r="X41" s="279">
        <f t="shared" si="13"/>
        <v>0</v>
      </c>
      <c r="Y41" s="279">
        <f t="shared" si="14"/>
        <v>0</v>
      </c>
      <c r="Z41" s="279">
        <f t="shared" si="15"/>
        <v>0</v>
      </c>
      <c r="AA41" s="279">
        <f t="shared" si="16"/>
        <v>0</v>
      </c>
      <c r="AB41" s="279">
        <f t="shared" si="63"/>
        <v>0</v>
      </c>
      <c r="AC41" s="279">
        <f t="shared" si="64"/>
        <v>0</v>
      </c>
      <c r="AD41" s="279">
        <f t="shared" si="17"/>
        <v>0</v>
      </c>
      <c r="AE41" s="279">
        <f t="shared" si="18"/>
        <v>0</v>
      </c>
      <c r="AF41" s="279">
        <f t="shared" si="19"/>
        <v>0</v>
      </c>
      <c r="AG41" s="279">
        <f t="shared" si="20"/>
        <v>0</v>
      </c>
      <c r="AH41" s="279">
        <f t="shared" si="65"/>
        <v>0</v>
      </c>
      <c r="AI41" s="279">
        <f t="shared" si="66"/>
        <v>0</v>
      </c>
      <c r="AJ41" s="279">
        <f t="shared" si="67"/>
        <v>0</v>
      </c>
      <c r="AK41" s="279">
        <f t="shared" si="68"/>
        <v>0</v>
      </c>
      <c r="AL41" s="279">
        <f t="shared" si="69"/>
        <v>0</v>
      </c>
      <c r="AM41" s="279">
        <f t="shared" si="70"/>
        <v>0</v>
      </c>
      <c r="AN41" s="279">
        <f t="shared" si="71"/>
        <v>0</v>
      </c>
      <c r="AO41" s="279">
        <f t="shared" si="72"/>
        <v>0</v>
      </c>
      <c r="AP41" s="279">
        <f t="shared" si="21"/>
        <v>0</v>
      </c>
      <c r="AQ41" s="279">
        <f t="shared" si="22"/>
        <v>0</v>
      </c>
      <c r="AR41" s="279">
        <f t="shared" si="23"/>
        <v>0</v>
      </c>
      <c r="AS41" s="279">
        <f t="shared" si="24"/>
        <v>0</v>
      </c>
      <c r="AT41" s="279">
        <f t="shared" si="73"/>
        <v>0</v>
      </c>
      <c r="AU41" s="279">
        <f t="shared" si="74"/>
        <v>0</v>
      </c>
      <c r="AV41" s="279">
        <f t="shared" si="25"/>
        <v>0</v>
      </c>
      <c r="AW41" s="279">
        <f t="shared" si="26"/>
        <v>0</v>
      </c>
      <c r="AX41" s="279">
        <f t="shared" si="27"/>
        <v>0</v>
      </c>
      <c r="AY41" s="279">
        <f t="shared" si="28"/>
        <v>0</v>
      </c>
      <c r="AZ41" s="279">
        <f t="shared" si="29"/>
        <v>0</v>
      </c>
      <c r="BA41" s="279">
        <f t="shared" si="30"/>
        <v>0</v>
      </c>
      <c r="BB41" s="279">
        <f t="shared" si="31"/>
        <v>0</v>
      </c>
      <c r="BC41" s="279">
        <f t="shared" si="32"/>
        <v>0</v>
      </c>
      <c r="BD41" s="279">
        <f t="shared" si="33"/>
        <v>0</v>
      </c>
      <c r="BE41" s="279">
        <f t="shared" si="34"/>
        <v>0</v>
      </c>
      <c r="BF41" s="279">
        <f t="shared" si="35"/>
        <v>0</v>
      </c>
      <c r="BG41" s="279">
        <f t="shared" si="36"/>
        <v>0</v>
      </c>
      <c r="BH41" s="279">
        <f t="shared" si="75"/>
        <v>0</v>
      </c>
      <c r="BI41" s="279">
        <f t="shared" si="76"/>
        <v>0</v>
      </c>
      <c r="BJ41" s="279">
        <f t="shared" si="37"/>
        <v>0</v>
      </c>
      <c r="BK41" s="279">
        <f t="shared" si="38"/>
        <v>0</v>
      </c>
      <c r="BL41" s="279">
        <f t="shared" si="39"/>
        <v>0</v>
      </c>
      <c r="BM41" s="279">
        <f t="shared" si="40"/>
        <v>0</v>
      </c>
      <c r="BN41" s="279">
        <f t="shared" si="41"/>
        <v>0</v>
      </c>
      <c r="BO41" s="279">
        <f t="shared" si="42"/>
        <v>0</v>
      </c>
      <c r="BP41" s="279">
        <f t="shared" si="77"/>
        <v>0</v>
      </c>
      <c r="BQ41" s="279">
        <f t="shared" si="78"/>
        <v>0</v>
      </c>
      <c r="BR41" s="279">
        <f t="shared" si="43"/>
        <v>0</v>
      </c>
      <c r="BS41" s="279">
        <f t="shared" si="44"/>
        <v>0</v>
      </c>
      <c r="BT41" s="279">
        <f t="shared" si="79"/>
        <v>0</v>
      </c>
      <c r="BU41" s="279">
        <f t="shared" si="80"/>
        <v>0</v>
      </c>
      <c r="BV41" s="279">
        <f t="shared" si="81"/>
        <v>0</v>
      </c>
      <c r="BW41" s="279">
        <f t="shared" si="82"/>
        <v>0</v>
      </c>
      <c r="BX41" s="279">
        <f t="shared" si="45"/>
        <v>0</v>
      </c>
      <c r="BY41" s="279">
        <f t="shared" si="46"/>
        <v>0</v>
      </c>
      <c r="BZ41" s="279">
        <f t="shared" si="47"/>
        <v>0</v>
      </c>
      <c r="CA41" s="279">
        <f t="shared" si="48"/>
        <v>0</v>
      </c>
      <c r="CB41" s="279">
        <f t="shared" si="49"/>
        <v>0</v>
      </c>
      <c r="CC41" s="279">
        <f t="shared" si="50"/>
        <v>0</v>
      </c>
      <c r="CD41" s="279">
        <f t="shared" si="83"/>
        <v>0</v>
      </c>
      <c r="CE41" s="279">
        <f t="shared" si="84"/>
        <v>0</v>
      </c>
      <c r="CF41" s="279">
        <f t="shared" si="85"/>
        <v>0</v>
      </c>
      <c r="CG41" s="279">
        <f t="shared" si="86"/>
        <v>0</v>
      </c>
      <c r="CH41" s="279">
        <f t="shared" si="51"/>
        <v>0</v>
      </c>
      <c r="CI41" s="279">
        <f t="shared" si="52"/>
        <v>0</v>
      </c>
      <c r="CJ41" s="279">
        <f t="shared" si="87"/>
        <v>0</v>
      </c>
      <c r="CK41" s="279">
        <f t="shared" si="88"/>
        <v>0</v>
      </c>
      <c r="CL41" s="279">
        <f t="shared" si="53"/>
        <v>0</v>
      </c>
      <c r="CM41" s="279">
        <f t="shared" ca="1" si="54"/>
        <v>0</v>
      </c>
      <c r="CN41" s="279">
        <f t="shared" si="55"/>
        <v>0</v>
      </c>
      <c r="CO41" s="279">
        <f t="shared" si="56"/>
        <v>0</v>
      </c>
      <c r="CP41" s="279">
        <f t="shared" si="89"/>
        <v>0</v>
      </c>
      <c r="CQ41" s="279">
        <f t="shared" si="90"/>
        <v>0</v>
      </c>
      <c r="CR41" s="279">
        <f t="shared" si="91"/>
        <v>0</v>
      </c>
      <c r="CS41" s="279">
        <f t="shared" si="92"/>
        <v>0</v>
      </c>
      <c r="CT41" s="279">
        <f t="shared" si="57"/>
        <v>0</v>
      </c>
      <c r="CU41" s="279">
        <f t="shared" si="58"/>
        <v>0</v>
      </c>
      <c r="CV41" s="279">
        <f t="shared" si="59"/>
        <v>0</v>
      </c>
      <c r="CW41" s="279">
        <f t="shared" si="60"/>
        <v>0</v>
      </c>
      <c r="CX41" s="279">
        <f t="shared" si="93"/>
        <v>0</v>
      </c>
      <c r="CY41" s="279">
        <f t="shared" si="94"/>
        <v>0</v>
      </c>
      <c r="CZ41" s="279">
        <f t="shared" ca="1" si="95"/>
        <v>0</v>
      </c>
      <c r="DA41" s="279">
        <f t="shared" si="96"/>
        <v>0</v>
      </c>
    </row>
    <row r="42" spans="1:105" s="276" customFormat="1" ht="15" customHeight="1">
      <c r="A42" s="63">
        <f t="array" aca="1" ref="A42" ca="1">IF(C42&lt;&gt;0,SUM(($C$11:C42&lt;&gt;0)*1),"")</f>
        <v>4</v>
      </c>
      <c r="B42" s="277">
        <v>42551</v>
      </c>
      <c r="C42" s="280" t="s">
        <v>115</v>
      </c>
      <c r="D42" s="280">
        <f t="shared" si="98"/>
        <v>42551</v>
      </c>
      <c r="E42" s="980" t="s">
        <v>116</v>
      </c>
      <c r="F42" s="981">
        <f ca="1">CN52</f>
        <v>0</v>
      </c>
      <c r="G42" s="982" t="s">
        <v>109</v>
      </c>
      <c r="H42" s="982" t="s">
        <v>99</v>
      </c>
      <c r="I42" s="63">
        <f t="shared" ca="1" si="97"/>
        <v>4</v>
      </c>
      <c r="J42" s="279">
        <f t="shared" si="61"/>
        <v>0</v>
      </c>
      <c r="K42" s="279">
        <f t="shared" si="62"/>
        <v>0</v>
      </c>
      <c r="L42" s="279">
        <f t="shared" si="1"/>
        <v>0</v>
      </c>
      <c r="M42" s="279">
        <f t="shared" si="2"/>
        <v>0</v>
      </c>
      <c r="N42" s="279">
        <f t="shared" si="3"/>
        <v>0</v>
      </c>
      <c r="O42" s="279">
        <f t="shared" si="4"/>
        <v>0</v>
      </c>
      <c r="P42" s="279">
        <f t="shared" si="5"/>
        <v>0</v>
      </c>
      <c r="Q42" s="279">
        <f t="shared" si="6"/>
        <v>0</v>
      </c>
      <c r="R42" s="279">
        <f t="shared" si="7"/>
        <v>0</v>
      </c>
      <c r="S42" s="279">
        <f t="shared" si="8"/>
        <v>0</v>
      </c>
      <c r="T42" s="279">
        <f t="shared" si="9"/>
        <v>0</v>
      </c>
      <c r="U42" s="279">
        <f t="shared" si="10"/>
        <v>0</v>
      </c>
      <c r="V42" s="279">
        <f t="shared" si="11"/>
        <v>0</v>
      </c>
      <c r="W42" s="279">
        <f t="shared" si="12"/>
        <v>0</v>
      </c>
      <c r="X42" s="279">
        <f t="shared" si="13"/>
        <v>0</v>
      </c>
      <c r="Y42" s="279">
        <f t="shared" si="14"/>
        <v>0</v>
      </c>
      <c r="Z42" s="279">
        <f t="shared" si="15"/>
        <v>0</v>
      </c>
      <c r="AA42" s="279">
        <f t="shared" si="16"/>
        <v>0</v>
      </c>
      <c r="AB42" s="279">
        <f t="shared" si="63"/>
        <v>0</v>
      </c>
      <c r="AC42" s="279">
        <f t="shared" si="64"/>
        <v>0</v>
      </c>
      <c r="AD42" s="279">
        <f t="shared" si="17"/>
        <v>0</v>
      </c>
      <c r="AE42" s="279">
        <f t="shared" si="18"/>
        <v>0</v>
      </c>
      <c r="AF42" s="279">
        <f t="shared" si="19"/>
        <v>0</v>
      </c>
      <c r="AG42" s="279">
        <f t="shared" si="20"/>
        <v>0</v>
      </c>
      <c r="AH42" s="279">
        <f t="shared" si="65"/>
        <v>0</v>
      </c>
      <c r="AI42" s="279">
        <f t="shared" si="66"/>
        <v>0</v>
      </c>
      <c r="AJ42" s="279">
        <f t="shared" si="67"/>
        <v>0</v>
      </c>
      <c r="AK42" s="279">
        <f t="shared" si="68"/>
        <v>0</v>
      </c>
      <c r="AL42" s="279">
        <f t="shared" si="69"/>
        <v>0</v>
      </c>
      <c r="AM42" s="279">
        <f t="shared" si="70"/>
        <v>0</v>
      </c>
      <c r="AN42" s="279">
        <f t="shared" si="71"/>
        <v>0</v>
      </c>
      <c r="AO42" s="279">
        <f t="shared" si="72"/>
        <v>0</v>
      </c>
      <c r="AP42" s="279">
        <f t="shared" si="21"/>
        <v>0</v>
      </c>
      <c r="AQ42" s="279">
        <f t="shared" si="22"/>
        <v>0</v>
      </c>
      <c r="AR42" s="279">
        <f t="shared" si="23"/>
        <v>0</v>
      </c>
      <c r="AS42" s="279">
        <f t="shared" si="24"/>
        <v>0</v>
      </c>
      <c r="AT42" s="279">
        <f t="shared" si="73"/>
        <v>0</v>
      </c>
      <c r="AU42" s="279">
        <f t="shared" si="74"/>
        <v>0</v>
      </c>
      <c r="AV42" s="279">
        <f t="shared" si="25"/>
        <v>0</v>
      </c>
      <c r="AW42" s="279">
        <f t="shared" si="26"/>
        <v>0</v>
      </c>
      <c r="AX42" s="279">
        <f t="shared" si="27"/>
        <v>0</v>
      </c>
      <c r="AY42" s="279">
        <f t="shared" si="28"/>
        <v>0</v>
      </c>
      <c r="AZ42" s="279">
        <f t="shared" si="29"/>
        <v>0</v>
      </c>
      <c r="BA42" s="279">
        <f t="shared" si="30"/>
        <v>0</v>
      </c>
      <c r="BB42" s="279">
        <f t="shared" si="31"/>
        <v>0</v>
      </c>
      <c r="BC42" s="279">
        <f t="shared" si="32"/>
        <v>0</v>
      </c>
      <c r="BD42" s="279">
        <f t="shared" si="33"/>
        <v>0</v>
      </c>
      <c r="BE42" s="279">
        <f t="shared" si="34"/>
        <v>0</v>
      </c>
      <c r="BF42" s="279">
        <f t="shared" si="35"/>
        <v>0</v>
      </c>
      <c r="BG42" s="279">
        <f t="shared" si="36"/>
        <v>0</v>
      </c>
      <c r="BH42" s="279">
        <f t="shared" si="75"/>
        <v>0</v>
      </c>
      <c r="BI42" s="279">
        <f t="shared" si="76"/>
        <v>0</v>
      </c>
      <c r="BJ42" s="279">
        <f t="shared" si="37"/>
        <v>0</v>
      </c>
      <c r="BK42" s="279">
        <f t="shared" si="38"/>
        <v>0</v>
      </c>
      <c r="BL42" s="279">
        <f t="shared" si="39"/>
        <v>0</v>
      </c>
      <c r="BM42" s="279">
        <f t="shared" si="40"/>
        <v>0</v>
      </c>
      <c r="BN42" s="279">
        <f t="shared" si="41"/>
        <v>0</v>
      </c>
      <c r="BO42" s="279">
        <f t="shared" si="42"/>
        <v>0</v>
      </c>
      <c r="BP42" s="279">
        <f t="shared" si="77"/>
        <v>0</v>
      </c>
      <c r="BQ42" s="279">
        <f t="shared" si="78"/>
        <v>0</v>
      </c>
      <c r="BR42" s="279">
        <f t="shared" si="43"/>
        <v>0</v>
      </c>
      <c r="BS42" s="279">
        <f t="shared" si="44"/>
        <v>0</v>
      </c>
      <c r="BT42" s="279">
        <f t="shared" si="79"/>
        <v>0</v>
      </c>
      <c r="BU42" s="279">
        <f t="shared" si="80"/>
        <v>0</v>
      </c>
      <c r="BV42" s="279">
        <f t="shared" si="81"/>
        <v>0</v>
      </c>
      <c r="BW42" s="279">
        <f t="shared" si="82"/>
        <v>0</v>
      </c>
      <c r="BX42" s="279">
        <f t="shared" si="45"/>
        <v>0</v>
      </c>
      <c r="BY42" s="279">
        <f t="shared" si="46"/>
        <v>0</v>
      </c>
      <c r="BZ42" s="279">
        <f t="shared" si="47"/>
        <v>0</v>
      </c>
      <c r="CA42" s="279">
        <f t="shared" si="48"/>
        <v>0</v>
      </c>
      <c r="CB42" s="279">
        <f t="shared" si="49"/>
        <v>0</v>
      </c>
      <c r="CC42" s="279">
        <f t="shared" si="50"/>
        <v>0</v>
      </c>
      <c r="CD42" s="279">
        <f t="shared" si="83"/>
        <v>0</v>
      </c>
      <c r="CE42" s="279">
        <f t="shared" si="84"/>
        <v>0</v>
      </c>
      <c r="CF42" s="279">
        <f t="shared" si="85"/>
        <v>0</v>
      </c>
      <c r="CG42" s="279">
        <f t="shared" si="86"/>
        <v>0</v>
      </c>
      <c r="CH42" s="279">
        <f t="shared" si="51"/>
        <v>0</v>
      </c>
      <c r="CI42" s="279">
        <f t="shared" si="52"/>
        <v>0</v>
      </c>
      <c r="CJ42" s="279">
        <f t="shared" si="87"/>
        <v>0</v>
      </c>
      <c r="CK42" s="279">
        <f t="shared" si="88"/>
        <v>0</v>
      </c>
      <c r="CL42" s="279">
        <f t="shared" si="53"/>
        <v>0</v>
      </c>
      <c r="CM42" s="279">
        <f t="shared" si="54"/>
        <v>0</v>
      </c>
      <c r="CN42" s="279">
        <f t="shared" si="55"/>
        <v>0</v>
      </c>
      <c r="CO42" s="279">
        <f t="shared" ca="1" si="56"/>
        <v>0</v>
      </c>
      <c r="CP42" s="279">
        <f t="shared" si="89"/>
        <v>0</v>
      </c>
      <c r="CQ42" s="279">
        <f t="shared" si="90"/>
        <v>0</v>
      </c>
      <c r="CR42" s="279">
        <f t="shared" si="91"/>
        <v>0</v>
      </c>
      <c r="CS42" s="279">
        <f t="shared" si="92"/>
        <v>0</v>
      </c>
      <c r="CT42" s="279">
        <f t="shared" si="57"/>
        <v>0</v>
      </c>
      <c r="CU42" s="279">
        <f t="shared" si="58"/>
        <v>0</v>
      </c>
      <c r="CV42" s="279">
        <f t="shared" si="59"/>
        <v>0</v>
      </c>
      <c r="CW42" s="279">
        <f t="shared" si="60"/>
        <v>0</v>
      </c>
      <c r="CX42" s="279">
        <f t="shared" si="93"/>
        <v>0</v>
      </c>
      <c r="CY42" s="279">
        <f t="shared" si="94"/>
        <v>0</v>
      </c>
      <c r="CZ42" s="279">
        <f t="shared" ca="1" si="95"/>
        <v>0</v>
      </c>
      <c r="DA42" s="279">
        <f t="shared" si="96"/>
        <v>0</v>
      </c>
    </row>
    <row r="43" spans="1:105" s="276" customFormat="1" ht="15" customHeight="1">
      <c r="A43" s="63">
        <f t="array" aca="1" ref="A43" ca="1">IF(C43&lt;&gt;0,SUM(($C$11:C43&lt;&gt;0)*1),"")</f>
        <v>5</v>
      </c>
      <c r="B43" s="277">
        <v>42551</v>
      </c>
      <c r="C43" s="280" t="s">
        <v>115</v>
      </c>
      <c r="D43" s="280">
        <f t="shared" si="98"/>
        <v>42551</v>
      </c>
      <c r="E43" s="980" t="s">
        <v>937</v>
      </c>
      <c r="F43" s="981">
        <f ca="1">CP52</f>
        <v>0</v>
      </c>
      <c r="G43" s="982" t="s">
        <v>109</v>
      </c>
      <c r="H43" s="982" t="s">
        <v>594</v>
      </c>
      <c r="I43" s="63">
        <f t="shared" ca="1" si="97"/>
        <v>5</v>
      </c>
      <c r="J43" s="279">
        <f t="shared" si="61"/>
        <v>0</v>
      </c>
      <c r="K43" s="279">
        <f t="shared" si="62"/>
        <v>0</v>
      </c>
      <c r="L43" s="279">
        <f t="shared" si="1"/>
        <v>0</v>
      </c>
      <c r="M43" s="279">
        <f t="shared" si="2"/>
        <v>0</v>
      </c>
      <c r="N43" s="279">
        <f t="shared" si="3"/>
        <v>0</v>
      </c>
      <c r="O43" s="279">
        <f t="shared" si="4"/>
        <v>0</v>
      </c>
      <c r="P43" s="279">
        <f t="shared" si="5"/>
        <v>0</v>
      </c>
      <c r="Q43" s="279">
        <f t="shared" si="6"/>
        <v>0</v>
      </c>
      <c r="R43" s="279">
        <f t="shared" si="7"/>
        <v>0</v>
      </c>
      <c r="S43" s="279">
        <f t="shared" si="8"/>
        <v>0</v>
      </c>
      <c r="T43" s="279">
        <f t="shared" si="9"/>
        <v>0</v>
      </c>
      <c r="U43" s="279">
        <f t="shared" si="10"/>
        <v>0</v>
      </c>
      <c r="V43" s="279">
        <f t="shared" si="11"/>
        <v>0</v>
      </c>
      <c r="W43" s="279">
        <f t="shared" si="12"/>
        <v>0</v>
      </c>
      <c r="X43" s="279">
        <f t="shared" si="13"/>
        <v>0</v>
      </c>
      <c r="Y43" s="279">
        <f t="shared" si="14"/>
        <v>0</v>
      </c>
      <c r="Z43" s="279">
        <f t="shared" si="15"/>
        <v>0</v>
      </c>
      <c r="AA43" s="279">
        <f t="shared" si="16"/>
        <v>0</v>
      </c>
      <c r="AB43" s="279">
        <f t="shared" si="63"/>
        <v>0</v>
      </c>
      <c r="AC43" s="279">
        <f t="shared" si="64"/>
        <v>0</v>
      </c>
      <c r="AD43" s="279">
        <f t="shared" si="17"/>
        <v>0</v>
      </c>
      <c r="AE43" s="279">
        <f t="shared" si="18"/>
        <v>0</v>
      </c>
      <c r="AF43" s="279">
        <f t="shared" si="19"/>
        <v>0</v>
      </c>
      <c r="AG43" s="279">
        <f t="shared" si="20"/>
        <v>0</v>
      </c>
      <c r="AH43" s="279">
        <f t="shared" si="65"/>
        <v>0</v>
      </c>
      <c r="AI43" s="279">
        <f t="shared" si="66"/>
        <v>0</v>
      </c>
      <c r="AJ43" s="279">
        <f t="shared" si="67"/>
        <v>0</v>
      </c>
      <c r="AK43" s="279">
        <f t="shared" si="68"/>
        <v>0</v>
      </c>
      <c r="AL43" s="279">
        <f t="shared" si="69"/>
        <v>0</v>
      </c>
      <c r="AM43" s="279">
        <f t="shared" si="70"/>
        <v>0</v>
      </c>
      <c r="AN43" s="279">
        <f t="shared" si="71"/>
        <v>0</v>
      </c>
      <c r="AO43" s="279">
        <f t="shared" si="72"/>
        <v>0</v>
      </c>
      <c r="AP43" s="279">
        <f t="shared" si="21"/>
        <v>0</v>
      </c>
      <c r="AQ43" s="279">
        <f t="shared" si="22"/>
        <v>0</v>
      </c>
      <c r="AR43" s="279">
        <f t="shared" si="23"/>
        <v>0</v>
      </c>
      <c r="AS43" s="279">
        <f t="shared" si="24"/>
        <v>0</v>
      </c>
      <c r="AT43" s="279">
        <f t="shared" si="73"/>
        <v>0</v>
      </c>
      <c r="AU43" s="279">
        <f t="shared" si="74"/>
        <v>0</v>
      </c>
      <c r="AV43" s="279">
        <f t="shared" si="25"/>
        <v>0</v>
      </c>
      <c r="AW43" s="279">
        <f t="shared" si="26"/>
        <v>0</v>
      </c>
      <c r="AX43" s="279">
        <f t="shared" si="27"/>
        <v>0</v>
      </c>
      <c r="AY43" s="279">
        <f t="shared" si="28"/>
        <v>0</v>
      </c>
      <c r="AZ43" s="279">
        <f t="shared" si="29"/>
        <v>0</v>
      </c>
      <c r="BA43" s="279">
        <f t="shared" si="30"/>
        <v>0</v>
      </c>
      <c r="BB43" s="279">
        <f t="shared" si="31"/>
        <v>0</v>
      </c>
      <c r="BC43" s="279">
        <f t="shared" si="32"/>
        <v>0</v>
      </c>
      <c r="BD43" s="279">
        <f t="shared" si="33"/>
        <v>0</v>
      </c>
      <c r="BE43" s="279">
        <f t="shared" si="34"/>
        <v>0</v>
      </c>
      <c r="BF43" s="279">
        <f t="shared" si="35"/>
        <v>0</v>
      </c>
      <c r="BG43" s="279">
        <f t="shared" si="36"/>
        <v>0</v>
      </c>
      <c r="BH43" s="279">
        <f t="shared" si="75"/>
        <v>0</v>
      </c>
      <c r="BI43" s="279">
        <f t="shared" si="76"/>
        <v>0</v>
      </c>
      <c r="BJ43" s="279">
        <f t="shared" si="37"/>
        <v>0</v>
      </c>
      <c r="BK43" s="279">
        <f t="shared" si="38"/>
        <v>0</v>
      </c>
      <c r="BL43" s="279">
        <f t="shared" si="39"/>
        <v>0</v>
      </c>
      <c r="BM43" s="279">
        <f t="shared" si="40"/>
        <v>0</v>
      </c>
      <c r="BN43" s="279">
        <f t="shared" si="41"/>
        <v>0</v>
      </c>
      <c r="BO43" s="279">
        <f t="shared" si="42"/>
        <v>0</v>
      </c>
      <c r="BP43" s="279">
        <f t="shared" si="77"/>
        <v>0</v>
      </c>
      <c r="BQ43" s="279">
        <f t="shared" si="78"/>
        <v>0</v>
      </c>
      <c r="BR43" s="279">
        <f t="shared" si="43"/>
        <v>0</v>
      </c>
      <c r="BS43" s="279">
        <f t="shared" si="44"/>
        <v>0</v>
      </c>
      <c r="BT43" s="279">
        <f t="shared" si="79"/>
        <v>0</v>
      </c>
      <c r="BU43" s="279">
        <f t="shared" si="80"/>
        <v>0</v>
      </c>
      <c r="BV43" s="279">
        <f t="shared" si="81"/>
        <v>0</v>
      </c>
      <c r="BW43" s="279">
        <f t="shared" si="82"/>
        <v>0</v>
      </c>
      <c r="BX43" s="279">
        <f t="shared" si="45"/>
        <v>0</v>
      </c>
      <c r="BY43" s="279">
        <f t="shared" si="46"/>
        <v>0</v>
      </c>
      <c r="BZ43" s="279">
        <f t="shared" si="47"/>
        <v>0</v>
      </c>
      <c r="CA43" s="279">
        <f t="shared" si="48"/>
        <v>0</v>
      </c>
      <c r="CB43" s="279">
        <f t="shared" si="49"/>
        <v>0</v>
      </c>
      <c r="CC43" s="279">
        <f t="shared" si="50"/>
        <v>0</v>
      </c>
      <c r="CD43" s="279">
        <f t="shared" si="83"/>
        <v>0</v>
      </c>
      <c r="CE43" s="279">
        <f t="shared" si="84"/>
        <v>0</v>
      </c>
      <c r="CF43" s="279">
        <f t="shared" si="85"/>
        <v>0</v>
      </c>
      <c r="CG43" s="279">
        <f t="shared" si="86"/>
        <v>0</v>
      </c>
      <c r="CH43" s="279">
        <f t="shared" si="51"/>
        <v>0</v>
      </c>
      <c r="CI43" s="279">
        <f t="shared" si="52"/>
        <v>0</v>
      </c>
      <c r="CJ43" s="279">
        <f t="shared" si="87"/>
        <v>0</v>
      </c>
      <c r="CK43" s="279">
        <f t="shared" si="88"/>
        <v>0</v>
      </c>
      <c r="CL43" s="279">
        <f t="shared" si="53"/>
        <v>0</v>
      </c>
      <c r="CM43" s="279">
        <f t="shared" si="54"/>
        <v>0</v>
      </c>
      <c r="CN43" s="279">
        <f t="shared" si="55"/>
        <v>0</v>
      </c>
      <c r="CO43" s="279">
        <f t="shared" si="56"/>
        <v>0</v>
      </c>
      <c r="CP43" s="279">
        <f t="shared" si="89"/>
        <v>0</v>
      </c>
      <c r="CQ43" s="279">
        <f t="shared" ca="1" si="90"/>
        <v>0</v>
      </c>
      <c r="CR43" s="279">
        <f t="shared" si="91"/>
        <v>0</v>
      </c>
      <c r="CS43" s="279">
        <f t="shared" si="92"/>
        <v>0</v>
      </c>
      <c r="CT43" s="279">
        <f t="shared" si="57"/>
        <v>0</v>
      </c>
      <c r="CU43" s="279">
        <f t="shared" si="58"/>
        <v>0</v>
      </c>
      <c r="CV43" s="279">
        <f t="shared" si="59"/>
        <v>0</v>
      </c>
      <c r="CW43" s="279">
        <f t="shared" si="60"/>
        <v>0</v>
      </c>
      <c r="CX43" s="279">
        <f t="shared" si="93"/>
        <v>0</v>
      </c>
      <c r="CY43" s="279">
        <f t="shared" si="94"/>
        <v>0</v>
      </c>
      <c r="CZ43" s="279">
        <f t="shared" ca="1" si="95"/>
        <v>0</v>
      </c>
      <c r="DA43" s="279">
        <f t="shared" si="96"/>
        <v>0</v>
      </c>
    </row>
    <row r="44" spans="1:105" s="276" customFormat="1" ht="15" customHeight="1">
      <c r="A44" s="63">
        <f t="array" aca="1" ref="A44" ca="1">IF(C44&lt;&gt;0,SUM(($C$11:C44&lt;&gt;0)*1),"")</f>
        <v>6</v>
      </c>
      <c r="B44" s="277">
        <v>42551</v>
      </c>
      <c r="C44" s="280" t="s">
        <v>115</v>
      </c>
      <c r="D44" s="280">
        <f t="shared" si="98"/>
        <v>42551</v>
      </c>
      <c r="E44" s="980" t="s">
        <v>117</v>
      </c>
      <c r="F44" s="981">
        <f ca="1">CR52</f>
        <v>0</v>
      </c>
      <c r="G44" s="982" t="s">
        <v>109</v>
      </c>
      <c r="H44" s="982" t="s">
        <v>101</v>
      </c>
      <c r="I44" s="63">
        <f t="shared" ca="1" si="97"/>
        <v>6</v>
      </c>
      <c r="J44" s="279">
        <f t="shared" si="61"/>
        <v>0</v>
      </c>
      <c r="K44" s="279">
        <f t="shared" si="62"/>
        <v>0</v>
      </c>
      <c r="L44" s="279">
        <f t="shared" si="1"/>
        <v>0</v>
      </c>
      <c r="M44" s="279">
        <f t="shared" si="2"/>
        <v>0</v>
      </c>
      <c r="N44" s="279">
        <f t="shared" si="3"/>
        <v>0</v>
      </c>
      <c r="O44" s="279">
        <f t="shared" si="4"/>
        <v>0</v>
      </c>
      <c r="P44" s="279">
        <f t="shared" si="5"/>
        <v>0</v>
      </c>
      <c r="Q44" s="279">
        <f t="shared" si="6"/>
        <v>0</v>
      </c>
      <c r="R44" s="279">
        <f t="shared" si="7"/>
        <v>0</v>
      </c>
      <c r="S44" s="279">
        <f t="shared" si="8"/>
        <v>0</v>
      </c>
      <c r="T44" s="279">
        <f t="shared" si="9"/>
        <v>0</v>
      </c>
      <c r="U44" s="279">
        <f t="shared" si="10"/>
        <v>0</v>
      </c>
      <c r="V44" s="279">
        <f t="shared" si="11"/>
        <v>0</v>
      </c>
      <c r="W44" s="279">
        <f t="shared" si="12"/>
        <v>0</v>
      </c>
      <c r="X44" s="279">
        <f t="shared" si="13"/>
        <v>0</v>
      </c>
      <c r="Y44" s="279">
        <f t="shared" si="14"/>
        <v>0</v>
      </c>
      <c r="Z44" s="279">
        <f t="shared" si="15"/>
        <v>0</v>
      </c>
      <c r="AA44" s="279">
        <f t="shared" si="16"/>
        <v>0</v>
      </c>
      <c r="AB44" s="279">
        <f t="shared" si="63"/>
        <v>0</v>
      </c>
      <c r="AC44" s="279">
        <f t="shared" si="64"/>
        <v>0</v>
      </c>
      <c r="AD44" s="279">
        <f t="shared" si="17"/>
        <v>0</v>
      </c>
      <c r="AE44" s="279">
        <f t="shared" si="18"/>
        <v>0</v>
      </c>
      <c r="AF44" s="279">
        <f t="shared" si="19"/>
        <v>0</v>
      </c>
      <c r="AG44" s="279">
        <f t="shared" si="20"/>
        <v>0</v>
      </c>
      <c r="AH44" s="279">
        <f t="shared" si="65"/>
        <v>0</v>
      </c>
      <c r="AI44" s="279">
        <f t="shared" si="66"/>
        <v>0</v>
      </c>
      <c r="AJ44" s="279">
        <f t="shared" si="67"/>
        <v>0</v>
      </c>
      <c r="AK44" s="279">
        <f t="shared" si="68"/>
        <v>0</v>
      </c>
      <c r="AL44" s="279">
        <f t="shared" si="69"/>
        <v>0</v>
      </c>
      <c r="AM44" s="279">
        <f t="shared" si="70"/>
        <v>0</v>
      </c>
      <c r="AN44" s="279">
        <f t="shared" si="71"/>
        <v>0</v>
      </c>
      <c r="AO44" s="279">
        <f t="shared" si="72"/>
        <v>0</v>
      </c>
      <c r="AP44" s="279">
        <f t="shared" si="21"/>
        <v>0</v>
      </c>
      <c r="AQ44" s="279">
        <f t="shared" si="22"/>
        <v>0</v>
      </c>
      <c r="AR44" s="279">
        <f t="shared" si="23"/>
        <v>0</v>
      </c>
      <c r="AS44" s="279">
        <f t="shared" si="24"/>
        <v>0</v>
      </c>
      <c r="AT44" s="279">
        <f t="shared" si="73"/>
        <v>0</v>
      </c>
      <c r="AU44" s="279">
        <f t="shared" si="74"/>
        <v>0</v>
      </c>
      <c r="AV44" s="279">
        <f t="shared" si="25"/>
        <v>0</v>
      </c>
      <c r="AW44" s="279">
        <f t="shared" si="26"/>
        <v>0</v>
      </c>
      <c r="AX44" s="279">
        <f t="shared" si="27"/>
        <v>0</v>
      </c>
      <c r="AY44" s="279">
        <f t="shared" si="28"/>
        <v>0</v>
      </c>
      <c r="AZ44" s="279">
        <f t="shared" si="29"/>
        <v>0</v>
      </c>
      <c r="BA44" s="279">
        <f t="shared" si="30"/>
        <v>0</v>
      </c>
      <c r="BB44" s="279">
        <f t="shared" si="31"/>
        <v>0</v>
      </c>
      <c r="BC44" s="279">
        <f t="shared" si="32"/>
        <v>0</v>
      </c>
      <c r="BD44" s="279">
        <f t="shared" si="33"/>
        <v>0</v>
      </c>
      <c r="BE44" s="279">
        <f t="shared" si="34"/>
        <v>0</v>
      </c>
      <c r="BF44" s="279">
        <f t="shared" si="35"/>
        <v>0</v>
      </c>
      <c r="BG44" s="279">
        <f t="shared" si="36"/>
        <v>0</v>
      </c>
      <c r="BH44" s="279">
        <f t="shared" si="75"/>
        <v>0</v>
      </c>
      <c r="BI44" s="279">
        <f t="shared" si="76"/>
        <v>0</v>
      </c>
      <c r="BJ44" s="279">
        <f t="shared" si="37"/>
        <v>0</v>
      </c>
      <c r="BK44" s="279">
        <f t="shared" si="38"/>
        <v>0</v>
      </c>
      <c r="BL44" s="279">
        <f t="shared" si="39"/>
        <v>0</v>
      </c>
      <c r="BM44" s="279">
        <f t="shared" si="40"/>
        <v>0</v>
      </c>
      <c r="BN44" s="279">
        <f t="shared" si="41"/>
        <v>0</v>
      </c>
      <c r="BO44" s="279">
        <f t="shared" si="42"/>
        <v>0</v>
      </c>
      <c r="BP44" s="279">
        <f t="shared" si="77"/>
        <v>0</v>
      </c>
      <c r="BQ44" s="279">
        <f t="shared" si="78"/>
        <v>0</v>
      </c>
      <c r="BR44" s="279">
        <f t="shared" si="43"/>
        <v>0</v>
      </c>
      <c r="BS44" s="279">
        <f t="shared" si="44"/>
        <v>0</v>
      </c>
      <c r="BT44" s="279">
        <f t="shared" si="79"/>
        <v>0</v>
      </c>
      <c r="BU44" s="279">
        <f t="shared" si="80"/>
        <v>0</v>
      </c>
      <c r="BV44" s="279">
        <f t="shared" si="81"/>
        <v>0</v>
      </c>
      <c r="BW44" s="279">
        <f t="shared" si="82"/>
        <v>0</v>
      </c>
      <c r="BX44" s="279">
        <f t="shared" si="45"/>
        <v>0</v>
      </c>
      <c r="BY44" s="279">
        <f t="shared" si="46"/>
        <v>0</v>
      </c>
      <c r="BZ44" s="279">
        <f t="shared" si="47"/>
        <v>0</v>
      </c>
      <c r="CA44" s="279">
        <f t="shared" si="48"/>
        <v>0</v>
      </c>
      <c r="CB44" s="279">
        <f t="shared" si="49"/>
        <v>0</v>
      </c>
      <c r="CC44" s="279">
        <f t="shared" si="50"/>
        <v>0</v>
      </c>
      <c r="CD44" s="279">
        <f t="shared" si="83"/>
        <v>0</v>
      </c>
      <c r="CE44" s="279">
        <f t="shared" si="84"/>
        <v>0</v>
      </c>
      <c r="CF44" s="279">
        <f t="shared" si="85"/>
        <v>0</v>
      </c>
      <c r="CG44" s="279">
        <f t="shared" si="86"/>
        <v>0</v>
      </c>
      <c r="CH44" s="279">
        <f t="shared" si="51"/>
        <v>0</v>
      </c>
      <c r="CI44" s="279">
        <f t="shared" si="52"/>
        <v>0</v>
      </c>
      <c r="CJ44" s="279">
        <f t="shared" si="87"/>
        <v>0</v>
      </c>
      <c r="CK44" s="279">
        <f t="shared" si="88"/>
        <v>0</v>
      </c>
      <c r="CL44" s="279">
        <f t="shared" si="53"/>
        <v>0</v>
      </c>
      <c r="CM44" s="279">
        <f t="shared" si="54"/>
        <v>0</v>
      </c>
      <c r="CN44" s="279">
        <f t="shared" si="55"/>
        <v>0</v>
      </c>
      <c r="CO44" s="279">
        <f t="shared" si="56"/>
        <v>0</v>
      </c>
      <c r="CP44" s="279">
        <f t="shared" si="89"/>
        <v>0</v>
      </c>
      <c r="CQ44" s="279">
        <f t="shared" si="90"/>
        <v>0</v>
      </c>
      <c r="CR44" s="279">
        <f t="shared" si="91"/>
        <v>0</v>
      </c>
      <c r="CS44" s="279">
        <f t="shared" ca="1" si="92"/>
        <v>0</v>
      </c>
      <c r="CT44" s="279">
        <f t="shared" si="57"/>
        <v>0</v>
      </c>
      <c r="CU44" s="279">
        <f t="shared" si="58"/>
        <v>0</v>
      </c>
      <c r="CV44" s="279">
        <f t="shared" si="59"/>
        <v>0</v>
      </c>
      <c r="CW44" s="279">
        <f t="shared" si="60"/>
        <v>0</v>
      </c>
      <c r="CX44" s="279">
        <f t="shared" si="93"/>
        <v>0</v>
      </c>
      <c r="CY44" s="279">
        <f t="shared" si="94"/>
        <v>0</v>
      </c>
      <c r="CZ44" s="279">
        <f t="shared" ca="1" si="95"/>
        <v>0</v>
      </c>
      <c r="DA44" s="279">
        <f t="shared" si="96"/>
        <v>0</v>
      </c>
    </row>
    <row r="45" spans="1:105" s="276" customFormat="1" ht="15" customHeight="1">
      <c r="A45" s="63">
        <f t="array" aca="1" ref="A45" ca="1">IF(C45&lt;&gt;0,SUM(($C$11:C45&lt;&gt;0)*1),"")</f>
        <v>7</v>
      </c>
      <c r="B45" s="277">
        <v>42551</v>
      </c>
      <c r="C45" s="280" t="s">
        <v>115</v>
      </c>
      <c r="D45" s="280">
        <f t="shared" si="98"/>
        <v>42551</v>
      </c>
      <c r="E45" s="980" t="s">
        <v>215</v>
      </c>
      <c r="F45" s="981"/>
      <c r="G45" s="982" t="s">
        <v>109</v>
      </c>
      <c r="H45" s="982" t="s">
        <v>94</v>
      </c>
      <c r="I45" s="63">
        <f t="shared" ca="1" si="97"/>
        <v>7</v>
      </c>
      <c r="J45" s="279">
        <f t="shared" si="61"/>
        <v>0</v>
      </c>
      <c r="K45" s="279">
        <f t="shared" si="62"/>
        <v>0</v>
      </c>
      <c r="L45" s="279">
        <f t="shared" si="1"/>
        <v>0</v>
      </c>
      <c r="M45" s="279">
        <f t="shared" si="2"/>
        <v>0</v>
      </c>
      <c r="N45" s="279">
        <f t="shared" si="3"/>
        <v>0</v>
      </c>
      <c r="O45" s="279">
        <f t="shared" si="4"/>
        <v>0</v>
      </c>
      <c r="P45" s="279">
        <f t="shared" si="5"/>
        <v>0</v>
      </c>
      <c r="Q45" s="279">
        <f t="shared" si="6"/>
        <v>0</v>
      </c>
      <c r="R45" s="279">
        <f t="shared" si="7"/>
        <v>0</v>
      </c>
      <c r="S45" s="279">
        <f t="shared" si="8"/>
        <v>0</v>
      </c>
      <c r="T45" s="279">
        <f t="shared" si="9"/>
        <v>0</v>
      </c>
      <c r="U45" s="279">
        <f t="shared" si="10"/>
        <v>0</v>
      </c>
      <c r="V45" s="279">
        <f t="shared" si="11"/>
        <v>0</v>
      </c>
      <c r="W45" s="279">
        <f t="shared" si="12"/>
        <v>0</v>
      </c>
      <c r="X45" s="279">
        <f t="shared" si="13"/>
        <v>0</v>
      </c>
      <c r="Y45" s="279">
        <f t="shared" si="14"/>
        <v>0</v>
      </c>
      <c r="Z45" s="279">
        <f t="shared" si="15"/>
        <v>0</v>
      </c>
      <c r="AA45" s="279">
        <f t="shared" si="16"/>
        <v>0</v>
      </c>
      <c r="AB45" s="279">
        <f t="shared" si="63"/>
        <v>0</v>
      </c>
      <c r="AC45" s="279">
        <f t="shared" si="64"/>
        <v>0</v>
      </c>
      <c r="AD45" s="279">
        <f t="shared" si="17"/>
        <v>0</v>
      </c>
      <c r="AE45" s="279">
        <f t="shared" si="18"/>
        <v>0</v>
      </c>
      <c r="AF45" s="279">
        <f t="shared" si="19"/>
        <v>0</v>
      </c>
      <c r="AG45" s="279">
        <f t="shared" si="20"/>
        <v>0</v>
      </c>
      <c r="AH45" s="279">
        <f t="shared" si="65"/>
        <v>0</v>
      </c>
      <c r="AI45" s="279">
        <f t="shared" si="66"/>
        <v>0</v>
      </c>
      <c r="AJ45" s="279">
        <f t="shared" si="67"/>
        <v>0</v>
      </c>
      <c r="AK45" s="279">
        <f t="shared" si="68"/>
        <v>0</v>
      </c>
      <c r="AL45" s="279">
        <f t="shared" si="69"/>
        <v>0</v>
      </c>
      <c r="AM45" s="279">
        <f t="shared" si="70"/>
        <v>0</v>
      </c>
      <c r="AN45" s="279">
        <f t="shared" si="71"/>
        <v>0</v>
      </c>
      <c r="AO45" s="279">
        <f t="shared" si="72"/>
        <v>0</v>
      </c>
      <c r="AP45" s="279">
        <f t="shared" si="21"/>
        <v>0</v>
      </c>
      <c r="AQ45" s="279">
        <f t="shared" si="22"/>
        <v>0</v>
      </c>
      <c r="AR45" s="279">
        <f t="shared" si="23"/>
        <v>0</v>
      </c>
      <c r="AS45" s="279">
        <f t="shared" si="24"/>
        <v>0</v>
      </c>
      <c r="AT45" s="279">
        <f t="shared" si="73"/>
        <v>0</v>
      </c>
      <c r="AU45" s="279">
        <f t="shared" si="74"/>
        <v>0</v>
      </c>
      <c r="AV45" s="279">
        <f t="shared" si="25"/>
        <v>0</v>
      </c>
      <c r="AW45" s="279">
        <f t="shared" si="26"/>
        <v>0</v>
      </c>
      <c r="AX45" s="279">
        <f t="shared" si="27"/>
        <v>0</v>
      </c>
      <c r="AY45" s="279">
        <f t="shared" si="28"/>
        <v>0</v>
      </c>
      <c r="AZ45" s="279">
        <f t="shared" si="29"/>
        <v>0</v>
      </c>
      <c r="BA45" s="279">
        <f t="shared" si="30"/>
        <v>0</v>
      </c>
      <c r="BB45" s="279">
        <f t="shared" si="31"/>
        <v>0</v>
      </c>
      <c r="BC45" s="279">
        <f t="shared" si="32"/>
        <v>0</v>
      </c>
      <c r="BD45" s="279">
        <f t="shared" si="33"/>
        <v>0</v>
      </c>
      <c r="BE45" s="279">
        <f t="shared" si="34"/>
        <v>0</v>
      </c>
      <c r="BF45" s="279">
        <f t="shared" si="35"/>
        <v>0</v>
      </c>
      <c r="BG45" s="279">
        <f t="shared" si="36"/>
        <v>0</v>
      </c>
      <c r="BH45" s="279">
        <f t="shared" si="75"/>
        <v>0</v>
      </c>
      <c r="BI45" s="279">
        <f t="shared" si="76"/>
        <v>0</v>
      </c>
      <c r="BJ45" s="279">
        <f t="shared" si="37"/>
        <v>0</v>
      </c>
      <c r="BK45" s="279">
        <f t="shared" si="38"/>
        <v>0</v>
      </c>
      <c r="BL45" s="279">
        <f t="shared" si="39"/>
        <v>0</v>
      </c>
      <c r="BM45" s="279">
        <f t="shared" si="40"/>
        <v>0</v>
      </c>
      <c r="BN45" s="279">
        <f t="shared" si="41"/>
        <v>0</v>
      </c>
      <c r="BO45" s="279">
        <f t="shared" si="42"/>
        <v>0</v>
      </c>
      <c r="BP45" s="279">
        <f t="shared" si="77"/>
        <v>0</v>
      </c>
      <c r="BQ45" s="279">
        <f t="shared" si="78"/>
        <v>0</v>
      </c>
      <c r="BR45" s="279">
        <f t="shared" si="43"/>
        <v>0</v>
      </c>
      <c r="BS45" s="279">
        <f t="shared" si="44"/>
        <v>0</v>
      </c>
      <c r="BT45" s="279">
        <f t="shared" si="79"/>
        <v>0</v>
      </c>
      <c r="BU45" s="279">
        <f t="shared" si="80"/>
        <v>0</v>
      </c>
      <c r="BV45" s="279">
        <f t="shared" si="81"/>
        <v>0</v>
      </c>
      <c r="BW45" s="279">
        <f t="shared" si="82"/>
        <v>0</v>
      </c>
      <c r="BX45" s="279">
        <f t="shared" si="45"/>
        <v>0</v>
      </c>
      <c r="BY45" s="279">
        <f t="shared" si="46"/>
        <v>0</v>
      </c>
      <c r="BZ45" s="279">
        <f t="shared" si="47"/>
        <v>0</v>
      </c>
      <c r="CA45" s="279">
        <f t="shared" si="48"/>
        <v>0</v>
      </c>
      <c r="CB45" s="279">
        <f t="shared" si="49"/>
        <v>0</v>
      </c>
      <c r="CC45" s="279">
        <f t="shared" si="50"/>
        <v>0</v>
      </c>
      <c r="CD45" s="279">
        <f t="shared" si="83"/>
        <v>0</v>
      </c>
      <c r="CE45" s="279">
        <f t="shared" si="84"/>
        <v>0</v>
      </c>
      <c r="CF45" s="279">
        <f t="shared" si="85"/>
        <v>0</v>
      </c>
      <c r="CG45" s="279">
        <f t="shared" si="86"/>
        <v>0</v>
      </c>
      <c r="CH45" s="279">
        <f t="shared" si="51"/>
        <v>0</v>
      </c>
      <c r="CI45" s="279">
        <f t="shared" si="52"/>
        <v>0</v>
      </c>
      <c r="CJ45" s="279">
        <f t="shared" si="87"/>
        <v>0</v>
      </c>
      <c r="CK45" s="279">
        <f t="shared" si="88"/>
        <v>0</v>
      </c>
      <c r="CL45" s="279">
        <f t="shared" si="53"/>
        <v>0</v>
      </c>
      <c r="CM45" s="279">
        <f t="shared" si="54"/>
        <v>0</v>
      </c>
      <c r="CN45" s="279">
        <f t="shared" si="55"/>
        <v>0</v>
      </c>
      <c r="CO45" s="279">
        <f t="shared" si="56"/>
        <v>0</v>
      </c>
      <c r="CP45" s="279">
        <f t="shared" si="89"/>
        <v>0</v>
      </c>
      <c r="CQ45" s="279">
        <f t="shared" si="90"/>
        <v>0</v>
      </c>
      <c r="CR45" s="279">
        <f t="shared" si="91"/>
        <v>0</v>
      </c>
      <c r="CS45" s="279">
        <f t="shared" si="92"/>
        <v>0</v>
      </c>
      <c r="CT45" s="279">
        <f t="shared" si="57"/>
        <v>0</v>
      </c>
      <c r="CU45" s="279">
        <f t="shared" si="58"/>
        <v>0</v>
      </c>
      <c r="CV45" s="279">
        <f t="shared" si="59"/>
        <v>0</v>
      </c>
      <c r="CW45" s="279">
        <f t="shared" si="60"/>
        <v>0</v>
      </c>
      <c r="CX45" s="279">
        <f t="shared" si="93"/>
        <v>0</v>
      </c>
      <c r="CY45" s="279">
        <f t="shared" si="94"/>
        <v>0</v>
      </c>
      <c r="CZ45" s="279">
        <f t="shared" si="95"/>
        <v>0</v>
      </c>
      <c r="DA45" s="279">
        <f t="shared" si="96"/>
        <v>0</v>
      </c>
    </row>
    <row r="46" spans="1:105" s="276" customFormat="1" ht="15" customHeight="1">
      <c r="A46" s="63">
        <f t="array" aca="1" ref="A46" ca="1">IF(C46&lt;&gt;0,SUM(($C$11:C46&lt;&gt;0)*1),"")</f>
        <v>8</v>
      </c>
      <c r="B46" s="277">
        <v>42551</v>
      </c>
      <c r="C46" s="280" t="s">
        <v>115</v>
      </c>
      <c r="D46" s="280">
        <f t="shared" si="98"/>
        <v>42551</v>
      </c>
      <c r="E46" s="980" t="s">
        <v>118</v>
      </c>
      <c r="F46" s="981">
        <f ca="1">CI52</f>
        <v>0</v>
      </c>
      <c r="G46" s="982" t="s">
        <v>43</v>
      </c>
      <c r="H46" s="982" t="s">
        <v>109</v>
      </c>
      <c r="I46" s="63">
        <f t="shared" ca="1" si="97"/>
        <v>8</v>
      </c>
      <c r="J46" s="279">
        <f t="shared" si="61"/>
        <v>0</v>
      </c>
      <c r="K46" s="279">
        <f t="shared" si="62"/>
        <v>0</v>
      </c>
      <c r="L46" s="279">
        <f t="shared" si="1"/>
        <v>0</v>
      </c>
      <c r="M46" s="279">
        <f t="shared" si="2"/>
        <v>0</v>
      </c>
      <c r="N46" s="279">
        <f t="shared" si="3"/>
        <v>0</v>
      </c>
      <c r="O46" s="279">
        <f t="shared" si="4"/>
        <v>0</v>
      </c>
      <c r="P46" s="279">
        <f t="shared" si="5"/>
        <v>0</v>
      </c>
      <c r="Q46" s="279">
        <f t="shared" si="6"/>
        <v>0</v>
      </c>
      <c r="R46" s="279">
        <f t="shared" si="7"/>
        <v>0</v>
      </c>
      <c r="S46" s="279">
        <f t="shared" si="8"/>
        <v>0</v>
      </c>
      <c r="T46" s="279">
        <f t="shared" si="9"/>
        <v>0</v>
      </c>
      <c r="U46" s="279">
        <f t="shared" si="10"/>
        <v>0</v>
      </c>
      <c r="V46" s="279">
        <f t="shared" si="11"/>
        <v>0</v>
      </c>
      <c r="W46" s="279">
        <f t="shared" si="12"/>
        <v>0</v>
      </c>
      <c r="X46" s="279">
        <f t="shared" si="13"/>
        <v>0</v>
      </c>
      <c r="Y46" s="279">
        <f t="shared" si="14"/>
        <v>0</v>
      </c>
      <c r="Z46" s="279">
        <f t="shared" si="15"/>
        <v>0</v>
      </c>
      <c r="AA46" s="279">
        <f t="shared" si="16"/>
        <v>0</v>
      </c>
      <c r="AB46" s="279">
        <f t="shared" si="63"/>
        <v>0</v>
      </c>
      <c r="AC46" s="279">
        <f t="shared" si="64"/>
        <v>0</v>
      </c>
      <c r="AD46" s="279">
        <f t="shared" si="17"/>
        <v>0</v>
      </c>
      <c r="AE46" s="279">
        <f t="shared" si="18"/>
        <v>0</v>
      </c>
      <c r="AF46" s="279">
        <f t="shared" si="19"/>
        <v>0</v>
      </c>
      <c r="AG46" s="279">
        <f t="shared" si="20"/>
        <v>0</v>
      </c>
      <c r="AH46" s="279">
        <f t="shared" si="65"/>
        <v>0</v>
      </c>
      <c r="AI46" s="279">
        <f t="shared" si="66"/>
        <v>0</v>
      </c>
      <c r="AJ46" s="279">
        <f t="shared" si="67"/>
        <v>0</v>
      </c>
      <c r="AK46" s="279">
        <f t="shared" si="68"/>
        <v>0</v>
      </c>
      <c r="AL46" s="279">
        <f t="shared" si="69"/>
        <v>0</v>
      </c>
      <c r="AM46" s="279">
        <f t="shared" si="70"/>
        <v>0</v>
      </c>
      <c r="AN46" s="279">
        <f t="shared" si="71"/>
        <v>0</v>
      </c>
      <c r="AO46" s="279">
        <f t="shared" si="72"/>
        <v>0</v>
      </c>
      <c r="AP46" s="279">
        <f t="shared" si="21"/>
        <v>0</v>
      </c>
      <c r="AQ46" s="279">
        <f t="shared" si="22"/>
        <v>0</v>
      </c>
      <c r="AR46" s="279">
        <f t="shared" si="23"/>
        <v>0</v>
      </c>
      <c r="AS46" s="279">
        <f t="shared" si="24"/>
        <v>0</v>
      </c>
      <c r="AT46" s="279">
        <f t="shared" si="73"/>
        <v>0</v>
      </c>
      <c r="AU46" s="279">
        <f t="shared" si="74"/>
        <v>0</v>
      </c>
      <c r="AV46" s="279">
        <f t="shared" si="25"/>
        <v>0</v>
      </c>
      <c r="AW46" s="279">
        <f t="shared" si="26"/>
        <v>0</v>
      </c>
      <c r="AX46" s="279">
        <f t="shared" si="27"/>
        <v>0</v>
      </c>
      <c r="AY46" s="279">
        <f t="shared" si="28"/>
        <v>0</v>
      </c>
      <c r="AZ46" s="279">
        <f t="shared" si="29"/>
        <v>0</v>
      </c>
      <c r="BA46" s="279">
        <f t="shared" si="30"/>
        <v>0</v>
      </c>
      <c r="BB46" s="279">
        <f t="shared" si="31"/>
        <v>0</v>
      </c>
      <c r="BC46" s="279">
        <f t="shared" si="32"/>
        <v>0</v>
      </c>
      <c r="BD46" s="279">
        <f t="shared" si="33"/>
        <v>0</v>
      </c>
      <c r="BE46" s="279">
        <f t="shared" si="34"/>
        <v>0</v>
      </c>
      <c r="BF46" s="279">
        <f t="shared" si="35"/>
        <v>0</v>
      </c>
      <c r="BG46" s="279">
        <f t="shared" si="36"/>
        <v>0</v>
      </c>
      <c r="BH46" s="279">
        <f t="shared" si="75"/>
        <v>0</v>
      </c>
      <c r="BI46" s="279">
        <f t="shared" si="76"/>
        <v>0</v>
      </c>
      <c r="BJ46" s="279">
        <f t="shared" si="37"/>
        <v>0</v>
      </c>
      <c r="BK46" s="279">
        <f t="shared" si="38"/>
        <v>0</v>
      </c>
      <c r="BL46" s="279">
        <f t="shared" si="39"/>
        <v>0</v>
      </c>
      <c r="BM46" s="279">
        <f t="shared" si="40"/>
        <v>0</v>
      </c>
      <c r="BN46" s="279">
        <f t="shared" si="41"/>
        <v>0</v>
      </c>
      <c r="BO46" s="279">
        <f t="shared" si="42"/>
        <v>0</v>
      </c>
      <c r="BP46" s="279">
        <f t="shared" si="77"/>
        <v>0</v>
      </c>
      <c r="BQ46" s="279">
        <f t="shared" si="78"/>
        <v>0</v>
      </c>
      <c r="BR46" s="279">
        <f t="shared" si="43"/>
        <v>0</v>
      </c>
      <c r="BS46" s="279">
        <f t="shared" si="44"/>
        <v>0</v>
      </c>
      <c r="BT46" s="279">
        <f t="shared" si="79"/>
        <v>0</v>
      </c>
      <c r="BU46" s="279">
        <f t="shared" si="80"/>
        <v>0</v>
      </c>
      <c r="BV46" s="279">
        <f t="shared" si="81"/>
        <v>0</v>
      </c>
      <c r="BW46" s="279">
        <f t="shared" si="82"/>
        <v>0</v>
      </c>
      <c r="BX46" s="279">
        <f t="shared" si="45"/>
        <v>0</v>
      </c>
      <c r="BY46" s="279">
        <f t="shared" si="46"/>
        <v>0</v>
      </c>
      <c r="BZ46" s="279">
        <f t="shared" si="47"/>
        <v>0</v>
      </c>
      <c r="CA46" s="279">
        <f t="shared" si="48"/>
        <v>0</v>
      </c>
      <c r="CB46" s="279">
        <f t="shared" si="49"/>
        <v>0</v>
      </c>
      <c r="CC46" s="279">
        <f t="shared" si="50"/>
        <v>0</v>
      </c>
      <c r="CD46" s="279">
        <f t="shared" si="83"/>
        <v>0</v>
      </c>
      <c r="CE46" s="279">
        <f t="shared" si="84"/>
        <v>0</v>
      </c>
      <c r="CF46" s="279">
        <f t="shared" si="85"/>
        <v>0</v>
      </c>
      <c r="CG46" s="279">
        <f t="shared" si="86"/>
        <v>0</v>
      </c>
      <c r="CH46" s="279">
        <f t="shared" ca="1" si="51"/>
        <v>0</v>
      </c>
      <c r="CI46" s="279">
        <f t="shared" si="52"/>
        <v>0</v>
      </c>
      <c r="CJ46" s="279">
        <f t="shared" si="87"/>
        <v>0</v>
      </c>
      <c r="CK46" s="279">
        <f t="shared" si="88"/>
        <v>0</v>
      </c>
      <c r="CL46" s="279">
        <f t="shared" si="53"/>
        <v>0</v>
      </c>
      <c r="CM46" s="279">
        <f t="shared" si="54"/>
        <v>0</v>
      </c>
      <c r="CN46" s="279">
        <f t="shared" si="55"/>
        <v>0</v>
      </c>
      <c r="CO46" s="279">
        <f t="shared" si="56"/>
        <v>0</v>
      </c>
      <c r="CP46" s="279">
        <f t="shared" si="89"/>
        <v>0</v>
      </c>
      <c r="CQ46" s="279">
        <f t="shared" si="90"/>
        <v>0</v>
      </c>
      <c r="CR46" s="279">
        <f t="shared" si="91"/>
        <v>0</v>
      </c>
      <c r="CS46" s="279">
        <f t="shared" si="92"/>
        <v>0</v>
      </c>
      <c r="CT46" s="279">
        <f t="shared" si="57"/>
        <v>0</v>
      </c>
      <c r="CU46" s="279">
        <f t="shared" si="58"/>
        <v>0</v>
      </c>
      <c r="CV46" s="279">
        <f t="shared" si="59"/>
        <v>0</v>
      </c>
      <c r="CW46" s="279">
        <f t="shared" si="60"/>
        <v>0</v>
      </c>
      <c r="CX46" s="279">
        <f t="shared" si="93"/>
        <v>0</v>
      </c>
      <c r="CY46" s="279">
        <f t="shared" si="94"/>
        <v>0</v>
      </c>
      <c r="CZ46" s="279">
        <f t="shared" si="95"/>
        <v>0</v>
      </c>
      <c r="DA46" s="279">
        <f t="shared" ca="1" si="96"/>
        <v>0</v>
      </c>
    </row>
    <row r="47" spans="1:105" s="276" customFormat="1" ht="15" customHeight="1">
      <c r="A47" s="63">
        <f t="array" aca="1" ref="A47" ca="1">IF(C47&lt;&gt;0,SUM(($C$11:C47&lt;&gt;0)*1),"")</f>
        <v>9</v>
      </c>
      <c r="B47" s="277">
        <v>42551</v>
      </c>
      <c r="C47" s="280" t="s">
        <v>115</v>
      </c>
      <c r="D47" s="280">
        <f t="shared" si="98"/>
        <v>42551</v>
      </c>
      <c r="E47" s="980" t="s">
        <v>938</v>
      </c>
      <c r="F47" s="981">
        <f ca="1">CE52</f>
        <v>0</v>
      </c>
      <c r="G47" s="982" t="s">
        <v>297</v>
      </c>
      <c r="H47" s="982" t="s">
        <v>109</v>
      </c>
      <c r="I47" s="63">
        <f t="shared" ca="1" si="97"/>
        <v>9</v>
      </c>
      <c r="J47" s="279">
        <f t="shared" si="61"/>
        <v>0</v>
      </c>
      <c r="K47" s="279">
        <f t="shared" si="62"/>
        <v>0</v>
      </c>
      <c r="L47" s="279">
        <f t="shared" si="1"/>
        <v>0</v>
      </c>
      <c r="M47" s="279">
        <f t="shared" si="2"/>
        <v>0</v>
      </c>
      <c r="N47" s="279">
        <f t="shared" si="3"/>
        <v>0</v>
      </c>
      <c r="O47" s="279">
        <f t="shared" si="4"/>
        <v>0</v>
      </c>
      <c r="P47" s="279">
        <f t="shared" si="5"/>
        <v>0</v>
      </c>
      <c r="Q47" s="279">
        <f t="shared" si="6"/>
        <v>0</v>
      </c>
      <c r="R47" s="279">
        <f t="shared" si="7"/>
        <v>0</v>
      </c>
      <c r="S47" s="279">
        <f t="shared" si="8"/>
        <v>0</v>
      </c>
      <c r="T47" s="279">
        <f t="shared" si="9"/>
        <v>0</v>
      </c>
      <c r="U47" s="279">
        <f t="shared" si="10"/>
        <v>0</v>
      </c>
      <c r="V47" s="279">
        <f t="shared" si="11"/>
        <v>0</v>
      </c>
      <c r="W47" s="279">
        <f t="shared" si="12"/>
        <v>0</v>
      </c>
      <c r="X47" s="279">
        <f t="shared" si="13"/>
        <v>0</v>
      </c>
      <c r="Y47" s="279">
        <f t="shared" si="14"/>
        <v>0</v>
      </c>
      <c r="Z47" s="279">
        <f t="shared" si="15"/>
        <v>0</v>
      </c>
      <c r="AA47" s="279">
        <f t="shared" si="16"/>
        <v>0</v>
      </c>
      <c r="AB47" s="279">
        <f t="shared" si="63"/>
        <v>0</v>
      </c>
      <c r="AC47" s="279">
        <f t="shared" si="64"/>
        <v>0</v>
      </c>
      <c r="AD47" s="279">
        <f t="shared" si="17"/>
        <v>0</v>
      </c>
      <c r="AE47" s="279">
        <f t="shared" si="18"/>
        <v>0</v>
      </c>
      <c r="AF47" s="279">
        <f t="shared" si="19"/>
        <v>0</v>
      </c>
      <c r="AG47" s="279">
        <f t="shared" si="20"/>
        <v>0</v>
      </c>
      <c r="AH47" s="279">
        <f t="shared" si="65"/>
        <v>0</v>
      </c>
      <c r="AI47" s="279">
        <f t="shared" si="66"/>
        <v>0</v>
      </c>
      <c r="AJ47" s="279">
        <f t="shared" si="67"/>
        <v>0</v>
      </c>
      <c r="AK47" s="279">
        <f t="shared" si="68"/>
        <v>0</v>
      </c>
      <c r="AL47" s="279">
        <f t="shared" si="69"/>
        <v>0</v>
      </c>
      <c r="AM47" s="279">
        <f t="shared" si="70"/>
        <v>0</v>
      </c>
      <c r="AN47" s="279">
        <f t="shared" si="71"/>
        <v>0</v>
      </c>
      <c r="AO47" s="279">
        <f t="shared" si="72"/>
        <v>0</v>
      </c>
      <c r="AP47" s="279">
        <f t="shared" si="21"/>
        <v>0</v>
      </c>
      <c r="AQ47" s="279">
        <f t="shared" si="22"/>
        <v>0</v>
      </c>
      <c r="AR47" s="279">
        <f t="shared" si="23"/>
        <v>0</v>
      </c>
      <c r="AS47" s="279">
        <f t="shared" si="24"/>
        <v>0</v>
      </c>
      <c r="AT47" s="279">
        <f t="shared" si="73"/>
        <v>0</v>
      </c>
      <c r="AU47" s="279">
        <f t="shared" si="74"/>
        <v>0</v>
      </c>
      <c r="AV47" s="279">
        <f t="shared" si="25"/>
        <v>0</v>
      </c>
      <c r="AW47" s="279">
        <f t="shared" si="26"/>
        <v>0</v>
      </c>
      <c r="AX47" s="279">
        <f t="shared" si="27"/>
        <v>0</v>
      </c>
      <c r="AY47" s="279">
        <f t="shared" si="28"/>
        <v>0</v>
      </c>
      <c r="AZ47" s="279">
        <f t="shared" si="29"/>
        <v>0</v>
      </c>
      <c r="BA47" s="279">
        <f t="shared" si="30"/>
        <v>0</v>
      </c>
      <c r="BB47" s="279">
        <f t="shared" si="31"/>
        <v>0</v>
      </c>
      <c r="BC47" s="279">
        <f t="shared" si="32"/>
        <v>0</v>
      </c>
      <c r="BD47" s="279">
        <f t="shared" si="33"/>
        <v>0</v>
      </c>
      <c r="BE47" s="279">
        <f t="shared" si="34"/>
        <v>0</v>
      </c>
      <c r="BF47" s="279">
        <f t="shared" si="35"/>
        <v>0</v>
      </c>
      <c r="BG47" s="279">
        <f t="shared" si="36"/>
        <v>0</v>
      </c>
      <c r="BH47" s="279">
        <f t="shared" si="75"/>
        <v>0</v>
      </c>
      <c r="BI47" s="279">
        <f t="shared" si="76"/>
        <v>0</v>
      </c>
      <c r="BJ47" s="279">
        <f t="shared" si="37"/>
        <v>0</v>
      </c>
      <c r="BK47" s="279">
        <f t="shared" si="38"/>
        <v>0</v>
      </c>
      <c r="BL47" s="279">
        <f t="shared" si="39"/>
        <v>0</v>
      </c>
      <c r="BM47" s="279">
        <f t="shared" si="40"/>
        <v>0</v>
      </c>
      <c r="BN47" s="279">
        <f t="shared" si="41"/>
        <v>0</v>
      </c>
      <c r="BO47" s="279">
        <f t="shared" si="42"/>
        <v>0</v>
      </c>
      <c r="BP47" s="279">
        <f t="shared" si="77"/>
        <v>0</v>
      </c>
      <c r="BQ47" s="279">
        <f t="shared" si="78"/>
        <v>0</v>
      </c>
      <c r="BR47" s="279">
        <f t="shared" si="43"/>
        <v>0</v>
      </c>
      <c r="BS47" s="279">
        <f t="shared" si="44"/>
        <v>0</v>
      </c>
      <c r="BT47" s="279">
        <f t="shared" si="79"/>
        <v>0</v>
      </c>
      <c r="BU47" s="279">
        <f t="shared" si="80"/>
        <v>0</v>
      </c>
      <c r="BV47" s="279">
        <f t="shared" si="81"/>
        <v>0</v>
      </c>
      <c r="BW47" s="279">
        <f t="shared" si="82"/>
        <v>0</v>
      </c>
      <c r="BX47" s="279">
        <f t="shared" si="45"/>
        <v>0</v>
      </c>
      <c r="BY47" s="279">
        <f t="shared" si="46"/>
        <v>0</v>
      </c>
      <c r="BZ47" s="279">
        <f t="shared" si="47"/>
        <v>0</v>
      </c>
      <c r="CA47" s="279">
        <f t="shared" si="48"/>
        <v>0</v>
      </c>
      <c r="CB47" s="279">
        <f t="shared" si="49"/>
        <v>0</v>
      </c>
      <c r="CC47" s="279">
        <f t="shared" si="50"/>
        <v>0</v>
      </c>
      <c r="CD47" s="279">
        <f t="shared" ca="1" si="83"/>
        <v>0</v>
      </c>
      <c r="CE47" s="279">
        <f t="shared" si="84"/>
        <v>0</v>
      </c>
      <c r="CF47" s="279">
        <f t="shared" si="85"/>
        <v>0</v>
      </c>
      <c r="CG47" s="279">
        <f t="shared" si="86"/>
        <v>0</v>
      </c>
      <c r="CH47" s="279">
        <f t="shared" si="51"/>
        <v>0</v>
      </c>
      <c r="CI47" s="279">
        <f t="shared" si="52"/>
        <v>0</v>
      </c>
      <c r="CJ47" s="279">
        <f t="shared" si="87"/>
        <v>0</v>
      </c>
      <c r="CK47" s="279">
        <f t="shared" si="88"/>
        <v>0</v>
      </c>
      <c r="CL47" s="279">
        <f t="shared" si="53"/>
        <v>0</v>
      </c>
      <c r="CM47" s="279">
        <f t="shared" si="54"/>
        <v>0</v>
      </c>
      <c r="CN47" s="279">
        <f t="shared" si="55"/>
        <v>0</v>
      </c>
      <c r="CO47" s="279">
        <f t="shared" si="56"/>
        <v>0</v>
      </c>
      <c r="CP47" s="279">
        <f t="shared" si="89"/>
        <v>0</v>
      </c>
      <c r="CQ47" s="279">
        <f t="shared" si="90"/>
        <v>0</v>
      </c>
      <c r="CR47" s="279">
        <f t="shared" si="91"/>
        <v>0</v>
      </c>
      <c r="CS47" s="279">
        <f t="shared" si="92"/>
        <v>0</v>
      </c>
      <c r="CT47" s="279">
        <f t="shared" si="57"/>
        <v>0</v>
      </c>
      <c r="CU47" s="279">
        <f t="shared" si="58"/>
        <v>0</v>
      </c>
      <c r="CV47" s="279">
        <f t="shared" si="59"/>
        <v>0</v>
      </c>
      <c r="CW47" s="279">
        <f t="shared" si="60"/>
        <v>0</v>
      </c>
      <c r="CX47" s="279">
        <f t="shared" si="93"/>
        <v>0</v>
      </c>
      <c r="CY47" s="279">
        <f t="shared" si="94"/>
        <v>0</v>
      </c>
      <c r="CZ47" s="279">
        <f t="shared" si="95"/>
        <v>0</v>
      </c>
      <c r="DA47" s="279">
        <f t="shared" ca="1" si="96"/>
        <v>0</v>
      </c>
    </row>
    <row r="48" spans="1:105" s="276" customFormat="1" ht="15" customHeight="1">
      <c r="A48" s="63">
        <f t="array" aca="1" ref="A48" ca="1">IF(C48&lt;&gt;0,SUM(($C$11:C48&lt;&gt;0)*1),"")</f>
        <v>10</v>
      </c>
      <c r="B48" s="277">
        <v>42551</v>
      </c>
      <c r="C48" s="280" t="s">
        <v>115</v>
      </c>
      <c r="D48" s="280">
        <f t="shared" si="98"/>
        <v>42551</v>
      </c>
      <c r="E48" s="980" t="s">
        <v>939</v>
      </c>
      <c r="F48" s="981">
        <f ca="1">CG52</f>
        <v>0</v>
      </c>
      <c r="G48" s="982" t="s">
        <v>299</v>
      </c>
      <c r="H48" s="982" t="s">
        <v>109</v>
      </c>
      <c r="I48" s="63">
        <f t="shared" ca="1" si="97"/>
        <v>10</v>
      </c>
      <c r="J48" s="279">
        <f t="shared" si="61"/>
        <v>0</v>
      </c>
      <c r="K48" s="279">
        <f t="shared" si="62"/>
        <v>0</v>
      </c>
      <c r="L48" s="279">
        <f t="shared" si="1"/>
        <v>0</v>
      </c>
      <c r="M48" s="279">
        <f t="shared" si="2"/>
        <v>0</v>
      </c>
      <c r="N48" s="279">
        <f t="shared" si="3"/>
        <v>0</v>
      </c>
      <c r="O48" s="279">
        <f t="shared" si="4"/>
        <v>0</v>
      </c>
      <c r="P48" s="279">
        <f t="shared" si="5"/>
        <v>0</v>
      </c>
      <c r="Q48" s="279">
        <f t="shared" si="6"/>
        <v>0</v>
      </c>
      <c r="R48" s="279">
        <f t="shared" si="7"/>
        <v>0</v>
      </c>
      <c r="S48" s="279">
        <f t="shared" si="8"/>
        <v>0</v>
      </c>
      <c r="T48" s="279">
        <f t="shared" si="9"/>
        <v>0</v>
      </c>
      <c r="U48" s="279">
        <f t="shared" si="10"/>
        <v>0</v>
      </c>
      <c r="V48" s="279">
        <f t="shared" si="11"/>
        <v>0</v>
      </c>
      <c r="W48" s="279">
        <f t="shared" si="12"/>
        <v>0</v>
      </c>
      <c r="X48" s="279">
        <f t="shared" si="13"/>
        <v>0</v>
      </c>
      <c r="Y48" s="279">
        <f t="shared" si="14"/>
        <v>0</v>
      </c>
      <c r="Z48" s="279">
        <f t="shared" si="15"/>
        <v>0</v>
      </c>
      <c r="AA48" s="279">
        <f t="shared" si="16"/>
        <v>0</v>
      </c>
      <c r="AB48" s="279">
        <f t="shared" si="63"/>
        <v>0</v>
      </c>
      <c r="AC48" s="279">
        <f t="shared" si="64"/>
        <v>0</v>
      </c>
      <c r="AD48" s="279">
        <f t="shared" si="17"/>
        <v>0</v>
      </c>
      <c r="AE48" s="279">
        <f t="shared" si="18"/>
        <v>0</v>
      </c>
      <c r="AF48" s="279">
        <f t="shared" si="19"/>
        <v>0</v>
      </c>
      <c r="AG48" s="279">
        <f t="shared" si="20"/>
        <v>0</v>
      </c>
      <c r="AH48" s="279">
        <f t="shared" si="65"/>
        <v>0</v>
      </c>
      <c r="AI48" s="279">
        <f t="shared" si="66"/>
        <v>0</v>
      </c>
      <c r="AJ48" s="279">
        <f t="shared" si="67"/>
        <v>0</v>
      </c>
      <c r="AK48" s="279">
        <f t="shared" si="68"/>
        <v>0</v>
      </c>
      <c r="AL48" s="279">
        <f t="shared" si="69"/>
        <v>0</v>
      </c>
      <c r="AM48" s="279">
        <f t="shared" si="70"/>
        <v>0</v>
      </c>
      <c r="AN48" s="279">
        <f t="shared" si="71"/>
        <v>0</v>
      </c>
      <c r="AO48" s="279">
        <f t="shared" si="72"/>
        <v>0</v>
      </c>
      <c r="AP48" s="279">
        <f t="shared" si="21"/>
        <v>0</v>
      </c>
      <c r="AQ48" s="279">
        <f t="shared" si="22"/>
        <v>0</v>
      </c>
      <c r="AR48" s="279">
        <f t="shared" si="23"/>
        <v>0</v>
      </c>
      <c r="AS48" s="279">
        <f t="shared" si="24"/>
        <v>0</v>
      </c>
      <c r="AT48" s="279">
        <f t="shared" si="73"/>
        <v>0</v>
      </c>
      <c r="AU48" s="279">
        <f t="shared" si="74"/>
        <v>0</v>
      </c>
      <c r="AV48" s="279">
        <f t="shared" si="25"/>
        <v>0</v>
      </c>
      <c r="AW48" s="279">
        <f t="shared" si="26"/>
        <v>0</v>
      </c>
      <c r="AX48" s="279">
        <f t="shared" si="27"/>
        <v>0</v>
      </c>
      <c r="AY48" s="279">
        <f t="shared" si="28"/>
        <v>0</v>
      </c>
      <c r="AZ48" s="279">
        <f t="shared" si="29"/>
        <v>0</v>
      </c>
      <c r="BA48" s="279">
        <f t="shared" si="30"/>
        <v>0</v>
      </c>
      <c r="BB48" s="279">
        <f t="shared" si="31"/>
        <v>0</v>
      </c>
      <c r="BC48" s="279">
        <f t="shared" si="32"/>
        <v>0</v>
      </c>
      <c r="BD48" s="279">
        <f t="shared" si="33"/>
        <v>0</v>
      </c>
      <c r="BE48" s="279">
        <f t="shared" si="34"/>
        <v>0</v>
      </c>
      <c r="BF48" s="279">
        <f t="shared" si="35"/>
        <v>0</v>
      </c>
      <c r="BG48" s="279">
        <f t="shared" si="36"/>
        <v>0</v>
      </c>
      <c r="BH48" s="279">
        <f t="shared" si="75"/>
        <v>0</v>
      </c>
      <c r="BI48" s="279">
        <f t="shared" si="76"/>
        <v>0</v>
      </c>
      <c r="BJ48" s="279">
        <f t="shared" si="37"/>
        <v>0</v>
      </c>
      <c r="BK48" s="279">
        <f t="shared" si="38"/>
        <v>0</v>
      </c>
      <c r="BL48" s="279">
        <f t="shared" si="39"/>
        <v>0</v>
      </c>
      <c r="BM48" s="279">
        <f t="shared" si="40"/>
        <v>0</v>
      </c>
      <c r="BN48" s="279">
        <f t="shared" si="41"/>
        <v>0</v>
      </c>
      <c r="BO48" s="279">
        <f t="shared" si="42"/>
        <v>0</v>
      </c>
      <c r="BP48" s="279">
        <f t="shared" si="77"/>
        <v>0</v>
      </c>
      <c r="BQ48" s="279">
        <f t="shared" si="78"/>
        <v>0</v>
      </c>
      <c r="BR48" s="279">
        <f t="shared" si="43"/>
        <v>0</v>
      </c>
      <c r="BS48" s="279">
        <f t="shared" si="44"/>
        <v>0</v>
      </c>
      <c r="BT48" s="279">
        <f t="shared" si="79"/>
        <v>0</v>
      </c>
      <c r="BU48" s="279">
        <f t="shared" si="80"/>
        <v>0</v>
      </c>
      <c r="BV48" s="279">
        <f t="shared" si="81"/>
        <v>0</v>
      </c>
      <c r="BW48" s="279">
        <f t="shared" si="82"/>
        <v>0</v>
      </c>
      <c r="BX48" s="279">
        <f t="shared" si="45"/>
        <v>0</v>
      </c>
      <c r="BY48" s="279">
        <f t="shared" si="46"/>
        <v>0</v>
      </c>
      <c r="BZ48" s="279">
        <f t="shared" si="47"/>
        <v>0</v>
      </c>
      <c r="CA48" s="279">
        <f t="shared" si="48"/>
        <v>0</v>
      </c>
      <c r="CB48" s="279">
        <f t="shared" si="49"/>
        <v>0</v>
      </c>
      <c r="CC48" s="279">
        <f t="shared" si="50"/>
        <v>0</v>
      </c>
      <c r="CD48" s="279">
        <f t="shared" si="83"/>
        <v>0</v>
      </c>
      <c r="CE48" s="279">
        <f t="shared" si="84"/>
        <v>0</v>
      </c>
      <c r="CF48" s="279">
        <f t="shared" ca="1" si="85"/>
        <v>0</v>
      </c>
      <c r="CG48" s="279">
        <f t="shared" si="86"/>
        <v>0</v>
      </c>
      <c r="CH48" s="279">
        <f t="shared" si="51"/>
        <v>0</v>
      </c>
      <c r="CI48" s="279">
        <f t="shared" si="52"/>
        <v>0</v>
      </c>
      <c r="CJ48" s="279">
        <f t="shared" si="87"/>
        <v>0</v>
      </c>
      <c r="CK48" s="279">
        <f t="shared" si="88"/>
        <v>0</v>
      </c>
      <c r="CL48" s="279">
        <f t="shared" si="53"/>
        <v>0</v>
      </c>
      <c r="CM48" s="279">
        <f t="shared" si="54"/>
        <v>0</v>
      </c>
      <c r="CN48" s="279">
        <f t="shared" si="55"/>
        <v>0</v>
      </c>
      <c r="CO48" s="279">
        <f t="shared" si="56"/>
        <v>0</v>
      </c>
      <c r="CP48" s="279">
        <f t="shared" si="89"/>
        <v>0</v>
      </c>
      <c r="CQ48" s="279">
        <f t="shared" si="90"/>
        <v>0</v>
      </c>
      <c r="CR48" s="279">
        <f t="shared" si="91"/>
        <v>0</v>
      </c>
      <c r="CS48" s="279">
        <f t="shared" si="92"/>
        <v>0</v>
      </c>
      <c r="CT48" s="279">
        <f t="shared" si="57"/>
        <v>0</v>
      </c>
      <c r="CU48" s="279">
        <f t="shared" si="58"/>
        <v>0</v>
      </c>
      <c r="CV48" s="279">
        <f t="shared" si="59"/>
        <v>0</v>
      </c>
      <c r="CW48" s="279">
        <f t="shared" si="60"/>
        <v>0</v>
      </c>
      <c r="CX48" s="279">
        <f t="shared" si="93"/>
        <v>0</v>
      </c>
      <c r="CY48" s="279">
        <f t="shared" si="94"/>
        <v>0</v>
      </c>
      <c r="CZ48" s="279">
        <f t="shared" si="95"/>
        <v>0</v>
      </c>
      <c r="DA48" s="279">
        <f t="shared" ca="1" si="96"/>
        <v>0</v>
      </c>
    </row>
    <row r="49" spans="1:105" s="276" customFormat="1" ht="15" customHeight="1">
      <c r="A49" s="63">
        <f t="array" aca="1" ref="A49" ca="1">IF(C49&lt;&gt;0,SUM(($C$11:C49&lt;&gt;0)*1),"")</f>
        <v>11</v>
      </c>
      <c r="B49" s="277">
        <v>42551</v>
      </c>
      <c r="C49" s="280" t="s">
        <v>115</v>
      </c>
      <c r="D49" s="280">
        <f t="shared" si="98"/>
        <v>42551</v>
      </c>
      <c r="E49" s="980" t="s">
        <v>119</v>
      </c>
      <c r="F49" s="981">
        <f ca="1">CU52</f>
        <v>0</v>
      </c>
      <c r="G49" s="982" t="s">
        <v>103</v>
      </c>
      <c r="H49" s="982" t="s">
        <v>109</v>
      </c>
      <c r="I49" s="63">
        <f t="shared" ca="1" si="97"/>
        <v>11</v>
      </c>
      <c r="J49" s="279">
        <f t="shared" si="61"/>
        <v>0</v>
      </c>
      <c r="K49" s="279">
        <f t="shared" si="62"/>
        <v>0</v>
      </c>
      <c r="L49" s="279">
        <f t="shared" si="1"/>
        <v>0</v>
      </c>
      <c r="M49" s="279">
        <f t="shared" si="2"/>
        <v>0</v>
      </c>
      <c r="N49" s="279">
        <f t="shared" si="3"/>
        <v>0</v>
      </c>
      <c r="O49" s="279">
        <f t="shared" si="4"/>
        <v>0</v>
      </c>
      <c r="P49" s="279">
        <f t="shared" si="5"/>
        <v>0</v>
      </c>
      <c r="Q49" s="279">
        <f t="shared" si="6"/>
        <v>0</v>
      </c>
      <c r="R49" s="279">
        <f t="shared" si="7"/>
        <v>0</v>
      </c>
      <c r="S49" s="279">
        <f t="shared" si="8"/>
        <v>0</v>
      </c>
      <c r="T49" s="279">
        <f t="shared" si="9"/>
        <v>0</v>
      </c>
      <c r="U49" s="279">
        <f t="shared" si="10"/>
        <v>0</v>
      </c>
      <c r="V49" s="279">
        <f t="shared" si="11"/>
        <v>0</v>
      </c>
      <c r="W49" s="279">
        <f t="shared" si="12"/>
        <v>0</v>
      </c>
      <c r="X49" s="279">
        <f t="shared" si="13"/>
        <v>0</v>
      </c>
      <c r="Y49" s="279">
        <f t="shared" si="14"/>
        <v>0</v>
      </c>
      <c r="Z49" s="279">
        <f t="shared" si="15"/>
        <v>0</v>
      </c>
      <c r="AA49" s="279">
        <f t="shared" si="16"/>
        <v>0</v>
      </c>
      <c r="AB49" s="279">
        <f t="shared" si="63"/>
        <v>0</v>
      </c>
      <c r="AC49" s="279">
        <f t="shared" si="64"/>
        <v>0</v>
      </c>
      <c r="AD49" s="279">
        <f t="shared" si="17"/>
        <v>0</v>
      </c>
      <c r="AE49" s="279">
        <f t="shared" si="18"/>
        <v>0</v>
      </c>
      <c r="AF49" s="279">
        <f t="shared" si="19"/>
        <v>0</v>
      </c>
      <c r="AG49" s="279">
        <f t="shared" si="20"/>
        <v>0</v>
      </c>
      <c r="AH49" s="279">
        <f t="shared" si="65"/>
        <v>0</v>
      </c>
      <c r="AI49" s="279">
        <f t="shared" si="66"/>
        <v>0</v>
      </c>
      <c r="AJ49" s="279">
        <f t="shared" si="67"/>
        <v>0</v>
      </c>
      <c r="AK49" s="279">
        <f t="shared" si="68"/>
        <v>0</v>
      </c>
      <c r="AL49" s="279">
        <f t="shared" si="69"/>
        <v>0</v>
      </c>
      <c r="AM49" s="279">
        <f t="shared" si="70"/>
        <v>0</v>
      </c>
      <c r="AN49" s="279">
        <f t="shared" si="71"/>
        <v>0</v>
      </c>
      <c r="AO49" s="279">
        <f t="shared" si="72"/>
        <v>0</v>
      </c>
      <c r="AP49" s="279">
        <f t="shared" si="21"/>
        <v>0</v>
      </c>
      <c r="AQ49" s="279">
        <f t="shared" si="22"/>
        <v>0</v>
      </c>
      <c r="AR49" s="279">
        <f t="shared" si="23"/>
        <v>0</v>
      </c>
      <c r="AS49" s="279">
        <f t="shared" si="24"/>
        <v>0</v>
      </c>
      <c r="AT49" s="279">
        <f t="shared" si="73"/>
        <v>0</v>
      </c>
      <c r="AU49" s="279">
        <f t="shared" si="74"/>
        <v>0</v>
      </c>
      <c r="AV49" s="279">
        <f t="shared" si="25"/>
        <v>0</v>
      </c>
      <c r="AW49" s="279">
        <f t="shared" si="26"/>
        <v>0</v>
      </c>
      <c r="AX49" s="279">
        <f t="shared" si="27"/>
        <v>0</v>
      </c>
      <c r="AY49" s="279">
        <f t="shared" si="28"/>
        <v>0</v>
      </c>
      <c r="AZ49" s="279">
        <f t="shared" si="29"/>
        <v>0</v>
      </c>
      <c r="BA49" s="279">
        <f t="shared" si="30"/>
        <v>0</v>
      </c>
      <c r="BB49" s="279">
        <f t="shared" si="31"/>
        <v>0</v>
      </c>
      <c r="BC49" s="279">
        <f t="shared" si="32"/>
        <v>0</v>
      </c>
      <c r="BD49" s="279">
        <f t="shared" si="33"/>
        <v>0</v>
      </c>
      <c r="BE49" s="279">
        <f t="shared" si="34"/>
        <v>0</v>
      </c>
      <c r="BF49" s="279">
        <f t="shared" si="35"/>
        <v>0</v>
      </c>
      <c r="BG49" s="279">
        <f t="shared" si="36"/>
        <v>0</v>
      </c>
      <c r="BH49" s="279">
        <f t="shared" si="75"/>
        <v>0</v>
      </c>
      <c r="BI49" s="279">
        <f t="shared" si="76"/>
        <v>0</v>
      </c>
      <c r="BJ49" s="279">
        <f t="shared" si="37"/>
        <v>0</v>
      </c>
      <c r="BK49" s="279">
        <f t="shared" si="38"/>
        <v>0</v>
      </c>
      <c r="BL49" s="279">
        <f t="shared" si="39"/>
        <v>0</v>
      </c>
      <c r="BM49" s="279">
        <f t="shared" si="40"/>
        <v>0</v>
      </c>
      <c r="BN49" s="279">
        <f t="shared" si="41"/>
        <v>0</v>
      </c>
      <c r="BO49" s="279">
        <f t="shared" si="42"/>
        <v>0</v>
      </c>
      <c r="BP49" s="279">
        <f t="shared" si="77"/>
        <v>0</v>
      </c>
      <c r="BQ49" s="279">
        <f t="shared" si="78"/>
        <v>0</v>
      </c>
      <c r="BR49" s="279">
        <f t="shared" si="43"/>
        <v>0</v>
      </c>
      <c r="BS49" s="279">
        <f t="shared" si="44"/>
        <v>0</v>
      </c>
      <c r="BT49" s="279">
        <f t="shared" si="79"/>
        <v>0</v>
      </c>
      <c r="BU49" s="279">
        <f t="shared" si="80"/>
        <v>0</v>
      </c>
      <c r="BV49" s="279">
        <f t="shared" si="81"/>
        <v>0</v>
      </c>
      <c r="BW49" s="279">
        <f t="shared" si="82"/>
        <v>0</v>
      </c>
      <c r="BX49" s="279">
        <f t="shared" si="45"/>
        <v>0</v>
      </c>
      <c r="BY49" s="279">
        <f t="shared" si="46"/>
        <v>0</v>
      </c>
      <c r="BZ49" s="279">
        <f t="shared" si="47"/>
        <v>0</v>
      </c>
      <c r="CA49" s="279">
        <f t="shared" si="48"/>
        <v>0</v>
      </c>
      <c r="CB49" s="279">
        <f t="shared" si="49"/>
        <v>0</v>
      </c>
      <c r="CC49" s="279">
        <f t="shared" si="50"/>
        <v>0</v>
      </c>
      <c r="CD49" s="279">
        <f t="shared" si="83"/>
        <v>0</v>
      </c>
      <c r="CE49" s="279">
        <f t="shared" si="84"/>
        <v>0</v>
      </c>
      <c r="CF49" s="279">
        <f t="shared" si="85"/>
        <v>0</v>
      </c>
      <c r="CG49" s="279">
        <f t="shared" si="86"/>
        <v>0</v>
      </c>
      <c r="CH49" s="279">
        <f t="shared" si="51"/>
        <v>0</v>
      </c>
      <c r="CI49" s="279">
        <f t="shared" si="52"/>
        <v>0</v>
      </c>
      <c r="CJ49" s="279">
        <f t="shared" si="87"/>
        <v>0</v>
      </c>
      <c r="CK49" s="279">
        <f t="shared" si="88"/>
        <v>0</v>
      </c>
      <c r="CL49" s="279">
        <f t="shared" si="53"/>
        <v>0</v>
      </c>
      <c r="CM49" s="279">
        <f t="shared" si="54"/>
        <v>0</v>
      </c>
      <c r="CN49" s="279">
        <f t="shared" si="55"/>
        <v>0</v>
      </c>
      <c r="CO49" s="279">
        <f t="shared" si="56"/>
        <v>0</v>
      </c>
      <c r="CP49" s="279">
        <f t="shared" si="89"/>
        <v>0</v>
      </c>
      <c r="CQ49" s="279">
        <f t="shared" si="90"/>
        <v>0</v>
      </c>
      <c r="CR49" s="279">
        <f t="shared" si="91"/>
        <v>0</v>
      </c>
      <c r="CS49" s="279">
        <f t="shared" si="92"/>
        <v>0</v>
      </c>
      <c r="CT49" s="279">
        <f t="shared" ca="1" si="57"/>
        <v>0</v>
      </c>
      <c r="CU49" s="279">
        <f t="shared" si="58"/>
        <v>0</v>
      </c>
      <c r="CV49" s="279">
        <f t="shared" si="59"/>
        <v>0</v>
      </c>
      <c r="CW49" s="279">
        <f t="shared" si="60"/>
        <v>0</v>
      </c>
      <c r="CX49" s="279">
        <f t="shared" si="93"/>
        <v>0</v>
      </c>
      <c r="CY49" s="279">
        <f t="shared" si="94"/>
        <v>0</v>
      </c>
      <c r="CZ49" s="279">
        <f t="shared" si="95"/>
        <v>0</v>
      </c>
      <c r="DA49" s="279">
        <f t="shared" ca="1" si="96"/>
        <v>0</v>
      </c>
    </row>
    <row r="50" spans="1:105" s="276" customFormat="1" ht="15" customHeight="1">
      <c r="A50" s="63">
        <f t="array" aca="1" ref="A50" ca="1">IF(C50&lt;&gt;0,SUM(($C$11:C50&lt;&gt;0)*1),"")</f>
        <v>12</v>
      </c>
      <c r="B50" s="277">
        <v>42551</v>
      </c>
      <c r="C50" s="280" t="s">
        <v>115</v>
      </c>
      <c r="D50" s="280">
        <f t="shared" si="98"/>
        <v>42551</v>
      </c>
      <c r="E50" s="980" t="s">
        <v>120</v>
      </c>
      <c r="F50" s="981">
        <f ca="1">CV52</f>
        <v>0</v>
      </c>
      <c r="G50" s="982" t="s">
        <v>109</v>
      </c>
      <c r="H50" s="982" t="s">
        <v>105</v>
      </c>
      <c r="I50" s="63">
        <f t="shared" ca="1" si="97"/>
        <v>12</v>
      </c>
      <c r="J50" s="279">
        <f t="shared" si="61"/>
        <v>0</v>
      </c>
      <c r="K50" s="279">
        <f t="shared" si="62"/>
        <v>0</v>
      </c>
      <c r="L50" s="279">
        <f t="shared" si="1"/>
        <v>0</v>
      </c>
      <c r="M50" s="279">
        <f t="shared" si="2"/>
        <v>0</v>
      </c>
      <c r="N50" s="279">
        <f t="shared" si="3"/>
        <v>0</v>
      </c>
      <c r="O50" s="279">
        <f t="shared" si="4"/>
        <v>0</v>
      </c>
      <c r="P50" s="279">
        <f t="shared" si="5"/>
        <v>0</v>
      </c>
      <c r="Q50" s="279">
        <f t="shared" si="6"/>
        <v>0</v>
      </c>
      <c r="R50" s="279">
        <f t="shared" si="7"/>
        <v>0</v>
      </c>
      <c r="S50" s="279">
        <f t="shared" si="8"/>
        <v>0</v>
      </c>
      <c r="T50" s="279">
        <f t="shared" si="9"/>
        <v>0</v>
      </c>
      <c r="U50" s="279">
        <f t="shared" si="10"/>
        <v>0</v>
      </c>
      <c r="V50" s="279">
        <f t="shared" si="11"/>
        <v>0</v>
      </c>
      <c r="W50" s="279">
        <f t="shared" si="12"/>
        <v>0</v>
      </c>
      <c r="X50" s="279">
        <f t="shared" si="13"/>
        <v>0</v>
      </c>
      <c r="Y50" s="279">
        <f t="shared" si="14"/>
        <v>0</v>
      </c>
      <c r="Z50" s="279">
        <f t="shared" si="15"/>
        <v>0</v>
      </c>
      <c r="AA50" s="279">
        <f t="shared" si="16"/>
        <v>0</v>
      </c>
      <c r="AB50" s="279">
        <f t="shared" si="63"/>
        <v>0</v>
      </c>
      <c r="AC50" s="279">
        <f t="shared" si="64"/>
        <v>0</v>
      </c>
      <c r="AD50" s="279">
        <f t="shared" si="17"/>
        <v>0</v>
      </c>
      <c r="AE50" s="279">
        <f t="shared" si="18"/>
        <v>0</v>
      </c>
      <c r="AF50" s="279">
        <f t="shared" si="19"/>
        <v>0</v>
      </c>
      <c r="AG50" s="279">
        <f t="shared" si="20"/>
        <v>0</v>
      </c>
      <c r="AH50" s="279">
        <f t="shared" si="65"/>
        <v>0</v>
      </c>
      <c r="AI50" s="279">
        <f t="shared" si="66"/>
        <v>0</v>
      </c>
      <c r="AJ50" s="279">
        <f t="shared" si="67"/>
        <v>0</v>
      </c>
      <c r="AK50" s="279">
        <f t="shared" si="68"/>
        <v>0</v>
      </c>
      <c r="AL50" s="279">
        <f t="shared" si="69"/>
        <v>0</v>
      </c>
      <c r="AM50" s="279">
        <f t="shared" si="70"/>
        <v>0</v>
      </c>
      <c r="AN50" s="279">
        <f t="shared" si="71"/>
        <v>0</v>
      </c>
      <c r="AO50" s="279">
        <f t="shared" si="72"/>
        <v>0</v>
      </c>
      <c r="AP50" s="279">
        <f t="shared" si="21"/>
        <v>0</v>
      </c>
      <c r="AQ50" s="279">
        <f t="shared" si="22"/>
        <v>0</v>
      </c>
      <c r="AR50" s="279">
        <f t="shared" si="23"/>
        <v>0</v>
      </c>
      <c r="AS50" s="279">
        <f t="shared" si="24"/>
        <v>0</v>
      </c>
      <c r="AT50" s="279">
        <f t="shared" si="73"/>
        <v>0</v>
      </c>
      <c r="AU50" s="279">
        <f t="shared" si="74"/>
        <v>0</v>
      </c>
      <c r="AV50" s="279">
        <f t="shared" si="25"/>
        <v>0</v>
      </c>
      <c r="AW50" s="279">
        <f t="shared" si="26"/>
        <v>0</v>
      </c>
      <c r="AX50" s="279">
        <f t="shared" si="27"/>
        <v>0</v>
      </c>
      <c r="AY50" s="279">
        <f t="shared" si="28"/>
        <v>0</v>
      </c>
      <c r="AZ50" s="279">
        <f t="shared" si="29"/>
        <v>0</v>
      </c>
      <c r="BA50" s="279">
        <f t="shared" si="30"/>
        <v>0</v>
      </c>
      <c r="BB50" s="279">
        <f t="shared" si="31"/>
        <v>0</v>
      </c>
      <c r="BC50" s="279">
        <f t="shared" si="32"/>
        <v>0</v>
      </c>
      <c r="BD50" s="279">
        <f t="shared" si="33"/>
        <v>0</v>
      </c>
      <c r="BE50" s="279">
        <f t="shared" si="34"/>
        <v>0</v>
      </c>
      <c r="BF50" s="279">
        <f t="shared" si="35"/>
        <v>0</v>
      </c>
      <c r="BG50" s="279">
        <f t="shared" si="36"/>
        <v>0</v>
      </c>
      <c r="BH50" s="279">
        <f t="shared" si="75"/>
        <v>0</v>
      </c>
      <c r="BI50" s="279">
        <f t="shared" si="76"/>
        <v>0</v>
      </c>
      <c r="BJ50" s="279">
        <f t="shared" si="37"/>
        <v>0</v>
      </c>
      <c r="BK50" s="279">
        <f t="shared" si="38"/>
        <v>0</v>
      </c>
      <c r="BL50" s="279">
        <f t="shared" si="39"/>
        <v>0</v>
      </c>
      <c r="BM50" s="279">
        <f t="shared" si="40"/>
        <v>0</v>
      </c>
      <c r="BN50" s="279">
        <f t="shared" si="41"/>
        <v>0</v>
      </c>
      <c r="BO50" s="279">
        <f t="shared" si="42"/>
        <v>0</v>
      </c>
      <c r="BP50" s="279">
        <f t="shared" si="77"/>
        <v>0</v>
      </c>
      <c r="BQ50" s="279">
        <f t="shared" si="78"/>
        <v>0</v>
      </c>
      <c r="BR50" s="279">
        <f t="shared" si="43"/>
        <v>0</v>
      </c>
      <c r="BS50" s="279">
        <f t="shared" si="44"/>
        <v>0</v>
      </c>
      <c r="BT50" s="279">
        <f t="shared" si="79"/>
        <v>0</v>
      </c>
      <c r="BU50" s="279">
        <f t="shared" si="80"/>
        <v>0</v>
      </c>
      <c r="BV50" s="279">
        <f t="shared" si="81"/>
        <v>0</v>
      </c>
      <c r="BW50" s="279">
        <f t="shared" si="82"/>
        <v>0</v>
      </c>
      <c r="BX50" s="279">
        <f t="shared" si="45"/>
        <v>0</v>
      </c>
      <c r="BY50" s="279">
        <f t="shared" si="46"/>
        <v>0</v>
      </c>
      <c r="BZ50" s="279">
        <f t="shared" si="47"/>
        <v>0</v>
      </c>
      <c r="CA50" s="279">
        <f t="shared" si="48"/>
        <v>0</v>
      </c>
      <c r="CB50" s="279">
        <f t="shared" si="49"/>
        <v>0</v>
      </c>
      <c r="CC50" s="279">
        <f t="shared" si="50"/>
        <v>0</v>
      </c>
      <c r="CD50" s="279">
        <f t="shared" si="83"/>
        <v>0</v>
      </c>
      <c r="CE50" s="279">
        <f t="shared" si="84"/>
        <v>0</v>
      </c>
      <c r="CF50" s="279">
        <f t="shared" si="85"/>
        <v>0</v>
      </c>
      <c r="CG50" s="279">
        <f t="shared" si="86"/>
        <v>0</v>
      </c>
      <c r="CH50" s="279">
        <f t="shared" si="51"/>
        <v>0</v>
      </c>
      <c r="CI50" s="279">
        <f t="shared" si="52"/>
        <v>0</v>
      </c>
      <c r="CJ50" s="279">
        <f t="shared" si="87"/>
        <v>0</v>
      </c>
      <c r="CK50" s="279">
        <f t="shared" si="88"/>
        <v>0</v>
      </c>
      <c r="CL50" s="279">
        <f t="shared" si="53"/>
        <v>0</v>
      </c>
      <c r="CM50" s="279">
        <f t="shared" si="54"/>
        <v>0</v>
      </c>
      <c r="CN50" s="279">
        <f t="shared" si="55"/>
        <v>0</v>
      </c>
      <c r="CO50" s="279">
        <f t="shared" si="56"/>
        <v>0</v>
      </c>
      <c r="CP50" s="279">
        <f t="shared" si="89"/>
        <v>0</v>
      </c>
      <c r="CQ50" s="279">
        <f t="shared" si="90"/>
        <v>0</v>
      </c>
      <c r="CR50" s="279">
        <f t="shared" si="91"/>
        <v>0</v>
      </c>
      <c r="CS50" s="279">
        <f t="shared" si="92"/>
        <v>0</v>
      </c>
      <c r="CT50" s="279">
        <f t="shared" si="57"/>
        <v>0</v>
      </c>
      <c r="CU50" s="279">
        <f t="shared" si="58"/>
        <v>0</v>
      </c>
      <c r="CV50" s="279">
        <f t="shared" si="59"/>
        <v>0</v>
      </c>
      <c r="CW50" s="279">
        <f t="shared" ca="1" si="60"/>
        <v>0</v>
      </c>
      <c r="CX50" s="279">
        <f t="shared" si="93"/>
        <v>0</v>
      </c>
      <c r="CY50" s="279">
        <f t="shared" si="94"/>
        <v>0</v>
      </c>
      <c r="CZ50" s="279">
        <f t="shared" ca="1" si="95"/>
        <v>0</v>
      </c>
      <c r="DA50" s="279">
        <f t="shared" si="96"/>
        <v>0</v>
      </c>
    </row>
    <row r="51" spans="1:105" s="276" customFormat="1" ht="15" customHeight="1">
      <c r="A51" s="63" t="str">
        <f t="array" ref="A51">IF(C51&lt;&gt;0,SUM(($C$11:C51&lt;&gt;0)*1),"")</f>
        <v/>
      </c>
      <c r="B51" s="243"/>
      <c r="C51" s="281"/>
      <c r="D51" s="243"/>
      <c r="E51" s="278"/>
      <c r="F51" s="65"/>
      <c r="G51" s="282"/>
      <c r="H51" s="282"/>
      <c r="I51" s="63" t="str">
        <f>A51</f>
        <v/>
      </c>
      <c r="J51" s="279">
        <f>IF($G51="1111",$F51,0)</f>
        <v>0</v>
      </c>
      <c r="K51" s="279">
        <f>IF($H51="1111",$F51,0)</f>
        <v>0</v>
      </c>
      <c r="L51" s="279">
        <f>IF($G51="1121",$F51,0)</f>
        <v>0</v>
      </c>
      <c r="M51" s="279">
        <f>IF($H51="1121",$F51,0)</f>
        <v>0</v>
      </c>
      <c r="N51" s="279">
        <f>IF($G51="1122",$F51,0)</f>
        <v>0</v>
      </c>
      <c r="O51" s="279">
        <f>IF($H51="1122",$F51,0)</f>
        <v>0</v>
      </c>
      <c r="P51" s="279">
        <f>IF($G51="131",$F51,0)</f>
        <v>0</v>
      </c>
      <c r="Q51" s="279">
        <f>IF($H51="131",$F51,0)</f>
        <v>0</v>
      </c>
      <c r="R51" s="279">
        <f>IF($G51="1331",$F51,0)</f>
        <v>0</v>
      </c>
      <c r="S51" s="279">
        <f>IF($H51="1331",$F51,0)</f>
        <v>0</v>
      </c>
      <c r="T51" s="279">
        <f>IF($G51="1388",$F51,0)</f>
        <v>0</v>
      </c>
      <c r="U51" s="279">
        <f>IF($H51="1388",$F51,0)</f>
        <v>0</v>
      </c>
      <c r="V51" s="279">
        <f>IF($G51="141",$F51,0)</f>
        <v>0</v>
      </c>
      <c r="W51" s="279">
        <f>IF($H51="141",$F51,0)</f>
        <v>0</v>
      </c>
      <c r="X51" s="279">
        <f>IF($G51="1521",$F51,0)</f>
        <v>0</v>
      </c>
      <c r="Y51" s="279">
        <f>IF($H51="1521",$F51,0)</f>
        <v>0</v>
      </c>
      <c r="Z51" s="279">
        <f>IF($G51="1522",$F51,0)</f>
        <v>0</v>
      </c>
      <c r="AA51" s="279">
        <f>IF($H51="1522",$F51,0)</f>
        <v>0</v>
      </c>
      <c r="AB51" s="279">
        <f>IF($G51="153",$F51,0)</f>
        <v>0</v>
      </c>
      <c r="AC51" s="279">
        <f>IF($H51="153",$F51,0)</f>
        <v>0</v>
      </c>
      <c r="AD51" s="279">
        <f>IF($G51="154",$F51,0)</f>
        <v>0</v>
      </c>
      <c r="AE51" s="279">
        <f>IF($H51="154",$F51,0)</f>
        <v>0</v>
      </c>
      <c r="AF51" s="279">
        <f>IF($G51="155",$F51,0)</f>
        <v>0</v>
      </c>
      <c r="AG51" s="279">
        <f>IF($H51="155",$F51,0)</f>
        <v>0</v>
      </c>
      <c r="AH51" s="279">
        <f>IF($G51="2111",$F51,0)</f>
        <v>0</v>
      </c>
      <c r="AI51" s="279">
        <f>IF($H51="2111",$F51,0)</f>
        <v>0</v>
      </c>
      <c r="AJ51" s="279">
        <f>IF($G51="2112",$F51,0)</f>
        <v>0</v>
      </c>
      <c r="AK51" s="279">
        <f>IF($H51="2112",$F51,0)</f>
        <v>0</v>
      </c>
      <c r="AL51" s="279">
        <f>IF($G51="2113",$F51,0)</f>
        <v>0</v>
      </c>
      <c r="AM51" s="279">
        <f>IF($H51="2113",$F51,0)</f>
        <v>0</v>
      </c>
      <c r="AN51" s="279">
        <f>IF($G51="2131",$F51,0)</f>
        <v>0</v>
      </c>
      <c r="AO51" s="279">
        <f>IF($H51="2131",$F51,0)</f>
        <v>0</v>
      </c>
      <c r="AP51" s="279">
        <f>IF($G51="2141",$F51,0)</f>
        <v>0</v>
      </c>
      <c r="AQ51" s="279">
        <f>IF($H51="2141",$F51,0)</f>
        <v>0</v>
      </c>
      <c r="AR51" s="279">
        <f>IF($G51="2143",$F51,0)</f>
        <v>0</v>
      </c>
      <c r="AS51" s="279">
        <f>IF($H51="2143",$F51,0)</f>
        <v>0</v>
      </c>
      <c r="AT51" s="279">
        <f>IF($G51="2412",$F51,0)</f>
        <v>0</v>
      </c>
      <c r="AU51" s="279">
        <f>IF($H51="2412",$F51,0)</f>
        <v>0</v>
      </c>
      <c r="AV51" s="279">
        <f>IF($G51="331",$F51,0)</f>
        <v>0</v>
      </c>
      <c r="AW51" s="279">
        <f>IF($H51="331",$F51,0)</f>
        <v>0</v>
      </c>
      <c r="AX51" s="279">
        <f>IF($G51="33311",$F51,0)</f>
        <v>0</v>
      </c>
      <c r="AY51" s="279">
        <f>IF($H51="33311",$F51,0)</f>
        <v>0</v>
      </c>
      <c r="AZ51" s="279">
        <f>IF($G51="33312",$F51,0)</f>
        <v>0</v>
      </c>
      <c r="BA51" s="279">
        <f>IF($H51="33312",$F51,0)</f>
        <v>0</v>
      </c>
      <c r="BB51" s="279">
        <f>IF($G51="3333",$F51,0)</f>
        <v>0</v>
      </c>
      <c r="BC51" s="279">
        <f>IF($H51="3333",$F51,0)</f>
        <v>0</v>
      </c>
      <c r="BD51" s="279">
        <f>IF($G51="3334",$F51,0)</f>
        <v>0</v>
      </c>
      <c r="BE51" s="279">
        <f>IF($H51="3334",$F51,0)</f>
        <v>0</v>
      </c>
      <c r="BF51" s="279">
        <f>IF($G51="3335",$F51,0)</f>
        <v>0</v>
      </c>
      <c r="BG51" s="279">
        <f>IF($H51="3335",$F51,0)</f>
        <v>0</v>
      </c>
      <c r="BH51" s="279">
        <f>IF($G51="33382",$F51,0)</f>
        <v>0</v>
      </c>
      <c r="BI51" s="279">
        <f>IF($H51="33382",$F51,0)</f>
        <v>0</v>
      </c>
      <c r="BJ51" s="279">
        <f>IF($G51="3341",$F51,0)</f>
        <v>0</v>
      </c>
      <c r="BK51" s="279">
        <f>IF($H51="3341",$F51,0)</f>
        <v>0</v>
      </c>
      <c r="BL51" s="279">
        <f>IF($G51="3383",$F51,0)</f>
        <v>0</v>
      </c>
      <c r="BM51" s="279">
        <f>IF($H51="3383",$F51,0)</f>
        <v>0</v>
      </c>
      <c r="BN51" s="279">
        <f>IF($G51="3384",$F51,0)</f>
        <v>0</v>
      </c>
      <c r="BO51" s="279">
        <f>IF($H51="3384",$F51,0)</f>
        <v>0</v>
      </c>
      <c r="BP51" s="279">
        <f>IF($G51="3386",$F51,0)</f>
        <v>0</v>
      </c>
      <c r="BQ51" s="279">
        <f>IF($H51="3386",$F51,0)</f>
        <v>0</v>
      </c>
      <c r="BR51" s="279">
        <f>IF($G51="3388",$F51,0)</f>
        <v>0</v>
      </c>
      <c r="BS51" s="279">
        <f>IF($H51="3388",$F51,0)</f>
        <v>0</v>
      </c>
      <c r="BT51" s="279">
        <f>IF($G51="3411",$F51,0)</f>
        <v>0</v>
      </c>
      <c r="BU51" s="279">
        <f>IF($H51="3411",$F51,0)</f>
        <v>0</v>
      </c>
      <c r="BV51" s="279">
        <f>IF($G51="3412",$F51,0)</f>
        <v>0</v>
      </c>
      <c r="BW51" s="279">
        <f>IF($H51="3412",$F51,0)</f>
        <v>0</v>
      </c>
      <c r="BX51" s="279">
        <f>IF($G51="4111",$F51,0)</f>
        <v>0</v>
      </c>
      <c r="BY51" s="279">
        <f>IF($H51="4111",$F51,0)</f>
        <v>0</v>
      </c>
      <c r="BZ51" s="279">
        <f>IF($G51="4211",$F51,0)</f>
        <v>0</v>
      </c>
      <c r="CA51" s="279">
        <f>IF($H51="4211",$F51,0)</f>
        <v>0</v>
      </c>
      <c r="CB51" s="279">
        <f>IF($G51="4212",$F51,0)</f>
        <v>0</v>
      </c>
      <c r="CC51" s="279">
        <f>IF($H51="4212",$F51,0)</f>
        <v>0</v>
      </c>
      <c r="CD51" s="279">
        <f>IF($G51="5112N",$F51,0)</f>
        <v>0</v>
      </c>
      <c r="CE51" s="279">
        <f>IF($H51="5112N",$F51,0)</f>
        <v>0</v>
      </c>
      <c r="CF51" s="279">
        <f>IF($G51="5112X",$F51,0)</f>
        <v>0</v>
      </c>
      <c r="CG51" s="279">
        <f>IF($H51="5112X",$F51,0)</f>
        <v>0</v>
      </c>
      <c r="CH51" s="279">
        <f>IF($G51="515",$F51,0)</f>
        <v>0</v>
      </c>
      <c r="CI51" s="279">
        <f>IF($H51="515",$F51,0)</f>
        <v>0</v>
      </c>
      <c r="CJ51" s="279">
        <f>IF($G51="5213",$F51,0)</f>
        <v>0</v>
      </c>
      <c r="CK51" s="279">
        <f>IF($H51="5213",$F51,0)</f>
        <v>0</v>
      </c>
      <c r="CL51" s="279">
        <f>IF($G51="632",$F51,0)</f>
        <v>0</v>
      </c>
      <c r="CM51" s="279">
        <f>IF($H51="632",$F51,0)</f>
        <v>0</v>
      </c>
      <c r="CN51" s="279">
        <f>IF($G51="635",$F51,0)</f>
        <v>0</v>
      </c>
      <c r="CO51" s="279">
        <f>IF($H51="635",$F51,0)</f>
        <v>0</v>
      </c>
      <c r="CP51" s="279">
        <f>IF($G51="641",$F51,0)</f>
        <v>0</v>
      </c>
      <c r="CQ51" s="279">
        <f>IF($H51="641",$F51,0)</f>
        <v>0</v>
      </c>
      <c r="CR51" s="279">
        <f>IF($G51="642",$F51,0)</f>
        <v>0</v>
      </c>
      <c r="CS51" s="279">
        <f>IF($H51="642",$F51,0)</f>
        <v>0</v>
      </c>
      <c r="CT51" s="279">
        <f>IF($G51="711",$F51,0)</f>
        <v>0</v>
      </c>
      <c r="CU51" s="279">
        <f>IF($H51="711",$F51,0)</f>
        <v>0</v>
      </c>
      <c r="CV51" s="279">
        <f>IF($G51="811",$F51,0)</f>
        <v>0</v>
      </c>
      <c r="CW51" s="279">
        <f>IF($H51="811",$F51,0)</f>
        <v>0</v>
      </c>
      <c r="CX51" s="279">
        <f>IF($G51="821",$F51,0)</f>
        <v>0</v>
      </c>
      <c r="CY51" s="279">
        <f>IF($H51="821",$F51,0)</f>
        <v>0</v>
      </c>
      <c r="CZ51" s="279">
        <f>IF($G51="911",$F51,0)</f>
        <v>0</v>
      </c>
      <c r="DA51" s="279">
        <f>IF($H51="911",$F51,0)</f>
        <v>0</v>
      </c>
    </row>
    <row r="52" spans="1:105" s="276" customFormat="1" ht="15" customHeight="1">
      <c r="A52" s="283"/>
      <c r="B52" s="283"/>
      <c r="C52" s="283"/>
      <c r="D52" s="283"/>
      <c r="E52" s="278" t="s">
        <v>175</v>
      </c>
      <c r="F52" s="283"/>
      <c r="G52" s="282"/>
      <c r="H52" s="282"/>
      <c r="I52" s="283"/>
      <c r="J52" s="283">
        <f t="shared" ref="J52:AO52" ca="1" si="99">SUM(J11:J51)</f>
        <v>0</v>
      </c>
      <c r="K52" s="283">
        <f t="shared" ca="1" si="99"/>
        <v>0</v>
      </c>
      <c r="L52" s="283">
        <f t="shared" ca="1" si="99"/>
        <v>0</v>
      </c>
      <c r="M52" s="283">
        <f t="shared" ca="1" si="99"/>
        <v>0</v>
      </c>
      <c r="N52" s="283">
        <f t="shared" ca="1" si="99"/>
        <v>0</v>
      </c>
      <c r="O52" s="283">
        <f t="shared" ca="1" si="99"/>
        <v>0</v>
      </c>
      <c r="P52" s="283">
        <f t="shared" ca="1" si="99"/>
        <v>0</v>
      </c>
      <c r="Q52" s="283">
        <f t="shared" ca="1" si="99"/>
        <v>0</v>
      </c>
      <c r="R52" s="283">
        <f t="shared" ca="1" si="99"/>
        <v>0</v>
      </c>
      <c r="S52" s="283">
        <f t="shared" ca="1" si="99"/>
        <v>0</v>
      </c>
      <c r="T52" s="283">
        <f t="shared" ca="1" si="99"/>
        <v>0</v>
      </c>
      <c r="U52" s="283">
        <f t="shared" ca="1" si="99"/>
        <v>0</v>
      </c>
      <c r="V52" s="283">
        <f t="shared" ca="1" si="99"/>
        <v>0</v>
      </c>
      <c r="W52" s="283">
        <f t="shared" ca="1" si="99"/>
        <v>0</v>
      </c>
      <c r="X52" s="283">
        <f t="shared" ca="1" si="99"/>
        <v>0</v>
      </c>
      <c r="Y52" s="283">
        <f t="shared" ca="1" si="99"/>
        <v>0</v>
      </c>
      <c r="Z52" s="283">
        <f t="shared" ca="1" si="99"/>
        <v>0</v>
      </c>
      <c r="AA52" s="283">
        <f t="shared" ca="1" si="99"/>
        <v>0</v>
      </c>
      <c r="AB52" s="283">
        <f t="shared" ca="1" si="99"/>
        <v>0</v>
      </c>
      <c r="AC52" s="283">
        <f t="shared" ca="1" si="99"/>
        <v>0</v>
      </c>
      <c r="AD52" s="283">
        <f t="shared" ca="1" si="99"/>
        <v>0</v>
      </c>
      <c r="AE52" s="283">
        <f t="shared" ca="1" si="99"/>
        <v>0</v>
      </c>
      <c r="AF52" s="283">
        <f t="shared" ca="1" si="99"/>
        <v>0</v>
      </c>
      <c r="AG52" s="283">
        <f t="shared" ca="1" si="99"/>
        <v>0</v>
      </c>
      <c r="AH52" s="283">
        <f t="shared" ca="1" si="99"/>
        <v>0</v>
      </c>
      <c r="AI52" s="283">
        <f t="shared" ca="1" si="99"/>
        <v>0</v>
      </c>
      <c r="AJ52" s="283">
        <f t="shared" ca="1" si="99"/>
        <v>0</v>
      </c>
      <c r="AK52" s="283">
        <f t="shared" ca="1" si="99"/>
        <v>0</v>
      </c>
      <c r="AL52" s="283">
        <f t="shared" ca="1" si="99"/>
        <v>0</v>
      </c>
      <c r="AM52" s="283">
        <f t="shared" ca="1" si="99"/>
        <v>0</v>
      </c>
      <c r="AN52" s="283">
        <f t="shared" ca="1" si="99"/>
        <v>0</v>
      </c>
      <c r="AO52" s="283">
        <f t="shared" ca="1" si="99"/>
        <v>0</v>
      </c>
      <c r="AP52" s="283">
        <f t="shared" ref="AP52:BU52" ca="1" si="100">SUM(AP11:AP51)</f>
        <v>0</v>
      </c>
      <c r="AQ52" s="283">
        <f t="shared" ca="1" si="100"/>
        <v>0</v>
      </c>
      <c r="AR52" s="283">
        <f t="shared" ca="1" si="100"/>
        <v>0</v>
      </c>
      <c r="AS52" s="283">
        <f t="shared" ca="1" si="100"/>
        <v>0</v>
      </c>
      <c r="AT52" s="283">
        <f t="shared" ca="1" si="100"/>
        <v>0</v>
      </c>
      <c r="AU52" s="283">
        <f t="shared" ca="1" si="100"/>
        <v>0</v>
      </c>
      <c r="AV52" s="283">
        <f t="shared" ca="1" si="100"/>
        <v>0</v>
      </c>
      <c r="AW52" s="283">
        <f t="shared" ca="1" si="100"/>
        <v>0</v>
      </c>
      <c r="AX52" s="283">
        <f t="shared" ca="1" si="100"/>
        <v>0</v>
      </c>
      <c r="AY52" s="283">
        <f t="shared" ca="1" si="100"/>
        <v>0</v>
      </c>
      <c r="AZ52" s="283">
        <f t="shared" ca="1" si="100"/>
        <v>0</v>
      </c>
      <c r="BA52" s="283">
        <f t="shared" ca="1" si="100"/>
        <v>0</v>
      </c>
      <c r="BB52" s="283">
        <f t="shared" ca="1" si="100"/>
        <v>0</v>
      </c>
      <c r="BC52" s="283">
        <f t="shared" ca="1" si="100"/>
        <v>0</v>
      </c>
      <c r="BD52" s="283">
        <f t="shared" ca="1" si="100"/>
        <v>0</v>
      </c>
      <c r="BE52" s="283">
        <f t="shared" ca="1" si="100"/>
        <v>0</v>
      </c>
      <c r="BF52" s="283">
        <f t="shared" ca="1" si="100"/>
        <v>0</v>
      </c>
      <c r="BG52" s="283">
        <f t="shared" ca="1" si="100"/>
        <v>0</v>
      </c>
      <c r="BH52" s="283">
        <f t="shared" ca="1" si="100"/>
        <v>0</v>
      </c>
      <c r="BI52" s="283">
        <f t="shared" ca="1" si="100"/>
        <v>0</v>
      </c>
      <c r="BJ52" s="283">
        <f t="shared" ca="1" si="100"/>
        <v>0</v>
      </c>
      <c r="BK52" s="283">
        <f t="shared" ca="1" si="100"/>
        <v>0</v>
      </c>
      <c r="BL52" s="283">
        <f t="shared" ca="1" si="100"/>
        <v>0</v>
      </c>
      <c r="BM52" s="283">
        <f t="shared" ca="1" si="100"/>
        <v>0</v>
      </c>
      <c r="BN52" s="283">
        <f t="shared" ca="1" si="100"/>
        <v>0</v>
      </c>
      <c r="BO52" s="283">
        <f t="shared" ca="1" si="100"/>
        <v>0</v>
      </c>
      <c r="BP52" s="283">
        <f t="shared" ca="1" si="100"/>
        <v>0</v>
      </c>
      <c r="BQ52" s="283">
        <f t="shared" ca="1" si="100"/>
        <v>0</v>
      </c>
      <c r="BR52" s="283">
        <f t="shared" ca="1" si="100"/>
        <v>0</v>
      </c>
      <c r="BS52" s="283">
        <f t="shared" ca="1" si="100"/>
        <v>0</v>
      </c>
      <c r="BT52" s="283">
        <f t="shared" ca="1" si="100"/>
        <v>0</v>
      </c>
      <c r="BU52" s="283">
        <f t="shared" ca="1" si="100"/>
        <v>0</v>
      </c>
      <c r="BV52" s="283">
        <f t="shared" ref="BV52:DA52" ca="1" si="101">SUM(BV11:BV51)</f>
        <v>0</v>
      </c>
      <c r="BW52" s="283">
        <f t="shared" ca="1" si="101"/>
        <v>0</v>
      </c>
      <c r="BX52" s="283">
        <f t="shared" ca="1" si="101"/>
        <v>0</v>
      </c>
      <c r="BY52" s="283">
        <f t="shared" ca="1" si="101"/>
        <v>0</v>
      </c>
      <c r="BZ52" s="283">
        <f t="shared" ca="1" si="101"/>
        <v>0</v>
      </c>
      <c r="CA52" s="283">
        <f t="shared" ca="1" si="101"/>
        <v>0</v>
      </c>
      <c r="CB52" s="283">
        <f t="shared" ca="1" si="101"/>
        <v>0</v>
      </c>
      <c r="CC52" s="283">
        <f t="shared" ca="1" si="101"/>
        <v>0</v>
      </c>
      <c r="CD52" s="283">
        <f t="shared" ca="1" si="101"/>
        <v>0</v>
      </c>
      <c r="CE52" s="283">
        <f t="shared" ca="1" si="101"/>
        <v>0</v>
      </c>
      <c r="CF52" s="283">
        <f t="shared" ca="1" si="101"/>
        <v>0</v>
      </c>
      <c r="CG52" s="283">
        <f t="shared" ca="1" si="101"/>
        <v>0</v>
      </c>
      <c r="CH52" s="283">
        <f t="shared" ca="1" si="101"/>
        <v>0</v>
      </c>
      <c r="CI52" s="283">
        <f t="shared" ca="1" si="101"/>
        <v>0</v>
      </c>
      <c r="CJ52" s="283">
        <f t="shared" ca="1" si="101"/>
        <v>0</v>
      </c>
      <c r="CK52" s="283">
        <f t="shared" ca="1" si="101"/>
        <v>0</v>
      </c>
      <c r="CL52" s="283">
        <f t="shared" ca="1" si="101"/>
        <v>0</v>
      </c>
      <c r="CM52" s="283">
        <f t="shared" ca="1" si="101"/>
        <v>0</v>
      </c>
      <c r="CN52" s="283">
        <f t="shared" ca="1" si="101"/>
        <v>0</v>
      </c>
      <c r="CO52" s="283">
        <f t="shared" ca="1" si="101"/>
        <v>0</v>
      </c>
      <c r="CP52" s="283">
        <f t="shared" ca="1" si="101"/>
        <v>0</v>
      </c>
      <c r="CQ52" s="283">
        <f t="shared" ca="1" si="101"/>
        <v>0</v>
      </c>
      <c r="CR52" s="283">
        <f t="shared" ca="1" si="101"/>
        <v>0</v>
      </c>
      <c r="CS52" s="283">
        <f t="shared" ca="1" si="101"/>
        <v>0</v>
      </c>
      <c r="CT52" s="283">
        <f t="shared" ca="1" si="101"/>
        <v>0</v>
      </c>
      <c r="CU52" s="283">
        <f t="shared" ca="1" si="101"/>
        <v>0</v>
      </c>
      <c r="CV52" s="283">
        <f t="shared" ca="1" si="101"/>
        <v>0</v>
      </c>
      <c r="CW52" s="283">
        <f t="shared" ca="1" si="101"/>
        <v>0</v>
      </c>
      <c r="CX52" s="283">
        <f t="shared" ca="1" si="101"/>
        <v>0</v>
      </c>
      <c r="CY52" s="283">
        <f t="shared" ca="1" si="101"/>
        <v>0</v>
      </c>
      <c r="CZ52" s="283">
        <f t="shared" ca="1" si="101"/>
        <v>0</v>
      </c>
      <c r="DA52" s="283">
        <f t="shared" ca="1" si="101"/>
        <v>0</v>
      </c>
    </row>
    <row r="53" spans="1:105" s="276" customFormat="1" ht="15" customHeight="1">
      <c r="A53" s="284"/>
      <c r="B53" s="284"/>
      <c r="C53" s="284"/>
      <c r="D53" s="284"/>
      <c r="E53" s="285" t="s">
        <v>216</v>
      </c>
      <c r="F53" s="284"/>
      <c r="G53" s="286"/>
      <c r="H53" s="286"/>
      <c r="I53" s="284"/>
      <c r="J53" s="306">
        <f ca="1">MAX(J10+J52-K10-K52,0)</f>
        <v>3705039095</v>
      </c>
      <c r="K53" s="306">
        <f ca="1">MAX(K10+K52-J10-J52,0)</f>
        <v>0</v>
      </c>
      <c r="L53" s="306">
        <f ca="1">MAX(L10+L52-M10-M52,0)</f>
        <v>19829295</v>
      </c>
      <c r="M53" s="306">
        <f ca="1">MAX(M10+M52-L10-L52,0)</f>
        <v>0</v>
      </c>
      <c r="N53" s="306">
        <f ca="1">MAX(N10+N52-O10-O52,0)</f>
        <v>2236796790</v>
      </c>
      <c r="O53" s="306">
        <f ca="1">MAX(O10+O52-N10-N52,0)</f>
        <v>0</v>
      </c>
      <c r="P53" s="306">
        <f ca="1">MAX(P10+P52-Q10-Q52,0)</f>
        <v>3343381600</v>
      </c>
      <c r="Q53" s="306">
        <f ca="1">MAX(Q10+Q52-P10-P52,0)</f>
        <v>0</v>
      </c>
      <c r="R53" s="306">
        <f ca="1">MAX(R10+R52-S10-S52,0)</f>
        <v>162420936</v>
      </c>
      <c r="S53" s="306">
        <f ca="1">MAX(S10+S52-R10-R52,0)</f>
        <v>0</v>
      </c>
      <c r="T53" s="306">
        <f ca="1">MAX(T10+T52-U10-U52,0)</f>
        <v>1500000000</v>
      </c>
      <c r="U53" s="306">
        <f ca="1">MAX(U10+U52-T10-T52,0)</f>
        <v>0</v>
      </c>
      <c r="V53" s="306">
        <f ca="1">MAX(V10+V52-W10-W52,0)</f>
        <v>0</v>
      </c>
      <c r="W53" s="306">
        <f ca="1">MAX(W10+W52-V10-V52,0)</f>
        <v>0</v>
      </c>
      <c r="X53" s="306">
        <f ca="1">MAX(X10+X52-Y10-Y52,0)</f>
        <v>2772400000</v>
      </c>
      <c r="Y53" s="306">
        <f ca="1">MAX(Y10+Y52-X10-X52,0)</f>
        <v>0</v>
      </c>
      <c r="Z53" s="306">
        <f ca="1">MAX(Z10+Z52-AA10-AA52,0)</f>
        <v>526519887</v>
      </c>
      <c r="AA53" s="306">
        <f ca="1">MAX(AA10+AA52-Z10-Z52,0)</f>
        <v>0</v>
      </c>
      <c r="AB53" s="306">
        <f ca="1">MAX(AB10+AB52-AC10-AC52,0)</f>
        <v>0</v>
      </c>
      <c r="AC53" s="306">
        <f ca="1">MAX(AC10+AC52-AB10-AB52,0)</f>
        <v>0</v>
      </c>
      <c r="AD53" s="306">
        <f ca="1">MAX(AD10+AD52-AE10-AE52,0)</f>
        <v>0</v>
      </c>
      <c r="AE53" s="306">
        <f ca="1">MAX(AE10+AE52-AD10-AD52,0)</f>
        <v>0</v>
      </c>
      <c r="AF53" s="306">
        <f ca="1">MAX(AF10+AF52-AG10-AG52,0)</f>
        <v>9386323824</v>
      </c>
      <c r="AG53" s="306">
        <f ca="1">MAX(AG10+AG52-AF10-AF52,0)</f>
        <v>0</v>
      </c>
      <c r="AH53" s="306">
        <f ca="1">MAX(AH10+AH52-AI10-AI52,0)</f>
        <v>7490743648</v>
      </c>
      <c r="AI53" s="306">
        <f ca="1">MAX(AI10+AI52-AH10-AH52,0)</f>
        <v>0</v>
      </c>
      <c r="AJ53" s="306">
        <f ca="1">MAX(AJ10+AJ52-AK10-AK52,0)</f>
        <v>3807898863</v>
      </c>
      <c r="AK53" s="306">
        <f ca="1">MAX(AK10+AK52-AJ10-AJ52,0)</f>
        <v>0</v>
      </c>
      <c r="AL53" s="306">
        <f ca="1">MAX(AL10+AL52-AM10-AM52,0)</f>
        <v>3790918485</v>
      </c>
      <c r="AM53" s="306">
        <f ca="1">MAX(AM10+AM52-AL10-AL52,0)</f>
        <v>0</v>
      </c>
      <c r="AN53" s="306">
        <f ca="1">MAX(AN10+AN52-AO10-AO52,0)</f>
        <v>5405781300</v>
      </c>
      <c r="AO53" s="306">
        <f ca="1">MAX(AO10+AO52-AN10-AN52,0)</f>
        <v>0</v>
      </c>
      <c r="AP53" s="306">
        <f ca="1">MAX(AP10+AP52-AQ10-AQ52,0)</f>
        <v>0</v>
      </c>
      <c r="AQ53" s="306">
        <f ca="1">MAX(AQ10+AQ52-AP10-AP52,0)</f>
        <v>9132359256</v>
      </c>
      <c r="AR53" s="306">
        <f ca="1">MAX(AR10+AR52-AS10-AS52,0)</f>
        <v>0</v>
      </c>
      <c r="AS53" s="306">
        <f ca="1">MAX(AS10+AS52-AR10-AR52,0)</f>
        <v>600642360</v>
      </c>
      <c r="AT53" s="306">
        <f ca="1">MAX(AT10+AT52-AU10-AU52,0)</f>
        <v>0</v>
      </c>
      <c r="AU53" s="306">
        <f ca="1">MAX(AU10+AU52-AT10-AT52,0)</f>
        <v>0</v>
      </c>
      <c r="AV53" s="306">
        <f ca="1">MAX(AV10+AV52-AW10-AW52,0)</f>
        <v>0</v>
      </c>
      <c r="AW53" s="306">
        <f ca="1">MAX(AW10+AW52-AV10-AV52,0)</f>
        <v>476953252</v>
      </c>
      <c r="AX53" s="306">
        <f ca="1">MAX(AX10+AX52-AY10-AY52,0)</f>
        <v>0</v>
      </c>
      <c r="AY53" s="306">
        <f ca="1">MAX(AY10+AY52-AX10-AX52,0)</f>
        <v>0</v>
      </c>
      <c r="AZ53" s="306">
        <f ca="1">MAX(AZ10+AZ52-BA10-BA52,0)</f>
        <v>0</v>
      </c>
      <c r="BA53" s="306">
        <f ca="1">MAX(BA10+BA52-AZ10-AZ52,0)</f>
        <v>0</v>
      </c>
      <c r="BB53" s="306">
        <f ca="1">MAX(BB10+BB52-BC10-BC52,0)</f>
        <v>0</v>
      </c>
      <c r="BC53" s="306">
        <f ca="1">MAX(BC10+BC52-BB10-BB52,0)</f>
        <v>0</v>
      </c>
      <c r="BD53" s="306">
        <f ca="1">MAX(BD10+BD52-BE10-BE52,0)</f>
        <v>0</v>
      </c>
      <c r="BE53" s="306">
        <f ca="1">MAX(BE10+BE52-BD10-BD52,0)</f>
        <v>3313435</v>
      </c>
      <c r="BF53" s="306">
        <f ca="1">MAX(BF10+BF52-BG10-BG52,0)</f>
        <v>3389804</v>
      </c>
      <c r="BG53" s="306">
        <f ca="1">MAX(BG10+BG52-BF10-BF52,0)</f>
        <v>0</v>
      </c>
      <c r="BH53" s="306">
        <f ca="1">MAX(BH10+BH52-BI10-BI52,0)</f>
        <v>0</v>
      </c>
      <c r="BI53" s="306">
        <f ca="1">MAX(BI10+BI52-BH10-BH52,0)</f>
        <v>0</v>
      </c>
      <c r="BJ53" s="306">
        <f ca="1">MAX(BJ10+BJ52-BK10-BK52,0)</f>
        <v>0</v>
      </c>
      <c r="BK53" s="306">
        <f ca="1">MAX(BK10+BK52-BJ10-BJ52,0)</f>
        <v>0</v>
      </c>
      <c r="BL53" s="306">
        <f ca="1">MAX(BL10+BL52-BM10-BM52,0)</f>
        <v>0</v>
      </c>
      <c r="BM53" s="306">
        <f ca="1">MAX(BM10+BM52-BL10-BL52,0)</f>
        <v>40272309</v>
      </c>
      <c r="BN53" s="306">
        <f ca="1">MAX(BN10+BN52-BO10-BO52,0)</f>
        <v>0</v>
      </c>
      <c r="BO53" s="306">
        <f ca="1">MAX(BO10+BO52-BN10-BN52,0)</f>
        <v>6403142</v>
      </c>
      <c r="BP53" s="306">
        <f ca="1">MAX(BP10+BP52-BQ10-BQ52,0)</f>
        <v>0</v>
      </c>
      <c r="BQ53" s="306">
        <f ca="1">MAX(BQ10+BQ52-BP10-BP52,0)</f>
        <v>2761373</v>
      </c>
      <c r="BR53" s="306">
        <f ca="1">MAX(BR10+BR52-BS10-BS52,0)</f>
        <v>0</v>
      </c>
      <c r="BS53" s="306">
        <f ca="1">MAX(BS10+BS52-BR10-BR52,0)</f>
        <v>0</v>
      </c>
      <c r="BT53" s="306">
        <f ca="1">MAX(BT10+BT52-BU10-BU52,0)</f>
        <v>0</v>
      </c>
      <c r="BU53" s="306">
        <f ca="1">MAX(BU10+BU52-BT10-BT52,0)</f>
        <v>2169121879</v>
      </c>
      <c r="BV53" s="306">
        <f ca="1">MAX(BV10+BV52-BW10-BW52,0)</f>
        <v>0</v>
      </c>
      <c r="BW53" s="306">
        <f ca="1">MAX(BW10+BW52-BV10-BV52,0)</f>
        <v>21202920500</v>
      </c>
      <c r="BX53" s="306">
        <f ca="1">MAX(BX10+BX52-BY10-BY52,0)</f>
        <v>0</v>
      </c>
      <c r="BY53" s="306">
        <f ca="1">MAX(BY10+BY52-BX10-BX52,0)</f>
        <v>10000000000</v>
      </c>
      <c r="BZ53" s="306">
        <f ca="1">MAX(BZ10+BZ52-CA10-CA52,0)</f>
        <v>0</v>
      </c>
      <c r="CA53" s="306">
        <f ca="1">MAX(CA10+CA52-BZ10-BZ52,0)</f>
        <v>594397022.00000048</v>
      </c>
      <c r="CB53" s="306">
        <f ca="1">MAX(CB10+CB52-CC10-CC52,0)</f>
        <v>77701001</v>
      </c>
      <c r="CC53" s="306">
        <f ca="1">MAX(CC10+CC52-CB10-CB52,0)</f>
        <v>0</v>
      </c>
      <c r="CD53" s="306">
        <f ca="1">MAX(CD10+CD52-CE10-CE52,0)</f>
        <v>0</v>
      </c>
      <c r="CE53" s="306">
        <f ca="1">MAX(CE10+CE52-CD10-CD52,0)</f>
        <v>0</v>
      </c>
      <c r="CF53" s="306">
        <f ca="1">MAX(CF10+CF52-CG10-CG52,0)</f>
        <v>0</v>
      </c>
      <c r="CG53" s="306">
        <f ca="1">MAX(CG10+CG52-CF10-CF52,0)</f>
        <v>0</v>
      </c>
      <c r="CH53" s="306">
        <f ca="1">MAX(CH10+CH52-CI10-CI52,0)</f>
        <v>0</v>
      </c>
      <c r="CI53" s="306">
        <f ca="1">MAX(CI10+CI52-CH10-CH52,0)</f>
        <v>0</v>
      </c>
      <c r="CJ53" s="306">
        <f ca="1">MAX(CJ10+CJ52-CK10-CK52,0)</f>
        <v>0</v>
      </c>
      <c r="CK53" s="306">
        <f ca="1">MAX(CK10+CK52-CJ10-CJ52,0)</f>
        <v>0</v>
      </c>
      <c r="CL53" s="306">
        <f ca="1">MAX(CL10+CL52-CM10-CM52,0)</f>
        <v>0</v>
      </c>
      <c r="CM53" s="306">
        <f ca="1">MAX(CM10+CM52-CL10-CL52,0)</f>
        <v>0</v>
      </c>
      <c r="CN53" s="306">
        <f ca="1">MAX(CN10+CN52-CO10-CO52,0)</f>
        <v>0</v>
      </c>
      <c r="CO53" s="306">
        <f ca="1">MAX(CO10+CO52-CN10-CN52,0)</f>
        <v>0</v>
      </c>
      <c r="CP53" s="306">
        <f ca="1">MAX(CP10+CP52-CQ10-CQ52,0)</f>
        <v>0</v>
      </c>
      <c r="CQ53" s="306">
        <f ca="1">MAX(CQ10+CQ52-CP10-CP52,0)</f>
        <v>0</v>
      </c>
      <c r="CR53" s="306">
        <f ca="1">MAX(CR10+CR52-CS10-CS52,0)</f>
        <v>0</v>
      </c>
      <c r="CS53" s="306">
        <f ca="1">MAX(CS10+CS52-CR10-CR52,0)</f>
        <v>0</v>
      </c>
      <c r="CT53" s="306">
        <f ca="1">MAX(CT10+CT52-CU10-CU52,0)</f>
        <v>0</v>
      </c>
      <c r="CU53" s="306">
        <f ca="1">MAX(CU10+CU52-CT10-CT52,0)</f>
        <v>0</v>
      </c>
      <c r="CV53" s="306">
        <f ca="1">MAX(CV10+CV52-CW10-CW52,0)</f>
        <v>0</v>
      </c>
      <c r="CW53" s="306">
        <f ca="1">MAX(CW10+CW52-CV10-CV52,0)</f>
        <v>0</v>
      </c>
      <c r="CX53" s="306">
        <f ca="1">MAX(CX10+CX52-CY10-CY52,0)</f>
        <v>0</v>
      </c>
      <c r="CY53" s="306">
        <f ca="1">MAX(CY10+CY52-CX10-CX52,0)</f>
        <v>0</v>
      </c>
      <c r="CZ53" s="306">
        <f ca="1">MAX(CZ10+CZ52-DA10-DA52,0)</f>
        <v>0</v>
      </c>
      <c r="DA53" s="306">
        <f ca="1">MAX(DA10+DA52-CZ10-CZ52,0)</f>
        <v>0</v>
      </c>
    </row>
    <row r="54" spans="1:105" s="276" customFormat="1" ht="15" customHeight="1">
      <c r="A54" s="288"/>
      <c r="B54" s="288"/>
      <c r="C54" s="289"/>
      <c r="D54" s="288"/>
      <c r="E54" s="290" t="s">
        <v>217</v>
      </c>
      <c r="F54" s="288"/>
      <c r="G54" s="291"/>
      <c r="H54" s="291"/>
      <c r="I54" s="288"/>
      <c r="J54" s="288">
        <f ca="1">J52+'SC-I'!J54</f>
        <v>0</v>
      </c>
      <c r="K54" s="288">
        <f ca="1">K52+'SC-I'!K54</f>
        <v>0</v>
      </c>
      <c r="L54" s="288">
        <f ca="1">L52+'SC-I'!L54</f>
        <v>0</v>
      </c>
      <c r="M54" s="288">
        <f ca="1">M52+'SC-I'!M54</f>
        <v>0</v>
      </c>
      <c r="N54" s="288">
        <f ca="1">N52+'SC-I'!N54</f>
        <v>0</v>
      </c>
      <c r="O54" s="288">
        <f ca="1">O52+'SC-I'!O54</f>
        <v>0</v>
      </c>
      <c r="P54" s="288">
        <f ca="1">P52+'SC-I'!P54</f>
        <v>0</v>
      </c>
      <c r="Q54" s="288">
        <f ca="1">Q52+'SC-I'!Q54</f>
        <v>0</v>
      </c>
      <c r="R54" s="288">
        <f ca="1">R52+'SC-I'!R54</f>
        <v>0</v>
      </c>
      <c r="S54" s="288">
        <f ca="1">S52+'SC-I'!S54</f>
        <v>0</v>
      </c>
      <c r="T54" s="288">
        <f ca="1">T52+'SC-I'!T54</f>
        <v>0</v>
      </c>
      <c r="U54" s="288">
        <f ca="1">U52+'SC-I'!U54</f>
        <v>0</v>
      </c>
      <c r="V54" s="288">
        <f ca="1">V52+'SC-I'!V54</f>
        <v>0</v>
      </c>
      <c r="W54" s="288">
        <f ca="1">W52+'SC-I'!W54</f>
        <v>0</v>
      </c>
      <c r="X54" s="288">
        <f ca="1">X52+'SC-I'!X54</f>
        <v>0</v>
      </c>
      <c r="Y54" s="288">
        <f ca="1">Y52+'SC-I'!Y54</f>
        <v>0</v>
      </c>
      <c r="Z54" s="288">
        <f ca="1">Z52+'SC-I'!Z54</f>
        <v>0</v>
      </c>
      <c r="AA54" s="288">
        <f ca="1">AA52+'SC-I'!AA54</f>
        <v>0</v>
      </c>
      <c r="AB54" s="288">
        <f ca="1">AB52+'SC-I'!AB54</f>
        <v>0</v>
      </c>
      <c r="AC54" s="288">
        <f ca="1">AC52+'SC-I'!AC54</f>
        <v>0</v>
      </c>
      <c r="AD54" s="288">
        <f ca="1">AD52+'SC-I'!AD54</f>
        <v>0</v>
      </c>
      <c r="AE54" s="288">
        <f ca="1">AE52+'SC-I'!AE54</f>
        <v>0</v>
      </c>
      <c r="AF54" s="288">
        <f ca="1">AF52+'SC-I'!AF54</f>
        <v>0</v>
      </c>
      <c r="AG54" s="288">
        <f ca="1">AG52+'SC-I'!AG54</f>
        <v>0</v>
      </c>
      <c r="AH54" s="288">
        <f ca="1">AH52+'SC-I'!AH54</f>
        <v>0</v>
      </c>
      <c r="AI54" s="288">
        <f ca="1">AI52+'SC-I'!AI54</f>
        <v>0</v>
      </c>
      <c r="AJ54" s="288">
        <f ca="1">AJ52+'SC-I'!AJ54</f>
        <v>0</v>
      </c>
      <c r="AK54" s="288">
        <f ca="1">AK52+'SC-I'!AK54</f>
        <v>0</v>
      </c>
      <c r="AL54" s="288">
        <f ca="1">AL52+'SC-I'!AL54</f>
        <v>0</v>
      </c>
      <c r="AM54" s="288">
        <f ca="1">AM52+'SC-I'!AM54</f>
        <v>0</v>
      </c>
      <c r="AN54" s="288">
        <f ca="1">AN52+'SC-I'!AN54</f>
        <v>0</v>
      </c>
      <c r="AO54" s="288">
        <f ca="1">AO52+'SC-I'!AO54</f>
        <v>0</v>
      </c>
      <c r="AP54" s="288">
        <f ca="1">AP52+'SC-I'!AP54</f>
        <v>0</v>
      </c>
      <c r="AQ54" s="288">
        <f ca="1">AQ52+'SC-I'!AQ54</f>
        <v>0</v>
      </c>
      <c r="AR54" s="288">
        <f ca="1">AR52+'SC-I'!AR54</f>
        <v>0</v>
      </c>
      <c r="AS54" s="288">
        <f ca="1">AS52+'SC-I'!AS54</f>
        <v>0</v>
      </c>
      <c r="AT54" s="288">
        <f ca="1">AT52+'SC-I'!AT54</f>
        <v>0</v>
      </c>
      <c r="AU54" s="288">
        <f ca="1">AU52+'SC-I'!AU54</f>
        <v>0</v>
      </c>
      <c r="AV54" s="288">
        <f ca="1">AV52+'SC-I'!AV54</f>
        <v>0</v>
      </c>
      <c r="AW54" s="288">
        <f ca="1">AW52+'SC-I'!AW54</f>
        <v>0</v>
      </c>
      <c r="AX54" s="288">
        <f ca="1">AX52+'SC-I'!AX54</f>
        <v>0</v>
      </c>
      <c r="AY54" s="288">
        <f ca="1">AY52+'SC-I'!AY54</f>
        <v>0</v>
      </c>
      <c r="AZ54" s="288">
        <f ca="1">AZ52+'SC-I'!AZ54</f>
        <v>0</v>
      </c>
      <c r="BA54" s="288">
        <f ca="1">BA52+'SC-I'!BA54</f>
        <v>0</v>
      </c>
      <c r="BB54" s="288">
        <f ca="1">BB52+'SC-I'!BB54</f>
        <v>0</v>
      </c>
      <c r="BC54" s="288">
        <f ca="1">BC52+'SC-I'!BC54</f>
        <v>0</v>
      </c>
      <c r="BD54" s="288">
        <f ca="1">BD52+'SC-I'!BD54</f>
        <v>0</v>
      </c>
      <c r="BE54" s="288">
        <f ca="1">BE52+'SC-I'!BE54</f>
        <v>0</v>
      </c>
      <c r="BF54" s="288">
        <f ca="1">BF52+'SC-I'!BF54</f>
        <v>0</v>
      </c>
      <c r="BG54" s="288">
        <f ca="1">BG52+'SC-I'!BG54</f>
        <v>0</v>
      </c>
      <c r="BH54" s="288">
        <f ca="1">BH52+'SC-I'!BH54</f>
        <v>0</v>
      </c>
      <c r="BI54" s="288">
        <f ca="1">BI52+'SC-I'!BI54</f>
        <v>0</v>
      </c>
      <c r="BJ54" s="288">
        <f ca="1">BJ52+'SC-I'!BJ54</f>
        <v>0</v>
      </c>
      <c r="BK54" s="288">
        <f ca="1">BK52+'SC-I'!BK54</f>
        <v>0</v>
      </c>
      <c r="BL54" s="288">
        <f ca="1">BL52+'SC-I'!BL54</f>
        <v>0</v>
      </c>
      <c r="BM54" s="288">
        <f ca="1">BM52+'SC-I'!BM54</f>
        <v>0</v>
      </c>
      <c r="BN54" s="288">
        <f ca="1">BN52+'SC-I'!BN54</f>
        <v>0</v>
      </c>
      <c r="BO54" s="288">
        <f ca="1">BO52+'SC-I'!BO54</f>
        <v>0</v>
      </c>
      <c r="BP54" s="288">
        <f ca="1">BP52+'SC-I'!BP54</f>
        <v>0</v>
      </c>
      <c r="BQ54" s="288">
        <f ca="1">BQ52+'SC-I'!BQ54</f>
        <v>0</v>
      </c>
      <c r="BR54" s="288">
        <f ca="1">BR52+'SC-I'!BR54</f>
        <v>0</v>
      </c>
      <c r="BS54" s="288">
        <f ca="1">BS52+'SC-I'!BS54</f>
        <v>0</v>
      </c>
      <c r="BT54" s="288">
        <f ca="1">BT52+'SC-I'!BT54</f>
        <v>0</v>
      </c>
      <c r="BU54" s="288">
        <f ca="1">BU52+'SC-I'!BU54</f>
        <v>0</v>
      </c>
      <c r="BV54" s="288">
        <f ca="1">BV52+'SC-I'!BV54</f>
        <v>0</v>
      </c>
      <c r="BW54" s="288">
        <f ca="1">BW52+'SC-I'!BW54</f>
        <v>0</v>
      </c>
      <c r="BX54" s="288">
        <f ca="1">BX52+'SC-I'!BX54</f>
        <v>0</v>
      </c>
      <c r="BY54" s="288">
        <f ca="1">BY52+'SC-I'!BY54</f>
        <v>0</v>
      </c>
      <c r="BZ54" s="288">
        <f ca="1">BZ52+'SC-I'!BZ54</f>
        <v>0</v>
      </c>
      <c r="CA54" s="288">
        <f ca="1">CA52+'SC-I'!CA54</f>
        <v>107861885.00000048</v>
      </c>
      <c r="CB54" s="288">
        <f ca="1">CB52+'SC-I'!CB54</f>
        <v>107861885.00000048</v>
      </c>
      <c r="CC54" s="288">
        <f ca="1">CC52+'SC-I'!CC54</f>
        <v>0</v>
      </c>
      <c r="CD54" s="288">
        <f ca="1">CD52+'SC-I'!CD54</f>
        <v>0</v>
      </c>
      <c r="CE54" s="288">
        <f ca="1">CE52+'SC-I'!CE54</f>
        <v>0</v>
      </c>
      <c r="CF54" s="288">
        <f ca="1">CF52+'SC-I'!CF54</f>
        <v>0</v>
      </c>
      <c r="CG54" s="288">
        <f ca="1">CG52+'SC-I'!CG54</f>
        <v>0</v>
      </c>
      <c r="CH54" s="288">
        <f ca="1">CH52+'SC-I'!CH54</f>
        <v>0</v>
      </c>
      <c r="CI54" s="288">
        <f ca="1">CI52+'SC-I'!CI54</f>
        <v>0</v>
      </c>
      <c r="CJ54" s="288">
        <f ca="1">CJ52+'SC-I'!CJ54</f>
        <v>0</v>
      </c>
      <c r="CK54" s="288">
        <f ca="1">CK52+'SC-I'!CK54</f>
        <v>0</v>
      </c>
      <c r="CL54" s="288">
        <f ca="1">CL52+'SC-I'!CL54</f>
        <v>0</v>
      </c>
      <c r="CM54" s="288">
        <f ca="1">CM52+'SC-I'!CM54</f>
        <v>0</v>
      </c>
      <c r="CN54" s="288">
        <f ca="1">CN52+'SC-I'!CN54</f>
        <v>0</v>
      </c>
      <c r="CO54" s="288">
        <f ca="1">CO52+'SC-I'!CO54</f>
        <v>0</v>
      </c>
      <c r="CP54" s="288">
        <f ca="1">CP52+'SC-I'!CP54</f>
        <v>0</v>
      </c>
      <c r="CQ54" s="288">
        <f ca="1">CQ52+'SC-I'!CQ54</f>
        <v>0</v>
      </c>
      <c r="CR54" s="288">
        <f ca="1">CR52+'SC-I'!CR54</f>
        <v>0</v>
      </c>
      <c r="CS54" s="288">
        <f ca="1">CS52+'SC-I'!CS54</f>
        <v>0</v>
      </c>
      <c r="CT54" s="288">
        <f ca="1">CT52+'SC-I'!CT54</f>
        <v>0</v>
      </c>
      <c r="CU54" s="288">
        <f ca="1">CU52+'SC-I'!CU54</f>
        <v>0</v>
      </c>
      <c r="CV54" s="288">
        <f ca="1">CV52+'SC-I'!CV54</f>
        <v>0</v>
      </c>
      <c r="CW54" s="288">
        <f ca="1">CW52+'SC-I'!CW54</f>
        <v>0</v>
      </c>
      <c r="CX54" s="288">
        <f ca="1">CX52+'SC-I'!CX54</f>
        <v>0</v>
      </c>
      <c r="CY54" s="288">
        <f ca="1">CY52+'SC-I'!CY54</f>
        <v>0</v>
      </c>
      <c r="CZ54" s="288">
        <f ca="1">CZ52+'SC-I'!CZ54</f>
        <v>0</v>
      </c>
      <c r="DA54" s="288">
        <f ca="1">DA52+'SC-I'!DA54</f>
        <v>0</v>
      </c>
    </row>
    <row r="55" spans="1:105" ht="12" customHeight="1">
      <c r="B55" s="293"/>
      <c r="C55" s="294"/>
      <c r="D55" s="294"/>
      <c r="E55" s="294"/>
      <c r="F55" s="294"/>
      <c r="G55" s="295"/>
      <c r="H55" s="295"/>
      <c r="I55" s="294"/>
      <c r="J55" s="294"/>
      <c r="K55" s="294"/>
    </row>
    <row r="56" spans="1:105">
      <c r="M56" s="296"/>
      <c r="O56" s="296"/>
      <c r="Q56" s="296"/>
      <c r="R56" s="296"/>
      <c r="S56" s="296"/>
      <c r="T56" s="296"/>
      <c r="U56" s="296"/>
      <c r="V56" s="296"/>
      <c r="AM56" s="298"/>
      <c r="AN56" s="297" t="s">
        <v>231</v>
      </c>
      <c r="AO56" s="298"/>
      <c r="AP56" s="298"/>
      <c r="AQ56" s="298"/>
      <c r="AR56" s="299"/>
      <c r="AS56" s="299"/>
      <c r="AT56" s="298"/>
    </row>
    <row r="57" spans="1:105">
      <c r="M57" s="296"/>
      <c r="O57" s="296"/>
      <c r="Q57" s="296"/>
      <c r="R57" s="296"/>
      <c r="S57" s="296"/>
      <c r="T57" s="296"/>
      <c r="U57" s="296"/>
      <c r="V57" s="296"/>
      <c r="AM57" s="298"/>
      <c r="AN57" s="300" t="s">
        <v>221</v>
      </c>
      <c r="AO57" s="298"/>
      <c r="AP57" s="298"/>
      <c r="AQ57" s="298"/>
      <c r="AR57" s="299"/>
      <c r="AS57" s="299"/>
      <c r="AT57" s="298"/>
    </row>
    <row r="58" spans="1:105">
      <c r="M58" s="296"/>
      <c r="O58" s="296"/>
      <c r="Q58" s="296"/>
      <c r="R58" s="296"/>
      <c r="S58" s="296"/>
      <c r="T58" s="296"/>
      <c r="U58" s="296"/>
      <c r="V58" s="296"/>
      <c r="AL58" s="298"/>
      <c r="AM58" s="298"/>
      <c r="AN58" s="298"/>
      <c r="AO58" s="298"/>
      <c r="AP58" s="298"/>
      <c r="AQ58" s="298"/>
      <c r="AR58" s="298"/>
      <c r="AS58" s="298"/>
      <c r="AT58" s="299"/>
    </row>
    <row r="59" spans="1:105">
      <c r="M59" s="296"/>
      <c r="O59" s="296"/>
      <c r="Q59" s="296"/>
      <c r="R59" s="296"/>
      <c r="S59" s="296"/>
      <c r="T59" s="296"/>
      <c r="U59" s="296"/>
      <c r="V59" s="296"/>
      <c r="AL59" s="298"/>
      <c r="AM59" s="298"/>
      <c r="AN59" s="298"/>
      <c r="AO59" s="302" t="s">
        <v>11</v>
      </c>
      <c r="AQ59" s="298"/>
      <c r="AR59" s="298"/>
      <c r="AS59" s="298"/>
      <c r="AT59" s="299"/>
      <c r="AZ59" s="301" t="str">
        <f>"Ngày 30 tháng 06 năm 2015 "</f>
        <v xml:space="preserve">Ngày 30 tháng 06 năm 2015 </v>
      </c>
    </row>
    <row r="60" spans="1:105">
      <c r="M60" s="296"/>
      <c r="O60" s="296"/>
      <c r="Q60" s="296"/>
      <c r="R60" s="296"/>
      <c r="S60" s="296"/>
      <c r="T60" s="296"/>
      <c r="U60" s="296"/>
      <c r="V60" s="296"/>
      <c r="AL60" s="298"/>
      <c r="AN60" s="298"/>
      <c r="AO60" s="304" t="s">
        <v>13</v>
      </c>
      <c r="AQ60" s="298"/>
      <c r="AR60" s="298"/>
      <c r="AS60" s="303" t="s">
        <v>12</v>
      </c>
      <c r="AT60" s="299"/>
      <c r="AZ60" s="302" t="s">
        <v>131</v>
      </c>
    </row>
    <row r="61" spans="1:105">
      <c r="M61" s="296"/>
      <c r="O61" s="296"/>
      <c r="Q61" s="296"/>
      <c r="R61" s="296"/>
      <c r="S61" s="296"/>
      <c r="T61" s="296"/>
      <c r="U61" s="296"/>
      <c r="V61" s="296"/>
      <c r="AL61" s="298"/>
      <c r="AN61" s="298"/>
      <c r="AO61" s="298"/>
      <c r="AQ61" s="298"/>
      <c r="AR61" s="298"/>
      <c r="AS61" s="305" t="s">
        <v>13</v>
      </c>
      <c r="AT61" s="299"/>
      <c r="AZ61" s="304" t="s">
        <v>161</v>
      </c>
    </row>
    <row r="62" spans="1:105">
      <c r="M62" s="296"/>
      <c r="O62" s="296"/>
      <c r="Q62" s="296"/>
      <c r="R62" s="296"/>
      <c r="S62" s="296"/>
      <c r="T62" s="296"/>
      <c r="U62" s="296"/>
      <c r="V62" s="296"/>
      <c r="AL62" s="298"/>
      <c r="AN62" s="298"/>
      <c r="AO62" s="298"/>
      <c r="AP62" s="298"/>
      <c r="AQ62" s="298"/>
      <c r="AR62" s="298"/>
      <c r="AS62" s="298"/>
      <c r="AT62" s="299"/>
      <c r="AZ62" s="298"/>
    </row>
    <row r="63" spans="1:105">
      <c r="M63" s="296"/>
      <c r="O63" s="296"/>
      <c r="Q63" s="296"/>
      <c r="R63" s="296"/>
      <c r="S63" s="296"/>
      <c r="T63" s="296"/>
      <c r="U63" s="296"/>
      <c r="V63" s="296"/>
      <c r="AZ63" s="298"/>
    </row>
    <row r="64" spans="1:105">
      <c r="M64" s="296"/>
      <c r="O64" s="296"/>
      <c r="Q64" s="296"/>
      <c r="R64" s="296"/>
      <c r="S64" s="296"/>
      <c r="T64" s="296"/>
      <c r="U64" s="296"/>
      <c r="V64" s="296"/>
    </row>
    <row r="65" spans="13:22">
      <c r="M65" s="296"/>
      <c r="O65" s="296"/>
      <c r="Q65" s="296"/>
      <c r="R65" s="296"/>
      <c r="S65" s="296"/>
      <c r="T65" s="296"/>
      <c r="U65" s="296"/>
      <c r="V65" s="296"/>
    </row>
    <row r="66" spans="13:22">
      <c r="M66" s="296"/>
      <c r="O66" s="296"/>
      <c r="Q66" s="296"/>
      <c r="R66" s="296"/>
      <c r="S66" s="296"/>
      <c r="T66" s="296"/>
      <c r="U66" s="296"/>
      <c r="V66" s="296"/>
    </row>
    <row r="67" spans="13:22">
      <c r="M67" s="296"/>
      <c r="O67" s="296"/>
      <c r="Q67" s="296"/>
      <c r="R67" s="296"/>
      <c r="S67" s="296"/>
      <c r="T67" s="296"/>
      <c r="U67" s="296"/>
      <c r="V67" s="296"/>
    </row>
    <row r="68" spans="13:22">
      <c r="M68" s="296"/>
      <c r="O68" s="296"/>
      <c r="Q68" s="296"/>
      <c r="R68" s="296"/>
      <c r="S68" s="296"/>
      <c r="T68" s="296"/>
      <c r="U68" s="296"/>
      <c r="V68" s="296"/>
    </row>
    <row r="69" spans="13:22">
      <c r="M69" s="296"/>
      <c r="O69" s="296"/>
      <c r="Q69" s="296"/>
      <c r="R69" s="296"/>
      <c r="S69" s="296"/>
      <c r="T69" s="296"/>
      <c r="U69" s="296"/>
      <c r="V69" s="296"/>
    </row>
    <row r="70" spans="13:22">
      <c r="M70" s="296"/>
      <c r="O70" s="296"/>
      <c r="Q70" s="296"/>
      <c r="R70" s="296"/>
      <c r="S70" s="296"/>
      <c r="T70" s="296"/>
      <c r="U70" s="296"/>
      <c r="V70" s="296"/>
    </row>
    <row r="71" spans="13:22">
      <c r="M71" s="296"/>
      <c r="O71" s="296"/>
      <c r="Q71" s="296"/>
      <c r="R71" s="296"/>
      <c r="S71" s="296"/>
      <c r="T71" s="296"/>
      <c r="U71" s="296"/>
      <c r="V71" s="296"/>
    </row>
    <row r="72" spans="13:22">
      <c r="M72" s="296"/>
      <c r="O72" s="296"/>
      <c r="Q72" s="296"/>
      <c r="R72" s="296"/>
      <c r="S72" s="296"/>
      <c r="T72" s="296"/>
      <c r="U72" s="296"/>
      <c r="V72" s="296"/>
    </row>
    <row r="73" spans="13:22">
      <c r="M73" s="296"/>
      <c r="O73" s="296"/>
      <c r="Q73" s="296"/>
      <c r="R73" s="296"/>
      <c r="S73" s="296"/>
      <c r="T73" s="296"/>
      <c r="U73" s="296"/>
      <c r="V73" s="296"/>
    </row>
    <row r="74" spans="13:22">
      <c r="M74" s="296"/>
      <c r="O74" s="296"/>
      <c r="Q74" s="296"/>
      <c r="R74" s="296"/>
      <c r="S74" s="296"/>
      <c r="T74" s="296"/>
      <c r="U74" s="296"/>
      <c r="V74" s="296"/>
    </row>
    <row r="75" spans="13:22">
      <c r="M75" s="296"/>
      <c r="O75" s="296"/>
      <c r="Q75" s="296"/>
      <c r="R75" s="296"/>
      <c r="S75" s="296"/>
      <c r="T75" s="296"/>
      <c r="U75" s="296"/>
      <c r="V75" s="296"/>
    </row>
    <row r="76" spans="13:22">
      <c r="M76" s="296"/>
      <c r="O76" s="296"/>
      <c r="Q76" s="296"/>
      <c r="R76" s="296"/>
      <c r="S76" s="296"/>
      <c r="T76" s="296"/>
      <c r="U76" s="296"/>
      <c r="V76" s="296"/>
    </row>
    <row r="77" spans="13:22">
      <c r="M77" s="296"/>
      <c r="O77" s="296"/>
      <c r="Q77" s="296"/>
      <c r="R77" s="296"/>
      <c r="S77" s="296"/>
      <c r="T77" s="296"/>
      <c r="U77" s="296"/>
      <c r="V77" s="296"/>
    </row>
    <row r="78" spans="13:22">
      <c r="M78" s="296"/>
      <c r="O78" s="296"/>
      <c r="Q78" s="296"/>
      <c r="R78" s="296"/>
      <c r="S78" s="296"/>
      <c r="T78" s="296"/>
      <c r="U78" s="296"/>
      <c r="V78" s="296"/>
    </row>
    <row r="79" spans="13:22">
      <c r="M79" s="296"/>
      <c r="O79" s="296"/>
      <c r="Q79" s="296"/>
      <c r="R79" s="296"/>
      <c r="S79" s="296"/>
      <c r="T79" s="296"/>
      <c r="U79" s="296"/>
      <c r="V79" s="296"/>
    </row>
    <row r="80" spans="13:22">
      <c r="M80" s="296"/>
      <c r="O80" s="296"/>
      <c r="Q80" s="296"/>
      <c r="R80" s="296"/>
      <c r="S80" s="296"/>
      <c r="T80" s="296"/>
      <c r="U80" s="296"/>
      <c r="V80" s="296"/>
    </row>
    <row r="81" spans="13:22">
      <c r="M81" s="296"/>
      <c r="O81" s="296"/>
      <c r="Q81" s="296"/>
      <c r="R81" s="296"/>
      <c r="S81" s="296"/>
      <c r="T81" s="296"/>
      <c r="U81" s="296"/>
      <c r="V81" s="296"/>
    </row>
    <row r="82" spans="13:22">
      <c r="M82" s="296"/>
      <c r="O82" s="296"/>
      <c r="Q82" s="296"/>
      <c r="R82" s="296"/>
      <c r="S82" s="296"/>
      <c r="T82" s="296"/>
      <c r="U82" s="296"/>
      <c r="V82" s="296"/>
    </row>
    <row r="83" spans="13:22">
      <c r="M83" s="296"/>
      <c r="O83" s="296"/>
      <c r="Q83" s="296"/>
      <c r="R83" s="296"/>
      <c r="S83" s="296"/>
      <c r="T83" s="296"/>
      <c r="U83" s="296"/>
      <c r="V83" s="296"/>
    </row>
    <row r="84" spans="13:22">
      <c r="M84" s="296"/>
      <c r="O84" s="296"/>
      <c r="Q84" s="296"/>
      <c r="R84" s="296"/>
      <c r="S84" s="296"/>
      <c r="T84" s="296"/>
      <c r="U84" s="296"/>
      <c r="V84" s="296"/>
    </row>
    <row r="85" spans="13:22">
      <c r="M85" s="296"/>
      <c r="O85" s="296"/>
      <c r="Q85" s="296"/>
      <c r="R85" s="296"/>
      <c r="S85" s="296"/>
      <c r="T85" s="296"/>
      <c r="U85" s="296"/>
      <c r="V85" s="296"/>
    </row>
    <row r="86" spans="13:22">
      <c r="M86" s="296"/>
      <c r="O86" s="296"/>
      <c r="Q86" s="296"/>
      <c r="R86" s="296"/>
      <c r="S86" s="296"/>
      <c r="T86" s="296"/>
      <c r="U86" s="296"/>
      <c r="V86" s="296"/>
    </row>
    <row r="87" spans="13:22">
      <c r="M87" s="296"/>
      <c r="O87" s="296"/>
      <c r="Q87" s="296"/>
      <c r="R87" s="296"/>
      <c r="S87" s="296"/>
      <c r="T87" s="296"/>
      <c r="U87" s="296"/>
      <c r="V87" s="296"/>
    </row>
    <row r="88" spans="13:22">
      <c r="M88" s="296"/>
      <c r="O88" s="296"/>
      <c r="Q88" s="296"/>
      <c r="R88" s="296"/>
      <c r="S88" s="296"/>
      <c r="T88" s="296"/>
      <c r="U88" s="296"/>
      <c r="V88" s="296"/>
    </row>
    <row r="89" spans="13:22">
      <c r="M89" s="296"/>
      <c r="O89" s="296"/>
      <c r="Q89" s="296"/>
      <c r="R89" s="296"/>
      <c r="S89" s="296"/>
      <c r="T89" s="296"/>
      <c r="U89" s="296"/>
      <c r="V89" s="296"/>
    </row>
    <row r="90" spans="13:22">
      <c r="M90" s="296"/>
      <c r="O90" s="296"/>
      <c r="Q90" s="296"/>
      <c r="R90" s="296"/>
      <c r="S90" s="296"/>
      <c r="T90" s="296"/>
      <c r="U90" s="296"/>
      <c r="V90" s="296"/>
    </row>
    <row r="91" spans="13:22">
      <c r="M91" s="296"/>
      <c r="O91" s="296"/>
      <c r="Q91" s="296"/>
      <c r="R91" s="296"/>
      <c r="S91" s="296"/>
      <c r="T91" s="296"/>
      <c r="U91" s="296"/>
      <c r="V91" s="296"/>
    </row>
    <row r="92" spans="13:22">
      <c r="M92" s="296"/>
      <c r="O92" s="296"/>
      <c r="Q92" s="296"/>
      <c r="R92" s="296"/>
      <c r="S92" s="296"/>
      <c r="T92" s="296"/>
      <c r="U92" s="296"/>
      <c r="V92" s="296"/>
    </row>
    <row r="93" spans="13:22">
      <c r="M93" s="296"/>
      <c r="O93" s="296"/>
      <c r="Q93" s="296"/>
      <c r="R93" s="296"/>
      <c r="S93" s="296"/>
      <c r="T93" s="296"/>
      <c r="U93" s="296"/>
      <c r="V93" s="296"/>
    </row>
    <row r="94" spans="13:22">
      <c r="M94" s="296"/>
      <c r="O94" s="296"/>
      <c r="Q94" s="296"/>
      <c r="R94" s="296"/>
      <c r="S94" s="296"/>
      <c r="T94" s="296"/>
      <c r="U94" s="296"/>
      <c r="V94" s="296"/>
    </row>
    <row r="95" spans="13:22">
      <c r="M95" s="296"/>
      <c r="O95" s="296"/>
      <c r="Q95" s="296"/>
      <c r="R95" s="296"/>
      <c r="S95" s="296"/>
      <c r="T95" s="296"/>
      <c r="U95" s="296"/>
      <c r="V95" s="296"/>
    </row>
    <row r="96" spans="13:22">
      <c r="M96" s="296"/>
      <c r="O96" s="296"/>
      <c r="Q96" s="296"/>
      <c r="R96" s="296"/>
      <c r="S96" s="296"/>
      <c r="T96" s="296"/>
      <c r="U96" s="296"/>
      <c r="V96" s="296"/>
    </row>
    <row r="97" spans="13:22">
      <c r="M97" s="296"/>
      <c r="O97" s="296"/>
      <c r="Q97" s="296"/>
      <c r="R97" s="296"/>
      <c r="S97" s="296"/>
      <c r="T97" s="296"/>
      <c r="U97" s="296"/>
      <c r="V97" s="296"/>
    </row>
    <row r="98" spans="13:22">
      <c r="M98" s="296"/>
      <c r="O98" s="296"/>
      <c r="Q98" s="296"/>
      <c r="R98" s="296"/>
      <c r="S98" s="296"/>
      <c r="T98" s="296"/>
      <c r="U98" s="296"/>
      <c r="V98" s="296"/>
    </row>
    <row r="99" spans="13:22">
      <c r="M99" s="296"/>
      <c r="O99" s="296"/>
      <c r="Q99" s="296"/>
      <c r="R99" s="296"/>
      <c r="S99" s="296"/>
      <c r="T99" s="296"/>
      <c r="U99" s="296"/>
      <c r="V99" s="296"/>
    </row>
    <row r="100" spans="13:22">
      <c r="M100" s="296"/>
      <c r="O100" s="296"/>
      <c r="Q100" s="296"/>
      <c r="R100" s="296"/>
      <c r="S100" s="296"/>
      <c r="T100" s="296"/>
      <c r="U100" s="296"/>
      <c r="V100" s="296"/>
    </row>
    <row r="101" spans="13:22">
      <c r="M101" s="296"/>
      <c r="O101" s="296"/>
      <c r="Q101" s="296"/>
      <c r="R101" s="296"/>
      <c r="S101" s="296"/>
      <c r="T101" s="296"/>
      <c r="U101" s="296"/>
      <c r="V101" s="296"/>
    </row>
    <row r="102" spans="13:22">
      <c r="M102" s="296"/>
      <c r="O102" s="296"/>
      <c r="Q102" s="296"/>
      <c r="R102" s="296"/>
      <c r="S102" s="296"/>
      <c r="T102" s="296"/>
      <c r="U102" s="296"/>
      <c r="V102" s="296"/>
    </row>
    <row r="103" spans="13:22">
      <c r="M103" s="296"/>
      <c r="O103" s="296"/>
      <c r="Q103" s="296"/>
      <c r="R103" s="296"/>
      <c r="S103" s="296"/>
      <c r="T103" s="296"/>
      <c r="U103" s="296"/>
      <c r="V103" s="296"/>
    </row>
    <row r="104" spans="13:22">
      <c r="M104" s="296"/>
      <c r="O104" s="296"/>
      <c r="Q104" s="296"/>
      <c r="R104" s="296"/>
      <c r="S104" s="296"/>
      <c r="T104" s="296"/>
      <c r="U104" s="296"/>
      <c r="V104" s="296"/>
    </row>
    <row r="105" spans="13:22">
      <c r="M105" s="296"/>
      <c r="O105" s="296"/>
      <c r="Q105" s="296"/>
      <c r="R105" s="296"/>
      <c r="S105" s="296"/>
      <c r="T105" s="296"/>
      <c r="U105" s="296"/>
      <c r="V105" s="296"/>
    </row>
    <row r="106" spans="13:22">
      <c r="M106" s="296"/>
      <c r="O106" s="296"/>
      <c r="Q106" s="296"/>
      <c r="R106" s="296"/>
      <c r="S106" s="296"/>
      <c r="T106" s="296"/>
      <c r="U106" s="296"/>
      <c r="V106" s="296"/>
    </row>
    <row r="107" spans="13:22">
      <c r="M107" s="296"/>
      <c r="O107" s="296"/>
      <c r="Q107" s="296"/>
      <c r="R107" s="296"/>
      <c r="S107" s="296"/>
      <c r="T107" s="296"/>
      <c r="U107" s="296"/>
      <c r="V107" s="296"/>
    </row>
    <row r="108" spans="13:22">
      <c r="M108" s="296"/>
      <c r="O108" s="296"/>
      <c r="Q108" s="296"/>
      <c r="R108" s="296"/>
      <c r="S108" s="296"/>
      <c r="T108" s="296"/>
      <c r="U108" s="296"/>
      <c r="V108" s="296"/>
    </row>
    <row r="109" spans="13:22">
      <c r="M109" s="296"/>
      <c r="O109" s="296"/>
      <c r="Q109" s="296"/>
      <c r="R109" s="296"/>
      <c r="S109" s="296"/>
      <c r="T109" s="296"/>
      <c r="U109" s="296"/>
      <c r="V109" s="296"/>
    </row>
    <row r="110" spans="13:22">
      <c r="M110" s="296"/>
      <c r="O110" s="296"/>
      <c r="Q110" s="296"/>
      <c r="R110" s="296"/>
      <c r="S110" s="296"/>
      <c r="T110" s="296"/>
      <c r="U110" s="296"/>
      <c r="V110" s="296"/>
    </row>
    <row r="111" spans="13:22">
      <c r="M111" s="296"/>
      <c r="O111" s="296"/>
      <c r="Q111" s="296"/>
      <c r="R111" s="296"/>
      <c r="S111" s="296"/>
      <c r="T111" s="296"/>
      <c r="U111" s="296"/>
      <c r="V111" s="296"/>
    </row>
    <row r="112" spans="13:22">
      <c r="M112" s="296"/>
      <c r="O112" s="296"/>
      <c r="Q112" s="296"/>
      <c r="R112" s="296"/>
      <c r="S112" s="296"/>
      <c r="T112" s="296"/>
      <c r="U112" s="296"/>
      <c r="V112" s="296"/>
    </row>
    <row r="113" spans="13:22">
      <c r="M113" s="296"/>
      <c r="O113" s="296"/>
      <c r="Q113" s="296"/>
      <c r="R113" s="296"/>
      <c r="S113" s="296"/>
      <c r="T113" s="296"/>
      <c r="U113" s="296"/>
      <c r="V113" s="296"/>
    </row>
    <row r="114" spans="13:22">
      <c r="M114" s="296"/>
      <c r="O114" s="296"/>
      <c r="Q114" s="296"/>
      <c r="R114" s="296"/>
      <c r="S114" s="296"/>
      <c r="T114" s="296"/>
      <c r="U114" s="296"/>
      <c r="V114" s="296"/>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7" customWidth="1"/>
    <col min="2" max="2" width="8.28515625" style="257" customWidth="1"/>
    <col min="3" max="3" width="7.85546875" style="257" customWidth="1"/>
    <col min="4" max="4" width="8.28515625" style="257" customWidth="1"/>
    <col min="5" max="5" width="44.7109375" style="257" customWidth="1"/>
    <col min="6" max="6" width="15.140625" style="307" customWidth="1"/>
    <col min="7" max="8" width="5.85546875" style="258" customWidth="1"/>
    <col min="9" max="9" width="4.85546875" style="257" customWidth="1"/>
    <col min="10" max="10" width="13.28515625" style="257" customWidth="1"/>
    <col min="11" max="11" width="12.85546875" style="257" customWidth="1"/>
    <col min="12" max="15" width="13.42578125" style="257" customWidth="1"/>
    <col min="16" max="16" width="13.5703125" style="257" customWidth="1"/>
    <col min="17" max="17" width="13.28515625" style="257" customWidth="1"/>
    <col min="18" max="18" width="13.5703125" style="257" customWidth="1"/>
    <col min="19" max="19" width="11.42578125" style="257" customWidth="1"/>
    <col min="20" max="20" width="13.7109375" style="257" customWidth="1"/>
    <col min="21" max="21" width="4.42578125" style="257" customWidth="1"/>
    <col min="22" max="22" width="14.140625" style="257" customWidth="1"/>
    <col min="23" max="23" width="13.85546875" style="257" customWidth="1"/>
    <col min="24" max="24" width="5.42578125" style="257" customWidth="1"/>
    <col min="25" max="25" width="6.140625" style="257" customWidth="1"/>
    <col min="26" max="26" width="9.5703125" style="257" customWidth="1"/>
    <col min="27" max="27" width="9.7109375" style="257" customWidth="1"/>
    <col min="28" max="28" width="13" style="257" customWidth="1"/>
    <col min="29" max="29" width="12.85546875" style="257" customWidth="1"/>
    <col min="30" max="30" width="4.5703125" style="257" customWidth="1"/>
    <col min="31" max="31" width="13.85546875" style="257" customWidth="1"/>
    <col min="32" max="32" width="4.5703125" style="257" customWidth="1"/>
    <col min="33" max="33" width="13.85546875" style="257" customWidth="1"/>
    <col min="34" max="34" width="4.7109375" style="257" customWidth="1"/>
    <col min="35" max="35" width="12.5703125" style="257" customWidth="1"/>
    <col min="36" max="36" width="11.7109375" style="257" customWidth="1"/>
    <col min="37" max="37" width="5.28515625" style="257" customWidth="1"/>
    <col min="38" max="38" width="11.140625" style="257" customWidth="1"/>
    <col min="39" max="39" width="10.28515625" style="257" customWidth="1"/>
    <col min="40" max="40" width="9.5703125" style="257" customWidth="1"/>
    <col min="41" max="41" width="9.140625" style="257" customWidth="1"/>
    <col min="42" max="42" width="12.7109375" style="257" customWidth="1"/>
    <col min="43" max="43" width="12.5703125" style="257" customWidth="1"/>
    <col min="44" max="44" width="15.140625" style="257" customWidth="1"/>
    <col min="45" max="45" width="15.5703125" style="257" customWidth="1"/>
    <col min="46" max="47" width="10.85546875" style="257" customWidth="1"/>
    <col min="48" max="48" width="7" style="257" customWidth="1"/>
    <col min="49" max="49" width="7.7109375" style="257" customWidth="1"/>
    <col min="50" max="50" width="7.140625" style="257" customWidth="1"/>
    <col min="51" max="51" width="6.7109375" style="257" customWidth="1"/>
    <col min="52" max="52" width="14.7109375" style="257" customWidth="1"/>
    <col min="53" max="53" width="15.140625" style="257" customWidth="1"/>
    <col min="54" max="16384" width="9.140625" style="257"/>
  </cols>
  <sheetData>
    <row r="1" spans="1:105" ht="12.75" customHeight="1">
      <c r="A1" s="253"/>
      <c r="B1" s="254" t="s">
        <v>121</v>
      </c>
      <c r="C1" s="255"/>
      <c r="D1" s="255"/>
      <c r="E1" s="256"/>
      <c r="I1" s="255"/>
      <c r="K1" s="1260" t="s">
        <v>191</v>
      </c>
      <c r="L1" s="1260"/>
      <c r="M1" s="1260"/>
      <c r="N1" s="1260"/>
      <c r="O1" s="1260"/>
      <c r="P1" s="1260"/>
      <c r="Q1" s="1260"/>
      <c r="R1" s="256"/>
      <c r="T1" s="255"/>
      <c r="U1" s="255"/>
      <c r="V1" s="255"/>
      <c r="W1" s="255"/>
      <c r="X1" s="255"/>
      <c r="Y1" s="255"/>
      <c r="Z1" s="255"/>
      <c r="AA1" s="255"/>
      <c r="AB1" s="255"/>
      <c r="AC1" s="255"/>
      <c r="AD1" s="255"/>
      <c r="AE1" s="255"/>
      <c r="AF1" s="431"/>
      <c r="AG1" s="431"/>
      <c r="AH1" s="255"/>
      <c r="AI1" s="255"/>
      <c r="AJ1" s="255"/>
      <c r="AK1" s="255"/>
      <c r="AL1" s="255"/>
      <c r="AM1" s="255"/>
      <c r="AN1" s="255"/>
      <c r="AO1" s="255"/>
      <c r="AP1" s="256"/>
      <c r="AQ1" s="256"/>
      <c r="AR1" s="255"/>
      <c r="AS1" s="255"/>
      <c r="AT1" s="255"/>
      <c r="AU1" s="255"/>
      <c r="AV1" s="255"/>
      <c r="AW1" s="255"/>
      <c r="AX1" s="255"/>
      <c r="AY1" s="255"/>
      <c r="AZ1" s="255"/>
      <c r="BA1" s="255"/>
    </row>
    <row r="2" spans="1:105" ht="12.75" customHeight="1">
      <c r="A2" s="253"/>
      <c r="B2" s="254" t="s">
        <v>180</v>
      </c>
      <c r="C2" s="255"/>
      <c r="D2" s="255"/>
      <c r="E2" s="255"/>
      <c r="I2" s="259"/>
      <c r="K2" s="1261" t="s">
        <v>144</v>
      </c>
      <c r="L2" s="1261"/>
      <c r="M2" s="1261"/>
      <c r="N2" s="1261"/>
      <c r="O2" s="1261"/>
      <c r="P2" s="1261"/>
      <c r="Q2" s="1261"/>
      <c r="R2" s="260"/>
      <c r="T2" s="259"/>
      <c r="U2" s="259"/>
      <c r="V2" s="259"/>
      <c r="W2" s="259"/>
      <c r="X2" s="259"/>
      <c r="Y2" s="259"/>
      <c r="Z2" s="259"/>
      <c r="AA2" s="259"/>
      <c r="AB2" s="259"/>
      <c r="AC2" s="259"/>
      <c r="AD2" s="259"/>
      <c r="AE2" s="259"/>
      <c r="AF2" s="432"/>
      <c r="AG2" s="432"/>
      <c r="AH2" s="259"/>
      <c r="AI2" s="259"/>
      <c r="AJ2" s="259"/>
      <c r="AK2" s="259"/>
      <c r="AL2" s="259"/>
      <c r="AM2" s="259"/>
      <c r="AN2" s="259"/>
      <c r="AO2" s="259"/>
      <c r="AP2" s="260"/>
      <c r="AQ2" s="260"/>
      <c r="AR2" s="259"/>
      <c r="AS2" s="259"/>
      <c r="AT2" s="259"/>
      <c r="AU2" s="259"/>
      <c r="AV2" s="259"/>
      <c r="AW2" s="259"/>
      <c r="AX2" s="259"/>
      <c r="AY2" s="259"/>
      <c r="AZ2" s="259"/>
      <c r="BA2" s="259"/>
    </row>
    <row r="3" spans="1:105" ht="10.5" customHeight="1">
      <c r="A3" s="255"/>
      <c r="B3" s="255"/>
      <c r="C3" s="255"/>
      <c r="D3" s="255"/>
      <c r="E3" s="255"/>
      <c r="F3" s="308"/>
      <c r="G3" s="261"/>
      <c r="H3" s="261"/>
      <c r="I3" s="259"/>
      <c r="K3" s="1261"/>
      <c r="L3" s="1261"/>
      <c r="M3" s="1261"/>
      <c r="N3" s="1261"/>
      <c r="O3" s="1261"/>
      <c r="P3" s="1261"/>
      <c r="Q3" s="1261"/>
      <c r="R3" s="260"/>
      <c r="T3" s="259"/>
      <c r="U3" s="259"/>
      <c r="V3" s="259"/>
      <c r="W3" s="259"/>
      <c r="X3" s="259"/>
      <c r="Y3" s="259"/>
      <c r="Z3" s="259"/>
      <c r="AA3" s="259"/>
      <c r="AB3" s="259"/>
      <c r="AC3" s="259"/>
      <c r="AD3" s="259"/>
      <c r="AE3" s="259"/>
      <c r="AF3" s="432"/>
      <c r="AG3" s="432"/>
      <c r="AH3" s="259"/>
      <c r="AI3" s="259"/>
      <c r="AJ3" s="259"/>
      <c r="AK3" s="259"/>
      <c r="AL3" s="259"/>
      <c r="AM3" s="259"/>
      <c r="AN3" s="259"/>
      <c r="AO3" s="259"/>
      <c r="AP3" s="260"/>
      <c r="AQ3" s="260"/>
      <c r="AR3" s="259"/>
      <c r="AS3" s="259"/>
      <c r="AT3" s="259"/>
      <c r="AU3" s="259"/>
      <c r="AV3" s="259"/>
      <c r="AW3" s="259"/>
      <c r="AX3" s="259"/>
      <c r="AY3" s="259"/>
      <c r="AZ3" s="259"/>
      <c r="BA3" s="259"/>
    </row>
    <row r="4" spans="1:105" ht="19.5" customHeight="1">
      <c r="B4" s="1262" t="s">
        <v>112</v>
      </c>
      <c r="C4" s="1262"/>
      <c r="D4" s="1262"/>
      <c r="E4" s="1262"/>
      <c r="F4" s="1262"/>
      <c r="G4" s="1262"/>
      <c r="H4" s="1262"/>
      <c r="I4" s="1262"/>
      <c r="J4" s="1262"/>
      <c r="K4" s="1262"/>
      <c r="L4" s="1262"/>
      <c r="M4" s="1262"/>
      <c r="N4" s="1262"/>
      <c r="O4" s="1262"/>
      <c r="P4" s="1262"/>
      <c r="Q4" s="1262"/>
      <c r="R4" s="1262"/>
      <c r="S4" s="262"/>
      <c r="T4" s="264"/>
      <c r="U4" s="264"/>
      <c r="V4" s="264"/>
      <c r="W4" s="264"/>
      <c r="X4" s="264"/>
      <c r="Y4" s="264"/>
      <c r="Z4" s="264"/>
      <c r="AA4" s="264"/>
      <c r="AB4" s="264"/>
      <c r="AC4" s="264"/>
      <c r="AD4" s="264"/>
      <c r="AE4" s="264"/>
      <c r="AF4" s="264"/>
      <c r="AG4" s="264"/>
      <c r="AH4" s="264"/>
      <c r="AI4" s="264"/>
      <c r="AJ4" s="264"/>
      <c r="AK4" s="264"/>
      <c r="AL4" s="264"/>
      <c r="AM4" s="264"/>
      <c r="AN4" s="264"/>
      <c r="AO4" s="264"/>
      <c r="AP4" s="309"/>
      <c r="AQ4" s="309"/>
      <c r="AR4" s="264"/>
      <c r="AS4" s="264"/>
      <c r="AT4" s="264"/>
      <c r="AU4" s="264"/>
      <c r="AV4" s="264"/>
      <c r="AW4" s="264"/>
      <c r="AX4" s="264"/>
      <c r="AY4" s="264"/>
      <c r="AZ4" s="264"/>
      <c r="BA4" s="264"/>
    </row>
    <row r="5" spans="1:105" ht="15">
      <c r="B5" s="1263" t="s">
        <v>222</v>
      </c>
      <c r="C5" s="1263"/>
      <c r="D5" s="1263"/>
      <c r="E5" s="1263"/>
      <c r="F5" s="1263"/>
      <c r="G5" s="1263"/>
      <c r="H5" s="1263"/>
      <c r="I5" s="1263"/>
      <c r="J5" s="1263"/>
      <c r="K5" s="1263"/>
      <c r="L5" s="1263"/>
      <c r="M5" s="1263"/>
      <c r="N5" s="1263"/>
      <c r="O5" s="1263"/>
      <c r="P5" s="1263"/>
      <c r="Q5" s="1263"/>
      <c r="R5" s="1263"/>
      <c r="S5" s="265"/>
      <c r="AP5" s="265"/>
      <c r="AQ5" s="265"/>
    </row>
    <row r="7" spans="1:105" ht="13.5" customHeight="1">
      <c r="A7" s="1264" t="s">
        <v>37</v>
      </c>
      <c r="B7" s="1259" t="s">
        <v>22</v>
      </c>
      <c r="C7" s="1266" t="s">
        <v>1</v>
      </c>
      <c r="D7" s="1267"/>
      <c r="E7" s="1259" t="s">
        <v>0</v>
      </c>
      <c r="F7" s="1259" t="s">
        <v>113</v>
      </c>
      <c r="G7" s="1268" t="s">
        <v>114</v>
      </c>
      <c r="H7" s="1268"/>
      <c r="I7" s="1269" t="s">
        <v>37</v>
      </c>
      <c r="J7" s="1259" t="s">
        <v>193</v>
      </c>
      <c r="K7" s="1259"/>
      <c r="L7" s="1259" t="s">
        <v>194</v>
      </c>
      <c r="M7" s="1259"/>
      <c r="N7" s="1259" t="s">
        <v>269</v>
      </c>
      <c r="O7" s="1259"/>
      <c r="P7" s="1259" t="s">
        <v>978</v>
      </c>
      <c r="Q7" s="1259"/>
      <c r="R7" s="1259" t="s">
        <v>195</v>
      </c>
      <c r="S7" s="1259"/>
      <c r="T7" s="1259" t="s">
        <v>196</v>
      </c>
      <c r="U7" s="1259"/>
      <c r="V7" s="1259" t="s">
        <v>979</v>
      </c>
      <c r="W7" s="1259"/>
      <c r="X7" s="1259" t="s">
        <v>980</v>
      </c>
      <c r="Y7" s="1259"/>
      <c r="Z7" s="1259" t="s">
        <v>981</v>
      </c>
      <c r="AA7" s="1259"/>
      <c r="AB7" s="1259" t="s">
        <v>982</v>
      </c>
      <c r="AC7" s="1259"/>
      <c r="AD7" s="1259" t="s">
        <v>983</v>
      </c>
      <c r="AE7" s="1259"/>
      <c r="AF7" s="1259" t="s">
        <v>984</v>
      </c>
      <c r="AG7" s="1259"/>
      <c r="AH7" s="1259" t="s">
        <v>985</v>
      </c>
      <c r="AI7" s="1259"/>
      <c r="AJ7" s="1259" t="s">
        <v>986</v>
      </c>
      <c r="AK7" s="1259"/>
      <c r="AL7" s="1259" t="s">
        <v>987</v>
      </c>
      <c r="AM7" s="1259"/>
      <c r="AN7" s="1259" t="s">
        <v>988</v>
      </c>
      <c r="AO7" s="1259"/>
      <c r="AP7" s="1259" t="s">
        <v>989</v>
      </c>
      <c r="AQ7" s="1259"/>
      <c r="AR7" s="1259" t="s">
        <v>990</v>
      </c>
      <c r="AS7" s="1259"/>
      <c r="AT7" s="1259" t="s">
        <v>197</v>
      </c>
      <c r="AU7" s="1259"/>
      <c r="AV7" s="1259" t="s">
        <v>198</v>
      </c>
      <c r="AW7" s="1259"/>
      <c r="AX7" s="1259" t="s">
        <v>991</v>
      </c>
      <c r="AY7" s="1259"/>
      <c r="AZ7" s="1259" t="s">
        <v>992</v>
      </c>
      <c r="BA7" s="1259"/>
      <c r="BB7" s="1259" t="s">
        <v>993</v>
      </c>
      <c r="BC7" s="1259"/>
      <c r="BD7" s="1259" t="s">
        <v>199</v>
      </c>
      <c r="BE7" s="1259"/>
      <c r="BF7" s="1259" t="s">
        <v>994</v>
      </c>
      <c r="BG7" s="1259"/>
      <c r="BH7" s="1259" t="s">
        <v>200</v>
      </c>
      <c r="BI7" s="1259"/>
      <c r="BJ7" s="1259" t="s">
        <v>995</v>
      </c>
      <c r="BK7" s="1259"/>
      <c r="BL7" s="1259" t="s">
        <v>996</v>
      </c>
      <c r="BM7" s="1259"/>
      <c r="BN7" s="1259" t="s">
        <v>997</v>
      </c>
      <c r="BO7" s="1259"/>
      <c r="BP7" s="1259" t="s">
        <v>998</v>
      </c>
      <c r="BQ7" s="1259"/>
      <c r="BR7" s="1259" t="s">
        <v>201</v>
      </c>
      <c r="BS7" s="1259"/>
      <c r="BT7" s="1259" t="s">
        <v>202</v>
      </c>
      <c r="BU7" s="1259"/>
      <c r="BV7" s="1259" t="s">
        <v>264</v>
      </c>
      <c r="BW7" s="1259"/>
      <c r="BX7" s="1259" t="s">
        <v>203</v>
      </c>
      <c r="BY7" s="1259"/>
      <c r="BZ7" s="1259" t="s">
        <v>204</v>
      </c>
      <c r="CA7" s="1259"/>
      <c r="CB7" s="1259" t="s">
        <v>205</v>
      </c>
      <c r="CC7" s="1259"/>
      <c r="CD7" s="1259" t="s">
        <v>999</v>
      </c>
      <c r="CE7" s="1259"/>
      <c r="CF7" s="1259" t="s">
        <v>1000</v>
      </c>
      <c r="CG7" s="1259"/>
      <c r="CH7" s="1259" t="s">
        <v>206</v>
      </c>
      <c r="CI7" s="1259"/>
      <c r="CJ7" s="1259" t="s">
        <v>1001</v>
      </c>
      <c r="CK7" s="1259"/>
      <c r="CL7" s="1259" t="s">
        <v>1002</v>
      </c>
      <c r="CM7" s="1259"/>
      <c r="CN7" s="1259" t="s">
        <v>207</v>
      </c>
      <c r="CO7" s="1259"/>
      <c r="CP7" s="1259" t="s">
        <v>1003</v>
      </c>
      <c r="CQ7" s="1259"/>
      <c r="CR7" s="1259" t="s">
        <v>208</v>
      </c>
      <c r="CS7" s="1259"/>
      <c r="CT7" s="1259" t="s">
        <v>209</v>
      </c>
      <c r="CU7" s="1259"/>
      <c r="CV7" s="1259" t="s">
        <v>210</v>
      </c>
      <c r="CW7" s="1259"/>
      <c r="CX7" s="1259" t="s">
        <v>211</v>
      </c>
      <c r="CY7" s="1259"/>
      <c r="CZ7" s="1259" t="s">
        <v>212</v>
      </c>
      <c r="DA7" s="1259"/>
    </row>
    <row r="8" spans="1:105" ht="22.5" customHeight="1">
      <c r="A8" s="1265"/>
      <c r="B8" s="1259"/>
      <c r="C8" s="1004" t="s">
        <v>17</v>
      </c>
      <c r="D8" s="1003" t="s">
        <v>34</v>
      </c>
      <c r="E8" s="1259"/>
      <c r="F8" s="1259"/>
      <c r="G8" s="1005" t="s">
        <v>24</v>
      </c>
      <c r="H8" s="1005" t="s">
        <v>25</v>
      </c>
      <c r="I8" s="1269"/>
      <c r="J8" s="1003" t="s">
        <v>24</v>
      </c>
      <c r="K8" s="1003" t="s">
        <v>25</v>
      </c>
      <c r="L8" s="1003" t="s">
        <v>24</v>
      </c>
      <c r="M8" s="1003" t="s">
        <v>25</v>
      </c>
      <c r="N8" s="1003" t="s">
        <v>24</v>
      </c>
      <c r="O8" s="1003" t="s">
        <v>25</v>
      </c>
      <c r="P8" s="1003" t="s">
        <v>24</v>
      </c>
      <c r="Q8" s="1003" t="s">
        <v>25</v>
      </c>
      <c r="R8" s="1003" t="s">
        <v>24</v>
      </c>
      <c r="S8" s="1003" t="s">
        <v>25</v>
      </c>
      <c r="T8" s="1003" t="s">
        <v>24</v>
      </c>
      <c r="U8" s="1003" t="s">
        <v>25</v>
      </c>
      <c r="V8" s="1003" t="s">
        <v>24</v>
      </c>
      <c r="W8" s="1003" t="s">
        <v>25</v>
      </c>
      <c r="X8" s="1003" t="s">
        <v>24</v>
      </c>
      <c r="Y8" s="1003" t="s">
        <v>25</v>
      </c>
      <c r="Z8" s="1003" t="s">
        <v>24</v>
      </c>
      <c r="AA8" s="1003" t="s">
        <v>25</v>
      </c>
      <c r="AB8" s="1003" t="s">
        <v>24</v>
      </c>
      <c r="AC8" s="1003" t="s">
        <v>25</v>
      </c>
      <c r="AD8" s="1003" t="s">
        <v>24</v>
      </c>
      <c r="AE8" s="1003" t="s">
        <v>25</v>
      </c>
      <c r="AF8" s="1003" t="s">
        <v>24</v>
      </c>
      <c r="AG8" s="1003" t="s">
        <v>25</v>
      </c>
      <c r="AH8" s="1003" t="s">
        <v>24</v>
      </c>
      <c r="AI8" s="1003" t="s">
        <v>25</v>
      </c>
      <c r="AJ8" s="1003" t="s">
        <v>24</v>
      </c>
      <c r="AK8" s="1003" t="s">
        <v>25</v>
      </c>
      <c r="AL8" s="1003" t="s">
        <v>24</v>
      </c>
      <c r="AM8" s="1003" t="s">
        <v>25</v>
      </c>
      <c r="AN8" s="1003" t="s">
        <v>24</v>
      </c>
      <c r="AO8" s="1003" t="s">
        <v>25</v>
      </c>
      <c r="AP8" s="1003" t="s">
        <v>24</v>
      </c>
      <c r="AQ8" s="1003" t="s">
        <v>25</v>
      </c>
      <c r="AR8" s="1003" t="s">
        <v>24</v>
      </c>
      <c r="AS8" s="1003" t="s">
        <v>25</v>
      </c>
      <c r="AT8" s="1003" t="s">
        <v>24</v>
      </c>
      <c r="AU8" s="1003" t="s">
        <v>25</v>
      </c>
      <c r="AV8" s="1003" t="s">
        <v>24</v>
      </c>
      <c r="AW8" s="1003" t="s">
        <v>25</v>
      </c>
      <c r="AX8" s="1003" t="s">
        <v>24</v>
      </c>
      <c r="AY8" s="1003" t="s">
        <v>25</v>
      </c>
      <c r="AZ8" s="1003" t="s">
        <v>24</v>
      </c>
      <c r="BA8" s="1003" t="s">
        <v>25</v>
      </c>
      <c r="BB8" s="1003" t="s">
        <v>24</v>
      </c>
      <c r="BC8" s="1003" t="s">
        <v>25</v>
      </c>
      <c r="BD8" s="1003" t="s">
        <v>24</v>
      </c>
      <c r="BE8" s="1003" t="s">
        <v>25</v>
      </c>
      <c r="BF8" s="1003" t="s">
        <v>24</v>
      </c>
      <c r="BG8" s="1003" t="s">
        <v>25</v>
      </c>
      <c r="BH8" s="1003" t="s">
        <v>24</v>
      </c>
      <c r="BI8" s="1003" t="s">
        <v>25</v>
      </c>
      <c r="BJ8" s="1003" t="s">
        <v>24</v>
      </c>
      <c r="BK8" s="1003" t="s">
        <v>25</v>
      </c>
      <c r="BL8" s="1003" t="s">
        <v>24</v>
      </c>
      <c r="BM8" s="1003" t="s">
        <v>25</v>
      </c>
      <c r="BN8" s="1003" t="s">
        <v>24</v>
      </c>
      <c r="BO8" s="1003" t="s">
        <v>25</v>
      </c>
      <c r="BP8" s="1003" t="s">
        <v>24</v>
      </c>
      <c r="BQ8" s="1003" t="s">
        <v>25</v>
      </c>
      <c r="BR8" s="1003" t="s">
        <v>24</v>
      </c>
      <c r="BS8" s="1003" t="s">
        <v>25</v>
      </c>
      <c r="BT8" s="1003" t="s">
        <v>24</v>
      </c>
      <c r="BU8" s="1003" t="s">
        <v>25</v>
      </c>
      <c r="BV8" s="1003" t="s">
        <v>24</v>
      </c>
      <c r="BW8" s="1003" t="s">
        <v>25</v>
      </c>
      <c r="BX8" s="1003" t="s">
        <v>24</v>
      </c>
      <c r="BY8" s="1003" t="s">
        <v>25</v>
      </c>
      <c r="BZ8" s="1003" t="s">
        <v>24</v>
      </c>
      <c r="CA8" s="1003" t="s">
        <v>25</v>
      </c>
      <c r="CB8" s="1003" t="s">
        <v>24</v>
      </c>
      <c r="CC8" s="1003" t="s">
        <v>25</v>
      </c>
      <c r="CD8" s="1003" t="s">
        <v>24</v>
      </c>
      <c r="CE8" s="1003" t="s">
        <v>25</v>
      </c>
      <c r="CF8" s="1003" t="s">
        <v>24</v>
      </c>
      <c r="CG8" s="1003" t="s">
        <v>25</v>
      </c>
      <c r="CH8" s="1003" t="s">
        <v>24</v>
      </c>
      <c r="CI8" s="1003" t="s">
        <v>25</v>
      </c>
      <c r="CJ8" s="1003" t="s">
        <v>24</v>
      </c>
      <c r="CK8" s="1003" t="s">
        <v>25</v>
      </c>
      <c r="CL8" s="1003" t="s">
        <v>24</v>
      </c>
      <c r="CM8" s="1003" t="s">
        <v>25</v>
      </c>
      <c r="CN8" s="1003" t="s">
        <v>24</v>
      </c>
      <c r="CO8" s="1003" t="s">
        <v>25</v>
      </c>
      <c r="CP8" s="1003" t="s">
        <v>24</v>
      </c>
      <c r="CQ8" s="1003" t="s">
        <v>25</v>
      </c>
      <c r="CR8" s="1003" t="s">
        <v>24</v>
      </c>
      <c r="CS8" s="1003" t="s">
        <v>25</v>
      </c>
      <c r="CT8" s="1003" t="s">
        <v>24</v>
      </c>
      <c r="CU8" s="1003" t="s">
        <v>25</v>
      </c>
      <c r="CV8" s="1003" t="s">
        <v>24</v>
      </c>
      <c r="CW8" s="1003" t="s">
        <v>25</v>
      </c>
      <c r="CX8" s="1003" t="s">
        <v>24</v>
      </c>
      <c r="CY8" s="1003" t="s">
        <v>25</v>
      </c>
      <c r="CZ8" s="1003" t="s">
        <v>24</v>
      </c>
      <c r="DA8" s="1003" t="s">
        <v>25</v>
      </c>
    </row>
    <row r="9" spans="1:105" s="268" customFormat="1" ht="8.25" customHeight="1">
      <c r="A9" s="267">
        <v>1</v>
      </c>
      <c r="B9" s="267">
        <v>2</v>
      </c>
      <c r="C9" s="267">
        <v>3</v>
      </c>
      <c r="D9" s="267">
        <v>4</v>
      </c>
      <c r="E9" s="267">
        <v>5</v>
      </c>
      <c r="F9" s="267">
        <v>6</v>
      </c>
      <c r="G9" s="267">
        <v>7</v>
      </c>
      <c r="H9" s="267">
        <v>8</v>
      </c>
      <c r="I9" s="267">
        <v>9</v>
      </c>
      <c r="J9" s="267">
        <v>10</v>
      </c>
      <c r="K9" s="267">
        <v>11</v>
      </c>
      <c r="L9" s="267">
        <v>12</v>
      </c>
      <c r="M9" s="267">
        <v>13</v>
      </c>
      <c r="N9" s="267">
        <v>14</v>
      </c>
      <c r="O9" s="267">
        <v>15</v>
      </c>
      <c r="P9" s="267">
        <v>16</v>
      </c>
      <c r="Q9" s="267">
        <v>17</v>
      </c>
      <c r="R9" s="267">
        <v>18</v>
      </c>
      <c r="S9" s="267">
        <v>19</v>
      </c>
      <c r="T9" s="267">
        <v>20</v>
      </c>
      <c r="U9" s="267">
        <v>21</v>
      </c>
      <c r="V9" s="267">
        <v>22</v>
      </c>
      <c r="W9" s="267">
        <v>23</v>
      </c>
      <c r="X9" s="267">
        <v>24</v>
      </c>
      <c r="Y9" s="267">
        <v>25</v>
      </c>
      <c r="Z9" s="267">
        <v>26</v>
      </c>
      <c r="AA9" s="267">
        <v>27</v>
      </c>
      <c r="AB9" s="267">
        <v>28</v>
      </c>
      <c r="AC9" s="267">
        <v>29</v>
      </c>
      <c r="AD9" s="267">
        <v>30</v>
      </c>
      <c r="AE9" s="267">
        <v>31</v>
      </c>
      <c r="AF9" s="267">
        <v>32</v>
      </c>
      <c r="AG9" s="267">
        <v>33</v>
      </c>
      <c r="AH9" s="267">
        <v>34</v>
      </c>
      <c r="AI9" s="267">
        <v>35</v>
      </c>
      <c r="AJ9" s="267">
        <v>36</v>
      </c>
      <c r="AK9" s="267">
        <v>37</v>
      </c>
      <c r="AL9" s="267">
        <v>38</v>
      </c>
      <c r="AM9" s="267">
        <v>39</v>
      </c>
      <c r="AN9" s="267">
        <v>40</v>
      </c>
      <c r="AO9" s="267">
        <v>41</v>
      </c>
      <c r="AP9" s="267">
        <v>42</v>
      </c>
      <c r="AQ9" s="267">
        <v>43</v>
      </c>
      <c r="AR9" s="267">
        <v>44</v>
      </c>
      <c r="AS9" s="267">
        <v>45</v>
      </c>
      <c r="AT9" s="267">
        <v>46</v>
      </c>
      <c r="AU9" s="267">
        <v>47</v>
      </c>
      <c r="AV9" s="267">
        <v>48</v>
      </c>
      <c r="AW9" s="267">
        <v>49</v>
      </c>
      <c r="AX9" s="267">
        <v>50</v>
      </c>
      <c r="AY9" s="267">
        <v>51</v>
      </c>
      <c r="AZ9" s="267">
        <v>52</v>
      </c>
      <c r="BA9" s="267">
        <v>53</v>
      </c>
      <c r="BB9" s="267">
        <v>54</v>
      </c>
      <c r="BC9" s="267">
        <v>55</v>
      </c>
      <c r="BD9" s="267">
        <v>56</v>
      </c>
      <c r="BE9" s="267">
        <v>57</v>
      </c>
      <c r="BF9" s="267">
        <v>58</v>
      </c>
      <c r="BG9" s="267">
        <v>59</v>
      </c>
      <c r="BH9" s="267">
        <v>60</v>
      </c>
      <c r="BI9" s="267">
        <v>61</v>
      </c>
      <c r="BJ9" s="267">
        <v>62</v>
      </c>
      <c r="BK9" s="267">
        <v>63</v>
      </c>
      <c r="BL9" s="267">
        <v>64</v>
      </c>
      <c r="BM9" s="267">
        <v>65</v>
      </c>
      <c r="BN9" s="267">
        <v>66</v>
      </c>
      <c r="BO9" s="267">
        <v>67</v>
      </c>
      <c r="BP9" s="267">
        <v>68</v>
      </c>
      <c r="BQ9" s="267">
        <v>69</v>
      </c>
      <c r="BR9" s="267">
        <v>70</v>
      </c>
      <c r="BS9" s="267">
        <v>71</v>
      </c>
      <c r="BT9" s="267">
        <v>72</v>
      </c>
      <c r="BU9" s="267">
        <v>73</v>
      </c>
      <c r="BV9" s="267">
        <v>72</v>
      </c>
      <c r="BW9" s="267">
        <v>73</v>
      </c>
      <c r="BX9" s="267">
        <v>74</v>
      </c>
      <c r="BY9" s="267">
        <v>75</v>
      </c>
      <c r="BZ9" s="267">
        <v>76</v>
      </c>
      <c r="CA9" s="267">
        <v>77</v>
      </c>
      <c r="CB9" s="267">
        <v>78</v>
      </c>
      <c r="CC9" s="267">
        <v>79</v>
      </c>
      <c r="CD9" s="267">
        <v>80</v>
      </c>
      <c r="CE9" s="267">
        <v>81</v>
      </c>
      <c r="CF9" s="267">
        <v>82</v>
      </c>
      <c r="CG9" s="267">
        <v>83</v>
      </c>
      <c r="CH9" s="267">
        <v>84</v>
      </c>
      <c r="CI9" s="267">
        <v>85</v>
      </c>
      <c r="CJ9" s="267">
        <v>86</v>
      </c>
      <c r="CK9" s="267">
        <v>87</v>
      </c>
      <c r="CL9" s="267">
        <v>88</v>
      </c>
      <c r="CM9" s="267">
        <v>89</v>
      </c>
      <c r="CN9" s="267">
        <v>90</v>
      </c>
      <c r="CO9" s="267">
        <v>91</v>
      </c>
      <c r="CP9" s="267">
        <v>92</v>
      </c>
      <c r="CQ9" s="267">
        <v>93</v>
      </c>
      <c r="CR9" s="267">
        <v>94</v>
      </c>
      <c r="CS9" s="267">
        <v>95</v>
      </c>
      <c r="CT9" s="267">
        <v>96</v>
      </c>
      <c r="CU9" s="267">
        <v>97</v>
      </c>
      <c r="CV9" s="267">
        <v>98</v>
      </c>
      <c r="CW9" s="267">
        <v>99</v>
      </c>
      <c r="CX9" s="267">
        <v>100</v>
      </c>
      <c r="CY9" s="267">
        <v>101</v>
      </c>
      <c r="CZ9" s="267">
        <v>102</v>
      </c>
      <c r="DA9" s="267">
        <v>103</v>
      </c>
    </row>
    <row r="10" spans="1:105" s="276" customFormat="1" ht="12.75" customHeight="1">
      <c r="A10" s="63" t="str">
        <f t="array" ref="A10">IF(C10&lt;&gt;0,SUM(($C10:C$16&lt;&gt;0)*1),"")</f>
        <v/>
      </c>
      <c r="B10" s="269"/>
      <c r="C10" s="270"/>
      <c r="D10" s="269"/>
      <c r="E10" s="271" t="s">
        <v>213</v>
      </c>
      <c r="F10" s="272"/>
      <c r="G10" s="273"/>
      <c r="H10" s="273"/>
      <c r="I10" s="274"/>
      <c r="J10" s="275">
        <f ca="1">'SC-II'!J53</f>
        <v>3705039095</v>
      </c>
      <c r="K10" s="275">
        <f ca="1">'SC-II'!K53</f>
        <v>0</v>
      </c>
      <c r="L10" s="275">
        <f ca="1">'SC-II'!L53</f>
        <v>19829295</v>
      </c>
      <c r="M10" s="275">
        <f ca="1">'SC-II'!M53</f>
        <v>0</v>
      </c>
      <c r="N10" s="275">
        <f ca="1">'SC-II'!N53</f>
        <v>2236796790</v>
      </c>
      <c r="O10" s="275">
        <f ca="1">'SC-II'!O53</f>
        <v>0</v>
      </c>
      <c r="P10" s="275">
        <f ca="1">'SC-II'!P53</f>
        <v>3343381600</v>
      </c>
      <c r="Q10" s="275">
        <f ca="1">'SC-II'!Q53</f>
        <v>0</v>
      </c>
      <c r="R10" s="275">
        <f ca="1">'SC-II'!R53</f>
        <v>162420936</v>
      </c>
      <c r="S10" s="275">
        <f ca="1">'SC-II'!S53</f>
        <v>0</v>
      </c>
      <c r="T10" s="275">
        <f ca="1">'SC-II'!T53</f>
        <v>1500000000</v>
      </c>
      <c r="U10" s="275">
        <f ca="1">'SC-II'!U53</f>
        <v>0</v>
      </c>
      <c r="V10" s="275">
        <f ca="1">'SC-II'!V53</f>
        <v>0</v>
      </c>
      <c r="W10" s="275">
        <f ca="1">'SC-II'!W53</f>
        <v>0</v>
      </c>
      <c r="X10" s="275">
        <f ca="1">'SC-II'!X53</f>
        <v>2772400000</v>
      </c>
      <c r="Y10" s="275">
        <f ca="1">'SC-II'!Y53</f>
        <v>0</v>
      </c>
      <c r="Z10" s="275">
        <f ca="1">'SC-II'!Z53</f>
        <v>526519887</v>
      </c>
      <c r="AA10" s="275">
        <f ca="1">'SC-II'!AA53</f>
        <v>0</v>
      </c>
      <c r="AB10" s="275">
        <f ca="1">'SC-II'!AB53</f>
        <v>0</v>
      </c>
      <c r="AC10" s="275">
        <f ca="1">'SC-II'!AC53</f>
        <v>0</v>
      </c>
      <c r="AD10" s="275">
        <f ca="1">'SC-II'!AD53</f>
        <v>0</v>
      </c>
      <c r="AE10" s="275">
        <f ca="1">'SC-II'!AE53</f>
        <v>0</v>
      </c>
      <c r="AF10" s="275">
        <f ca="1">'SC-II'!AF53</f>
        <v>9386323824</v>
      </c>
      <c r="AG10" s="275">
        <f ca="1">'SC-II'!AG53</f>
        <v>0</v>
      </c>
      <c r="AH10" s="275">
        <f ca="1">'SC-II'!AH53</f>
        <v>7490743648</v>
      </c>
      <c r="AI10" s="275">
        <f ca="1">'SC-II'!AI53</f>
        <v>0</v>
      </c>
      <c r="AJ10" s="275">
        <f ca="1">'SC-II'!AJ53</f>
        <v>3807898863</v>
      </c>
      <c r="AK10" s="275">
        <f ca="1">'SC-II'!AK53</f>
        <v>0</v>
      </c>
      <c r="AL10" s="275">
        <f ca="1">'SC-II'!AL53</f>
        <v>3790918485</v>
      </c>
      <c r="AM10" s="275">
        <f ca="1">'SC-II'!AM53</f>
        <v>0</v>
      </c>
      <c r="AN10" s="275">
        <f ca="1">'SC-II'!AN53</f>
        <v>5405781300</v>
      </c>
      <c r="AO10" s="275">
        <f ca="1">'SC-II'!AO53</f>
        <v>0</v>
      </c>
      <c r="AP10" s="275">
        <f ca="1">'SC-II'!AP53</f>
        <v>0</v>
      </c>
      <c r="AQ10" s="275">
        <f ca="1">'SC-II'!AQ53</f>
        <v>9132359256</v>
      </c>
      <c r="AR10" s="275">
        <f ca="1">'SC-II'!AR53</f>
        <v>0</v>
      </c>
      <c r="AS10" s="275">
        <f ca="1">'SC-II'!AS53</f>
        <v>600642360</v>
      </c>
      <c r="AT10" s="275">
        <f ca="1">'SC-II'!AT53</f>
        <v>0</v>
      </c>
      <c r="AU10" s="275">
        <f ca="1">'SC-II'!AU53</f>
        <v>0</v>
      </c>
      <c r="AV10" s="275">
        <f ca="1">'SC-II'!AV53</f>
        <v>0</v>
      </c>
      <c r="AW10" s="275">
        <f ca="1">'SC-II'!AW53</f>
        <v>476953252</v>
      </c>
      <c r="AX10" s="275">
        <f ca="1">'SC-II'!AX53</f>
        <v>0</v>
      </c>
      <c r="AY10" s="275">
        <f ca="1">'SC-II'!AY53</f>
        <v>0</v>
      </c>
      <c r="AZ10" s="275">
        <f ca="1">'SC-II'!AZ53</f>
        <v>0</v>
      </c>
      <c r="BA10" s="275">
        <f ca="1">'SC-II'!BA53</f>
        <v>0</v>
      </c>
      <c r="BB10" s="275">
        <f ca="1">'SC-II'!BB53</f>
        <v>0</v>
      </c>
      <c r="BC10" s="275">
        <f ca="1">'SC-II'!BC53</f>
        <v>0</v>
      </c>
      <c r="BD10" s="275">
        <f ca="1">'SC-II'!BD53</f>
        <v>0</v>
      </c>
      <c r="BE10" s="275">
        <f ca="1">'SC-II'!BE53</f>
        <v>3313435</v>
      </c>
      <c r="BF10" s="275">
        <f ca="1">'SC-II'!BF53</f>
        <v>3389804</v>
      </c>
      <c r="BG10" s="275">
        <f ca="1">'SC-II'!BG53</f>
        <v>0</v>
      </c>
      <c r="BH10" s="275">
        <f ca="1">'SC-II'!BH53</f>
        <v>0</v>
      </c>
      <c r="BI10" s="275">
        <f ca="1">'SC-II'!BI53</f>
        <v>0</v>
      </c>
      <c r="BJ10" s="275">
        <f ca="1">'SC-II'!BJ53</f>
        <v>0</v>
      </c>
      <c r="BK10" s="275">
        <f ca="1">'SC-II'!BK53</f>
        <v>0</v>
      </c>
      <c r="BL10" s="275">
        <f ca="1">'SC-II'!BL53</f>
        <v>0</v>
      </c>
      <c r="BM10" s="275">
        <f ca="1">'SC-II'!BM53</f>
        <v>40272309</v>
      </c>
      <c r="BN10" s="275">
        <f ca="1">'SC-II'!BN53</f>
        <v>0</v>
      </c>
      <c r="BO10" s="275">
        <f ca="1">'SC-II'!BO53</f>
        <v>6403142</v>
      </c>
      <c r="BP10" s="275">
        <f ca="1">'SC-II'!BP53</f>
        <v>0</v>
      </c>
      <c r="BQ10" s="275">
        <f ca="1">'SC-II'!BQ53</f>
        <v>2761373</v>
      </c>
      <c r="BR10" s="275">
        <f ca="1">'SC-II'!BR53</f>
        <v>0</v>
      </c>
      <c r="BS10" s="275">
        <f ca="1">'SC-II'!BS53</f>
        <v>0</v>
      </c>
      <c r="BT10" s="275">
        <f ca="1">'SC-II'!BT53</f>
        <v>0</v>
      </c>
      <c r="BU10" s="275">
        <f ca="1">'SC-II'!BU53</f>
        <v>2169121879</v>
      </c>
      <c r="BV10" s="275">
        <f ca="1">'SC-II'!BV53</f>
        <v>0</v>
      </c>
      <c r="BW10" s="275">
        <f ca="1">'SC-II'!BW53</f>
        <v>21202920500</v>
      </c>
      <c r="BX10" s="275">
        <f ca="1">'SC-II'!BX53</f>
        <v>0</v>
      </c>
      <c r="BY10" s="275">
        <f ca="1">'SC-II'!BY53</f>
        <v>10000000000</v>
      </c>
      <c r="BZ10" s="275">
        <f ca="1">'SC-II'!BZ53</f>
        <v>0</v>
      </c>
      <c r="CA10" s="275">
        <f ca="1">'SC-II'!CA53</f>
        <v>594397022.00000048</v>
      </c>
      <c r="CB10" s="275">
        <f ca="1">'SC-II'!CB53</f>
        <v>77701001</v>
      </c>
      <c r="CC10" s="275">
        <f ca="1">'SC-II'!CC53</f>
        <v>0</v>
      </c>
      <c r="CD10" s="275">
        <f ca="1">'SC-II'!CD53</f>
        <v>0</v>
      </c>
      <c r="CE10" s="275">
        <f ca="1">'SC-II'!CE53</f>
        <v>0</v>
      </c>
      <c r="CF10" s="275">
        <f ca="1">'SC-II'!CF53</f>
        <v>0</v>
      </c>
      <c r="CG10" s="275">
        <f ca="1">'SC-II'!CG53</f>
        <v>0</v>
      </c>
      <c r="CH10" s="275">
        <f ca="1">'SC-II'!CH53</f>
        <v>0</v>
      </c>
      <c r="CI10" s="275">
        <f ca="1">'SC-II'!CI53</f>
        <v>0</v>
      </c>
      <c r="CJ10" s="275">
        <f ca="1">'SC-II'!CJ53</f>
        <v>0</v>
      </c>
      <c r="CK10" s="275">
        <f ca="1">'SC-II'!CK53</f>
        <v>0</v>
      </c>
      <c r="CL10" s="275">
        <f ca="1">'SC-II'!CL53</f>
        <v>0</v>
      </c>
      <c r="CM10" s="275">
        <f ca="1">'SC-II'!CM53</f>
        <v>0</v>
      </c>
      <c r="CN10" s="275">
        <f ca="1">'SC-II'!CN53</f>
        <v>0</v>
      </c>
      <c r="CO10" s="275">
        <f ca="1">'SC-II'!CO53</f>
        <v>0</v>
      </c>
      <c r="CP10" s="275">
        <f ca="1">'SC-II'!CP53</f>
        <v>0</v>
      </c>
      <c r="CQ10" s="275">
        <f ca="1">'SC-II'!CQ53</f>
        <v>0</v>
      </c>
      <c r="CR10" s="275">
        <f ca="1">'SC-II'!CR53</f>
        <v>0</v>
      </c>
      <c r="CS10" s="275">
        <f ca="1">'SC-II'!CS53</f>
        <v>0</v>
      </c>
      <c r="CT10" s="275">
        <f ca="1">'SC-II'!CT53</f>
        <v>0</v>
      </c>
      <c r="CU10" s="275">
        <f ca="1">'SC-II'!CU53</f>
        <v>0</v>
      </c>
      <c r="CV10" s="275">
        <f ca="1">'SC-II'!CV53</f>
        <v>0</v>
      </c>
      <c r="CW10" s="275">
        <f ca="1">'SC-II'!CW53</f>
        <v>0</v>
      </c>
      <c r="CX10" s="275">
        <f ca="1">'SC-II'!CX53</f>
        <v>0</v>
      </c>
      <c r="CY10" s="275">
        <f ca="1">'SC-II'!CY53</f>
        <v>0</v>
      </c>
      <c r="CZ10" s="275">
        <f ca="1">'SC-II'!CZ53</f>
        <v>0</v>
      </c>
      <c r="DA10" s="275">
        <f ca="1">'SC-II'!DA53</f>
        <v>0</v>
      </c>
    </row>
    <row r="11" spans="1:105" s="276" customFormat="1" ht="15.75" customHeight="1">
      <c r="A11" s="63">
        <f t="array" aca="1" ref="A11" ca="1">IF(C11&lt;&gt;0,SUM(($C$11:C11&lt;&gt;0)*1),"")</f>
        <v>1</v>
      </c>
      <c r="B11" s="277" t="str">
        <f ca="1">IF(ROWS($1:1)&gt;COUNT(Dong8),"",OFFSET(TH!C$1,SMALL(Dong8,ROWS($1:1)),))</f>
        <v/>
      </c>
      <c r="C11" s="277" t="str">
        <f ca="1">IF(ROWS($1:1)&gt;COUNT(Dong8),"",OFFSET(TH!D$1,SMALL(Dong8,ROWS($1:1)),))</f>
        <v/>
      </c>
      <c r="D11" s="277" t="str">
        <f ca="1">IF(ROWS($1:1)&gt;COUNT(Dong8),"",OFFSET(TH!E$1,SMALL(Dong8,ROWS($1:1)),))</f>
        <v/>
      </c>
      <c r="E11" s="371" t="str">
        <f ca="1">IF(ROWS($1:1)&gt;COUNT(Dong8),"",OFFSET(TH!F$1,SMALL(Dong8,ROWS($1:1)),))</f>
        <v/>
      </c>
      <c r="F11" s="328" t="str">
        <f ca="1">IF(ROWS($1:1)&gt;COUNT(Dong8),"",OFFSET(TH!M$1,SMALL(Dong8,ROWS($1:1)),))</f>
        <v/>
      </c>
      <c r="G11" s="330" t="str">
        <f ca="1">IF(ROWS($1:1)&gt;COUNT(Dong8),"",OFFSET(TH!N$1,SMALL(Dong8,ROWS($1:1)),))</f>
        <v/>
      </c>
      <c r="H11" s="330" t="str">
        <f ca="1">IF(ROWS($1:1)&gt;COUNT(Dong8),"",OFFSET(TH!O$1,SMALL(Dong8,ROWS($1:1)),))</f>
        <v/>
      </c>
      <c r="I11" s="63">
        <f t="shared" ref="I11:I26" ca="1" si="0">A11</f>
        <v>1</v>
      </c>
      <c r="J11" s="279">
        <f ca="1">IF($G11="1111",$F11,0)</f>
        <v>0</v>
      </c>
      <c r="K11" s="279">
        <f ca="1">IF($H11="1111",$F11,0)</f>
        <v>0</v>
      </c>
      <c r="L11" s="279">
        <f t="shared" ref="L11:L50" ca="1" si="1">IF($G11="1121",$F11,0)</f>
        <v>0</v>
      </c>
      <c r="M11" s="279">
        <f t="shared" ref="M11:M50" ca="1" si="2">IF($H11="1121",$F11,0)</f>
        <v>0</v>
      </c>
      <c r="N11" s="279">
        <f t="shared" ref="N11:N50" ca="1" si="3">IF($G11="1122",$F11,0)</f>
        <v>0</v>
      </c>
      <c r="O11" s="279">
        <f t="shared" ref="O11:O50" ca="1" si="4">IF($H11="1122",$F11,0)</f>
        <v>0</v>
      </c>
      <c r="P11" s="279">
        <f t="shared" ref="P11:P50" ca="1" si="5">IF($G11="131",$F11,0)</f>
        <v>0</v>
      </c>
      <c r="Q11" s="279">
        <f t="shared" ref="Q11:Q50" ca="1" si="6">IF($H11="131",$F11,0)</f>
        <v>0</v>
      </c>
      <c r="R11" s="279">
        <f t="shared" ref="R11:R50" ca="1" si="7">IF($G11="1331",$F11,0)</f>
        <v>0</v>
      </c>
      <c r="S11" s="279">
        <f t="shared" ref="S11:S50" ca="1" si="8">IF($H11="1331",$F11,0)</f>
        <v>0</v>
      </c>
      <c r="T11" s="279">
        <f t="shared" ref="T11:T50" ca="1" si="9">IF($G11="1388",$F11,0)</f>
        <v>0</v>
      </c>
      <c r="U11" s="279">
        <f t="shared" ref="U11:U50" ca="1" si="10">IF($H11="1388",$F11,0)</f>
        <v>0</v>
      </c>
      <c r="V11" s="279">
        <f t="shared" ref="V11:V50" ca="1" si="11">IF($G11="141",$F11,0)</f>
        <v>0</v>
      </c>
      <c r="W11" s="279">
        <f t="shared" ref="W11:W50" ca="1" si="12">IF($H11="141",$F11,0)</f>
        <v>0</v>
      </c>
      <c r="X11" s="279">
        <f t="shared" ref="X11:X50" ca="1" si="13">IF($G11="1521",$F11,0)</f>
        <v>0</v>
      </c>
      <c r="Y11" s="279">
        <f t="shared" ref="Y11:Y50" ca="1" si="14">IF($H11="1521",$F11,0)</f>
        <v>0</v>
      </c>
      <c r="Z11" s="279">
        <f t="shared" ref="Z11:Z50" ca="1" si="15">IF($G11="1522",$F11,0)</f>
        <v>0</v>
      </c>
      <c r="AA11" s="279">
        <f t="shared" ref="AA11:AA50" ca="1" si="16">IF($H11="1522",$F11,0)</f>
        <v>0</v>
      </c>
      <c r="AB11" s="279">
        <f ca="1">IF($G11="153",$F11,0)</f>
        <v>0</v>
      </c>
      <c r="AC11" s="279">
        <f ca="1">IF($H11="153",$F11,0)</f>
        <v>0</v>
      </c>
      <c r="AD11" s="279">
        <f t="shared" ref="AD11:AD50" ca="1" si="17">IF($G11="154",$F11,0)</f>
        <v>0</v>
      </c>
      <c r="AE11" s="279">
        <f t="shared" ref="AE11:AE50" ca="1" si="18">IF($H11="154",$F11,0)</f>
        <v>0</v>
      </c>
      <c r="AF11" s="279">
        <f t="shared" ref="AF11:AF50" ca="1" si="19">IF($G11="155",$F11,0)</f>
        <v>0</v>
      </c>
      <c r="AG11" s="279">
        <f t="shared" ref="AG11:AG50" ca="1" si="20">IF($H11="155",$F11,0)</f>
        <v>0</v>
      </c>
      <c r="AH11" s="279">
        <f ca="1">IF($G11="2111",$F11,0)</f>
        <v>0</v>
      </c>
      <c r="AI11" s="279">
        <f ca="1">IF($H11="2111",$F11,0)</f>
        <v>0</v>
      </c>
      <c r="AJ11" s="279">
        <f ca="1">IF($G11="2112",$F11,0)</f>
        <v>0</v>
      </c>
      <c r="AK11" s="279">
        <f ca="1">IF($H11="2112",$F11,0)</f>
        <v>0</v>
      </c>
      <c r="AL11" s="279">
        <f ca="1">IF($G11="2113",$F11,0)</f>
        <v>0</v>
      </c>
      <c r="AM11" s="279">
        <f ca="1">IF($H11="2113",$F11,0)</f>
        <v>0</v>
      </c>
      <c r="AN11" s="279">
        <f ca="1">IF($G11="2131",$F11,0)</f>
        <v>0</v>
      </c>
      <c r="AO11" s="279">
        <f ca="1">IF($H11="2131",$F11,0)</f>
        <v>0</v>
      </c>
      <c r="AP11" s="279">
        <f t="shared" ref="AP11:AP50" ca="1" si="21">IF($G11="2141",$F11,0)</f>
        <v>0</v>
      </c>
      <c r="AQ11" s="279">
        <f t="shared" ref="AQ11:AQ50" ca="1" si="22">IF($H11="2141",$F11,0)</f>
        <v>0</v>
      </c>
      <c r="AR11" s="279">
        <f t="shared" ref="AR11:AR50" ca="1" si="23">IF($G11="2143",$F11,0)</f>
        <v>0</v>
      </c>
      <c r="AS11" s="279">
        <f t="shared" ref="AS11:AS50" ca="1" si="24">IF($H11="2143",$F11,0)</f>
        <v>0</v>
      </c>
      <c r="AT11" s="279">
        <f ca="1">IF($G11="2412",$F11,0)</f>
        <v>0</v>
      </c>
      <c r="AU11" s="279">
        <f ca="1">IF($H11="2412",$F11,0)</f>
        <v>0</v>
      </c>
      <c r="AV11" s="279">
        <f t="shared" ref="AV11:AV50" ca="1" si="25">IF($G11="331",$F11,0)</f>
        <v>0</v>
      </c>
      <c r="AW11" s="279">
        <f t="shared" ref="AW11:AW50" ca="1" si="26">IF($H11="331",$F11,0)</f>
        <v>0</v>
      </c>
      <c r="AX11" s="279">
        <f t="shared" ref="AX11:AX50" ca="1" si="27">IF($G11="33311",$F11,0)</f>
        <v>0</v>
      </c>
      <c r="AY11" s="279">
        <f t="shared" ref="AY11:AY50" ca="1" si="28">IF($H11="33311",$F11,0)</f>
        <v>0</v>
      </c>
      <c r="AZ11" s="279">
        <f t="shared" ref="AZ11:AZ50" ca="1" si="29">IF($G11="33312",$F11,0)</f>
        <v>0</v>
      </c>
      <c r="BA11" s="279">
        <f t="shared" ref="BA11:BA50" ca="1" si="30">IF($H11="33312",$F11,0)</f>
        <v>0</v>
      </c>
      <c r="BB11" s="279">
        <f t="shared" ref="BB11:BB50" ca="1" si="31">IF($G11="3333",$F11,0)</f>
        <v>0</v>
      </c>
      <c r="BC11" s="279">
        <f t="shared" ref="BC11:BC50" ca="1" si="32">IF($H11="3333",$F11,0)</f>
        <v>0</v>
      </c>
      <c r="BD11" s="279">
        <f t="shared" ref="BD11:BD50" ca="1" si="33">IF($G11="3334",$F11,0)</f>
        <v>0</v>
      </c>
      <c r="BE11" s="279">
        <f t="shared" ref="BE11:BE50" ca="1" si="34">IF($H11="3334",$F11,0)</f>
        <v>0</v>
      </c>
      <c r="BF11" s="279">
        <f t="shared" ref="BF11:BF50" ca="1" si="35">IF($G11="3335",$F11,0)</f>
        <v>0</v>
      </c>
      <c r="BG11" s="279">
        <f t="shared" ref="BG11:BG50" ca="1" si="36">IF($H11="3335",$F11,0)</f>
        <v>0</v>
      </c>
      <c r="BH11" s="279">
        <f ca="1">IF($G11="33382",$F11,0)</f>
        <v>0</v>
      </c>
      <c r="BI11" s="279">
        <f ca="1">IF($H11="33382",$F11,0)</f>
        <v>0</v>
      </c>
      <c r="BJ11" s="279">
        <f t="shared" ref="BJ11:BJ50" ca="1" si="37">IF($G11="3341",$F11,0)</f>
        <v>0</v>
      </c>
      <c r="BK11" s="279">
        <f t="shared" ref="BK11:BK50" ca="1" si="38">IF($H11="3341",$F11,0)</f>
        <v>0</v>
      </c>
      <c r="BL11" s="279">
        <f t="shared" ref="BL11:BL50" ca="1" si="39">IF($G11="3383",$F11,0)</f>
        <v>0</v>
      </c>
      <c r="BM11" s="279">
        <f t="shared" ref="BM11:BM50" ca="1" si="40">IF($H11="3383",$F11,0)</f>
        <v>0</v>
      </c>
      <c r="BN11" s="279">
        <f t="shared" ref="BN11:BN50" ca="1" si="41">IF($G11="3384",$F11,0)</f>
        <v>0</v>
      </c>
      <c r="BO11" s="279">
        <f t="shared" ref="BO11:BO50" ca="1" si="42">IF($H11="3384",$F11,0)</f>
        <v>0</v>
      </c>
      <c r="BP11" s="279">
        <f ca="1">IF($G11="3386",$F11,0)</f>
        <v>0</v>
      </c>
      <c r="BQ11" s="279">
        <f ca="1">IF($H11="3386",$F11,0)</f>
        <v>0</v>
      </c>
      <c r="BR11" s="279">
        <f t="shared" ref="BR11:BR50" ca="1" si="43">IF($G11="3388",$F11,0)</f>
        <v>0</v>
      </c>
      <c r="BS11" s="279">
        <f t="shared" ref="BS11:BS50" ca="1" si="44">IF($H11="3388",$F11,0)</f>
        <v>0</v>
      </c>
      <c r="BT11" s="279">
        <f ca="1">IF($G11="3411",$F11,0)</f>
        <v>0</v>
      </c>
      <c r="BU11" s="279">
        <f ca="1">IF($H11="3411",$F11,0)</f>
        <v>0</v>
      </c>
      <c r="BV11" s="279">
        <f ca="1">IF($G11="3412",$F11,0)</f>
        <v>0</v>
      </c>
      <c r="BW11" s="279">
        <f ca="1">IF($H11="3412",$F11,0)</f>
        <v>0</v>
      </c>
      <c r="BX11" s="279">
        <f t="shared" ref="BX11:BX50" ca="1" si="45">IF($G11="4111",$F11,0)</f>
        <v>0</v>
      </c>
      <c r="BY11" s="279">
        <f t="shared" ref="BY11:BY50" ca="1" si="46">IF($H11="4111",$F11,0)</f>
        <v>0</v>
      </c>
      <c r="BZ11" s="279">
        <f t="shared" ref="BZ11:BZ50" ca="1" si="47">IF($G11="4211",$F11,0)</f>
        <v>0</v>
      </c>
      <c r="CA11" s="279">
        <f t="shared" ref="CA11:CA50" ca="1" si="48">IF($H11="4211",$F11,0)</f>
        <v>0</v>
      </c>
      <c r="CB11" s="279">
        <f t="shared" ref="CB11:CB50" ca="1" si="49">IF($G11="4212",$F11,0)</f>
        <v>0</v>
      </c>
      <c r="CC11" s="279">
        <f t="shared" ref="CC11:CC50" ca="1" si="50">IF($H11="4212",$F11,0)</f>
        <v>0</v>
      </c>
      <c r="CD11" s="279">
        <f ca="1">IF($G11="5112N",$F11,0)</f>
        <v>0</v>
      </c>
      <c r="CE11" s="279">
        <f ca="1">IF($H11="5112N",$F11,0)</f>
        <v>0</v>
      </c>
      <c r="CF11" s="279">
        <f ca="1">IF($G11="5112X",$F11,0)</f>
        <v>0</v>
      </c>
      <c r="CG11" s="279">
        <f ca="1">IF($H11="5112X",$F11,0)</f>
        <v>0</v>
      </c>
      <c r="CH11" s="279">
        <f t="shared" ref="CH11:CH50" ca="1" si="51">IF($G11="515",$F11,0)</f>
        <v>0</v>
      </c>
      <c r="CI11" s="279">
        <f t="shared" ref="CI11:CI50" ca="1" si="52">IF($H11="515",$F11,0)</f>
        <v>0</v>
      </c>
      <c r="CJ11" s="279">
        <f ca="1">IF($G11="5213",$F11,0)</f>
        <v>0</v>
      </c>
      <c r="CK11" s="279">
        <f ca="1">IF($H11="5213",$F11,0)</f>
        <v>0</v>
      </c>
      <c r="CL11" s="279">
        <f t="shared" ref="CL11:CL50" ca="1" si="53">IF($G11="632",$F11,0)</f>
        <v>0</v>
      </c>
      <c r="CM11" s="279">
        <f t="shared" ref="CM11:CM50" ca="1" si="54">IF($H11="632",$F11,0)</f>
        <v>0</v>
      </c>
      <c r="CN11" s="279">
        <f t="shared" ref="CN11:CN50" ca="1" si="55">IF($G11="635",$F11,0)</f>
        <v>0</v>
      </c>
      <c r="CO11" s="279">
        <f t="shared" ref="CO11:CO50" ca="1" si="56">IF($H11="635",$F11,0)</f>
        <v>0</v>
      </c>
      <c r="CP11" s="279">
        <f ca="1">IF($G11="641",$F11,0)</f>
        <v>0</v>
      </c>
      <c r="CQ11" s="279">
        <f ca="1">IF($H11="641",$F11,0)</f>
        <v>0</v>
      </c>
      <c r="CR11" s="279">
        <f ca="1">IF($G11="642",$F11,0)</f>
        <v>0</v>
      </c>
      <c r="CS11" s="279">
        <f ca="1">IF($H11="642",$F11,0)</f>
        <v>0</v>
      </c>
      <c r="CT11" s="279">
        <f t="shared" ref="CT11:CT50" ca="1" si="57">IF($G11="711",$F11,0)</f>
        <v>0</v>
      </c>
      <c r="CU11" s="279">
        <f t="shared" ref="CU11:CU50" ca="1" si="58">IF($H11="711",$F11,0)</f>
        <v>0</v>
      </c>
      <c r="CV11" s="279">
        <f t="shared" ref="CV11:CV50" ca="1" si="59">IF($G11="811",$F11,0)</f>
        <v>0</v>
      </c>
      <c r="CW11" s="279">
        <f t="shared" ref="CW11:CW50" ca="1" si="60">IF($H11="811",$F11,0)</f>
        <v>0</v>
      </c>
      <c r="CX11" s="279">
        <f ca="1">IF($G11="821",$F11,0)</f>
        <v>0</v>
      </c>
      <c r="CY11" s="279">
        <f ca="1">IF($H11="821",$F11,0)</f>
        <v>0</v>
      </c>
      <c r="CZ11" s="279">
        <f ca="1">IF($G11="911",$F11,0)</f>
        <v>0</v>
      </c>
      <c r="DA11" s="279">
        <f ca="1">IF($H11="911",$F11,0)</f>
        <v>0</v>
      </c>
    </row>
    <row r="12" spans="1:105" s="276" customFormat="1" ht="15.75" customHeight="1">
      <c r="A12" s="63" t="str">
        <f t="array" ref="A12">IF(C12&lt;&gt;0,SUM(($C$11:C12&lt;&gt;0)*1),"")</f>
        <v/>
      </c>
      <c r="B12" s="277"/>
      <c r="C12" s="277"/>
      <c r="D12" s="277"/>
      <c r="E12" s="371"/>
      <c r="F12" s="328"/>
      <c r="G12" s="330"/>
      <c r="H12" s="330"/>
      <c r="I12" s="63" t="str">
        <f t="shared" si="0"/>
        <v/>
      </c>
      <c r="J12" s="279">
        <f t="shared" ref="J12:J50" si="61">IF($G12="1111",$F12,0)</f>
        <v>0</v>
      </c>
      <c r="K12" s="279">
        <f t="shared" ref="K12:K50" si="62">IF($H12="1111",$F12,0)</f>
        <v>0</v>
      </c>
      <c r="L12" s="279">
        <f t="shared" si="1"/>
        <v>0</v>
      </c>
      <c r="M12" s="279">
        <f t="shared" si="2"/>
        <v>0</v>
      </c>
      <c r="N12" s="279">
        <f t="shared" si="3"/>
        <v>0</v>
      </c>
      <c r="O12" s="279">
        <f t="shared" si="4"/>
        <v>0</v>
      </c>
      <c r="P12" s="279">
        <f t="shared" si="5"/>
        <v>0</v>
      </c>
      <c r="Q12" s="279">
        <f t="shared" si="6"/>
        <v>0</v>
      </c>
      <c r="R12" s="279">
        <f t="shared" si="7"/>
        <v>0</v>
      </c>
      <c r="S12" s="279">
        <f t="shared" si="8"/>
        <v>0</v>
      </c>
      <c r="T12" s="279">
        <f t="shared" si="9"/>
        <v>0</v>
      </c>
      <c r="U12" s="279">
        <f t="shared" si="10"/>
        <v>0</v>
      </c>
      <c r="V12" s="279">
        <f t="shared" si="11"/>
        <v>0</v>
      </c>
      <c r="W12" s="279">
        <f t="shared" si="12"/>
        <v>0</v>
      </c>
      <c r="X12" s="279">
        <f t="shared" si="13"/>
        <v>0</v>
      </c>
      <c r="Y12" s="279">
        <f t="shared" si="14"/>
        <v>0</v>
      </c>
      <c r="Z12" s="279">
        <f t="shared" si="15"/>
        <v>0</v>
      </c>
      <c r="AA12" s="279">
        <f t="shared" si="16"/>
        <v>0</v>
      </c>
      <c r="AB12" s="279">
        <f t="shared" ref="AB12:AB50" si="63">IF($G12="153",$F12,0)</f>
        <v>0</v>
      </c>
      <c r="AC12" s="279">
        <f t="shared" ref="AC12:AC50" si="64">IF($H12="153",$F12,0)</f>
        <v>0</v>
      </c>
      <c r="AD12" s="279">
        <f t="shared" si="17"/>
        <v>0</v>
      </c>
      <c r="AE12" s="279">
        <f t="shared" si="18"/>
        <v>0</v>
      </c>
      <c r="AF12" s="279">
        <f t="shared" si="19"/>
        <v>0</v>
      </c>
      <c r="AG12" s="279">
        <f t="shared" si="20"/>
        <v>0</v>
      </c>
      <c r="AH12" s="279">
        <f t="shared" ref="AH12:AH50" si="65">IF($G12="2111",$F12,0)</f>
        <v>0</v>
      </c>
      <c r="AI12" s="279">
        <f t="shared" ref="AI12:AI50" si="66">IF($H12="2111",$F12,0)</f>
        <v>0</v>
      </c>
      <c r="AJ12" s="279">
        <f t="shared" ref="AJ12:AJ50" si="67">IF($G12="2112",$F12,0)</f>
        <v>0</v>
      </c>
      <c r="AK12" s="279">
        <f t="shared" ref="AK12:AK50" si="68">IF($H12="2112",$F12,0)</f>
        <v>0</v>
      </c>
      <c r="AL12" s="279">
        <f t="shared" ref="AL12:AL50" si="69">IF($G12="2113",$F12,0)</f>
        <v>0</v>
      </c>
      <c r="AM12" s="279">
        <f t="shared" ref="AM12:AM50" si="70">IF($H12="2113",$F12,0)</f>
        <v>0</v>
      </c>
      <c r="AN12" s="279">
        <f t="shared" ref="AN12:AN50" si="71">IF($G12="2131",$F12,0)</f>
        <v>0</v>
      </c>
      <c r="AO12" s="279">
        <f t="shared" ref="AO12:AO50" si="72">IF($H12="2131",$F12,0)</f>
        <v>0</v>
      </c>
      <c r="AP12" s="279">
        <f t="shared" si="21"/>
        <v>0</v>
      </c>
      <c r="AQ12" s="279">
        <f t="shared" si="22"/>
        <v>0</v>
      </c>
      <c r="AR12" s="279">
        <f t="shared" si="23"/>
        <v>0</v>
      </c>
      <c r="AS12" s="279">
        <f t="shared" si="24"/>
        <v>0</v>
      </c>
      <c r="AT12" s="279">
        <f t="shared" ref="AT12:AT50" si="73">IF($G12="2412",$F12,0)</f>
        <v>0</v>
      </c>
      <c r="AU12" s="279">
        <f t="shared" ref="AU12:AU50" si="74">IF($H12="2412",$F12,0)</f>
        <v>0</v>
      </c>
      <c r="AV12" s="279">
        <f t="shared" si="25"/>
        <v>0</v>
      </c>
      <c r="AW12" s="279">
        <f t="shared" si="26"/>
        <v>0</v>
      </c>
      <c r="AX12" s="279">
        <f t="shared" si="27"/>
        <v>0</v>
      </c>
      <c r="AY12" s="279">
        <f t="shared" si="28"/>
        <v>0</v>
      </c>
      <c r="AZ12" s="279">
        <f t="shared" si="29"/>
        <v>0</v>
      </c>
      <c r="BA12" s="279">
        <f t="shared" si="30"/>
        <v>0</v>
      </c>
      <c r="BB12" s="279">
        <f t="shared" si="31"/>
        <v>0</v>
      </c>
      <c r="BC12" s="279">
        <f t="shared" si="32"/>
        <v>0</v>
      </c>
      <c r="BD12" s="279">
        <f t="shared" si="33"/>
        <v>0</v>
      </c>
      <c r="BE12" s="279">
        <f t="shared" si="34"/>
        <v>0</v>
      </c>
      <c r="BF12" s="279">
        <f t="shared" si="35"/>
        <v>0</v>
      </c>
      <c r="BG12" s="279">
        <f t="shared" si="36"/>
        <v>0</v>
      </c>
      <c r="BH12" s="279">
        <f t="shared" ref="BH12:BH50" si="75">IF($G12="33382",$F12,0)</f>
        <v>0</v>
      </c>
      <c r="BI12" s="279">
        <f t="shared" ref="BI12:BI50" si="76">IF($H12="33382",$F12,0)</f>
        <v>0</v>
      </c>
      <c r="BJ12" s="279">
        <f t="shared" si="37"/>
        <v>0</v>
      </c>
      <c r="BK12" s="279">
        <f t="shared" si="38"/>
        <v>0</v>
      </c>
      <c r="BL12" s="279">
        <f t="shared" si="39"/>
        <v>0</v>
      </c>
      <c r="BM12" s="279">
        <f t="shared" si="40"/>
        <v>0</v>
      </c>
      <c r="BN12" s="279">
        <f t="shared" si="41"/>
        <v>0</v>
      </c>
      <c r="BO12" s="279">
        <f t="shared" si="42"/>
        <v>0</v>
      </c>
      <c r="BP12" s="279">
        <f t="shared" ref="BP12:BP50" si="77">IF($G12="3386",$F12,0)</f>
        <v>0</v>
      </c>
      <c r="BQ12" s="279">
        <f t="shared" ref="BQ12:BQ50" si="78">IF($H12="3386",$F12,0)</f>
        <v>0</v>
      </c>
      <c r="BR12" s="279">
        <f t="shared" si="43"/>
        <v>0</v>
      </c>
      <c r="BS12" s="279">
        <f t="shared" si="44"/>
        <v>0</v>
      </c>
      <c r="BT12" s="279">
        <f t="shared" ref="BT12:BT50" si="79">IF($G12="3411",$F12,0)</f>
        <v>0</v>
      </c>
      <c r="BU12" s="279">
        <f t="shared" ref="BU12:BU50" si="80">IF($H12="3411",$F12,0)</f>
        <v>0</v>
      </c>
      <c r="BV12" s="279">
        <f t="shared" ref="BV12:BV50" si="81">IF($G12="3412",$F12,0)</f>
        <v>0</v>
      </c>
      <c r="BW12" s="279">
        <f t="shared" ref="BW12:BW50" si="82">IF($H12="3412",$F12,0)</f>
        <v>0</v>
      </c>
      <c r="BX12" s="279">
        <f t="shared" si="45"/>
        <v>0</v>
      </c>
      <c r="BY12" s="279">
        <f t="shared" si="46"/>
        <v>0</v>
      </c>
      <c r="BZ12" s="279">
        <f t="shared" si="47"/>
        <v>0</v>
      </c>
      <c r="CA12" s="279">
        <f t="shared" si="48"/>
        <v>0</v>
      </c>
      <c r="CB12" s="279">
        <f t="shared" si="49"/>
        <v>0</v>
      </c>
      <c r="CC12" s="279">
        <f t="shared" si="50"/>
        <v>0</v>
      </c>
      <c r="CD12" s="279">
        <f t="shared" ref="CD12:CD50" si="83">IF($G12="5112N",$F12,0)</f>
        <v>0</v>
      </c>
      <c r="CE12" s="279">
        <f t="shared" ref="CE12:CE50" si="84">IF($H12="5112N",$F12,0)</f>
        <v>0</v>
      </c>
      <c r="CF12" s="279">
        <f t="shared" ref="CF12:CF50" si="85">IF($G12="5112X",$F12,0)</f>
        <v>0</v>
      </c>
      <c r="CG12" s="279">
        <f t="shared" ref="CG12:CG50" si="86">IF($H12="5112X",$F12,0)</f>
        <v>0</v>
      </c>
      <c r="CH12" s="279">
        <f t="shared" si="51"/>
        <v>0</v>
      </c>
      <c r="CI12" s="279">
        <f t="shared" si="52"/>
        <v>0</v>
      </c>
      <c r="CJ12" s="279">
        <f t="shared" ref="CJ12:CJ50" si="87">IF($G12="5213",$F12,0)</f>
        <v>0</v>
      </c>
      <c r="CK12" s="279">
        <f t="shared" ref="CK12:CK50" si="88">IF($H12="5213",$F12,0)</f>
        <v>0</v>
      </c>
      <c r="CL12" s="279">
        <f t="shared" si="53"/>
        <v>0</v>
      </c>
      <c r="CM12" s="279">
        <f t="shared" si="54"/>
        <v>0</v>
      </c>
      <c r="CN12" s="279">
        <f t="shared" si="55"/>
        <v>0</v>
      </c>
      <c r="CO12" s="279">
        <f t="shared" si="56"/>
        <v>0</v>
      </c>
      <c r="CP12" s="279">
        <f t="shared" ref="CP12:CP50" si="89">IF($G12="641",$F12,0)</f>
        <v>0</v>
      </c>
      <c r="CQ12" s="279">
        <f t="shared" ref="CQ12:CQ50" si="90">IF($H12="641",$F12,0)</f>
        <v>0</v>
      </c>
      <c r="CR12" s="279">
        <f t="shared" ref="CR12:CR50" si="91">IF($G12="642",$F12,0)</f>
        <v>0</v>
      </c>
      <c r="CS12" s="279">
        <f t="shared" ref="CS12:CS50" si="92">IF($H12="642",$F12,0)</f>
        <v>0</v>
      </c>
      <c r="CT12" s="279">
        <f t="shared" si="57"/>
        <v>0</v>
      </c>
      <c r="CU12" s="279">
        <f t="shared" si="58"/>
        <v>0</v>
      </c>
      <c r="CV12" s="279">
        <f t="shared" si="59"/>
        <v>0</v>
      </c>
      <c r="CW12" s="279">
        <f t="shared" si="60"/>
        <v>0</v>
      </c>
      <c r="CX12" s="279">
        <f t="shared" ref="CX12:CX50" si="93">IF($G12="821",$F12,0)</f>
        <v>0</v>
      </c>
      <c r="CY12" s="279">
        <f t="shared" ref="CY12:CY50" si="94">IF($H12="821",$F12,0)</f>
        <v>0</v>
      </c>
      <c r="CZ12" s="279">
        <f t="shared" ref="CZ12:CZ50" si="95">IF($G12="911",$F12,0)</f>
        <v>0</v>
      </c>
      <c r="DA12" s="279">
        <f t="shared" ref="DA12:DA50" si="96">IF($H12="911",$F12,0)</f>
        <v>0</v>
      </c>
    </row>
    <row r="13" spans="1:105" s="276" customFormat="1" ht="15.75" customHeight="1">
      <c r="A13" s="63" t="str">
        <f t="array" ref="A13">IF(C13&lt;&gt;0,SUM(($C$11:C13&lt;&gt;0)*1),"")</f>
        <v/>
      </c>
      <c r="B13" s="277"/>
      <c r="C13" s="277"/>
      <c r="D13" s="277"/>
      <c r="E13" s="371"/>
      <c r="F13" s="328"/>
      <c r="G13" s="330"/>
      <c r="H13" s="330"/>
      <c r="I13" s="63" t="str">
        <f t="shared" si="0"/>
        <v/>
      </c>
      <c r="J13" s="279">
        <f t="shared" si="61"/>
        <v>0</v>
      </c>
      <c r="K13" s="279">
        <f t="shared" si="62"/>
        <v>0</v>
      </c>
      <c r="L13" s="279">
        <f t="shared" si="1"/>
        <v>0</v>
      </c>
      <c r="M13" s="279">
        <f t="shared" si="2"/>
        <v>0</v>
      </c>
      <c r="N13" s="279">
        <f t="shared" si="3"/>
        <v>0</v>
      </c>
      <c r="O13" s="279">
        <f t="shared" si="4"/>
        <v>0</v>
      </c>
      <c r="P13" s="279">
        <f t="shared" si="5"/>
        <v>0</v>
      </c>
      <c r="Q13" s="279">
        <f t="shared" si="6"/>
        <v>0</v>
      </c>
      <c r="R13" s="279">
        <f t="shared" si="7"/>
        <v>0</v>
      </c>
      <c r="S13" s="279">
        <f t="shared" si="8"/>
        <v>0</v>
      </c>
      <c r="T13" s="279">
        <f t="shared" si="9"/>
        <v>0</v>
      </c>
      <c r="U13" s="279">
        <f t="shared" si="10"/>
        <v>0</v>
      </c>
      <c r="V13" s="279">
        <f t="shared" si="11"/>
        <v>0</v>
      </c>
      <c r="W13" s="279">
        <f t="shared" si="12"/>
        <v>0</v>
      </c>
      <c r="X13" s="279">
        <f t="shared" si="13"/>
        <v>0</v>
      </c>
      <c r="Y13" s="279">
        <f t="shared" si="14"/>
        <v>0</v>
      </c>
      <c r="Z13" s="279">
        <f t="shared" si="15"/>
        <v>0</v>
      </c>
      <c r="AA13" s="279">
        <f t="shared" si="16"/>
        <v>0</v>
      </c>
      <c r="AB13" s="279">
        <f t="shared" si="63"/>
        <v>0</v>
      </c>
      <c r="AC13" s="279">
        <f t="shared" si="64"/>
        <v>0</v>
      </c>
      <c r="AD13" s="279">
        <f t="shared" si="17"/>
        <v>0</v>
      </c>
      <c r="AE13" s="279">
        <f t="shared" si="18"/>
        <v>0</v>
      </c>
      <c r="AF13" s="279">
        <f t="shared" si="19"/>
        <v>0</v>
      </c>
      <c r="AG13" s="279">
        <f t="shared" si="20"/>
        <v>0</v>
      </c>
      <c r="AH13" s="279">
        <f t="shared" si="65"/>
        <v>0</v>
      </c>
      <c r="AI13" s="279">
        <f t="shared" si="66"/>
        <v>0</v>
      </c>
      <c r="AJ13" s="279">
        <f t="shared" si="67"/>
        <v>0</v>
      </c>
      <c r="AK13" s="279">
        <f t="shared" si="68"/>
        <v>0</v>
      </c>
      <c r="AL13" s="279">
        <f t="shared" si="69"/>
        <v>0</v>
      </c>
      <c r="AM13" s="279">
        <f t="shared" si="70"/>
        <v>0</v>
      </c>
      <c r="AN13" s="279">
        <f t="shared" si="71"/>
        <v>0</v>
      </c>
      <c r="AO13" s="279">
        <f t="shared" si="72"/>
        <v>0</v>
      </c>
      <c r="AP13" s="279">
        <f t="shared" si="21"/>
        <v>0</v>
      </c>
      <c r="AQ13" s="279">
        <f t="shared" si="22"/>
        <v>0</v>
      </c>
      <c r="AR13" s="279">
        <f t="shared" si="23"/>
        <v>0</v>
      </c>
      <c r="AS13" s="279">
        <f t="shared" si="24"/>
        <v>0</v>
      </c>
      <c r="AT13" s="279">
        <f t="shared" si="73"/>
        <v>0</v>
      </c>
      <c r="AU13" s="279">
        <f t="shared" si="74"/>
        <v>0</v>
      </c>
      <c r="AV13" s="279">
        <f t="shared" si="25"/>
        <v>0</v>
      </c>
      <c r="AW13" s="279">
        <f t="shared" si="26"/>
        <v>0</v>
      </c>
      <c r="AX13" s="279">
        <f t="shared" si="27"/>
        <v>0</v>
      </c>
      <c r="AY13" s="279">
        <f t="shared" si="28"/>
        <v>0</v>
      </c>
      <c r="AZ13" s="279">
        <f t="shared" si="29"/>
        <v>0</v>
      </c>
      <c r="BA13" s="279">
        <f t="shared" si="30"/>
        <v>0</v>
      </c>
      <c r="BB13" s="279">
        <f t="shared" si="31"/>
        <v>0</v>
      </c>
      <c r="BC13" s="279">
        <f t="shared" si="32"/>
        <v>0</v>
      </c>
      <c r="BD13" s="279">
        <f t="shared" si="33"/>
        <v>0</v>
      </c>
      <c r="BE13" s="279">
        <f t="shared" si="34"/>
        <v>0</v>
      </c>
      <c r="BF13" s="279">
        <f t="shared" si="35"/>
        <v>0</v>
      </c>
      <c r="BG13" s="279">
        <f t="shared" si="36"/>
        <v>0</v>
      </c>
      <c r="BH13" s="279">
        <f t="shared" si="75"/>
        <v>0</v>
      </c>
      <c r="BI13" s="279">
        <f t="shared" si="76"/>
        <v>0</v>
      </c>
      <c r="BJ13" s="279">
        <f t="shared" si="37"/>
        <v>0</v>
      </c>
      <c r="BK13" s="279">
        <f t="shared" si="38"/>
        <v>0</v>
      </c>
      <c r="BL13" s="279">
        <f t="shared" si="39"/>
        <v>0</v>
      </c>
      <c r="BM13" s="279">
        <f t="shared" si="40"/>
        <v>0</v>
      </c>
      <c r="BN13" s="279">
        <f t="shared" si="41"/>
        <v>0</v>
      </c>
      <c r="BO13" s="279">
        <f t="shared" si="42"/>
        <v>0</v>
      </c>
      <c r="BP13" s="279">
        <f t="shared" si="77"/>
        <v>0</v>
      </c>
      <c r="BQ13" s="279">
        <f t="shared" si="78"/>
        <v>0</v>
      </c>
      <c r="BR13" s="279">
        <f t="shared" si="43"/>
        <v>0</v>
      </c>
      <c r="BS13" s="279">
        <f t="shared" si="44"/>
        <v>0</v>
      </c>
      <c r="BT13" s="279">
        <f t="shared" si="79"/>
        <v>0</v>
      </c>
      <c r="BU13" s="279">
        <f t="shared" si="80"/>
        <v>0</v>
      </c>
      <c r="BV13" s="279">
        <f t="shared" si="81"/>
        <v>0</v>
      </c>
      <c r="BW13" s="279">
        <f t="shared" si="82"/>
        <v>0</v>
      </c>
      <c r="BX13" s="279">
        <f t="shared" si="45"/>
        <v>0</v>
      </c>
      <c r="BY13" s="279">
        <f t="shared" si="46"/>
        <v>0</v>
      </c>
      <c r="BZ13" s="279">
        <f t="shared" si="47"/>
        <v>0</v>
      </c>
      <c r="CA13" s="279">
        <f t="shared" si="48"/>
        <v>0</v>
      </c>
      <c r="CB13" s="279">
        <f t="shared" si="49"/>
        <v>0</v>
      </c>
      <c r="CC13" s="279">
        <f t="shared" si="50"/>
        <v>0</v>
      </c>
      <c r="CD13" s="279">
        <f t="shared" si="83"/>
        <v>0</v>
      </c>
      <c r="CE13" s="279">
        <f t="shared" si="84"/>
        <v>0</v>
      </c>
      <c r="CF13" s="279">
        <f t="shared" si="85"/>
        <v>0</v>
      </c>
      <c r="CG13" s="279">
        <f t="shared" si="86"/>
        <v>0</v>
      </c>
      <c r="CH13" s="279">
        <f t="shared" si="51"/>
        <v>0</v>
      </c>
      <c r="CI13" s="279">
        <f t="shared" si="52"/>
        <v>0</v>
      </c>
      <c r="CJ13" s="279">
        <f t="shared" si="87"/>
        <v>0</v>
      </c>
      <c r="CK13" s="279">
        <f t="shared" si="88"/>
        <v>0</v>
      </c>
      <c r="CL13" s="279">
        <f t="shared" si="53"/>
        <v>0</v>
      </c>
      <c r="CM13" s="279">
        <f t="shared" si="54"/>
        <v>0</v>
      </c>
      <c r="CN13" s="279">
        <f t="shared" si="55"/>
        <v>0</v>
      </c>
      <c r="CO13" s="279">
        <f t="shared" si="56"/>
        <v>0</v>
      </c>
      <c r="CP13" s="279">
        <f t="shared" si="89"/>
        <v>0</v>
      </c>
      <c r="CQ13" s="279">
        <f t="shared" si="90"/>
        <v>0</v>
      </c>
      <c r="CR13" s="279">
        <f t="shared" si="91"/>
        <v>0</v>
      </c>
      <c r="CS13" s="279">
        <f t="shared" si="92"/>
        <v>0</v>
      </c>
      <c r="CT13" s="279">
        <f t="shared" si="57"/>
        <v>0</v>
      </c>
      <c r="CU13" s="279">
        <f t="shared" si="58"/>
        <v>0</v>
      </c>
      <c r="CV13" s="279">
        <f t="shared" si="59"/>
        <v>0</v>
      </c>
      <c r="CW13" s="279">
        <f t="shared" si="60"/>
        <v>0</v>
      </c>
      <c r="CX13" s="279">
        <f t="shared" si="93"/>
        <v>0</v>
      </c>
      <c r="CY13" s="279">
        <f t="shared" si="94"/>
        <v>0</v>
      </c>
      <c r="CZ13" s="279">
        <f t="shared" si="95"/>
        <v>0</v>
      </c>
      <c r="DA13" s="279">
        <f t="shared" si="96"/>
        <v>0</v>
      </c>
    </row>
    <row r="14" spans="1:105" s="276" customFormat="1" ht="15.75" customHeight="1">
      <c r="A14" s="63" t="str">
        <f t="array" ref="A14">IF(C14&lt;&gt;0,SUM(($C$11:C14&lt;&gt;0)*1),"")</f>
        <v/>
      </c>
      <c r="B14" s="277"/>
      <c r="C14" s="277"/>
      <c r="D14" s="277"/>
      <c r="E14" s="371"/>
      <c r="F14" s="328"/>
      <c r="G14" s="330"/>
      <c r="H14" s="330"/>
      <c r="I14" s="63" t="str">
        <f t="shared" si="0"/>
        <v/>
      </c>
      <c r="J14" s="279">
        <f t="shared" si="61"/>
        <v>0</v>
      </c>
      <c r="K14" s="279">
        <f t="shared" si="62"/>
        <v>0</v>
      </c>
      <c r="L14" s="279">
        <f t="shared" si="1"/>
        <v>0</v>
      </c>
      <c r="M14" s="279">
        <f t="shared" si="2"/>
        <v>0</v>
      </c>
      <c r="N14" s="279">
        <f t="shared" si="3"/>
        <v>0</v>
      </c>
      <c r="O14" s="279">
        <f t="shared" si="4"/>
        <v>0</v>
      </c>
      <c r="P14" s="279">
        <f t="shared" si="5"/>
        <v>0</v>
      </c>
      <c r="Q14" s="279">
        <f t="shared" si="6"/>
        <v>0</v>
      </c>
      <c r="R14" s="279">
        <f t="shared" si="7"/>
        <v>0</v>
      </c>
      <c r="S14" s="279">
        <f t="shared" si="8"/>
        <v>0</v>
      </c>
      <c r="T14" s="279">
        <f t="shared" si="9"/>
        <v>0</v>
      </c>
      <c r="U14" s="279">
        <f t="shared" si="10"/>
        <v>0</v>
      </c>
      <c r="V14" s="279">
        <f t="shared" si="11"/>
        <v>0</v>
      </c>
      <c r="W14" s="279">
        <f t="shared" si="12"/>
        <v>0</v>
      </c>
      <c r="X14" s="279">
        <f t="shared" si="13"/>
        <v>0</v>
      </c>
      <c r="Y14" s="279">
        <f t="shared" si="14"/>
        <v>0</v>
      </c>
      <c r="Z14" s="279">
        <f t="shared" si="15"/>
        <v>0</v>
      </c>
      <c r="AA14" s="279">
        <f t="shared" si="16"/>
        <v>0</v>
      </c>
      <c r="AB14" s="279">
        <f t="shared" si="63"/>
        <v>0</v>
      </c>
      <c r="AC14" s="279">
        <f t="shared" si="64"/>
        <v>0</v>
      </c>
      <c r="AD14" s="279">
        <f t="shared" si="17"/>
        <v>0</v>
      </c>
      <c r="AE14" s="279">
        <f t="shared" si="18"/>
        <v>0</v>
      </c>
      <c r="AF14" s="279">
        <f t="shared" si="19"/>
        <v>0</v>
      </c>
      <c r="AG14" s="279">
        <f t="shared" si="20"/>
        <v>0</v>
      </c>
      <c r="AH14" s="279">
        <f t="shared" si="65"/>
        <v>0</v>
      </c>
      <c r="AI14" s="279">
        <f t="shared" si="66"/>
        <v>0</v>
      </c>
      <c r="AJ14" s="279">
        <f t="shared" si="67"/>
        <v>0</v>
      </c>
      <c r="AK14" s="279">
        <f t="shared" si="68"/>
        <v>0</v>
      </c>
      <c r="AL14" s="279">
        <f t="shared" si="69"/>
        <v>0</v>
      </c>
      <c r="AM14" s="279">
        <f t="shared" si="70"/>
        <v>0</v>
      </c>
      <c r="AN14" s="279">
        <f t="shared" si="71"/>
        <v>0</v>
      </c>
      <c r="AO14" s="279">
        <f t="shared" si="72"/>
        <v>0</v>
      </c>
      <c r="AP14" s="279">
        <f t="shared" si="21"/>
        <v>0</v>
      </c>
      <c r="AQ14" s="279">
        <f t="shared" si="22"/>
        <v>0</v>
      </c>
      <c r="AR14" s="279">
        <f t="shared" si="23"/>
        <v>0</v>
      </c>
      <c r="AS14" s="279">
        <f t="shared" si="24"/>
        <v>0</v>
      </c>
      <c r="AT14" s="279">
        <f t="shared" si="73"/>
        <v>0</v>
      </c>
      <c r="AU14" s="279">
        <f t="shared" si="74"/>
        <v>0</v>
      </c>
      <c r="AV14" s="279">
        <f t="shared" si="25"/>
        <v>0</v>
      </c>
      <c r="AW14" s="279">
        <f t="shared" si="26"/>
        <v>0</v>
      </c>
      <c r="AX14" s="279">
        <f t="shared" si="27"/>
        <v>0</v>
      </c>
      <c r="AY14" s="279">
        <f t="shared" si="28"/>
        <v>0</v>
      </c>
      <c r="AZ14" s="279">
        <f t="shared" si="29"/>
        <v>0</v>
      </c>
      <c r="BA14" s="279">
        <f t="shared" si="30"/>
        <v>0</v>
      </c>
      <c r="BB14" s="279">
        <f t="shared" si="31"/>
        <v>0</v>
      </c>
      <c r="BC14" s="279">
        <f t="shared" si="32"/>
        <v>0</v>
      </c>
      <c r="BD14" s="279">
        <f t="shared" si="33"/>
        <v>0</v>
      </c>
      <c r="BE14" s="279">
        <f t="shared" si="34"/>
        <v>0</v>
      </c>
      <c r="BF14" s="279">
        <f t="shared" si="35"/>
        <v>0</v>
      </c>
      <c r="BG14" s="279">
        <f t="shared" si="36"/>
        <v>0</v>
      </c>
      <c r="BH14" s="279">
        <f t="shared" si="75"/>
        <v>0</v>
      </c>
      <c r="BI14" s="279">
        <f t="shared" si="76"/>
        <v>0</v>
      </c>
      <c r="BJ14" s="279">
        <f t="shared" si="37"/>
        <v>0</v>
      </c>
      <c r="BK14" s="279">
        <f t="shared" si="38"/>
        <v>0</v>
      </c>
      <c r="BL14" s="279">
        <f t="shared" si="39"/>
        <v>0</v>
      </c>
      <c r="BM14" s="279">
        <f t="shared" si="40"/>
        <v>0</v>
      </c>
      <c r="BN14" s="279">
        <f t="shared" si="41"/>
        <v>0</v>
      </c>
      <c r="BO14" s="279">
        <f t="shared" si="42"/>
        <v>0</v>
      </c>
      <c r="BP14" s="279">
        <f t="shared" si="77"/>
        <v>0</v>
      </c>
      <c r="BQ14" s="279">
        <f t="shared" si="78"/>
        <v>0</v>
      </c>
      <c r="BR14" s="279">
        <f t="shared" si="43"/>
        <v>0</v>
      </c>
      <c r="BS14" s="279">
        <f t="shared" si="44"/>
        <v>0</v>
      </c>
      <c r="BT14" s="279">
        <f t="shared" si="79"/>
        <v>0</v>
      </c>
      <c r="BU14" s="279">
        <f t="shared" si="80"/>
        <v>0</v>
      </c>
      <c r="BV14" s="279">
        <f t="shared" si="81"/>
        <v>0</v>
      </c>
      <c r="BW14" s="279">
        <f t="shared" si="82"/>
        <v>0</v>
      </c>
      <c r="BX14" s="279">
        <f t="shared" si="45"/>
        <v>0</v>
      </c>
      <c r="BY14" s="279">
        <f t="shared" si="46"/>
        <v>0</v>
      </c>
      <c r="BZ14" s="279">
        <f t="shared" si="47"/>
        <v>0</v>
      </c>
      <c r="CA14" s="279">
        <f t="shared" si="48"/>
        <v>0</v>
      </c>
      <c r="CB14" s="279">
        <f t="shared" si="49"/>
        <v>0</v>
      </c>
      <c r="CC14" s="279">
        <f t="shared" si="50"/>
        <v>0</v>
      </c>
      <c r="CD14" s="279">
        <f t="shared" si="83"/>
        <v>0</v>
      </c>
      <c r="CE14" s="279">
        <f t="shared" si="84"/>
        <v>0</v>
      </c>
      <c r="CF14" s="279">
        <f t="shared" si="85"/>
        <v>0</v>
      </c>
      <c r="CG14" s="279">
        <f t="shared" si="86"/>
        <v>0</v>
      </c>
      <c r="CH14" s="279">
        <f t="shared" si="51"/>
        <v>0</v>
      </c>
      <c r="CI14" s="279">
        <f t="shared" si="52"/>
        <v>0</v>
      </c>
      <c r="CJ14" s="279">
        <f t="shared" si="87"/>
        <v>0</v>
      </c>
      <c r="CK14" s="279">
        <f t="shared" si="88"/>
        <v>0</v>
      </c>
      <c r="CL14" s="279">
        <f t="shared" si="53"/>
        <v>0</v>
      </c>
      <c r="CM14" s="279">
        <f t="shared" si="54"/>
        <v>0</v>
      </c>
      <c r="CN14" s="279">
        <f t="shared" si="55"/>
        <v>0</v>
      </c>
      <c r="CO14" s="279">
        <f t="shared" si="56"/>
        <v>0</v>
      </c>
      <c r="CP14" s="279">
        <f t="shared" si="89"/>
        <v>0</v>
      </c>
      <c r="CQ14" s="279">
        <f t="shared" si="90"/>
        <v>0</v>
      </c>
      <c r="CR14" s="279">
        <f t="shared" si="91"/>
        <v>0</v>
      </c>
      <c r="CS14" s="279">
        <f t="shared" si="92"/>
        <v>0</v>
      </c>
      <c r="CT14" s="279">
        <f t="shared" si="57"/>
        <v>0</v>
      </c>
      <c r="CU14" s="279">
        <f t="shared" si="58"/>
        <v>0</v>
      </c>
      <c r="CV14" s="279">
        <f t="shared" si="59"/>
        <v>0</v>
      </c>
      <c r="CW14" s="279">
        <f t="shared" si="60"/>
        <v>0</v>
      </c>
      <c r="CX14" s="279">
        <f t="shared" si="93"/>
        <v>0</v>
      </c>
      <c r="CY14" s="279">
        <f t="shared" si="94"/>
        <v>0</v>
      </c>
      <c r="CZ14" s="279">
        <f t="shared" si="95"/>
        <v>0</v>
      </c>
      <c r="DA14" s="279">
        <f t="shared" si="96"/>
        <v>0</v>
      </c>
    </row>
    <row r="15" spans="1:105" s="276" customFormat="1" ht="15.75" customHeight="1">
      <c r="A15" s="63" t="str">
        <f t="array" ref="A15">IF(C15&lt;&gt;0,SUM(($C$11:C15&lt;&gt;0)*1),"")</f>
        <v/>
      </c>
      <c r="B15" s="277"/>
      <c r="C15" s="277"/>
      <c r="D15" s="277"/>
      <c r="E15" s="371"/>
      <c r="F15" s="328"/>
      <c r="G15" s="330"/>
      <c r="H15" s="330"/>
      <c r="I15" s="63" t="str">
        <f t="shared" si="0"/>
        <v/>
      </c>
      <c r="J15" s="279">
        <f t="shared" si="61"/>
        <v>0</v>
      </c>
      <c r="K15" s="279">
        <f t="shared" si="62"/>
        <v>0</v>
      </c>
      <c r="L15" s="279">
        <f t="shared" si="1"/>
        <v>0</v>
      </c>
      <c r="M15" s="279">
        <f t="shared" si="2"/>
        <v>0</v>
      </c>
      <c r="N15" s="279">
        <f t="shared" si="3"/>
        <v>0</v>
      </c>
      <c r="O15" s="279">
        <f t="shared" si="4"/>
        <v>0</v>
      </c>
      <c r="P15" s="279">
        <f t="shared" si="5"/>
        <v>0</v>
      </c>
      <c r="Q15" s="279">
        <f t="shared" si="6"/>
        <v>0</v>
      </c>
      <c r="R15" s="279">
        <f t="shared" si="7"/>
        <v>0</v>
      </c>
      <c r="S15" s="279">
        <f t="shared" si="8"/>
        <v>0</v>
      </c>
      <c r="T15" s="279">
        <f t="shared" si="9"/>
        <v>0</v>
      </c>
      <c r="U15" s="279">
        <f t="shared" si="10"/>
        <v>0</v>
      </c>
      <c r="V15" s="279">
        <f t="shared" si="11"/>
        <v>0</v>
      </c>
      <c r="W15" s="279">
        <f t="shared" si="12"/>
        <v>0</v>
      </c>
      <c r="X15" s="279">
        <f t="shared" si="13"/>
        <v>0</v>
      </c>
      <c r="Y15" s="279">
        <f t="shared" si="14"/>
        <v>0</v>
      </c>
      <c r="Z15" s="279">
        <f t="shared" si="15"/>
        <v>0</v>
      </c>
      <c r="AA15" s="279">
        <f t="shared" si="16"/>
        <v>0</v>
      </c>
      <c r="AB15" s="279">
        <f t="shared" si="63"/>
        <v>0</v>
      </c>
      <c r="AC15" s="279">
        <f t="shared" si="64"/>
        <v>0</v>
      </c>
      <c r="AD15" s="279">
        <f t="shared" si="17"/>
        <v>0</v>
      </c>
      <c r="AE15" s="279">
        <f t="shared" si="18"/>
        <v>0</v>
      </c>
      <c r="AF15" s="279">
        <f t="shared" si="19"/>
        <v>0</v>
      </c>
      <c r="AG15" s="279">
        <f t="shared" si="20"/>
        <v>0</v>
      </c>
      <c r="AH15" s="279">
        <f t="shared" si="65"/>
        <v>0</v>
      </c>
      <c r="AI15" s="279">
        <f t="shared" si="66"/>
        <v>0</v>
      </c>
      <c r="AJ15" s="279">
        <f t="shared" si="67"/>
        <v>0</v>
      </c>
      <c r="AK15" s="279">
        <f t="shared" si="68"/>
        <v>0</v>
      </c>
      <c r="AL15" s="279">
        <f t="shared" si="69"/>
        <v>0</v>
      </c>
      <c r="AM15" s="279">
        <f t="shared" si="70"/>
        <v>0</v>
      </c>
      <c r="AN15" s="279">
        <f t="shared" si="71"/>
        <v>0</v>
      </c>
      <c r="AO15" s="279">
        <f t="shared" si="72"/>
        <v>0</v>
      </c>
      <c r="AP15" s="279">
        <f t="shared" si="21"/>
        <v>0</v>
      </c>
      <c r="AQ15" s="279">
        <f t="shared" si="22"/>
        <v>0</v>
      </c>
      <c r="AR15" s="279">
        <f t="shared" si="23"/>
        <v>0</v>
      </c>
      <c r="AS15" s="279">
        <f t="shared" si="24"/>
        <v>0</v>
      </c>
      <c r="AT15" s="279">
        <f t="shared" si="73"/>
        <v>0</v>
      </c>
      <c r="AU15" s="279">
        <f t="shared" si="74"/>
        <v>0</v>
      </c>
      <c r="AV15" s="279">
        <f t="shared" si="25"/>
        <v>0</v>
      </c>
      <c r="AW15" s="279">
        <f t="shared" si="26"/>
        <v>0</v>
      </c>
      <c r="AX15" s="279">
        <f t="shared" si="27"/>
        <v>0</v>
      </c>
      <c r="AY15" s="279">
        <f t="shared" si="28"/>
        <v>0</v>
      </c>
      <c r="AZ15" s="279">
        <f t="shared" si="29"/>
        <v>0</v>
      </c>
      <c r="BA15" s="279">
        <f t="shared" si="30"/>
        <v>0</v>
      </c>
      <c r="BB15" s="279">
        <f t="shared" si="31"/>
        <v>0</v>
      </c>
      <c r="BC15" s="279">
        <f t="shared" si="32"/>
        <v>0</v>
      </c>
      <c r="BD15" s="279">
        <f t="shared" si="33"/>
        <v>0</v>
      </c>
      <c r="BE15" s="279">
        <f t="shared" si="34"/>
        <v>0</v>
      </c>
      <c r="BF15" s="279">
        <f t="shared" si="35"/>
        <v>0</v>
      </c>
      <c r="BG15" s="279">
        <f t="shared" si="36"/>
        <v>0</v>
      </c>
      <c r="BH15" s="279">
        <f t="shared" si="75"/>
        <v>0</v>
      </c>
      <c r="BI15" s="279">
        <f t="shared" si="76"/>
        <v>0</v>
      </c>
      <c r="BJ15" s="279">
        <f t="shared" si="37"/>
        <v>0</v>
      </c>
      <c r="BK15" s="279">
        <f t="shared" si="38"/>
        <v>0</v>
      </c>
      <c r="BL15" s="279">
        <f t="shared" si="39"/>
        <v>0</v>
      </c>
      <c r="BM15" s="279">
        <f t="shared" si="40"/>
        <v>0</v>
      </c>
      <c r="BN15" s="279">
        <f t="shared" si="41"/>
        <v>0</v>
      </c>
      <c r="BO15" s="279">
        <f t="shared" si="42"/>
        <v>0</v>
      </c>
      <c r="BP15" s="279">
        <f t="shared" si="77"/>
        <v>0</v>
      </c>
      <c r="BQ15" s="279">
        <f t="shared" si="78"/>
        <v>0</v>
      </c>
      <c r="BR15" s="279">
        <f t="shared" si="43"/>
        <v>0</v>
      </c>
      <c r="BS15" s="279">
        <f t="shared" si="44"/>
        <v>0</v>
      </c>
      <c r="BT15" s="279">
        <f t="shared" si="79"/>
        <v>0</v>
      </c>
      <c r="BU15" s="279">
        <f t="shared" si="80"/>
        <v>0</v>
      </c>
      <c r="BV15" s="279">
        <f t="shared" si="81"/>
        <v>0</v>
      </c>
      <c r="BW15" s="279">
        <f t="shared" si="82"/>
        <v>0</v>
      </c>
      <c r="BX15" s="279">
        <f t="shared" si="45"/>
        <v>0</v>
      </c>
      <c r="BY15" s="279">
        <f t="shared" si="46"/>
        <v>0</v>
      </c>
      <c r="BZ15" s="279">
        <f t="shared" si="47"/>
        <v>0</v>
      </c>
      <c r="CA15" s="279">
        <f t="shared" si="48"/>
        <v>0</v>
      </c>
      <c r="CB15" s="279">
        <f t="shared" si="49"/>
        <v>0</v>
      </c>
      <c r="CC15" s="279">
        <f t="shared" si="50"/>
        <v>0</v>
      </c>
      <c r="CD15" s="279">
        <f t="shared" si="83"/>
        <v>0</v>
      </c>
      <c r="CE15" s="279">
        <f t="shared" si="84"/>
        <v>0</v>
      </c>
      <c r="CF15" s="279">
        <f t="shared" si="85"/>
        <v>0</v>
      </c>
      <c r="CG15" s="279">
        <f t="shared" si="86"/>
        <v>0</v>
      </c>
      <c r="CH15" s="279">
        <f t="shared" si="51"/>
        <v>0</v>
      </c>
      <c r="CI15" s="279">
        <f t="shared" si="52"/>
        <v>0</v>
      </c>
      <c r="CJ15" s="279">
        <f t="shared" si="87"/>
        <v>0</v>
      </c>
      <c r="CK15" s="279">
        <f t="shared" si="88"/>
        <v>0</v>
      </c>
      <c r="CL15" s="279">
        <f t="shared" si="53"/>
        <v>0</v>
      </c>
      <c r="CM15" s="279">
        <f t="shared" si="54"/>
        <v>0</v>
      </c>
      <c r="CN15" s="279">
        <f t="shared" si="55"/>
        <v>0</v>
      </c>
      <c r="CO15" s="279">
        <f t="shared" si="56"/>
        <v>0</v>
      </c>
      <c r="CP15" s="279">
        <f t="shared" si="89"/>
        <v>0</v>
      </c>
      <c r="CQ15" s="279">
        <f t="shared" si="90"/>
        <v>0</v>
      </c>
      <c r="CR15" s="279">
        <f t="shared" si="91"/>
        <v>0</v>
      </c>
      <c r="CS15" s="279">
        <f t="shared" si="92"/>
        <v>0</v>
      </c>
      <c r="CT15" s="279">
        <f t="shared" si="57"/>
        <v>0</v>
      </c>
      <c r="CU15" s="279">
        <f t="shared" si="58"/>
        <v>0</v>
      </c>
      <c r="CV15" s="279">
        <f t="shared" si="59"/>
        <v>0</v>
      </c>
      <c r="CW15" s="279">
        <f t="shared" si="60"/>
        <v>0</v>
      </c>
      <c r="CX15" s="279">
        <f t="shared" si="93"/>
        <v>0</v>
      </c>
      <c r="CY15" s="279">
        <f t="shared" si="94"/>
        <v>0</v>
      </c>
      <c r="CZ15" s="279">
        <f t="shared" si="95"/>
        <v>0</v>
      </c>
      <c r="DA15" s="279">
        <f t="shared" si="96"/>
        <v>0</v>
      </c>
    </row>
    <row r="16" spans="1:105" s="276" customFormat="1" ht="15.75" customHeight="1">
      <c r="A16" s="63" t="str">
        <f t="array" ref="A16">IF(C16&lt;&gt;0,SUM(($C$11:C16&lt;&gt;0)*1),"")</f>
        <v/>
      </c>
      <c r="B16" s="277"/>
      <c r="C16" s="277"/>
      <c r="D16" s="277"/>
      <c r="E16" s="371"/>
      <c r="F16" s="328"/>
      <c r="G16" s="330"/>
      <c r="H16" s="330"/>
      <c r="I16" s="63" t="str">
        <f t="shared" si="0"/>
        <v/>
      </c>
      <c r="J16" s="279">
        <f t="shared" si="61"/>
        <v>0</v>
      </c>
      <c r="K16" s="279">
        <f t="shared" si="62"/>
        <v>0</v>
      </c>
      <c r="L16" s="279">
        <f t="shared" si="1"/>
        <v>0</v>
      </c>
      <c r="M16" s="279">
        <f t="shared" si="2"/>
        <v>0</v>
      </c>
      <c r="N16" s="279">
        <f t="shared" si="3"/>
        <v>0</v>
      </c>
      <c r="O16" s="279">
        <f t="shared" si="4"/>
        <v>0</v>
      </c>
      <c r="P16" s="279">
        <f t="shared" si="5"/>
        <v>0</v>
      </c>
      <c r="Q16" s="279">
        <f t="shared" si="6"/>
        <v>0</v>
      </c>
      <c r="R16" s="279">
        <f t="shared" si="7"/>
        <v>0</v>
      </c>
      <c r="S16" s="279">
        <f t="shared" si="8"/>
        <v>0</v>
      </c>
      <c r="T16" s="279">
        <f t="shared" si="9"/>
        <v>0</v>
      </c>
      <c r="U16" s="279">
        <f t="shared" si="10"/>
        <v>0</v>
      </c>
      <c r="V16" s="279">
        <f t="shared" si="11"/>
        <v>0</v>
      </c>
      <c r="W16" s="279">
        <f t="shared" si="12"/>
        <v>0</v>
      </c>
      <c r="X16" s="279">
        <f t="shared" si="13"/>
        <v>0</v>
      </c>
      <c r="Y16" s="279">
        <f t="shared" si="14"/>
        <v>0</v>
      </c>
      <c r="Z16" s="279">
        <f t="shared" si="15"/>
        <v>0</v>
      </c>
      <c r="AA16" s="279">
        <f t="shared" si="16"/>
        <v>0</v>
      </c>
      <c r="AB16" s="279">
        <f t="shared" si="63"/>
        <v>0</v>
      </c>
      <c r="AC16" s="279">
        <f t="shared" si="64"/>
        <v>0</v>
      </c>
      <c r="AD16" s="279">
        <f t="shared" si="17"/>
        <v>0</v>
      </c>
      <c r="AE16" s="279">
        <f t="shared" si="18"/>
        <v>0</v>
      </c>
      <c r="AF16" s="279">
        <f t="shared" si="19"/>
        <v>0</v>
      </c>
      <c r="AG16" s="279">
        <f t="shared" si="20"/>
        <v>0</v>
      </c>
      <c r="AH16" s="279">
        <f t="shared" si="65"/>
        <v>0</v>
      </c>
      <c r="AI16" s="279">
        <f t="shared" si="66"/>
        <v>0</v>
      </c>
      <c r="AJ16" s="279">
        <f t="shared" si="67"/>
        <v>0</v>
      </c>
      <c r="AK16" s="279">
        <f t="shared" si="68"/>
        <v>0</v>
      </c>
      <c r="AL16" s="279">
        <f t="shared" si="69"/>
        <v>0</v>
      </c>
      <c r="AM16" s="279">
        <f t="shared" si="70"/>
        <v>0</v>
      </c>
      <c r="AN16" s="279">
        <f t="shared" si="71"/>
        <v>0</v>
      </c>
      <c r="AO16" s="279">
        <f t="shared" si="72"/>
        <v>0</v>
      </c>
      <c r="AP16" s="279">
        <f t="shared" si="21"/>
        <v>0</v>
      </c>
      <c r="AQ16" s="279">
        <f t="shared" si="22"/>
        <v>0</v>
      </c>
      <c r="AR16" s="279">
        <f t="shared" si="23"/>
        <v>0</v>
      </c>
      <c r="AS16" s="279">
        <f t="shared" si="24"/>
        <v>0</v>
      </c>
      <c r="AT16" s="279">
        <f t="shared" si="73"/>
        <v>0</v>
      </c>
      <c r="AU16" s="279">
        <f t="shared" si="74"/>
        <v>0</v>
      </c>
      <c r="AV16" s="279">
        <f t="shared" si="25"/>
        <v>0</v>
      </c>
      <c r="AW16" s="279">
        <f t="shared" si="26"/>
        <v>0</v>
      </c>
      <c r="AX16" s="279">
        <f t="shared" si="27"/>
        <v>0</v>
      </c>
      <c r="AY16" s="279">
        <f t="shared" si="28"/>
        <v>0</v>
      </c>
      <c r="AZ16" s="279">
        <f t="shared" si="29"/>
        <v>0</v>
      </c>
      <c r="BA16" s="279">
        <f t="shared" si="30"/>
        <v>0</v>
      </c>
      <c r="BB16" s="279">
        <f t="shared" si="31"/>
        <v>0</v>
      </c>
      <c r="BC16" s="279">
        <f t="shared" si="32"/>
        <v>0</v>
      </c>
      <c r="BD16" s="279">
        <f t="shared" si="33"/>
        <v>0</v>
      </c>
      <c r="BE16" s="279">
        <f t="shared" si="34"/>
        <v>0</v>
      </c>
      <c r="BF16" s="279">
        <f t="shared" si="35"/>
        <v>0</v>
      </c>
      <c r="BG16" s="279">
        <f t="shared" si="36"/>
        <v>0</v>
      </c>
      <c r="BH16" s="279">
        <f t="shared" si="75"/>
        <v>0</v>
      </c>
      <c r="BI16" s="279">
        <f t="shared" si="76"/>
        <v>0</v>
      </c>
      <c r="BJ16" s="279">
        <f t="shared" si="37"/>
        <v>0</v>
      </c>
      <c r="BK16" s="279">
        <f t="shared" si="38"/>
        <v>0</v>
      </c>
      <c r="BL16" s="279">
        <f t="shared" si="39"/>
        <v>0</v>
      </c>
      <c r="BM16" s="279">
        <f t="shared" si="40"/>
        <v>0</v>
      </c>
      <c r="BN16" s="279">
        <f t="shared" si="41"/>
        <v>0</v>
      </c>
      <c r="BO16" s="279">
        <f t="shared" si="42"/>
        <v>0</v>
      </c>
      <c r="BP16" s="279">
        <f t="shared" si="77"/>
        <v>0</v>
      </c>
      <c r="BQ16" s="279">
        <f t="shared" si="78"/>
        <v>0</v>
      </c>
      <c r="BR16" s="279">
        <f t="shared" si="43"/>
        <v>0</v>
      </c>
      <c r="BS16" s="279">
        <f t="shared" si="44"/>
        <v>0</v>
      </c>
      <c r="BT16" s="279">
        <f t="shared" si="79"/>
        <v>0</v>
      </c>
      <c r="BU16" s="279">
        <f t="shared" si="80"/>
        <v>0</v>
      </c>
      <c r="BV16" s="279">
        <f t="shared" si="81"/>
        <v>0</v>
      </c>
      <c r="BW16" s="279">
        <f t="shared" si="82"/>
        <v>0</v>
      </c>
      <c r="BX16" s="279">
        <f t="shared" si="45"/>
        <v>0</v>
      </c>
      <c r="BY16" s="279">
        <f t="shared" si="46"/>
        <v>0</v>
      </c>
      <c r="BZ16" s="279">
        <f t="shared" si="47"/>
        <v>0</v>
      </c>
      <c r="CA16" s="279">
        <f t="shared" si="48"/>
        <v>0</v>
      </c>
      <c r="CB16" s="279">
        <f t="shared" si="49"/>
        <v>0</v>
      </c>
      <c r="CC16" s="279">
        <f t="shared" si="50"/>
        <v>0</v>
      </c>
      <c r="CD16" s="279">
        <f t="shared" si="83"/>
        <v>0</v>
      </c>
      <c r="CE16" s="279">
        <f t="shared" si="84"/>
        <v>0</v>
      </c>
      <c r="CF16" s="279">
        <f t="shared" si="85"/>
        <v>0</v>
      </c>
      <c r="CG16" s="279">
        <f t="shared" si="86"/>
        <v>0</v>
      </c>
      <c r="CH16" s="279">
        <f t="shared" si="51"/>
        <v>0</v>
      </c>
      <c r="CI16" s="279">
        <f t="shared" si="52"/>
        <v>0</v>
      </c>
      <c r="CJ16" s="279">
        <f t="shared" si="87"/>
        <v>0</v>
      </c>
      <c r="CK16" s="279">
        <f t="shared" si="88"/>
        <v>0</v>
      </c>
      <c r="CL16" s="279">
        <f t="shared" si="53"/>
        <v>0</v>
      </c>
      <c r="CM16" s="279">
        <f t="shared" si="54"/>
        <v>0</v>
      </c>
      <c r="CN16" s="279">
        <f t="shared" si="55"/>
        <v>0</v>
      </c>
      <c r="CO16" s="279">
        <f t="shared" si="56"/>
        <v>0</v>
      </c>
      <c r="CP16" s="279">
        <f t="shared" si="89"/>
        <v>0</v>
      </c>
      <c r="CQ16" s="279">
        <f t="shared" si="90"/>
        <v>0</v>
      </c>
      <c r="CR16" s="279">
        <f t="shared" si="91"/>
        <v>0</v>
      </c>
      <c r="CS16" s="279">
        <f t="shared" si="92"/>
        <v>0</v>
      </c>
      <c r="CT16" s="279">
        <f t="shared" si="57"/>
        <v>0</v>
      </c>
      <c r="CU16" s="279">
        <f t="shared" si="58"/>
        <v>0</v>
      </c>
      <c r="CV16" s="279">
        <f t="shared" si="59"/>
        <v>0</v>
      </c>
      <c r="CW16" s="279">
        <f t="shared" si="60"/>
        <v>0</v>
      </c>
      <c r="CX16" s="279">
        <f t="shared" si="93"/>
        <v>0</v>
      </c>
      <c r="CY16" s="279">
        <f t="shared" si="94"/>
        <v>0</v>
      </c>
      <c r="CZ16" s="279">
        <f t="shared" si="95"/>
        <v>0</v>
      </c>
      <c r="DA16" s="279">
        <f t="shared" si="96"/>
        <v>0</v>
      </c>
    </row>
    <row r="17" spans="1:105" s="276" customFormat="1" ht="15.75" customHeight="1">
      <c r="A17" s="63" t="str">
        <f t="array" ref="A17">IF(C17&lt;&gt;0,SUM(($C$11:C17&lt;&gt;0)*1),"")</f>
        <v/>
      </c>
      <c r="B17" s="277"/>
      <c r="C17" s="277"/>
      <c r="D17" s="277"/>
      <c r="E17" s="371"/>
      <c r="F17" s="328"/>
      <c r="G17" s="330"/>
      <c r="H17" s="330"/>
      <c r="I17" s="63" t="str">
        <f t="shared" si="0"/>
        <v/>
      </c>
      <c r="J17" s="279">
        <f t="shared" si="61"/>
        <v>0</v>
      </c>
      <c r="K17" s="279">
        <f t="shared" si="62"/>
        <v>0</v>
      </c>
      <c r="L17" s="279">
        <f t="shared" si="1"/>
        <v>0</v>
      </c>
      <c r="M17" s="279">
        <f t="shared" si="2"/>
        <v>0</v>
      </c>
      <c r="N17" s="279">
        <f t="shared" si="3"/>
        <v>0</v>
      </c>
      <c r="O17" s="279">
        <f t="shared" si="4"/>
        <v>0</v>
      </c>
      <c r="P17" s="279">
        <f t="shared" si="5"/>
        <v>0</v>
      </c>
      <c r="Q17" s="279">
        <f t="shared" si="6"/>
        <v>0</v>
      </c>
      <c r="R17" s="279">
        <f t="shared" si="7"/>
        <v>0</v>
      </c>
      <c r="S17" s="279">
        <f t="shared" si="8"/>
        <v>0</v>
      </c>
      <c r="T17" s="279">
        <f t="shared" si="9"/>
        <v>0</v>
      </c>
      <c r="U17" s="279">
        <f t="shared" si="10"/>
        <v>0</v>
      </c>
      <c r="V17" s="279">
        <f t="shared" si="11"/>
        <v>0</v>
      </c>
      <c r="W17" s="279">
        <f t="shared" si="12"/>
        <v>0</v>
      </c>
      <c r="X17" s="279">
        <f t="shared" si="13"/>
        <v>0</v>
      </c>
      <c r="Y17" s="279">
        <f t="shared" si="14"/>
        <v>0</v>
      </c>
      <c r="Z17" s="279">
        <f t="shared" si="15"/>
        <v>0</v>
      </c>
      <c r="AA17" s="279">
        <f t="shared" si="16"/>
        <v>0</v>
      </c>
      <c r="AB17" s="279">
        <f t="shared" si="63"/>
        <v>0</v>
      </c>
      <c r="AC17" s="279">
        <f t="shared" si="64"/>
        <v>0</v>
      </c>
      <c r="AD17" s="279">
        <f t="shared" si="17"/>
        <v>0</v>
      </c>
      <c r="AE17" s="279">
        <f t="shared" si="18"/>
        <v>0</v>
      </c>
      <c r="AF17" s="279">
        <f t="shared" si="19"/>
        <v>0</v>
      </c>
      <c r="AG17" s="279">
        <f t="shared" si="20"/>
        <v>0</v>
      </c>
      <c r="AH17" s="279">
        <f t="shared" si="65"/>
        <v>0</v>
      </c>
      <c r="AI17" s="279">
        <f t="shared" si="66"/>
        <v>0</v>
      </c>
      <c r="AJ17" s="279">
        <f t="shared" si="67"/>
        <v>0</v>
      </c>
      <c r="AK17" s="279">
        <f t="shared" si="68"/>
        <v>0</v>
      </c>
      <c r="AL17" s="279">
        <f t="shared" si="69"/>
        <v>0</v>
      </c>
      <c r="AM17" s="279">
        <f t="shared" si="70"/>
        <v>0</v>
      </c>
      <c r="AN17" s="279">
        <f t="shared" si="71"/>
        <v>0</v>
      </c>
      <c r="AO17" s="279">
        <f t="shared" si="72"/>
        <v>0</v>
      </c>
      <c r="AP17" s="279">
        <f t="shared" si="21"/>
        <v>0</v>
      </c>
      <c r="AQ17" s="279">
        <f t="shared" si="22"/>
        <v>0</v>
      </c>
      <c r="AR17" s="279">
        <f t="shared" si="23"/>
        <v>0</v>
      </c>
      <c r="AS17" s="279">
        <f t="shared" si="24"/>
        <v>0</v>
      </c>
      <c r="AT17" s="279">
        <f t="shared" si="73"/>
        <v>0</v>
      </c>
      <c r="AU17" s="279">
        <f t="shared" si="74"/>
        <v>0</v>
      </c>
      <c r="AV17" s="279">
        <f t="shared" si="25"/>
        <v>0</v>
      </c>
      <c r="AW17" s="279">
        <f t="shared" si="26"/>
        <v>0</v>
      </c>
      <c r="AX17" s="279">
        <f t="shared" si="27"/>
        <v>0</v>
      </c>
      <c r="AY17" s="279">
        <f t="shared" si="28"/>
        <v>0</v>
      </c>
      <c r="AZ17" s="279">
        <f t="shared" si="29"/>
        <v>0</v>
      </c>
      <c r="BA17" s="279">
        <f t="shared" si="30"/>
        <v>0</v>
      </c>
      <c r="BB17" s="279">
        <f t="shared" si="31"/>
        <v>0</v>
      </c>
      <c r="BC17" s="279">
        <f t="shared" si="32"/>
        <v>0</v>
      </c>
      <c r="BD17" s="279">
        <f t="shared" si="33"/>
        <v>0</v>
      </c>
      <c r="BE17" s="279">
        <f t="shared" si="34"/>
        <v>0</v>
      </c>
      <c r="BF17" s="279">
        <f t="shared" si="35"/>
        <v>0</v>
      </c>
      <c r="BG17" s="279">
        <f t="shared" si="36"/>
        <v>0</v>
      </c>
      <c r="BH17" s="279">
        <f t="shared" si="75"/>
        <v>0</v>
      </c>
      <c r="BI17" s="279">
        <f t="shared" si="76"/>
        <v>0</v>
      </c>
      <c r="BJ17" s="279">
        <f t="shared" si="37"/>
        <v>0</v>
      </c>
      <c r="BK17" s="279">
        <f t="shared" si="38"/>
        <v>0</v>
      </c>
      <c r="BL17" s="279">
        <f t="shared" si="39"/>
        <v>0</v>
      </c>
      <c r="BM17" s="279">
        <f t="shared" si="40"/>
        <v>0</v>
      </c>
      <c r="BN17" s="279">
        <f t="shared" si="41"/>
        <v>0</v>
      </c>
      <c r="BO17" s="279">
        <f t="shared" si="42"/>
        <v>0</v>
      </c>
      <c r="BP17" s="279">
        <f t="shared" si="77"/>
        <v>0</v>
      </c>
      <c r="BQ17" s="279">
        <f t="shared" si="78"/>
        <v>0</v>
      </c>
      <c r="BR17" s="279">
        <f t="shared" si="43"/>
        <v>0</v>
      </c>
      <c r="BS17" s="279">
        <f t="shared" si="44"/>
        <v>0</v>
      </c>
      <c r="BT17" s="279">
        <f t="shared" si="79"/>
        <v>0</v>
      </c>
      <c r="BU17" s="279">
        <f t="shared" si="80"/>
        <v>0</v>
      </c>
      <c r="BV17" s="279">
        <f t="shared" si="81"/>
        <v>0</v>
      </c>
      <c r="BW17" s="279">
        <f t="shared" si="82"/>
        <v>0</v>
      </c>
      <c r="BX17" s="279">
        <f t="shared" si="45"/>
        <v>0</v>
      </c>
      <c r="BY17" s="279">
        <f t="shared" si="46"/>
        <v>0</v>
      </c>
      <c r="BZ17" s="279">
        <f t="shared" si="47"/>
        <v>0</v>
      </c>
      <c r="CA17" s="279">
        <f t="shared" si="48"/>
        <v>0</v>
      </c>
      <c r="CB17" s="279">
        <f t="shared" si="49"/>
        <v>0</v>
      </c>
      <c r="CC17" s="279">
        <f t="shared" si="50"/>
        <v>0</v>
      </c>
      <c r="CD17" s="279">
        <f t="shared" si="83"/>
        <v>0</v>
      </c>
      <c r="CE17" s="279">
        <f t="shared" si="84"/>
        <v>0</v>
      </c>
      <c r="CF17" s="279">
        <f t="shared" si="85"/>
        <v>0</v>
      </c>
      <c r="CG17" s="279">
        <f t="shared" si="86"/>
        <v>0</v>
      </c>
      <c r="CH17" s="279">
        <f t="shared" si="51"/>
        <v>0</v>
      </c>
      <c r="CI17" s="279">
        <f t="shared" si="52"/>
        <v>0</v>
      </c>
      <c r="CJ17" s="279">
        <f t="shared" si="87"/>
        <v>0</v>
      </c>
      <c r="CK17" s="279">
        <f t="shared" si="88"/>
        <v>0</v>
      </c>
      <c r="CL17" s="279">
        <f t="shared" si="53"/>
        <v>0</v>
      </c>
      <c r="CM17" s="279">
        <f t="shared" si="54"/>
        <v>0</v>
      </c>
      <c r="CN17" s="279">
        <f t="shared" si="55"/>
        <v>0</v>
      </c>
      <c r="CO17" s="279">
        <f t="shared" si="56"/>
        <v>0</v>
      </c>
      <c r="CP17" s="279">
        <f t="shared" si="89"/>
        <v>0</v>
      </c>
      <c r="CQ17" s="279">
        <f t="shared" si="90"/>
        <v>0</v>
      </c>
      <c r="CR17" s="279">
        <f t="shared" si="91"/>
        <v>0</v>
      </c>
      <c r="CS17" s="279">
        <f t="shared" si="92"/>
        <v>0</v>
      </c>
      <c r="CT17" s="279">
        <f t="shared" si="57"/>
        <v>0</v>
      </c>
      <c r="CU17" s="279">
        <f t="shared" si="58"/>
        <v>0</v>
      </c>
      <c r="CV17" s="279">
        <f t="shared" si="59"/>
        <v>0</v>
      </c>
      <c r="CW17" s="279">
        <f t="shared" si="60"/>
        <v>0</v>
      </c>
      <c r="CX17" s="279">
        <f t="shared" si="93"/>
        <v>0</v>
      </c>
      <c r="CY17" s="279">
        <f t="shared" si="94"/>
        <v>0</v>
      </c>
      <c r="CZ17" s="279">
        <f t="shared" si="95"/>
        <v>0</v>
      </c>
      <c r="DA17" s="279">
        <f t="shared" si="96"/>
        <v>0</v>
      </c>
    </row>
    <row r="18" spans="1:105" s="276" customFormat="1" ht="15.75" customHeight="1">
      <c r="A18" s="63" t="str">
        <f t="array" ref="A18">IF(C18&lt;&gt;0,SUM(($C$11:C18&lt;&gt;0)*1),"")</f>
        <v/>
      </c>
      <c r="B18" s="277"/>
      <c r="C18" s="277"/>
      <c r="D18" s="277"/>
      <c r="E18" s="371"/>
      <c r="F18" s="328"/>
      <c r="G18" s="330"/>
      <c r="H18" s="330"/>
      <c r="I18" s="63" t="str">
        <f t="shared" si="0"/>
        <v/>
      </c>
      <c r="J18" s="279">
        <f t="shared" si="61"/>
        <v>0</v>
      </c>
      <c r="K18" s="279">
        <f t="shared" si="62"/>
        <v>0</v>
      </c>
      <c r="L18" s="279">
        <f t="shared" si="1"/>
        <v>0</v>
      </c>
      <c r="M18" s="279">
        <f t="shared" si="2"/>
        <v>0</v>
      </c>
      <c r="N18" s="279">
        <f t="shared" si="3"/>
        <v>0</v>
      </c>
      <c r="O18" s="279">
        <f t="shared" si="4"/>
        <v>0</v>
      </c>
      <c r="P18" s="279">
        <f t="shared" si="5"/>
        <v>0</v>
      </c>
      <c r="Q18" s="279">
        <f t="shared" si="6"/>
        <v>0</v>
      </c>
      <c r="R18" s="279">
        <f t="shared" si="7"/>
        <v>0</v>
      </c>
      <c r="S18" s="279">
        <f t="shared" si="8"/>
        <v>0</v>
      </c>
      <c r="T18" s="279">
        <f t="shared" si="9"/>
        <v>0</v>
      </c>
      <c r="U18" s="279">
        <f t="shared" si="10"/>
        <v>0</v>
      </c>
      <c r="V18" s="279">
        <f t="shared" si="11"/>
        <v>0</v>
      </c>
      <c r="W18" s="279">
        <f t="shared" si="12"/>
        <v>0</v>
      </c>
      <c r="X18" s="279">
        <f t="shared" si="13"/>
        <v>0</v>
      </c>
      <c r="Y18" s="279">
        <f t="shared" si="14"/>
        <v>0</v>
      </c>
      <c r="Z18" s="279">
        <f t="shared" si="15"/>
        <v>0</v>
      </c>
      <c r="AA18" s="279">
        <f t="shared" si="16"/>
        <v>0</v>
      </c>
      <c r="AB18" s="279">
        <f t="shared" si="63"/>
        <v>0</v>
      </c>
      <c r="AC18" s="279">
        <f t="shared" si="64"/>
        <v>0</v>
      </c>
      <c r="AD18" s="279">
        <f t="shared" si="17"/>
        <v>0</v>
      </c>
      <c r="AE18" s="279">
        <f t="shared" si="18"/>
        <v>0</v>
      </c>
      <c r="AF18" s="279">
        <f t="shared" si="19"/>
        <v>0</v>
      </c>
      <c r="AG18" s="279">
        <f t="shared" si="20"/>
        <v>0</v>
      </c>
      <c r="AH18" s="279">
        <f t="shared" si="65"/>
        <v>0</v>
      </c>
      <c r="AI18" s="279">
        <f t="shared" si="66"/>
        <v>0</v>
      </c>
      <c r="AJ18" s="279">
        <f t="shared" si="67"/>
        <v>0</v>
      </c>
      <c r="AK18" s="279">
        <f t="shared" si="68"/>
        <v>0</v>
      </c>
      <c r="AL18" s="279">
        <f t="shared" si="69"/>
        <v>0</v>
      </c>
      <c r="AM18" s="279">
        <f t="shared" si="70"/>
        <v>0</v>
      </c>
      <c r="AN18" s="279">
        <f t="shared" si="71"/>
        <v>0</v>
      </c>
      <c r="AO18" s="279">
        <f t="shared" si="72"/>
        <v>0</v>
      </c>
      <c r="AP18" s="279">
        <f t="shared" si="21"/>
        <v>0</v>
      </c>
      <c r="AQ18" s="279">
        <f t="shared" si="22"/>
        <v>0</v>
      </c>
      <c r="AR18" s="279">
        <f t="shared" si="23"/>
        <v>0</v>
      </c>
      <c r="AS18" s="279">
        <f t="shared" si="24"/>
        <v>0</v>
      </c>
      <c r="AT18" s="279">
        <f t="shared" si="73"/>
        <v>0</v>
      </c>
      <c r="AU18" s="279">
        <f t="shared" si="74"/>
        <v>0</v>
      </c>
      <c r="AV18" s="279">
        <f t="shared" si="25"/>
        <v>0</v>
      </c>
      <c r="AW18" s="279">
        <f t="shared" si="26"/>
        <v>0</v>
      </c>
      <c r="AX18" s="279">
        <f t="shared" si="27"/>
        <v>0</v>
      </c>
      <c r="AY18" s="279">
        <f t="shared" si="28"/>
        <v>0</v>
      </c>
      <c r="AZ18" s="279">
        <f t="shared" si="29"/>
        <v>0</v>
      </c>
      <c r="BA18" s="279">
        <f t="shared" si="30"/>
        <v>0</v>
      </c>
      <c r="BB18" s="279">
        <f t="shared" si="31"/>
        <v>0</v>
      </c>
      <c r="BC18" s="279">
        <f t="shared" si="32"/>
        <v>0</v>
      </c>
      <c r="BD18" s="279">
        <f t="shared" si="33"/>
        <v>0</v>
      </c>
      <c r="BE18" s="279">
        <f t="shared" si="34"/>
        <v>0</v>
      </c>
      <c r="BF18" s="279">
        <f t="shared" si="35"/>
        <v>0</v>
      </c>
      <c r="BG18" s="279">
        <f t="shared" si="36"/>
        <v>0</v>
      </c>
      <c r="BH18" s="279">
        <f t="shared" si="75"/>
        <v>0</v>
      </c>
      <c r="BI18" s="279">
        <f t="shared" si="76"/>
        <v>0</v>
      </c>
      <c r="BJ18" s="279">
        <f t="shared" si="37"/>
        <v>0</v>
      </c>
      <c r="BK18" s="279">
        <f t="shared" si="38"/>
        <v>0</v>
      </c>
      <c r="BL18" s="279">
        <f t="shared" si="39"/>
        <v>0</v>
      </c>
      <c r="BM18" s="279">
        <f t="shared" si="40"/>
        <v>0</v>
      </c>
      <c r="BN18" s="279">
        <f t="shared" si="41"/>
        <v>0</v>
      </c>
      <c r="BO18" s="279">
        <f t="shared" si="42"/>
        <v>0</v>
      </c>
      <c r="BP18" s="279">
        <f t="shared" si="77"/>
        <v>0</v>
      </c>
      <c r="BQ18" s="279">
        <f t="shared" si="78"/>
        <v>0</v>
      </c>
      <c r="BR18" s="279">
        <f t="shared" si="43"/>
        <v>0</v>
      </c>
      <c r="BS18" s="279">
        <f t="shared" si="44"/>
        <v>0</v>
      </c>
      <c r="BT18" s="279">
        <f t="shared" si="79"/>
        <v>0</v>
      </c>
      <c r="BU18" s="279">
        <f t="shared" si="80"/>
        <v>0</v>
      </c>
      <c r="BV18" s="279">
        <f t="shared" si="81"/>
        <v>0</v>
      </c>
      <c r="BW18" s="279">
        <f t="shared" si="82"/>
        <v>0</v>
      </c>
      <c r="BX18" s="279">
        <f t="shared" si="45"/>
        <v>0</v>
      </c>
      <c r="BY18" s="279">
        <f t="shared" si="46"/>
        <v>0</v>
      </c>
      <c r="BZ18" s="279">
        <f t="shared" si="47"/>
        <v>0</v>
      </c>
      <c r="CA18" s="279">
        <f t="shared" si="48"/>
        <v>0</v>
      </c>
      <c r="CB18" s="279">
        <f t="shared" si="49"/>
        <v>0</v>
      </c>
      <c r="CC18" s="279">
        <f t="shared" si="50"/>
        <v>0</v>
      </c>
      <c r="CD18" s="279">
        <f t="shared" si="83"/>
        <v>0</v>
      </c>
      <c r="CE18" s="279">
        <f t="shared" si="84"/>
        <v>0</v>
      </c>
      <c r="CF18" s="279">
        <f t="shared" si="85"/>
        <v>0</v>
      </c>
      <c r="CG18" s="279">
        <f t="shared" si="86"/>
        <v>0</v>
      </c>
      <c r="CH18" s="279">
        <f t="shared" si="51"/>
        <v>0</v>
      </c>
      <c r="CI18" s="279">
        <f t="shared" si="52"/>
        <v>0</v>
      </c>
      <c r="CJ18" s="279">
        <f t="shared" si="87"/>
        <v>0</v>
      </c>
      <c r="CK18" s="279">
        <f t="shared" si="88"/>
        <v>0</v>
      </c>
      <c r="CL18" s="279">
        <f t="shared" si="53"/>
        <v>0</v>
      </c>
      <c r="CM18" s="279">
        <f t="shared" si="54"/>
        <v>0</v>
      </c>
      <c r="CN18" s="279">
        <f t="shared" si="55"/>
        <v>0</v>
      </c>
      <c r="CO18" s="279">
        <f t="shared" si="56"/>
        <v>0</v>
      </c>
      <c r="CP18" s="279">
        <f t="shared" si="89"/>
        <v>0</v>
      </c>
      <c r="CQ18" s="279">
        <f t="shared" si="90"/>
        <v>0</v>
      </c>
      <c r="CR18" s="279">
        <f t="shared" si="91"/>
        <v>0</v>
      </c>
      <c r="CS18" s="279">
        <f t="shared" si="92"/>
        <v>0</v>
      </c>
      <c r="CT18" s="279">
        <f t="shared" si="57"/>
        <v>0</v>
      </c>
      <c r="CU18" s="279">
        <f t="shared" si="58"/>
        <v>0</v>
      </c>
      <c r="CV18" s="279">
        <f t="shared" si="59"/>
        <v>0</v>
      </c>
      <c r="CW18" s="279">
        <f t="shared" si="60"/>
        <v>0</v>
      </c>
      <c r="CX18" s="279">
        <f t="shared" si="93"/>
        <v>0</v>
      </c>
      <c r="CY18" s="279">
        <f t="shared" si="94"/>
        <v>0</v>
      </c>
      <c r="CZ18" s="279">
        <f t="shared" si="95"/>
        <v>0</v>
      </c>
      <c r="DA18" s="279">
        <f t="shared" si="96"/>
        <v>0</v>
      </c>
    </row>
    <row r="19" spans="1:105" s="276" customFormat="1" ht="15.75" customHeight="1">
      <c r="A19" s="63" t="str">
        <f t="array" ref="A19">IF(C19&lt;&gt;0,SUM(($C$11:C19&lt;&gt;0)*1),"")</f>
        <v/>
      </c>
      <c r="B19" s="277"/>
      <c r="C19" s="277"/>
      <c r="D19" s="277"/>
      <c r="E19" s="371"/>
      <c r="F19" s="328"/>
      <c r="G19" s="330"/>
      <c r="H19" s="330"/>
      <c r="I19" s="63" t="str">
        <f t="shared" si="0"/>
        <v/>
      </c>
      <c r="J19" s="279">
        <f t="shared" si="61"/>
        <v>0</v>
      </c>
      <c r="K19" s="279">
        <f t="shared" si="62"/>
        <v>0</v>
      </c>
      <c r="L19" s="279">
        <f t="shared" si="1"/>
        <v>0</v>
      </c>
      <c r="M19" s="279">
        <f t="shared" si="2"/>
        <v>0</v>
      </c>
      <c r="N19" s="279">
        <f t="shared" si="3"/>
        <v>0</v>
      </c>
      <c r="O19" s="279">
        <f t="shared" si="4"/>
        <v>0</v>
      </c>
      <c r="P19" s="279">
        <f t="shared" si="5"/>
        <v>0</v>
      </c>
      <c r="Q19" s="279">
        <f t="shared" si="6"/>
        <v>0</v>
      </c>
      <c r="R19" s="279">
        <f t="shared" si="7"/>
        <v>0</v>
      </c>
      <c r="S19" s="279">
        <f t="shared" si="8"/>
        <v>0</v>
      </c>
      <c r="T19" s="279">
        <f t="shared" si="9"/>
        <v>0</v>
      </c>
      <c r="U19" s="279">
        <f t="shared" si="10"/>
        <v>0</v>
      </c>
      <c r="V19" s="279">
        <f t="shared" si="11"/>
        <v>0</v>
      </c>
      <c r="W19" s="279">
        <f t="shared" si="12"/>
        <v>0</v>
      </c>
      <c r="X19" s="279">
        <f t="shared" si="13"/>
        <v>0</v>
      </c>
      <c r="Y19" s="279">
        <f t="shared" si="14"/>
        <v>0</v>
      </c>
      <c r="Z19" s="279">
        <f t="shared" si="15"/>
        <v>0</v>
      </c>
      <c r="AA19" s="279">
        <f t="shared" si="16"/>
        <v>0</v>
      </c>
      <c r="AB19" s="279">
        <f t="shared" si="63"/>
        <v>0</v>
      </c>
      <c r="AC19" s="279">
        <f t="shared" si="64"/>
        <v>0</v>
      </c>
      <c r="AD19" s="279">
        <f t="shared" si="17"/>
        <v>0</v>
      </c>
      <c r="AE19" s="279">
        <f t="shared" si="18"/>
        <v>0</v>
      </c>
      <c r="AF19" s="279">
        <f t="shared" si="19"/>
        <v>0</v>
      </c>
      <c r="AG19" s="279">
        <f t="shared" si="20"/>
        <v>0</v>
      </c>
      <c r="AH19" s="279">
        <f t="shared" si="65"/>
        <v>0</v>
      </c>
      <c r="AI19" s="279">
        <f t="shared" si="66"/>
        <v>0</v>
      </c>
      <c r="AJ19" s="279">
        <f t="shared" si="67"/>
        <v>0</v>
      </c>
      <c r="AK19" s="279">
        <f t="shared" si="68"/>
        <v>0</v>
      </c>
      <c r="AL19" s="279">
        <f t="shared" si="69"/>
        <v>0</v>
      </c>
      <c r="AM19" s="279">
        <f t="shared" si="70"/>
        <v>0</v>
      </c>
      <c r="AN19" s="279">
        <f t="shared" si="71"/>
        <v>0</v>
      </c>
      <c r="AO19" s="279">
        <f t="shared" si="72"/>
        <v>0</v>
      </c>
      <c r="AP19" s="279">
        <f t="shared" si="21"/>
        <v>0</v>
      </c>
      <c r="AQ19" s="279">
        <f t="shared" si="22"/>
        <v>0</v>
      </c>
      <c r="AR19" s="279">
        <f t="shared" si="23"/>
        <v>0</v>
      </c>
      <c r="AS19" s="279">
        <f t="shared" si="24"/>
        <v>0</v>
      </c>
      <c r="AT19" s="279">
        <f t="shared" si="73"/>
        <v>0</v>
      </c>
      <c r="AU19" s="279">
        <f t="shared" si="74"/>
        <v>0</v>
      </c>
      <c r="AV19" s="279">
        <f t="shared" si="25"/>
        <v>0</v>
      </c>
      <c r="AW19" s="279">
        <f t="shared" si="26"/>
        <v>0</v>
      </c>
      <c r="AX19" s="279">
        <f t="shared" si="27"/>
        <v>0</v>
      </c>
      <c r="AY19" s="279">
        <f t="shared" si="28"/>
        <v>0</v>
      </c>
      <c r="AZ19" s="279">
        <f t="shared" si="29"/>
        <v>0</v>
      </c>
      <c r="BA19" s="279">
        <f t="shared" si="30"/>
        <v>0</v>
      </c>
      <c r="BB19" s="279">
        <f t="shared" si="31"/>
        <v>0</v>
      </c>
      <c r="BC19" s="279">
        <f t="shared" si="32"/>
        <v>0</v>
      </c>
      <c r="BD19" s="279">
        <f t="shared" si="33"/>
        <v>0</v>
      </c>
      <c r="BE19" s="279">
        <f t="shared" si="34"/>
        <v>0</v>
      </c>
      <c r="BF19" s="279">
        <f t="shared" si="35"/>
        <v>0</v>
      </c>
      <c r="BG19" s="279">
        <f t="shared" si="36"/>
        <v>0</v>
      </c>
      <c r="BH19" s="279">
        <f t="shared" si="75"/>
        <v>0</v>
      </c>
      <c r="BI19" s="279">
        <f t="shared" si="76"/>
        <v>0</v>
      </c>
      <c r="BJ19" s="279">
        <f t="shared" si="37"/>
        <v>0</v>
      </c>
      <c r="BK19" s="279">
        <f t="shared" si="38"/>
        <v>0</v>
      </c>
      <c r="BL19" s="279">
        <f t="shared" si="39"/>
        <v>0</v>
      </c>
      <c r="BM19" s="279">
        <f t="shared" si="40"/>
        <v>0</v>
      </c>
      <c r="BN19" s="279">
        <f t="shared" si="41"/>
        <v>0</v>
      </c>
      <c r="BO19" s="279">
        <f t="shared" si="42"/>
        <v>0</v>
      </c>
      <c r="BP19" s="279">
        <f t="shared" si="77"/>
        <v>0</v>
      </c>
      <c r="BQ19" s="279">
        <f t="shared" si="78"/>
        <v>0</v>
      </c>
      <c r="BR19" s="279">
        <f t="shared" si="43"/>
        <v>0</v>
      </c>
      <c r="BS19" s="279">
        <f t="shared" si="44"/>
        <v>0</v>
      </c>
      <c r="BT19" s="279">
        <f t="shared" si="79"/>
        <v>0</v>
      </c>
      <c r="BU19" s="279">
        <f t="shared" si="80"/>
        <v>0</v>
      </c>
      <c r="BV19" s="279">
        <f t="shared" si="81"/>
        <v>0</v>
      </c>
      <c r="BW19" s="279">
        <f t="shared" si="82"/>
        <v>0</v>
      </c>
      <c r="BX19" s="279">
        <f t="shared" si="45"/>
        <v>0</v>
      </c>
      <c r="BY19" s="279">
        <f t="shared" si="46"/>
        <v>0</v>
      </c>
      <c r="BZ19" s="279">
        <f t="shared" si="47"/>
        <v>0</v>
      </c>
      <c r="CA19" s="279">
        <f t="shared" si="48"/>
        <v>0</v>
      </c>
      <c r="CB19" s="279">
        <f t="shared" si="49"/>
        <v>0</v>
      </c>
      <c r="CC19" s="279">
        <f t="shared" si="50"/>
        <v>0</v>
      </c>
      <c r="CD19" s="279">
        <f t="shared" si="83"/>
        <v>0</v>
      </c>
      <c r="CE19" s="279">
        <f t="shared" si="84"/>
        <v>0</v>
      </c>
      <c r="CF19" s="279">
        <f t="shared" si="85"/>
        <v>0</v>
      </c>
      <c r="CG19" s="279">
        <f t="shared" si="86"/>
        <v>0</v>
      </c>
      <c r="CH19" s="279">
        <f t="shared" si="51"/>
        <v>0</v>
      </c>
      <c r="CI19" s="279">
        <f t="shared" si="52"/>
        <v>0</v>
      </c>
      <c r="CJ19" s="279">
        <f t="shared" si="87"/>
        <v>0</v>
      </c>
      <c r="CK19" s="279">
        <f t="shared" si="88"/>
        <v>0</v>
      </c>
      <c r="CL19" s="279">
        <f t="shared" si="53"/>
        <v>0</v>
      </c>
      <c r="CM19" s="279">
        <f t="shared" si="54"/>
        <v>0</v>
      </c>
      <c r="CN19" s="279">
        <f t="shared" si="55"/>
        <v>0</v>
      </c>
      <c r="CO19" s="279">
        <f t="shared" si="56"/>
        <v>0</v>
      </c>
      <c r="CP19" s="279">
        <f t="shared" si="89"/>
        <v>0</v>
      </c>
      <c r="CQ19" s="279">
        <f t="shared" si="90"/>
        <v>0</v>
      </c>
      <c r="CR19" s="279">
        <f t="shared" si="91"/>
        <v>0</v>
      </c>
      <c r="CS19" s="279">
        <f t="shared" si="92"/>
        <v>0</v>
      </c>
      <c r="CT19" s="279">
        <f t="shared" si="57"/>
        <v>0</v>
      </c>
      <c r="CU19" s="279">
        <f t="shared" si="58"/>
        <v>0</v>
      </c>
      <c r="CV19" s="279">
        <f t="shared" si="59"/>
        <v>0</v>
      </c>
      <c r="CW19" s="279">
        <f t="shared" si="60"/>
        <v>0</v>
      </c>
      <c r="CX19" s="279">
        <f t="shared" si="93"/>
        <v>0</v>
      </c>
      <c r="CY19" s="279">
        <f t="shared" si="94"/>
        <v>0</v>
      </c>
      <c r="CZ19" s="279">
        <f t="shared" si="95"/>
        <v>0</v>
      </c>
      <c r="DA19" s="279">
        <f t="shared" si="96"/>
        <v>0</v>
      </c>
    </row>
    <row r="20" spans="1:105" s="276" customFormat="1" ht="15.75" customHeight="1">
      <c r="A20" s="63" t="str">
        <f t="array" ref="A20">IF(C20&lt;&gt;0,SUM(($C$11:C20&lt;&gt;0)*1),"")</f>
        <v/>
      </c>
      <c r="B20" s="277"/>
      <c r="C20" s="277"/>
      <c r="D20" s="277"/>
      <c r="E20" s="371"/>
      <c r="F20" s="328"/>
      <c r="G20" s="330"/>
      <c r="H20" s="330"/>
      <c r="I20" s="63" t="str">
        <f t="shared" si="0"/>
        <v/>
      </c>
      <c r="J20" s="279">
        <f t="shared" si="61"/>
        <v>0</v>
      </c>
      <c r="K20" s="279">
        <f t="shared" si="62"/>
        <v>0</v>
      </c>
      <c r="L20" s="279">
        <f t="shared" si="1"/>
        <v>0</v>
      </c>
      <c r="M20" s="279">
        <f t="shared" si="2"/>
        <v>0</v>
      </c>
      <c r="N20" s="279">
        <f t="shared" si="3"/>
        <v>0</v>
      </c>
      <c r="O20" s="279">
        <f t="shared" si="4"/>
        <v>0</v>
      </c>
      <c r="P20" s="279">
        <f t="shared" si="5"/>
        <v>0</v>
      </c>
      <c r="Q20" s="279">
        <f t="shared" si="6"/>
        <v>0</v>
      </c>
      <c r="R20" s="279">
        <f t="shared" si="7"/>
        <v>0</v>
      </c>
      <c r="S20" s="279">
        <f t="shared" si="8"/>
        <v>0</v>
      </c>
      <c r="T20" s="279">
        <f t="shared" si="9"/>
        <v>0</v>
      </c>
      <c r="U20" s="279">
        <f t="shared" si="10"/>
        <v>0</v>
      </c>
      <c r="V20" s="279">
        <f t="shared" si="11"/>
        <v>0</v>
      </c>
      <c r="W20" s="279">
        <f t="shared" si="12"/>
        <v>0</v>
      </c>
      <c r="X20" s="279">
        <f t="shared" si="13"/>
        <v>0</v>
      </c>
      <c r="Y20" s="279">
        <f t="shared" si="14"/>
        <v>0</v>
      </c>
      <c r="Z20" s="279">
        <f t="shared" si="15"/>
        <v>0</v>
      </c>
      <c r="AA20" s="279">
        <f t="shared" si="16"/>
        <v>0</v>
      </c>
      <c r="AB20" s="279">
        <f t="shared" si="63"/>
        <v>0</v>
      </c>
      <c r="AC20" s="279">
        <f t="shared" si="64"/>
        <v>0</v>
      </c>
      <c r="AD20" s="279">
        <f t="shared" si="17"/>
        <v>0</v>
      </c>
      <c r="AE20" s="279">
        <f t="shared" si="18"/>
        <v>0</v>
      </c>
      <c r="AF20" s="279">
        <f t="shared" si="19"/>
        <v>0</v>
      </c>
      <c r="AG20" s="279">
        <f t="shared" si="20"/>
        <v>0</v>
      </c>
      <c r="AH20" s="279">
        <f t="shared" si="65"/>
        <v>0</v>
      </c>
      <c r="AI20" s="279">
        <f t="shared" si="66"/>
        <v>0</v>
      </c>
      <c r="AJ20" s="279">
        <f t="shared" si="67"/>
        <v>0</v>
      </c>
      <c r="AK20" s="279">
        <f t="shared" si="68"/>
        <v>0</v>
      </c>
      <c r="AL20" s="279">
        <f t="shared" si="69"/>
        <v>0</v>
      </c>
      <c r="AM20" s="279">
        <f t="shared" si="70"/>
        <v>0</v>
      </c>
      <c r="AN20" s="279">
        <f t="shared" si="71"/>
        <v>0</v>
      </c>
      <c r="AO20" s="279">
        <f t="shared" si="72"/>
        <v>0</v>
      </c>
      <c r="AP20" s="279">
        <f t="shared" si="21"/>
        <v>0</v>
      </c>
      <c r="AQ20" s="279">
        <f t="shared" si="22"/>
        <v>0</v>
      </c>
      <c r="AR20" s="279">
        <f t="shared" si="23"/>
        <v>0</v>
      </c>
      <c r="AS20" s="279">
        <f t="shared" si="24"/>
        <v>0</v>
      </c>
      <c r="AT20" s="279">
        <f t="shared" si="73"/>
        <v>0</v>
      </c>
      <c r="AU20" s="279">
        <f t="shared" si="74"/>
        <v>0</v>
      </c>
      <c r="AV20" s="279">
        <f t="shared" si="25"/>
        <v>0</v>
      </c>
      <c r="AW20" s="279">
        <f t="shared" si="26"/>
        <v>0</v>
      </c>
      <c r="AX20" s="279">
        <f t="shared" si="27"/>
        <v>0</v>
      </c>
      <c r="AY20" s="279">
        <f t="shared" si="28"/>
        <v>0</v>
      </c>
      <c r="AZ20" s="279">
        <f t="shared" si="29"/>
        <v>0</v>
      </c>
      <c r="BA20" s="279">
        <f t="shared" si="30"/>
        <v>0</v>
      </c>
      <c r="BB20" s="279">
        <f t="shared" si="31"/>
        <v>0</v>
      </c>
      <c r="BC20" s="279">
        <f t="shared" si="32"/>
        <v>0</v>
      </c>
      <c r="BD20" s="279">
        <f t="shared" si="33"/>
        <v>0</v>
      </c>
      <c r="BE20" s="279">
        <f t="shared" si="34"/>
        <v>0</v>
      </c>
      <c r="BF20" s="279">
        <f t="shared" si="35"/>
        <v>0</v>
      </c>
      <c r="BG20" s="279">
        <f t="shared" si="36"/>
        <v>0</v>
      </c>
      <c r="BH20" s="279">
        <f t="shared" si="75"/>
        <v>0</v>
      </c>
      <c r="BI20" s="279">
        <f t="shared" si="76"/>
        <v>0</v>
      </c>
      <c r="BJ20" s="279">
        <f t="shared" si="37"/>
        <v>0</v>
      </c>
      <c r="BK20" s="279">
        <f t="shared" si="38"/>
        <v>0</v>
      </c>
      <c r="BL20" s="279">
        <f t="shared" si="39"/>
        <v>0</v>
      </c>
      <c r="BM20" s="279">
        <f t="shared" si="40"/>
        <v>0</v>
      </c>
      <c r="BN20" s="279">
        <f t="shared" si="41"/>
        <v>0</v>
      </c>
      <c r="BO20" s="279">
        <f t="shared" si="42"/>
        <v>0</v>
      </c>
      <c r="BP20" s="279">
        <f t="shared" si="77"/>
        <v>0</v>
      </c>
      <c r="BQ20" s="279">
        <f t="shared" si="78"/>
        <v>0</v>
      </c>
      <c r="BR20" s="279">
        <f t="shared" si="43"/>
        <v>0</v>
      </c>
      <c r="BS20" s="279">
        <f t="shared" si="44"/>
        <v>0</v>
      </c>
      <c r="BT20" s="279">
        <f t="shared" si="79"/>
        <v>0</v>
      </c>
      <c r="BU20" s="279">
        <f t="shared" si="80"/>
        <v>0</v>
      </c>
      <c r="BV20" s="279">
        <f t="shared" si="81"/>
        <v>0</v>
      </c>
      <c r="BW20" s="279">
        <f t="shared" si="82"/>
        <v>0</v>
      </c>
      <c r="BX20" s="279">
        <f t="shared" si="45"/>
        <v>0</v>
      </c>
      <c r="BY20" s="279">
        <f t="shared" si="46"/>
        <v>0</v>
      </c>
      <c r="BZ20" s="279">
        <f t="shared" si="47"/>
        <v>0</v>
      </c>
      <c r="CA20" s="279">
        <f t="shared" si="48"/>
        <v>0</v>
      </c>
      <c r="CB20" s="279">
        <f t="shared" si="49"/>
        <v>0</v>
      </c>
      <c r="CC20" s="279">
        <f t="shared" si="50"/>
        <v>0</v>
      </c>
      <c r="CD20" s="279">
        <f t="shared" si="83"/>
        <v>0</v>
      </c>
      <c r="CE20" s="279">
        <f t="shared" si="84"/>
        <v>0</v>
      </c>
      <c r="CF20" s="279">
        <f t="shared" si="85"/>
        <v>0</v>
      </c>
      <c r="CG20" s="279">
        <f t="shared" si="86"/>
        <v>0</v>
      </c>
      <c r="CH20" s="279">
        <f t="shared" si="51"/>
        <v>0</v>
      </c>
      <c r="CI20" s="279">
        <f t="shared" si="52"/>
        <v>0</v>
      </c>
      <c r="CJ20" s="279">
        <f t="shared" si="87"/>
        <v>0</v>
      </c>
      <c r="CK20" s="279">
        <f t="shared" si="88"/>
        <v>0</v>
      </c>
      <c r="CL20" s="279">
        <f t="shared" si="53"/>
        <v>0</v>
      </c>
      <c r="CM20" s="279">
        <f t="shared" si="54"/>
        <v>0</v>
      </c>
      <c r="CN20" s="279">
        <f t="shared" si="55"/>
        <v>0</v>
      </c>
      <c r="CO20" s="279">
        <f t="shared" si="56"/>
        <v>0</v>
      </c>
      <c r="CP20" s="279">
        <f t="shared" si="89"/>
        <v>0</v>
      </c>
      <c r="CQ20" s="279">
        <f t="shared" si="90"/>
        <v>0</v>
      </c>
      <c r="CR20" s="279">
        <f t="shared" si="91"/>
        <v>0</v>
      </c>
      <c r="CS20" s="279">
        <f t="shared" si="92"/>
        <v>0</v>
      </c>
      <c r="CT20" s="279">
        <f t="shared" si="57"/>
        <v>0</v>
      </c>
      <c r="CU20" s="279">
        <f t="shared" si="58"/>
        <v>0</v>
      </c>
      <c r="CV20" s="279">
        <f t="shared" si="59"/>
        <v>0</v>
      </c>
      <c r="CW20" s="279">
        <f t="shared" si="60"/>
        <v>0</v>
      </c>
      <c r="CX20" s="279">
        <f t="shared" si="93"/>
        <v>0</v>
      </c>
      <c r="CY20" s="279">
        <f t="shared" si="94"/>
        <v>0</v>
      </c>
      <c r="CZ20" s="279">
        <f t="shared" si="95"/>
        <v>0</v>
      </c>
      <c r="DA20" s="279">
        <f t="shared" si="96"/>
        <v>0</v>
      </c>
    </row>
    <row r="21" spans="1:105" s="276" customFormat="1" ht="15.75" customHeight="1">
      <c r="A21" s="63" t="str">
        <f t="array" ref="A21">IF(C21&lt;&gt;0,SUM(($C$11:C21&lt;&gt;0)*1),"")</f>
        <v/>
      </c>
      <c r="B21" s="277"/>
      <c r="C21" s="277"/>
      <c r="D21" s="277"/>
      <c r="E21" s="371"/>
      <c r="F21" s="328"/>
      <c r="G21" s="330"/>
      <c r="H21" s="330"/>
      <c r="I21" s="63" t="str">
        <f t="shared" si="0"/>
        <v/>
      </c>
      <c r="J21" s="279">
        <f t="shared" si="61"/>
        <v>0</v>
      </c>
      <c r="K21" s="279">
        <f t="shared" si="62"/>
        <v>0</v>
      </c>
      <c r="L21" s="279">
        <f t="shared" si="1"/>
        <v>0</v>
      </c>
      <c r="M21" s="279">
        <f t="shared" si="2"/>
        <v>0</v>
      </c>
      <c r="N21" s="279">
        <f t="shared" si="3"/>
        <v>0</v>
      </c>
      <c r="O21" s="279">
        <f t="shared" si="4"/>
        <v>0</v>
      </c>
      <c r="P21" s="279">
        <f t="shared" si="5"/>
        <v>0</v>
      </c>
      <c r="Q21" s="279">
        <f t="shared" si="6"/>
        <v>0</v>
      </c>
      <c r="R21" s="279">
        <f t="shared" si="7"/>
        <v>0</v>
      </c>
      <c r="S21" s="279">
        <f t="shared" si="8"/>
        <v>0</v>
      </c>
      <c r="T21" s="279">
        <f t="shared" si="9"/>
        <v>0</v>
      </c>
      <c r="U21" s="279">
        <f t="shared" si="10"/>
        <v>0</v>
      </c>
      <c r="V21" s="279">
        <f t="shared" si="11"/>
        <v>0</v>
      </c>
      <c r="W21" s="279">
        <f t="shared" si="12"/>
        <v>0</v>
      </c>
      <c r="X21" s="279">
        <f t="shared" si="13"/>
        <v>0</v>
      </c>
      <c r="Y21" s="279">
        <f t="shared" si="14"/>
        <v>0</v>
      </c>
      <c r="Z21" s="279">
        <f t="shared" si="15"/>
        <v>0</v>
      </c>
      <c r="AA21" s="279">
        <f t="shared" si="16"/>
        <v>0</v>
      </c>
      <c r="AB21" s="279">
        <f t="shared" si="63"/>
        <v>0</v>
      </c>
      <c r="AC21" s="279">
        <f t="shared" si="64"/>
        <v>0</v>
      </c>
      <c r="AD21" s="279">
        <f t="shared" si="17"/>
        <v>0</v>
      </c>
      <c r="AE21" s="279">
        <f t="shared" si="18"/>
        <v>0</v>
      </c>
      <c r="AF21" s="279">
        <f t="shared" si="19"/>
        <v>0</v>
      </c>
      <c r="AG21" s="279">
        <f t="shared" si="20"/>
        <v>0</v>
      </c>
      <c r="AH21" s="279">
        <f t="shared" si="65"/>
        <v>0</v>
      </c>
      <c r="AI21" s="279">
        <f t="shared" si="66"/>
        <v>0</v>
      </c>
      <c r="AJ21" s="279">
        <f t="shared" si="67"/>
        <v>0</v>
      </c>
      <c r="AK21" s="279">
        <f t="shared" si="68"/>
        <v>0</v>
      </c>
      <c r="AL21" s="279">
        <f t="shared" si="69"/>
        <v>0</v>
      </c>
      <c r="AM21" s="279">
        <f t="shared" si="70"/>
        <v>0</v>
      </c>
      <c r="AN21" s="279">
        <f t="shared" si="71"/>
        <v>0</v>
      </c>
      <c r="AO21" s="279">
        <f t="shared" si="72"/>
        <v>0</v>
      </c>
      <c r="AP21" s="279">
        <f t="shared" si="21"/>
        <v>0</v>
      </c>
      <c r="AQ21" s="279">
        <f t="shared" si="22"/>
        <v>0</v>
      </c>
      <c r="AR21" s="279">
        <f t="shared" si="23"/>
        <v>0</v>
      </c>
      <c r="AS21" s="279">
        <f t="shared" si="24"/>
        <v>0</v>
      </c>
      <c r="AT21" s="279">
        <f t="shared" si="73"/>
        <v>0</v>
      </c>
      <c r="AU21" s="279">
        <f t="shared" si="74"/>
        <v>0</v>
      </c>
      <c r="AV21" s="279">
        <f t="shared" si="25"/>
        <v>0</v>
      </c>
      <c r="AW21" s="279">
        <f t="shared" si="26"/>
        <v>0</v>
      </c>
      <c r="AX21" s="279">
        <f t="shared" si="27"/>
        <v>0</v>
      </c>
      <c r="AY21" s="279">
        <f t="shared" si="28"/>
        <v>0</v>
      </c>
      <c r="AZ21" s="279">
        <f t="shared" si="29"/>
        <v>0</v>
      </c>
      <c r="BA21" s="279">
        <f t="shared" si="30"/>
        <v>0</v>
      </c>
      <c r="BB21" s="279">
        <f t="shared" si="31"/>
        <v>0</v>
      </c>
      <c r="BC21" s="279">
        <f t="shared" si="32"/>
        <v>0</v>
      </c>
      <c r="BD21" s="279">
        <f t="shared" si="33"/>
        <v>0</v>
      </c>
      <c r="BE21" s="279">
        <f t="shared" si="34"/>
        <v>0</v>
      </c>
      <c r="BF21" s="279">
        <f t="shared" si="35"/>
        <v>0</v>
      </c>
      <c r="BG21" s="279">
        <f t="shared" si="36"/>
        <v>0</v>
      </c>
      <c r="BH21" s="279">
        <f t="shared" si="75"/>
        <v>0</v>
      </c>
      <c r="BI21" s="279">
        <f t="shared" si="76"/>
        <v>0</v>
      </c>
      <c r="BJ21" s="279">
        <f t="shared" si="37"/>
        <v>0</v>
      </c>
      <c r="BK21" s="279">
        <f t="shared" si="38"/>
        <v>0</v>
      </c>
      <c r="BL21" s="279">
        <f t="shared" si="39"/>
        <v>0</v>
      </c>
      <c r="BM21" s="279">
        <f t="shared" si="40"/>
        <v>0</v>
      </c>
      <c r="BN21" s="279">
        <f t="shared" si="41"/>
        <v>0</v>
      </c>
      <c r="BO21" s="279">
        <f t="shared" si="42"/>
        <v>0</v>
      </c>
      <c r="BP21" s="279">
        <f t="shared" si="77"/>
        <v>0</v>
      </c>
      <c r="BQ21" s="279">
        <f t="shared" si="78"/>
        <v>0</v>
      </c>
      <c r="BR21" s="279">
        <f t="shared" si="43"/>
        <v>0</v>
      </c>
      <c r="BS21" s="279">
        <f t="shared" si="44"/>
        <v>0</v>
      </c>
      <c r="BT21" s="279">
        <f t="shared" si="79"/>
        <v>0</v>
      </c>
      <c r="BU21" s="279">
        <f t="shared" si="80"/>
        <v>0</v>
      </c>
      <c r="BV21" s="279">
        <f t="shared" si="81"/>
        <v>0</v>
      </c>
      <c r="BW21" s="279">
        <f t="shared" si="82"/>
        <v>0</v>
      </c>
      <c r="BX21" s="279">
        <f t="shared" si="45"/>
        <v>0</v>
      </c>
      <c r="BY21" s="279">
        <f t="shared" si="46"/>
        <v>0</v>
      </c>
      <c r="BZ21" s="279">
        <f t="shared" si="47"/>
        <v>0</v>
      </c>
      <c r="CA21" s="279">
        <f t="shared" si="48"/>
        <v>0</v>
      </c>
      <c r="CB21" s="279">
        <f t="shared" si="49"/>
        <v>0</v>
      </c>
      <c r="CC21" s="279">
        <f t="shared" si="50"/>
        <v>0</v>
      </c>
      <c r="CD21" s="279">
        <f t="shared" si="83"/>
        <v>0</v>
      </c>
      <c r="CE21" s="279">
        <f t="shared" si="84"/>
        <v>0</v>
      </c>
      <c r="CF21" s="279">
        <f t="shared" si="85"/>
        <v>0</v>
      </c>
      <c r="CG21" s="279">
        <f t="shared" si="86"/>
        <v>0</v>
      </c>
      <c r="CH21" s="279">
        <f t="shared" si="51"/>
        <v>0</v>
      </c>
      <c r="CI21" s="279">
        <f t="shared" si="52"/>
        <v>0</v>
      </c>
      <c r="CJ21" s="279">
        <f t="shared" si="87"/>
        <v>0</v>
      </c>
      <c r="CK21" s="279">
        <f t="shared" si="88"/>
        <v>0</v>
      </c>
      <c r="CL21" s="279">
        <f t="shared" si="53"/>
        <v>0</v>
      </c>
      <c r="CM21" s="279">
        <f t="shared" si="54"/>
        <v>0</v>
      </c>
      <c r="CN21" s="279">
        <f t="shared" si="55"/>
        <v>0</v>
      </c>
      <c r="CO21" s="279">
        <f t="shared" si="56"/>
        <v>0</v>
      </c>
      <c r="CP21" s="279">
        <f t="shared" si="89"/>
        <v>0</v>
      </c>
      <c r="CQ21" s="279">
        <f t="shared" si="90"/>
        <v>0</v>
      </c>
      <c r="CR21" s="279">
        <f t="shared" si="91"/>
        <v>0</v>
      </c>
      <c r="CS21" s="279">
        <f t="shared" si="92"/>
        <v>0</v>
      </c>
      <c r="CT21" s="279">
        <f t="shared" si="57"/>
        <v>0</v>
      </c>
      <c r="CU21" s="279">
        <f t="shared" si="58"/>
        <v>0</v>
      </c>
      <c r="CV21" s="279">
        <f t="shared" si="59"/>
        <v>0</v>
      </c>
      <c r="CW21" s="279">
        <f t="shared" si="60"/>
        <v>0</v>
      </c>
      <c r="CX21" s="279">
        <f t="shared" si="93"/>
        <v>0</v>
      </c>
      <c r="CY21" s="279">
        <f t="shared" si="94"/>
        <v>0</v>
      </c>
      <c r="CZ21" s="279">
        <f t="shared" si="95"/>
        <v>0</v>
      </c>
      <c r="DA21" s="279">
        <f t="shared" si="96"/>
        <v>0</v>
      </c>
    </row>
    <row r="22" spans="1:105" s="276" customFormat="1" ht="15.75" customHeight="1">
      <c r="A22" s="63" t="str">
        <f t="array" ref="A22">IF(C22&lt;&gt;0,SUM(($C$11:C22&lt;&gt;0)*1),"")</f>
        <v/>
      </c>
      <c r="B22" s="277"/>
      <c r="C22" s="277"/>
      <c r="D22" s="277"/>
      <c r="E22" s="371"/>
      <c r="F22" s="328"/>
      <c r="G22" s="330"/>
      <c r="H22" s="330"/>
      <c r="I22" s="63" t="str">
        <f t="shared" si="0"/>
        <v/>
      </c>
      <c r="J22" s="279">
        <f t="shared" si="61"/>
        <v>0</v>
      </c>
      <c r="K22" s="279">
        <f t="shared" si="62"/>
        <v>0</v>
      </c>
      <c r="L22" s="279">
        <f t="shared" si="1"/>
        <v>0</v>
      </c>
      <c r="M22" s="279">
        <f t="shared" si="2"/>
        <v>0</v>
      </c>
      <c r="N22" s="279">
        <f t="shared" si="3"/>
        <v>0</v>
      </c>
      <c r="O22" s="279">
        <f t="shared" si="4"/>
        <v>0</v>
      </c>
      <c r="P22" s="279">
        <f t="shared" si="5"/>
        <v>0</v>
      </c>
      <c r="Q22" s="279">
        <f t="shared" si="6"/>
        <v>0</v>
      </c>
      <c r="R22" s="279">
        <f t="shared" si="7"/>
        <v>0</v>
      </c>
      <c r="S22" s="279">
        <f t="shared" si="8"/>
        <v>0</v>
      </c>
      <c r="T22" s="279">
        <f t="shared" si="9"/>
        <v>0</v>
      </c>
      <c r="U22" s="279">
        <f t="shared" si="10"/>
        <v>0</v>
      </c>
      <c r="V22" s="279">
        <f t="shared" si="11"/>
        <v>0</v>
      </c>
      <c r="W22" s="279">
        <f t="shared" si="12"/>
        <v>0</v>
      </c>
      <c r="X22" s="279">
        <f t="shared" si="13"/>
        <v>0</v>
      </c>
      <c r="Y22" s="279">
        <f t="shared" si="14"/>
        <v>0</v>
      </c>
      <c r="Z22" s="279">
        <f t="shared" si="15"/>
        <v>0</v>
      </c>
      <c r="AA22" s="279">
        <f t="shared" si="16"/>
        <v>0</v>
      </c>
      <c r="AB22" s="279">
        <f t="shared" si="63"/>
        <v>0</v>
      </c>
      <c r="AC22" s="279">
        <f t="shared" si="64"/>
        <v>0</v>
      </c>
      <c r="AD22" s="279">
        <f t="shared" si="17"/>
        <v>0</v>
      </c>
      <c r="AE22" s="279">
        <f t="shared" si="18"/>
        <v>0</v>
      </c>
      <c r="AF22" s="279">
        <f t="shared" si="19"/>
        <v>0</v>
      </c>
      <c r="AG22" s="279">
        <f t="shared" si="20"/>
        <v>0</v>
      </c>
      <c r="AH22" s="279">
        <f t="shared" si="65"/>
        <v>0</v>
      </c>
      <c r="AI22" s="279">
        <f t="shared" si="66"/>
        <v>0</v>
      </c>
      <c r="AJ22" s="279">
        <f t="shared" si="67"/>
        <v>0</v>
      </c>
      <c r="AK22" s="279">
        <f t="shared" si="68"/>
        <v>0</v>
      </c>
      <c r="AL22" s="279">
        <f t="shared" si="69"/>
        <v>0</v>
      </c>
      <c r="AM22" s="279">
        <f t="shared" si="70"/>
        <v>0</v>
      </c>
      <c r="AN22" s="279">
        <f t="shared" si="71"/>
        <v>0</v>
      </c>
      <c r="AO22" s="279">
        <f t="shared" si="72"/>
        <v>0</v>
      </c>
      <c r="AP22" s="279">
        <f t="shared" si="21"/>
        <v>0</v>
      </c>
      <c r="AQ22" s="279">
        <f t="shared" si="22"/>
        <v>0</v>
      </c>
      <c r="AR22" s="279">
        <f t="shared" si="23"/>
        <v>0</v>
      </c>
      <c r="AS22" s="279">
        <f t="shared" si="24"/>
        <v>0</v>
      </c>
      <c r="AT22" s="279">
        <f t="shared" si="73"/>
        <v>0</v>
      </c>
      <c r="AU22" s="279">
        <f t="shared" si="74"/>
        <v>0</v>
      </c>
      <c r="AV22" s="279">
        <f t="shared" si="25"/>
        <v>0</v>
      </c>
      <c r="AW22" s="279">
        <f t="shared" si="26"/>
        <v>0</v>
      </c>
      <c r="AX22" s="279">
        <f t="shared" si="27"/>
        <v>0</v>
      </c>
      <c r="AY22" s="279">
        <f t="shared" si="28"/>
        <v>0</v>
      </c>
      <c r="AZ22" s="279">
        <f t="shared" si="29"/>
        <v>0</v>
      </c>
      <c r="BA22" s="279">
        <f t="shared" si="30"/>
        <v>0</v>
      </c>
      <c r="BB22" s="279">
        <f t="shared" si="31"/>
        <v>0</v>
      </c>
      <c r="BC22" s="279">
        <f t="shared" si="32"/>
        <v>0</v>
      </c>
      <c r="BD22" s="279">
        <f t="shared" si="33"/>
        <v>0</v>
      </c>
      <c r="BE22" s="279">
        <f t="shared" si="34"/>
        <v>0</v>
      </c>
      <c r="BF22" s="279">
        <f t="shared" si="35"/>
        <v>0</v>
      </c>
      <c r="BG22" s="279">
        <f t="shared" si="36"/>
        <v>0</v>
      </c>
      <c r="BH22" s="279">
        <f t="shared" si="75"/>
        <v>0</v>
      </c>
      <c r="BI22" s="279">
        <f t="shared" si="76"/>
        <v>0</v>
      </c>
      <c r="BJ22" s="279">
        <f t="shared" si="37"/>
        <v>0</v>
      </c>
      <c r="BK22" s="279">
        <f t="shared" si="38"/>
        <v>0</v>
      </c>
      <c r="BL22" s="279">
        <f t="shared" si="39"/>
        <v>0</v>
      </c>
      <c r="BM22" s="279">
        <f t="shared" si="40"/>
        <v>0</v>
      </c>
      <c r="BN22" s="279">
        <f t="shared" si="41"/>
        <v>0</v>
      </c>
      <c r="BO22" s="279">
        <f t="shared" si="42"/>
        <v>0</v>
      </c>
      <c r="BP22" s="279">
        <f t="shared" si="77"/>
        <v>0</v>
      </c>
      <c r="BQ22" s="279">
        <f t="shared" si="78"/>
        <v>0</v>
      </c>
      <c r="BR22" s="279">
        <f t="shared" si="43"/>
        <v>0</v>
      </c>
      <c r="BS22" s="279">
        <f t="shared" si="44"/>
        <v>0</v>
      </c>
      <c r="BT22" s="279">
        <f t="shared" si="79"/>
        <v>0</v>
      </c>
      <c r="BU22" s="279">
        <f t="shared" si="80"/>
        <v>0</v>
      </c>
      <c r="BV22" s="279">
        <f t="shared" si="81"/>
        <v>0</v>
      </c>
      <c r="BW22" s="279">
        <f t="shared" si="82"/>
        <v>0</v>
      </c>
      <c r="BX22" s="279">
        <f t="shared" si="45"/>
        <v>0</v>
      </c>
      <c r="BY22" s="279">
        <f t="shared" si="46"/>
        <v>0</v>
      </c>
      <c r="BZ22" s="279">
        <f t="shared" si="47"/>
        <v>0</v>
      </c>
      <c r="CA22" s="279">
        <f t="shared" si="48"/>
        <v>0</v>
      </c>
      <c r="CB22" s="279">
        <f t="shared" si="49"/>
        <v>0</v>
      </c>
      <c r="CC22" s="279">
        <f t="shared" si="50"/>
        <v>0</v>
      </c>
      <c r="CD22" s="279">
        <f t="shared" si="83"/>
        <v>0</v>
      </c>
      <c r="CE22" s="279">
        <f t="shared" si="84"/>
        <v>0</v>
      </c>
      <c r="CF22" s="279">
        <f t="shared" si="85"/>
        <v>0</v>
      </c>
      <c r="CG22" s="279">
        <f t="shared" si="86"/>
        <v>0</v>
      </c>
      <c r="CH22" s="279">
        <f t="shared" si="51"/>
        <v>0</v>
      </c>
      <c r="CI22" s="279">
        <f t="shared" si="52"/>
        <v>0</v>
      </c>
      <c r="CJ22" s="279">
        <f t="shared" si="87"/>
        <v>0</v>
      </c>
      <c r="CK22" s="279">
        <f t="shared" si="88"/>
        <v>0</v>
      </c>
      <c r="CL22" s="279">
        <f t="shared" si="53"/>
        <v>0</v>
      </c>
      <c r="CM22" s="279">
        <f t="shared" si="54"/>
        <v>0</v>
      </c>
      <c r="CN22" s="279">
        <f t="shared" si="55"/>
        <v>0</v>
      </c>
      <c r="CO22" s="279">
        <f t="shared" si="56"/>
        <v>0</v>
      </c>
      <c r="CP22" s="279">
        <f t="shared" si="89"/>
        <v>0</v>
      </c>
      <c r="CQ22" s="279">
        <f t="shared" si="90"/>
        <v>0</v>
      </c>
      <c r="CR22" s="279">
        <f t="shared" si="91"/>
        <v>0</v>
      </c>
      <c r="CS22" s="279">
        <f t="shared" si="92"/>
        <v>0</v>
      </c>
      <c r="CT22" s="279">
        <f t="shared" si="57"/>
        <v>0</v>
      </c>
      <c r="CU22" s="279">
        <f t="shared" si="58"/>
        <v>0</v>
      </c>
      <c r="CV22" s="279">
        <f t="shared" si="59"/>
        <v>0</v>
      </c>
      <c r="CW22" s="279">
        <f t="shared" si="60"/>
        <v>0</v>
      </c>
      <c r="CX22" s="279">
        <f t="shared" si="93"/>
        <v>0</v>
      </c>
      <c r="CY22" s="279">
        <f t="shared" si="94"/>
        <v>0</v>
      </c>
      <c r="CZ22" s="279">
        <f t="shared" si="95"/>
        <v>0</v>
      </c>
      <c r="DA22" s="279">
        <f t="shared" si="96"/>
        <v>0</v>
      </c>
    </row>
    <row r="23" spans="1:105" s="276" customFormat="1" ht="15.75" customHeight="1">
      <c r="A23" s="63" t="str">
        <f t="array" ref="A23">IF(C23&lt;&gt;0,SUM(($C$11:C23&lt;&gt;0)*1),"")</f>
        <v/>
      </c>
      <c r="B23" s="277"/>
      <c r="C23" s="277"/>
      <c r="D23" s="277"/>
      <c r="E23" s="371"/>
      <c r="F23" s="328"/>
      <c r="G23" s="330"/>
      <c r="H23" s="330"/>
      <c r="I23" s="63" t="str">
        <f t="shared" si="0"/>
        <v/>
      </c>
      <c r="J23" s="279">
        <f t="shared" si="61"/>
        <v>0</v>
      </c>
      <c r="K23" s="279">
        <f t="shared" si="62"/>
        <v>0</v>
      </c>
      <c r="L23" s="279">
        <f t="shared" si="1"/>
        <v>0</v>
      </c>
      <c r="M23" s="279">
        <f t="shared" si="2"/>
        <v>0</v>
      </c>
      <c r="N23" s="279">
        <f t="shared" si="3"/>
        <v>0</v>
      </c>
      <c r="O23" s="279">
        <f t="shared" si="4"/>
        <v>0</v>
      </c>
      <c r="P23" s="279">
        <f t="shared" si="5"/>
        <v>0</v>
      </c>
      <c r="Q23" s="279">
        <f t="shared" si="6"/>
        <v>0</v>
      </c>
      <c r="R23" s="279">
        <f t="shared" si="7"/>
        <v>0</v>
      </c>
      <c r="S23" s="279">
        <f t="shared" si="8"/>
        <v>0</v>
      </c>
      <c r="T23" s="279">
        <f t="shared" si="9"/>
        <v>0</v>
      </c>
      <c r="U23" s="279">
        <f t="shared" si="10"/>
        <v>0</v>
      </c>
      <c r="V23" s="279">
        <f t="shared" si="11"/>
        <v>0</v>
      </c>
      <c r="W23" s="279">
        <f t="shared" si="12"/>
        <v>0</v>
      </c>
      <c r="X23" s="279">
        <f t="shared" si="13"/>
        <v>0</v>
      </c>
      <c r="Y23" s="279">
        <f t="shared" si="14"/>
        <v>0</v>
      </c>
      <c r="Z23" s="279">
        <f t="shared" si="15"/>
        <v>0</v>
      </c>
      <c r="AA23" s="279">
        <f t="shared" si="16"/>
        <v>0</v>
      </c>
      <c r="AB23" s="279">
        <f t="shared" si="63"/>
        <v>0</v>
      </c>
      <c r="AC23" s="279">
        <f t="shared" si="64"/>
        <v>0</v>
      </c>
      <c r="AD23" s="279">
        <f t="shared" si="17"/>
        <v>0</v>
      </c>
      <c r="AE23" s="279">
        <f t="shared" si="18"/>
        <v>0</v>
      </c>
      <c r="AF23" s="279">
        <f t="shared" si="19"/>
        <v>0</v>
      </c>
      <c r="AG23" s="279">
        <f t="shared" si="20"/>
        <v>0</v>
      </c>
      <c r="AH23" s="279">
        <f t="shared" si="65"/>
        <v>0</v>
      </c>
      <c r="AI23" s="279">
        <f t="shared" si="66"/>
        <v>0</v>
      </c>
      <c r="AJ23" s="279">
        <f t="shared" si="67"/>
        <v>0</v>
      </c>
      <c r="AK23" s="279">
        <f t="shared" si="68"/>
        <v>0</v>
      </c>
      <c r="AL23" s="279">
        <f t="shared" si="69"/>
        <v>0</v>
      </c>
      <c r="AM23" s="279">
        <f t="shared" si="70"/>
        <v>0</v>
      </c>
      <c r="AN23" s="279">
        <f t="shared" si="71"/>
        <v>0</v>
      </c>
      <c r="AO23" s="279">
        <f t="shared" si="72"/>
        <v>0</v>
      </c>
      <c r="AP23" s="279">
        <f t="shared" si="21"/>
        <v>0</v>
      </c>
      <c r="AQ23" s="279">
        <f t="shared" si="22"/>
        <v>0</v>
      </c>
      <c r="AR23" s="279">
        <f t="shared" si="23"/>
        <v>0</v>
      </c>
      <c r="AS23" s="279">
        <f t="shared" si="24"/>
        <v>0</v>
      </c>
      <c r="AT23" s="279">
        <f t="shared" si="73"/>
        <v>0</v>
      </c>
      <c r="AU23" s="279">
        <f t="shared" si="74"/>
        <v>0</v>
      </c>
      <c r="AV23" s="279">
        <f t="shared" si="25"/>
        <v>0</v>
      </c>
      <c r="AW23" s="279">
        <f t="shared" si="26"/>
        <v>0</v>
      </c>
      <c r="AX23" s="279">
        <f t="shared" si="27"/>
        <v>0</v>
      </c>
      <c r="AY23" s="279">
        <f t="shared" si="28"/>
        <v>0</v>
      </c>
      <c r="AZ23" s="279">
        <f t="shared" si="29"/>
        <v>0</v>
      </c>
      <c r="BA23" s="279">
        <f t="shared" si="30"/>
        <v>0</v>
      </c>
      <c r="BB23" s="279">
        <f t="shared" si="31"/>
        <v>0</v>
      </c>
      <c r="BC23" s="279">
        <f t="shared" si="32"/>
        <v>0</v>
      </c>
      <c r="BD23" s="279">
        <f t="shared" si="33"/>
        <v>0</v>
      </c>
      <c r="BE23" s="279">
        <f t="shared" si="34"/>
        <v>0</v>
      </c>
      <c r="BF23" s="279">
        <f t="shared" si="35"/>
        <v>0</v>
      </c>
      <c r="BG23" s="279">
        <f t="shared" si="36"/>
        <v>0</v>
      </c>
      <c r="BH23" s="279">
        <f t="shared" si="75"/>
        <v>0</v>
      </c>
      <c r="BI23" s="279">
        <f t="shared" si="76"/>
        <v>0</v>
      </c>
      <c r="BJ23" s="279">
        <f t="shared" si="37"/>
        <v>0</v>
      </c>
      <c r="BK23" s="279">
        <f t="shared" si="38"/>
        <v>0</v>
      </c>
      <c r="BL23" s="279">
        <f t="shared" si="39"/>
        <v>0</v>
      </c>
      <c r="BM23" s="279">
        <f t="shared" si="40"/>
        <v>0</v>
      </c>
      <c r="BN23" s="279">
        <f t="shared" si="41"/>
        <v>0</v>
      </c>
      <c r="BO23" s="279">
        <f t="shared" si="42"/>
        <v>0</v>
      </c>
      <c r="BP23" s="279">
        <f t="shared" si="77"/>
        <v>0</v>
      </c>
      <c r="BQ23" s="279">
        <f t="shared" si="78"/>
        <v>0</v>
      </c>
      <c r="BR23" s="279">
        <f t="shared" si="43"/>
        <v>0</v>
      </c>
      <c r="BS23" s="279">
        <f t="shared" si="44"/>
        <v>0</v>
      </c>
      <c r="BT23" s="279">
        <f t="shared" si="79"/>
        <v>0</v>
      </c>
      <c r="BU23" s="279">
        <f t="shared" si="80"/>
        <v>0</v>
      </c>
      <c r="BV23" s="279">
        <f t="shared" si="81"/>
        <v>0</v>
      </c>
      <c r="BW23" s="279">
        <f t="shared" si="82"/>
        <v>0</v>
      </c>
      <c r="BX23" s="279">
        <f t="shared" si="45"/>
        <v>0</v>
      </c>
      <c r="BY23" s="279">
        <f t="shared" si="46"/>
        <v>0</v>
      </c>
      <c r="BZ23" s="279">
        <f t="shared" si="47"/>
        <v>0</v>
      </c>
      <c r="CA23" s="279">
        <f t="shared" si="48"/>
        <v>0</v>
      </c>
      <c r="CB23" s="279">
        <f t="shared" si="49"/>
        <v>0</v>
      </c>
      <c r="CC23" s="279">
        <f t="shared" si="50"/>
        <v>0</v>
      </c>
      <c r="CD23" s="279">
        <f t="shared" si="83"/>
        <v>0</v>
      </c>
      <c r="CE23" s="279">
        <f t="shared" si="84"/>
        <v>0</v>
      </c>
      <c r="CF23" s="279">
        <f t="shared" si="85"/>
        <v>0</v>
      </c>
      <c r="CG23" s="279">
        <f t="shared" si="86"/>
        <v>0</v>
      </c>
      <c r="CH23" s="279">
        <f t="shared" si="51"/>
        <v>0</v>
      </c>
      <c r="CI23" s="279">
        <f t="shared" si="52"/>
        <v>0</v>
      </c>
      <c r="CJ23" s="279">
        <f t="shared" si="87"/>
        <v>0</v>
      </c>
      <c r="CK23" s="279">
        <f t="shared" si="88"/>
        <v>0</v>
      </c>
      <c r="CL23" s="279">
        <f t="shared" si="53"/>
        <v>0</v>
      </c>
      <c r="CM23" s="279">
        <f t="shared" si="54"/>
        <v>0</v>
      </c>
      <c r="CN23" s="279">
        <f t="shared" si="55"/>
        <v>0</v>
      </c>
      <c r="CO23" s="279">
        <f t="shared" si="56"/>
        <v>0</v>
      </c>
      <c r="CP23" s="279">
        <f t="shared" si="89"/>
        <v>0</v>
      </c>
      <c r="CQ23" s="279">
        <f t="shared" si="90"/>
        <v>0</v>
      </c>
      <c r="CR23" s="279">
        <f t="shared" si="91"/>
        <v>0</v>
      </c>
      <c r="CS23" s="279">
        <f t="shared" si="92"/>
        <v>0</v>
      </c>
      <c r="CT23" s="279">
        <f t="shared" si="57"/>
        <v>0</v>
      </c>
      <c r="CU23" s="279">
        <f t="shared" si="58"/>
        <v>0</v>
      </c>
      <c r="CV23" s="279">
        <f t="shared" si="59"/>
        <v>0</v>
      </c>
      <c r="CW23" s="279">
        <f t="shared" si="60"/>
        <v>0</v>
      </c>
      <c r="CX23" s="279">
        <f t="shared" si="93"/>
        <v>0</v>
      </c>
      <c r="CY23" s="279">
        <f t="shared" si="94"/>
        <v>0</v>
      </c>
      <c r="CZ23" s="279">
        <f t="shared" si="95"/>
        <v>0</v>
      </c>
      <c r="DA23" s="279">
        <f t="shared" si="96"/>
        <v>0</v>
      </c>
    </row>
    <row r="24" spans="1:105" s="276" customFormat="1" ht="15.75" customHeight="1">
      <c r="A24" s="63" t="str">
        <f t="array" ref="A24">IF(C24&lt;&gt;0,SUM(($C$11:C24&lt;&gt;0)*1),"")</f>
        <v/>
      </c>
      <c r="B24" s="277"/>
      <c r="C24" s="277"/>
      <c r="D24" s="277"/>
      <c r="E24" s="371"/>
      <c r="F24" s="328"/>
      <c r="G24" s="330"/>
      <c r="H24" s="330"/>
      <c r="I24" s="63" t="str">
        <f t="shared" si="0"/>
        <v/>
      </c>
      <c r="J24" s="279">
        <f t="shared" si="61"/>
        <v>0</v>
      </c>
      <c r="K24" s="279">
        <f t="shared" si="62"/>
        <v>0</v>
      </c>
      <c r="L24" s="279">
        <f t="shared" si="1"/>
        <v>0</v>
      </c>
      <c r="M24" s="279">
        <f t="shared" si="2"/>
        <v>0</v>
      </c>
      <c r="N24" s="279">
        <f t="shared" si="3"/>
        <v>0</v>
      </c>
      <c r="O24" s="279">
        <f t="shared" si="4"/>
        <v>0</v>
      </c>
      <c r="P24" s="279">
        <f t="shared" si="5"/>
        <v>0</v>
      </c>
      <c r="Q24" s="279">
        <f t="shared" si="6"/>
        <v>0</v>
      </c>
      <c r="R24" s="279">
        <f t="shared" si="7"/>
        <v>0</v>
      </c>
      <c r="S24" s="279">
        <f t="shared" si="8"/>
        <v>0</v>
      </c>
      <c r="T24" s="279">
        <f t="shared" si="9"/>
        <v>0</v>
      </c>
      <c r="U24" s="279">
        <f t="shared" si="10"/>
        <v>0</v>
      </c>
      <c r="V24" s="279">
        <f t="shared" si="11"/>
        <v>0</v>
      </c>
      <c r="W24" s="279">
        <f t="shared" si="12"/>
        <v>0</v>
      </c>
      <c r="X24" s="279">
        <f t="shared" si="13"/>
        <v>0</v>
      </c>
      <c r="Y24" s="279">
        <f t="shared" si="14"/>
        <v>0</v>
      </c>
      <c r="Z24" s="279">
        <f t="shared" si="15"/>
        <v>0</v>
      </c>
      <c r="AA24" s="279">
        <f t="shared" si="16"/>
        <v>0</v>
      </c>
      <c r="AB24" s="279">
        <f t="shared" si="63"/>
        <v>0</v>
      </c>
      <c r="AC24" s="279">
        <f t="shared" si="64"/>
        <v>0</v>
      </c>
      <c r="AD24" s="279">
        <f t="shared" si="17"/>
        <v>0</v>
      </c>
      <c r="AE24" s="279">
        <f t="shared" si="18"/>
        <v>0</v>
      </c>
      <c r="AF24" s="279">
        <f t="shared" si="19"/>
        <v>0</v>
      </c>
      <c r="AG24" s="279">
        <f t="shared" si="20"/>
        <v>0</v>
      </c>
      <c r="AH24" s="279">
        <f t="shared" si="65"/>
        <v>0</v>
      </c>
      <c r="AI24" s="279">
        <f t="shared" si="66"/>
        <v>0</v>
      </c>
      <c r="AJ24" s="279">
        <f t="shared" si="67"/>
        <v>0</v>
      </c>
      <c r="AK24" s="279">
        <f t="shared" si="68"/>
        <v>0</v>
      </c>
      <c r="AL24" s="279">
        <f t="shared" si="69"/>
        <v>0</v>
      </c>
      <c r="AM24" s="279">
        <f t="shared" si="70"/>
        <v>0</v>
      </c>
      <c r="AN24" s="279">
        <f t="shared" si="71"/>
        <v>0</v>
      </c>
      <c r="AO24" s="279">
        <f t="shared" si="72"/>
        <v>0</v>
      </c>
      <c r="AP24" s="279">
        <f t="shared" si="21"/>
        <v>0</v>
      </c>
      <c r="AQ24" s="279">
        <f t="shared" si="22"/>
        <v>0</v>
      </c>
      <c r="AR24" s="279">
        <f t="shared" si="23"/>
        <v>0</v>
      </c>
      <c r="AS24" s="279">
        <f t="shared" si="24"/>
        <v>0</v>
      </c>
      <c r="AT24" s="279">
        <f t="shared" si="73"/>
        <v>0</v>
      </c>
      <c r="AU24" s="279">
        <f t="shared" si="74"/>
        <v>0</v>
      </c>
      <c r="AV24" s="279">
        <f t="shared" si="25"/>
        <v>0</v>
      </c>
      <c r="AW24" s="279">
        <f t="shared" si="26"/>
        <v>0</v>
      </c>
      <c r="AX24" s="279">
        <f t="shared" si="27"/>
        <v>0</v>
      </c>
      <c r="AY24" s="279">
        <f t="shared" si="28"/>
        <v>0</v>
      </c>
      <c r="AZ24" s="279">
        <f t="shared" si="29"/>
        <v>0</v>
      </c>
      <c r="BA24" s="279">
        <f t="shared" si="30"/>
        <v>0</v>
      </c>
      <c r="BB24" s="279">
        <f t="shared" si="31"/>
        <v>0</v>
      </c>
      <c r="BC24" s="279">
        <f t="shared" si="32"/>
        <v>0</v>
      </c>
      <c r="BD24" s="279">
        <f t="shared" si="33"/>
        <v>0</v>
      </c>
      <c r="BE24" s="279">
        <f t="shared" si="34"/>
        <v>0</v>
      </c>
      <c r="BF24" s="279">
        <f t="shared" si="35"/>
        <v>0</v>
      </c>
      <c r="BG24" s="279">
        <f t="shared" si="36"/>
        <v>0</v>
      </c>
      <c r="BH24" s="279">
        <f t="shared" si="75"/>
        <v>0</v>
      </c>
      <c r="BI24" s="279">
        <f t="shared" si="76"/>
        <v>0</v>
      </c>
      <c r="BJ24" s="279">
        <f t="shared" si="37"/>
        <v>0</v>
      </c>
      <c r="BK24" s="279">
        <f t="shared" si="38"/>
        <v>0</v>
      </c>
      <c r="BL24" s="279">
        <f t="shared" si="39"/>
        <v>0</v>
      </c>
      <c r="BM24" s="279">
        <f t="shared" si="40"/>
        <v>0</v>
      </c>
      <c r="BN24" s="279">
        <f t="shared" si="41"/>
        <v>0</v>
      </c>
      <c r="BO24" s="279">
        <f t="shared" si="42"/>
        <v>0</v>
      </c>
      <c r="BP24" s="279">
        <f t="shared" si="77"/>
        <v>0</v>
      </c>
      <c r="BQ24" s="279">
        <f t="shared" si="78"/>
        <v>0</v>
      </c>
      <c r="BR24" s="279">
        <f t="shared" si="43"/>
        <v>0</v>
      </c>
      <c r="BS24" s="279">
        <f t="shared" si="44"/>
        <v>0</v>
      </c>
      <c r="BT24" s="279">
        <f t="shared" si="79"/>
        <v>0</v>
      </c>
      <c r="BU24" s="279">
        <f t="shared" si="80"/>
        <v>0</v>
      </c>
      <c r="BV24" s="279">
        <f t="shared" si="81"/>
        <v>0</v>
      </c>
      <c r="BW24" s="279">
        <f t="shared" si="82"/>
        <v>0</v>
      </c>
      <c r="BX24" s="279">
        <f t="shared" si="45"/>
        <v>0</v>
      </c>
      <c r="BY24" s="279">
        <f t="shared" si="46"/>
        <v>0</v>
      </c>
      <c r="BZ24" s="279">
        <f t="shared" si="47"/>
        <v>0</v>
      </c>
      <c r="CA24" s="279">
        <f t="shared" si="48"/>
        <v>0</v>
      </c>
      <c r="CB24" s="279">
        <f t="shared" si="49"/>
        <v>0</v>
      </c>
      <c r="CC24" s="279">
        <f t="shared" si="50"/>
        <v>0</v>
      </c>
      <c r="CD24" s="279">
        <f t="shared" si="83"/>
        <v>0</v>
      </c>
      <c r="CE24" s="279">
        <f t="shared" si="84"/>
        <v>0</v>
      </c>
      <c r="CF24" s="279">
        <f t="shared" si="85"/>
        <v>0</v>
      </c>
      <c r="CG24" s="279">
        <f t="shared" si="86"/>
        <v>0</v>
      </c>
      <c r="CH24" s="279">
        <f t="shared" si="51"/>
        <v>0</v>
      </c>
      <c r="CI24" s="279">
        <f t="shared" si="52"/>
        <v>0</v>
      </c>
      <c r="CJ24" s="279">
        <f t="shared" si="87"/>
        <v>0</v>
      </c>
      <c r="CK24" s="279">
        <f t="shared" si="88"/>
        <v>0</v>
      </c>
      <c r="CL24" s="279">
        <f t="shared" si="53"/>
        <v>0</v>
      </c>
      <c r="CM24" s="279">
        <f t="shared" si="54"/>
        <v>0</v>
      </c>
      <c r="CN24" s="279">
        <f t="shared" si="55"/>
        <v>0</v>
      </c>
      <c r="CO24" s="279">
        <f t="shared" si="56"/>
        <v>0</v>
      </c>
      <c r="CP24" s="279">
        <f t="shared" si="89"/>
        <v>0</v>
      </c>
      <c r="CQ24" s="279">
        <f t="shared" si="90"/>
        <v>0</v>
      </c>
      <c r="CR24" s="279">
        <f t="shared" si="91"/>
        <v>0</v>
      </c>
      <c r="CS24" s="279">
        <f t="shared" si="92"/>
        <v>0</v>
      </c>
      <c r="CT24" s="279">
        <f t="shared" si="57"/>
        <v>0</v>
      </c>
      <c r="CU24" s="279">
        <f t="shared" si="58"/>
        <v>0</v>
      </c>
      <c r="CV24" s="279">
        <f t="shared" si="59"/>
        <v>0</v>
      </c>
      <c r="CW24" s="279">
        <f t="shared" si="60"/>
        <v>0</v>
      </c>
      <c r="CX24" s="279">
        <f t="shared" si="93"/>
        <v>0</v>
      </c>
      <c r="CY24" s="279">
        <f t="shared" si="94"/>
        <v>0</v>
      </c>
      <c r="CZ24" s="279">
        <f t="shared" si="95"/>
        <v>0</v>
      </c>
      <c r="DA24" s="279">
        <f t="shared" si="96"/>
        <v>0</v>
      </c>
    </row>
    <row r="25" spans="1:105" s="276" customFormat="1" ht="15.75" customHeight="1">
      <c r="A25" s="63" t="str">
        <f t="array" ref="A25">IF(C25&lt;&gt;0,SUM(($C$11:C25&lt;&gt;0)*1),"")</f>
        <v/>
      </c>
      <c r="B25" s="277"/>
      <c r="C25" s="277"/>
      <c r="D25" s="277"/>
      <c r="E25" s="371"/>
      <c r="F25" s="328"/>
      <c r="G25" s="330"/>
      <c r="H25" s="330"/>
      <c r="I25" s="63" t="str">
        <f t="shared" si="0"/>
        <v/>
      </c>
      <c r="J25" s="279">
        <f t="shared" si="61"/>
        <v>0</v>
      </c>
      <c r="K25" s="279">
        <f t="shared" si="62"/>
        <v>0</v>
      </c>
      <c r="L25" s="279">
        <f t="shared" si="1"/>
        <v>0</v>
      </c>
      <c r="M25" s="279">
        <f t="shared" si="2"/>
        <v>0</v>
      </c>
      <c r="N25" s="279">
        <f t="shared" si="3"/>
        <v>0</v>
      </c>
      <c r="O25" s="279">
        <f t="shared" si="4"/>
        <v>0</v>
      </c>
      <c r="P25" s="279">
        <f t="shared" si="5"/>
        <v>0</v>
      </c>
      <c r="Q25" s="279">
        <f t="shared" si="6"/>
        <v>0</v>
      </c>
      <c r="R25" s="279">
        <f t="shared" si="7"/>
        <v>0</v>
      </c>
      <c r="S25" s="279">
        <f t="shared" si="8"/>
        <v>0</v>
      </c>
      <c r="T25" s="279">
        <f t="shared" si="9"/>
        <v>0</v>
      </c>
      <c r="U25" s="279">
        <f t="shared" si="10"/>
        <v>0</v>
      </c>
      <c r="V25" s="279">
        <f t="shared" si="11"/>
        <v>0</v>
      </c>
      <c r="W25" s="279">
        <f t="shared" si="12"/>
        <v>0</v>
      </c>
      <c r="X25" s="279">
        <f t="shared" si="13"/>
        <v>0</v>
      </c>
      <c r="Y25" s="279">
        <f t="shared" si="14"/>
        <v>0</v>
      </c>
      <c r="Z25" s="279">
        <f t="shared" si="15"/>
        <v>0</v>
      </c>
      <c r="AA25" s="279">
        <f t="shared" si="16"/>
        <v>0</v>
      </c>
      <c r="AB25" s="279">
        <f t="shared" si="63"/>
        <v>0</v>
      </c>
      <c r="AC25" s="279">
        <f t="shared" si="64"/>
        <v>0</v>
      </c>
      <c r="AD25" s="279">
        <f t="shared" si="17"/>
        <v>0</v>
      </c>
      <c r="AE25" s="279">
        <f t="shared" si="18"/>
        <v>0</v>
      </c>
      <c r="AF25" s="279">
        <f t="shared" si="19"/>
        <v>0</v>
      </c>
      <c r="AG25" s="279">
        <f t="shared" si="20"/>
        <v>0</v>
      </c>
      <c r="AH25" s="279">
        <f t="shared" si="65"/>
        <v>0</v>
      </c>
      <c r="AI25" s="279">
        <f t="shared" si="66"/>
        <v>0</v>
      </c>
      <c r="AJ25" s="279">
        <f t="shared" si="67"/>
        <v>0</v>
      </c>
      <c r="AK25" s="279">
        <f t="shared" si="68"/>
        <v>0</v>
      </c>
      <c r="AL25" s="279">
        <f t="shared" si="69"/>
        <v>0</v>
      </c>
      <c r="AM25" s="279">
        <f t="shared" si="70"/>
        <v>0</v>
      </c>
      <c r="AN25" s="279">
        <f t="shared" si="71"/>
        <v>0</v>
      </c>
      <c r="AO25" s="279">
        <f t="shared" si="72"/>
        <v>0</v>
      </c>
      <c r="AP25" s="279">
        <f t="shared" si="21"/>
        <v>0</v>
      </c>
      <c r="AQ25" s="279">
        <f t="shared" si="22"/>
        <v>0</v>
      </c>
      <c r="AR25" s="279">
        <f t="shared" si="23"/>
        <v>0</v>
      </c>
      <c r="AS25" s="279">
        <f t="shared" si="24"/>
        <v>0</v>
      </c>
      <c r="AT25" s="279">
        <f t="shared" si="73"/>
        <v>0</v>
      </c>
      <c r="AU25" s="279">
        <f t="shared" si="74"/>
        <v>0</v>
      </c>
      <c r="AV25" s="279">
        <f t="shared" si="25"/>
        <v>0</v>
      </c>
      <c r="AW25" s="279">
        <f t="shared" si="26"/>
        <v>0</v>
      </c>
      <c r="AX25" s="279">
        <f t="shared" si="27"/>
        <v>0</v>
      </c>
      <c r="AY25" s="279">
        <f t="shared" si="28"/>
        <v>0</v>
      </c>
      <c r="AZ25" s="279">
        <f t="shared" si="29"/>
        <v>0</v>
      </c>
      <c r="BA25" s="279">
        <f t="shared" si="30"/>
        <v>0</v>
      </c>
      <c r="BB25" s="279">
        <f t="shared" si="31"/>
        <v>0</v>
      </c>
      <c r="BC25" s="279">
        <f t="shared" si="32"/>
        <v>0</v>
      </c>
      <c r="BD25" s="279">
        <f t="shared" si="33"/>
        <v>0</v>
      </c>
      <c r="BE25" s="279">
        <f t="shared" si="34"/>
        <v>0</v>
      </c>
      <c r="BF25" s="279">
        <f t="shared" si="35"/>
        <v>0</v>
      </c>
      <c r="BG25" s="279">
        <f t="shared" si="36"/>
        <v>0</v>
      </c>
      <c r="BH25" s="279">
        <f t="shared" si="75"/>
        <v>0</v>
      </c>
      <c r="BI25" s="279">
        <f t="shared" si="76"/>
        <v>0</v>
      </c>
      <c r="BJ25" s="279">
        <f t="shared" si="37"/>
        <v>0</v>
      </c>
      <c r="BK25" s="279">
        <f t="shared" si="38"/>
        <v>0</v>
      </c>
      <c r="BL25" s="279">
        <f t="shared" si="39"/>
        <v>0</v>
      </c>
      <c r="BM25" s="279">
        <f t="shared" si="40"/>
        <v>0</v>
      </c>
      <c r="BN25" s="279">
        <f t="shared" si="41"/>
        <v>0</v>
      </c>
      <c r="BO25" s="279">
        <f t="shared" si="42"/>
        <v>0</v>
      </c>
      <c r="BP25" s="279">
        <f t="shared" si="77"/>
        <v>0</v>
      </c>
      <c r="BQ25" s="279">
        <f t="shared" si="78"/>
        <v>0</v>
      </c>
      <c r="BR25" s="279">
        <f t="shared" si="43"/>
        <v>0</v>
      </c>
      <c r="BS25" s="279">
        <f t="shared" si="44"/>
        <v>0</v>
      </c>
      <c r="BT25" s="279">
        <f t="shared" si="79"/>
        <v>0</v>
      </c>
      <c r="BU25" s="279">
        <f t="shared" si="80"/>
        <v>0</v>
      </c>
      <c r="BV25" s="279">
        <f t="shared" si="81"/>
        <v>0</v>
      </c>
      <c r="BW25" s="279">
        <f t="shared" si="82"/>
        <v>0</v>
      </c>
      <c r="BX25" s="279">
        <f t="shared" si="45"/>
        <v>0</v>
      </c>
      <c r="BY25" s="279">
        <f t="shared" si="46"/>
        <v>0</v>
      </c>
      <c r="BZ25" s="279">
        <f t="shared" si="47"/>
        <v>0</v>
      </c>
      <c r="CA25" s="279">
        <f t="shared" si="48"/>
        <v>0</v>
      </c>
      <c r="CB25" s="279">
        <f t="shared" si="49"/>
        <v>0</v>
      </c>
      <c r="CC25" s="279">
        <f t="shared" si="50"/>
        <v>0</v>
      </c>
      <c r="CD25" s="279">
        <f t="shared" si="83"/>
        <v>0</v>
      </c>
      <c r="CE25" s="279">
        <f t="shared" si="84"/>
        <v>0</v>
      </c>
      <c r="CF25" s="279">
        <f t="shared" si="85"/>
        <v>0</v>
      </c>
      <c r="CG25" s="279">
        <f t="shared" si="86"/>
        <v>0</v>
      </c>
      <c r="CH25" s="279">
        <f t="shared" si="51"/>
        <v>0</v>
      </c>
      <c r="CI25" s="279">
        <f t="shared" si="52"/>
        <v>0</v>
      </c>
      <c r="CJ25" s="279">
        <f t="shared" si="87"/>
        <v>0</v>
      </c>
      <c r="CK25" s="279">
        <f t="shared" si="88"/>
        <v>0</v>
      </c>
      <c r="CL25" s="279">
        <f t="shared" si="53"/>
        <v>0</v>
      </c>
      <c r="CM25" s="279">
        <f t="shared" si="54"/>
        <v>0</v>
      </c>
      <c r="CN25" s="279">
        <f t="shared" si="55"/>
        <v>0</v>
      </c>
      <c r="CO25" s="279">
        <f t="shared" si="56"/>
        <v>0</v>
      </c>
      <c r="CP25" s="279">
        <f t="shared" si="89"/>
        <v>0</v>
      </c>
      <c r="CQ25" s="279">
        <f t="shared" si="90"/>
        <v>0</v>
      </c>
      <c r="CR25" s="279">
        <f t="shared" si="91"/>
        <v>0</v>
      </c>
      <c r="CS25" s="279">
        <f t="shared" si="92"/>
        <v>0</v>
      </c>
      <c r="CT25" s="279">
        <f t="shared" si="57"/>
        <v>0</v>
      </c>
      <c r="CU25" s="279">
        <f t="shared" si="58"/>
        <v>0</v>
      </c>
      <c r="CV25" s="279">
        <f t="shared" si="59"/>
        <v>0</v>
      </c>
      <c r="CW25" s="279">
        <f t="shared" si="60"/>
        <v>0</v>
      </c>
      <c r="CX25" s="279">
        <f t="shared" si="93"/>
        <v>0</v>
      </c>
      <c r="CY25" s="279">
        <f t="shared" si="94"/>
        <v>0</v>
      </c>
      <c r="CZ25" s="279">
        <f t="shared" si="95"/>
        <v>0</v>
      </c>
      <c r="DA25" s="279">
        <f t="shared" si="96"/>
        <v>0</v>
      </c>
    </row>
    <row r="26" spans="1:105" s="276" customFormat="1" ht="15.75" customHeight="1">
      <c r="A26" s="63" t="str">
        <f t="array" ref="A26">IF(C26&lt;&gt;0,SUM(($C$11:C26&lt;&gt;0)*1),"")</f>
        <v/>
      </c>
      <c r="B26" s="277"/>
      <c r="C26" s="277"/>
      <c r="D26" s="277"/>
      <c r="E26" s="371"/>
      <c r="F26" s="328"/>
      <c r="G26" s="330"/>
      <c r="H26" s="330"/>
      <c r="I26" s="63" t="str">
        <f t="shared" si="0"/>
        <v/>
      </c>
      <c r="J26" s="279">
        <f t="shared" si="61"/>
        <v>0</v>
      </c>
      <c r="K26" s="279">
        <f t="shared" si="62"/>
        <v>0</v>
      </c>
      <c r="L26" s="279">
        <f t="shared" si="1"/>
        <v>0</v>
      </c>
      <c r="M26" s="279">
        <f t="shared" si="2"/>
        <v>0</v>
      </c>
      <c r="N26" s="279">
        <f t="shared" si="3"/>
        <v>0</v>
      </c>
      <c r="O26" s="279">
        <f t="shared" si="4"/>
        <v>0</v>
      </c>
      <c r="P26" s="279">
        <f t="shared" si="5"/>
        <v>0</v>
      </c>
      <c r="Q26" s="279">
        <f t="shared" si="6"/>
        <v>0</v>
      </c>
      <c r="R26" s="279">
        <f t="shared" si="7"/>
        <v>0</v>
      </c>
      <c r="S26" s="279">
        <f t="shared" si="8"/>
        <v>0</v>
      </c>
      <c r="T26" s="279">
        <f t="shared" si="9"/>
        <v>0</v>
      </c>
      <c r="U26" s="279">
        <f t="shared" si="10"/>
        <v>0</v>
      </c>
      <c r="V26" s="279">
        <f t="shared" si="11"/>
        <v>0</v>
      </c>
      <c r="W26" s="279">
        <f t="shared" si="12"/>
        <v>0</v>
      </c>
      <c r="X26" s="279">
        <f t="shared" si="13"/>
        <v>0</v>
      </c>
      <c r="Y26" s="279">
        <f t="shared" si="14"/>
        <v>0</v>
      </c>
      <c r="Z26" s="279">
        <f t="shared" si="15"/>
        <v>0</v>
      </c>
      <c r="AA26" s="279">
        <f t="shared" si="16"/>
        <v>0</v>
      </c>
      <c r="AB26" s="279">
        <f t="shared" si="63"/>
        <v>0</v>
      </c>
      <c r="AC26" s="279">
        <f t="shared" si="64"/>
        <v>0</v>
      </c>
      <c r="AD26" s="279">
        <f t="shared" si="17"/>
        <v>0</v>
      </c>
      <c r="AE26" s="279">
        <f t="shared" si="18"/>
        <v>0</v>
      </c>
      <c r="AF26" s="279">
        <f t="shared" si="19"/>
        <v>0</v>
      </c>
      <c r="AG26" s="279">
        <f t="shared" si="20"/>
        <v>0</v>
      </c>
      <c r="AH26" s="279">
        <f t="shared" si="65"/>
        <v>0</v>
      </c>
      <c r="AI26" s="279">
        <f t="shared" si="66"/>
        <v>0</v>
      </c>
      <c r="AJ26" s="279">
        <f t="shared" si="67"/>
        <v>0</v>
      </c>
      <c r="AK26" s="279">
        <f t="shared" si="68"/>
        <v>0</v>
      </c>
      <c r="AL26" s="279">
        <f t="shared" si="69"/>
        <v>0</v>
      </c>
      <c r="AM26" s="279">
        <f t="shared" si="70"/>
        <v>0</v>
      </c>
      <c r="AN26" s="279">
        <f t="shared" si="71"/>
        <v>0</v>
      </c>
      <c r="AO26" s="279">
        <f t="shared" si="72"/>
        <v>0</v>
      </c>
      <c r="AP26" s="279">
        <f t="shared" si="21"/>
        <v>0</v>
      </c>
      <c r="AQ26" s="279">
        <f t="shared" si="22"/>
        <v>0</v>
      </c>
      <c r="AR26" s="279">
        <f t="shared" si="23"/>
        <v>0</v>
      </c>
      <c r="AS26" s="279">
        <f t="shared" si="24"/>
        <v>0</v>
      </c>
      <c r="AT26" s="279">
        <f t="shared" si="73"/>
        <v>0</v>
      </c>
      <c r="AU26" s="279">
        <f t="shared" si="74"/>
        <v>0</v>
      </c>
      <c r="AV26" s="279">
        <f t="shared" si="25"/>
        <v>0</v>
      </c>
      <c r="AW26" s="279">
        <f t="shared" si="26"/>
        <v>0</v>
      </c>
      <c r="AX26" s="279">
        <f t="shared" si="27"/>
        <v>0</v>
      </c>
      <c r="AY26" s="279">
        <f t="shared" si="28"/>
        <v>0</v>
      </c>
      <c r="AZ26" s="279">
        <f t="shared" si="29"/>
        <v>0</v>
      </c>
      <c r="BA26" s="279">
        <f t="shared" si="30"/>
        <v>0</v>
      </c>
      <c r="BB26" s="279">
        <f t="shared" si="31"/>
        <v>0</v>
      </c>
      <c r="BC26" s="279">
        <f t="shared" si="32"/>
        <v>0</v>
      </c>
      <c r="BD26" s="279">
        <f t="shared" si="33"/>
        <v>0</v>
      </c>
      <c r="BE26" s="279">
        <f t="shared" si="34"/>
        <v>0</v>
      </c>
      <c r="BF26" s="279">
        <f t="shared" si="35"/>
        <v>0</v>
      </c>
      <c r="BG26" s="279">
        <f t="shared" si="36"/>
        <v>0</v>
      </c>
      <c r="BH26" s="279">
        <f t="shared" si="75"/>
        <v>0</v>
      </c>
      <c r="BI26" s="279">
        <f t="shared" si="76"/>
        <v>0</v>
      </c>
      <c r="BJ26" s="279">
        <f t="shared" si="37"/>
        <v>0</v>
      </c>
      <c r="BK26" s="279">
        <f t="shared" si="38"/>
        <v>0</v>
      </c>
      <c r="BL26" s="279">
        <f t="shared" si="39"/>
        <v>0</v>
      </c>
      <c r="BM26" s="279">
        <f t="shared" si="40"/>
        <v>0</v>
      </c>
      <c r="BN26" s="279">
        <f t="shared" si="41"/>
        <v>0</v>
      </c>
      <c r="BO26" s="279">
        <f t="shared" si="42"/>
        <v>0</v>
      </c>
      <c r="BP26" s="279">
        <f t="shared" si="77"/>
        <v>0</v>
      </c>
      <c r="BQ26" s="279">
        <f t="shared" si="78"/>
        <v>0</v>
      </c>
      <c r="BR26" s="279">
        <f t="shared" si="43"/>
        <v>0</v>
      </c>
      <c r="BS26" s="279">
        <f t="shared" si="44"/>
        <v>0</v>
      </c>
      <c r="BT26" s="279">
        <f t="shared" si="79"/>
        <v>0</v>
      </c>
      <c r="BU26" s="279">
        <f t="shared" si="80"/>
        <v>0</v>
      </c>
      <c r="BV26" s="279">
        <f t="shared" si="81"/>
        <v>0</v>
      </c>
      <c r="BW26" s="279">
        <f t="shared" si="82"/>
        <v>0</v>
      </c>
      <c r="BX26" s="279">
        <f t="shared" si="45"/>
        <v>0</v>
      </c>
      <c r="BY26" s="279">
        <f t="shared" si="46"/>
        <v>0</v>
      </c>
      <c r="BZ26" s="279">
        <f t="shared" si="47"/>
        <v>0</v>
      </c>
      <c r="CA26" s="279">
        <f t="shared" si="48"/>
        <v>0</v>
      </c>
      <c r="CB26" s="279">
        <f t="shared" si="49"/>
        <v>0</v>
      </c>
      <c r="CC26" s="279">
        <f t="shared" si="50"/>
        <v>0</v>
      </c>
      <c r="CD26" s="279">
        <f t="shared" si="83"/>
        <v>0</v>
      </c>
      <c r="CE26" s="279">
        <f t="shared" si="84"/>
        <v>0</v>
      </c>
      <c r="CF26" s="279">
        <f t="shared" si="85"/>
        <v>0</v>
      </c>
      <c r="CG26" s="279">
        <f t="shared" si="86"/>
        <v>0</v>
      </c>
      <c r="CH26" s="279">
        <f t="shared" si="51"/>
        <v>0</v>
      </c>
      <c r="CI26" s="279">
        <f t="shared" si="52"/>
        <v>0</v>
      </c>
      <c r="CJ26" s="279">
        <f t="shared" si="87"/>
        <v>0</v>
      </c>
      <c r="CK26" s="279">
        <f t="shared" si="88"/>
        <v>0</v>
      </c>
      <c r="CL26" s="279">
        <f t="shared" si="53"/>
        <v>0</v>
      </c>
      <c r="CM26" s="279">
        <f t="shared" si="54"/>
        <v>0</v>
      </c>
      <c r="CN26" s="279">
        <f t="shared" si="55"/>
        <v>0</v>
      </c>
      <c r="CO26" s="279">
        <f t="shared" si="56"/>
        <v>0</v>
      </c>
      <c r="CP26" s="279">
        <f t="shared" si="89"/>
        <v>0</v>
      </c>
      <c r="CQ26" s="279">
        <f t="shared" si="90"/>
        <v>0</v>
      </c>
      <c r="CR26" s="279">
        <f t="shared" si="91"/>
        <v>0</v>
      </c>
      <c r="CS26" s="279">
        <f t="shared" si="92"/>
        <v>0</v>
      </c>
      <c r="CT26" s="279">
        <f t="shared" si="57"/>
        <v>0</v>
      </c>
      <c r="CU26" s="279">
        <f t="shared" si="58"/>
        <v>0</v>
      </c>
      <c r="CV26" s="279">
        <f t="shared" si="59"/>
        <v>0</v>
      </c>
      <c r="CW26" s="279">
        <f t="shared" si="60"/>
        <v>0</v>
      </c>
      <c r="CX26" s="279">
        <f t="shared" si="93"/>
        <v>0</v>
      </c>
      <c r="CY26" s="279">
        <f t="shared" si="94"/>
        <v>0</v>
      </c>
      <c r="CZ26" s="279">
        <f t="shared" si="95"/>
        <v>0</v>
      </c>
      <c r="DA26" s="279">
        <f t="shared" si="96"/>
        <v>0</v>
      </c>
    </row>
    <row r="27" spans="1:105" s="276" customFormat="1" ht="15.75" customHeight="1">
      <c r="A27" s="63" t="str">
        <f t="array" ref="A27">IF(C27&lt;&gt;0,SUM(($C$11:C27&lt;&gt;0)*1),"")</f>
        <v/>
      </c>
      <c r="B27" s="277"/>
      <c r="C27" s="277"/>
      <c r="D27" s="277"/>
      <c r="E27" s="371"/>
      <c r="F27" s="328"/>
      <c r="G27" s="330"/>
      <c r="H27" s="330"/>
      <c r="I27" s="63" t="str">
        <f>A27</f>
        <v/>
      </c>
      <c r="J27" s="279">
        <f t="shared" si="61"/>
        <v>0</v>
      </c>
      <c r="K27" s="279">
        <f t="shared" si="62"/>
        <v>0</v>
      </c>
      <c r="L27" s="279">
        <f t="shared" si="1"/>
        <v>0</v>
      </c>
      <c r="M27" s="279">
        <f t="shared" si="2"/>
        <v>0</v>
      </c>
      <c r="N27" s="279">
        <f t="shared" si="3"/>
        <v>0</v>
      </c>
      <c r="O27" s="279">
        <f t="shared" si="4"/>
        <v>0</v>
      </c>
      <c r="P27" s="279">
        <f t="shared" si="5"/>
        <v>0</v>
      </c>
      <c r="Q27" s="279">
        <f t="shared" si="6"/>
        <v>0</v>
      </c>
      <c r="R27" s="279">
        <f t="shared" si="7"/>
        <v>0</v>
      </c>
      <c r="S27" s="279">
        <f t="shared" si="8"/>
        <v>0</v>
      </c>
      <c r="T27" s="279">
        <f t="shared" si="9"/>
        <v>0</v>
      </c>
      <c r="U27" s="279">
        <f t="shared" si="10"/>
        <v>0</v>
      </c>
      <c r="V27" s="279">
        <f t="shared" si="11"/>
        <v>0</v>
      </c>
      <c r="W27" s="279">
        <f t="shared" si="12"/>
        <v>0</v>
      </c>
      <c r="X27" s="279">
        <f t="shared" si="13"/>
        <v>0</v>
      </c>
      <c r="Y27" s="279">
        <f t="shared" si="14"/>
        <v>0</v>
      </c>
      <c r="Z27" s="279">
        <f t="shared" si="15"/>
        <v>0</v>
      </c>
      <c r="AA27" s="279">
        <f t="shared" si="16"/>
        <v>0</v>
      </c>
      <c r="AB27" s="279">
        <f t="shared" si="63"/>
        <v>0</v>
      </c>
      <c r="AC27" s="279">
        <f t="shared" si="64"/>
        <v>0</v>
      </c>
      <c r="AD27" s="279">
        <f t="shared" si="17"/>
        <v>0</v>
      </c>
      <c r="AE27" s="279">
        <f t="shared" si="18"/>
        <v>0</v>
      </c>
      <c r="AF27" s="279">
        <f t="shared" si="19"/>
        <v>0</v>
      </c>
      <c r="AG27" s="279">
        <f t="shared" si="20"/>
        <v>0</v>
      </c>
      <c r="AH27" s="279">
        <f t="shared" si="65"/>
        <v>0</v>
      </c>
      <c r="AI27" s="279">
        <f t="shared" si="66"/>
        <v>0</v>
      </c>
      <c r="AJ27" s="279">
        <f t="shared" si="67"/>
        <v>0</v>
      </c>
      <c r="AK27" s="279">
        <f t="shared" si="68"/>
        <v>0</v>
      </c>
      <c r="AL27" s="279">
        <f t="shared" si="69"/>
        <v>0</v>
      </c>
      <c r="AM27" s="279">
        <f t="shared" si="70"/>
        <v>0</v>
      </c>
      <c r="AN27" s="279">
        <f t="shared" si="71"/>
        <v>0</v>
      </c>
      <c r="AO27" s="279">
        <f t="shared" si="72"/>
        <v>0</v>
      </c>
      <c r="AP27" s="279">
        <f t="shared" si="21"/>
        <v>0</v>
      </c>
      <c r="AQ27" s="279">
        <f t="shared" si="22"/>
        <v>0</v>
      </c>
      <c r="AR27" s="279">
        <f t="shared" si="23"/>
        <v>0</v>
      </c>
      <c r="AS27" s="279">
        <f t="shared" si="24"/>
        <v>0</v>
      </c>
      <c r="AT27" s="279">
        <f t="shared" si="73"/>
        <v>0</v>
      </c>
      <c r="AU27" s="279">
        <f t="shared" si="74"/>
        <v>0</v>
      </c>
      <c r="AV27" s="279">
        <f t="shared" si="25"/>
        <v>0</v>
      </c>
      <c r="AW27" s="279">
        <f t="shared" si="26"/>
        <v>0</v>
      </c>
      <c r="AX27" s="279">
        <f t="shared" si="27"/>
        <v>0</v>
      </c>
      <c r="AY27" s="279">
        <f t="shared" si="28"/>
        <v>0</v>
      </c>
      <c r="AZ27" s="279">
        <f t="shared" si="29"/>
        <v>0</v>
      </c>
      <c r="BA27" s="279">
        <f t="shared" si="30"/>
        <v>0</v>
      </c>
      <c r="BB27" s="279">
        <f t="shared" si="31"/>
        <v>0</v>
      </c>
      <c r="BC27" s="279">
        <f t="shared" si="32"/>
        <v>0</v>
      </c>
      <c r="BD27" s="279">
        <f t="shared" si="33"/>
        <v>0</v>
      </c>
      <c r="BE27" s="279">
        <f t="shared" si="34"/>
        <v>0</v>
      </c>
      <c r="BF27" s="279">
        <f t="shared" si="35"/>
        <v>0</v>
      </c>
      <c r="BG27" s="279">
        <f t="shared" si="36"/>
        <v>0</v>
      </c>
      <c r="BH27" s="279">
        <f t="shared" si="75"/>
        <v>0</v>
      </c>
      <c r="BI27" s="279">
        <f t="shared" si="76"/>
        <v>0</v>
      </c>
      <c r="BJ27" s="279">
        <f t="shared" si="37"/>
        <v>0</v>
      </c>
      <c r="BK27" s="279">
        <f t="shared" si="38"/>
        <v>0</v>
      </c>
      <c r="BL27" s="279">
        <f t="shared" si="39"/>
        <v>0</v>
      </c>
      <c r="BM27" s="279">
        <f t="shared" si="40"/>
        <v>0</v>
      </c>
      <c r="BN27" s="279">
        <f t="shared" si="41"/>
        <v>0</v>
      </c>
      <c r="BO27" s="279">
        <f t="shared" si="42"/>
        <v>0</v>
      </c>
      <c r="BP27" s="279">
        <f t="shared" si="77"/>
        <v>0</v>
      </c>
      <c r="BQ27" s="279">
        <f t="shared" si="78"/>
        <v>0</v>
      </c>
      <c r="BR27" s="279">
        <f t="shared" si="43"/>
        <v>0</v>
      </c>
      <c r="BS27" s="279">
        <f t="shared" si="44"/>
        <v>0</v>
      </c>
      <c r="BT27" s="279">
        <f t="shared" si="79"/>
        <v>0</v>
      </c>
      <c r="BU27" s="279">
        <f t="shared" si="80"/>
        <v>0</v>
      </c>
      <c r="BV27" s="279">
        <f t="shared" si="81"/>
        <v>0</v>
      </c>
      <c r="BW27" s="279">
        <f t="shared" si="82"/>
        <v>0</v>
      </c>
      <c r="BX27" s="279">
        <f t="shared" si="45"/>
        <v>0</v>
      </c>
      <c r="BY27" s="279">
        <f t="shared" si="46"/>
        <v>0</v>
      </c>
      <c r="BZ27" s="279">
        <f t="shared" si="47"/>
        <v>0</v>
      </c>
      <c r="CA27" s="279">
        <f t="shared" si="48"/>
        <v>0</v>
      </c>
      <c r="CB27" s="279">
        <f t="shared" si="49"/>
        <v>0</v>
      </c>
      <c r="CC27" s="279">
        <f t="shared" si="50"/>
        <v>0</v>
      </c>
      <c r="CD27" s="279">
        <f t="shared" si="83"/>
        <v>0</v>
      </c>
      <c r="CE27" s="279">
        <f t="shared" si="84"/>
        <v>0</v>
      </c>
      <c r="CF27" s="279">
        <f t="shared" si="85"/>
        <v>0</v>
      </c>
      <c r="CG27" s="279">
        <f t="shared" si="86"/>
        <v>0</v>
      </c>
      <c r="CH27" s="279">
        <f t="shared" si="51"/>
        <v>0</v>
      </c>
      <c r="CI27" s="279">
        <f t="shared" si="52"/>
        <v>0</v>
      </c>
      <c r="CJ27" s="279">
        <f t="shared" si="87"/>
        <v>0</v>
      </c>
      <c r="CK27" s="279">
        <f t="shared" si="88"/>
        <v>0</v>
      </c>
      <c r="CL27" s="279">
        <f t="shared" si="53"/>
        <v>0</v>
      </c>
      <c r="CM27" s="279">
        <f t="shared" si="54"/>
        <v>0</v>
      </c>
      <c r="CN27" s="279">
        <f t="shared" si="55"/>
        <v>0</v>
      </c>
      <c r="CO27" s="279">
        <f t="shared" si="56"/>
        <v>0</v>
      </c>
      <c r="CP27" s="279">
        <f t="shared" si="89"/>
        <v>0</v>
      </c>
      <c r="CQ27" s="279">
        <f t="shared" si="90"/>
        <v>0</v>
      </c>
      <c r="CR27" s="279">
        <f t="shared" si="91"/>
        <v>0</v>
      </c>
      <c r="CS27" s="279">
        <f t="shared" si="92"/>
        <v>0</v>
      </c>
      <c r="CT27" s="279">
        <f t="shared" si="57"/>
        <v>0</v>
      </c>
      <c r="CU27" s="279">
        <f t="shared" si="58"/>
        <v>0</v>
      </c>
      <c r="CV27" s="279">
        <f t="shared" si="59"/>
        <v>0</v>
      </c>
      <c r="CW27" s="279">
        <f t="shared" si="60"/>
        <v>0</v>
      </c>
      <c r="CX27" s="279">
        <f t="shared" si="93"/>
        <v>0</v>
      </c>
      <c r="CY27" s="279">
        <f t="shared" si="94"/>
        <v>0</v>
      </c>
      <c r="CZ27" s="279">
        <f t="shared" si="95"/>
        <v>0</v>
      </c>
      <c r="DA27" s="279">
        <f t="shared" si="96"/>
        <v>0</v>
      </c>
    </row>
    <row r="28" spans="1:105" s="276" customFormat="1" ht="15.75" customHeight="1">
      <c r="A28" s="63" t="str">
        <f t="array" ref="A28">IF(C28&lt;&gt;0,SUM(($C$11:C28&lt;&gt;0)*1),"")</f>
        <v/>
      </c>
      <c r="B28" s="277"/>
      <c r="C28" s="277"/>
      <c r="D28" s="277"/>
      <c r="E28" s="371"/>
      <c r="F28" s="328"/>
      <c r="G28" s="330"/>
      <c r="H28" s="330"/>
      <c r="I28" s="63" t="str">
        <f t="shared" ref="I28:I50" si="97">A28</f>
        <v/>
      </c>
      <c r="J28" s="279">
        <f t="shared" si="61"/>
        <v>0</v>
      </c>
      <c r="K28" s="279">
        <f t="shared" si="62"/>
        <v>0</v>
      </c>
      <c r="L28" s="279">
        <f t="shared" si="1"/>
        <v>0</v>
      </c>
      <c r="M28" s="279">
        <f t="shared" si="2"/>
        <v>0</v>
      </c>
      <c r="N28" s="279">
        <f t="shared" si="3"/>
        <v>0</v>
      </c>
      <c r="O28" s="279">
        <f t="shared" si="4"/>
        <v>0</v>
      </c>
      <c r="P28" s="279">
        <f t="shared" si="5"/>
        <v>0</v>
      </c>
      <c r="Q28" s="279">
        <f t="shared" si="6"/>
        <v>0</v>
      </c>
      <c r="R28" s="279">
        <f t="shared" si="7"/>
        <v>0</v>
      </c>
      <c r="S28" s="279">
        <f t="shared" si="8"/>
        <v>0</v>
      </c>
      <c r="T28" s="279">
        <f t="shared" si="9"/>
        <v>0</v>
      </c>
      <c r="U28" s="279">
        <f t="shared" si="10"/>
        <v>0</v>
      </c>
      <c r="V28" s="279">
        <f t="shared" si="11"/>
        <v>0</v>
      </c>
      <c r="W28" s="279">
        <f t="shared" si="12"/>
        <v>0</v>
      </c>
      <c r="X28" s="279">
        <f t="shared" si="13"/>
        <v>0</v>
      </c>
      <c r="Y28" s="279">
        <f t="shared" si="14"/>
        <v>0</v>
      </c>
      <c r="Z28" s="279">
        <f t="shared" si="15"/>
        <v>0</v>
      </c>
      <c r="AA28" s="279">
        <f t="shared" si="16"/>
        <v>0</v>
      </c>
      <c r="AB28" s="279">
        <f t="shared" si="63"/>
        <v>0</v>
      </c>
      <c r="AC28" s="279">
        <f t="shared" si="64"/>
        <v>0</v>
      </c>
      <c r="AD28" s="279">
        <f t="shared" si="17"/>
        <v>0</v>
      </c>
      <c r="AE28" s="279">
        <f t="shared" si="18"/>
        <v>0</v>
      </c>
      <c r="AF28" s="279">
        <f t="shared" si="19"/>
        <v>0</v>
      </c>
      <c r="AG28" s="279">
        <f t="shared" si="20"/>
        <v>0</v>
      </c>
      <c r="AH28" s="279">
        <f t="shared" si="65"/>
        <v>0</v>
      </c>
      <c r="AI28" s="279">
        <f t="shared" si="66"/>
        <v>0</v>
      </c>
      <c r="AJ28" s="279">
        <f t="shared" si="67"/>
        <v>0</v>
      </c>
      <c r="AK28" s="279">
        <f t="shared" si="68"/>
        <v>0</v>
      </c>
      <c r="AL28" s="279">
        <f t="shared" si="69"/>
        <v>0</v>
      </c>
      <c r="AM28" s="279">
        <f t="shared" si="70"/>
        <v>0</v>
      </c>
      <c r="AN28" s="279">
        <f t="shared" si="71"/>
        <v>0</v>
      </c>
      <c r="AO28" s="279">
        <f t="shared" si="72"/>
        <v>0</v>
      </c>
      <c r="AP28" s="279">
        <f t="shared" si="21"/>
        <v>0</v>
      </c>
      <c r="AQ28" s="279">
        <f t="shared" si="22"/>
        <v>0</v>
      </c>
      <c r="AR28" s="279">
        <f t="shared" si="23"/>
        <v>0</v>
      </c>
      <c r="AS28" s="279">
        <f t="shared" si="24"/>
        <v>0</v>
      </c>
      <c r="AT28" s="279">
        <f t="shared" si="73"/>
        <v>0</v>
      </c>
      <c r="AU28" s="279">
        <f t="shared" si="74"/>
        <v>0</v>
      </c>
      <c r="AV28" s="279">
        <f t="shared" si="25"/>
        <v>0</v>
      </c>
      <c r="AW28" s="279">
        <f t="shared" si="26"/>
        <v>0</v>
      </c>
      <c r="AX28" s="279">
        <f t="shared" si="27"/>
        <v>0</v>
      </c>
      <c r="AY28" s="279">
        <f t="shared" si="28"/>
        <v>0</v>
      </c>
      <c r="AZ28" s="279">
        <f t="shared" si="29"/>
        <v>0</v>
      </c>
      <c r="BA28" s="279">
        <f t="shared" si="30"/>
        <v>0</v>
      </c>
      <c r="BB28" s="279">
        <f t="shared" si="31"/>
        <v>0</v>
      </c>
      <c r="BC28" s="279">
        <f t="shared" si="32"/>
        <v>0</v>
      </c>
      <c r="BD28" s="279">
        <f t="shared" si="33"/>
        <v>0</v>
      </c>
      <c r="BE28" s="279">
        <f t="shared" si="34"/>
        <v>0</v>
      </c>
      <c r="BF28" s="279">
        <f t="shared" si="35"/>
        <v>0</v>
      </c>
      <c r="BG28" s="279">
        <f t="shared" si="36"/>
        <v>0</v>
      </c>
      <c r="BH28" s="279">
        <f t="shared" si="75"/>
        <v>0</v>
      </c>
      <c r="BI28" s="279">
        <f t="shared" si="76"/>
        <v>0</v>
      </c>
      <c r="BJ28" s="279">
        <f t="shared" si="37"/>
        <v>0</v>
      </c>
      <c r="BK28" s="279">
        <f t="shared" si="38"/>
        <v>0</v>
      </c>
      <c r="BL28" s="279">
        <f t="shared" si="39"/>
        <v>0</v>
      </c>
      <c r="BM28" s="279">
        <f t="shared" si="40"/>
        <v>0</v>
      </c>
      <c r="BN28" s="279">
        <f t="shared" si="41"/>
        <v>0</v>
      </c>
      <c r="BO28" s="279">
        <f t="shared" si="42"/>
        <v>0</v>
      </c>
      <c r="BP28" s="279">
        <f t="shared" si="77"/>
        <v>0</v>
      </c>
      <c r="BQ28" s="279">
        <f t="shared" si="78"/>
        <v>0</v>
      </c>
      <c r="BR28" s="279">
        <f t="shared" si="43"/>
        <v>0</v>
      </c>
      <c r="BS28" s="279">
        <f t="shared" si="44"/>
        <v>0</v>
      </c>
      <c r="BT28" s="279">
        <f t="shared" si="79"/>
        <v>0</v>
      </c>
      <c r="BU28" s="279">
        <f t="shared" si="80"/>
        <v>0</v>
      </c>
      <c r="BV28" s="279">
        <f t="shared" si="81"/>
        <v>0</v>
      </c>
      <c r="BW28" s="279">
        <f t="shared" si="82"/>
        <v>0</v>
      </c>
      <c r="BX28" s="279">
        <f t="shared" si="45"/>
        <v>0</v>
      </c>
      <c r="BY28" s="279">
        <f t="shared" si="46"/>
        <v>0</v>
      </c>
      <c r="BZ28" s="279">
        <f t="shared" si="47"/>
        <v>0</v>
      </c>
      <c r="CA28" s="279">
        <f t="shared" si="48"/>
        <v>0</v>
      </c>
      <c r="CB28" s="279">
        <f t="shared" si="49"/>
        <v>0</v>
      </c>
      <c r="CC28" s="279">
        <f t="shared" si="50"/>
        <v>0</v>
      </c>
      <c r="CD28" s="279">
        <f t="shared" si="83"/>
        <v>0</v>
      </c>
      <c r="CE28" s="279">
        <f t="shared" si="84"/>
        <v>0</v>
      </c>
      <c r="CF28" s="279">
        <f t="shared" si="85"/>
        <v>0</v>
      </c>
      <c r="CG28" s="279">
        <f t="shared" si="86"/>
        <v>0</v>
      </c>
      <c r="CH28" s="279">
        <f t="shared" si="51"/>
        <v>0</v>
      </c>
      <c r="CI28" s="279">
        <f t="shared" si="52"/>
        <v>0</v>
      </c>
      <c r="CJ28" s="279">
        <f t="shared" si="87"/>
        <v>0</v>
      </c>
      <c r="CK28" s="279">
        <f t="shared" si="88"/>
        <v>0</v>
      </c>
      <c r="CL28" s="279">
        <f t="shared" si="53"/>
        <v>0</v>
      </c>
      <c r="CM28" s="279">
        <f t="shared" si="54"/>
        <v>0</v>
      </c>
      <c r="CN28" s="279">
        <f t="shared" si="55"/>
        <v>0</v>
      </c>
      <c r="CO28" s="279">
        <f t="shared" si="56"/>
        <v>0</v>
      </c>
      <c r="CP28" s="279">
        <f t="shared" si="89"/>
        <v>0</v>
      </c>
      <c r="CQ28" s="279">
        <f t="shared" si="90"/>
        <v>0</v>
      </c>
      <c r="CR28" s="279">
        <f t="shared" si="91"/>
        <v>0</v>
      </c>
      <c r="CS28" s="279">
        <f t="shared" si="92"/>
        <v>0</v>
      </c>
      <c r="CT28" s="279">
        <f t="shared" si="57"/>
        <v>0</v>
      </c>
      <c r="CU28" s="279">
        <f t="shared" si="58"/>
        <v>0</v>
      </c>
      <c r="CV28" s="279">
        <f t="shared" si="59"/>
        <v>0</v>
      </c>
      <c r="CW28" s="279">
        <f t="shared" si="60"/>
        <v>0</v>
      </c>
      <c r="CX28" s="279">
        <f t="shared" si="93"/>
        <v>0</v>
      </c>
      <c r="CY28" s="279">
        <f t="shared" si="94"/>
        <v>0</v>
      </c>
      <c r="CZ28" s="279">
        <f t="shared" si="95"/>
        <v>0</v>
      </c>
      <c r="DA28" s="279">
        <f t="shared" si="96"/>
        <v>0</v>
      </c>
    </row>
    <row r="29" spans="1:105" s="276" customFormat="1" ht="15.75" customHeight="1">
      <c r="A29" s="63" t="str">
        <f t="array" ref="A29">IF(C29&lt;&gt;0,SUM(($C$11:C29&lt;&gt;0)*1),"")</f>
        <v/>
      </c>
      <c r="B29" s="277"/>
      <c r="C29" s="277"/>
      <c r="D29" s="277"/>
      <c r="E29" s="371"/>
      <c r="F29" s="328"/>
      <c r="G29" s="330"/>
      <c r="H29" s="330"/>
      <c r="I29" s="63" t="str">
        <f t="shared" si="97"/>
        <v/>
      </c>
      <c r="J29" s="279">
        <f t="shared" si="61"/>
        <v>0</v>
      </c>
      <c r="K29" s="279">
        <f t="shared" si="62"/>
        <v>0</v>
      </c>
      <c r="L29" s="279">
        <f t="shared" si="1"/>
        <v>0</v>
      </c>
      <c r="M29" s="279">
        <f t="shared" si="2"/>
        <v>0</v>
      </c>
      <c r="N29" s="279">
        <f t="shared" si="3"/>
        <v>0</v>
      </c>
      <c r="O29" s="279">
        <f t="shared" si="4"/>
        <v>0</v>
      </c>
      <c r="P29" s="279">
        <f t="shared" si="5"/>
        <v>0</v>
      </c>
      <c r="Q29" s="279">
        <f t="shared" si="6"/>
        <v>0</v>
      </c>
      <c r="R29" s="279">
        <f t="shared" si="7"/>
        <v>0</v>
      </c>
      <c r="S29" s="279">
        <f t="shared" si="8"/>
        <v>0</v>
      </c>
      <c r="T29" s="279">
        <f t="shared" si="9"/>
        <v>0</v>
      </c>
      <c r="U29" s="279">
        <f t="shared" si="10"/>
        <v>0</v>
      </c>
      <c r="V29" s="279">
        <f t="shared" si="11"/>
        <v>0</v>
      </c>
      <c r="W29" s="279">
        <f t="shared" si="12"/>
        <v>0</v>
      </c>
      <c r="X29" s="279">
        <f t="shared" si="13"/>
        <v>0</v>
      </c>
      <c r="Y29" s="279">
        <f t="shared" si="14"/>
        <v>0</v>
      </c>
      <c r="Z29" s="279">
        <f t="shared" si="15"/>
        <v>0</v>
      </c>
      <c r="AA29" s="279">
        <f t="shared" si="16"/>
        <v>0</v>
      </c>
      <c r="AB29" s="279">
        <f t="shared" si="63"/>
        <v>0</v>
      </c>
      <c r="AC29" s="279">
        <f t="shared" si="64"/>
        <v>0</v>
      </c>
      <c r="AD29" s="279">
        <f t="shared" si="17"/>
        <v>0</v>
      </c>
      <c r="AE29" s="279">
        <f t="shared" si="18"/>
        <v>0</v>
      </c>
      <c r="AF29" s="279">
        <f t="shared" si="19"/>
        <v>0</v>
      </c>
      <c r="AG29" s="279">
        <f t="shared" si="20"/>
        <v>0</v>
      </c>
      <c r="AH29" s="279">
        <f t="shared" si="65"/>
        <v>0</v>
      </c>
      <c r="AI29" s="279">
        <f t="shared" si="66"/>
        <v>0</v>
      </c>
      <c r="AJ29" s="279">
        <f t="shared" si="67"/>
        <v>0</v>
      </c>
      <c r="AK29" s="279">
        <f t="shared" si="68"/>
        <v>0</v>
      </c>
      <c r="AL29" s="279">
        <f t="shared" si="69"/>
        <v>0</v>
      </c>
      <c r="AM29" s="279">
        <f t="shared" si="70"/>
        <v>0</v>
      </c>
      <c r="AN29" s="279">
        <f t="shared" si="71"/>
        <v>0</v>
      </c>
      <c r="AO29" s="279">
        <f t="shared" si="72"/>
        <v>0</v>
      </c>
      <c r="AP29" s="279">
        <f t="shared" si="21"/>
        <v>0</v>
      </c>
      <c r="AQ29" s="279">
        <f t="shared" si="22"/>
        <v>0</v>
      </c>
      <c r="AR29" s="279">
        <f t="shared" si="23"/>
        <v>0</v>
      </c>
      <c r="AS29" s="279">
        <f t="shared" si="24"/>
        <v>0</v>
      </c>
      <c r="AT29" s="279">
        <f t="shared" si="73"/>
        <v>0</v>
      </c>
      <c r="AU29" s="279">
        <f t="shared" si="74"/>
        <v>0</v>
      </c>
      <c r="AV29" s="279">
        <f t="shared" si="25"/>
        <v>0</v>
      </c>
      <c r="AW29" s="279">
        <f t="shared" si="26"/>
        <v>0</v>
      </c>
      <c r="AX29" s="279">
        <f t="shared" si="27"/>
        <v>0</v>
      </c>
      <c r="AY29" s="279">
        <f t="shared" si="28"/>
        <v>0</v>
      </c>
      <c r="AZ29" s="279">
        <f t="shared" si="29"/>
        <v>0</v>
      </c>
      <c r="BA29" s="279">
        <f t="shared" si="30"/>
        <v>0</v>
      </c>
      <c r="BB29" s="279">
        <f t="shared" si="31"/>
        <v>0</v>
      </c>
      <c r="BC29" s="279">
        <f t="shared" si="32"/>
        <v>0</v>
      </c>
      <c r="BD29" s="279">
        <f t="shared" si="33"/>
        <v>0</v>
      </c>
      <c r="BE29" s="279">
        <f t="shared" si="34"/>
        <v>0</v>
      </c>
      <c r="BF29" s="279">
        <f t="shared" si="35"/>
        <v>0</v>
      </c>
      <c r="BG29" s="279">
        <f t="shared" si="36"/>
        <v>0</v>
      </c>
      <c r="BH29" s="279">
        <f t="shared" si="75"/>
        <v>0</v>
      </c>
      <c r="BI29" s="279">
        <f t="shared" si="76"/>
        <v>0</v>
      </c>
      <c r="BJ29" s="279">
        <f t="shared" si="37"/>
        <v>0</v>
      </c>
      <c r="BK29" s="279">
        <f t="shared" si="38"/>
        <v>0</v>
      </c>
      <c r="BL29" s="279">
        <f t="shared" si="39"/>
        <v>0</v>
      </c>
      <c r="BM29" s="279">
        <f t="shared" si="40"/>
        <v>0</v>
      </c>
      <c r="BN29" s="279">
        <f t="shared" si="41"/>
        <v>0</v>
      </c>
      <c r="BO29" s="279">
        <f t="shared" si="42"/>
        <v>0</v>
      </c>
      <c r="BP29" s="279">
        <f t="shared" si="77"/>
        <v>0</v>
      </c>
      <c r="BQ29" s="279">
        <f t="shared" si="78"/>
        <v>0</v>
      </c>
      <c r="BR29" s="279">
        <f t="shared" si="43"/>
        <v>0</v>
      </c>
      <c r="BS29" s="279">
        <f t="shared" si="44"/>
        <v>0</v>
      </c>
      <c r="BT29" s="279">
        <f t="shared" si="79"/>
        <v>0</v>
      </c>
      <c r="BU29" s="279">
        <f t="shared" si="80"/>
        <v>0</v>
      </c>
      <c r="BV29" s="279">
        <f t="shared" si="81"/>
        <v>0</v>
      </c>
      <c r="BW29" s="279">
        <f t="shared" si="82"/>
        <v>0</v>
      </c>
      <c r="BX29" s="279">
        <f t="shared" si="45"/>
        <v>0</v>
      </c>
      <c r="BY29" s="279">
        <f t="shared" si="46"/>
        <v>0</v>
      </c>
      <c r="BZ29" s="279">
        <f t="shared" si="47"/>
        <v>0</v>
      </c>
      <c r="CA29" s="279">
        <f t="shared" si="48"/>
        <v>0</v>
      </c>
      <c r="CB29" s="279">
        <f t="shared" si="49"/>
        <v>0</v>
      </c>
      <c r="CC29" s="279">
        <f t="shared" si="50"/>
        <v>0</v>
      </c>
      <c r="CD29" s="279">
        <f t="shared" si="83"/>
        <v>0</v>
      </c>
      <c r="CE29" s="279">
        <f t="shared" si="84"/>
        <v>0</v>
      </c>
      <c r="CF29" s="279">
        <f t="shared" si="85"/>
        <v>0</v>
      </c>
      <c r="CG29" s="279">
        <f t="shared" si="86"/>
        <v>0</v>
      </c>
      <c r="CH29" s="279">
        <f t="shared" si="51"/>
        <v>0</v>
      </c>
      <c r="CI29" s="279">
        <f t="shared" si="52"/>
        <v>0</v>
      </c>
      <c r="CJ29" s="279">
        <f t="shared" si="87"/>
        <v>0</v>
      </c>
      <c r="CK29" s="279">
        <f t="shared" si="88"/>
        <v>0</v>
      </c>
      <c r="CL29" s="279">
        <f t="shared" si="53"/>
        <v>0</v>
      </c>
      <c r="CM29" s="279">
        <f t="shared" si="54"/>
        <v>0</v>
      </c>
      <c r="CN29" s="279">
        <f t="shared" si="55"/>
        <v>0</v>
      </c>
      <c r="CO29" s="279">
        <f t="shared" si="56"/>
        <v>0</v>
      </c>
      <c r="CP29" s="279">
        <f t="shared" si="89"/>
        <v>0</v>
      </c>
      <c r="CQ29" s="279">
        <f t="shared" si="90"/>
        <v>0</v>
      </c>
      <c r="CR29" s="279">
        <f t="shared" si="91"/>
        <v>0</v>
      </c>
      <c r="CS29" s="279">
        <f t="shared" si="92"/>
        <v>0</v>
      </c>
      <c r="CT29" s="279">
        <f t="shared" si="57"/>
        <v>0</v>
      </c>
      <c r="CU29" s="279">
        <f t="shared" si="58"/>
        <v>0</v>
      </c>
      <c r="CV29" s="279">
        <f t="shared" si="59"/>
        <v>0</v>
      </c>
      <c r="CW29" s="279">
        <f t="shared" si="60"/>
        <v>0</v>
      </c>
      <c r="CX29" s="279">
        <f t="shared" si="93"/>
        <v>0</v>
      </c>
      <c r="CY29" s="279">
        <f t="shared" si="94"/>
        <v>0</v>
      </c>
      <c r="CZ29" s="279">
        <f t="shared" si="95"/>
        <v>0</v>
      </c>
      <c r="DA29" s="279">
        <f t="shared" si="96"/>
        <v>0</v>
      </c>
    </row>
    <row r="30" spans="1:105" s="276" customFormat="1" ht="15.75" customHeight="1">
      <c r="A30" s="63" t="str">
        <f t="array" ref="A30">IF(C30&lt;&gt;0,SUM(($C$11:C30&lt;&gt;0)*1),"")</f>
        <v/>
      </c>
      <c r="B30" s="277"/>
      <c r="C30" s="277"/>
      <c r="D30" s="277"/>
      <c r="E30" s="371"/>
      <c r="F30" s="328"/>
      <c r="G30" s="330"/>
      <c r="H30" s="330"/>
      <c r="I30" s="63" t="str">
        <f t="shared" si="97"/>
        <v/>
      </c>
      <c r="J30" s="279">
        <f t="shared" si="61"/>
        <v>0</v>
      </c>
      <c r="K30" s="279">
        <f t="shared" si="62"/>
        <v>0</v>
      </c>
      <c r="L30" s="279">
        <f t="shared" si="1"/>
        <v>0</v>
      </c>
      <c r="M30" s="279">
        <f t="shared" si="2"/>
        <v>0</v>
      </c>
      <c r="N30" s="279">
        <f t="shared" si="3"/>
        <v>0</v>
      </c>
      <c r="O30" s="279">
        <f t="shared" si="4"/>
        <v>0</v>
      </c>
      <c r="P30" s="279">
        <f t="shared" si="5"/>
        <v>0</v>
      </c>
      <c r="Q30" s="279">
        <f t="shared" si="6"/>
        <v>0</v>
      </c>
      <c r="R30" s="279">
        <f t="shared" si="7"/>
        <v>0</v>
      </c>
      <c r="S30" s="279">
        <f t="shared" si="8"/>
        <v>0</v>
      </c>
      <c r="T30" s="279">
        <f t="shared" si="9"/>
        <v>0</v>
      </c>
      <c r="U30" s="279">
        <f t="shared" si="10"/>
        <v>0</v>
      </c>
      <c r="V30" s="279">
        <f t="shared" si="11"/>
        <v>0</v>
      </c>
      <c r="W30" s="279">
        <f t="shared" si="12"/>
        <v>0</v>
      </c>
      <c r="X30" s="279">
        <f t="shared" si="13"/>
        <v>0</v>
      </c>
      <c r="Y30" s="279">
        <f t="shared" si="14"/>
        <v>0</v>
      </c>
      <c r="Z30" s="279">
        <f t="shared" si="15"/>
        <v>0</v>
      </c>
      <c r="AA30" s="279">
        <f t="shared" si="16"/>
        <v>0</v>
      </c>
      <c r="AB30" s="279">
        <f t="shared" si="63"/>
        <v>0</v>
      </c>
      <c r="AC30" s="279">
        <f t="shared" si="64"/>
        <v>0</v>
      </c>
      <c r="AD30" s="279">
        <f t="shared" si="17"/>
        <v>0</v>
      </c>
      <c r="AE30" s="279">
        <f t="shared" si="18"/>
        <v>0</v>
      </c>
      <c r="AF30" s="279">
        <f t="shared" si="19"/>
        <v>0</v>
      </c>
      <c r="AG30" s="279">
        <f t="shared" si="20"/>
        <v>0</v>
      </c>
      <c r="AH30" s="279">
        <f t="shared" si="65"/>
        <v>0</v>
      </c>
      <c r="AI30" s="279">
        <f t="shared" si="66"/>
        <v>0</v>
      </c>
      <c r="AJ30" s="279">
        <f t="shared" si="67"/>
        <v>0</v>
      </c>
      <c r="AK30" s="279">
        <f t="shared" si="68"/>
        <v>0</v>
      </c>
      <c r="AL30" s="279">
        <f t="shared" si="69"/>
        <v>0</v>
      </c>
      <c r="AM30" s="279">
        <f t="shared" si="70"/>
        <v>0</v>
      </c>
      <c r="AN30" s="279">
        <f t="shared" si="71"/>
        <v>0</v>
      </c>
      <c r="AO30" s="279">
        <f t="shared" si="72"/>
        <v>0</v>
      </c>
      <c r="AP30" s="279">
        <f t="shared" si="21"/>
        <v>0</v>
      </c>
      <c r="AQ30" s="279">
        <f t="shared" si="22"/>
        <v>0</v>
      </c>
      <c r="AR30" s="279">
        <f t="shared" si="23"/>
        <v>0</v>
      </c>
      <c r="AS30" s="279">
        <f t="shared" si="24"/>
        <v>0</v>
      </c>
      <c r="AT30" s="279">
        <f t="shared" si="73"/>
        <v>0</v>
      </c>
      <c r="AU30" s="279">
        <f t="shared" si="74"/>
        <v>0</v>
      </c>
      <c r="AV30" s="279">
        <f t="shared" si="25"/>
        <v>0</v>
      </c>
      <c r="AW30" s="279">
        <f t="shared" si="26"/>
        <v>0</v>
      </c>
      <c r="AX30" s="279">
        <f t="shared" si="27"/>
        <v>0</v>
      </c>
      <c r="AY30" s="279">
        <f t="shared" si="28"/>
        <v>0</v>
      </c>
      <c r="AZ30" s="279">
        <f t="shared" si="29"/>
        <v>0</v>
      </c>
      <c r="BA30" s="279">
        <f t="shared" si="30"/>
        <v>0</v>
      </c>
      <c r="BB30" s="279">
        <f t="shared" si="31"/>
        <v>0</v>
      </c>
      <c r="BC30" s="279">
        <f t="shared" si="32"/>
        <v>0</v>
      </c>
      <c r="BD30" s="279">
        <f t="shared" si="33"/>
        <v>0</v>
      </c>
      <c r="BE30" s="279">
        <f t="shared" si="34"/>
        <v>0</v>
      </c>
      <c r="BF30" s="279">
        <f t="shared" si="35"/>
        <v>0</v>
      </c>
      <c r="BG30" s="279">
        <f t="shared" si="36"/>
        <v>0</v>
      </c>
      <c r="BH30" s="279">
        <f t="shared" si="75"/>
        <v>0</v>
      </c>
      <c r="BI30" s="279">
        <f t="shared" si="76"/>
        <v>0</v>
      </c>
      <c r="BJ30" s="279">
        <f t="shared" si="37"/>
        <v>0</v>
      </c>
      <c r="BK30" s="279">
        <f t="shared" si="38"/>
        <v>0</v>
      </c>
      <c r="BL30" s="279">
        <f t="shared" si="39"/>
        <v>0</v>
      </c>
      <c r="BM30" s="279">
        <f t="shared" si="40"/>
        <v>0</v>
      </c>
      <c r="BN30" s="279">
        <f t="shared" si="41"/>
        <v>0</v>
      </c>
      <c r="BO30" s="279">
        <f t="shared" si="42"/>
        <v>0</v>
      </c>
      <c r="BP30" s="279">
        <f t="shared" si="77"/>
        <v>0</v>
      </c>
      <c r="BQ30" s="279">
        <f t="shared" si="78"/>
        <v>0</v>
      </c>
      <c r="BR30" s="279">
        <f t="shared" si="43"/>
        <v>0</v>
      </c>
      <c r="BS30" s="279">
        <f t="shared" si="44"/>
        <v>0</v>
      </c>
      <c r="BT30" s="279">
        <f t="shared" si="79"/>
        <v>0</v>
      </c>
      <c r="BU30" s="279">
        <f t="shared" si="80"/>
        <v>0</v>
      </c>
      <c r="BV30" s="279">
        <f t="shared" si="81"/>
        <v>0</v>
      </c>
      <c r="BW30" s="279">
        <f t="shared" si="82"/>
        <v>0</v>
      </c>
      <c r="BX30" s="279">
        <f t="shared" si="45"/>
        <v>0</v>
      </c>
      <c r="BY30" s="279">
        <f t="shared" si="46"/>
        <v>0</v>
      </c>
      <c r="BZ30" s="279">
        <f t="shared" si="47"/>
        <v>0</v>
      </c>
      <c r="CA30" s="279">
        <f t="shared" si="48"/>
        <v>0</v>
      </c>
      <c r="CB30" s="279">
        <f t="shared" si="49"/>
        <v>0</v>
      </c>
      <c r="CC30" s="279">
        <f t="shared" si="50"/>
        <v>0</v>
      </c>
      <c r="CD30" s="279">
        <f t="shared" si="83"/>
        <v>0</v>
      </c>
      <c r="CE30" s="279">
        <f t="shared" si="84"/>
        <v>0</v>
      </c>
      <c r="CF30" s="279">
        <f t="shared" si="85"/>
        <v>0</v>
      </c>
      <c r="CG30" s="279">
        <f t="shared" si="86"/>
        <v>0</v>
      </c>
      <c r="CH30" s="279">
        <f t="shared" si="51"/>
        <v>0</v>
      </c>
      <c r="CI30" s="279">
        <f t="shared" si="52"/>
        <v>0</v>
      </c>
      <c r="CJ30" s="279">
        <f t="shared" si="87"/>
        <v>0</v>
      </c>
      <c r="CK30" s="279">
        <f t="shared" si="88"/>
        <v>0</v>
      </c>
      <c r="CL30" s="279">
        <f t="shared" si="53"/>
        <v>0</v>
      </c>
      <c r="CM30" s="279">
        <f t="shared" si="54"/>
        <v>0</v>
      </c>
      <c r="CN30" s="279">
        <f t="shared" si="55"/>
        <v>0</v>
      </c>
      <c r="CO30" s="279">
        <f t="shared" si="56"/>
        <v>0</v>
      </c>
      <c r="CP30" s="279">
        <f t="shared" si="89"/>
        <v>0</v>
      </c>
      <c r="CQ30" s="279">
        <f t="shared" si="90"/>
        <v>0</v>
      </c>
      <c r="CR30" s="279">
        <f t="shared" si="91"/>
        <v>0</v>
      </c>
      <c r="CS30" s="279">
        <f t="shared" si="92"/>
        <v>0</v>
      </c>
      <c r="CT30" s="279">
        <f t="shared" si="57"/>
        <v>0</v>
      </c>
      <c r="CU30" s="279">
        <f t="shared" si="58"/>
        <v>0</v>
      </c>
      <c r="CV30" s="279">
        <f t="shared" si="59"/>
        <v>0</v>
      </c>
      <c r="CW30" s="279">
        <f t="shared" si="60"/>
        <v>0</v>
      </c>
      <c r="CX30" s="279">
        <f t="shared" si="93"/>
        <v>0</v>
      </c>
      <c r="CY30" s="279">
        <f t="shared" si="94"/>
        <v>0</v>
      </c>
      <c r="CZ30" s="279">
        <f t="shared" si="95"/>
        <v>0</v>
      </c>
      <c r="DA30" s="279">
        <f t="shared" si="96"/>
        <v>0</v>
      </c>
    </row>
    <row r="31" spans="1:105" s="276" customFormat="1" ht="15.75" customHeight="1">
      <c r="A31" s="63" t="str">
        <f t="array" ref="A31">IF(C31&lt;&gt;0,SUM(($C$11:C31&lt;&gt;0)*1),"")</f>
        <v/>
      </c>
      <c r="B31" s="277"/>
      <c r="C31" s="277"/>
      <c r="D31" s="277"/>
      <c r="E31" s="371"/>
      <c r="F31" s="328"/>
      <c r="G31" s="330"/>
      <c r="H31" s="330"/>
      <c r="I31" s="63" t="str">
        <f t="shared" si="97"/>
        <v/>
      </c>
      <c r="J31" s="279">
        <f t="shared" si="61"/>
        <v>0</v>
      </c>
      <c r="K31" s="279">
        <f t="shared" si="62"/>
        <v>0</v>
      </c>
      <c r="L31" s="279">
        <f t="shared" si="1"/>
        <v>0</v>
      </c>
      <c r="M31" s="279">
        <f t="shared" si="2"/>
        <v>0</v>
      </c>
      <c r="N31" s="279">
        <f t="shared" si="3"/>
        <v>0</v>
      </c>
      <c r="O31" s="279">
        <f t="shared" si="4"/>
        <v>0</v>
      </c>
      <c r="P31" s="279">
        <f t="shared" si="5"/>
        <v>0</v>
      </c>
      <c r="Q31" s="279">
        <f t="shared" si="6"/>
        <v>0</v>
      </c>
      <c r="R31" s="279">
        <f t="shared" si="7"/>
        <v>0</v>
      </c>
      <c r="S31" s="279">
        <f t="shared" si="8"/>
        <v>0</v>
      </c>
      <c r="T31" s="279">
        <f t="shared" si="9"/>
        <v>0</v>
      </c>
      <c r="U31" s="279">
        <f t="shared" si="10"/>
        <v>0</v>
      </c>
      <c r="V31" s="279">
        <f t="shared" si="11"/>
        <v>0</v>
      </c>
      <c r="W31" s="279">
        <f t="shared" si="12"/>
        <v>0</v>
      </c>
      <c r="X31" s="279">
        <f t="shared" si="13"/>
        <v>0</v>
      </c>
      <c r="Y31" s="279">
        <f t="shared" si="14"/>
        <v>0</v>
      </c>
      <c r="Z31" s="279">
        <f t="shared" si="15"/>
        <v>0</v>
      </c>
      <c r="AA31" s="279">
        <f t="shared" si="16"/>
        <v>0</v>
      </c>
      <c r="AB31" s="279">
        <f t="shared" si="63"/>
        <v>0</v>
      </c>
      <c r="AC31" s="279">
        <f t="shared" si="64"/>
        <v>0</v>
      </c>
      <c r="AD31" s="279">
        <f t="shared" si="17"/>
        <v>0</v>
      </c>
      <c r="AE31" s="279">
        <f t="shared" si="18"/>
        <v>0</v>
      </c>
      <c r="AF31" s="279">
        <f t="shared" si="19"/>
        <v>0</v>
      </c>
      <c r="AG31" s="279">
        <f t="shared" si="20"/>
        <v>0</v>
      </c>
      <c r="AH31" s="279">
        <f t="shared" si="65"/>
        <v>0</v>
      </c>
      <c r="AI31" s="279">
        <f t="shared" si="66"/>
        <v>0</v>
      </c>
      <c r="AJ31" s="279">
        <f t="shared" si="67"/>
        <v>0</v>
      </c>
      <c r="AK31" s="279">
        <f t="shared" si="68"/>
        <v>0</v>
      </c>
      <c r="AL31" s="279">
        <f t="shared" si="69"/>
        <v>0</v>
      </c>
      <c r="AM31" s="279">
        <f t="shared" si="70"/>
        <v>0</v>
      </c>
      <c r="AN31" s="279">
        <f t="shared" si="71"/>
        <v>0</v>
      </c>
      <c r="AO31" s="279">
        <f t="shared" si="72"/>
        <v>0</v>
      </c>
      <c r="AP31" s="279">
        <f t="shared" si="21"/>
        <v>0</v>
      </c>
      <c r="AQ31" s="279">
        <f t="shared" si="22"/>
        <v>0</v>
      </c>
      <c r="AR31" s="279">
        <f t="shared" si="23"/>
        <v>0</v>
      </c>
      <c r="AS31" s="279">
        <f t="shared" si="24"/>
        <v>0</v>
      </c>
      <c r="AT31" s="279">
        <f t="shared" si="73"/>
        <v>0</v>
      </c>
      <c r="AU31" s="279">
        <f t="shared" si="74"/>
        <v>0</v>
      </c>
      <c r="AV31" s="279">
        <f t="shared" si="25"/>
        <v>0</v>
      </c>
      <c r="AW31" s="279">
        <f t="shared" si="26"/>
        <v>0</v>
      </c>
      <c r="AX31" s="279">
        <f t="shared" si="27"/>
        <v>0</v>
      </c>
      <c r="AY31" s="279">
        <f t="shared" si="28"/>
        <v>0</v>
      </c>
      <c r="AZ31" s="279">
        <f t="shared" si="29"/>
        <v>0</v>
      </c>
      <c r="BA31" s="279">
        <f t="shared" si="30"/>
        <v>0</v>
      </c>
      <c r="BB31" s="279">
        <f t="shared" si="31"/>
        <v>0</v>
      </c>
      <c r="BC31" s="279">
        <f t="shared" si="32"/>
        <v>0</v>
      </c>
      <c r="BD31" s="279">
        <f t="shared" si="33"/>
        <v>0</v>
      </c>
      <c r="BE31" s="279">
        <f t="shared" si="34"/>
        <v>0</v>
      </c>
      <c r="BF31" s="279">
        <f t="shared" si="35"/>
        <v>0</v>
      </c>
      <c r="BG31" s="279">
        <f t="shared" si="36"/>
        <v>0</v>
      </c>
      <c r="BH31" s="279">
        <f t="shared" si="75"/>
        <v>0</v>
      </c>
      <c r="BI31" s="279">
        <f t="shared" si="76"/>
        <v>0</v>
      </c>
      <c r="BJ31" s="279">
        <f t="shared" si="37"/>
        <v>0</v>
      </c>
      <c r="BK31" s="279">
        <f t="shared" si="38"/>
        <v>0</v>
      </c>
      <c r="BL31" s="279">
        <f t="shared" si="39"/>
        <v>0</v>
      </c>
      <c r="BM31" s="279">
        <f t="shared" si="40"/>
        <v>0</v>
      </c>
      <c r="BN31" s="279">
        <f t="shared" si="41"/>
        <v>0</v>
      </c>
      <c r="BO31" s="279">
        <f t="shared" si="42"/>
        <v>0</v>
      </c>
      <c r="BP31" s="279">
        <f t="shared" si="77"/>
        <v>0</v>
      </c>
      <c r="BQ31" s="279">
        <f t="shared" si="78"/>
        <v>0</v>
      </c>
      <c r="BR31" s="279">
        <f t="shared" si="43"/>
        <v>0</v>
      </c>
      <c r="BS31" s="279">
        <f t="shared" si="44"/>
        <v>0</v>
      </c>
      <c r="BT31" s="279">
        <f t="shared" si="79"/>
        <v>0</v>
      </c>
      <c r="BU31" s="279">
        <f t="shared" si="80"/>
        <v>0</v>
      </c>
      <c r="BV31" s="279">
        <f t="shared" si="81"/>
        <v>0</v>
      </c>
      <c r="BW31" s="279">
        <f t="shared" si="82"/>
        <v>0</v>
      </c>
      <c r="BX31" s="279">
        <f t="shared" si="45"/>
        <v>0</v>
      </c>
      <c r="BY31" s="279">
        <f t="shared" si="46"/>
        <v>0</v>
      </c>
      <c r="BZ31" s="279">
        <f t="shared" si="47"/>
        <v>0</v>
      </c>
      <c r="CA31" s="279">
        <f t="shared" si="48"/>
        <v>0</v>
      </c>
      <c r="CB31" s="279">
        <f t="shared" si="49"/>
        <v>0</v>
      </c>
      <c r="CC31" s="279">
        <f t="shared" si="50"/>
        <v>0</v>
      </c>
      <c r="CD31" s="279">
        <f t="shared" si="83"/>
        <v>0</v>
      </c>
      <c r="CE31" s="279">
        <f t="shared" si="84"/>
        <v>0</v>
      </c>
      <c r="CF31" s="279">
        <f t="shared" si="85"/>
        <v>0</v>
      </c>
      <c r="CG31" s="279">
        <f t="shared" si="86"/>
        <v>0</v>
      </c>
      <c r="CH31" s="279">
        <f t="shared" si="51"/>
        <v>0</v>
      </c>
      <c r="CI31" s="279">
        <f t="shared" si="52"/>
        <v>0</v>
      </c>
      <c r="CJ31" s="279">
        <f t="shared" si="87"/>
        <v>0</v>
      </c>
      <c r="CK31" s="279">
        <f t="shared" si="88"/>
        <v>0</v>
      </c>
      <c r="CL31" s="279">
        <f t="shared" si="53"/>
        <v>0</v>
      </c>
      <c r="CM31" s="279">
        <f t="shared" si="54"/>
        <v>0</v>
      </c>
      <c r="CN31" s="279">
        <f t="shared" si="55"/>
        <v>0</v>
      </c>
      <c r="CO31" s="279">
        <f t="shared" si="56"/>
        <v>0</v>
      </c>
      <c r="CP31" s="279">
        <f t="shared" si="89"/>
        <v>0</v>
      </c>
      <c r="CQ31" s="279">
        <f t="shared" si="90"/>
        <v>0</v>
      </c>
      <c r="CR31" s="279">
        <f t="shared" si="91"/>
        <v>0</v>
      </c>
      <c r="CS31" s="279">
        <f t="shared" si="92"/>
        <v>0</v>
      </c>
      <c r="CT31" s="279">
        <f t="shared" si="57"/>
        <v>0</v>
      </c>
      <c r="CU31" s="279">
        <f t="shared" si="58"/>
        <v>0</v>
      </c>
      <c r="CV31" s="279">
        <f t="shared" si="59"/>
        <v>0</v>
      </c>
      <c r="CW31" s="279">
        <f t="shared" si="60"/>
        <v>0</v>
      </c>
      <c r="CX31" s="279">
        <f t="shared" si="93"/>
        <v>0</v>
      </c>
      <c r="CY31" s="279">
        <f t="shared" si="94"/>
        <v>0</v>
      </c>
      <c r="CZ31" s="279">
        <f t="shared" si="95"/>
        <v>0</v>
      </c>
      <c r="DA31" s="279">
        <f t="shared" si="96"/>
        <v>0</v>
      </c>
    </row>
    <row r="32" spans="1:105" s="276" customFormat="1" ht="15.75" customHeight="1">
      <c r="A32" s="63" t="str">
        <f t="array" ref="A32">IF(C32&lt;&gt;0,SUM(($C$11:C32&lt;&gt;0)*1),"")</f>
        <v/>
      </c>
      <c r="B32" s="277"/>
      <c r="C32" s="277"/>
      <c r="D32" s="277"/>
      <c r="E32" s="371"/>
      <c r="F32" s="328"/>
      <c r="G32" s="330"/>
      <c r="H32" s="330"/>
      <c r="I32" s="63" t="str">
        <f t="shared" si="97"/>
        <v/>
      </c>
      <c r="J32" s="279">
        <f t="shared" si="61"/>
        <v>0</v>
      </c>
      <c r="K32" s="279">
        <f t="shared" si="62"/>
        <v>0</v>
      </c>
      <c r="L32" s="279">
        <f t="shared" si="1"/>
        <v>0</v>
      </c>
      <c r="M32" s="279">
        <f t="shared" si="2"/>
        <v>0</v>
      </c>
      <c r="N32" s="279">
        <f t="shared" si="3"/>
        <v>0</v>
      </c>
      <c r="O32" s="279">
        <f t="shared" si="4"/>
        <v>0</v>
      </c>
      <c r="P32" s="279">
        <f t="shared" si="5"/>
        <v>0</v>
      </c>
      <c r="Q32" s="279">
        <f t="shared" si="6"/>
        <v>0</v>
      </c>
      <c r="R32" s="279">
        <f t="shared" si="7"/>
        <v>0</v>
      </c>
      <c r="S32" s="279">
        <f t="shared" si="8"/>
        <v>0</v>
      </c>
      <c r="T32" s="279">
        <f t="shared" si="9"/>
        <v>0</v>
      </c>
      <c r="U32" s="279">
        <f t="shared" si="10"/>
        <v>0</v>
      </c>
      <c r="V32" s="279">
        <f t="shared" si="11"/>
        <v>0</v>
      </c>
      <c r="W32" s="279">
        <f t="shared" si="12"/>
        <v>0</v>
      </c>
      <c r="X32" s="279">
        <f t="shared" si="13"/>
        <v>0</v>
      </c>
      <c r="Y32" s="279">
        <f t="shared" si="14"/>
        <v>0</v>
      </c>
      <c r="Z32" s="279">
        <f t="shared" si="15"/>
        <v>0</v>
      </c>
      <c r="AA32" s="279">
        <f t="shared" si="16"/>
        <v>0</v>
      </c>
      <c r="AB32" s="279">
        <f t="shared" si="63"/>
        <v>0</v>
      </c>
      <c r="AC32" s="279">
        <f t="shared" si="64"/>
        <v>0</v>
      </c>
      <c r="AD32" s="279">
        <f t="shared" si="17"/>
        <v>0</v>
      </c>
      <c r="AE32" s="279">
        <f t="shared" si="18"/>
        <v>0</v>
      </c>
      <c r="AF32" s="279">
        <f t="shared" si="19"/>
        <v>0</v>
      </c>
      <c r="AG32" s="279">
        <f t="shared" si="20"/>
        <v>0</v>
      </c>
      <c r="AH32" s="279">
        <f t="shared" si="65"/>
        <v>0</v>
      </c>
      <c r="AI32" s="279">
        <f t="shared" si="66"/>
        <v>0</v>
      </c>
      <c r="AJ32" s="279">
        <f t="shared" si="67"/>
        <v>0</v>
      </c>
      <c r="AK32" s="279">
        <f t="shared" si="68"/>
        <v>0</v>
      </c>
      <c r="AL32" s="279">
        <f t="shared" si="69"/>
        <v>0</v>
      </c>
      <c r="AM32" s="279">
        <f t="shared" si="70"/>
        <v>0</v>
      </c>
      <c r="AN32" s="279">
        <f t="shared" si="71"/>
        <v>0</v>
      </c>
      <c r="AO32" s="279">
        <f t="shared" si="72"/>
        <v>0</v>
      </c>
      <c r="AP32" s="279">
        <f t="shared" si="21"/>
        <v>0</v>
      </c>
      <c r="AQ32" s="279">
        <f t="shared" si="22"/>
        <v>0</v>
      </c>
      <c r="AR32" s="279">
        <f t="shared" si="23"/>
        <v>0</v>
      </c>
      <c r="AS32" s="279">
        <f t="shared" si="24"/>
        <v>0</v>
      </c>
      <c r="AT32" s="279">
        <f t="shared" si="73"/>
        <v>0</v>
      </c>
      <c r="AU32" s="279">
        <f t="shared" si="74"/>
        <v>0</v>
      </c>
      <c r="AV32" s="279">
        <f t="shared" si="25"/>
        <v>0</v>
      </c>
      <c r="AW32" s="279">
        <f t="shared" si="26"/>
        <v>0</v>
      </c>
      <c r="AX32" s="279">
        <f t="shared" si="27"/>
        <v>0</v>
      </c>
      <c r="AY32" s="279">
        <f t="shared" si="28"/>
        <v>0</v>
      </c>
      <c r="AZ32" s="279">
        <f t="shared" si="29"/>
        <v>0</v>
      </c>
      <c r="BA32" s="279">
        <f t="shared" si="30"/>
        <v>0</v>
      </c>
      <c r="BB32" s="279">
        <f t="shared" si="31"/>
        <v>0</v>
      </c>
      <c r="BC32" s="279">
        <f t="shared" si="32"/>
        <v>0</v>
      </c>
      <c r="BD32" s="279">
        <f t="shared" si="33"/>
        <v>0</v>
      </c>
      <c r="BE32" s="279">
        <f t="shared" si="34"/>
        <v>0</v>
      </c>
      <c r="BF32" s="279">
        <f t="shared" si="35"/>
        <v>0</v>
      </c>
      <c r="BG32" s="279">
        <f t="shared" si="36"/>
        <v>0</v>
      </c>
      <c r="BH32" s="279">
        <f t="shared" si="75"/>
        <v>0</v>
      </c>
      <c r="BI32" s="279">
        <f t="shared" si="76"/>
        <v>0</v>
      </c>
      <c r="BJ32" s="279">
        <f t="shared" si="37"/>
        <v>0</v>
      </c>
      <c r="BK32" s="279">
        <f t="shared" si="38"/>
        <v>0</v>
      </c>
      <c r="BL32" s="279">
        <f t="shared" si="39"/>
        <v>0</v>
      </c>
      <c r="BM32" s="279">
        <f t="shared" si="40"/>
        <v>0</v>
      </c>
      <c r="BN32" s="279">
        <f t="shared" si="41"/>
        <v>0</v>
      </c>
      <c r="BO32" s="279">
        <f t="shared" si="42"/>
        <v>0</v>
      </c>
      <c r="BP32" s="279">
        <f t="shared" si="77"/>
        <v>0</v>
      </c>
      <c r="BQ32" s="279">
        <f t="shared" si="78"/>
        <v>0</v>
      </c>
      <c r="BR32" s="279">
        <f t="shared" si="43"/>
        <v>0</v>
      </c>
      <c r="BS32" s="279">
        <f t="shared" si="44"/>
        <v>0</v>
      </c>
      <c r="BT32" s="279">
        <f t="shared" si="79"/>
        <v>0</v>
      </c>
      <c r="BU32" s="279">
        <f t="shared" si="80"/>
        <v>0</v>
      </c>
      <c r="BV32" s="279">
        <f t="shared" si="81"/>
        <v>0</v>
      </c>
      <c r="BW32" s="279">
        <f t="shared" si="82"/>
        <v>0</v>
      </c>
      <c r="BX32" s="279">
        <f t="shared" si="45"/>
        <v>0</v>
      </c>
      <c r="BY32" s="279">
        <f t="shared" si="46"/>
        <v>0</v>
      </c>
      <c r="BZ32" s="279">
        <f t="shared" si="47"/>
        <v>0</v>
      </c>
      <c r="CA32" s="279">
        <f t="shared" si="48"/>
        <v>0</v>
      </c>
      <c r="CB32" s="279">
        <f t="shared" si="49"/>
        <v>0</v>
      </c>
      <c r="CC32" s="279">
        <f t="shared" si="50"/>
        <v>0</v>
      </c>
      <c r="CD32" s="279">
        <f t="shared" si="83"/>
        <v>0</v>
      </c>
      <c r="CE32" s="279">
        <f t="shared" si="84"/>
        <v>0</v>
      </c>
      <c r="CF32" s="279">
        <f t="shared" si="85"/>
        <v>0</v>
      </c>
      <c r="CG32" s="279">
        <f t="shared" si="86"/>
        <v>0</v>
      </c>
      <c r="CH32" s="279">
        <f t="shared" si="51"/>
        <v>0</v>
      </c>
      <c r="CI32" s="279">
        <f t="shared" si="52"/>
        <v>0</v>
      </c>
      <c r="CJ32" s="279">
        <f t="shared" si="87"/>
        <v>0</v>
      </c>
      <c r="CK32" s="279">
        <f t="shared" si="88"/>
        <v>0</v>
      </c>
      <c r="CL32" s="279">
        <f t="shared" si="53"/>
        <v>0</v>
      </c>
      <c r="CM32" s="279">
        <f t="shared" si="54"/>
        <v>0</v>
      </c>
      <c r="CN32" s="279">
        <f t="shared" si="55"/>
        <v>0</v>
      </c>
      <c r="CO32" s="279">
        <f t="shared" si="56"/>
        <v>0</v>
      </c>
      <c r="CP32" s="279">
        <f t="shared" si="89"/>
        <v>0</v>
      </c>
      <c r="CQ32" s="279">
        <f t="shared" si="90"/>
        <v>0</v>
      </c>
      <c r="CR32" s="279">
        <f t="shared" si="91"/>
        <v>0</v>
      </c>
      <c r="CS32" s="279">
        <f t="shared" si="92"/>
        <v>0</v>
      </c>
      <c r="CT32" s="279">
        <f t="shared" si="57"/>
        <v>0</v>
      </c>
      <c r="CU32" s="279">
        <f t="shared" si="58"/>
        <v>0</v>
      </c>
      <c r="CV32" s="279">
        <f t="shared" si="59"/>
        <v>0</v>
      </c>
      <c r="CW32" s="279">
        <f t="shared" si="60"/>
        <v>0</v>
      </c>
      <c r="CX32" s="279">
        <f t="shared" si="93"/>
        <v>0</v>
      </c>
      <c r="CY32" s="279">
        <f t="shared" si="94"/>
        <v>0</v>
      </c>
      <c r="CZ32" s="279">
        <f t="shared" si="95"/>
        <v>0</v>
      </c>
      <c r="DA32" s="279">
        <f t="shared" si="96"/>
        <v>0</v>
      </c>
    </row>
    <row r="33" spans="1:105" s="276" customFormat="1" ht="15.75" customHeight="1">
      <c r="A33" s="63" t="str">
        <f t="array" ref="A33">IF(C33&lt;&gt;0,SUM(($C$11:C33&lt;&gt;0)*1),"")</f>
        <v/>
      </c>
      <c r="B33" s="277"/>
      <c r="C33" s="277"/>
      <c r="D33" s="277"/>
      <c r="E33" s="371"/>
      <c r="F33" s="328"/>
      <c r="G33" s="330"/>
      <c r="H33" s="330"/>
      <c r="I33" s="63" t="str">
        <f t="shared" si="97"/>
        <v/>
      </c>
      <c r="J33" s="279">
        <f t="shared" si="61"/>
        <v>0</v>
      </c>
      <c r="K33" s="279">
        <f t="shared" si="62"/>
        <v>0</v>
      </c>
      <c r="L33" s="279">
        <f t="shared" si="1"/>
        <v>0</v>
      </c>
      <c r="M33" s="279">
        <f t="shared" si="2"/>
        <v>0</v>
      </c>
      <c r="N33" s="279">
        <f t="shared" si="3"/>
        <v>0</v>
      </c>
      <c r="O33" s="279">
        <f t="shared" si="4"/>
        <v>0</v>
      </c>
      <c r="P33" s="279">
        <f t="shared" si="5"/>
        <v>0</v>
      </c>
      <c r="Q33" s="279">
        <f t="shared" si="6"/>
        <v>0</v>
      </c>
      <c r="R33" s="279">
        <f t="shared" si="7"/>
        <v>0</v>
      </c>
      <c r="S33" s="279">
        <f t="shared" si="8"/>
        <v>0</v>
      </c>
      <c r="T33" s="279">
        <f t="shared" si="9"/>
        <v>0</v>
      </c>
      <c r="U33" s="279">
        <f t="shared" si="10"/>
        <v>0</v>
      </c>
      <c r="V33" s="279">
        <f t="shared" si="11"/>
        <v>0</v>
      </c>
      <c r="W33" s="279">
        <f t="shared" si="12"/>
        <v>0</v>
      </c>
      <c r="X33" s="279">
        <f t="shared" si="13"/>
        <v>0</v>
      </c>
      <c r="Y33" s="279">
        <f t="shared" si="14"/>
        <v>0</v>
      </c>
      <c r="Z33" s="279">
        <f t="shared" si="15"/>
        <v>0</v>
      </c>
      <c r="AA33" s="279">
        <f t="shared" si="16"/>
        <v>0</v>
      </c>
      <c r="AB33" s="279">
        <f t="shared" si="63"/>
        <v>0</v>
      </c>
      <c r="AC33" s="279">
        <f t="shared" si="64"/>
        <v>0</v>
      </c>
      <c r="AD33" s="279">
        <f t="shared" si="17"/>
        <v>0</v>
      </c>
      <c r="AE33" s="279">
        <f t="shared" si="18"/>
        <v>0</v>
      </c>
      <c r="AF33" s="279">
        <f t="shared" si="19"/>
        <v>0</v>
      </c>
      <c r="AG33" s="279">
        <f t="shared" si="20"/>
        <v>0</v>
      </c>
      <c r="AH33" s="279">
        <f t="shared" si="65"/>
        <v>0</v>
      </c>
      <c r="AI33" s="279">
        <f t="shared" si="66"/>
        <v>0</v>
      </c>
      <c r="AJ33" s="279">
        <f t="shared" si="67"/>
        <v>0</v>
      </c>
      <c r="AK33" s="279">
        <f t="shared" si="68"/>
        <v>0</v>
      </c>
      <c r="AL33" s="279">
        <f t="shared" si="69"/>
        <v>0</v>
      </c>
      <c r="AM33" s="279">
        <f t="shared" si="70"/>
        <v>0</v>
      </c>
      <c r="AN33" s="279">
        <f t="shared" si="71"/>
        <v>0</v>
      </c>
      <c r="AO33" s="279">
        <f t="shared" si="72"/>
        <v>0</v>
      </c>
      <c r="AP33" s="279">
        <f t="shared" si="21"/>
        <v>0</v>
      </c>
      <c r="AQ33" s="279">
        <f t="shared" si="22"/>
        <v>0</v>
      </c>
      <c r="AR33" s="279">
        <f t="shared" si="23"/>
        <v>0</v>
      </c>
      <c r="AS33" s="279">
        <f t="shared" si="24"/>
        <v>0</v>
      </c>
      <c r="AT33" s="279">
        <f t="shared" si="73"/>
        <v>0</v>
      </c>
      <c r="AU33" s="279">
        <f t="shared" si="74"/>
        <v>0</v>
      </c>
      <c r="AV33" s="279">
        <f t="shared" si="25"/>
        <v>0</v>
      </c>
      <c r="AW33" s="279">
        <f t="shared" si="26"/>
        <v>0</v>
      </c>
      <c r="AX33" s="279">
        <f t="shared" si="27"/>
        <v>0</v>
      </c>
      <c r="AY33" s="279">
        <f t="shared" si="28"/>
        <v>0</v>
      </c>
      <c r="AZ33" s="279">
        <f t="shared" si="29"/>
        <v>0</v>
      </c>
      <c r="BA33" s="279">
        <f t="shared" si="30"/>
        <v>0</v>
      </c>
      <c r="BB33" s="279">
        <f t="shared" si="31"/>
        <v>0</v>
      </c>
      <c r="BC33" s="279">
        <f t="shared" si="32"/>
        <v>0</v>
      </c>
      <c r="BD33" s="279">
        <f t="shared" si="33"/>
        <v>0</v>
      </c>
      <c r="BE33" s="279">
        <f t="shared" si="34"/>
        <v>0</v>
      </c>
      <c r="BF33" s="279">
        <f t="shared" si="35"/>
        <v>0</v>
      </c>
      <c r="BG33" s="279">
        <f t="shared" si="36"/>
        <v>0</v>
      </c>
      <c r="BH33" s="279">
        <f t="shared" si="75"/>
        <v>0</v>
      </c>
      <c r="BI33" s="279">
        <f t="shared" si="76"/>
        <v>0</v>
      </c>
      <c r="BJ33" s="279">
        <f t="shared" si="37"/>
        <v>0</v>
      </c>
      <c r="BK33" s="279">
        <f t="shared" si="38"/>
        <v>0</v>
      </c>
      <c r="BL33" s="279">
        <f t="shared" si="39"/>
        <v>0</v>
      </c>
      <c r="BM33" s="279">
        <f t="shared" si="40"/>
        <v>0</v>
      </c>
      <c r="BN33" s="279">
        <f t="shared" si="41"/>
        <v>0</v>
      </c>
      <c r="BO33" s="279">
        <f t="shared" si="42"/>
        <v>0</v>
      </c>
      <c r="BP33" s="279">
        <f t="shared" si="77"/>
        <v>0</v>
      </c>
      <c r="BQ33" s="279">
        <f t="shared" si="78"/>
        <v>0</v>
      </c>
      <c r="BR33" s="279">
        <f t="shared" si="43"/>
        <v>0</v>
      </c>
      <c r="BS33" s="279">
        <f t="shared" si="44"/>
        <v>0</v>
      </c>
      <c r="BT33" s="279">
        <f t="shared" si="79"/>
        <v>0</v>
      </c>
      <c r="BU33" s="279">
        <f t="shared" si="80"/>
        <v>0</v>
      </c>
      <c r="BV33" s="279">
        <f t="shared" si="81"/>
        <v>0</v>
      </c>
      <c r="BW33" s="279">
        <f t="shared" si="82"/>
        <v>0</v>
      </c>
      <c r="BX33" s="279">
        <f t="shared" si="45"/>
        <v>0</v>
      </c>
      <c r="BY33" s="279">
        <f t="shared" si="46"/>
        <v>0</v>
      </c>
      <c r="BZ33" s="279">
        <f t="shared" si="47"/>
        <v>0</v>
      </c>
      <c r="CA33" s="279">
        <f t="shared" si="48"/>
        <v>0</v>
      </c>
      <c r="CB33" s="279">
        <f t="shared" si="49"/>
        <v>0</v>
      </c>
      <c r="CC33" s="279">
        <f t="shared" si="50"/>
        <v>0</v>
      </c>
      <c r="CD33" s="279">
        <f t="shared" si="83"/>
        <v>0</v>
      </c>
      <c r="CE33" s="279">
        <f t="shared" si="84"/>
        <v>0</v>
      </c>
      <c r="CF33" s="279">
        <f t="shared" si="85"/>
        <v>0</v>
      </c>
      <c r="CG33" s="279">
        <f t="shared" si="86"/>
        <v>0</v>
      </c>
      <c r="CH33" s="279">
        <f t="shared" si="51"/>
        <v>0</v>
      </c>
      <c r="CI33" s="279">
        <f t="shared" si="52"/>
        <v>0</v>
      </c>
      <c r="CJ33" s="279">
        <f t="shared" si="87"/>
        <v>0</v>
      </c>
      <c r="CK33" s="279">
        <f t="shared" si="88"/>
        <v>0</v>
      </c>
      <c r="CL33" s="279">
        <f t="shared" si="53"/>
        <v>0</v>
      </c>
      <c r="CM33" s="279">
        <f t="shared" si="54"/>
        <v>0</v>
      </c>
      <c r="CN33" s="279">
        <f t="shared" si="55"/>
        <v>0</v>
      </c>
      <c r="CO33" s="279">
        <f t="shared" si="56"/>
        <v>0</v>
      </c>
      <c r="CP33" s="279">
        <f t="shared" si="89"/>
        <v>0</v>
      </c>
      <c r="CQ33" s="279">
        <f t="shared" si="90"/>
        <v>0</v>
      </c>
      <c r="CR33" s="279">
        <f t="shared" si="91"/>
        <v>0</v>
      </c>
      <c r="CS33" s="279">
        <f t="shared" si="92"/>
        <v>0</v>
      </c>
      <c r="CT33" s="279">
        <f t="shared" si="57"/>
        <v>0</v>
      </c>
      <c r="CU33" s="279">
        <f t="shared" si="58"/>
        <v>0</v>
      </c>
      <c r="CV33" s="279">
        <f t="shared" si="59"/>
        <v>0</v>
      </c>
      <c r="CW33" s="279">
        <f t="shared" si="60"/>
        <v>0</v>
      </c>
      <c r="CX33" s="279">
        <f t="shared" si="93"/>
        <v>0</v>
      </c>
      <c r="CY33" s="279">
        <f t="shared" si="94"/>
        <v>0</v>
      </c>
      <c r="CZ33" s="279">
        <f t="shared" si="95"/>
        <v>0</v>
      </c>
      <c r="DA33" s="279">
        <f t="shared" si="96"/>
        <v>0</v>
      </c>
    </row>
    <row r="34" spans="1:105" s="276" customFormat="1" ht="15.75" customHeight="1">
      <c r="A34" s="63" t="str">
        <f t="array" ref="A34">IF(C34&lt;&gt;0,SUM(($C$11:C34&lt;&gt;0)*1),"")</f>
        <v/>
      </c>
      <c r="B34" s="277"/>
      <c r="C34" s="277"/>
      <c r="D34" s="277"/>
      <c r="E34" s="371"/>
      <c r="F34" s="328"/>
      <c r="G34" s="330"/>
      <c r="H34" s="330"/>
      <c r="I34" s="63" t="str">
        <f t="shared" si="97"/>
        <v/>
      </c>
      <c r="J34" s="279">
        <f t="shared" si="61"/>
        <v>0</v>
      </c>
      <c r="K34" s="279">
        <f t="shared" si="62"/>
        <v>0</v>
      </c>
      <c r="L34" s="279">
        <f t="shared" si="1"/>
        <v>0</v>
      </c>
      <c r="M34" s="279">
        <f t="shared" si="2"/>
        <v>0</v>
      </c>
      <c r="N34" s="279">
        <f t="shared" si="3"/>
        <v>0</v>
      </c>
      <c r="O34" s="279">
        <f t="shared" si="4"/>
        <v>0</v>
      </c>
      <c r="P34" s="279">
        <f t="shared" si="5"/>
        <v>0</v>
      </c>
      <c r="Q34" s="279">
        <f t="shared" si="6"/>
        <v>0</v>
      </c>
      <c r="R34" s="279">
        <f t="shared" si="7"/>
        <v>0</v>
      </c>
      <c r="S34" s="279">
        <f t="shared" si="8"/>
        <v>0</v>
      </c>
      <c r="T34" s="279">
        <f t="shared" si="9"/>
        <v>0</v>
      </c>
      <c r="U34" s="279">
        <f t="shared" si="10"/>
        <v>0</v>
      </c>
      <c r="V34" s="279">
        <f t="shared" si="11"/>
        <v>0</v>
      </c>
      <c r="W34" s="279">
        <f t="shared" si="12"/>
        <v>0</v>
      </c>
      <c r="X34" s="279">
        <f t="shared" si="13"/>
        <v>0</v>
      </c>
      <c r="Y34" s="279">
        <f t="shared" si="14"/>
        <v>0</v>
      </c>
      <c r="Z34" s="279">
        <f t="shared" si="15"/>
        <v>0</v>
      </c>
      <c r="AA34" s="279">
        <f t="shared" si="16"/>
        <v>0</v>
      </c>
      <c r="AB34" s="279">
        <f t="shared" si="63"/>
        <v>0</v>
      </c>
      <c r="AC34" s="279">
        <f t="shared" si="64"/>
        <v>0</v>
      </c>
      <c r="AD34" s="279">
        <f t="shared" si="17"/>
        <v>0</v>
      </c>
      <c r="AE34" s="279">
        <f t="shared" si="18"/>
        <v>0</v>
      </c>
      <c r="AF34" s="279">
        <f t="shared" si="19"/>
        <v>0</v>
      </c>
      <c r="AG34" s="279">
        <f t="shared" si="20"/>
        <v>0</v>
      </c>
      <c r="AH34" s="279">
        <f t="shared" si="65"/>
        <v>0</v>
      </c>
      <c r="AI34" s="279">
        <f t="shared" si="66"/>
        <v>0</v>
      </c>
      <c r="AJ34" s="279">
        <f t="shared" si="67"/>
        <v>0</v>
      </c>
      <c r="AK34" s="279">
        <f t="shared" si="68"/>
        <v>0</v>
      </c>
      <c r="AL34" s="279">
        <f t="shared" si="69"/>
        <v>0</v>
      </c>
      <c r="AM34" s="279">
        <f t="shared" si="70"/>
        <v>0</v>
      </c>
      <c r="AN34" s="279">
        <f t="shared" si="71"/>
        <v>0</v>
      </c>
      <c r="AO34" s="279">
        <f t="shared" si="72"/>
        <v>0</v>
      </c>
      <c r="AP34" s="279">
        <f t="shared" si="21"/>
        <v>0</v>
      </c>
      <c r="AQ34" s="279">
        <f t="shared" si="22"/>
        <v>0</v>
      </c>
      <c r="AR34" s="279">
        <f t="shared" si="23"/>
        <v>0</v>
      </c>
      <c r="AS34" s="279">
        <f t="shared" si="24"/>
        <v>0</v>
      </c>
      <c r="AT34" s="279">
        <f t="shared" si="73"/>
        <v>0</v>
      </c>
      <c r="AU34" s="279">
        <f t="shared" si="74"/>
        <v>0</v>
      </c>
      <c r="AV34" s="279">
        <f t="shared" si="25"/>
        <v>0</v>
      </c>
      <c r="AW34" s="279">
        <f t="shared" si="26"/>
        <v>0</v>
      </c>
      <c r="AX34" s="279">
        <f t="shared" si="27"/>
        <v>0</v>
      </c>
      <c r="AY34" s="279">
        <f t="shared" si="28"/>
        <v>0</v>
      </c>
      <c r="AZ34" s="279">
        <f t="shared" si="29"/>
        <v>0</v>
      </c>
      <c r="BA34" s="279">
        <f t="shared" si="30"/>
        <v>0</v>
      </c>
      <c r="BB34" s="279">
        <f t="shared" si="31"/>
        <v>0</v>
      </c>
      <c r="BC34" s="279">
        <f t="shared" si="32"/>
        <v>0</v>
      </c>
      <c r="BD34" s="279">
        <f t="shared" si="33"/>
        <v>0</v>
      </c>
      <c r="BE34" s="279">
        <f t="shared" si="34"/>
        <v>0</v>
      </c>
      <c r="BF34" s="279">
        <f t="shared" si="35"/>
        <v>0</v>
      </c>
      <c r="BG34" s="279">
        <f t="shared" si="36"/>
        <v>0</v>
      </c>
      <c r="BH34" s="279">
        <f t="shared" si="75"/>
        <v>0</v>
      </c>
      <c r="BI34" s="279">
        <f t="shared" si="76"/>
        <v>0</v>
      </c>
      <c r="BJ34" s="279">
        <f t="shared" si="37"/>
        <v>0</v>
      </c>
      <c r="BK34" s="279">
        <f t="shared" si="38"/>
        <v>0</v>
      </c>
      <c r="BL34" s="279">
        <f t="shared" si="39"/>
        <v>0</v>
      </c>
      <c r="BM34" s="279">
        <f t="shared" si="40"/>
        <v>0</v>
      </c>
      <c r="BN34" s="279">
        <f t="shared" si="41"/>
        <v>0</v>
      </c>
      <c r="BO34" s="279">
        <f t="shared" si="42"/>
        <v>0</v>
      </c>
      <c r="BP34" s="279">
        <f t="shared" si="77"/>
        <v>0</v>
      </c>
      <c r="BQ34" s="279">
        <f t="shared" si="78"/>
        <v>0</v>
      </c>
      <c r="BR34" s="279">
        <f t="shared" si="43"/>
        <v>0</v>
      </c>
      <c r="BS34" s="279">
        <f t="shared" si="44"/>
        <v>0</v>
      </c>
      <c r="BT34" s="279">
        <f t="shared" si="79"/>
        <v>0</v>
      </c>
      <c r="BU34" s="279">
        <f t="shared" si="80"/>
        <v>0</v>
      </c>
      <c r="BV34" s="279">
        <f t="shared" si="81"/>
        <v>0</v>
      </c>
      <c r="BW34" s="279">
        <f t="shared" si="82"/>
        <v>0</v>
      </c>
      <c r="BX34" s="279">
        <f t="shared" si="45"/>
        <v>0</v>
      </c>
      <c r="BY34" s="279">
        <f t="shared" si="46"/>
        <v>0</v>
      </c>
      <c r="BZ34" s="279">
        <f t="shared" si="47"/>
        <v>0</v>
      </c>
      <c r="CA34" s="279">
        <f t="shared" si="48"/>
        <v>0</v>
      </c>
      <c r="CB34" s="279">
        <f t="shared" si="49"/>
        <v>0</v>
      </c>
      <c r="CC34" s="279">
        <f t="shared" si="50"/>
        <v>0</v>
      </c>
      <c r="CD34" s="279">
        <f t="shared" si="83"/>
        <v>0</v>
      </c>
      <c r="CE34" s="279">
        <f t="shared" si="84"/>
        <v>0</v>
      </c>
      <c r="CF34" s="279">
        <f t="shared" si="85"/>
        <v>0</v>
      </c>
      <c r="CG34" s="279">
        <f t="shared" si="86"/>
        <v>0</v>
      </c>
      <c r="CH34" s="279">
        <f t="shared" si="51"/>
        <v>0</v>
      </c>
      <c r="CI34" s="279">
        <f t="shared" si="52"/>
        <v>0</v>
      </c>
      <c r="CJ34" s="279">
        <f t="shared" si="87"/>
        <v>0</v>
      </c>
      <c r="CK34" s="279">
        <f t="shared" si="88"/>
        <v>0</v>
      </c>
      <c r="CL34" s="279">
        <f t="shared" si="53"/>
        <v>0</v>
      </c>
      <c r="CM34" s="279">
        <f t="shared" si="54"/>
        <v>0</v>
      </c>
      <c r="CN34" s="279">
        <f t="shared" si="55"/>
        <v>0</v>
      </c>
      <c r="CO34" s="279">
        <f t="shared" si="56"/>
        <v>0</v>
      </c>
      <c r="CP34" s="279">
        <f t="shared" si="89"/>
        <v>0</v>
      </c>
      <c r="CQ34" s="279">
        <f t="shared" si="90"/>
        <v>0</v>
      </c>
      <c r="CR34" s="279">
        <f t="shared" si="91"/>
        <v>0</v>
      </c>
      <c r="CS34" s="279">
        <f t="shared" si="92"/>
        <v>0</v>
      </c>
      <c r="CT34" s="279">
        <f t="shared" si="57"/>
        <v>0</v>
      </c>
      <c r="CU34" s="279">
        <f t="shared" si="58"/>
        <v>0</v>
      </c>
      <c r="CV34" s="279">
        <f t="shared" si="59"/>
        <v>0</v>
      </c>
      <c r="CW34" s="279">
        <f t="shared" si="60"/>
        <v>0</v>
      </c>
      <c r="CX34" s="279">
        <f t="shared" si="93"/>
        <v>0</v>
      </c>
      <c r="CY34" s="279">
        <f t="shared" si="94"/>
        <v>0</v>
      </c>
      <c r="CZ34" s="279">
        <f t="shared" si="95"/>
        <v>0</v>
      </c>
      <c r="DA34" s="279">
        <f t="shared" si="96"/>
        <v>0</v>
      </c>
    </row>
    <row r="35" spans="1:105" s="276" customFormat="1" ht="15.75" customHeight="1">
      <c r="A35" s="63" t="str">
        <f t="array" ref="A35">IF(C35&lt;&gt;0,SUM(($C$11:C35&lt;&gt;0)*1),"")</f>
        <v/>
      </c>
      <c r="B35" s="277"/>
      <c r="C35" s="277"/>
      <c r="D35" s="277"/>
      <c r="E35" s="371"/>
      <c r="F35" s="328"/>
      <c r="G35" s="330"/>
      <c r="H35" s="330"/>
      <c r="I35" s="63" t="str">
        <f t="shared" si="97"/>
        <v/>
      </c>
      <c r="J35" s="279">
        <f t="shared" si="61"/>
        <v>0</v>
      </c>
      <c r="K35" s="279">
        <f t="shared" si="62"/>
        <v>0</v>
      </c>
      <c r="L35" s="279">
        <f t="shared" si="1"/>
        <v>0</v>
      </c>
      <c r="M35" s="279">
        <f t="shared" si="2"/>
        <v>0</v>
      </c>
      <c r="N35" s="279">
        <f t="shared" si="3"/>
        <v>0</v>
      </c>
      <c r="O35" s="279">
        <f t="shared" si="4"/>
        <v>0</v>
      </c>
      <c r="P35" s="279">
        <f t="shared" si="5"/>
        <v>0</v>
      </c>
      <c r="Q35" s="279">
        <f t="shared" si="6"/>
        <v>0</v>
      </c>
      <c r="R35" s="279">
        <f t="shared" si="7"/>
        <v>0</v>
      </c>
      <c r="S35" s="279">
        <f t="shared" si="8"/>
        <v>0</v>
      </c>
      <c r="T35" s="279">
        <f t="shared" si="9"/>
        <v>0</v>
      </c>
      <c r="U35" s="279">
        <f t="shared" si="10"/>
        <v>0</v>
      </c>
      <c r="V35" s="279">
        <f t="shared" si="11"/>
        <v>0</v>
      </c>
      <c r="W35" s="279">
        <f t="shared" si="12"/>
        <v>0</v>
      </c>
      <c r="X35" s="279">
        <f t="shared" si="13"/>
        <v>0</v>
      </c>
      <c r="Y35" s="279">
        <f t="shared" si="14"/>
        <v>0</v>
      </c>
      <c r="Z35" s="279">
        <f t="shared" si="15"/>
        <v>0</v>
      </c>
      <c r="AA35" s="279">
        <f t="shared" si="16"/>
        <v>0</v>
      </c>
      <c r="AB35" s="279">
        <f t="shared" si="63"/>
        <v>0</v>
      </c>
      <c r="AC35" s="279">
        <f t="shared" si="64"/>
        <v>0</v>
      </c>
      <c r="AD35" s="279">
        <f t="shared" si="17"/>
        <v>0</v>
      </c>
      <c r="AE35" s="279">
        <f t="shared" si="18"/>
        <v>0</v>
      </c>
      <c r="AF35" s="279">
        <f t="shared" si="19"/>
        <v>0</v>
      </c>
      <c r="AG35" s="279">
        <f t="shared" si="20"/>
        <v>0</v>
      </c>
      <c r="AH35" s="279">
        <f t="shared" si="65"/>
        <v>0</v>
      </c>
      <c r="AI35" s="279">
        <f t="shared" si="66"/>
        <v>0</v>
      </c>
      <c r="AJ35" s="279">
        <f t="shared" si="67"/>
        <v>0</v>
      </c>
      <c r="AK35" s="279">
        <f t="shared" si="68"/>
        <v>0</v>
      </c>
      <c r="AL35" s="279">
        <f t="shared" si="69"/>
        <v>0</v>
      </c>
      <c r="AM35" s="279">
        <f t="shared" si="70"/>
        <v>0</v>
      </c>
      <c r="AN35" s="279">
        <f t="shared" si="71"/>
        <v>0</v>
      </c>
      <c r="AO35" s="279">
        <f t="shared" si="72"/>
        <v>0</v>
      </c>
      <c r="AP35" s="279">
        <f t="shared" si="21"/>
        <v>0</v>
      </c>
      <c r="AQ35" s="279">
        <f t="shared" si="22"/>
        <v>0</v>
      </c>
      <c r="AR35" s="279">
        <f t="shared" si="23"/>
        <v>0</v>
      </c>
      <c r="AS35" s="279">
        <f t="shared" si="24"/>
        <v>0</v>
      </c>
      <c r="AT35" s="279">
        <f t="shared" si="73"/>
        <v>0</v>
      </c>
      <c r="AU35" s="279">
        <f t="shared" si="74"/>
        <v>0</v>
      </c>
      <c r="AV35" s="279">
        <f t="shared" si="25"/>
        <v>0</v>
      </c>
      <c r="AW35" s="279">
        <f t="shared" si="26"/>
        <v>0</v>
      </c>
      <c r="AX35" s="279">
        <f t="shared" si="27"/>
        <v>0</v>
      </c>
      <c r="AY35" s="279">
        <f t="shared" si="28"/>
        <v>0</v>
      </c>
      <c r="AZ35" s="279">
        <f t="shared" si="29"/>
        <v>0</v>
      </c>
      <c r="BA35" s="279">
        <f t="shared" si="30"/>
        <v>0</v>
      </c>
      <c r="BB35" s="279">
        <f t="shared" si="31"/>
        <v>0</v>
      </c>
      <c r="BC35" s="279">
        <f t="shared" si="32"/>
        <v>0</v>
      </c>
      <c r="BD35" s="279">
        <f t="shared" si="33"/>
        <v>0</v>
      </c>
      <c r="BE35" s="279">
        <f t="shared" si="34"/>
        <v>0</v>
      </c>
      <c r="BF35" s="279">
        <f t="shared" si="35"/>
        <v>0</v>
      </c>
      <c r="BG35" s="279">
        <f t="shared" si="36"/>
        <v>0</v>
      </c>
      <c r="BH35" s="279">
        <f t="shared" si="75"/>
        <v>0</v>
      </c>
      <c r="BI35" s="279">
        <f t="shared" si="76"/>
        <v>0</v>
      </c>
      <c r="BJ35" s="279">
        <f t="shared" si="37"/>
        <v>0</v>
      </c>
      <c r="BK35" s="279">
        <f t="shared" si="38"/>
        <v>0</v>
      </c>
      <c r="BL35" s="279">
        <f t="shared" si="39"/>
        <v>0</v>
      </c>
      <c r="BM35" s="279">
        <f t="shared" si="40"/>
        <v>0</v>
      </c>
      <c r="BN35" s="279">
        <f t="shared" si="41"/>
        <v>0</v>
      </c>
      <c r="BO35" s="279">
        <f t="shared" si="42"/>
        <v>0</v>
      </c>
      <c r="BP35" s="279">
        <f t="shared" si="77"/>
        <v>0</v>
      </c>
      <c r="BQ35" s="279">
        <f t="shared" si="78"/>
        <v>0</v>
      </c>
      <c r="BR35" s="279">
        <f t="shared" si="43"/>
        <v>0</v>
      </c>
      <c r="BS35" s="279">
        <f t="shared" si="44"/>
        <v>0</v>
      </c>
      <c r="BT35" s="279">
        <f t="shared" si="79"/>
        <v>0</v>
      </c>
      <c r="BU35" s="279">
        <f t="shared" si="80"/>
        <v>0</v>
      </c>
      <c r="BV35" s="279">
        <f t="shared" si="81"/>
        <v>0</v>
      </c>
      <c r="BW35" s="279">
        <f t="shared" si="82"/>
        <v>0</v>
      </c>
      <c r="BX35" s="279">
        <f t="shared" si="45"/>
        <v>0</v>
      </c>
      <c r="BY35" s="279">
        <f t="shared" si="46"/>
        <v>0</v>
      </c>
      <c r="BZ35" s="279">
        <f t="shared" si="47"/>
        <v>0</v>
      </c>
      <c r="CA35" s="279">
        <f t="shared" si="48"/>
        <v>0</v>
      </c>
      <c r="CB35" s="279">
        <f t="shared" si="49"/>
        <v>0</v>
      </c>
      <c r="CC35" s="279">
        <f t="shared" si="50"/>
        <v>0</v>
      </c>
      <c r="CD35" s="279">
        <f t="shared" si="83"/>
        <v>0</v>
      </c>
      <c r="CE35" s="279">
        <f t="shared" si="84"/>
        <v>0</v>
      </c>
      <c r="CF35" s="279">
        <f t="shared" si="85"/>
        <v>0</v>
      </c>
      <c r="CG35" s="279">
        <f t="shared" si="86"/>
        <v>0</v>
      </c>
      <c r="CH35" s="279">
        <f t="shared" si="51"/>
        <v>0</v>
      </c>
      <c r="CI35" s="279">
        <f t="shared" si="52"/>
        <v>0</v>
      </c>
      <c r="CJ35" s="279">
        <f t="shared" si="87"/>
        <v>0</v>
      </c>
      <c r="CK35" s="279">
        <f t="shared" si="88"/>
        <v>0</v>
      </c>
      <c r="CL35" s="279">
        <f t="shared" si="53"/>
        <v>0</v>
      </c>
      <c r="CM35" s="279">
        <f t="shared" si="54"/>
        <v>0</v>
      </c>
      <c r="CN35" s="279">
        <f t="shared" si="55"/>
        <v>0</v>
      </c>
      <c r="CO35" s="279">
        <f t="shared" si="56"/>
        <v>0</v>
      </c>
      <c r="CP35" s="279">
        <f t="shared" si="89"/>
        <v>0</v>
      </c>
      <c r="CQ35" s="279">
        <f t="shared" si="90"/>
        <v>0</v>
      </c>
      <c r="CR35" s="279">
        <f t="shared" si="91"/>
        <v>0</v>
      </c>
      <c r="CS35" s="279">
        <f t="shared" si="92"/>
        <v>0</v>
      </c>
      <c r="CT35" s="279">
        <f t="shared" si="57"/>
        <v>0</v>
      </c>
      <c r="CU35" s="279">
        <f t="shared" si="58"/>
        <v>0</v>
      </c>
      <c r="CV35" s="279">
        <f t="shared" si="59"/>
        <v>0</v>
      </c>
      <c r="CW35" s="279">
        <f t="shared" si="60"/>
        <v>0</v>
      </c>
      <c r="CX35" s="279">
        <f t="shared" si="93"/>
        <v>0</v>
      </c>
      <c r="CY35" s="279">
        <f t="shared" si="94"/>
        <v>0</v>
      </c>
      <c r="CZ35" s="279">
        <f t="shared" si="95"/>
        <v>0</v>
      </c>
      <c r="DA35" s="279">
        <f t="shared" si="96"/>
        <v>0</v>
      </c>
    </row>
    <row r="36" spans="1:105" s="276" customFormat="1" ht="15.75" customHeight="1">
      <c r="A36" s="63" t="str">
        <f t="array" ref="A36">IF(C36&lt;&gt;0,SUM(($C$11:C36&lt;&gt;0)*1),"")</f>
        <v/>
      </c>
      <c r="B36" s="277"/>
      <c r="C36" s="277"/>
      <c r="D36" s="277"/>
      <c r="E36" s="371"/>
      <c r="F36" s="328"/>
      <c r="G36" s="330"/>
      <c r="H36" s="330"/>
      <c r="I36" s="63" t="str">
        <f t="shared" si="97"/>
        <v/>
      </c>
      <c r="J36" s="279">
        <f t="shared" si="61"/>
        <v>0</v>
      </c>
      <c r="K36" s="279">
        <f t="shared" si="62"/>
        <v>0</v>
      </c>
      <c r="L36" s="279">
        <f t="shared" si="1"/>
        <v>0</v>
      </c>
      <c r="M36" s="279">
        <f t="shared" si="2"/>
        <v>0</v>
      </c>
      <c r="N36" s="279">
        <f t="shared" si="3"/>
        <v>0</v>
      </c>
      <c r="O36" s="279">
        <f t="shared" si="4"/>
        <v>0</v>
      </c>
      <c r="P36" s="279">
        <f t="shared" si="5"/>
        <v>0</v>
      </c>
      <c r="Q36" s="279">
        <f t="shared" si="6"/>
        <v>0</v>
      </c>
      <c r="R36" s="279">
        <f t="shared" si="7"/>
        <v>0</v>
      </c>
      <c r="S36" s="279">
        <f t="shared" si="8"/>
        <v>0</v>
      </c>
      <c r="T36" s="279">
        <f t="shared" si="9"/>
        <v>0</v>
      </c>
      <c r="U36" s="279">
        <f t="shared" si="10"/>
        <v>0</v>
      </c>
      <c r="V36" s="279">
        <f t="shared" si="11"/>
        <v>0</v>
      </c>
      <c r="W36" s="279">
        <f t="shared" si="12"/>
        <v>0</v>
      </c>
      <c r="X36" s="279">
        <f t="shared" si="13"/>
        <v>0</v>
      </c>
      <c r="Y36" s="279">
        <f t="shared" si="14"/>
        <v>0</v>
      </c>
      <c r="Z36" s="279">
        <f t="shared" si="15"/>
        <v>0</v>
      </c>
      <c r="AA36" s="279">
        <f t="shared" si="16"/>
        <v>0</v>
      </c>
      <c r="AB36" s="279">
        <f t="shared" si="63"/>
        <v>0</v>
      </c>
      <c r="AC36" s="279">
        <f t="shared" si="64"/>
        <v>0</v>
      </c>
      <c r="AD36" s="279">
        <f t="shared" si="17"/>
        <v>0</v>
      </c>
      <c r="AE36" s="279">
        <f t="shared" si="18"/>
        <v>0</v>
      </c>
      <c r="AF36" s="279">
        <f t="shared" si="19"/>
        <v>0</v>
      </c>
      <c r="AG36" s="279">
        <f t="shared" si="20"/>
        <v>0</v>
      </c>
      <c r="AH36" s="279">
        <f t="shared" si="65"/>
        <v>0</v>
      </c>
      <c r="AI36" s="279">
        <f t="shared" si="66"/>
        <v>0</v>
      </c>
      <c r="AJ36" s="279">
        <f t="shared" si="67"/>
        <v>0</v>
      </c>
      <c r="AK36" s="279">
        <f t="shared" si="68"/>
        <v>0</v>
      </c>
      <c r="AL36" s="279">
        <f t="shared" si="69"/>
        <v>0</v>
      </c>
      <c r="AM36" s="279">
        <f t="shared" si="70"/>
        <v>0</v>
      </c>
      <c r="AN36" s="279">
        <f t="shared" si="71"/>
        <v>0</v>
      </c>
      <c r="AO36" s="279">
        <f t="shared" si="72"/>
        <v>0</v>
      </c>
      <c r="AP36" s="279">
        <f t="shared" si="21"/>
        <v>0</v>
      </c>
      <c r="AQ36" s="279">
        <f t="shared" si="22"/>
        <v>0</v>
      </c>
      <c r="AR36" s="279">
        <f t="shared" si="23"/>
        <v>0</v>
      </c>
      <c r="AS36" s="279">
        <f t="shared" si="24"/>
        <v>0</v>
      </c>
      <c r="AT36" s="279">
        <f t="shared" si="73"/>
        <v>0</v>
      </c>
      <c r="AU36" s="279">
        <f t="shared" si="74"/>
        <v>0</v>
      </c>
      <c r="AV36" s="279">
        <f t="shared" si="25"/>
        <v>0</v>
      </c>
      <c r="AW36" s="279">
        <f t="shared" si="26"/>
        <v>0</v>
      </c>
      <c r="AX36" s="279">
        <f t="shared" si="27"/>
        <v>0</v>
      </c>
      <c r="AY36" s="279">
        <f t="shared" si="28"/>
        <v>0</v>
      </c>
      <c r="AZ36" s="279">
        <f t="shared" si="29"/>
        <v>0</v>
      </c>
      <c r="BA36" s="279">
        <f t="shared" si="30"/>
        <v>0</v>
      </c>
      <c r="BB36" s="279">
        <f t="shared" si="31"/>
        <v>0</v>
      </c>
      <c r="BC36" s="279">
        <f t="shared" si="32"/>
        <v>0</v>
      </c>
      <c r="BD36" s="279">
        <f t="shared" si="33"/>
        <v>0</v>
      </c>
      <c r="BE36" s="279">
        <f t="shared" si="34"/>
        <v>0</v>
      </c>
      <c r="BF36" s="279">
        <f t="shared" si="35"/>
        <v>0</v>
      </c>
      <c r="BG36" s="279">
        <f t="shared" si="36"/>
        <v>0</v>
      </c>
      <c r="BH36" s="279">
        <f t="shared" si="75"/>
        <v>0</v>
      </c>
      <c r="BI36" s="279">
        <f t="shared" si="76"/>
        <v>0</v>
      </c>
      <c r="BJ36" s="279">
        <f t="shared" si="37"/>
        <v>0</v>
      </c>
      <c r="BK36" s="279">
        <f t="shared" si="38"/>
        <v>0</v>
      </c>
      <c r="BL36" s="279">
        <f t="shared" si="39"/>
        <v>0</v>
      </c>
      <c r="BM36" s="279">
        <f t="shared" si="40"/>
        <v>0</v>
      </c>
      <c r="BN36" s="279">
        <f t="shared" si="41"/>
        <v>0</v>
      </c>
      <c r="BO36" s="279">
        <f t="shared" si="42"/>
        <v>0</v>
      </c>
      <c r="BP36" s="279">
        <f t="shared" si="77"/>
        <v>0</v>
      </c>
      <c r="BQ36" s="279">
        <f t="shared" si="78"/>
        <v>0</v>
      </c>
      <c r="BR36" s="279">
        <f t="shared" si="43"/>
        <v>0</v>
      </c>
      <c r="BS36" s="279">
        <f t="shared" si="44"/>
        <v>0</v>
      </c>
      <c r="BT36" s="279">
        <f t="shared" si="79"/>
        <v>0</v>
      </c>
      <c r="BU36" s="279">
        <f t="shared" si="80"/>
        <v>0</v>
      </c>
      <c r="BV36" s="279">
        <f t="shared" si="81"/>
        <v>0</v>
      </c>
      <c r="BW36" s="279">
        <f t="shared" si="82"/>
        <v>0</v>
      </c>
      <c r="BX36" s="279">
        <f t="shared" si="45"/>
        <v>0</v>
      </c>
      <c r="BY36" s="279">
        <f t="shared" si="46"/>
        <v>0</v>
      </c>
      <c r="BZ36" s="279">
        <f t="shared" si="47"/>
        <v>0</v>
      </c>
      <c r="CA36" s="279">
        <f t="shared" si="48"/>
        <v>0</v>
      </c>
      <c r="CB36" s="279">
        <f t="shared" si="49"/>
        <v>0</v>
      </c>
      <c r="CC36" s="279">
        <f t="shared" si="50"/>
        <v>0</v>
      </c>
      <c r="CD36" s="279">
        <f t="shared" si="83"/>
        <v>0</v>
      </c>
      <c r="CE36" s="279">
        <f t="shared" si="84"/>
        <v>0</v>
      </c>
      <c r="CF36" s="279">
        <f t="shared" si="85"/>
        <v>0</v>
      </c>
      <c r="CG36" s="279">
        <f t="shared" si="86"/>
        <v>0</v>
      </c>
      <c r="CH36" s="279">
        <f t="shared" si="51"/>
        <v>0</v>
      </c>
      <c r="CI36" s="279">
        <f t="shared" si="52"/>
        <v>0</v>
      </c>
      <c r="CJ36" s="279">
        <f t="shared" si="87"/>
        <v>0</v>
      </c>
      <c r="CK36" s="279">
        <f t="shared" si="88"/>
        <v>0</v>
      </c>
      <c r="CL36" s="279">
        <f t="shared" si="53"/>
        <v>0</v>
      </c>
      <c r="CM36" s="279">
        <f t="shared" si="54"/>
        <v>0</v>
      </c>
      <c r="CN36" s="279">
        <f t="shared" si="55"/>
        <v>0</v>
      </c>
      <c r="CO36" s="279">
        <f t="shared" si="56"/>
        <v>0</v>
      </c>
      <c r="CP36" s="279">
        <f t="shared" si="89"/>
        <v>0</v>
      </c>
      <c r="CQ36" s="279">
        <f t="shared" si="90"/>
        <v>0</v>
      </c>
      <c r="CR36" s="279">
        <f t="shared" si="91"/>
        <v>0</v>
      </c>
      <c r="CS36" s="279">
        <f t="shared" si="92"/>
        <v>0</v>
      </c>
      <c r="CT36" s="279">
        <f t="shared" si="57"/>
        <v>0</v>
      </c>
      <c r="CU36" s="279">
        <f t="shared" si="58"/>
        <v>0</v>
      </c>
      <c r="CV36" s="279">
        <f t="shared" si="59"/>
        <v>0</v>
      </c>
      <c r="CW36" s="279">
        <f t="shared" si="60"/>
        <v>0</v>
      </c>
      <c r="CX36" s="279">
        <f t="shared" si="93"/>
        <v>0</v>
      </c>
      <c r="CY36" s="279">
        <f t="shared" si="94"/>
        <v>0</v>
      </c>
      <c r="CZ36" s="279">
        <f t="shared" si="95"/>
        <v>0</v>
      </c>
      <c r="DA36" s="279">
        <f t="shared" si="96"/>
        <v>0</v>
      </c>
    </row>
    <row r="37" spans="1:105" s="276" customFormat="1" ht="15.75" customHeight="1">
      <c r="A37" s="63" t="str">
        <f t="array" ref="A37">IF(C37&lt;&gt;0,SUM(($C$11:C37&lt;&gt;0)*1),"")</f>
        <v/>
      </c>
      <c r="B37" s="277"/>
      <c r="C37" s="277"/>
      <c r="D37" s="277"/>
      <c r="E37" s="371"/>
      <c r="F37" s="328"/>
      <c r="G37" s="330"/>
      <c r="H37" s="330"/>
      <c r="I37" s="63" t="str">
        <f t="shared" si="97"/>
        <v/>
      </c>
      <c r="J37" s="279">
        <f t="shared" si="61"/>
        <v>0</v>
      </c>
      <c r="K37" s="279">
        <f t="shared" si="62"/>
        <v>0</v>
      </c>
      <c r="L37" s="279">
        <f t="shared" si="1"/>
        <v>0</v>
      </c>
      <c r="M37" s="279">
        <f t="shared" si="2"/>
        <v>0</v>
      </c>
      <c r="N37" s="279">
        <f t="shared" si="3"/>
        <v>0</v>
      </c>
      <c r="O37" s="279">
        <f t="shared" si="4"/>
        <v>0</v>
      </c>
      <c r="P37" s="279">
        <f t="shared" si="5"/>
        <v>0</v>
      </c>
      <c r="Q37" s="279">
        <f t="shared" si="6"/>
        <v>0</v>
      </c>
      <c r="R37" s="279">
        <f t="shared" si="7"/>
        <v>0</v>
      </c>
      <c r="S37" s="279">
        <f t="shared" si="8"/>
        <v>0</v>
      </c>
      <c r="T37" s="279">
        <f t="shared" si="9"/>
        <v>0</v>
      </c>
      <c r="U37" s="279">
        <f t="shared" si="10"/>
        <v>0</v>
      </c>
      <c r="V37" s="279">
        <f t="shared" si="11"/>
        <v>0</v>
      </c>
      <c r="W37" s="279">
        <f t="shared" si="12"/>
        <v>0</v>
      </c>
      <c r="X37" s="279">
        <f t="shared" si="13"/>
        <v>0</v>
      </c>
      <c r="Y37" s="279">
        <f t="shared" si="14"/>
        <v>0</v>
      </c>
      <c r="Z37" s="279">
        <f t="shared" si="15"/>
        <v>0</v>
      </c>
      <c r="AA37" s="279">
        <f t="shared" si="16"/>
        <v>0</v>
      </c>
      <c r="AB37" s="279">
        <f t="shared" si="63"/>
        <v>0</v>
      </c>
      <c r="AC37" s="279">
        <f t="shared" si="64"/>
        <v>0</v>
      </c>
      <c r="AD37" s="279">
        <f t="shared" si="17"/>
        <v>0</v>
      </c>
      <c r="AE37" s="279">
        <f t="shared" si="18"/>
        <v>0</v>
      </c>
      <c r="AF37" s="279">
        <f t="shared" si="19"/>
        <v>0</v>
      </c>
      <c r="AG37" s="279">
        <f t="shared" si="20"/>
        <v>0</v>
      </c>
      <c r="AH37" s="279">
        <f t="shared" si="65"/>
        <v>0</v>
      </c>
      <c r="AI37" s="279">
        <f t="shared" si="66"/>
        <v>0</v>
      </c>
      <c r="AJ37" s="279">
        <f t="shared" si="67"/>
        <v>0</v>
      </c>
      <c r="AK37" s="279">
        <f t="shared" si="68"/>
        <v>0</v>
      </c>
      <c r="AL37" s="279">
        <f t="shared" si="69"/>
        <v>0</v>
      </c>
      <c r="AM37" s="279">
        <f t="shared" si="70"/>
        <v>0</v>
      </c>
      <c r="AN37" s="279">
        <f t="shared" si="71"/>
        <v>0</v>
      </c>
      <c r="AO37" s="279">
        <f t="shared" si="72"/>
        <v>0</v>
      </c>
      <c r="AP37" s="279">
        <f t="shared" si="21"/>
        <v>0</v>
      </c>
      <c r="AQ37" s="279">
        <f t="shared" si="22"/>
        <v>0</v>
      </c>
      <c r="AR37" s="279">
        <f t="shared" si="23"/>
        <v>0</v>
      </c>
      <c r="AS37" s="279">
        <f t="shared" si="24"/>
        <v>0</v>
      </c>
      <c r="AT37" s="279">
        <f t="shared" si="73"/>
        <v>0</v>
      </c>
      <c r="AU37" s="279">
        <f t="shared" si="74"/>
        <v>0</v>
      </c>
      <c r="AV37" s="279">
        <f t="shared" si="25"/>
        <v>0</v>
      </c>
      <c r="AW37" s="279">
        <f t="shared" si="26"/>
        <v>0</v>
      </c>
      <c r="AX37" s="279">
        <f t="shared" si="27"/>
        <v>0</v>
      </c>
      <c r="AY37" s="279">
        <f t="shared" si="28"/>
        <v>0</v>
      </c>
      <c r="AZ37" s="279">
        <f t="shared" si="29"/>
        <v>0</v>
      </c>
      <c r="BA37" s="279">
        <f t="shared" si="30"/>
        <v>0</v>
      </c>
      <c r="BB37" s="279">
        <f t="shared" si="31"/>
        <v>0</v>
      </c>
      <c r="BC37" s="279">
        <f t="shared" si="32"/>
        <v>0</v>
      </c>
      <c r="BD37" s="279">
        <f t="shared" si="33"/>
        <v>0</v>
      </c>
      <c r="BE37" s="279">
        <f t="shared" si="34"/>
        <v>0</v>
      </c>
      <c r="BF37" s="279">
        <f t="shared" si="35"/>
        <v>0</v>
      </c>
      <c r="BG37" s="279">
        <f t="shared" si="36"/>
        <v>0</v>
      </c>
      <c r="BH37" s="279">
        <f t="shared" si="75"/>
        <v>0</v>
      </c>
      <c r="BI37" s="279">
        <f t="shared" si="76"/>
        <v>0</v>
      </c>
      <c r="BJ37" s="279">
        <f t="shared" si="37"/>
        <v>0</v>
      </c>
      <c r="BK37" s="279">
        <f t="shared" si="38"/>
        <v>0</v>
      </c>
      <c r="BL37" s="279">
        <f t="shared" si="39"/>
        <v>0</v>
      </c>
      <c r="BM37" s="279">
        <f t="shared" si="40"/>
        <v>0</v>
      </c>
      <c r="BN37" s="279">
        <f t="shared" si="41"/>
        <v>0</v>
      </c>
      <c r="BO37" s="279">
        <f t="shared" si="42"/>
        <v>0</v>
      </c>
      <c r="BP37" s="279">
        <f t="shared" si="77"/>
        <v>0</v>
      </c>
      <c r="BQ37" s="279">
        <f t="shared" si="78"/>
        <v>0</v>
      </c>
      <c r="BR37" s="279">
        <f t="shared" si="43"/>
        <v>0</v>
      </c>
      <c r="BS37" s="279">
        <f t="shared" si="44"/>
        <v>0</v>
      </c>
      <c r="BT37" s="279">
        <f t="shared" si="79"/>
        <v>0</v>
      </c>
      <c r="BU37" s="279">
        <f t="shared" si="80"/>
        <v>0</v>
      </c>
      <c r="BV37" s="279">
        <f t="shared" si="81"/>
        <v>0</v>
      </c>
      <c r="BW37" s="279">
        <f t="shared" si="82"/>
        <v>0</v>
      </c>
      <c r="BX37" s="279">
        <f t="shared" si="45"/>
        <v>0</v>
      </c>
      <c r="BY37" s="279">
        <f t="shared" si="46"/>
        <v>0</v>
      </c>
      <c r="BZ37" s="279">
        <f t="shared" si="47"/>
        <v>0</v>
      </c>
      <c r="CA37" s="279">
        <f t="shared" si="48"/>
        <v>0</v>
      </c>
      <c r="CB37" s="279">
        <f t="shared" si="49"/>
        <v>0</v>
      </c>
      <c r="CC37" s="279">
        <f t="shared" si="50"/>
        <v>0</v>
      </c>
      <c r="CD37" s="279">
        <f t="shared" si="83"/>
        <v>0</v>
      </c>
      <c r="CE37" s="279">
        <f t="shared" si="84"/>
        <v>0</v>
      </c>
      <c r="CF37" s="279">
        <f t="shared" si="85"/>
        <v>0</v>
      </c>
      <c r="CG37" s="279">
        <f t="shared" si="86"/>
        <v>0</v>
      </c>
      <c r="CH37" s="279">
        <f t="shared" si="51"/>
        <v>0</v>
      </c>
      <c r="CI37" s="279">
        <f t="shared" si="52"/>
        <v>0</v>
      </c>
      <c r="CJ37" s="279">
        <f t="shared" si="87"/>
        <v>0</v>
      </c>
      <c r="CK37" s="279">
        <f t="shared" si="88"/>
        <v>0</v>
      </c>
      <c r="CL37" s="279">
        <f t="shared" si="53"/>
        <v>0</v>
      </c>
      <c r="CM37" s="279">
        <f t="shared" si="54"/>
        <v>0</v>
      </c>
      <c r="CN37" s="279">
        <f t="shared" si="55"/>
        <v>0</v>
      </c>
      <c r="CO37" s="279">
        <f t="shared" si="56"/>
        <v>0</v>
      </c>
      <c r="CP37" s="279">
        <f t="shared" si="89"/>
        <v>0</v>
      </c>
      <c r="CQ37" s="279">
        <f t="shared" si="90"/>
        <v>0</v>
      </c>
      <c r="CR37" s="279">
        <f t="shared" si="91"/>
        <v>0</v>
      </c>
      <c r="CS37" s="279">
        <f t="shared" si="92"/>
        <v>0</v>
      </c>
      <c r="CT37" s="279">
        <f t="shared" si="57"/>
        <v>0</v>
      </c>
      <c r="CU37" s="279">
        <f t="shared" si="58"/>
        <v>0</v>
      </c>
      <c r="CV37" s="279">
        <f t="shared" si="59"/>
        <v>0</v>
      </c>
      <c r="CW37" s="279">
        <f t="shared" si="60"/>
        <v>0</v>
      </c>
      <c r="CX37" s="279">
        <f t="shared" si="93"/>
        <v>0</v>
      </c>
      <c r="CY37" s="279">
        <f t="shared" si="94"/>
        <v>0</v>
      </c>
      <c r="CZ37" s="279">
        <f t="shared" si="95"/>
        <v>0</v>
      </c>
      <c r="DA37" s="279">
        <f t="shared" si="96"/>
        <v>0</v>
      </c>
    </row>
    <row r="38" spans="1:105" s="276" customFormat="1" ht="15.75" customHeight="1">
      <c r="A38" s="63" t="str">
        <f t="array" ref="A38">IF(C38&lt;&gt;0,SUM(($C$11:C38&lt;&gt;0)*1),"")</f>
        <v/>
      </c>
      <c r="B38" s="277"/>
      <c r="C38" s="277"/>
      <c r="D38" s="277"/>
      <c r="E38" s="371"/>
      <c r="F38" s="328"/>
      <c r="G38" s="330"/>
      <c r="H38" s="330"/>
      <c r="I38" s="63" t="str">
        <f t="shared" si="97"/>
        <v/>
      </c>
      <c r="J38" s="279">
        <f t="shared" si="61"/>
        <v>0</v>
      </c>
      <c r="K38" s="279">
        <f t="shared" si="62"/>
        <v>0</v>
      </c>
      <c r="L38" s="279">
        <f t="shared" si="1"/>
        <v>0</v>
      </c>
      <c r="M38" s="279">
        <f t="shared" si="2"/>
        <v>0</v>
      </c>
      <c r="N38" s="279">
        <f t="shared" si="3"/>
        <v>0</v>
      </c>
      <c r="O38" s="279">
        <f t="shared" si="4"/>
        <v>0</v>
      </c>
      <c r="P38" s="279">
        <f t="shared" si="5"/>
        <v>0</v>
      </c>
      <c r="Q38" s="279">
        <f t="shared" si="6"/>
        <v>0</v>
      </c>
      <c r="R38" s="279">
        <f t="shared" si="7"/>
        <v>0</v>
      </c>
      <c r="S38" s="279">
        <f t="shared" si="8"/>
        <v>0</v>
      </c>
      <c r="T38" s="279">
        <f t="shared" si="9"/>
        <v>0</v>
      </c>
      <c r="U38" s="279">
        <f t="shared" si="10"/>
        <v>0</v>
      </c>
      <c r="V38" s="279">
        <f t="shared" si="11"/>
        <v>0</v>
      </c>
      <c r="W38" s="279">
        <f t="shared" si="12"/>
        <v>0</v>
      </c>
      <c r="X38" s="279">
        <f t="shared" si="13"/>
        <v>0</v>
      </c>
      <c r="Y38" s="279">
        <f t="shared" si="14"/>
        <v>0</v>
      </c>
      <c r="Z38" s="279">
        <f t="shared" si="15"/>
        <v>0</v>
      </c>
      <c r="AA38" s="279">
        <f t="shared" si="16"/>
        <v>0</v>
      </c>
      <c r="AB38" s="279">
        <f t="shared" si="63"/>
        <v>0</v>
      </c>
      <c r="AC38" s="279">
        <f t="shared" si="64"/>
        <v>0</v>
      </c>
      <c r="AD38" s="279">
        <f t="shared" si="17"/>
        <v>0</v>
      </c>
      <c r="AE38" s="279">
        <f t="shared" si="18"/>
        <v>0</v>
      </c>
      <c r="AF38" s="279">
        <f t="shared" si="19"/>
        <v>0</v>
      </c>
      <c r="AG38" s="279">
        <f t="shared" si="20"/>
        <v>0</v>
      </c>
      <c r="AH38" s="279">
        <f t="shared" si="65"/>
        <v>0</v>
      </c>
      <c r="AI38" s="279">
        <f t="shared" si="66"/>
        <v>0</v>
      </c>
      <c r="AJ38" s="279">
        <f t="shared" si="67"/>
        <v>0</v>
      </c>
      <c r="AK38" s="279">
        <f t="shared" si="68"/>
        <v>0</v>
      </c>
      <c r="AL38" s="279">
        <f t="shared" si="69"/>
        <v>0</v>
      </c>
      <c r="AM38" s="279">
        <f t="shared" si="70"/>
        <v>0</v>
      </c>
      <c r="AN38" s="279">
        <f t="shared" si="71"/>
        <v>0</v>
      </c>
      <c r="AO38" s="279">
        <f t="shared" si="72"/>
        <v>0</v>
      </c>
      <c r="AP38" s="279">
        <f t="shared" si="21"/>
        <v>0</v>
      </c>
      <c r="AQ38" s="279">
        <f t="shared" si="22"/>
        <v>0</v>
      </c>
      <c r="AR38" s="279">
        <f t="shared" si="23"/>
        <v>0</v>
      </c>
      <c r="AS38" s="279">
        <f t="shared" si="24"/>
        <v>0</v>
      </c>
      <c r="AT38" s="279">
        <f t="shared" si="73"/>
        <v>0</v>
      </c>
      <c r="AU38" s="279">
        <f t="shared" si="74"/>
        <v>0</v>
      </c>
      <c r="AV38" s="279">
        <f t="shared" si="25"/>
        <v>0</v>
      </c>
      <c r="AW38" s="279">
        <f t="shared" si="26"/>
        <v>0</v>
      </c>
      <c r="AX38" s="279">
        <f t="shared" si="27"/>
        <v>0</v>
      </c>
      <c r="AY38" s="279">
        <f t="shared" si="28"/>
        <v>0</v>
      </c>
      <c r="AZ38" s="279">
        <f t="shared" si="29"/>
        <v>0</v>
      </c>
      <c r="BA38" s="279">
        <f t="shared" si="30"/>
        <v>0</v>
      </c>
      <c r="BB38" s="279">
        <f t="shared" si="31"/>
        <v>0</v>
      </c>
      <c r="BC38" s="279">
        <f t="shared" si="32"/>
        <v>0</v>
      </c>
      <c r="BD38" s="279">
        <f t="shared" si="33"/>
        <v>0</v>
      </c>
      <c r="BE38" s="279">
        <f t="shared" si="34"/>
        <v>0</v>
      </c>
      <c r="BF38" s="279">
        <f t="shared" si="35"/>
        <v>0</v>
      </c>
      <c r="BG38" s="279">
        <f t="shared" si="36"/>
        <v>0</v>
      </c>
      <c r="BH38" s="279">
        <f t="shared" si="75"/>
        <v>0</v>
      </c>
      <c r="BI38" s="279">
        <f t="shared" si="76"/>
        <v>0</v>
      </c>
      <c r="BJ38" s="279">
        <f t="shared" si="37"/>
        <v>0</v>
      </c>
      <c r="BK38" s="279">
        <f t="shared" si="38"/>
        <v>0</v>
      </c>
      <c r="BL38" s="279">
        <f t="shared" si="39"/>
        <v>0</v>
      </c>
      <c r="BM38" s="279">
        <f t="shared" si="40"/>
        <v>0</v>
      </c>
      <c r="BN38" s="279">
        <f t="shared" si="41"/>
        <v>0</v>
      </c>
      <c r="BO38" s="279">
        <f t="shared" si="42"/>
        <v>0</v>
      </c>
      <c r="BP38" s="279">
        <f t="shared" si="77"/>
        <v>0</v>
      </c>
      <c r="BQ38" s="279">
        <f t="shared" si="78"/>
        <v>0</v>
      </c>
      <c r="BR38" s="279">
        <f t="shared" si="43"/>
        <v>0</v>
      </c>
      <c r="BS38" s="279">
        <f t="shared" si="44"/>
        <v>0</v>
      </c>
      <c r="BT38" s="279">
        <f t="shared" si="79"/>
        <v>0</v>
      </c>
      <c r="BU38" s="279">
        <f t="shared" si="80"/>
        <v>0</v>
      </c>
      <c r="BV38" s="279">
        <f t="shared" si="81"/>
        <v>0</v>
      </c>
      <c r="BW38" s="279">
        <f t="shared" si="82"/>
        <v>0</v>
      </c>
      <c r="BX38" s="279">
        <f t="shared" si="45"/>
        <v>0</v>
      </c>
      <c r="BY38" s="279">
        <f t="shared" si="46"/>
        <v>0</v>
      </c>
      <c r="BZ38" s="279">
        <f t="shared" si="47"/>
        <v>0</v>
      </c>
      <c r="CA38" s="279">
        <f t="shared" si="48"/>
        <v>0</v>
      </c>
      <c r="CB38" s="279">
        <f t="shared" si="49"/>
        <v>0</v>
      </c>
      <c r="CC38" s="279">
        <f t="shared" si="50"/>
        <v>0</v>
      </c>
      <c r="CD38" s="279">
        <f t="shared" si="83"/>
        <v>0</v>
      </c>
      <c r="CE38" s="279">
        <f t="shared" si="84"/>
        <v>0</v>
      </c>
      <c r="CF38" s="279">
        <f t="shared" si="85"/>
        <v>0</v>
      </c>
      <c r="CG38" s="279">
        <f t="shared" si="86"/>
        <v>0</v>
      </c>
      <c r="CH38" s="279">
        <f t="shared" si="51"/>
        <v>0</v>
      </c>
      <c r="CI38" s="279">
        <f t="shared" si="52"/>
        <v>0</v>
      </c>
      <c r="CJ38" s="279">
        <f t="shared" si="87"/>
        <v>0</v>
      </c>
      <c r="CK38" s="279">
        <f t="shared" si="88"/>
        <v>0</v>
      </c>
      <c r="CL38" s="279">
        <f t="shared" si="53"/>
        <v>0</v>
      </c>
      <c r="CM38" s="279">
        <f t="shared" si="54"/>
        <v>0</v>
      </c>
      <c r="CN38" s="279">
        <f t="shared" si="55"/>
        <v>0</v>
      </c>
      <c r="CO38" s="279">
        <f t="shared" si="56"/>
        <v>0</v>
      </c>
      <c r="CP38" s="279">
        <f t="shared" si="89"/>
        <v>0</v>
      </c>
      <c r="CQ38" s="279">
        <f t="shared" si="90"/>
        <v>0</v>
      </c>
      <c r="CR38" s="279">
        <f t="shared" si="91"/>
        <v>0</v>
      </c>
      <c r="CS38" s="279">
        <f t="shared" si="92"/>
        <v>0</v>
      </c>
      <c r="CT38" s="279">
        <f t="shared" si="57"/>
        <v>0</v>
      </c>
      <c r="CU38" s="279">
        <f t="shared" si="58"/>
        <v>0</v>
      </c>
      <c r="CV38" s="279">
        <f t="shared" si="59"/>
        <v>0</v>
      </c>
      <c r="CW38" s="279">
        <f t="shared" si="60"/>
        <v>0</v>
      </c>
      <c r="CX38" s="279">
        <f t="shared" si="93"/>
        <v>0</v>
      </c>
      <c r="CY38" s="279">
        <f t="shared" si="94"/>
        <v>0</v>
      </c>
      <c r="CZ38" s="279">
        <f t="shared" si="95"/>
        <v>0</v>
      </c>
      <c r="DA38" s="279">
        <f t="shared" si="96"/>
        <v>0</v>
      </c>
    </row>
    <row r="39" spans="1:105" s="276" customFormat="1" ht="15.75" customHeight="1">
      <c r="A39" s="63" t="str">
        <f t="array" ref="A39">IF(C39&lt;&gt;0,SUM(($C$11:C39&lt;&gt;0)*1),"")</f>
        <v/>
      </c>
      <c r="B39" s="277"/>
      <c r="C39" s="277"/>
      <c r="D39" s="277"/>
      <c r="E39" s="371"/>
      <c r="F39" s="328"/>
      <c r="G39" s="330"/>
      <c r="H39" s="330"/>
      <c r="I39" s="63" t="str">
        <f t="shared" si="97"/>
        <v/>
      </c>
      <c r="J39" s="279">
        <f t="shared" si="61"/>
        <v>0</v>
      </c>
      <c r="K39" s="279">
        <f t="shared" si="62"/>
        <v>0</v>
      </c>
      <c r="L39" s="279">
        <f t="shared" si="1"/>
        <v>0</v>
      </c>
      <c r="M39" s="279">
        <f t="shared" si="2"/>
        <v>0</v>
      </c>
      <c r="N39" s="279">
        <f t="shared" si="3"/>
        <v>0</v>
      </c>
      <c r="O39" s="279">
        <f t="shared" si="4"/>
        <v>0</v>
      </c>
      <c r="P39" s="279">
        <f t="shared" si="5"/>
        <v>0</v>
      </c>
      <c r="Q39" s="279">
        <f t="shared" si="6"/>
        <v>0</v>
      </c>
      <c r="R39" s="279">
        <f t="shared" si="7"/>
        <v>0</v>
      </c>
      <c r="S39" s="279">
        <f t="shared" si="8"/>
        <v>0</v>
      </c>
      <c r="T39" s="279">
        <f t="shared" si="9"/>
        <v>0</v>
      </c>
      <c r="U39" s="279">
        <f t="shared" si="10"/>
        <v>0</v>
      </c>
      <c r="V39" s="279">
        <f t="shared" si="11"/>
        <v>0</v>
      </c>
      <c r="W39" s="279">
        <f t="shared" si="12"/>
        <v>0</v>
      </c>
      <c r="X39" s="279">
        <f t="shared" si="13"/>
        <v>0</v>
      </c>
      <c r="Y39" s="279">
        <f t="shared" si="14"/>
        <v>0</v>
      </c>
      <c r="Z39" s="279">
        <f t="shared" si="15"/>
        <v>0</v>
      </c>
      <c r="AA39" s="279">
        <f t="shared" si="16"/>
        <v>0</v>
      </c>
      <c r="AB39" s="279">
        <f t="shared" si="63"/>
        <v>0</v>
      </c>
      <c r="AC39" s="279">
        <f t="shared" si="64"/>
        <v>0</v>
      </c>
      <c r="AD39" s="279">
        <f t="shared" si="17"/>
        <v>0</v>
      </c>
      <c r="AE39" s="279">
        <f t="shared" si="18"/>
        <v>0</v>
      </c>
      <c r="AF39" s="279">
        <f t="shared" si="19"/>
        <v>0</v>
      </c>
      <c r="AG39" s="279">
        <f t="shared" si="20"/>
        <v>0</v>
      </c>
      <c r="AH39" s="279">
        <f t="shared" si="65"/>
        <v>0</v>
      </c>
      <c r="AI39" s="279">
        <f t="shared" si="66"/>
        <v>0</v>
      </c>
      <c r="AJ39" s="279">
        <f t="shared" si="67"/>
        <v>0</v>
      </c>
      <c r="AK39" s="279">
        <f t="shared" si="68"/>
        <v>0</v>
      </c>
      <c r="AL39" s="279">
        <f t="shared" si="69"/>
        <v>0</v>
      </c>
      <c r="AM39" s="279">
        <f t="shared" si="70"/>
        <v>0</v>
      </c>
      <c r="AN39" s="279">
        <f t="shared" si="71"/>
        <v>0</v>
      </c>
      <c r="AO39" s="279">
        <f t="shared" si="72"/>
        <v>0</v>
      </c>
      <c r="AP39" s="279">
        <f t="shared" si="21"/>
        <v>0</v>
      </c>
      <c r="AQ39" s="279">
        <f t="shared" si="22"/>
        <v>0</v>
      </c>
      <c r="AR39" s="279">
        <f t="shared" si="23"/>
        <v>0</v>
      </c>
      <c r="AS39" s="279">
        <f t="shared" si="24"/>
        <v>0</v>
      </c>
      <c r="AT39" s="279">
        <f t="shared" si="73"/>
        <v>0</v>
      </c>
      <c r="AU39" s="279">
        <f t="shared" si="74"/>
        <v>0</v>
      </c>
      <c r="AV39" s="279">
        <f t="shared" si="25"/>
        <v>0</v>
      </c>
      <c r="AW39" s="279">
        <f t="shared" si="26"/>
        <v>0</v>
      </c>
      <c r="AX39" s="279">
        <f t="shared" si="27"/>
        <v>0</v>
      </c>
      <c r="AY39" s="279">
        <f t="shared" si="28"/>
        <v>0</v>
      </c>
      <c r="AZ39" s="279">
        <f t="shared" si="29"/>
        <v>0</v>
      </c>
      <c r="BA39" s="279">
        <f t="shared" si="30"/>
        <v>0</v>
      </c>
      <c r="BB39" s="279">
        <f t="shared" si="31"/>
        <v>0</v>
      </c>
      <c r="BC39" s="279">
        <f t="shared" si="32"/>
        <v>0</v>
      </c>
      <c r="BD39" s="279">
        <f t="shared" si="33"/>
        <v>0</v>
      </c>
      <c r="BE39" s="279">
        <f t="shared" si="34"/>
        <v>0</v>
      </c>
      <c r="BF39" s="279">
        <f t="shared" si="35"/>
        <v>0</v>
      </c>
      <c r="BG39" s="279">
        <f t="shared" si="36"/>
        <v>0</v>
      </c>
      <c r="BH39" s="279">
        <f t="shared" si="75"/>
        <v>0</v>
      </c>
      <c r="BI39" s="279">
        <f t="shared" si="76"/>
        <v>0</v>
      </c>
      <c r="BJ39" s="279">
        <f t="shared" si="37"/>
        <v>0</v>
      </c>
      <c r="BK39" s="279">
        <f t="shared" si="38"/>
        <v>0</v>
      </c>
      <c r="BL39" s="279">
        <f t="shared" si="39"/>
        <v>0</v>
      </c>
      <c r="BM39" s="279">
        <f t="shared" si="40"/>
        <v>0</v>
      </c>
      <c r="BN39" s="279">
        <f t="shared" si="41"/>
        <v>0</v>
      </c>
      <c r="BO39" s="279">
        <f t="shared" si="42"/>
        <v>0</v>
      </c>
      <c r="BP39" s="279">
        <f t="shared" si="77"/>
        <v>0</v>
      </c>
      <c r="BQ39" s="279">
        <f t="shared" si="78"/>
        <v>0</v>
      </c>
      <c r="BR39" s="279">
        <f t="shared" si="43"/>
        <v>0</v>
      </c>
      <c r="BS39" s="279">
        <f t="shared" si="44"/>
        <v>0</v>
      </c>
      <c r="BT39" s="279">
        <f t="shared" si="79"/>
        <v>0</v>
      </c>
      <c r="BU39" s="279">
        <f t="shared" si="80"/>
        <v>0</v>
      </c>
      <c r="BV39" s="279">
        <f t="shared" si="81"/>
        <v>0</v>
      </c>
      <c r="BW39" s="279">
        <f t="shared" si="82"/>
        <v>0</v>
      </c>
      <c r="BX39" s="279">
        <f t="shared" si="45"/>
        <v>0</v>
      </c>
      <c r="BY39" s="279">
        <f t="shared" si="46"/>
        <v>0</v>
      </c>
      <c r="BZ39" s="279">
        <f t="shared" si="47"/>
        <v>0</v>
      </c>
      <c r="CA39" s="279">
        <f t="shared" si="48"/>
        <v>0</v>
      </c>
      <c r="CB39" s="279">
        <f t="shared" si="49"/>
        <v>0</v>
      </c>
      <c r="CC39" s="279">
        <f t="shared" si="50"/>
        <v>0</v>
      </c>
      <c r="CD39" s="279">
        <f t="shared" si="83"/>
        <v>0</v>
      </c>
      <c r="CE39" s="279">
        <f t="shared" si="84"/>
        <v>0</v>
      </c>
      <c r="CF39" s="279">
        <f t="shared" si="85"/>
        <v>0</v>
      </c>
      <c r="CG39" s="279">
        <f t="shared" si="86"/>
        <v>0</v>
      </c>
      <c r="CH39" s="279">
        <f t="shared" si="51"/>
        <v>0</v>
      </c>
      <c r="CI39" s="279">
        <f t="shared" si="52"/>
        <v>0</v>
      </c>
      <c r="CJ39" s="279">
        <f t="shared" si="87"/>
        <v>0</v>
      </c>
      <c r="CK39" s="279">
        <f t="shared" si="88"/>
        <v>0</v>
      </c>
      <c r="CL39" s="279">
        <f t="shared" si="53"/>
        <v>0</v>
      </c>
      <c r="CM39" s="279">
        <f t="shared" si="54"/>
        <v>0</v>
      </c>
      <c r="CN39" s="279">
        <f t="shared" si="55"/>
        <v>0</v>
      </c>
      <c r="CO39" s="279">
        <f t="shared" si="56"/>
        <v>0</v>
      </c>
      <c r="CP39" s="279">
        <f t="shared" si="89"/>
        <v>0</v>
      </c>
      <c r="CQ39" s="279">
        <f t="shared" si="90"/>
        <v>0</v>
      </c>
      <c r="CR39" s="279">
        <f t="shared" si="91"/>
        <v>0</v>
      </c>
      <c r="CS39" s="279">
        <f t="shared" si="92"/>
        <v>0</v>
      </c>
      <c r="CT39" s="279">
        <f t="shared" si="57"/>
        <v>0</v>
      </c>
      <c r="CU39" s="279">
        <f t="shared" si="58"/>
        <v>0</v>
      </c>
      <c r="CV39" s="279">
        <f t="shared" si="59"/>
        <v>0</v>
      </c>
      <c r="CW39" s="279">
        <f t="shared" si="60"/>
        <v>0</v>
      </c>
      <c r="CX39" s="279">
        <f t="shared" si="93"/>
        <v>0</v>
      </c>
      <c r="CY39" s="279">
        <f t="shared" si="94"/>
        <v>0</v>
      </c>
      <c r="CZ39" s="279">
        <f t="shared" si="95"/>
        <v>0</v>
      </c>
      <c r="DA39" s="279">
        <f t="shared" si="96"/>
        <v>0</v>
      </c>
    </row>
    <row r="40" spans="1:105" s="276" customFormat="1" ht="15.75" customHeight="1">
      <c r="A40" s="63">
        <f t="array" aca="1" ref="A40" ca="1">IF(C40&lt;&gt;0,SUM(($C$11:C40&lt;&gt;0)*1),"")</f>
        <v>2</v>
      </c>
      <c r="B40" s="277">
        <v>42643</v>
      </c>
      <c r="C40" s="280" t="s">
        <v>115</v>
      </c>
      <c r="D40" s="280">
        <f t="shared" ref="D40:D50" si="98">B40</f>
        <v>42643</v>
      </c>
      <c r="E40" s="980" t="s">
        <v>935</v>
      </c>
      <c r="F40" s="981">
        <f ca="1">AY52</f>
        <v>0</v>
      </c>
      <c r="G40" s="982" t="s">
        <v>940</v>
      </c>
      <c r="H40" s="982" t="s">
        <v>9</v>
      </c>
      <c r="I40" s="63">
        <f t="shared" ca="1" si="97"/>
        <v>2</v>
      </c>
      <c r="J40" s="279">
        <f t="shared" si="61"/>
        <v>0</v>
      </c>
      <c r="K40" s="279">
        <f t="shared" si="62"/>
        <v>0</v>
      </c>
      <c r="L40" s="279">
        <f t="shared" si="1"/>
        <v>0</v>
      </c>
      <c r="M40" s="279">
        <f t="shared" si="2"/>
        <v>0</v>
      </c>
      <c r="N40" s="279">
        <f t="shared" si="3"/>
        <v>0</v>
      </c>
      <c r="O40" s="279">
        <f t="shared" si="4"/>
        <v>0</v>
      </c>
      <c r="P40" s="279">
        <f t="shared" si="5"/>
        <v>0</v>
      </c>
      <c r="Q40" s="279">
        <f t="shared" si="6"/>
        <v>0</v>
      </c>
      <c r="R40" s="279">
        <f t="shared" si="7"/>
        <v>0</v>
      </c>
      <c r="S40" s="279">
        <f t="shared" ca="1" si="8"/>
        <v>0</v>
      </c>
      <c r="T40" s="279">
        <f t="shared" si="9"/>
        <v>0</v>
      </c>
      <c r="U40" s="279">
        <f t="shared" si="10"/>
        <v>0</v>
      </c>
      <c r="V40" s="279">
        <f t="shared" si="11"/>
        <v>0</v>
      </c>
      <c r="W40" s="279">
        <f t="shared" si="12"/>
        <v>0</v>
      </c>
      <c r="X40" s="279">
        <f t="shared" si="13"/>
        <v>0</v>
      </c>
      <c r="Y40" s="279">
        <f t="shared" si="14"/>
        <v>0</v>
      </c>
      <c r="Z40" s="279">
        <f t="shared" si="15"/>
        <v>0</v>
      </c>
      <c r="AA40" s="279">
        <f t="shared" si="16"/>
        <v>0</v>
      </c>
      <c r="AB40" s="279">
        <f t="shared" si="63"/>
        <v>0</v>
      </c>
      <c r="AC40" s="279">
        <f t="shared" si="64"/>
        <v>0</v>
      </c>
      <c r="AD40" s="279">
        <f t="shared" si="17"/>
        <v>0</v>
      </c>
      <c r="AE40" s="279">
        <f t="shared" si="18"/>
        <v>0</v>
      </c>
      <c r="AF40" s="279">
        <f t="shared" si="19"/>
        <v>0</v>
      </c>
      <c r="AG40" s="279">
        <f t="shared" si="20"/>
        <v>0</v>
      </c>
      <c r="AH40" s="279">
        <f t="shared" si="65"/>
        <v>0</v>
      </c>
      <c r="AI40" s="279">
        <f t="shared" si="66"/>
        <v>0</v>
      </c>
      <c r="AJ40" s="279">
        <f t="shared" si="67"/>
        <v>0</v>
      </c>
      <c r="AK40" s="279">
        <f t="shared" si="68"/>
        <v>0</v>
      </c>
      <c r="AL40" s="279">
        <f t="shared" si="69"/>
        <v>0</v>
      </c>
      <c r="AM40" s="279">
        <f t="shared" si="70"/>
        <v>0</v>
      </c>
      <c r="AN40" s="279">
        <f t="shared" si="71"/>
        <v>0</v>
      </c>
      <c r="AO40" s="279">
        <f t="shared" si="72"/>
        <v>0</v>
      </c>
      <c r="AP40" s="279">
        <f t="shared" si="21"/>
        <v>0</v>
      </c>
      <c r="AQ40" s="279">
        <f t="shared" si="22"/>
        <v>0</v>
      </c>
      <c r="AR40" s="279">
        <f t="shared" si="23"/>
        <v>0</v>
      </c>
      <c r="AS40" s="279">
        <f t="shared" si="24"/>
        <v>0</v>
      </c>
      <c r="AT40" s="279">
        <f t="shared" si="73"/>
        <v>0</v>
      </c>
      <c r="AU40" s="279">
        <f t="shared" si="74"/>
        <v>0</v>
      </c>
      <c r="AV40" s="279">
        <f t="shared" si="25"/>
        <v>0</v>
      </c>
      <c r="AW40" s="279">
        <f t="shared" si="26"/>
        <v>0</v>
      </c>
      <c r="AX40" s="279">
        <f t="shared" ca="1" si="27"/>
        <v>0</v>
      </c>
      <c r="AY40" s="279">
        <f t="shared" si="28"/>
        <v>0</v>
      </c>
      <c r="AZ40" s="279">
        <f t="shared" si="29"/>
        <v>0</v>
      </c>
      <c r="BA40" s="279">
        <f t="shared" si="30"/>
        <v>0</v>
      </c>
      <c r="BB40" s="279">
        <f t="shared" si="31"/>
        <v>0</v>
      </c>
      <c r="BC40" s="279">
        <f t="shared" si="32"/>
        <v>0</v>
      </c>
      <c r="BD40" s="279">
        <f t="shared" si="33"/>
        <v>0</v>
      </c>
      <c r="BE40" s="279">
        <f t="shared" si="34"/>
        <v>0</v>
      </c>
      <c r="BF40" s="279">
        <f t="shared" si="35"/>
        <v>0</v>
      </c>
      <c r="BG40" s="279">
        <f t="shared" si="36"/>
        <v>0</v>
      </c>
      <c r="BH40" s="279">
        <f t="shared" si="75"/>
        <v>0</v>
      </c>
      <c r="BI40" s="279">
        <f t="shared" si="76"/>
        <v>0</v>
      </c>
      <c r="BJ40" s="279">
        <f t="shared" si="37"/>
        <v>0</v>
      </c>
      <c r="BK40" s="279">
        <f t="shared" si="38"/>
        <v>0</v>
      </c>
      <c r="BL40" s="279">
        <f t="shared" si="39"/>
        <v>0</v>
      </c>
      <c r="BM40" s="279">
        <f t="shared" si="40"/>
        <v>0</v>
      </c>
      <c r="BN40" s="279">
        <f t="shared" si="41"/>
        <v>0</v>
      </c>
      <c r="BO40" s="279">
        <f t="shared" si="42"/>
        <v>0</v>
      </c>
      <c r="BP40" s="279">
        <f t="shared" si="77"/>
        <v>0</v>
      </c>
      <c r="BQ40" s="279">
        <f t="shared" si="78"/>
        <v>0</v>
      </c>
      <c r="BR40" s="279">
        <f t="shared" si="43"/>
        <v>0</v>
      </c>
      <c r="BS40" s="279">
        <f t="shared" si="44"/>
        <v>0</v>
      </c>
      <c r="BT40" s="279">
        <f t="shared" si="79"/>
        <v>0</v>
      </c>
      <c r="BU40" s="279">
        <f t="shared" si="80"/>
        <v>0</v>
      </c>
      <c r="BV40" s="279">
        <f t="shared" si="81"/>
        <v>0</v>
      </c>
      <c r="BW40" s="279">
        <f t="shared" si="82"/>
        <v>0</v>
      </c>
      <c r="BX40" s="279">
        <f t="shared" si="45"/>
        <v>0</v>
      </c>
      <c r="BY40" s="279">
        <f t="shared" si="46"/>
        <v>0</v>
      </c>
      <c r="BZ40" s="279">
        <f t="shared" si="47"/>
        <v>0</v>
      </c>
      <c r="CA40" s="279">
        <f t="shared" si="48"/>
        <v>0</v>
      </c>
      <c r="CB40" s="279">
        <f t="shared" si="49"/>
        <v>0</v>
      </c>
      <c r="CC40" s="279">
        <f t="shared" si="50"/>
        <v>0</v>
      </c>
      <c r="CD40" s="279">
        <f t="shared" si="83"/>
        <v>0</v>
      </c>
      <c r="CE40" s="279">
        <f t="shared" si="84"/>
        <v>0</v>
      </c>
      <c r="CF40" s="279">
        <f t="shared" si="85"/>
        <v>0</v>
      </c>
      <c r="CG40" s="279">
        <f t="shared" si="86"/>
        <v>0</v>
      </c>
      <c r="CH40" s="279">
        <f t="shared" si="51"/>
        <v>0</v>
      </c>
      <c r="CI40" s="279">
        <f t="shared" si="52"/>
        <v>0</v>
      </c>
      <c r="CJ40" s="279">
        <f t="shared" si="87"/>
        <v>0</v>
      </c>
      <c r="CK40" s="279">
        <f t="shared" si="88"/>
        <v>0</v>
      </c>
      <c r="CL40" s="279">
        <f t="shared" si="53"/>
        <v>0</v>
      </c>
      <c r="CM40" s="279">
        <f t="shared" si="54"/>
        <v>0</v>
      </c>
      <c r="CN40" s="279">
        <f t="shared" si="55"/>
        <v>0</v>
      </c>
      <c r="CO40" s="279">
        <f t="shared" si="56"/>
        <v>0</v>
      </c>
      <c r="CP40" s="279">
        <f t="shared" si="89"/>
        <v>0</v>
      </c>
      <c r="CQ40" s="279">
        <f t="shared" si="90"/>
        <v>0</v>
      </c>
      <c r="CR40" s="279">
        <f t="shared" si="91"/>
        <v>0</v>
      </c>
      <c r="CS40" s="279">
        <f t="shared" si="92"/>
        <v>0</v>
      </c>
      <c r="CT40" s="279">
        <f t="shared" si="57"/>
        <v>0</v>
      </c>
      <c r="CU40" s="279">
        <f t="shared" si="58"/>
        <v>0</v>
      </c>
      <c r="CV40" s="279">
        <f t="shared" si="59"/>
        <v>0</v>
      </c>
      <c r="CW40" s="279">
        <f t="shared" si="60"/>
        <v>0</v>
      </c>
      <c r="CX40" s="279">
        <f t="shared" si="93"/>
        <v>0</v>
      </c>
      <c r="CY40" s="279">
        <f t="shared" si="94"/>
        <v>0</v>
      </c>
      <c r="CZ40" s="279">
        <f t="shared" si="95"/>
        <v>0</v>
      </c>
      <c r="DA40" s="279">
        <f t="shared" si="96"/>
        <v>0</v>
      </c>
    </row>
    <row r="41" spans="1:105" s="276" customFormat="1" ht="15.75" customHeight="1">
      <c r="A41" s="63">
        <f t="array" aca="1" ref="A41" ca="1">IF(C41&lt;&gt;0,SUM(($C$11:C41&lt;&gt;0)*1),"")</f>
        <v>3</v>
      </c>
      <c r="B41" s="277">
        <v>42643</v>
      </c>
      <c r="C41" s="280" t="s">
        <v>115</v>
      </c>
      <c r="D41" s="280">
        <f t="shared" si="98"/>
        <v>42643</v>
      </c>
      <c r="E41" s="980" t="s">
        <v>936</v>
      </c>
      <c r="F41" s="981">
        <f ca="1">CL52</f>
        <v>0</v>
      </c>
      <c r="G41" s="982" t="s">
        <v>109</v>
      </c>
      <c r="H41" s="982" t="s">
        <v>295</v>
      </c>
      <c r="I41" s="63">
        <f t="shared" ca="1" si="97"/>
        <v>3</v>
      </c>
      <c r="J41" s="279">
        <f t="shared" si="61"/>
        <v>0</v>
      </c>
      <c r="K41" s="279">
        <f t="shared" si="62"/>
        <v>0</v>
      </c>
      <c r="L41" s="279">
        <f t="shared" si="1"/>
        <v>0</v>
      </c>
      <c r="M41" s="279">
        <f t="shared" si="2"/>
        <v>0</v>
      </c>
      <c r="N41" s="279">
        <f t="shared" si="3"/>
        <v>0</v>
      </c>
      <c r="O41" s="279">
        <f t="shared" si="4"/>
        <v>0</v>
      </c>
      <c r="P41" s="279">
        <f t="shared" si="5"/>
        <v>0</v>
      </c>
      <c r="Q41" s="279">
        <f t="shared" si="6"/>
        <v>0</v>
      </c>
      <c r="R41" s="279">
        <f t="shared" si="7"/>
        <v>0</v>
      </c>
      <c r="S41" s="279">
        <f t="shared" si="8"/>
        <v>0</v>
      </c>
      <c r="T41" s="279">
        <f t="shared" si="9"/>
        <v>0</v>
      </c>
      <c r="U41" s="279">
        <f t="shared" si="10"/>
        <v>0</v>
      </c>
      <c r="V41" s="279">
        <f t="shared" si="11"/>
        <v>0</v>
      </c>
      <c r="W41" s="279">
        <f t="shared" si="12"/>
        <v>0</v>
      </c>
      <c r="X41" s="279">
        <f t="shared" si="13"/>
        <v>0</v>
      </c>
      <c r="Y41" s="279">
        <f t="shared" si="14"/>
        <v>0</v>
      </c>
      <c r="Z41" s="279">
        <f t="shared" si="15"/>
        <v>0</v>
      </c>
      <c r="AA41" s="279">
        <f t="shared" si="16"/>
        <v>0</v>
      </c>
      <c r="AB41" s="279">
        <f t="shared" si="63"/>
        <v>0</v>
      </c>
      <c r="AC41" s="279">
        <f t="shared" si="64"/>
        <v>0</v>
      </c>
      <c r="AD41" s="279">
        <f t="shared" si="17"/>
        <v>0</v>
      </c>
      <c r="AE41" s="279">
        <f t="shared" si="18"/>
        <v>0</v>
      </c>
      <c r="AF41" s="279">
        <f t="shared" si="19"/>
        <v>0</v>
      </c>
      <c r="AG41" s="279">
        <f t="shared" si="20"/>
        <v>0</v>
      </c>
      <c r="AH41" s="279">
        <f t="shared" si="65"/>
        <v>0</v>
      </c>
      <c r="AI41" s="279">
        <f t="shared" si="66"/>
        <v>0</v>
      </c>
      <c r="AJ41" s="279">
        <f t="shared" si="67"/>
        <v>0</v>
      </c>
      <c r="AK41" s="279">
        <f t="shared" si="68"/>
        <v>0</v>
      </c>
      <c r="AL41" s="279">
        <f t="shared" si="69"/>
        <v>0</v>
      </c>
      <c r="AM41" s="279">
        <f t="shared" si="70"/>
        <v>0</v>
      </c>
      <c r="AN41" s="279">
        <f t="shared" si="71"/>
        <v>0</v>
      </c>
      <c r="AO41" s="279">
        <f t="shared" si="72"/>
        <v>0</v>
      </c>
      <c r="AP41" s="279">
        <f t="shared" si="21"/>
        <v>0</v>
      </c>
      <c r="AQ41" s="279">
        <f t="shared" si="22"/>
        <v>0</v>
      </c>
      <c r="AR41" s="279">
        <f t="shared" si="23"/>
        <v>0</v>
      </c>
      <c r="AS41" s="279">
        <f t="shared" si="24"/>
        <v>0</v>
      </c>
      <c r="AT41" s="279">
        <f t="shared" si="73"/>
        <v>0</v>
      </c>
      <c r="AU41" s="279">
        <f t="shared" si="74"/>
        <v>0</v>
      </c>
      <c r="AV41" s="279">
        <f t="shared" si="25"/>
        <v>0</v>
      </c>
      <c r="AW41" s="279">
        <f t="shared" si="26"/>
        <v>0</v>
      </c>
      <c r="AX41" s="279">
        <f t="shared" si="27"/>
        <v>0</v>
      </c>
      <c r="AY41" s="279">
        <f t="shared" si="28"/>
        <v>0</v>
      </c>
      <c r="AZ41" s="279">
        <f t="shared" si="29"/>
        <v>0</v>
      </c>
      <c r="BA41" s="279">
        <f t="shared" si="30"/>
        <v>0</v>
      </c>
      <c r="BB41" s="279">
        <f t="shared" si="31"/>
        <v>0</v>
      </c>
      <c r="BC41" s="279">
        <f t="shared" si="32"/>
        <v>0</v>
      </c>
      <c r="BD41" s="279">
        <f t="shared" si="33"/>
        <v>0</v>
      </c>
      <c r="BE41" s="279">
        <f t="shared" si="34"/>
        <v>0</v>
      </c>
      <c r="BF41" s="279">
        <f t="shared" si="35"/>
        <v>0</v>
      </c>
      <c r="BG41" s="279">
        <f t="shared" si="36"/>
        <v>0</v>
      </c>
      <c r="BH41" s="279">
        <f t="shared" si="75"/>
        <v>0</v>
      </c>
      <c r="BI41" s="279">
        <f t="shared" si="76"/>
        <v>0</v>
      </c>
      <c r="BJ41" s="279">
        <f t="shared" si="37"/>
        <v>0</v>
      </c>
      <c r="BK41" s="279">
        <f t="shared" si="38"/>
        <v>0</v>
      </c>
      <c r="BL41" s="279">
        <f t="shared" si="39"/>
        <v>0</v>
      </c>
      <c r="BM41" s="279">
        <f t="shared" si="40"/>
        <v>0</v>
      </c>
      <c r="BN41" s="279">
        <f t="shared" si="41"/>
        <v>0</v>
      </c>
      <c r="BO41" s="279">
        <f t="shared" si="42"/>
        <v>0</v>
      </c>
      <c r="BP41" s="279">
        <f t="shared" si="77"/>
        <v>0</v>
      </c>
      <c r="BQ41" s="279">
        <f t="shared" si="78"/>
        <v>0</v>
      </c>
      <c r="BR41" s="279">
        <f t="shared" si="43"/>
        <v>0</v>
      </c>
      <c r="BS41" s="279">
        <f t="shared" si="44"/>
        <v>0</v>
      </c>
      <c r="BT41" s="279">
        <f t="shared" si="79"/>
        <v>0</v>
      </c>
      <c r="BU41" s="279">
        <f t="shared" si="80"/>
        <v>0</v>
      </c>
      <c r="BV41" s="279">
        <f t="shared" si="81"/>
        <v>0</v>
      </c>
      <c r="BW41" s="279">
        <f t="shared" si="82"/>
        <v>0</v>
      </c>
      <c r="BX41" s="279">
        <f t="shared" si="45"/>
        <v>0</v>
      </c>
      <c r="BY41" s="279">
        <f t="shared" si="46"/>
        <v>0</v>
      </c>
      <c r="BZ41" s="279">
        <f t="shared" si="47"/>
        <v>0</v>
      </c>
      <c r="CA41" s="279">
        <f t="shared" si="48"/>
        <v>0</v>
      </c>
      <c r="CB41" s="279">
        <f t="shared" si="49"/>
        <v>0</v>
      </c>
      <c r="CC41" s="279">
        <f t="shared" si="50"/>
        <v>0</v>
      </c>
      <c r="CD41" s="279">
        <f t="shared" si="83"/>
        <v>0</v>
      </c>
      <c r="CE41" s="279">
        <f t="shared" si="84"/>
        <v>0</v>
      </c>
      <c r="CF41" s="279">
        <f t="shared" si="85"/>
        <v>0</v>
      </c>
      <c r="CG41" s="279">
        <f t="shared" si="86"/>
        <v>0</v>
      </c>
      <c r="CH41" s="279">
        <f t="shared" si="51"/>
        <v>0</v>
      </c>
      <c r="CI41" s="279">
        <f t="shared" si="52"/>
        <v>0</v>
      </c>
      <c r="CJ41" s="279">
        <f t="shared" si="87"/>
        <v>0</v>
      </c>
      <c r="CK41" s="279">
        <f t="shared" si="88"/>
        <v>0</v>
      </c>
      <c r="CL41" s="279">
        <f t="shared" si="53"/>
        <v>0</v>
      </c>
      <c r="CM41" s="279">
        <f t="shared" ca="1" si="54"/>
        <v>0</v>
      </c>
      <c r="CN41" s="279">
        <f t="shared" si="55"/>
        <v>0</v>
      </c>
      <c r="CO41" s="279">
        <f t="shared" si="56"/>
        <v>0</v>
      </c>
      <c r="CP41" s="279">
        <f t="shared" si="89"/>
        <v>0</v>
      </c>
      <c r="CQ41" s="279">
        <f t="shared" si="90"/>
        <v>0</v>
      </c>
      <c r="CR41" s="279">
        <f t="shared" si="91"/>
        <v>0</v>
      </c>
      <c r="CS41" s="279">
        <f t="shared" si="92"/>
        <v>0</v>
      </c>
      <c r="CT41" s="279">
        <f t="shared" si="57"/>
        <v>0</v>
      </c>
      <c r="CU41" s="279">
        <f t="shared" si="58"/>
        <v>0</v>
      </c>
      <c r="CV41" s="279">
        <f t="shared" si="59"/>
        <v>0</v>
      </c>
      <c r="CW41" s="279">
        <f t="shared" si="60"/>
        <v>0</v>
      </c>
      <c r="CX41" s="279">
        <f t="shared" si="93"/>
        <v>0</v>
      </c>
      <c r="CY41" s="279">
        <f t="shared" si="94"/>
        <v>0</v>
      </c>
      <c r="CZ41" s="279">
        <f t="shared" ca="1" si="95"/>
        <v>0</v>
      </c>
      <c r="DA41" s="279">
        <f t="shared" si="96"/>
        <v>0</v>
      </c>
    </row>
    <row r="42" spans="1:105" s="276" customFormat="1" ht="15.75" customHeight="1">
      <c r="A42" s="63">
        <f t="array" aca="1" ref="A42" ca="1">IF(C42&lt;&gt;0,SUM(($C$11:C42&lt;&gt;0)*1),"")</f>
        <v>4</v>
      </c>
      <c r="B42" s="277">
        <v>42643</v>
      </c>
      <c r="C42" s="280" t="s">
        <v>115</v>
      </c>
      <c r="D42" s="280">
        <f t="shared" si="98"/>
        <v>42643</v>
      </c>
      <c r="E42" s="980" t="s">
        <v>116</v>
      </c>
      <c r="F42" s="981">
        <f ca="1">CN52</f>
        <v>0</v>
      </c>
      <c r="G42" s="982" t="s">
        <v>109</v>
      </c>
      <c r="H42" s="982" t="s">
        <v>99</v>
      </c>
      <c r="I42" s="63">
        <f t="shared" ca="1" si="97"/>
        <v>4</v>
      </c>
      <c r="J42" s="279">
        <f t="shared" si="61"/>
        <v>0</v>
      </c>
      <c r="K42" s="279">
        <f t="shared" si="62"/>
        <v>0</v>
      </c>
      <c r="L42" s="279">
        <f t="shared" si="1"/>
        <v>0</v>
      </c>
      <c r="M42" s="279">
        <f t="shared" si="2"/>
        <v>0</v>
      </c>
      <c r="N42" s="279">
        <f t="shared" si="3"/>
        <v>0</v>
      </c>
      <c r="O42" s="279">
        <f t="shared" si="4"/>
        <v>0</v>
      </c>
      <c r="P42" s="279">
        <f t="shared" si="5"/>
        <v>0</v>
      </c>
      <c r="Q42" s="279">
        <f t="shared" si="6"/>
        <v>0</v>
      </c>
      <c r="R42" s="279">
        <f t="shared" si="7"/>
        <v>0</v>
      </c>
      <c r="S42" s="279">
        <f t="shared" si="8"/>
        <v>0</v>
      </c>
      <c r="T42" s="279">
        <f t="shared" si="9"/>
        <v>0</v>
      </c>
      <c r="U42" s="279">
        <f t="shared" si="10"/>
        <v>0</v>
      </c>
      <c r="V42" s="279">
        <f t="shared" si="11"/>
        <v>0</v>
      </c>
      <c r="W42" s="279">
        <f t="shared" si="12"/>
        <v>0</v>
      </c>
      <c r="X42" s="279">
        <f t="shared" si="13"/>
        <v>0</v>
      </c>
      <c r="Y42" s="279">
        <f t="shared" si="14"/>
        <v>0</v>
      </c>
      <c r="Z42" s="279">
        <f t="shared" si="15"/>
        <v>0</v>
      </c>
      <c r="AA42" s="279">
        <f t="shared" si="16"/>
        <v>0</v>
      </c>
      <c r="AB42" s="279">
        <f t="shared" si="63"/>
        <v>0</v>
      </c>
      <c r="AC42" s="279">
        <f t="shared" si="64"/>
        <v>0</v>
      </c>
      <c r="AD42" s="279">
        <f t="shared" si="17"/>
        <v>0</v>
      </c>
      <c r="AE42" s="279">
        <f t="shared" si="18"/>
        <v>0</v>
      </c>
      <c r="AF42" s="279">
        <f t="shared" si="19"/>
        <v>0</v>
      </c>
      <c r="AG42" s="279">
        <f t="shared" si="20"/>
        <v>0</v>
      </c>
      <c r="AH42" s="279">
        <f t="shared" si="65"/>
        <v>0</v>
      </c>
      <c r="AI42" s="279">
        <f t="shared" si="66"/>
        <v>0</v>
      </c>
      <c r="AJ42" s="279">
        <f t="shared" si="67"/>
        <v>0</v>
      </c>
      <c r="AK42" s="279">
        <f t="shared" si="68"/>
        <v>0</v>
      </c>
      <c r="AL42" s="279">
        <f t="shared" si="69"/>
        <v>0</v>
      </c>
      <c r="AM42" s="279">
        <f t="shared" si="70"/>
        <v>0</v>
      </c>
      <c r="AN42" s="279">
        <f t="shared" si="71"/>
        <v>0</v>
      </c>
      <c r="AO42" s="279">
        <f t="shared" si="72"/>
        <v>0</v>
      </c>
      <c r="AP42" s="279">
        <f t="shared" si="21"/>
        <v>0</v>
      </c>
      <c r="AQ42" s="279">
        <f t="shared" si="22"/>
        <v>0</v>
      </c>
      <c r="AR42" s="279">
        <f t="shared" si="23"/>
        <v>0</v>
      </c>
      <c r="AS42" s="279">
        <f t="shared" si="24"/>
        <v>0</v>
      </c>
      <c r="AT42" s="279">
        <f t="shared" si="73"/>
        <v>0</v>
      </c>
      <c r="AU42" s="279">
        <f t="shared" si="74"/>
        <v>0</v>
      </c>
      <c r="AV42" s="279">
        <f t="shared" si="25"/>
        <v>0</v>
      </c>
      <c r="AW42" s="279">
        <f t="shared" si="26"/>
        <v>0</v>
      </c>
      <c r="AX42" s="279">
        <f t="shared" si="27"/>
        <v>0</v>
      </c>
      <c r="AY42" s="279">
        <f t="shared" si="28"/>
        <v>0</v>
      </c>
      <c r="AZ42" s="279">
        <f t="shared" si="29"/>
        <v>0</v>
      </c>
      <c r="BA42" s="279">
        <f t="shared" si="30"/>
        <v>0</v>
      </c>
      <c r="BB42" s="279">
        <f t="shared" si="31"/>
        <v>0</v>
      </c>
      <c r="BC42" s="279">
        <f t="shared" si="32"/>
        <v>0</v>
      </c>
      <c r="BD42" s="279">
        <f t="shared" si="33"/>
        <v>0</v>
      </c>
      <c r="BE42" s="279">
        <f t="shared" si="34"/>
        <v>0</v>
      </c>
      <c r="BF42" s="279">
        <f t="shared" si="35"/>
        <v>0</v>
      </c>
      <c r="BG42" s="279">
        <f t="shared" si="36"/>
        <v>0</v>
      </c>
      <c r="BH42" s="279">
        <f t="shared" si="75"/>
        <v>0</v>
      </c>
      <c r="BI42" s="279">
        <f t="shared" si="76"/>
        <v>0</v>
      </c>
      <c r="BJ42" s="279">
        <f t="shared" si="37"/>
        <v>0</v>
      </c>
      <c r="BK42" s="279">
        <f t="shared" si="38"/>
        <v>0</v>
      </c>
      <c r="BL42" s="279">
        <f t="shared" si="39"/>
        <v>0</v>
      </c>
      <c r="BM42" s="279">
        <f t="shared" si="40"/>
        <v>0</v>
      </c>
      <c r="BN42" s="279">
        <f t="shared" si="41"/>
        <v>0</v>
      </c>
      <c r="BO42" s="279">
        <f t="shared" si="42"/>
        <v>0</v>
      </c>
      <c r="BP42" s="279">
        <f t="shared" si="77"/>
        <v>0</v>
      </c>
      <c r="BQ42" s="279">
        <f t="shared" si="78"/>
        <v>0</v>
      </c>
      <c r="BR42" s="279">
        <f t="shared" si="43"/>
        <v>0</v>
      </c>
      <c r="BS42" s="279">
        <f t="shared" si="44"/>
        <v>0</v>
      </c>
      <c r="BT42" s="279">
        <f t="shared" si="79"/>
        <v>0</v>
      </c>
      <c r="BU42" s="279">
        <f t="shared" si="80"/>
        <v>0</v>
      </c>
      <c r="BV42" s="279">
        <f t="shared" si="81"/>
        <v>0</v>
      </c>
      <c r="BW42" s="279">
        <f t="shared" si="82"/>
        <v>0</v>
      </c>
      <c r="BX42" s="279">
        <f t="shared" si="45"/>
        <v>0</v>
      </c>
      <c r="BY42" s="279">
        <f t="shared" si="46"/>
        <v>0</v>
      </c>
      <c r="BZ42" s="279">
        <f t="shared" si="47"/>
        <v>0</v>
      </c>
      <c r="CA42" s="279">
        <f t="shared" si="48"/>
        <v>0</v>
      </c>
      <c r="CB42" s="279">
        <f t="shared" si="49"/>
        <v>0</v>
      </c>
      <c r="CC42" s="279">
        <f t="shared" si="50"/>
        <v>0</v>
      </c>
      <c r="CD42" s="279">
        <f t="shared" si="83"/>
        <v>0</v>
      </c>
      <c r="CE42" s="279">
        <f t="shared" si="84"/>
        <v>0</v>
      </c>
      <c r="CF42" s="279">
        <f t="shared" si="85"/>
        <v>0</v>
      </c>
      <c r="CG42" s="279">
        <f t="shared" si="86"/>
        <v>0</v>
      </c>
      <c r="CH42" s="279">
        <f t="shared" si="51"/>
        <v>0</v>
      </c>
      <c r="CI42" s="279">
        <f t="shared" si="52"/>
        <v>0</v>
      </c>
      <c r="CJ42" s="279">
        <f t="shared" si="87"/>
        <v>0</v>
      </c>
      <c r="CK42" s="279">
        <f t="shared" si="88"/>
        <v>0</v>
      </c>
      <c r="CL42" s="279">
        <f t="shared" si="53"/>
        <v>0</v>
      </c>
      <c r="CM42" s="279">
        <f t="shared" si="54"/>
        <v>0</v>
      </c>
      <c r="CN42" s="279">
        <f t="shared" si="55"/>
        <v>0</v>
      </c>
      <c r="CO42" s="279">
        <f t="shared" ca="1" si="56"/>
        <v>0</v>
      </c>
      <c r="CP42" s="279">
        <f t="shared" si="89"/>
        <v>0</v>
      </c>
      <c r="CQ42" s="279">
        <f t="shared" si="90"/>
        <v>0</v>
      </c>
      <c r="CR42" s="279">
        <f t="shared" si="91"/>
        <v>0</v>
      </c>
      <c r="CS42" s="279">
        <f t="shared" si="92"/>
        <v>0</v>
      </c>
      <c r="CT42" s="279">
        <f t="shared" si="57"/>
        <v>0</v>
      </c>
      <c r="CU42" s="279">
        <f t="shared" si="58"/>
        <v>0</v>
      </c>
      <c r="CV42" s="279">
        <f t="shared" si="59"/>
        <v>0</v>
      </c>
      <c r="CW42" s="279">
        <f t="shared" si="60"/>
        <v>0</v>
      </c>
      <c r="CX42" s="279">
        <f t="shared" si="93"/>
        <v>0</v>
      </c>
      <c r="CY42" s="279">
        <f t="shared" si="94"/>
        <v>0</v>
      </c>
      <c r="CZ42" s="279">
        <f t="shared" ca="1" si="95"/>
        <v>0</v>
      </c>
      <c r="DA42" s="279">
        <f t="shared" si="96"/>
        <v>0</v>
      </c>
    </row>
    <row r="43" spans="1:105" s="276" customFormat="1" ht="15.75" customHeight="1">
      <c r="A43" s="63">
        <f t="array" aca="1" ref="A43" ca="1">IF(C43&lt;&gt;0,SUM(($C$11:C43&lt;&gt;0)*1),"")</f>
        <v>5</v>
      </c>
      <c r="B43" s="277">
        <v>42643</v>
      </c>
      <c r="C43" s="280" t="s">
        <v>115</v>
      </c>
      <c r="D43" s="280">
        <f t="shared" si="98"/>
        <v>42643</v>
      </c>
      <c r="E43" s="980" t="s">
        <v>937</v>
      </c>
      <c r="F43" s="981">
        <f ca="1">CP52</f>
        <v>0</v>
      </c>
      <c r="G43" s="982" t="s">
        <v>109</v>
      </c>
      <c r="H43" s="982" t="s">
        <v>594</v>
      </c>
      <c r="I43" s="63">
        <f t="shared" ca="1" si="97"/>
        <v>5</v>
      </c>
      <c r="J43" s="279">
        <f t="shared" si="61"/>
        <v>0</v>
      </c>
      <c r="K43" s="279">
        <f t="shared" si="62"/>
        <v>0</v>
      </c>
      <c r="L43" s="279">
        <f t="shared" si="1"/>
        <v>0</v>
      </c>
      <c r="M43" s="279">
        <f t="shared" si="2"/>
        <v>0</v>
      </c>
      <c r="N43" s="279">
        <f t="shared" si="3"/>
        <v>0</v>
      </c>
      <c r="O43" s="279">
        <f t="shared" si="4"/>
        <v>0</v>
      </c>
      <c r="P43" s="279">
        <f t="shared" si="5"/>
        <v>0</v>
      </c>
      <c r="Q43" s="279">
        <f t="shared" si="6"/>
        <v>0</v>
      </c>
      <c r="R43" s="279">
        <f t="shared" si="7"/>
        <v>0</v>
      </c>
      <c r="S43" s="279">
        <f t="shared" si="8"/>
        <v>0</v>
      </c>
      <c r="T43" s="279">
        <f t="shared" si="9"/>
        <v>0</v>
      </c>
      <c r="U43" s="279">
        <f t="shared" si="10"/>
        <v>0</v>
      </c>
      <c r="V43" s="279">
        <f t="shared" si="11"/>
        <v>0</v>
      </c>
      <c r="W43" s="279">
        <f t="shared" si="12"/>
        <v>0</v>
      </c>
      <c r="X43" s="279">
        <f t="shared" si="13"/>
        <v>0</v>
      </c>
      <c r="Y43" s="279">
        <f t="shared" si="14"/>
        <v>0</v>
      </c>
      <c r="Z43" s="279">
        <f t="shared" si="15"/>
        <v>0</v>
      </c>
      <c r="AA43" s="279">
        <f t="shared" si="16"/>
        <v>0</v>
      </c>
      <c r="AB43" s="279">
        <f t="shared" si="63"/>
        <v>0</v>
      </c>
      <c r="AC43" s="279">
        <f t="shared" si="64"/>
        <v>0</v>
      </c>
      <c r="AD43" s="279">
        <f t="shared" si="17"/>
        <v>0</v>
      </c>
      <c r="AE43" s="279">
        <f t="shared" si="18"/>
        <v>0</v>
      </c>
      <c r="AF43" s="279">
        <f t="shared" si="19"/>
        <v>0</v>
      </c>
      <c r="AG43" s="279">
        <f t="shared" si="20"/>
        <v>0</v>
      </c>
      <c r="AH43" s="279">
        <f t="shared" si="65"/>
        <v>0</v>
      </c>
      <c r="AI43" s="279">
        <f t="shared" si="66"/>
        <v>0</v>
      </c>
      <c r="AJ43" s="279">
        <f t="shared" si="67"/>
        <v>0</v>
      </c>
      <c r="AK43" s="279">
        <f t="shared" si="68"/>
        <v>0</v>
      </c>
      <c r="AL43" s="279">
        <f t="shared" si="69"/>
        <v>0</v>
      </c>
      <c r="AM43" s="279">
        <f t="shared" si="70"/>
        <v>0</v>
      </c>
      <c r="AN43" s="279">
        <f t="shared" si="71"/>
        <v>0</v>
      </c>
      <c r="AO43" s="279">
        <f t="shared" si="72"/>
        <v>0</v>
      </c>
      <c r="AP43" s="279">
        <f t="shared" si="21"/>
        <v>0</v>
      </c>
      <c r="AQ43" s="279">
        <f t="shared" si="22"/>
        <v>0</v>
      </c>
      <c r="AR43" s="279">
        <f t="shared" si="23"/>
        <v>0</v>
      </c>
      <c r="AS43" s="279">
        <f t="shared" si="24"/>
        <v>0</v>
      </c>
      <c r="AT43" s="279">
        <f t="shared" si="73"/>
        <v>0</v>
      </c>
      <c r="AU43" s="279">
        <f t="shared" si="74"/>
        <v>0</v>
      </c>
      <c r="AV43" s="279">
        <f t="shared" si="25"/>
        <v>0</v>
      </c>
      <c r="AW43" s="279">
        <f t="shared" si="26"/>
        <v>0</v>
      </c>
      <c r="AX43" s="279">
        <f t="shared" si="27"/>
        <v>0</v>
      </c>
      <c r="AY43" s="279">
        <f t="shared" si="28"/>
        <v>0</v>
      </c>
      <c r="AZ43" s="279">
        <f t="shared" si="29"/>
        <v>0</v>
      </c>
      <c r="BA43" s="279">
        <f t="shared" si="30"/>
        <v>0</v>
      </c>
      <c r="BB43" s="279">
        <f t="shared" si="31"/>
        <v>0</v>
      </c>
      <c r="BC43" s="279">
        <f t="shared" si="32"/>
        <v>0</v>
      </c>
      <c r="BD43" s="279">
        <f t="shared" si="33"/>
        <v>0</v>
      </c>
      <c r="BE43" s="279">
        <f t="shared" si="34"/>
        <v>0</v>
      </c>
      <c r="BF43" s="279">
        <f t="shared" si="35"/>
        <v>0</v>
      </c>
      <c r="BG43" s="279">
        <f t="shared" si="36"/>
        <v>0</v>
      </c>
      <c r="BH43" s="279">
        <f t="shared" si="75"/>
        <v>0</v>
      </c>
      <c r="BI43" s="279">
        <f t="shared" si="76"/>
        <v>0</v>
      </c>
      <c r="BJ43" s="279">
        <f t="shared" si="37"/>
        <v>0</v>
      </c>
      <c r="BK43" s="279">
        <f t="shared" si="38"/>
        <v>0</v>
      </c>
      <c r="BL43" s="279">
        <f t="shared" si="39"/>
        <v>0</v>
      </c>
      <c r="BM43" s="279">
        <f t="shared" si="40"/>
        <v>0</v>
      </c>
      <c r="BN43" s="279">
        <f t="shared" si="41"/>
        <v>0</v>
      </c>
      <c r="BO43" s="279">
        <f t="shared" si="42"/>
        <v>0</v>
      </c>
      <c r="BP43" s="279">
        <f t="shared" si="77"/>
        <v>0</v>
      </c>
      <c r="BQ43" s="279">
        <f t="shared" si="78"/>
        <v>0</v>
      </c>
      <c r="BR43" s="279">
        <f t="shared" si="43"/>
        <v>0</v>
      </c>
      <c r="BS43" s="279">
        <f t="shared" si="44"/>
        <v>0</v>
      </c>
      <c r="BT43" s="279">
        <f t="shared" si="79"/>
        <v>0</v>
      </c>
      <c r="BU43" s="279">
        <f t="shared" si="80"/>
        <v>0</v>
      </c>
      <c r="BV43" s="279">
        <f t="shared" si="81"/>
        <v>0</v>
      </c>
      <c r="BW43" s="279">
        <f t="shared" si="82"/>
        <v>0</v>
      </c>
      <c r="BX43" s="279">
        <f t="shared" si="45"/>
        <v>0</v>
      </c>
      <c r="BY43" s="279">
        <f t="shared" si="46"/>
        <v>0</v>
      </c>
      <c r="BZ43" s="279">
        <f t="shared" si="47"/>
        <v>0</v>
      </c>
      <c r="CA43" s="279">
        <f t="shared" si="48"/>
        <v>0</v>
      </c>
      <c r="CB43" s="279">
        <f t="shared" si="49"/>
        <v>0</v>
      </c>
      <c r="CC43" s="279">
        <f t="shared" si="50"/>
        <v>0</v>
      </c>
      <c r="CD43" s="279">
        <f t="shared" si="83"/>
        <v>0</v>
      </c>
      <c r="CE43" s="279">
        <f t="shared" si="84"/>
        <v>0</v>
      </c>
      <c r="CF43" s="279">
        <f t="shared" si="85"/>
        <v>0</v>
      </c>
      <c r="CG43" s="279">
        <f t="shared" si="86"/>
        <v>0</v>
      </c>
      <c r="CH43" s="279">
        <f t="shared" si="51"/>
        <v>0</v>
      </c>
      <c r="CI43" s="279">
        <f t="shared" si="52"/>
        <v>0</v>
      </c>
      <c r="CJ43" s="279">
        <f t="shared" si="87"/>
        <v>0</v>
      </c>
      <c r="CK43" s="279">
        <f t="shared" si="88"/>
        <v>0</v>
      </c>
      <c r="CL43" s="279">
        <f t="shared" si="53"/>
        <v>0</v>
      </c>
      <c r="CM43" s="279">
        <f t="shared" si="54"/>
        <v>0</v>
      </c>
      <c r="CN43" s="279">
        <f t="shared" si="55"/>
        <v>0</v>
      </c>
      <c r="CO43" s="279">
        <f t="shared" si="56"/>
        <v>0</v>
      </c>
      <c r="CP43" s="279">
        <f t="shared" si="89"/>
        <v>0</v>
      </c>
      <c r="CQ43" s="279">
        <f t="shared" ca="1" si="90"/>
        <v>0</v>
      </c>
      <c r="CR43" s="279">
        <f t="shared" si="91"/>
        <v>0</v>
      </c>
      <c r="CS43" s="279">
        <f t="shared" si="92"/>
        <v>0</v>
      </c>
      <c r="CT43" s="279">
        <f t="shared" si="57"/>
        <v>0</v>
      </c>
      <c r="CU43" s="279">
        <f t="shared" si="58"/>
        <v>0</v>
      </c>
      <c r="CV43" s="279">
        <f t="shared" si="59"/>
        <v>0</v>
      </c>
      <c r="CW43" s="279">
        <f t="shared" si="60"/>
        <v>0</v>
      </c>
      <c r="CX43" s="279">
        <f t="shared" si="93"/>
        <v>0</v>
      </c>
      <c r="CY43" s="279">
        <f t="shared" si="94"/>
        <v>0</v>
      </c>
      <c r="CZ43" s="279">
        <f t="shared" ca="1" si="95"/>
        <v>0</v>
      </c>
      <c r="DA43" s="279">
        <f t="shared" si="96"/>
        <v>0</v>
      </c>
    </row>
    <row r="44" spans="1:105" s="276" customFormat="1" ht="15.75" customHeight="1">
      <c r="A44" s="63">
        <f t="array" aca="1" ref="A44" ca="1">IF(C44&lt;&gt;0,SUM(($C$11:C44&lt;&gt;0)*1),"")</f>
        <v>6</v>
      </c>
      <c r="B44" s="277">
        <v>42643</v>
      </c>
      <c r="C44" s="280" t="s">
        <v>115</v>
      </c>
      <c r="D44" s="280">
        <f t="shared" si="98"/>
        <v>42643</v>
      </c>
      <c r="E44" s="980" t="s">
        <v>117</v>
      </c>
      <c r="F44" s="981">
        <f ca="1">CR52</f>
        <v>0</v>
      </c>
      <c r="G44" s="982" t="s">
        <v>109</v>
      </c>
      <c r="H44" s="982" t="s">
        <v>101</v>
      </c>
      <c r="I44" s="63">
        <f t="shared" ca="1" si="97"/>
        <v>6</v>
      </c>
      <c r="J44" s="279">
        <f t="shared" si="61"/>
        <v>0</v>
      </c>
      <c r="K44" s="279">
        <f t="shared" si="62"/>
        <v>0</v>
      </c>
      <c r="L44" s="279">
        <f t="shared" si="1"/>
        <v>0</v>
      </c>
      <c r="M44" s="279">
        <f t="shared" si="2"/>
        <v>0</v>
      </c>
      <c r="N44" s="279">
        <f t="shared" si="3"/>
        <v>0</v>
      </c>
      <c r="O44" s="279">
        <f t="shared" si="4"/>
        <v>0</v>
      </c>
      <c r="P44" s="279">
        <f t="shared" si="5"/>
        <v>0</v>
      </c>
      <c r="Q44" s="279">
        <f t="shared" si="6"/>
        <v>0</v>
      </c>
      <c r="R44" s="279">
        <f t="shared" si="7"/>
        <v>0</v>
      </c>
      <c r="S44" s="279">
        <f t="shared" si="8"/>
        <v>0</v>
      </c>
      <c r="T44" s="279">
        <f t="shared" si="9"/>
        <v>0</v>
      </c>
      <c r="U44" s="279">
        <f t="shared" si="10"/>
        <v>0</v>
      </c>
      <c r="V44" s="279">
        <f t="shared" si="11"/>
        <v>0</v>
      </c>
      <c r="W44" s="279">
        <f t="shared" si="12"/>
        <v>0</v>
      </c>
      <c r="X44" s="279">
        <f t="shared" si="13"/>
        <v>0</v>
      </c>
      <c r="Y44" s="279">
        <f t="shared" si="14"/>
        <v>0</v>
      </c>
      <c r="Z44" s="279">
        <f t="shared" si="15"/>
        <v>0</v>
      </c>
      <c r="AA44" s="279">
        <f t="shared" si="16"/>
        <v>0</v>
      </c>
      <c r="AB44" s="279">
        <f t="shared" si="63"/>
        <v>0</v>
      </c>
      <c r="AC44" s="279">
        <f t="shared" si="64"/>
        <v>0</v>
      </c>
      <c r="AD44" s="279">
        <f t="shared" si="17"/>
        <v>0</v>
      </c>
      <c r="AE44" s="279">
        <f t="shared" si="18"/>
        <v>0</v>
      </c>
      <c r="AF44" s="279">
        <f t="shared" si="19"/>
        <v>0</v>
      </c>
      <c r="AG44" s="279">
        <f t="shared" si="20"/>
        <v>0</v>
      </c>
      <c r="AH44" s="279">
        <f t="shared" si="65"/>
        <v>0</v>
      </c>
      <c r="AI44" s="279">
        <f t="shared" si="66"/>
        <v>0</v>
      </c>
      <c r="AJ44" s="279">
        <f t="shared" si="67"/>
        <v>0</v>
      </c>
      <c r="AK44" s="279">
        <f t="shared" si="68"/>
        <v>0</v>
      </c>
      <c r="AL44" s="279">
        <f t="shared" si="69"/>
        <v>0</v>
      </c>
      <c r="AM44" s="279">
        <f t="shared" si="70"/>
        <v>0</v>
      </c>
      <c r="AN44" s="279">
        <f t="shared" si="71"/>
        <v>0</v>
      </c>
      <c r="AO44" s="279">
        <f t="shared" si="72"/>
        <v>0</v>
      </c>
      <c r="AP44" s="279">
        <f t="shared" si="21"/>
        <v>0</v>
      </c>
      <c r="AQ44" s="279">
        <f t="shared" si="22"/>
        <v>0</v>
      </c>
      <c r="AR44" s="279">
        <f t="shared" si="23"/>
        <v>0</v>
      </c>
      <c r="AS44" s="279">
        <f t="shared" si="24"/>
        <v>0</v>
      </c>
      <c r="AT44" s="279">
        <f t="shared" si="73"/>
        <v>0</v>
      </c>
      <c r="AU44" s="279">
        <f t="shared" si="74"/>
        <v>0</v>
      </c>
      <c r="AV44" s="279">
        <f t="shared" si="25"/>
        <v>0</v>
      </c>
      <c r="AW44" s="279">
        <f t="shared" si="26"/>
        <v>0</v>
      </c>
      <c r="AX44" s="279">
        <f t="shared" si="27"/>
        <v>0</v>
      </c>
      <c r="AY44" s="279">
        <f t="shared" si="28"/>
        <v>0</v>
      </c>
      <c r="AZ44" s="279">
        <f t="shared" si="29"/>
        <v>0</v>
      </c>
      <c r="BA44" s="279">
        <f t="shared" si="30"/>
        <v>0</v>
      </c>
      <c r="BB44" s="279">
        <f t="shared" si="31"/>
        <v>0</v>
      </c>
      <c r="BC44" s="279">
        <f t="shared" si="32"/>
        <v>0</v>
      </c>
      <c r="BD44" s="279">
        <f t="shared" si="33"/>
        <v>0</v>
      </c>
      <c r="BE44" s="279">
        <f t="shared" si="34"/>
        <v>0</v>
      </c>
      <c r="BF44" s="279">
        <f t="shared" si="35"/>
        <v>0</v>
      </c>
      <c r="BG44" s="279">
        <f t="shared" si="36"/>
        <v>0</v>
      </c>
      <c r="BH44" s="279">
        <f t="shared" si="75"/>
        <v>0</v>
      </c>
      <c r="BI44" s="279">
        <f t="shared" si="76"/>
        <v>0</v>
      </c>
      <c r="BJ44" s="279">
        <f t="shared" si="37"/>
        <v>0</v>
      </c>
      <c r="BK44" s="279">
        <f t="shared" si="38"/>
        <v>0</v>
      </c>
      <c r="BL44" s="279">
        <f t="shared" si="39"/>
        <v>0</v>
      </c>
      <c r="BM44" s="279">
        <f t="shared" si="40"/>
        <v>0</v>
      </c>
      <c r="BN44" s="279">
        <f t="shared" si="41"/>
        <v>0</v>
      </c>
      <c r="BO44" s="279">
        <f t="shared" si="42"/>
        <v>0</v>
      </c>
      <c r="BP44" s="279">
        <f t="shared" si="77"/>
        <v>0</v>
      </c>
      <c r="BQ44" s="279">
        <f t="shared" si="78"/>
        <v>0</v>
      </c>
      <c r="BR44" s="279">
        <f t="shared" si="43"/>
        <v>0</v>
      </c>
      <c r="BS44" s="279">
        <f t="shared" si="44"/>
        <v>0</v>
      </c>
      <c r="BT44" s="279">
        <f t="shared" si="79"/>
        <v>0</v>
      </c>
      <c r="BU44" s="279">
        <f t="shared" si="80"/>
        <v>0</v>
      </c>
      <c r="BV44" s="279">
        <f t="shared" si="81"/>
        <v>0</v>
      </c>
      <c r="BW44" s="279">
        <f t="shared" si="82"/>
        <v>0</v>
      </c>
      <c r="BX44" s="279">
        <f t="shared" si="45"/>
        <v>0</v>
      </c>
      <c r="BY44" s="279">
        <f t="shared" si="46"/>
        <v>0</v>
      </c>
      <c r="BZ44" s="279">
        <f t="shared" si="47"/>
        <v>0</v>
      </c>
      <c r="CA44" s="279">
        <f t="shared" si="48"/>
        <v>0</v>
      </c>
      <c r="CB44" s="279">
        <f t="shared" si="49"/>
        <v>0</v>
      </c>
      <c r="CC44" s="279">
        <f t="shared" si="50"/>
        <v>0</v>
      </c>
      <c r="CD44" s="279">
        <f t="shared" si="83"/>
        <v>0</v>
      </c>
      <c r="CE44" s="279">
        <f t="shared" si="84"/>
        <v>0</v>
      </c>
      <c r="CF44" s="279">
        <f t="shared" si="85"/>
        <v>0</v>
      </c>
      <c r="CG44" s="279">
        <f t="shared" si="86"/>
        <v>0</v>
      </c>
      <c r="CH44" s="279">
        <f t="shared" si="51"/>
        <v>0</v>
      </c>
      <c r="CI44" s="279">
        <f t="shared" si="52"/>
        <v>0</v>
      </c>
      <c r="CJ44" s="279">
        <f t="shared" si="87"/>
        <v>0</v>
      </c>
      <c r="CK44" s="279">
        <f t="shared" si="88"/>
        <v>0</v>
      </c>
      <c r="CL44" s="279">
        <f t="shared" si="53"/>
        <v>0</v>
      </c>
      <c r="CM44" s="279">
        <f t="shared" si="54"/>
        <v>0</v>
      </c>
      <c r="CN44" s="279">
        <f t="shared" si="55"/>
        <v>0</v>
      </c>
      <c r="CO44" s="279">
        <f t="shared" si="56"/>
        <v>0</v>
      </c>
      <c r="CP44" s="279">
        <f t="shared" si="89"/>
        <v>0</v>
      </c>
      <c r="CQ44" s="279">
        <f t="shared" si="90"/>
        <v>0</v>
      </c>
      <c r="CR44" s="279">
        <f t="shared" si="91"/>
        <v>0</v>
      </c>
      <c r="CS44" s="279">
        <f t="shared" ca="1" si="92"/>
        <v>0</v>
      </c>
      <c r="CT44" s="279">
        <f t="shared" si="57"/>
        <v>0</v>
      </c>
      <c r="CU44" s="279">
        <f t="shared" si="58"/>
        <v>0</v>
      </c>
      <c r="CV44" s="279">
        <f t="shared" si="59"/>
        <v>0</v>
      </c>
      <c r="CW44" s="279">
        <f t="shared" si="60"/>
        <v>0</v>
      </c>
      <c r="CX44" s="279">
        <f t="shared" si="93"/>
        <v>0</v>
      </c>
      <c r="CY44" s="279">
        <f t="shared" si="94"/>
        <v>0</v>
      </c>
      <c r="CZ44" s="279">
        <f t="shared" ca="1" si="95"/>
        <v>0</v>
      </c>
      <c r="DA44" s="279">
        <f t="shared" si="96"/>
        <v>0</v>
      </c>
    </row>
    <row r="45" spans="1:105" s="276" customFormat="1" ht="15.75" customHeight="1">
      <c r="A45" s="63">
        <f t="array" aca="1" ref="A45" ca="1">IF(C45&lt;&gt;0,SUM(($C$11:C45&lt;&gt;0)*1),"")</f>
        <v>7</v>
      </c>
      <c r="B45" s="277">
        <v>42643</v>
      </c>
      <c r="C45" s="280" t="s">
        <v>115</v>
      </c>
      <c r="D45" s="280">
        <f t="shared" si="98"/>
        <v>42643</v>
      </c>
      <c r="E45" s="980" t="s">
        <v>215</v>
      </c>
      <c r="F45" s="981"/>
      <c r="G45" s="982" t="s">
        <v>109</v>
      </c>
      <c r="H45" s="982" t="s">
        <v>94</v>
      </c>
      <c r="I45" s="63">
        <f t="shared" ca="1" si="97"/>
        <v>7</v>
      </c>
      <c r="J45" s="279">
        <f t="shared" si="61"/>
        <v>0</v>
      </c>
      <c r="K45" s="279">
        <f t="shared" si="62"/>
        <v>0</v>
      </c>
      <c r="L45" s="279">
        <f t="shared" si="1"/>
        <v>0</v>
      </c>
      <c r="M45" s="279">
        <f t="shared" si="2"/>
        <v>0</v>
      </c>
      <c r="N45" s="279">
        <f t="shared" si="3"/>
        <v>0</v>
      </c>
      <c r="O45" s="279">
        <f t="shared" si="4"/>
        <v>0</v>
      </c>
      <c r="P45" s="279">
        <f t="shared" si="5"/>
        <v>0</v>
      </c>
      <c r="Q45" s="279">
        <f t="shared" si="6"/>
        <v>0</v>
      </c>
      <c r="R45" s="279">
        <f t="shared" si="7"/>
        <v>0</v>
      </c>
      <c r="S45" s="279">
        <f t="shared" si="8"/>
        <v>0</v>
      </c>
      <c r="T45" s="279">
        <f t="shared" si="9"/>
        <v>0</v>
      </c>
      <c r="U45" s="279">
        <f t="shared" si="10"/>
        <v>0</v>
      </c>
      <c r="V45" s="279">
        <f t="shared" si="11"/>
        <v>0</v>
      </c>
      <c r="W45" s="279">
        <f t="shared" si="12"/>
        <v>0</v>
      </c>
      <c r="X45" s="279">
        <f t="shared" si="13"/>
        <v>0</v>
      </c>
      <c r="Y45" s="279">
        <f t="shared" si="14"/>
        <v>0</v>
      </c>
      <c r="Z45" s="279">
        <f t="shared" si="15"/>
        <v>0</v>
      </c>
      <c r="AA45" s="279">
        <f t="shared" si="16"/>
        <v>0</v>
      </c>
      <c r="AB45" s="279">
        <f t="shared" si="63"/>
        <v>0</v>
      </c>
      <c r="AC45" s="279">
        <f t="shared" si="64"/>
        <v>0</v>
      </c>
      <c r="AD45" s="279">
        <f t="shared" si="17"/>
        <v>0</v>
      </c>
      <c r="AE45" s="279">
        <f t="shared" si="18"/>
        <v>0</v>
      </c>
      <c r="AF45" s="279">
        <f t="shared" si="19"/>
        <v>0</v>
      </c>
      <c r="AG45" s="279">
        <f t="shared" si="20"/>
        <v>0</v>
      </c>
      <c r="AH45" s="279">
        <f t="shared" si="65"/>
        <v>0</v>
      </c>
      <c r="AI45" s="279">
        <f t="shared" si="66"/>
        <v>0</v>
      </c>
      <c r="AJ45" s="279">
        <f t="shared" si="67"/>
        <v>0</v>
      </c>
      <c r="AK45" s="279">
        <f t="shared" si="68"/>
        <v>0</v>
      </c>
      <c r="AL45" s="279">
        <f t="shared" si="69"/>
        <v>0</v>
      </c>
      <c r="AM45" s="279">
        <f t="shared" si="70"/>
        <v>0</v>
      </c>
      <c r="AN45" s="279">
        <f t="shared" si="71"/>
        <v>0</v>
      </c>
      <c r="AO45" s="279">
        <f t="shared" si="72"/>
        <v>0</v>
      </c>
      <c r="AP45" s="279">
        <f t="shared" si="21"/>
        <v>0</v>
      </c>
      <c r="AQ45" s="279">
        <f t="shared" si="22"/>
        <v>0</v>
      </c>
      <c r="AR45" s="279">
        <f t="shared" si="23"/>
        <v>0</v>
      </c>
      <c r="AS45" s="279">
        <f t="shared" si="24"/>
        <v>0</v>
      </c>
      <c r="AT45" s="279">
        <f t="shared" si="73"/>
        <v>0</v>
      </c>
      <c r="AU45" s="279">
        <f t="shared" si="74"/>
        <v>0</v>
      </c>
      <c r="AV45" s="279">
        <f t="shared" si="25"/>
        <v>0</v>
      </c>
      <c r="AW45" s="279">
        <f t="shared" si="26"/>
        <v>0</v>
      </c>
      <c r="AX45" s="279">
        <f t="shared" si="27"/>
        <v>0</v>
      </c>
      <c r="AY45" s="279">
        <f t="shared" si="28"/>
        <v>0</v>
      </c>
      <c r="AZ45" s="279">
        <f t="shared" si="29"/>
        <v>0</v>
      </c>
      <c r="BA45" s="279">
        <f t="shared" si="30"/>
        <v>0</v>
      </c>
      <c r="BB45" s="279">
        <f t="shared" si="31"/>
        <v>0</v>
      </c>
      <c r="BC45" s="279">
        <f t="shared" si="32"/>
        <v>0</v>
      </c>
      <c r="BD45" s="279">
        <f t="shared" si="33"/>
        <v>0</v>
      </c>
      <c r="BE45" s="279">
        <f t="shared" si="34"/>
        <v>0</v>
      </c>
      <c r="BF45" s="279">
        <f t="shared" si="35"/>
        <v>0</v>
      </c>
      <c r="BG45" s="279">
        <f t="shared" si="36"/>
        <v>0</v>
      </c>
      <c r="BH45" s="279">
        <f t="shared" si="75"/>
        <v>0</v>
      </c>
      <c r="BI45" s="279">
        <f t="shared" si="76"/>
        <v>0</v>
      </c>
      <c r="BJ45" s="279">
        <f t="shared" si="37"/>
        <v>0</v>
      </c>
      <c r="BK45" s="279">
        <f t="shared" si="38"/>
        <v>0</v>
      </c>
      <c r="BL45" s="279">
        <f t="shared" si="39"/>
        <v>0</v>
      </c>
      <c r="BM45" s="279">
        <f t="shared" si="40"/>
        <v>0</v>
      </c>
      <c r="BN45" s="279">
        <f t="shared" si="41"/>
        <v>0</v>
      </c>
      <c r="BO45" s="279">
        <f t="shared" si="42"/>
        <v>0</v>
      </c>
      <c r="BP45" s="279">
        <f t="shared" si="77"/>
        <v>0</v>
      </c>
      <c r="BQ45" s="279">
        <f t="shared" si="78"/>
        <v>0</v>
      </c>
      <c r="BR45" s="279">
        <f t="shared" si="43"/>
        <v>0</v>
      </c>
      <c r="BS45" s="279">
        <f t="shared" si="44"/>
        <v>0</v>
      </c>
      <c r="BT45" s="279">
        <f t="shared" si="79"/>
        <v>0</v>
      </c>
      <c r="BU45" s="279">
        <f t="shared" si="80"/>
        <v>0</v>
      </c>
      <c r="BV45" s="279">
        <f t="shared" si="81"/>
        <v>0</v>
      </c>
      <c r="BW45" s="279">
        <f t="shared" si="82"/>
        <v>0</v>
      </c>
      <c r="BX45" s="279">
        <f t="shared" si="45"/>
        <v>0</v>
      </c>
      <c r="BY45" s="279">
        <f t="shared" si="46"/>
        <v>0</v>
      </c>
      <c r="BZ45" s="279">
        <f t="shared" si="47"/>
        <v>0</v>
      </c>
      <c r="CA45" s="279">
        <f t="shared" si="48"/>
        <v>0</v>
      </c>
      <c r="CB45" s="279">
        <f t="shared" si="49"/>
        <v>0</v>
      </c>
      <c r="CC45" s="279">
        <f t="shared" si="50"/>
        <v>0</v>
      </c>
      <c r="CD45" s="279">
        <f t="shared" si="83"/>
        <v>0</v>
      </c>
      <c r="CE45" s="279">
        <f t="shared" si="84"/>
        <v>0</v>
      </c>
      <c r="CF45" s="279">
        <f t="shared" si="85"/>
        <v>0</v>
      </c>
      <c r="CG45" s="279">
        <f t="shared" si="86"/>
        <v>0</v>
      </c>
      <c r="CH45" s="279">
        <f t="shared" si="51"/>
        <v>0</v>
      </c>
      <c r="CI45" s="279">
        <f t="shared" si="52"/>
        <v>0</v>
      </c>
      <c r="CJ45" s="279">
        <f t="shared" si="87"/>
        <v>0</v>
      </c>
      <c r="CK45" s="279">
        <f t="shared" si="88"/>
        <v>0</v>
      </c>
      <c r="CL45" s="279">
        <f t="shared" si="53"/>
        <v>0</v>
      </c>
      <c r="CM45" s="279">
        <f t="shared" si="54"/>
        <v>0</v>
      </c>
      <c r="CN45" s="279">
        <f t="shared" si="55"/>
        <v>0</v>
      </c>
      <c r="CO45" s="279">
        <f t="shared" si="56"/>
        <v>0</v>
      </c>
      <c r="CP45" s="279">
        <f t="shared" si="89"/>
        <v>0</v>
      </c>
      <c r="CQ45" s="279">
        <f t="shared" si="90"/>
        <v>0</v>
      </c>
      <c r="CR45" s="279">
        <f t="shared" si="91"/>
        <v>0</v>
      </c>
      <c r="CS45" s="279">
        <f t="shared" si="92"/>
        <v>0</v>
      </c>
      <c r="CT45" s="279">
        <f t="shared" si="57"/>
        <v>0</v>
      </c>
      <c r="CU45" s="279">
        <f t="shared" si="58"/>
        <v>0</v>
      </c>
      <c r="CV45" s="279">
        <f t="shared" si="59"/>
        <v>0</v>
      </c>
      <c r="CW45" s="279">
        <f t="shared" si="60"/>
        <v>0</v>
      </c>
      <c r="CX45" s="279">
        <f t="shared" si="93"/>
        <v>0</v>
      </c>
      <c r="CY45" s="279">
        <f t="shared" si="94"/>
        <v>0</v>
      </c>
      <c r="CZ45" s="279">
        <f t="shared" si="95"/>
        <v>0</v>
      </c>
      <c r="DA45" s="279">
        <f t="shared" si="96"/>
        <v>0</v>
      </c>
    </row>
    <row r="46" spans="1:105" s="276" customFormat="1" ht="15.75" customHeight="1">
      <c r="A46" s="63">
        <f t="array" aca="1" ref="A46" ca="1">IF(C46&lt;&gt;0,SUM(($C$11:C46&lt;&gt;0)*1),"")</f>
        <v>8</v>
      </c>
      <c r="B46" s="277">
        <v>42643</v>
      </c>
      <c r="C46" s="280" t="s">
        <v>115</v>
      </c>
      <c r="D46" s="280">
        <f t="shared" si="98"/>
        <v>42643</v>
      </c>
      <c r="E46" s="980" t="s">
        <v>118</v>
      </c>
      <c r="F46" s="981">
        <f ca="1">CI52</f>
        <v>0</v>
      </c>
      <c r="G46" s="982" t="s">
        <v>43</v>
      </c>
      <c r="H46" s="982" t="s">
        <v>109</v>
      </c>
      <c r="I46" s="63">
        <f t="shared" ca="1" si="97"/>
        <v>8</v>
      </c>
      <c r="J46" s="279">
        <f t="shared" si="61"/>
        <v>0</v>
      </c>
      <c r="K46" s="279">
        <f t="shared" si="62"/>
        <v>0</v>
      </c>
      <c r="L46" s="279">
        <f t="shared" si="1"/>
        <v>0</v>
      </c>
      <c r="M46" s="279">
        <f t="shared" si="2"/>
        <v>0</v>
      </c>
      <c r="N46" s="279">
        <f t="shared" si="3"/>
        <v>0</v>
      </c>
      <c r="O46" s="279">
        <f t="shared" si="4"/>
        <v>0</v>
      </c>
      <c r="P46" s="279">
        <f t="shared" si="5"/>
        <v>0</v>
      </c>
      <c r="Q46" s="279">
        <f t="shared" si="6"/>
        <v>0</v>
      </c>
      <c r="R46" s="279">
        <f t="shared" si="7"/>
        <v>0</v>
      </c>
      <c r="S46" s="279">
        <f t="shared" si="8"/>
        <v>0</v>
      </c>
      <c r="T46" s="279">
        <f t="shared" si="9"/>
        <v>0</v>
      </c>
      <c r="U46" s="279">
        <f t="shared" si="10"/>
        <v>0</v>
      </c>
      <c r="V46" s="279">
        <f t="shared" si="11"/>
        <v>0</v>
      </c>
      <c r="W46" s="279">
        <f t="shared" si="12"/>
        <v>0</v>
      </c>
      <c r="X46" s="279">
        <f t="shared" si="13"/>
        <v>0</v>
      </c>
      <c r="Y46" s="279">
        <f t="shared" si="14"/>
        <v>0</v>
      </c>
      <c r="Z46" s="279">
        <f t="shared" si="15"/>
        <v>0</v>
      </c>
      <c r="AA46" s="279">
        <f t="shared" si="16"/>
        <v>0</v>
      </c>
      <c r="AB46" s="279">
        <f t="shared" si="63"/>
        <v>0</v>
      </c>
      <c r="AC46" s="279">
        <f t="shared" si="64"/>
        <v>0</v>
      </c>
      <c r="AD46" s="279">
        <f t="shared" si="17"/>
        <v>0</v>
      </c>
      <c r="AE46" s="279">
        <f t="shared" si="18"/>
        <v>0</v>
      </c>
      <c r="AF46" s="279">
        <f t="shared" si="19"/>
        <v>0</v>
      </c>
      <c r="AG46" s="279">
        <f t="shared" si="20"/>
        <v>0</v>
      </c>
      <c r="AH46" s="279">
        <f t="shared" si="65"/>
        <v>0</v>
      </c>
      <c r="AI46" s="279">
        <f t="shared" si="66"/>
        <v>0</v>
      </c>
      <c r="AJ46" s="279">
        <f t="shared" si="67"/>
        <v>0</v>
      </c>
      <c r="AK46" s="279">
        <f t="shared" si="68"/>
        <v>0</v>
      </c>
      <c r="AL46" s="279">
        <f t="shared" si="69"/>
        <v>0</v>
      </c>
      <c r="AM46" s="279">
        <f t="shared" si="70"/>
        <v>0</v>
      </c>
      <c r="AN46" s="279">
        <f t="shared" si="71"/>
        <v>0</v>
      </c>
      <c r="AO46" s="279">
        <f t="shared" si="72"/>
        <v>0</v>
      </c>
      <c r="AP46" s="279">
        <f t="shared" si="21"/>
        <v>0</v>
      </c>
      <c r="AQ46" s="279">
        <f t="shared" si="22"/>
        <v>0</v>
      </c>
      <c r="AR46" s="279">
        <f t="shared" si="23"/>
        <v>0</v>
      </c>
      <c r="AS46" s="279">
        <f t="shared" si="24"/>
        <v>0</v>
      </c>
      <c r="AT46" s="279">
        <f t="shared" si="73"/>
        <v>0</v>
      </c>
      <c r="AU46" s="279">
        <f t="shared" si="74"/>
        <v>0</v>
      </c>
      <c r="AV46" s="279">
        <f t="shared" si="25"/>
        <v>0</v>
      </c>
      <c r="AW46" s="279">
        <f t="shared" si="26"/>
        <v>0</v>
      </c>
      <c r="AX46" s="279">
        <f t="shared" si="27"/>
        <v>0</v>
      </c>
      <c r="AY46" s="279">
        <f t="shared" si="28"/>
        <v>0</v>
      </c>
      <c r="AZ46" s="279">
        <f t="shared" si="29"/>
        <v>0</v>
      </c>
      <c r="BA46" s="279">
        <f t="shared" si="30"/>
        <v>0</v>
      </c>
      <c r="BB46" s="279">
        <f t="shared" si="31"/>
        <v>0</v>
      </c>
      <c r="BC46" s="279">
        <f t="shared" si="32"/>
        <v>0</v>
      </c>
      <c r="BD46" s="279">
        <f t="shared" si="33"/>
        <v>0</v>
      </c>
      <c r="BE46" s="279">
        <f t="shared" si="34"/>
        <v>0</v>
      </c>
      <c r="BF46" s="279">
        <f t="shared" si="35"/>
        <v>0</v>
      </c>
      <c r="BG46" s="279">
        <f t="shared" si="36"/>
        <v>0</v>
      </c>
      <c r="BH46" s="279">
        <f t="shared" si="75"/>
        <v>0</v>
      </c>
      <c r="BI46" s="279">
        <f t="shared" si="76"/>
        <v>0</v>
      </c>
      <c r="BJ46" s="279">
        <f t="shared" si="37"/>
        <v>0</v>
      </c>
      <c r="BK46" s="279">
        <f t="shared" si="38"/>
        <v>0</v>
      </c>
      <c r="BL46" s="279">
        <f t="shared" si="39"/>
        <v>0</v>
      </c>
      <c r="BM46" s="279">
        <f t="shared" si="40"/>
        <v>0</v>
      </c>
      <c r="BN46" s="279">
        <f t="shared" si="41"/>
        <v>0</v>
      </c>
      <c r="BO46" s="279">
        <f t="shared" si="42"/>
        <v>0</v>
      </c>
      <c r="BP46" s="279">
        <f t="shared" si="77"/>
        <v>0</v>
      </c>
      <c r="BQ46" s="279">
        <f t="shared" si="78"/>
        <v>0</v>
      </c>
      <c r="BR46" s="279">
        <f t="shared" si="43"/>
        <v>0</v>
      </c>
      <c r="BS46" s="279">
        <f t="shared" si="44"/>
        <v>0</v>
      </c>
      <c r="BT46" s="279">
        <f t="shared" si="79"/>
        <v>0</v>
      </c>
      <c r="BU46" s="279">
        <f t="shared" si="80"/>
        <v>0</v>
      </c>
      <c r="BV46" s="279">
        <f t="shared" si="81"/>
        <v>0</v>
      </c>
      <c r="BW46" s="279">
        <f t="shared" si="82"/>
        <v>0</v>
      </c>
      <c r="BX46" s="279">
        <f t="shared" si="45"/>
        <v>0</v>
      </c>
      <c r="BY46" s="279">
        <f t="shared" si="46"/>
        <v>0</v>
      </c>
      <c r="BZ46" s="279">
        <f t="shared" si="47"/>
        <v>0</v>
      </c>
      <c r="CA46" s="279">
        <f t="shared" si="48"/>
        <v>0</v>
      </c>
      <c r="CB46" s="279">
        <f t="shared" si="49"/>
        <v>0</v>
      </c>
      <c r="CC46" s="279">
        <f t="shared" si="50"/>
        <v>0</v>
      </c>
      <c r="CD46" s="279">
        <f t="shared" si="83"/>
        <v>0</v>
      </c>
      <c r="CE46" s="279">
        <f t="shared" si="84"/>
        <v>0</v>
      </c>
      <c r="CF46" s="279">
        <f t="shared" si="85"/>
        <v>0</v>
      </c>
      <c r="CG46" s="279">
        <f t="shared" si="86"/>
        <v>0</v>
      </c>
      <c r="CH46" s="279">
        <f t="shared" ca="1" si="51"/>
        <v>0</v>
      </c>
      <c r="CI46" s="279">
        <f t="shared" si="52"/>
        <v>0</v>
      </c>
      <c r="CJ46" s="279">
        <f t="shared" si="87"/>
        <v>0</v>
      </c>
      <c r="CK46" s="279">
        <f t="shared" si="88"/>
        <v>0</v>
      </c>
      <c r="CL46" s="279">
        <f t="shared" si="53"/>
        <v>0</v>
      </c>
      <c r="CM46" s="279">
        <f t="shared" si="54"/>
        <v>0</v>
      </c>
      <c r="CN46" s="279">
        <f t="shared" si="55"/>
        <v>0</v>
      </c>
      <c r="CO46" s="279">
        <f t="shared" si="56"/>
        <v>0</v>
      </c>
      <c r="CP46" s="279">
        <f t="shared" si="89"/>
        <v>0</v>
      </c>
      <c r="CQ46" s="279">
        <f t="shared" si="90"/>
        <v>0</v>
      </c>
      <c r="CR46" s="279">
        <f t="shared" si="91"/>
        <v>0</v>
      </c>
      <c r="CS46" s="279">
        <f t="shared" si="92"/>
        <v>0</v>
      </c>
      <c r="CT46" s="279">
        <f t="shared" si="57"/>
        <v>0</v>
      </c>
      <c r="CU46" s="279">
        <f t="shared" si="58"/>
        <v>0</v>
      </c>
      <c r="CV46" s="279">
        <f t="shared" si="59"/>
        <v>0</v>
      </c>
      <c r="CW46" s="279">
        <f t="shared" si="60"/>
        <v>0</v>
      </c>
      <c r="CX46" s="279">
        <f t="shared" si="93"/>
        <v>0</v>
      </c>
      <c r="CY46" s="279">
        <f t="shared" si="94"/>
        <v>0</v>
      </c>
      <c r="CZ46" s="279">
        <f t="shared" si="95"/>
        <v>0</v>
      </c>
      <c r="DA46" s="279">
        <f t="shared" ca="1" si="96"/>
        <v>0</v>
      </c>
    </row>
    <row r="47" spans="1:105" s="276" customFormat="1" ht="15.75" customHeight="1">
      <c r="A47" s="63">
        <f t="array" aca="1" ref="A47" ca="1">IF(C47&lt;&gt;0,SUM(($C$11:C47&lt;&gt;0)*1),"")</f>
        <v>9</v>
      </c>
      <c r="B47" s="277">
        <v>42643</v>
      </c>
      <c r="C47" s="280" t="s">
        <v>115</v>
      </c>
      <c r="D47" s="280">
        <f t="shared" si="98"/>
        <v>42643</v>
      </c>
      <c r="E47" s="980" t="s">
        <v>938</v>
      </c>
      <c r="F47" s="981">
        <f ca="1">CE52</f>
        <v>0</v>
      </c>
      <c r="G47" s="982" t="s">
        <v>297</v>
      </c>
      <c r="H47" s="982" t="s">
        <v>109</v>
      </c>
      <c r="I47" s="63">
        <f t="shared" ca="1" si="97"/>
        <v>9</v>
      </c>
      <c r="J47" s="279">
        <f t="shared" si="61"/>
        <v>0</v>
      </c>
      <c r="K47" s="279">
        <f t="shared" si="62"/>
        <v>0</v>
      </c>
      <c r="L47" s="279">
        <f t="shared" si="1"/>
        <v>0</v>
      </c>
      <c r="M47" s="279">
        <f t="shared" si="2"/>
        <v>0</v>
      </c>
      <c r="N47" s="279">
        <f t="shared" si="3"/>
        <v>0</v>
      </c>
      <c r="O47" s="279">
        <f t="shared" si="4"/>
        <v>0</v>
      </c>
      <c r="P47" s="279">
        <f t="shared" si="5"/>
        <v>0</v>
      </c>
      <c r="Q47" s="279">
        <f t="shared" si="6"/>
        <v>0</v>
      </c>
      <c r="R47" s="279">
        <f t="shared" si="7"/>
        <v>0</v>
      </c>
      <c r="S47" s="279">
        <f t="shared" si="8"/>
        <v>0</v>
      </c>
      <c r="T47" s="279">
        <f t="shared" si="9"/>
        <v>0</v>
      </c>
      <c r="U47" s="279">
        <f t="shared" si="10"/>
        <v>0</v>
      </c>
      <c r="V47" s="279">
        <f t="shared" si="11"/>
        <v>0</v>
      </c>
      <c r="W47" s="279">
        <f t="shared" si="12"/>
        <v>0</v>
      </c>
      <c r="X47" s="279">
        <f t="shared" si="13"/>
        <v>0</v>
      </c>
      <c r="Y47" s="279">
        <f t="shared" si="14"/>
        <v>0</v>
      </c>
      <c r="Z47" s="279">
        <f t="shared" si="15"/>
        <v>0</v>
      </c>
      <c r="AA47" s="279">
        <f t="shared" si="16"/>
        <v>0</v>
      </c>
      <c r="AB47" s="279">
        <f t="shared" si="63"/>
        <v>0</v>
      </c>
      <c r="AC47" s="279">
        <f t="shared" si="64"/>
        <v>0</v>
      </c>
      <c r="AD47" s="279">
        <f t="shared" si="17"/>
        <v>0</v>
      </c>
      <c r="AE47" s="279">
        <f t="shared" si="18"/>
        <v>0</v>
      </c>
      <c r="AF47" s="279">
        <f t="shared" si="19"/>
        <v>0</v>
      </c>
      <c r="AG47" s="279">
        <f t="shared" si="20"/>
        <v>0</v>
      </c>
      <c r="AH47" s="279">
        <f t="shared" si="65"/>
        <v>0</v>
      </c>
      <c r="AI47" s="279">
        <f t="shared" si="66"/>
        <v>0</v>
      </c>
      <c r="AJ47" s="279">
        <f t="shared" si="67"/>
        <v>0</v>
      </c>
      <c r="AK47" s="279">
        <f t="shared" si="68"/>
        <v>0</v>
      </c>
      <c r="AL47" s="279">
        <f t="shared" si="69"/>
        <v>0</v>
      </c>
      <c r="AM47" s="279">
        <f t="shared" si="70"/>
        <v>0</v>
      </c>
      <c r="AN47" s="279">
        <f t="shared" si="71"/>
        <v>0</v>
      </c>
      <c r="AO47" s="279">
        <f t="shared" si="72"/>
        <v>0</v>
      </c>
      <c r="AP47" s="279">
        <f t="shared" si="21"/>
        <v>0</v>
      </c>
      <c r="AQ47" s="279">
        <f t="shared" si="22"/>
        <v>0</v>
      </c>
      <c r="AR47" s="279">
        <f t="shared" si="23"/>
        <v>0</v>
      </c>
      <c r="AS47" s="279">
        <f t="shared" si="24"/>
        <v>0</v>
      </c>
      <c r="AT47" s="279">
        <f t="shared" si="73"/>
        <v>0</v>
      </c>
      <c r="AU47" s="279">
        <f t="shared" si="74"/>
        <v>0</v>
      </c>
      <c r="AV47" s="279">
        <f t="shared" si="25"/>
        <v>0</v>
      </c>
      <c r="AW47" s="279">
        <f t="shared" si="26"/>
        <v>0</v>
      </c>
      <c r="AX47" s="279">
        <f t="shared" si="27"/>
        <v>0</v>
      </c>
      <c r="AY47" s="279">
        <f t="shared" si="28"/>
        <v>0</v>
      </c>
      <c r="AZ47" s="279">
        <f t="shared" si="29"/>
        <v>0</v>
      </c>
      <c r="BA47" s="279">
        <f t="shared" si="30"/>
        <v>0</v>
      </c>
      <c r="BB47" s="279">
        <f t="shared" si="31"/>
        <v>0</v>
      </c>
      <c r="BC47" s="279">
        <f t="shared" si="32"/>
        <v>0</v>
      </c>
      <c r="BD47" s="279">
        <f t="shared" si="33"/>
        <v>0</v>
      </c>
      <c r="BE47" s="279">
        <f t="shared" si="34"/>
        <v>0</v>
      </c>
      <c r="BF47" s="279">
        <f t="shared" si="35"/>
        <v>0</v>
      </c>
      <c r="BG47" s="279">
        <f t="shared" si="36"/>
        <v>0</v>
      </c>
      <c r="BH47" s="279">
        <f t="shared" si="75"/>
        <v>0</v>
      </c>
      <c r="BI47" s="279">
        <f t="shared" si="76"/>
        <v>0</v>
      </c>
      <c r="BJ47" s="279">
        <f t="shared" si="37"/>
        <v>0</v>
      </c>
      <c r="BK47" s="279">
        <f t="shared" si="38"/>
        <v>0</v>
      </c>
      <c r="BL47" s="279">
        <f t="shared" si="39"/>
        <v>0</v>
      </c>
      <c r="BM47" s="279">
        <f t="shared" si="40"/>
        <v>0</v>
      </c>
      <c r="BN47" s="279">
        <f t="shared" si="41"/>
        <v>0</v>
      </c>
      <c r="BO47" s="279">
        <f t="shared" si="42"/>
        <v>0</v>
      </c>
      <c r="BP47" s="279">
        <f t="shared" si="77"/>
        <v>0</v>
      </c>
      <c r="BQ47" s="279">
        <f t="shared" si="78"/>
        <v>0</v>
      </c>
      <c r="BR47" s="279">
        <f t="shared" si="43"/>
        <v>0</v>
      </c>
      <c r="BS47" s="279">
        <f t="shared" si="44"/>
        <v>0</v>
      </c>
      <c r="BT47" s="279">
        <f t="shared" si="79"/>
        <v>0</v>
      </c>
      <c r="BU47" s="279">
        <f t="shared" si="80"/>
        <v>0</v>
      </c>
      <c r="BV47" s="279">
        <f t="shared" si="81"/>
        <v>0</v>
      </c>
      <c r="BW47" s="279">
        <f t="shared" si="82"/>
        <v>0</v>
      </c>
      <c r="BX47" s="279">
        <f t="shared" si="45"/>
        <v>0</v>
      </c>
      <c r="BY47" s="279">
        <f t="shared" si="46"/>
        <v>0</v>
      </c>
      <c r="BZ47" s="279">
        <f t="shared" si="47"/>
        <v>0</v>
      </c>
      <c r="CA47" s="279">
        <f t="shared" si="48"/>
        <v>0</v>
      </c>
      <c r="CB47" s="279">
        <f t="shared" si="49"/>
        <v>0</v>
      </c>
      <c r="CC47" s="279">
        <f t="shared" si="50"/>
        <v>0</v>
      </c>
      <c r="CD47" s="279">
        <f t="shared" ca="1" si="83"/>
        <v>0</v>
      </c>
      <c r="CE47" s="279">
        <f t="shared" si="84"/>
        <v>0</v>
      </c>
      <c r="CF47" s="279">
        <f t="shared" si="85"/>
        <v>0</v>
      </c>
      <c r="CG47" s="279">
        <f t="shared" si="86"/>
        <v>0</v>
      </c>
      <c r="CH47" s="279">
        <f t="shared" si="51"/>
        <v>0</v>
      </c>
      <c r="CI47" s="279">
        <f t="shared" si="52"/>
        <v>0</v>
      </c>
      <c r="CJ47" s="279">
        <f t="shared" si="87"/>
        <v>0</v>
      </c>
      <c r="CK47" s="279">
        <f t="shared" si="88"/>
        <v>0</v>
      </c>
      <c r="CL47" s="279">
        <f t="shared" si="53"/>
        <v>0</v>
      </c>
      <c r="CM47" s="279">
        <f t="shared" si="54"/>
        <v>0</v>
      </c>
      <c r="CN47" s="279">
        <f t="shared" si="55"/>
        <v>0</v>
      </c>
      <c r="CO47" s="279">
        <f t="shared" si="56"/>
        <v>0</v>
      </c>
      <c r="CP47" s="279">
        <f t="shared" si="89"/>
        <v>0</v>
      </c>
      <c r="CQ47" s="279">
        <f t="shared" si="90"/>
        <v>0</v>
      </c>
      <c r="CR47" s="279">
        <f t="shared" si="91"/>
        <v>0</v>
      </c>
      <c r="CS47" s="279">
        <f t="shared" si="92"/>
        <v>0</v>
      </c>
      <c r="CT47" s="279">
        <f t="shared" si="57"/>
        <v>0</v>
      </c>
      <c r="CU47" s="279">
        <f t="shared" si="58"/>
        <v>0</v>
      </c>
      <c r="CV47" s="279">
        <f t="shared" si="59"/>
        <v>0</v>
      </c>
      <c r="CW47" s="279">
        <f t="shared" si="60"/>
        <v>0</v>
      </c>
      <c r="CX47" s="279">
        <f t="shared" si="93"/>
        <v>0</v>
      </c>
      <c r="CY47" s="279">
        <f t="shared" si="94"/>
        <v>0</v>
      </c>
      <c r="CZ47" s="279">
        <f t="shared" si="95"/>
        <v>0</v>
      </c>
      <c r="DA47" s="279">
        <f t="shared" ca="1" si="96"/>
        <v>0</v>
      </c>
    </row>
    <row r="48" spans="1:105" s="276" customFormat="1" ht="15.75" customHeight="1">
      <c r="A48" s="63">
        <f t="array" aca="1" ref="A48" ca="1">IF(C48&lt;&gt;0,SUM(($C$11:C48&lt;&gt;0)*1),"")</f>
        <v>10</v>
      </c>
      <c r="B48" s="277">
        <v>42643</v>
      </c>
      <c r="C48" s="280" t="s">
        <v>115</v>
      </c>
      <c r="D48" s="280">
        <f t="shared" si="98"/>
        <v>42643</v>
      </c>
      <c r="E48" s="980" t="s">
        <v>939</v>
      </c>
      <c r="F48" s="981">
        <f ca="1">CG52</f>
        <v>0</v>
      </c>
      <c r="G48" s="982" t="s">
        <v>299</v>
      </c>
      <c r="H48" s="982" t="s">
        <v>109</v>
      </c>
      <c r="I48" s="63">
        <f t="shared" ca="1" si="97"/>
        <v>10</v>
      </c>
      <c r="J48" s="279">
        <f t="shared" si="61"/>
        <v>0</v>
      </c>
      <c r="K48" s="279">
        <f t="shared" si="62"/>
        <v>0</v>
      </c>
      <c r="L48" s="279">
        <f t="shared" si="1"/>
        <v>0</v>
      </c>
      <c r="M48" s="279">
        <f t="shared" si="2"/>
        <v>0</v>
      </c>
      <c r="N48" s="279">
        <f t="shared" si="3"/>
        <v>0</v>
      </c>
      <c r="O48" s="279">
        <f t="shared" si="4"/>
        <v>0</v>
      </c>
      <c r="P48" s="279">
        <f t="shared" si="5"/>
        <v>0</v>
      </c>
      <c r="Q48" s="279">
        <f t="shared" si="6"/>
        <v>0</v>
      </c>
      <c r="R48" s="279">
        <f t="shared" si="7"/>
        <v>0</v>
      </c>
      <c r="S48" s="279">
        <f t="shared" si="8"/>
        <v>0</v>
      </c>
      <c r="T48" s="279">
        <f t="shared" si="9"/>
        <v>0</v>
      </c>
      <c r="U48" s="279">
        <f t="shared" si="10"/>
        <v>0</v>
      </c>
      <c r="V48" s="279">
        <f t="shared" si="11"/>
        <v>0</v>
      </c>
      <c r="W48" s="279">
        <f t="shared" si="12"/>
        <v>0</v>
      </c>
      <c r="X48" s="279">
        <f t="shared" si="13"/>
        <v>0</v>
      </c>
      <c r="Y48" s="279">
        <f t="shared" si="14"/>
        <v>0</v>
      </c>
      <c r="Z48" s="279">
        <f t="shared" si="15"/>
        <v>0</v>
      </c>
      <c r="AA48" s="279">
        <f t="shared" si="16"/>
        <v>0</v>
      </c>
      <c r="AB48" s="279">
        <f t="shared" si="63"/>
        <v>0</v>
      </c>
      <c r="AC48" s="279">
        <f t="shared" si="64"/>
        <v>0</v>
      </c>
      <c r="AD48" s="279">
        <f t="shared" si="17"/>
        <v>0</v>
      </c>
      <c r="AE48" s="279">
        <f t="shared" si="18"/>
        <v>0</v>
      </c>
      <c r="AF48" s="279">
        <f t="shared" si="19"/>
        <v>0</v>
      </c>
      <c r="AG48" s="279">
        <f t="shared" si="20"/>
        <v>0</v>
      </c>
      <c r="AH48" s="279">
        <f t="shared" si="65"/>
        <v>0</v>
      </c>
      <c r="AI48" s="279">
        <f t="shared" si="66"/>
        <v>0</v>
      </c>
      <c r="AJ48" s="279">
        <f t="shared" si="67"/>
        <v>0</v>
      </c>
      <c r="AK48" s="279">
        <f t="shared" si="68"/>
        <v>0</v>
      </c>
      <c r="AL48" s="279">
        <f t="shared" si="69"/>
        <v>0</v>
      </c>
      <c r="AM48" s="279">
        <f t="shared" si="70"/>
        <v>0</v>
      </c>
      <c r="AN48" s="279">
        <f t="shared" si="71"/>
        <v>0</v>
      </c>
      <c r="AO48" s="279">
        <f t="shared" si="72"/>
        <v>0</v>
      </c>
      <c r="AP48" s="279">
        <f t="shared" si="21"/>
        <v>0</v>
      </c>
      <c r="AQ48" s="279">
        <f t="shared" si="22"/>
        <v>0</v>
      </c>
      <c r="AR48" s="279">
        <f t="shared" si="23"/>
        <v>0</v>
      </c>
      <c r="AS48" s="279">
        <f t="shared" si="24"/>
        <v>0</v>
      </c>
      <c r="AT48" s="279">
        <f t="shared" si="73"/>
        <v>0</v>
      </c>
      <c r="AU48" s="279">
        <f t="shared" si="74"/>
        <v>0</v>
      </c>
      <c r="AV48" s="279">
        <f t="shared" si="25"/>
        <v>0</v>
      </c>
      <c r="AW48" s="279">
        <f t="shared" si="26"/>
        <v>0</v>
      </c>
      <c r="AX48" s="279">
        <f t="shared" si="27"/>
        <v>0</v>
      </c>
      <c r="AY48" s="279">
        <f t="shared" si="28"/>
        <v>0</v>
      </c>
      <c r="AZ48" s="279">
        <f t="shared" si="29"/>
        <v>0</v>
      </c>
      <c r="BA48" s="279">
        <f t="shared" si="30"/>
        <v>0</v>
      </c>
      <c r="BB48" s="279">
        <f t="shared" si="31"/>
        <v>0</v>
      </c>
      <c r="BC48" s="279">
        <f t="shared" si="32"/>
        <v>0</v>
      </c>
      <c r="BD48" s="279">
        <f t="shared" si="33"/>
        <v>0</v>
      </c>
      <c r="BE48" s="279">
        <f t="shared" si="34"/>
        <v>0</v>
      </c>
      <c r="BF48" s="279">
        <f t="shared" si="35"/>
        <v>0</v>
      </c>
      <c r="BG48" s="279">
        <f t="shared" si="36"/>
        <v>0</v>
      </c>
      <c r="BH48" s="279">
        <f t="shared" si="75"/>
        <v>0</v>
      </c>
      <c r="BI48" s="279">
        <f t="shared" si="76"/>
        <v>0</v>
      </c>
      <c r="BJ48" s="279">
        <f t="shared" si="37"/>
        <v>0</v>
      </c>
      <c r="BK48" s="279">
        <f t="shared" si="38"/>
        <v>0</v>
      </c>
      <c r="BL48" s="279">
        <f t="shared" si="39"/>
        <v>0</v>
      </c>
      <c r="BM48" s="279">
        <f t="shared" si="40"/>
        <v>0</v>
      </c>
      <c r="BN48" s="279">
        <f t="shared" si="41"/>
        <v>0</v>
      </c>
      <c r="BO48" s="279">
        <f t="shared" si="42"/>
        <v>0</v>
      </c>
      <c r="BP48" s="279">
        <f t="shared" si="77"/>
        <v>0</v>
      </c>
      <c r="BQ48" s="279">
        <f t="shared" si="78"/>
        <v>0</v>
      </c>
      <c r="BR48" s="279">
        <f t="shared" si="43"/>
        <v>0</v>
      </c>
      <c r="BS48" s="279">
        <f t="shared" si="44"/>
        <v>0</v>
      </c>
      <c r="BT48" s="279">
        <f t="shared" si="79"/>
        <v>0</v>
      </c>
      <c r="BU48" s="279">
        <f t="shared" si="80"/>
        <v>0</v>
      </c>
      <c r="BV48" s="279">
        <f t="shared" si="81"/>
        <v>0</v>
      </c>
      <c r="BW48" s="279">
        <f t="shared" si="82"/>
        <v>0</v>
      </c>
      <c r="BX48" s="279">
        <f t="shared" si="45"/>
        <v>0</v>
      </c>
      <c r="BY48" s="279">
        <f t="shared" si="46"/>
        <v>0</v>
      </c>
      <c r="BZ48" s="279">
        <f t="shared" si="47"/>
        <v>0</v>
      </c>
      <c r="CA48" s="279">
        <f t="shared" si="48"/>
        <v>0</v>
      </c>
      <c r="CB48" s="279">
        <f t="shared" si="49"/>
        <v>0</v>
      </c>
      <c r="CC48" s="279">
        <f t="shared" si="50"/>
        <v>0</v>
      </c>
      <c r="CD48" s="279">
        <f t="shared" si="83"/>
        <v>0</v>
      </c>
      <c r="CE48" s="279">
        <f t="shared" si="84"/>
        <v>0</v>
      </c>
      <c r="CF48" s="279">
        <f t="shared" ca="1" si="85"/>
        <v>0</v>
      </c>
      <c r="CG48" s="279">
        <f t="shared" si="86"/>
        <v>0</v>
      </c>
      <c r="CH48" s="279">
        <f t="shared" si="51"/>
        <v>0</v>
      </c>
      <c r="CI48" s="279">
        <f t="shared" si="52"/>
        <v>0</v>
      </c>
      <c r="CJ48" s="279">
        <f t="shared" si="87"/>
        <v>0</v>
      </c>
      <c r="CK48" s="279">
        <f t="shared" si="88"/>
        <v>0</v>
      </c>
      <c r="CL48" s="279">
        <f t="shared" si="53"/>
        <v>0</v>
      </c>
      <c r="CM48" s="279">
        <f t="shared" si="54"/>
        <v>0</v>
      </c>
      <c r="CN48" s="279">
        <f t="shared" si="55"/>
        <v>0</v>
      </c>
      <c r="CO48" s="279">
        <f t="shared" si="56"/>
        <v>0</v>
      </c>
      <c r="CP48" s="279">
        <f t="shared" si="89"/>
        <v>0</v>
      </c>
      <c r="CQ48" s="279">
        <f t="shared" si="90"/>
        <v>0</v>
      </c>
      <c r="CR48" s="279">
        <f t="shared" si="91"/>
        <v>0</v>
      </c>
      <c r="CS48" s="279">
        <f t="shared" si="92"/>
        <v>0</v>
      </c>
      <c r="CT48" s="279">
        <f t="shared" si="57"/>
        <v>0</v>
      </c>
      <c r="CU48" s="279">
        <f t="shared" si="58"/>
        <v>0</v>
      </c>
      <c r="CV48" s="279">
        <f t="shared" si="59"/>
        <v>0</v>
      </c>
      <c r="CW48" s="279">
        <f t="shared" si="60"/>
        <v>0</v>
      </c>
      <c r="CX48" s="279">
        <f t="shared" si="93"/>
        <v>0</v>
      </c>
      <c r="CY48" s="279">
        <f t="shared" si="94"/>
        <v>0</v>
      </c>
      <c r="CZ48" s="279">
        <f t="shared" si="95"/>
        <v>0</v>
      </c>
      <c r="DA48" s="279">
        <f t="shared" ca="1" si="96"/>
        <v>0</v>
      </c>
    </row>
    <row r="49" spans="1:105" s="276" customFormat="1" ht="15.75" customHeight="1">
      <c r="A49" s="63">
        <f t="array" aca="1" ref="A49" ca="1">IF(C49&lt;&gt;0,SUM(($C$11:C49&lt;&gt;0)*1),"")</f>
        <v>11</v>
      </c>
      <c r="B49" s="277">
        <v>42643</v>
      </c>
      <c r="C49" s="280" t="s">
        <v>115</v>
      </c>
      <c r="D49" s="280">
        <f t="shared" si="98"/>
        <v>42643</v>
      </c>
      <c r="E49" s="980" t="s">
        <v>119</v>
      </c>
      <c r="F49" s="981">
        <f ca="1">CU52</f>
        <v>0</v>
      </c>
      <c r="G49" s="982" t="s">
        <v>103</v>
      </c>
      <c r="H49" s="982" t="s">
        <v>109</v>
      </c>
      <c r="I49" s="63">
        <f t="shared" ca="1" si="97"/>
        <v>11</v>
      </c>
      <c r="J49" s="279">
        <f t="shared" si="61"/>
        <v>0</v>
      </c>
      <c r="K49" s="279">
        <f t="shared" si="62"/>
        <v>0</v>
      </c>
      <c r="L49" s="279">
        <f t="shared" si="1"/>
        <v>0</v>
      </c>
      <c r="M49" s="279">
        <f t="shared" si="2"/>
        <v>0</v>
      </c>
      <c r="N49" s="279">
        <f t="shared" si="3"/>
        <v>0</v>
      </c>
      <c r="O49" s="279">
        <f t="shared" si="4"/>
        <v>0</v>
      </c>
      <c r="P49" s="279">
        <f t="shared" si="5"/>
        <v>0</v>
      </c>
      <c r="Q49" s="279">
        <f t="shared" si="6"/>
        <v>0</v>
      </c>
      <c r="R49" s="279">
        <f t="shared" si="7"/>
        <v>0</v>
      </c>
      <c r="S49" s="279">
        <f t="shared" si="8"/>
        <v>0</v>
      </c>
      <c r="T49" s="279">
        <f t="shared" si="9"/>
        <v>0</v>
      </c>
      <c r="U49" s="279">
        <f t="shared" si="10"/>
        <v>0</v>
      </c>
      <c r="V49" s="279">
        <f t="shared" si="11"/>
        <v>0</v>
      </c>
      <c r="W49" s="279">
        <f t="shared" si="12"/>
        <v>0</v>
      </c>
      <c r="X49" s="279">
        <f t="shared" si="13"/>
        <v>0</v>
      </c>
      <c r="Y49" s="279">
        <f t="shared" si="14"/>
        <v>0</v>
      </c>
      <c r="Z49" s="279">
        <f t="shared" si="15"/>
        <v>0</v>
      </c>
      <c r="AA49" s="279">
        <f t="shared" si="16"/>
        <v>0</v>
      </c>
      <c r="AB49" s="279">
        <f t="shared" si="63"/>
        <v>0</v>
      </c>
      <c r="AC49" s="279">
        <f t="shared" si="64"/>
        <v>0</v>
      </c>
      <c r="AD49" s="279">
        <f t="shared" si="17"/>
        <v>0</v>
      </c>
      <c r="AE49" s="279">
        <f t="shared" si="18"/>
        <v>0</v>
      </c>
      <c r="AF49" s="279">
        <f t="shared" si="19"/>
        <v>0</v>
      </c>
      <c r="AG49" s="279">
        <f t="shared" si="20"/>
        <v>0</v>
      </c>
      <c r="AH49" s="279">
        <f t="shared" si="65"/>
        <v>0</v>
      </c>
      <c r="AI49" s="279">
        <f t="shared" si="66"/>
        <v>0</v>
      </c>
      <c r="AJ49" s="279">
        <f t="shared" si="67"/>
        <v>0</v>
      </c>
      <c r="AK49" s="279">
        <f t="shared" si="68"/>
        <v>0</v>
      </c>
      <c r="AL49" s="279">
        <f t="shared" si="69"/>
        <v>0</v>
      </c>
      <c r="AM49" s="279">
        <f t="shared" si="70"/>
        <v>0</v>
      </c>
      <c r="AN49" s="279">
        <f t="shared" si="71"/>
        <v>0</v>
      </c>
      <c r="AO49" s="279">
        <f t="shared" si="72"/>
        <v>0</v>
      </c>
      <c r="AP49" s="279">
        <f t="shared" si="21"/>
        <v>0</v>
      </c>
      <c r="AQ49" s="279">
        <f t="shared" si="22"/>
        <v>0</v>
      </c>
      <c r="AR49" s="279">
        <f t="shared" si="23"/>
        <v>0</v>
      </c>
      <c r="AS49" s="279">
        <f t="shared" si="24"/>
        <v>0</v>
      </c>
      <c r="AT49" s="279">
        <f t="shared" si="73"/>
        <v>0</v>
      </c>
      <c r="AU49" s="279">
        <f t="shared" si="74"/>
        <v>0</v>
      </c>
      <c r="AV49" s="279">
        <f t="shared" si="25"/>
        <v>0</v>
      </c>
      <c r="AW49" s="279">
        <f t="shared" si="26"/>
        <v>0</v>
      </c>
      <c r="AX49" s="279">
        <f t="shared" si="27"/>
        <v>0</v>
      </c>
      <c r="AY49" s="279">
        <f t="shared" si="28"/>
        <v>0</v>
      </c>
      <c r="AZ49" s="279">
        <f t="shared" si="29"/>
        <v>0</v>
      </c>
      <c r="BA49" s="279">
        <f t="shared" si="30"/>
        <v>0</v>
      </c>
      <c r="BB49" s="279">
        <f t="shared" si="31"/>
        <v>0</v>
      </c>
      <c r="BC49" s="279">
        <f t="shared" si="32"/>
        <v>0</v>
      </c>
      <c r="BD49" s="279">
        <f t="shared" si="33"/>
        <v>0</v>
      </c>
      <c r="BE49" s="279">
        <f t="shared" si="34"/>
        <v>0</v>
      </c>
      <c r="BF49" s="279">
        <f t="shared" si="35"/>
        <v>0</v>
      </c>
      <c r="BG49" s="279">
        <f t="shared" si="36"/>
        <v>0</v>
      </c>
      <c r="BH49" s="279">
        <f t="shared" si="75"/>
        <v>0</v>
      </c>
      <c r="BI49" s="279">
        <f t="shared" si="76"/>
        <v>0</v>
      </c>
      <c r="BJ49" s="279">
        <f t="shared" si="37"/>
        <v>0</v>
      </c>
      <c r="BK49" s="279">
        <f t="shared" si="38"/>
        <v>0</v>
      </c>
      <c r="BL49" s="279">
        <f t="shared" si="39"/>
        <v>0</v>
      </c>
      <c r="BM49" s="279">
        <f t="shared" si="40"/>
        <v>0</v>
      </c>
      <c r="BN49" s="279">
        <f t="shared" si="41"/>
        <v>0</v>
      </c>
      <c r="BO49" s="279">
        <f t="shared" si="42"/>
        <v>0</v>
      </c>
      <c r="BP49" s="279">
        <f t="shared" si="77"/>
        <v>0</v>
      </c>
      <c r="BQ49" s="279">
        <f t="shared" si="78"/>
        <v>0</v>
      </c>
      <c r="BR49" s="279">
        <f t="shared" si="43"/>
        <v>0</v>
      </c>
      <c r="BS49" s="279">
        <f t="shared" si="44"/>
        <v>0</v>
      </c>
      <c r="BT49" s="279">
        <f t="shared" si="79"/>
        <v>0</v>
      </c>
      <c r="BU49" s="279">
        <f t="shared" si="80"/>
        <v>0</v>
      </c>
      <c r="BV49" s="279">
        <f t="shared" si="81"/>
        <v>0</v>
      </c>
      <c r="BW49" s="279">
        <f t="shared" si="82"/>
        <v>0</v>
      </c>
      <c r="BX49" s="279">
        <f t="shared" si="45"/>
        <v>0</v>
      </c>
      <c r="BY49" s="279">
        <f t="shared" si="46"/>
        <v>0</v>
      </c>
      <c r="BZ49" s="279">
        <f t="shared" si="47"/>
        <v>0</v>
      </c>
      <c r="CA49" s="279">
        <f t="shared" si="48"/>
        <v>0</v>
      </c>
      <c r="CB49" s="279">
        <f t="shared" si="49"/>
        <v>0</v>
      </c>
      <c r="CC49" s="279">
        <f t="shared" si="50"/>
        <v>0</v>
      </c>
      <c r="CD49" s="279">
        <f t="shared" si="83"/>
        <v>0</v>
      </c>
      <c r="CE49" s="279">
        <f t="shared" si="84"/>
        <v>0</v>
      </c>
      <c r="CF49" s="279">
        <f t="shared" si="85"/>
        <v>0</v>
      </c>
      <c r="CG49" s="279">
        <f t="shared" si="86"/>
        <v>0</v>
      </c>
      <c r="CH49" s="279">
        <f t="shared" si="51"/>
        <v>0</v>
      </c>
      <c r="CI49" s="279">
        <f t="shared" si="52"/>
        <v>0</v>
      </c>
      <c r="CJ49" s="279">
        <f t="shared" si="87"/>
        <v>0</v>
      </c>
      <c r="CK49" s="279">
        <f t="shared" si="88"/>
        <v>0</v>
      </c>
      <c r="CL49" s="279">
        <f t="shared" si="53"/>
        <v>0</v>
      </c>
      <c r="CM49" s="279">
        <f t="shared" si="54"/>
        <v>0</v>
      </c>
      <c r="CN49" s="279">
        <f t="shared" si="55"/>
        <v>0</v>
      </c>
      <c r="CO49" s="279">
        <f t="shared" si="56"/>
        <v>0</v>
      </c>
      <c r="CP49" s="279">
        <f t="shared" si="89"/>
        <v>0</v>
      </c>
      <c r="CQ49" s="279">
        <f t="shared" si="90"/>
        <v>0</v>
      </c>
      <c r="CR49" s="279">
        <f t="shared" si="91"/>
        <v>0</v>
      </c>
      <c r="CS49" s="279">
        <f t="shared" si="92"/>
        <v>0</v>
      </c>
      <c r="CT49" s="279">
        <f t="shared" ca="1" si="57"/>
        <v>0</v>
      </c>
      <c r="CU49" s="279">
        <f t="shared" si="58"/>
        <v>0</v>
      </c>
      <c r="CV49" s="279">
        <f t="shared" si="59"/>
        <v>0</v>
      </c>
      <c r="CW49" s="279">
        <f t="shared" si="60"/>
        <v>0</v>
      </c>
      <c r="CX49" s="279">
        <f t="shared" si="93"/>
        <v>0</v>
      </c>
      <c r="CY49" s="279">
        <f t="shared" si="94"/>
        <v>0</v>
      </c>
      <c r="CZ49" s="279">
        <f t="shared" si="95"/>
        <v>0</v>
      </c>
      <c r="DA49" s="279">
        <f t="shared" ca="1" si="96"/>
        <v>0</v>
      </c>
    </row>
    <row r="50" spans="1:105" s="276" customFormat="1" ht="15.75" customHeight="1">
      <c r="A50" s="63">
        <f t="array" aca="1" ref="A50" ca="1">IF(C50&lt;&gt;0,SUM(($C$11:C50&lt;&gt;0)*1),"")</f>
        <v>12</v>
      </c>
      <c r="B50" s="277">
        <v>42643</v>
      </c>
      <c r="C50" s="280" t="s">
        <v>115</v>
      </c>
      <c r="D50" s="280">
        <f t="shared" si="98"/>
        <v>42643</v>
      </c>
      <c r="E50" s="980" t="s">
        <v>120</v>
      </c>
      <c r="F50" s="981">
        <f ca="1">CV52</f>
        <v>0</v>
      </c>
      <c r="G50" s="982" t="s">
        <v>109</v>
      </c>
      <c r="H50" s="982" t="s">
        <v>105</v>
      </c>
      <c r="I50" s="63">
        <f t="shared" ca="1" si="97"/>
        <v>12</v>
      </c>
      <c r="J50" s="279">
        <f t="shared" si="61"/>
        <v>0</v>
      </c>
      <c r="K50" s="279">
        <f t="shared" si="62"/>
        <v>0</v>
      </c>
      <c r="L50" s="279">
        <f t="shared" si="1"/>
        <v>0</v>
      </c>
      <c r="M50" s="279">
        <f t="shared" si="2"/>
        <v>0</v>
      </c>
      <c r="N50" s="279">
        <f t="shared" si="3"/>
        <v>0</v>
      </c>
      <c r="O50" s="279">
        <f t="shared" si="4"/>
        <v>0</v>
      </c>
      <c r="P50" s="279">
        <f t="shared" si="5"/>
        <v>0</v>
      </c>
      <c r="Q50" s="279">
        <f t="shared" si="6"/>
        <v>0</v>
      </c>
      <c r="R50" s="279">
        <f t="shared" si="7"/>
        <v>0</v>
      </c>
      <c r="S50" s="279">
        <f t="shared" si="8"/>
        <v>0</v>
      </c>
      <c r="T50" s="279">
        <f t="shared" si="9"/>
        <v>0</v>
      </c>
      <c r="U50" s="279">
        <f t="shared" si="10"/>
        <v>0</v>
      </c>
      <c r="V50" s="279">
        <f t="shared" si="11"/>
        <v>0</v>
      </c>
      <c r="W50" s="279">
        <f t="shared" si="12"/>
        <v>0</v>
      </c>
      <c r="X50" s="279">
        <f t="shared" si="13"/>
        <v>0</v>
      </c>
      <c r="Y50" s="279">
        <f t="shared" si="14"/>
        <v>0</v>
      </c>
      <c r="Z50" s="279">
        <f t="shared" si="15"/>
        <v>0</v>
      </c>
      <c r="AA50" s="279">
        <f t="shared" si="16"/>
        <v>0</v>
      </c>
      <c r="AB50" s="279">
        <f t="shared" si="63"/>
        <v>0</v>
      </c>
      <c r="AC50" s="279">
        <f t="shared" si="64"/>
        <v>0</v>
      </c>
      <c r="AD50" s="279">
        <f t="shared" si="17"/>
        <v>0</v>
      </c>
      <c r="AE50" s="279">
        <f t="shared" si="18"/>
        <v>0</v>
      </c>
      <c r="AF50" s="279">
        <f t="shared" si="19"/>
        <v>0</v>
      </c>
      <c r="AG50" s="279">
        <f t="shared" si="20"/>
        <v>0</v>
      </c>
      <c r="AH50" s="279">
        <f t="shared" si="65"/>
        <v>0</v>
      </c>
      <c r="AI50" s="279">
        <f t="shared" si="66"/>
        <v>0</v>
      </c>
      <c r="AJ50" s="279">
        <f t="shared" si="67"/>
        <v>0</v>
      </c>
      <c r="AK50" s="279">
        <f t="shared" si="68"/>
        <v>0</v>
      </c>
      <c r="AL50" s="279">
        <f t="shared" si="69"/>
        <v>0</v>
      </c>
      <c r="AM50" s="279">
        <f t="shared" si="70"/>
        <v>0</v>
      </c>
      <c r="AN50" s="279">
        <f t="shared" si="71"/>
        <v>0</v>
      </c>
      <c r="AO50" s="279">
        <f t="shared" si="72"/>
        <v>0</v>
      </c>
      <c r="AP50" s="279">
        <f t="shared" si="21"/>
        <v>0</v>
      </c>
      <c r="AQ50" s="279">
        <f t="shared" si="22"/>
        <v>0</v>
      </c>
      <c r="AR50" s="279">
        <f t="shared" si="23"/>
        <v>0</v>
      </c>
      <c r="AS50" s="279">
        <f t="shared" si="24"/>
        <v>0</v>
      </c>
      <c r="AT50" s="279">
        <f t="shared" si="73"/>
        <v>0</v>
      </c>
      <c r="AU50" s="279">
        <f t="shared" si="74"/>
        <v>0</v>
      </c>
      <c r="AV50" s="279">
        <f t="shared" si="25"/>
        <v>0</v>
      </c>
      <c r="AW50" s="279">
        <f t="shared" si="26"/>
        <v>0</v>
      </c>
      <c r="AX50" s="279">
        <f t="shared" si="27"/>
        <v>0</v>
      </c>
      <c r="AY50" s="279">
        <f t="shared" si="28"/>
        <v>0</v>
      </c>
      <c r="AZ50" s="279">
        <f t="shared" si="29"/>
        <v>0</v>
      </c>
      <c r="BA50" s="279">
        <f t="shared" si="30"/>
        <v>0</v>
      </c>
      <c r="BB50" s="279">
        <f t="shared" si="31"/>
        <v>0</v>
      </c>
      <c r="BC50" s="279">
        <f t="shared" si="32"/>
        <v>0</v>
      </c>
      <c r="BD50" s="279">
        <f t="shared" si="33"/>
        <v>0</v>
      </c>
      <c r="BE50" s="279">
        <f t="shared" si="34"/>
        <v>0</v>
      </c>
      <c r="BF50" s="279">
        <f t="shared" si="35"/>
        <v>0</v>
      </c>
      <c r="BG50" s="279">
        <f t="shared" si="36"/>
        <v>0</v>
      </c>
      <c r="BH50" s="279">
        <f t="shared" si="75"/>
        <v>0</v>
      </c>
      <c r="BI50" s="279">
        <f t="shared" si="76"/>
        <v>0</v>
      </c>
      <c r="BJ50" s="279">
        <f t="shared" si="37"/>
        <v>0</v>
      </c>
      <c r="BK50" s="279">
        <f t="shared" si="38"/>
        <v>0</v>
      </c>
      <c r="BL50" s="279">
        <f t="shared" si="39"/>
        <v>0</v>
      </c>
      <c r="BM50" s="279">
        <f t="shared" si="40"/>
        <v>0</v>
      </c>
      <c r="BN50" s="279">
        <f t="shared" si="41"/>
        <v>0</v>
      </c>
      <c r="BO50" s="279">
        <f t="shared" si="42"/>
        <v>0</v>
      </c>
      <c r="BP50" s="279">
        <f t="shared" si="77"/>
        <v>0</v>
      </c>
      <c r="BQ50" s="279">
        <f t="shared" si="78"/>
        <v>0</v>
      </c>
      <c r="BR50" s="279">
        <f t="shared" si="43"/>
        <v>0</v>
      </c>
      <c r="BS50" s="279">
        <f t="shared" si="44"/>
        <v>0</v>
      </c>
      <c r="BT50" s="279">
        <f t="shared" si="79"/>
        <v>0</v>
      </c>
      <c r="BU50" s="279">
        <f t="shared" si="80"/>
        <v>0</v>
      </c>
      <c r="BV50" s="279">
        <f t="shared" si="81"/>
        <v>0</v>
      </c>
      <c r="BW50" s="279">
        <f t="shared" si="82"/>
        <v>0</v>
      </c>
      <c r="BX50" s="279">
        <f t="shared" si="45"/>
        <v>0</v>
      </c>
      <c r="BY50" s="279">
        <f t="shared" si="46"/>
        <v>0</v>
      </c>
      <c r="BZ50" s="279">
        <f t="shared" si="47"/>
        <v>0</v>
      </c>
      <c r="CA50" s="279">
        <f t="shared" si="48"/>
        <v>0</v>
      </c>
      <c r="CB50" s="279">
        <f t="shared" si="49"/>
        <v>0</v>
      </c>
      <c r="CC50" s="279">
        <f t="shared" si="50"/>
        <v>0</v>
      </c>
      <c r="CD50" s="279">
        <f t="shared" si="83"/>
        <v>0</v>
      </c>
      <c r="CE50" s="279">
        <f t="shared" si="84"/>
        <v>0</v>
      </c>
      <c r="CF50" s="279">
        <f t="shared" si="85"/>
        <v>0</v>
      </c>
      <c r="CG50" s="279">
        <f t="shared" si="86"/>
        <v>0</v>
      </c>
      <c r="CH50" s="279">
        <f t="shared" si="51"/>
        <v>0</v>
      </c>
      <c r="CI50" s="279">
        <f t="shared" si="52"/>
        <v>0</v>
      </c>
      <c r="CJ50" s="279">
        <f t="shared" si="87"/>
        <v>0</v>
      </c>
      <c r="CK50" s="279">
        <f t="shared" si="88"/>
        <v>0</v>
      </c>
      <c r="CL50" s="279">
        <f t="shared" si="53"/>
        <v>0</v>
      </c>
      <c r="CM50" s="279">
        <f t="shared" si="54"/>
        <v>0</v>
      </c>
      <c r="CN50" s="279">
        <f t="shared" si="55"/>
        <v>0</v>
      </c>
      <c r="CO50" s="279">
        <f t="shared" si="56"/>
        <v>0</v>
      </c>
      <c r="CP50" s="279">
        <f t="shared" si="89"/>
        <v>0</v>
      </c>
      <c r="CQ50" s="279">
        <f t="shared" si="90"/>
        <v>0</v>
      </c>
      <c r="CR50" s="279">
        <f t="shared" si="91"/>
        <v>0</v>
      </c>
      <c r="CS50" s="279">
        <f t="shared" si="92"/>
        <v>0</v>
      </c>
      <c r="CT50" s="279">
        <f t="shared" si="57"/>
        <v>0</v>
      </c>
      <c r="CU50" s="279">
        <f t="shared" si="58"/>
        <v>0</v>
      </c>
      <c r="CV50" s="279">
        <f t="shared" si="59"/>
        <v>0</v>
      </c>
      <c r="CW50" s="279">
        <f t="shared" ca="1" si="60"/>
        <v>0</v>
      </c>
      <c r="CX50" s="279">
        <f t="shared" si="93"/>
        <v>0</v>
      </c>
      <c r="CY50" s="279">
        <f t="shared" si="94"/>
        <v>0</v>
      </c>
      <c r="CZ50" s="279">
        <f t="shared" ca="1" si="95"/>
        <v>0</v>
      </c>
      <c r="DA50" s="279">
        <f t="shared" si="96"/>
        <v>0</v>
      </c>
    </row>
    <row r="51" spans="1:105" s="276" customFormat="1" ht="15.75" customHeight="1">
      <c r="A51" s="63" t="str">
        <f t="array" ref="A51">IF(C51&lt;&gt;0,SUM(($C$11:C51&lt;&gt;0)*1),"")</f>
        <v/>
      </c>
      <c r="B51" s="243"/>
      <c r="C51" s="281"/>
      <c r="D51" s="243"/>
      <c r="E51" s="278"/>
      <c r="F51" s="65"/>
      <c r="G51" s="282"/>
      <c r="H51" s="282"/>
      <c r="I51" s="63" t="str">
        <f>A51</f>
        <v/>
      </c>
      <c r="J51" s="279">
        <f>IF($G51="1111",$F51,0)</f>
        <v>0</v>
      </c>
      <c r="K51" s="279">
        <f>IF($H51="1111",$F51,0)</f>
        <v>0</v>
      </c>
      <c r="L51" s="279">
        <f>IF($G51="1121",$F51,0)</f>
        <v>0</v>
      </c>
      <c r="M51" s="279">
        <f>IF($H51="1121",$F51,0)</f>
        <v>0</v>
      </c>
      <c r="N51" s="279">
        <f>IF($G51="1122",$F51,0)</f>
        <v>0</v>
      </c>
      <c r="O51" s="279">
        <f>IF($H51="1122",$F51,0)</f>
        <v>0</v>
      </c>
      <c r="P51" s="279">
        <f>IF($G51="131",$F51,0)</f>
        <v>0</v>
      </c>
      <c r="Q51" s="279">
        <f>IF($H51="131",$F51,0)</f>
        <v>0</v>
      </c>
      <c r="R51" s="279">
        <f>IF($G51="1331",$F51,0)</f>
        <v>0</v>
      </c>
      <c r="S51" s="279">
        <f>IF($H51="1331",$F51,0)</f>
        <v>0</v>
      </c>
      <c r="T51" s="279">
        <f>IF($G51="1388",$F51,0)</f>
        <v>0</v>
      </c>
      <c r="U51" s="279">
        <f>IF($H51="1388",$F51,0)</f>
        <v>0</v>
      </c>
      <c r="V51" s="279">
        <f>IF($G51="141",$F51,0)</f>
        <v>0</v>
      </c>
      <c r="W51" s="279">
        <f>IF($H51="141",$F51,0)</f>
        <v>0</v>
      </c>
      <c r="X51" s="279">
        <f>IF($G51="1521",$F51,0)</f>
        <v>0</v>
      </c>
      <c r="Y51" s="279">
        <f>IF($H51="1521",$F51,0)</f>
        <v>0</v>
      </c>
      <c r="Z51" s="279">
        <f>IF($G51="1522",$F51,0)</f>
        <v>0</v>
      </c>
      <c r="AA51" s="279">
        <f>IF($H51="1522",$F51,0)</f>
        <v>0</v>
      </c>
      <c r="AB51" s="279">
        <f>IF($G51="153",$F51,0)</f>
        <v>0</v>
      </c>
      <c r="AC51" s="279">
        <f>IF($H51="153",$F51,0)</f>
        <v>0</v>
      </c>
      <c r="AD51" s="279">
        <f>IF($G51="154",$F51,0)</f>
        <v>0</v>
      </c>
      <c r="AE51" s="279">
        <f>IF($H51="154",$F51,0)</f>
        <v>0</v>
      </c>
      <c r="AF51" s="279">
        <f>IF($G51="155",$F51,0)</f>
        <v>0</v>
      </c>
      <c r="AG51" s="279">
        <f>IF($H51="155",$F51,0)</f>
        <v>0</v>
      </c>
      <c r="AH51" s="279">
        <f>IF($G51="2111",$F51,0)</f>
        <v>0</v>
      </c>
      <c r="AI51" s="279">
        <f>IF($H51="2111",$F51,0)</f>
        <v>0</v>
      </c>
      <c r="AJ51" s="279">
        <f>IF($G51="2112",$F51,0)</f>
        <v>0</v>
      </c>
      <c r="AK51" s="279">
        <f>IF($H51="2112",$F51,0)</f>
        <v>0</v>
      </c>
      <c r="AL51" s="279">
        <f>IF($G51="2113",$F51,0)</f>
        <v>0</v>
      </c>
      <c r="AM51" s="279">
        <f>IF($H51="2113",$F51,0)</f>
        <v>0</v>
      </c>
      <c r="AN51" s="279">
        <f>IF($G51="2131",$F51,0)</f>
        <v>0</v>
      </c>
      <c r="AO51" s="279">
        <f>IF($H51="2131",$F51,0)</f>
        <v>0</v>
      </c>
      <c r="AP51" s="279">
        <f>IF($G51="2141",$F51,0)</f>
        <v>0</v>
      </c>
      <c r="AQ51" s="279">
        <f>IF($H51="2141",$F51,0)</f>
        <v>0</v>
      </c>
      <c r="AR51" s="279">
        <f>IF($G51="2143",$F51,0)</f>
        <v>0</v>
      </c>
      <c r="AS51" s="279">
        <f>IF($H51="2143",$F51,0)</f>
        <v>0</v>
      </c>
      <c r="AT51" s="279">
        <f>IF($G51="2412",$F51,0)</f>
        <v>0</v>
      </c>
      <c r="AU51" s="279">
        <f>IF($H51="2412",$F51,0)</f>
        <v>0</v>
      </c>
      <c r="AV51" s="279">
        <f>IF($G51="331",$F51,0)</f>
        <v>0</v>
      </c>
      <c r="AW51" s="279">
        <f>IF($H51="331",$F51,0)</f>
        <v>0</v>
      </c>
      <c r="AX51" s="279">
        <f>IF($G51="33311",$F51,0)</f>
        <v>0</v>
      </c>
      <c r="AY51" s="279">
        <f>IF($H51="33311",$F51,0)</f>
        <v>0</v>
      </c>
      <c r="AZ51" s="279">
        <f>IF($G51="33312",$F51,0)</f>
        <v>0</v>
      </c>
      <c r="BA51" s="279">
        <f>IF($H51="33312",$F51,0)</f>
        <v>0</v>
      </c>
      <c r="BB51" s="279">
        <f>IF($G51="3333",$F51,0)</f>
        <v>0</v>
      </c>
      <c r="BC51" s="279">
        <f>IF($H51="3333",$F51,0)</f>
        <v>0</v>
      </c>
      <c r="BD51" s="279">
        <f>IF($G51="3334",$F51,0)</f>
        <v>0</v>
      </c>
      <c r="BE51" s="279">
        <f>IF($H51="3334",$F51,0)</f>
        <v>0</v>
      </c>
      <c r="BF51" s="279">
        <f>IF($G51="3335",$F51,0)</f>
        <v>0</v>
      </c>
      <c r="BG51" s="279">
        <f>IF($H51="3335",$F51,0)</f>
        <v>0</v>
      </c>
      <c r="BH51" s="279">
        <f>IF($G51="33382",$F51,0)</f>
        <v>0</v>
      </c>
      <c r="BI51" s="279">
        <f>IF($H51="33382",$F51,0)</f>
        <v>0</v>
      </c>
      <c r="BJ51" s="279">
        <f>IF($G51="3341",$F51,0)</f>
        <v>0</v>
      </c>
      <c r="BK51" s="279">
        <f>IF($H51="3341",$F51,0)</f>
        <v>0</v>
      </c>
      <c r="BL51" s="279">
        <f>IF($G51="3383",$F51,0)</f>
        <v>0</v>
      </c>
      <c r="BM51" s="279">
        <f>IF($H51="3383",$F51,0)</f>
        <v>0</v>
      </c>
      <c r="BN51" s="279">
        <f>IF($G51="3384",$F51,0)</f>
        <v>0</v>
      </c>
      <c r="BO51" s="279">
        <f>IF($H51="3384",$F51,0)</f>
        <v>0</v>
      </c>
      <c r="BP51" s="279">
        <f>IF($G51="3386",$F51,0)</f>
        <v>0</v>
      </c>
      <c r="BQ51" s="279">
        <f>IF($H51="3386",$F51,0)</f>
        <v>0</v>
      </c>
      <c r="BR51" s="279">
        <f>IF($G51="3388",$F51,0)</f>
        <v>0</v>
      </c>
      <c r="BS51" s="279">
        <f>IF($H51="3388",$F51,0)</f>
        <v>0</v>
      </c>
      <c r="BT51" s="279">
        <f>IF($G51="3411",$F51,0)</f>
        <v>0</v>
      </c>
      <c r="BU51" s="279">
        <f>IF($H51="3411",$F51,0)</f>
        <v>0</v>
      </c>
      <c r="BV51" s="279">
        <f>IF($G51="3412",$F51,0)</f>
        <v>0</v>
      </c>
      <c r="BW51" s="279">
        <f>IF($H51="3412",$F51,0)</f>
        <v>0</v>
      </c>
      <c r="BX51" s="279">
        <f>IF($G51="4111",$F51,0)</f>
        <v>0</v>
      </c>
      <c r="BY51" s="279">
        <f>IF($H51="4111",$F51,0)</f>
        <v>0</v>
      </c>
      <c r="BZ51" s="279">
        <f>IF($G51="4211",$F51,0)</f>
        <v>0</v>
      </c>
      <c r="CA51" s="279">
        <f>IF($H51="4211",$F51,0)</f>
        <v>0</v>
      </c>
      <c r="CB51" s="279">
        <f>IF($G51="4212",$F51,0)</f>
        <v>0</v>
      </c>
      <c r="CC51" s="279">
        <f>IF($H51="4212",$F51,0)</f>
        <v>0</v>
      </c>
      <c r="CD51" s="279">
        <f>IF($G51="5112N",$F51,0)</f>
        <v>0</v>
      </c>
      <c r="CE51" s="279">
        <f>IF($H51="5112N",$F51,0)</f>
        <v>0</v>
      </c>
      <c r="CF51" s="279">
        <f>IF($G51="5112X",$F51,0)</f>
        <v>0</v>
      </c>
      <c r="CG51" s="279">
        <f>IF($H51="5112X",$F51,0)</f>
        <v>0</v>
      </c>
      <c r="CH51" s="279">
        <f>IF($G51="515",$F51,0)</f>
        <v>0</v>
      </c>
      <c r="CI51" s="279">
        <f>IF($H51="515",$F51,0)</f>
        <v>0</v>
      </c>
      <c r="CJ51" s="279">
        <f>IF($G51="5213",$F51,0)</f>
        <v>0</v>
      </c>
      <c r="CK51" s="279">
        <f>IF($H51="5213",$F51,0)</f>
        <v>0</v>
      </c>
      <c r="CL51" s="279">
        <f>IF($G51="632",$F51,0)</f>
        <v>0</v>
      </c>
      <c r="CM51" s="279">
        <f>IF($H51="632",$F51,0)</f>
        <v>0</v>
      </c>
      <c r="CN51" s="279">
        <f>IF($G51="635",$F51,0)</f>
        <v>0</v>
      </c>
      <c r="CO51" s="279">
        <f>IF($H51="635",$F51,0)</f>
        <v>0</v>
      </c>
      <c r="CP51" s="279">
        <f>IF($G51="641",$F51,0)</f>
        <v>0</v>
      </c>
      <c r="CQ51" s="279">
        <f>IF($H51="641",$F51,0)</f>
        <v>0</v>
      </c>
      <c r="CR51" s="279">
        <f>IF($G51="642",$F51,0)</f>
        <v>0</v>
      </c>
      <c r="CS51" s="279">
        <f>IF($H51="642",$F51,0)</f>
        <v>0</v>
      </c>
      <c r="CT51" s="279">
        <f>IF($G51="711",$F51,0)</f>
        <v>0</v>
      </c>
      <c r="CU51" s="279">
        <f>IF($H51="711",$F51,0)</f>
        <v>0</v>
      </c>
      <c r="CV51" s="279">
        <f>IF($G51="811",$F51,0)</f>
        <v>0</v>
      </c>
      <c r="CW51" s="279">
        <f>IF($H51="811",$F51,0)</f>
        <v>0</v>
      </c>
      <c r="CX51" s="279">
        <f>IF($G51="821",$F51,0)</f>
        <v>0</v>
      </c>
      <c r="CY51" s="279">
        <f>IF($H51="821",$F51,0)</f>
        <v>0</v>
      </c>
      <c r="CZ51" s="279">
        <f>IF($G51="911",$F51,0)</f>
        <v>0</v>
      </c>
      <c r="DA51" s="279">
        <f>IF($H51="911",$F51,0)</f>
        <v>0</v>
      </c>
    </row>
    <row r="52" spans="1:105" s="276" customFormat="1" ht="15.75" customHeight="1">
      <c r="A52" s="283"/>
      <c r="B52" s="283"/>
      <c r="C52" s="310"/>
      <c r="D52" s="283"/>
      <c r="E52" s="278" t="s">
        <v>175</v>
      </c>
      <c r="F52" s="283"/>
      <c r="G52" s="282"/>
      <c r="H52" s="282"/>
      <c r="I52" s="283"/>
      <c r="J52" s="283">
        <f t="shared" ref="J52:AO52" ca="1" si="99">SUM(J11:J51)</f>
        <v>0</v>
      </c>
      <c r="K52" s="283">
        <f t="shared" ca="1" si="99"/>
        <v>0</v>
      </c>
      <c r="L52" s="283">
        <f t="shared" ca="1" si="99"/>
        <v>0</v>
      </c>
      <c r="M52" s="283">
        <f t="shared" ca="1" si="99"/>
        <v>0</v>
      </c>
      <c r="N52" s="283">
        <f t="shared" ca="1" si="99"/>
        <v>0</v>
      </c>
      <c r="O52" s="283">
        <f t="shared" ca="1" si="99"/>
        <v>0</v>
      </c>
      <c r="P52" s="283">
        <f t="shared" ca="1" si="99"/>
        <v>0</v>
      </c>
      <c r="Q52" s="283">
        <f t="shared" ca="1" si="99"/>
        <v>0</v>
      </c>
      <c r="R52" s="283">
        <f t="shared" ca="1" si="99"/>
        <v>0</v>
      </c>
      <c r="S52" s="283">
        <f t="shared" ca="1" si="99"/>
        <v>0</v>
      </c>
      <c r="T52" s="283">
        <f t="shared" ca="1" si="99"/>
        <v>0</v>
      </c>
      <c r="U52" s="283">
        <f t="shared" ca="1" si="99"/>
        <v>0</v>
      </c>
      <c r="V52" s="283">
        <f t="shared" ca="1" si="99"/>
        <v>0</v>
      </c>
      <c r="W52" s="283">
        <f t="shared" ca="1" si="99"/>
        <v>0</v>
      </c>
      <c r="X52" s="283">
        <f t="shared" ca="1" si="99"/>
        <v>0</v>
      </c>
      <c r="Y52" s="283">
        <f t="shared" ca="1" si="99"/>
        <v>0</v>
      </c>
      <c r="Z52" s="283">
        <f t="shared" ca="1" si="99"/>
        <v>0</v>
      </c>
      <c r="AA52" s="283">
        <f t="shared" ca="1" si="99"/>
        <v>0</v>
      </c>
      <c r="AB52" s="283">
        <f t="shared" ca="1" si="99"/>
        <v>0</v>
      </c>
      <c r="AC52" s="283">
        <f t="shared" ca="1" si="99"/>
        <v>0</v>
      </c>
      <c r="AD52" s="283">
        <f t="shared" ca="1" si="99"/>
        <v>0</v>
      </c>
      <c r="AE52" s="283">
        <f t="shared" ca="1" si="99"/>
        <v>0</v>
      </c>
      <c r="AF52" s="283">
        <f t="shared" ca="1" si="99"/>
        <v>0</v>
      </c>
      <c r="AG52" s="283">
        <f t="shared" ca="1" si="99"/>
        <v>0</v>
      </c>
      <c r="AH52" s="283">
        <f t="shared" ca="1" si="99"/>
        <v>0</v>
      </c>
      <c r="AI52" s="283">
        <f t="shared" ca="1" si="99"/>
        <v>0</v>
      </c>
      <c r="AJ52" s="283">
        <f t="shared" ca="1" si="99"/>
        <v>0</v>
      </c>
      <c r="AK52" s="283">
        <f t="shared" ca="1" si="99"/>
        <v>0</v>
      </c>
      <c r="AL52" s="283">
        <f t="shared" ca="1" si="99"/>
        <v>0</v>
      </c>
      <c r="AM52" s="283">
        <f t="shared" ca="1" si="99"/>
        <v>0</v>
      </c>
      <c r="AN52" s="283">
        <f t="shared" ca="1" si="99"/>
        <v>0</v>
      </c>
      <c r="AO52" s="283">
        <f t="shared" ca="1" si="99"/>
        <v>0</v>
      </c>
      <c r="AP52" s="283">
        <f t="shared" ref="AP52:BU52" ca="1" si="100">SUM(AP11:AP51)</f>
        <v>0</v>
      </c>
      <c r="AQ52" s="283">
        <f t="shared" ca="1" si="100"/>
        <v>0</v>
      </c>
      <c r="AR52" s="283">
        <f t="shared" ca="1" si="100"/>
        <v>0</v>
      </c>
      <c r="AS52" s="283">
        <f t="shared" ca="1" si="100"/>
        <v>0</v>
      </c>
      <c r="AT52" s="283">
        <f t="shared" ca="1" si="100"/>
        <v>0</v>
      </c>
      <c r="AU52" s="283">
        <f t="shared" ca="1" si="100"/>
        <v>0</v>
      </c>
      <c r="AV52" s="283">
        <f t="shared" ca="1" si="100"/>
        <v>0</v>
      </c>
      <c r="AW52" s="283">
        <f t="shared" ca="1" si="100"/>
        <v>0</v>
      </c>
      <c r="AX52" s="283">
        <f t="shared" ca="1" si="100"/>
        <v>0</v>
      </c>
      <c r="AY52" s="283">
        <f t="shared" ca="1" si="100"/>
        <v>0</v>
      </c>
      <c r="AZ52" s="283">
        <f t="shared" ca="1" si="100"/>
        <v>0</v>
      </c>
      <c r="BA52" s="283">
        <f t="shared" ca="1" si="100"/>
        <v>0</v>
      </c>
      <c r="BB52" s="283">
        <f t="shared" ca="1" si="100"/>
        <v>0</v>
      </c>
      <c r="BC52" s="283">
        <f t="shared" ca="1" si="100"/>
        <v>0</v>
      </c>
      <c r="BD52" s="283">
        <f t="shared" ca="1" si="100"/>
        <v>0</v>
      </c>
      <c r="BE52" s="283">
        <f t="shared" ca="1" si="100"/>
        <v>0</v>
      </c>
      <c r="BF52" s="283">
        <f t="shared" ca="1" si="100"/>
        <v>0</v>
      </c>
      <c r="BG52" s="283">
        <f t="shared" ca="1" si="100"/>
        <v>0</v>
      </c>
      <c r="BH52" s="283">
        <f t="shared" ca="1" si="100"/>
        <v>0</v>
      </c>
      <c r="BI52" s="283">
        <f t="shared" ca="1" si="100"/>
        <v>0</v>
      </c>
      <c r="BJ52" s="283">
        <f t="shared" ca="1" si="100"/>
        <v>0</v>
      </c>
      <c r="BK52" s="283">
        <f t="shared" ca="1" si="100"/>
        <v>0</v>
      </c>
      <c r="BL52" s="283">
        <f t="shared" ca="1" si="100"/>
        <v>0</v>
      </c>
      <c r="BM52" s="283">
        <f t="shared" ca="1" si="100"/>
        <v>0</v>
      </c>
      <c r="BN52" s="283">
        <f t="shared" ca="1" si="100"/>
        <v>0</v>
      </c>
      <c r="BO52" s="283">
        <f t="shared" ca="1" si="100"/>
        <v>0</v>
      </c>
      <c r="BP52" s="283">
        <f t="shared" ca="1" si="100"/>
        <v>0</v>
      </c>
      <c r="BQ52" s="283">
        <f t="shared" ca="1" si="100"/>
        <v>0</v>
      </c>
      <c r="BR52" s="283">
        <f t="shared" ca="1" si="100"/>
        <v>0</v>
      </c>
      <c r="BS52" s="283">
        <f t="shared" ca="1" si="100"/>
        <v>0</v>
      </c>
      <c r="BT52" s="283">
        <f t="shared" ca="1" si="100"/>
        <v>0</v>
      </c>
      <c r="BU52" s="283">
        <f t="shared" ca="1" si="100"/>
        <v>0</v>
      </c>
      <c r="BV52" s="283">
        <f t="shared" ref="BV52:DA52" ca="1" si="101">SUM(BV11:BV51)</f>
        <v>0</v>
      </c>
      <c r="BW52" s="283">
        <f t="shared" ca="1" si="101"/>
        <v>0</v>
      </c>
      <c r="BX52" s="283">
        <f t="shared" ca="1" si="101"/>
        <v>0</v>
      </c>
      <c r="BY52" s="283">
        <f t="shared" ca="1" si="101"/>
        <v>0</v>
      </c>
      <c r="BZ52" s="283">
        <f t="shared" ca="1" si="101"/>
        <v>0</v>
      </c>
      <c r="CA52" s="283">
        <f t="shared" ca="1" si="101"/>
        <v>0</v>
      </c>
      <c r="CB52" s="283">
        <f t="shared" ca="1" si="101"/>
        <v>0</v>
      </c>
      <c r="CC52" s="283">
        <f t="shared" ca="1" si="101"/>
        <v>0</v>
      </c>
      <c r="CD52" s="283">
        <f t="shared" ca="1" si="101"/>
        <v>0</v>
      </c>
      <c r="CE52" s="283">
        <f t="shared" ca="1" si="101"/>
        <v>0</v>
      </c>
      <c r="CF52" s="283">
        <f t="shared" ca="1" si="101"/>
        <v>0</v>
      </c>
      <c r="CG52" s="283">
        <f t="shared" ca="1" si="101"/>
        <v>0</v>
      </c>
      <c r="CH52" s="283">
        <f t="shared" ca="1" si="101"/>
        <v>0</v>
      </c>
      <c r="CI52" s="283">
        <f t="shared" ca="1" si="101"/>
        <v>0</v>
      </c>
      <c r="CJ52" s="283">
        <f t="shared" ca="1" si="101"/>
        <v>0</v>
      </c>
      <c r="CK52" s="283">
        <f t="shared" ca="1" si="101"/>
        <v>0</v>
      </c>
      <c r="CL52" s="283">
        <f t="shared" ca="1" si="101"/>
        <v>0</v>
      </c>
      <c r="CM52" s="283">
        <f t="shared" ca="1" si="101"/>
        <v>0</v>
      </c>
      <c r="CN52" s="283">
        <f t="shared" ca="1" si="101"/>
        <v>0</v>
      </c>
      <c r="CO52" s="283">
        <f t="shared" ca="1" si="101"/>
        <v>0</v>
      </c>
      <c r="CP52" s="283">
        <f t="shared" ca="1" si="101"/>
        <v>0</v>
      </c>
      <c r="CQ52" s="283">
        <f t="shared" ca="1" si="101"/>
        <v>0</v>
      </c>
      <c r="CR52" s="283">
        <f t="shared" ca="1" si="101"/>
        <v>0</v>
      </c>
      <c r="CS52" s="283">
        <f t="shared" ca="1" si="101"/>
        <v>0</v>
      </c>
      <c r="CT52" s="283">
        <f t="shared" ca="1" si="101"/>
        <v>0</v>
      </c>
      <c r="CU52" s="283">
        <f t="shared" ca="1" si="101"/>
        <v>0</v>
      </c>
      <c r="CV52" s="283">
        <f t="shared" ca="1" si="101"/>
        <v>0</v>
      </c>
      <c r="CW52" s="283">
        <f t="shared" ca="1" si="101"/>
        <v>0</v>
      </c>
      <c r="CX52" s="283">
        <f t="shared" ca="1" si="101"/>
        <v>0</v>
      </c>
      <c r="CY52" s="283">
        <f t="shared" ca="1" si="101"/>
        <v>0</v>
      </c>
      <c r="CZ52" s="283">
        <f t="shared" ca="1" si="101"/>
        <v>0</v>
      </c>
      <c r="DA52" s="283">
        <f t="shared" ca="1" si="101"/>
        <v>0</v>
      </c>
    </row>
    <row r="53" spans="1:105" s="276" customFormat="1" ht="15.75" customHeight="1">
      <c r="A53" s="284"/>
      <c r="B53" s="284"/>
      <c r="C53" s="284"/>
      <c r="D53" s="284"/>
      <c r="E53" s="285" t="s">
        <v>216</v>
      </c>
      <c r="F53" s="284"/>
      <c r="G53" s="286"/>
      <c r="H53" s="286"/>
      <c r="I53" s="284"/>
      <c r="J53" s="306">
        <f ca="1">MAX(J10+J52-K10-K52,0)</f>
        <v>3705039095</v>
      </c>
      <c r="K53" s="306">
        <f ca="1">MAX(K10+K52-J10-J52,0)</f>
        <v>0</v>
      </c>
      <c r="L53" s="306">
        <f ca="1">MAX(L10+L52-M10-M52,0)</f>
        <v>19829295</v>
      </c>
      <c r="M53" s="306">
        <f ca="1">MAX(M10+M52-L10-L52,0)</f>
        <v>0</v>
      </c>
      <c r="N53" s="306">
        <f ca="1">MAX(N10+N52-O10-O52,0)</f>
        <v>2236796790</v>
      </c>
      <c r="O53" s="306">
        <f ca="1">MAX(O10+O52-N10-N52,0)</f>
        <v>0</v>
      </c>
      <c r="P53" s="306">
        <f ca="1">MAX(P10+P52-Q10-Q52,0)</f>
        <v>3343381600</v>
      </c>
      <c r="Q53" s="306">
        <f ca="1">MAX(Q10+Q52-P10-P52,0)</f>
        <v>0</v>
      </c>
      <c r="R53" s="306">
        <f ca="1">MAX(R10+R52-S10-S52,0)</f>
        <v>162420936</v>
      </c>
      <c r="S53" s="306">
        <f ca="1">MAX(S10+S52-R10-R52,0)</f>
        <v>0</v>
      </c>
      <c r="T53" s="306">
        <f ca="1">MAX(T10+T52-U10-U52,0)</f>
        <v>1500000000</v>
      </c>
      <c r="U53" s="306">
        <f ca="1">MAX(U10+U52-T10-T52,0)</f>
        <v>0</v>
      </c>
      <c r="V53" s="306">
        <f ca="1">MAX(V10+V52-W10-W52,0)</f>
        <v>0</v>
      </c>
      <c r="W53" s="306">
        <f ca="1">MAX(W10+W52-V10-V52,0)</f>
        <v>0</v>
      </c>
      <c r="X53" s="306">
        <f ca="1">MAX(X10+X52-Y10-Y52,0)</f>
        <v>2772400000</v>
      </c>
      <c r="Y53" s="306">
        <f ca="1">MAX(Y10+Y52-X10-X52,0)</f>
        <v>0</v>
      </c>
      <c r="Z53" s="306">
        <f ca="1">MAX(Z10+Z52-AA10-AA52,0)</f>
        <v>526519887</v>
      </c>
      <c r="AA53" s="306">
        <f ca="1">MAX(AA10+AA52-Z10-Z52,0)</f>
        <v>0</v>
      </c>
      <c r="AB53" s="306">
        <f ca="1">MAX(AB10+AB52-AC10-AC52,0)</f>
        <v>0</v>
      </c>
      <c r="AC53" s="306">
        <f ca="1">MAX(AC10+AC52-AB10-AB52,0)</f>
        <v>0</v>
      </c>
      <c r="AD53" s="306">
        <f ca="1">MAX(AD10+AD52-AE10-AE52,0)</f>
        <v>0</v>
      </c>
      <c r="AE53" s="306">
        <f ca="1">MAX(AE10+AE52-AD10-AD52,0)</f>
        <v>0</v>
      </c>
      <c r="AF53" s="306">
        <f ca="1">MAX(AF10+AF52-AG10-AG52,0)</f>
        <v>9386323824</v>
      </c>
      <c r="AG53" s="306">
        <f ca="1">MAX(AG10+AG52-AF10-AF52,0)</f>
        <v>0</v>
      </c>
      <c r="AH53" s="306">
        <f ca="1">MAX(AH10+AH52-AI10-AI52,0)</f>
        <v>7490743648</v>
      </c>
      <c r="AI53" s="306">
        <f ca="1">MAX(AI10+AI52-AH10-AH52,0)</f>
        <v>0</v>
      </c>
      <c r="AJ53" s="306">
        <f ca="1">MAX(AJ10+AJ52-AK10-AK52,0)</f>
        <v>3807898863</v>
      </c>
      <c r="AK53" s="306">
        <f ca="1">MAX(AK10+AK52-AJ10-AJ52,0)</f>
        <v>0</v>
      </c>
      <c r="AL53" s="306">
        <f ca="1">MAX(AL10+AL52-AM10-AM52,0)</f>
        <v>3790918485</v>
      </c>
      <c r="AM53" s="306">
        <f ca="1">MAX(AM10+AM52-AL10-AL52,0)</f>
        <v>0</v>
      </c>
      <c r="AN53" s="306">
        <f ca="1">MAX(AN10+AN52-AO10-AO52,0)</f>
        <v>5405781300</v>
      </c>
      <c r="AO53" s="306">
        <f ca="1">MAX(AO10+AO52-AN10-AN52,0)</f>
        <v>0</v>
      </c>
      <c r="AP53" s="306">
        <f ca="1">MAX(AP10+AP52-AQ10-AQ52,0)</f>
        <v>0</v>
      </c>
      <c r="AQ53" s="306">
        <f ca="1">MAX(AQ10+AQ52-AP10-AP52,0)</f>
        <v>9132359256</v>
      </c>
      <c r="AR53" s="306">
        <f ca="1">MAX(AR10+AR52-AS10-AS52,0)</f>
        <v>0</v>
      </c>
      <c r="AS53" s="306">
        <f ca="1">MAX(AS10+AS52-AR10-AR52,0)</f>
        <v>600642360</v>
      </c>
      <c r="AT53" s="306">
        <f ca="1">MAX(AT10+AT52-AU10-AU52,0)</f>
        <v>0</v>
      </c>
      <c r="AU53" s="306">
        <f ca="1">MAX(AU10+AU52-AT10-AT52,0)</f>
        <v>0</v>
      </c>
      <c r="AV53" s="306">
        <f ca="1">MAX(AV10+AV52-AW10-AW52,0)</f>
        <v>0</v>
      </c>
      <c r="AW53" s="306">
        <f ca="1">MAX(AW10+AW52-AV10-AV52,0)</f>
        <v>476953252</v>
      </c>
      <c r="AX53" s="306">
        <f ca="1">MAX(AX10+AX52-AY10-AY52,0)</f>
        <v>0</v>
      </c>
      <c r="AY53" s="306">
        <f ca="1">MAX(AY10+AY52-AX10-AX52,0)</f>
        <v>0</v>
      </c>
      <c r="AZ53" s="306">
        <f ca="1">MAX(AZ10+AZ52-BA10-BA52,0)</f>
        <v>0</v>
      </c>
      <c r="BA53" s="306">
        <f ca="1">MAX(BA10+BA52-AZ10-AZ52,0)</f>
        <v>0</v>
      </c>
      <c r="BB53" s="306">
        <f ca="1">MAX(BB10+BB52-BC10-BC52,0)</f>
        <v>0</v>
      </c>
      <c r="BC53" s="306">
        <f ca="1">MAX(BC10+BC52-BB10-BB52,0)</f>
        <v>0</v>
      </c>
      <c r="BD53" s="306">
        <f ca="1">MAX(BD10+BD52-BE10-BE52,0)</f>
        <v>0</v>
      </c>
      <c r="BE53" s="306">
        <f ca="1">MAX(BE10+BE52-BD10-BD52,0)</f>
        <v>3313435</v>
      </c>
      <c r="BF53" s="306">
        <f ca="1">MAX(BF10+BF52-BG10-BG52,0)</f>
        <v>3389804</v>
      </c>
      <c r="BG53" s="306">
        <f ca="1">MAX(BG10+BG52-BF10-BF52,0)</f>
        <v>0</v>
      </c>
      <c r="BH53" s="306">
        <f ca="1">MAX(BH10+BH52-BI10-BI52,0)</f>
        <v>0</v>
      </c>
      <c r="BI53" s="306">
        <f ca="1">MAX(BI10+BI52-BH10-BH52,0)</f>
        <v>0</v>
      </c>
      <c r="BJ53" s="306">
        <f ca="1">MAX(BJ10+BJ52-BK10-BK52,0)</f>
        <v>0</v>
      </c>
      <c r="BK53" s="306">
        <f ca="1">MAX(BK10+BK52-BJ10-BJ52,0)</f>
        <v>0</v>
      </c>
      <c r="BL53" s="306">
        <f ca="1">MAX(BL10+BL52-BM10-BM52,0)</f>
        <v>0</v>
      </c>
      <c r="BM53" s="306">
        <f ca="1">MAX(BM10+BM52-BL10-BL52,0)</f>
        <v>40272309</v>
      </c>
      <c r="BN53" s="306">
        <f ca="1">MAX(BN10+BN52-BO10-BO52,0)</f>
        <v>0</v>
      </c>
      <c r="BO53" s="306">
        <f ca="1">MAX(BO10+BO52-BN10-BN52,0)</f>
        <v>6403142</v>
      </c>
      <c r="BP53" s="306">
        <f ca="1">MAX(BP10+BP52-BQ10-BQ52,0)</f>
        <v>0</v>
      </c>
      <c r="BQ53" s="306">
        <f ca="1">MAX(BQ10+BQ52-BP10-BP52,0)</f>
        <v>2761373</v>
      </c>
      <c r="BR53" s="306">
        <f ca="1">MAX(BR10+BR52-BS10-BS52,0)</f>
        <v>0</v>
      </c>
      <c r="BS53" s="306">
        <f ca="1">MAX(BS10+BS52-BR10-BR52,0)</f>
        <v>0</v>
      </c>
      <c r="BT53" s="306">
        <f ca="1">MAX(BT10+BT52-BU10-BU52,0)</f>
        <v>0</v>
      </c>
      <c r="BU53" s="306">
        <f ca="1">MAX(BU10+BU52-BT10-BT52,0)</f>
        <v>2169121879</v>
      </c>
      <c r="BV53" s="306">
        <f ca="1">MAX(BV10+BV52-BW10-BW52,0)</f>
        <v>0</v>
      </c>
      <c r="BW53" s="306">
        <f ca="1">MAX(BW10+BW52-BV10-BV52,0)</f>
        <v>21202920500</v>
      </c>
      <c r="BX53" s="306">
        <f ca="1">MAX(BX10+BX52-BY10-BY52,0)</f>
        <v>0</v>
      </c>
      <c r="BY53" s="306">
        <f ca="1">MAX(BY10+BY52-BX10-BX52,0)</f>
        <v>10000000000</v>
      </c>
      <c r="BZ53" s="306">
        <f ca="1">MAX(BZ10+BZ52-CA10-CA52,0)</f>
        <v>0</v>
      </c>
      <c r="CA53" s="306">
        <f ca="1">MAX(CA10+CA52-BZ10-BZ52,0)</f>
        <v>594397022.00000048</v>
      </c>
      <c r="CB53" s="306">
        <f ca="1">MAX(CB10+CB52-CC10-CC52,0)</f>
        <v>77701001</v>
      </c>
      <c r="CC53" s="306">
        <f ca="1">MAX(CC10+CC52-CB10-CB52,0)</f>
        <v>0</v>
      </c>
      <c r="CD53" s="306">
        <f ca="1">MAX(CD10+CD52-CE10-CE52,0)</f>
        <v>0</v>
      </c>
      <c r="CE53" s="306">
        <f ca="1">MAX(CE10+CE52-CD10-CD52,0)</f>
        <v>0</v>
      </c>
      <c r="CF53" s="306">
        <f ca="1">MAX(CF10+CF52-CG10-CG52,0)</f>
        <v>0</v>
      </c>
      <c r="CG53" s="306">
        <f ca="1">MAX(CG10+CG52-CF10-CF52,0)</f>
        <v>0</v>
      </c>
      <c r="CH53" s="306">
        <f ca="1">MAX(CH10+CH52-CI10-CI52,0)</f>
        <v>0</v>
      </c>
      <c r="CI53" s="306">
        <f ca="1">MAX(CI10+CI52-CH10-CH52,0)</f>
        <v>0</v>
      </c>
      <c r="CJ53" s="306">
        <f ca="1">MAX(CJ10+CJ52-CK10-CK52,0)</f>
        <v>0</v>
      </c>
      <c r="CK53" s="306">
        <f ca="1">MAX(CK10+CK52-CJ10-CJ52,0)</f>
        <v>0</v>
      </c>
      <c r="CL53" s="306">
        <f ca="1">MAX(CL10+CL52-CM10-CM52,0)</f>
        <v>0</v>
      </c>
      <c r="CM53" s="306">
        <f ca="1">MAX(CM10+CM52-CL10-CL52,0)</f>
        <v>0</v>
      </c>
      <c r="CN53" s="306">
        <f ca="1">MAX(CN10+CN52-CO10-CO52,0)</f>
        <v>0</v>
      </c>
      <c r="CO53" s="306">
        <f ca="1">MAX(CO10+CO52-CN10-CN52,0)</f>
        <v>0</v>
      </c>
      <c r="CP53" s="306">
        <f ca="1">MAX(CP10+CP52-CQ10-CQ52,0)</f>
        <v>0</v>
      </c>
      <c r="CQ53" s="306">
        <f ca="1">MAX(CQ10+CQ52-CP10-CP52,0)</f>
        <v>0</v>
      </c>
      <c r="CR53" s="306">
        <f ca="1">MAX(CR10+CR52-CS10-CS52,0)</f>
        <v>0</v>
      </c>
      <c r="CS53" s="306">
        <f ca="1">MAX(CS10+CS52-CR10-CR52,0)</f>
        <v>0</v>
      </c>
      <c r="CT53" s="306">
        <f ca="1">MAX(CT10+CT52-CU10-CU52,0)</f>
        <v>0</v>
      </c>
      <c r="CU53" s="306">
        <f ca="1">MAX(CU10+CU52-CT10-CT52,0)</f>
        <v>0</v>
      </c>
      <c r="CV53" s="306">
        <f ca="1">MAX(CV10+CV52-CW10-CW52,0)</f>
        <v>0</v>
      </c>
      <c r="CW53" s="306">
        <f ca="1">MAX(CW10+CW52-CV10-CV52,0)</f>
        <v>0</v>
      </c>
      <c r="CX53" s="306">
        <f ca="1">MAX(CX10+CX52-CY10-CY52,0)</f>
        <v>0</v>
      </c>
      <c r="CY53" s="306">
        <f ca="1">MAX(CY10+CY52-CX10-CX52,0)</f>
        <v>0</v>
      </c>
      <c r="CZ53" s="306">
        <f ca="1">MAX(CZ10+CZ52-DA10-DA52,0)</f>
        <v>0</v>
      </c>
      <c r="DA53" s="306">
        <f ca="1">MAX(DA10+DA52-CZ10-CZ52,0)</f>
        <v>0</v>
      </c>
    </row>
    <row r="54" spans="1:105" s="276" customFormat="1" ht="15.75" customHeight="1">
      <c r="A54" s="288"/>
      <c r="B54" s="288"/>
      <c r="C54" s="289"/>
      <c r="D54" s="288"/>
      <c r="E54" s="290" t="s">
        <v>217</v>
      </c>
      <c r="F54" s="288"/>
      <c r="G54" s="291"/>
      <c r="H54" s="291"/>
      <c r="I54" s="288"/>
      <c r="J54" s="288">
        <f ca="1">J52+'SC-II'!J54</f>
        <v>0</v>
      </c>
      <c r="K54" s="288">
        <f ca="1">K52+'SC-II'!K54</f>
        <v>0</v>
      </c>
      <c r="L54" s="288">
        <f ca="1">L52+'SC-II'!L54</f>
        <v>0</v>
      </c>
      <c r="M54" s="288">
        <f ca="1">M52+'SC-II'!M54</f>
        <v>0</v>
      </c>
      <c r="N54" s="288">
        <f ca="1">N52+'SC-II'!N54</f>
        <v>0</v>
      </c>
      <c r="O54" s="288">
        <f ca="1">O52+'SC-II'!O54</f>
        <v>0</v>
      </c>
      <c r="P54" s="288">
        <f ca="1">P52+'SC-II'!P54</f>
        <v>0</v>
      </c>
      <c r="Q54" s="288">
        <f ca="1">Q52+'SC-II'!Q54</f>
        <v>0</v>
      </c>
      <c r="R54" s="288">
        <f ca="1">R52+'SC-II'!R54</f>
        <v>0</v>
      </c>
      <c r="S54" s="288">
        <f ca="1">S52+'SC-II'!S54</f>
        <v>0</v>
      </c>
      <c r="T54" s="288">
        <f ca="1">T52+'SC-II'!T54</f>
        <v>0</v>
      </c>
      <c r="U54" s="288">
        <f ca="1">U52+'SC-II'!U54</f>
        <v>0</v>
      </c>
      <c r="V54" s="288">
        <f ca="1">V52+'SC-II'!V54</f>
        <v>0</v>
      </c>
      <c r="W54" s="288">
        <f ca="1">W52+'SC-II'!W54</f>
        <v>0</v>
      </c>
      <c r="X54" s="288">
        <f ca="1">X52+'SC-II'!X54</f>
        <v>0</v>
      </c>
      <c r="Y54" s="288">
        <f ca="1">Y52+'SC-II'!Y54</f>
        <v>0</v>
      </c>
      <c r="Z54" s="288">
        <f ca="1">Z52+'SC-II'!Z54</f>
        <v>0</v>
      </c>
      <c r="AA54" s="288">
        <f ca="1">AA52+'SC-II'!AA54</f>
        <v>0</v>
      </c>
      <c r="AB54" s="288">
        <f ca="1">AB52+'SC-II'!AB54</f>
        <v>0</v>
      </c>
      <c r="AC54" s="288">
        <f ca="1">AC52+'SC-II'!AC54</f>
        <v>0</v>
      </c>
      <c r="AD54" s="288">
        <f ca="1">AD52+'SC-II'!AD54</f>
        <v>0</v>
      </c>
      <c r="AE54" s="288">
        <f ca="1">AE52+'SC-II'!AE54</f>
        <v>0</v>
      </c>
      <c r="AF54" s="288">
        <f ca="1">AF52+'SC-II'!AF54</f>
        <v>0</v>
      </c>
      <c r="AG54" s="288">
        <f ca="1">AG52+'SC-II'!AG54</f>
        <v>0</v>
      </c>
      <c r="AH54" s="288">
        <f ca="1">AH52+'SC-II'!AH54</f>
        <v>0</v>
      </c>
      <c r="AI54" s="288">
        <f ca="1">AI52+'SC-II'!AI54</f>
        <v>0</v>
      </c>
      <c r="AJ54" s="288">
        <f ca="1">AJ52+'SC-II'!AJ54</f>
        <v>0</v>
      </c>
      <c r="AK54" s="288">
        <f ca="1">AK52+'SC-II'!AK54</f>
        <v>0</v>
      </c>
      <c r="AL54" s="288">
        <f ca="1">AL52+'SC-II'!AL54</f>
        <v>0</v>
      </c>
      <c r="AM54" s="288">
        <f ca="1">AM52+'SC-II'!AM54</f>
        <v>0</v>
      </c>
      <c r="AN54" s="288">
        <f ca="1">AN52+'SC-II'!AN54</f>
        <v>0</v>
      </c>
      <c r="AO54" s="288">
        <f ca="1">AO52+'SC-II'!AO54</f>
        <v>0</v>
      </c>
      <c r="AP54" s="288">
        <f ca="1">AP52+'SC-II'!AP54</f>
        <v>0</v>
      </c>
      <c r="AQ54" s="288">
        <f ca="1">AQ52+'SC-II'!AQ54</f>
        <v>0</v>
      </c>
      <c r="AR54" s="288">
        <f ca="1">AR52+'SC-II'!AR54</f>
        <v>0</v>
      </c>
      <c r="AS54" s="288">
        <f ca="1">AS52+'SC-II'!AS54</f>
        <v>0</v>
      </c>
      <c r="AT54" s="288">
        <f ca="1">AT52+'SC-II'!AT54</f>
        <v>0</v>
      </c>
      <c r="AU54" s="288">
        <f ca="1">AU52+'SC-II'!AU54</f>
        <v>0</v>
      </c>
      <c r="AV54" s="288">
        <f ca="1">AV52+'SC-II'!AV54</f>
        <v>0</v>
      </c>
      <c r="AW54" s="288">
        <f ca="1">AW52+'SC-II'!AW54</f>
        <v>0</v>
      </c>
      <c r="AX54" s="288">
        <f ca="1">AX52+'SC-II'!AX54</f>
        <v>0</v>
      </c>
      <c r="AY54" s="288">
        <f ca="1">AY52+'SC-II'!AY54</f>
        <v>0</v>
      </c>
      <c r="AZ54" s="288">
        <f ca="1">AZ52+'SC-II'!AZ54</f>
        <v>0</v>
      </c>
      <c r="BA54" s="288">
        <f ca="1">BA52+'SC-II'!BA54</f>
        <v>0</v>
      </c>
      <c r="BB54" s="288">
        <f ca="1">BB52+'SC-II'!BB54</f>
        <v>0</v>
      </c>
      <c r="BC54" s="288">
        <f ca="1">BC52+'SC-II'!BC54</f>
        <v>0</v>
      </c>
      <c r="BD54" s="288">
        <f ca="1">BD52+'SC-II'!BD54</f>
        <v>0</v>
      </c>
      <c r="BE54" s="288">
        <f ca="1">BE52+'SC-II'!BE54</f>
        <v>0</v>
      </c>
      <c r="BF54" s="288">
        <f ca="1">BF52+'SC-II'!BF54</f>
        <v>0</v>
      </c>
      <c r="BG54" s="288">
        <f ca="1">BG52+'SC-II'!BG54</f>
        <v>0</v>
      </c>
      <c r="BH54" s="288">
        <f ca="1">BH52+'SC-II'!BH54</f>
        <v>0</v>
      </c>
      <c r="BI54" s="288">
        <f ca="1">BI52+'SC-II'!BI54</f>
        <v>0</v>
      </c>
      <c r="BJ54" s="288">
        <f ca="1">BJ52+'SC-II'!BJ54</f>
        <v>0</v>
      </c>
      <c r="BK54" s="288">
        <f ca="1">BK52+'SC-II'!BK54</f>
        <v>0</v>
      </c>
      <c r="BL54" s="288">
        <f ca="1">BL52+'SC-II'!BL54</f>
        <v>0</v>
      </c>
      <c r="BM54" s="288">
        <f ca="1">BM52+'SC-II'!BM54</f>
        <v>0</v>
      </c>
      <c r="BN54" s="288">
        <f ca="1">BN52+'SC-II'!BN54</f>
        <v>0</v>
      </c>
      <c r="BO54" s="288">
        <f ca="1">BO52+'SC-II'!BO54</f>
        <v>0</v>
      </c>
      <c r="BP54" s="288">
        <f ca="1">BP52+'SC-II'!BP54</f>
        <v>0</v>
      </c>
      <c r="BQ54" s="288">
        <f ca="1">BQ52+'SC-II'!BQ54</f>
        <v>0</v>
      </c>
      <c r="BR54" s="288">
        <f ca="1">BR52+'SC-II'!BR54</f>
        <v>0</v>
      </c>
      <c r="BS54" s="288">
        <f ca="1">BS52+'SC-II'!BS54</f>
        <v>0</v>
      </c>
      <c r="BT54" s="288">
        <f ca="1">BT52+'SC-II'!BT54</f>
        <v>0</v>
      </c>
      <c r="BU54" s="288">
        <f ca="1">BU52+'SC-II'!BU54</f>
        <v>0</v>
      </c>
      <c r="BV54" s="288">
        <f ca="1">BV52+'SC-II'!BV54</f>
        <v>0</v>
      </c>
      <c r="BW54" s="288">
        <f ca="1">BW52+'SC-II'!BW54</f>
        <v>0</v>
      </c>
      <c r="BX54" s="288">
        <f ca="1">BX52+'SC-II'!BX54</f>
        <v>0</v>
      </c>
      <c r="BY54" s="288">
        <f ca="1">BY52+'SC-II'!BY54</f>
        <v>0</v>
      </c>
      <c r="BZ54" s="288">
        <f ca="1">BZ52+'SC-II'!BZ54</f>
        <v>0</v>
      </c>
      <c r="CA54" s="288">
        <f ca="1">CA52+'SC-II'!CA54</f>
        <v>107861885.00000048</v>
      </c>
      <c r="CB54" s="288">
        <f ca="1">CB52+'SC-II'!CB54</f>
        <v>107861885.00000048</v>
      </c>
      <c r="CC54" s="288">
        <f ca="1">CC52+'SC-II'!CC54</f>
        <v>0</v>
      </c>
      <c r="CD54" s="288">
        <f ca="1">CD52+'SC-II'!CD54</f>
        <v>0</v>
      </c>
      <c r="CE54" s="288">
        <f ca="1">CE52+'SC-II'!CE54</f>
        <v>0</v>
      </c>
      <c r="CF54" s="288">
        <f ca="1">CF52+'SC-II'!CF54</f>
        <v>0</v>
      </c>
      <c r="CG54" s="288">
        <f ca="1">CG52+'SC-II'!CG54</f>
        <v>0</v>
      </c>
      <c r="CH54" s="288">
        <f ca="1">CH52+'SC-II'!CH54</f>
        <v>0</v>
      </c>
      <c r="CI54" s="288">
        <f ca="1">CI52+'SC-II'!CI54</f>
        <v>0</v>
      </c>
      <c r="CJ54" s="288">
        <f ca="1">CJ52+'SC-II'!CJ54</f>
        <v>0</v>
      </c>
      <c r="CK54" s="288">
        <f ca="1">CK52+'SC-II'!CK54</f>
        <v>0</v>
      </c>
      <c r="CL54" s="288">
        <f ca="1">CL52+'SC-II'!CL54</f>
        <v>0</v>
      </c>
      <c r="CM54" s="288">
        <f ca="1">CM52+'SC-II'!CM54</f>
        <v>0</v>
      </c>
      <c r="CN54" s="288">
        <f ca="1">CN52+'SC-II'!CN54</f>
        <v>0</v>
      </c>
      <c r="CO54" s="288">
        <f ca="1">CO52+'SC-II'!CO54</f>
        <v>0</v>
      </c>
      <c r="CP54" s="288">
        <f ca="1">CP52+'SC-II'!CP54</f>
        <v>0</v>
      </c>
      <c r="CQ54" s="288">
        <f ca="1">CQ52+'SC-II'!CQ54</f>
        <v>0</v>
      </c>
      <c r="CR54" s="288">
        <f ca="1">CR52+'SC-II'!CR54</f>
        <v>0</v>
      </c>
      <c r="CS54" s="288">
        <f ca="1">CS52+'SC-II'!CS54</f>
        <v>0</v>
      </c>
      <c r="CT54" s="288">
        <f ca="1">CT52+'SC-II'!CT54</f>
        <v>0</v>
      </c>
      <c r="CU54" s="288">
        <f ca="1">CU52+'SC-II'!CU54</f>
        <v>0</v>
      </c>
      <c r="CV54" s="288">
        <f ca="1">CV52+'SC-II'!CV54</f>
        <v>0</v>
      </c>
      <c r="CW54" s="288">
        <f ca="1">CW52+'SC-II'!CW54</f>
        <v>0</v>
      </c>
      <c r="CX54" s="288">
        <f ca="1">CX52+'SC-II'!CX54</f>
        <v>0</v>
      </c>
      <c r="CY54" s="288">
        <f ca="1">CY52+'SC-II'!CY54</f>
        <v>0</v>
      </c>
      <c r="CZ54" s="288">
        <f ca="1">CZ52+'SC-II'!CZ54</f>
        <v>0</v>
      </c>
      <c r="DA54" s="288">
        <f ca="1">DA52+'SC-II'!DA54</f>
        <v>0</v>
      </c>
    </row>
    <row r="55" spans="1:105" ht="12" customHeight="1">
      <c r="B55" s="293"/>
      <c r="C55" s="294"/>
      <c r="D55" s="294"/>
      <c r="E55" s="294"/>
      <c r="F55" s="294"/>
      <c r="G55" s="295"/>
      <c r="H55" s="295"/>
      <c r="I55" s="294"/>
      <c r="J55" s="294"/>
      <c r="K55" s="294"/>
      <c r="AR55" s="293"/>
      <c r="AS55" s="293"/>
      <c r="AT55" s="294"/>
      <c r="AU55" s="294"/>
      <c r="AV55" s="294"/>
      <c r="AW55" s="295"/>
      <c r="AX55" s="295"/>
      <c r="AY55" s="295"/>
      <c r="AZ55" s="295"/>
      <c r="BA55" s="311"/>
    </row>
    <row r="56" spans="1:105">
      <c r="F56" s="257"/>
      <c r="M56" s="296"/>
      <c r="O56" s="296"/>
      <c r="Q56" s="296"/>
      <c r="R56" s="296"/>
      <c r="S56" s="296"/>
      <c r="T56" s="296"/>
      <c r="U56" s="296"/>
      <c r="V56" s="296"/>
      <c r="AL56" s="297" t="s">
        <v>232</v>
      </c>
      <c r="AM56" s="298"/>
      <c r="AN56" s="298"/>
      <c r="AO56" s="298"/>
      <c r="AP56" s="298"/>
      <c r="AQ56" s="298"/>
      <c r="AR56" s="299"/>
      <c r="AS56" s="299"/>
      <c r="AT56" s="298"/>
    </row>
    <row r="57" spans="1:105">
      <c r="F57" s="257"/>
      <c r="M57" s="296"/>
      <c r="O57" s="296"/>
      <c r="Q57" s="296"/>
      <c r="R57" s="296"/>
      <c r="S57" s="296"/>
      <c r="T57" s="296"/>
      <c r="U57" s="296"/>
      <c r="V57" s="296"/>
      <c r="AL57" s="300" t="s">
        <v>223</v>
      </c>
      <c r="AM57" s="298"/>
      <c r="AN57" s="298"/>
      <c r="AO57" s="298"/>
      <c r="AP57" s="298"/>
      <c r="AQ57" s="298"/>
      <c r="AR57" s="299"/>
      <c r="AS57" s="299"/>
      <c r="AT57" s="298"/>
    </row>
    <row r="58" spans="1:105">
      <c r="F58" s="257"/>
      <c r="M58" s="296"/>
      <c r="O58" s="296"/>
      <c r="Q58" s="296"/>
      <c r="R58" s="296"/>
      <c r="S58" s="296"/>
      <c r="T58" s="296"/>
      <c r="U58" s="296"/>
      <c r="V58" s="296"/>
      <c r="AL58" s="298"/>
      <c r="AM58" s="298"/>
      <c r="AN58" s="298"/>
      <c r="AO58" s="298"/>
      <c r="AP58" s="298"/>
      <c r="AQ58" s="298"/>
      <c r="AR58" s="298"/>
      <c r="AS58" s="298"/>
      <c r="AT58" s="299"/>
    </row>
    <row r="59" spans="1:105">
      <c r="F59" s="257"/>
      <c r="M59" s="296"/>
      <c r="O59" s="296"/>
      <c r="Q59" s="296"/>
      <c r="R59" s="296"/>
      <c r="S59" s="296"/>
      <c r="T59" s="296"/>
      <c r="U59" s="296"/>
      <c r="V59" s="296"/>
      <c r="AL59" s="298"/>
      <c r="AM59" s="298"/>
      <c r="AN59" s="298"/>
      <c r="AO59" s="298"/>
      <c r="AP59" s="298"/>
      <c r="AQ59" s="298"/>
      <c r="AR59" s="298"/>
      <c r="AS59" s="298"/>
      <c r="AT59" s="299"/>
      <c r="AZ59" s="301" t="str">
        <f>"Ngày 30 tháng 09 năm 2015 "</f>
        <v xml:space="preserve">Ngày 30 tháng 09 năm 2015 </v>
      </c>
    </row>
    <row r="60" spans="1:105">
      <c r="F60" s="257"/>
      <c r="M60" s="296"/>
      <c r="O60" s="296"/>
      <c r="Q60" s="296"/>
      <c r="R60" s="296"/>
      <c r="S60" s="296"/>
      <c r="T60" s="296"/>
      <c r="U60" s="296"/>
      <c r="V60" s="296"/>
      <c r="AL60" s="298"/>
      <c r="AM60" s="302" t="s">
        <v>11</v>
      </c>
      <c r="AN60" s="298"/>
      <c r="AO60" s="298"/>
      <c r="AP60" s="298"/>
      <c r="AQ60" s="298"/>
      <c r="AR60" s="298"/>
      <c r="AS60" s="303" t="s">
        <v>12</v>
      </c>
      <c r="AT60" s="299"/>
      <c r="AZ60" s="302" t="s">
        <v>131</v>
      </c>
    </row>
    <row r="61" spans="1:105">
      <c r="F61" s="257"/>
      <c r="M61" s="296"/>
      <c r="O61" s="296"/>
      <c r="Q61" s="296"/>
      <c r="R61" s="296"/>
      <c r="S61" s="296"/>
      <c r="T61" s="296"/>
      <c r="U61" s="296"/>
      <c r="V61" s="296"/>
      <c r="AL61" s="298"/>
      <c r="AM61" s="304" t="s">
        <v>13</v>
      </c>
      <c r="AN61" s="298"/>
      <c r="AO61" s="298"/>
      <c r="AP61" s="298"/>
      <c r="AQ61" s="298"/>
      <c r="AR61" s="298"/>
      <c r="AS61" s="305" t="s">
        <v>13</v>
      </c>
      <c r="AT61" s="299"/>
      <c r="AZ61" s="304" t="s">
        <v>161</v>
      </c>
    </row>
    <row r="62" spans="1:105">
      <c r="F62" s="257"/>
      <c r="M62" s="296"/>
      <c r="O62" s="296"/>
      <c r="Q62" s="296"/>
      <c r="R62" s="296"/>
      <c r="S62" s="296"/>
      <c r="T62" s="296"/>
      <c r="U62" s="296"/>
      <c r="V62" s="296"/>
      <c r="AL62" s="298"/>
      <c r="AM62" s="298"/>
      <c r="AN62" s="298"/>
      <c r="AO62" s="298"/>
      <c r="AP62" s="298"/>
      <c r="AQ62" s="298"/>
      <c r="AR62" s="298"/>
      <c r="AS62" s="298"/>
      <c r="AT62" s="299"/>
      <c r="AZ62" s="298"/>
    </row>
    <row r="63" spans="1:105">
      <c r="F63" s="257"/>
      <c r="M63" s="296"/>
      <c r="O63" s="296"/>
      <c r="Q63" s="296"/>
      <c r="R63" s="296"/>
      <c r="S63" s="296"/>
      <c r="T63" s="296"/>
      <c r="U63" s="296"/>
      <c r="V63" s="296"/>
      <c r="AZ63" s="298"/>
    </row>
    <row r="64" spans="1:105">
      <c r="F64" s="257"/>
      <c r="M64" s="296"/>
      <c r="O64" s="296"/>
      <c r="Q64" s="296"/>
      <c r="R64" s="296"/>
      <c r="S64" s="296"/>
      <c r="T64" s="296"/>
      <c r="U64" s="296"/>
      <c r="V64" s="296"/>
    </row>
    <row r="65" spans="6:22">
      <c r="F65" s="257"/>
      <c r="M65" s="296"/>
      <c r="O65" s="296"/>
      <c r="Q65" s="296"/>
      <c r="R65" s="296"/>
      <c r="S65" s="296"/>
      <c r="T65" s="296"/>
      <c r="U65" s="296"/>
      <c r="V65" s="296"/>
    </row>
    <row r="66" spans="6:22">
      <c r="F66" s="257"/>
      <c r="M66" s="296"/>
      <c r="O66" s="296"/>
      <c r="Q66" s="296"/>
      <c r="R66" s="296"/>
      <c r="S66" s="296"/>
      <c r="T66" s="296"/>
      <c r="U66" s="296"/>
      <c r="V66" s="296"/>
    </row>
    <row r="67" spans="6:22">
      <c r="F67" s="257"/>
      <c r="M67" s="296"/>
      <c r="O67" s="296"/>
      <c r="Q67" s="296"/>
      <c r="R67" s="296"/>
      <c r="S67" s="296"/>
      <c r="T67" s="296"/>
      <c r="U67" s="296"/>
      <c r="V67" s="296"/>
    </row>
    <row r="68" spans="6:22">
      <c r="F68" s="257"/>
      <c r="M68" s="296"/>
      <c r="O68" s="296"/>
      <c r="Q68" s="296"/>
      <c r="R68" s="296"/>
      <c r="S68" s="296"/>
      <c r="T68" s="296"/>
      <c r="U68" s="296"/>
      <c r="V68" s="296"/>
    </row>
    <row r="69" spans="6:22">
      <c r="F69" s="257"/>
      <c r="M69" s="296"/>
      <c r="O69" s="296"/>
      <c r="Q69" s="296"/>
      <c r="R69" s="296"/>
      <c r="S69" s="296"/>
      <c r="T69" s="296"/>
      <c r="U69" s="296"/>
      <c r="V69" s="296"/>
    </row>
    <row r="78" spans="6:22">
      <c r="R78" s="296"/>
    </row>
    <row r="79" spans="6:22">
      <c r="R79" s="296"/>
    </row>
    <row r="80" spans="6:22">
      <c r="M80" s="296"/>
      <c r="O80" s="296"/>
      <c r="P80" s="296"/>
      <c r="Q80" s="296"/>
      <c r="R80" s="296"/>
    </row>
    <row r="81" spans="13:18">
      <c r="M81" s="296"/>
      <c r="O81" s="296"/>
      <c r="P81" s="296"/>
      <c r="Q81" s="296"/>
      <c r="R81" s="296"/>
    </row>
    <row r="82" spans="13:18">
      <c r="M82" s="296"/>
      <c r="O82" s="296"/>
      <c r="P82" s="296"/>
      <c r="Q82" s="296"/>
    </row>
    <row r="83" spans="13:18">
      <c r="M83" s="296"/>
      <c r="O83" s="296"/>
      <c r="P83" s="296"/>
      <c r="Q83" s="296"/>
    </row>
    <row r="85" spans="13:18">
      <c r="M85" s="296"/>
      <c r="O85" s="296"/>
      <c r="P85" s="296"/>
      <c r="Q85" s="296"/>
      <c r="R85" s="296"/>
    </row>
    <row r="86" spans="13:18">
      <c r="M86" s="296"/>
      <c r="O86" s="296"/>
      <c r="P86" s="296"/>
      <c r="Q86" s="296"/>
      <c r="R86" s="296"/>
    </row>
    <row r="93" spans="13:18">
      <c r="M93" s="296"/>
      <c r="O93" s="296"/>
      <c r="P93" s="296"/>
      <c r="Q93" s="296"/>
      <c r="R93" s="296"/>
    </row>
    <row r="94" spans="13:18">
      <c r="M94" s="296"/>
      <c r="O94" s="296"/>
      <c r="P94" s="296"/>
      <c r="Q94" s="296"/>
      <c r="R94" s="296"/>
    </row>
    <row r="95" spans="13:18">
      <c r="M95" s="296"/>
      <c r="O95" s="296"/>
      <c r="P95" s="296"/>
      <c r="Q95" s="296"/>
      <c r="R95" s="296"/>
    </row>
    <row r="99" spans="13:18">
      <c r="M99" s="296"/>
      <c r="O99" s="296"/>
      <c r="P99" s="296"/>
      <c r="Q99" s="296"/>
      <c r="R99" s="296"/>
    </row>
    <row r="100" spans="13:18">
      <c r="M100" s="296"/>
      <c r="O100" s="296"/>
      <c r="P100" s="296"/>
      <c r="Q100" s="296"/>
      <c r="R100" s="296"/>
    </row>
    <row r="101" spans="13:18">
      <c r="M101" s="296"/>
      <c r="O101" s="296"/>
      <c r="P101" s="296"/>
      <c r="Q101" s="296"/>
      <c r="R101" s="296"/>
    </row>
    <row r="102" spans="13:18">
      <c r="M102" s="296"/>
      <c r="O102" s="296"/>
      <c r="P102" s="296"/>
      <c r="Q102" s="296"/>
      <c r="R102" s="296"/>
    </row>
    <row r="103" spans="13:18">
      <c r="M103" s="296"/>
      <c r="O103" s="296"/>
      <c r="P103" s="296"/>
      <c r="Q103" s="296"/>
      <c r="R103" s="296"/>
    </row>
    <row r="104" spans="13:18">
      <c r="M104" s="296"/>
      <c r="O104" s="296"/>
      <c r="P104" s="296"/>
      <c r="Q104" s="296"/>
      <c r="R104" s="296"/>
    </row>
    <row r="105" spans="13:18">
      <c r="M105" s="296"/>
      <c r="O105" s="296"/>
      <c r="P105" s="296"/>
      <c r="Q105" s="296"/>
      <c r="R105" s="296"/>
    </row>
    <row r="106" spans="13:18">
      <c r="M106" s="296"/>
      <c r="O106" s="296"/>
      <c r="P106" s="296"/>
      <c r="Q106" s="296"/>
      <c r="R106" s="296"/>
    </row>
    <row r="107" spans="13:18">
      <c r="M107" s="296"/>
      <c r="O107" s="296"/>
      <c r="P107" s="296"/>
      <c r="Q107" s="296"/>
      <c r="R107" s="296"/>
    </row>
    <row r="108" spans="13:18">
      <c r="M108" s="296"/>
      <c r="O108" s="296"/>
      <c r="P108" s="296"/>
      <c r="Q108" s="296"/>
      <c r="R108" s="296"/>
    </row>
    <row r="109" spans="13:18">
      <c r="M109" s="296"/>
      <c r="O109" s="296"/>
      <c r="P109" s="296"/>
      <c r="Q109" s="296"/>
      <c r="R109" s="296"/>
    </row>
    <row r="110" spans="13:18">
      <c r="M110" s="296"/>
      <c r="O110" s="296"/>
      <c r="P110" s="296"/>
      <c r="Q110" s="296"/>
      <c r="R110" s="296"/>
    </row>
    <row r="111" spans="13:18">
      <c r="M111" s="296"/>
      <c r="O111" s="296"/>
      <c r="P111" s="296"/>
      <c r="Q111" s="296"/>
      <c r="R111" s="296"/>
    </row>
    <row r="112" spans="13:18">
      <c r="M112" s="296"/>
      <c r="O112" s="296"/>
      <c r="P112" s="296"/>
      <c r="Q112" s="296"/>
      <c r="R112" s="296"/>
    </row>
    <row r="113" spans="13:18">
      <c r="M113" s="296"/>
      <c r="O113" s="296"/>
      <c r="P113" s="296"/>
      <c r="Q113" s="296"/>
      <c r="R113" s="296"/>
    </row>
    <row r="114" spans="13:18">
      <c r="M114" s="296"/>
      <c r="O114" s="296"/>
      <c r="P114" s="296"/>
      <c r="Q114" s="296"/>
      <c r="R114" s="296"/>
    </row>
    <row r="115" spans="13:18">
      <c r="M115" s="296"/>
      <c r="O115" s="296"/>
      <c r="P115" s="296"/>
      <c r="Q115" s="296"/>
      <c r="R115" s="296"/>
    </row>
    <row r="116" spans="13:18">
      <c r="M116" s="296"/>
      <c r="O116" s="296"/>
      <c r="P116" s="296"/>
      <c r="Q116" s="296"/>
      <c r="R116" s="296"/>
    </row>
    <row r="117" spans="13:18">
      <c r="M117" s="296"/>
      <c r="O117" s="296"/>
      <c r="P117" s="296"/>
      <c r="Q117" s="296"/>
      <c r="R117" s="296"/>
    </row>
    <row r="118" spans="13:18">
      <c r="M118" s="296"/>
      <c r="O118" s="296"/>
      <c r="P118" s="296"/>
      <c r="Q118" s="296"/>
      <c r="R118" s="296"/>
    </row>
    <row r="119" spans="13:18">
      <c r="M119" s="296"/>
      <c r="O119" s="296"/>
      <c r="P119" s="296"/>
      <c r="Q119" s="296"/>
      <c r="R119" s="296"/>
    </row>
    <row r="120" spans="13:18">
      <c r="M120" s="296"/>
      <c r="O120" s="296"/>
      <c r="P120" s="296"/>
      <c r="Q120" s="296"/>
      <c r="R120" s="296"/>
    </row>
    <row r="121" spans="13:18">
      <c r="M121" s="296"/>
      <c r="O121" s="296"/>
      <c r="P121" s="296"/>
      <c r="Q121" s="296"/>
      <c r="R121" s="296"/>
    </row>
    <row r="122" spans="13:18">
      <c r="M122" s="296"/>
      <c r="O122" s="296"/>
      <c r="P122" s="296"/>
      <c r="Q122" s="296"/>
      <c r="R122" s="296"/>
    </row>
    <row r="123" spans="13:18">
      <c r="M123" s="296"/>
      <c r="O123" s="296"/>
      <c r="P123" s="296"/>
      <c r="Q123" s="296"/>
      <c r="R123" s="296"/>
    </row>
    <row r="124" spans="13:18">
      <c r="M124" s="296"/>
      <c r="O124" s="296"/>
      <c r="P124" s="296"/>
      <c r="Q124" s="296"/>
      <c r="R124" s="296"/>
    </row>
    <row r="125" spans="13:18">
      <c r="M125" s="296"/>
      <c r="O125" s="296"/>
      <c r="P125" s="296"/>
      <c r="Q125" s="296"/>
      <c r="R125" s="296"/>
    </row>
    <row r="126" spans="13:18">
      <c r="M126" s="296"/>
      <c r="O126" s="296"/>
      <c r="P126" s="296"/>
      <c r="Q126" s="296"/>
      <c r="R126" s="296"/>
    </row>
    <row r="127" spans="13:18">
      <c r="M127" s="296"/>
      <c r="O127" s="296"/>
      <c r="P127" s="296"/>
      <c r="Q127" s="296"/>
      <c r="R127" s="296"/>
    </row>
    <row r="128" spans="13:18">
      <c r="M128" s="296"/>
      <c r="O128" s="296"/>
      <c r="P128" s="296"/>
      <c r="Q128" s="296"/>
      <c r="R128" s="296"/>
    </row>
    <row r="129" spans="13:18">
      <c r="M129" s="296"/>
      <c r="O129" s="296"/>
      <c r="P129" s="296"/>
      <c r="Q129" s="296"/>
      <c r="R129" s="296"/>
    </row>
    <row r="130" spans="13:18">
      <c r="M130" s="296"/>
      <c r="O130" s="296"/>
      <c r="P130" s="296"/>
      <c r="Q130" s="296"/>
      <c r="R130" s="296"/>
    </row>
    <row r="131" spans="13:18">
      <c r="M131" s="296"/>
      <c r="O131" s="296"/>
      <c r="P131" s="296"/>
      <c r="Q131" s="296"/>
      <c r="R131" s="296"/>
    </row>
    <row r="132" spans="13:18">
      <c r="M132" s="296"/>
      <c r="O132" s="296"/>
      <c r="P132" s="296"/>
      <c r="Q132" s="296"/>
      <c r="R132" s="296"/>
    </row>
    <row r="133" spans="13:18">
      <c r="M133" s="296"/>
      <c r="O133" s="296"/>
      <c r="P133" s="296"/>
      <c r="Q133" s="296"/>
      <c r="R133" s="296"/>
    </row>
    <row r="134" spans="13:18">
      <c r="M134" s="296"/>
      <c r="O134" s="296"/>
      <c r="P134" s="296"/>
      <c r="Q134" s="296"/>
      <c r="R134" s="296"/>
    </row>
    <row r="135" spans="13:18">
      <c r="M135" s="296"/>
      <c r="O135" s="296"/>
      <c r="P135" s="296"/>
      <c r="Q135" s="296"/>
      <c r="R135" s="296"/>
    </row>
    <row r="136" spans="13:18">
      <c r="M136" s="296"/>
      <c r="O136" s="296"/>
      <c r="P136" s="296"/>
      <c r="Q136" s="296"/>
      <c r="R136" s="296"/>
    </row>
    <row r="137" spans="13:18">
      <c r="M137" s="296"/>
      <c r="O137" s="296"/>
      <c r="P137" s="296"/>
      <c r="Q137" s="296"/>
      <c r="R137" s="296"/>
    </row>
    <row r="138" spans="13:18">
      <c r="M138" s="296"/>
      <c r="O138" s="296"/>
      <c r="P138" s="296"/>
      <c r="Q138" s="296"/>
      <c r="R138" s="296"/>
    </row>
    <row r="139" spans="13:18">
      <c r="M139" s="296"/>
      <c r="O139" s="296"/>
      <c r="P139" s="296"/>
      <c r="Q139" s="296"/>
      <c r="R139" s="296"/>
    </row>
    <row r="140" spans="13:18">
      <c r="M140" s="296"/>
      <c r="O140" s="296"/>
      <c r="P140" s="296"/>
      <c r="Q140" s="296"/>
      <c r="R140" s="296"/>
    </row>
    <row r="141" spans="13:18">
      <c r="M141" s="296"/>
      <c r="O141" s="296"/>
      <c r="P141" s="296"/>
      <c r="Q141" s="296"/>
      <c r="R141" s="296"/>
    </row>
    <row r="142" spans="13:18">
      <c r="M142" s="296"/>
      <c r="O142" s="296"/>
      <c r="P142" s="296"/>
      <c r="Q142" s="296"/>
      <c r="R142" s="296"/>
    </row>
    <row r="143" spans="13:18">
      <c r="M143" s="296"/>
      <c r="O143" s="296"/>
      <c r="P143" s="296"/>
      <c r="Q143" s="296"/>
      <c r="R143" s="296"/>
    </row>
    <row r="144" spans="13:18">
      <c r="M144" s="296"/>
      <c r="O144" s="296"/>
      <c r="P144" s="296"/>
      <c r="Q144" s="296"/>
      <c r="R144" s="296"/>
    </row>
    <row r="145" spans="13:18">
      <c r="M145" s="296"/>
      <c r="O145" s="296"/>
      <c r="P145" s="296"/>
      <c r="Q145" s="296"/>
      <c r="R145" s="296"/>
    </row>
    <row r="146" spans="13:18">
      <c r="M146" s="296"/>
      <c r="O146" s="296"/>
      <c r="P146" s="296"/>
      <c r="Q146" s="296"/>
      <c r="R146" s="296"/>
    </row>
    <row r="147" spans="13:18">
      <c r="M147" s="296"/>
      <c r="O147" s="296"/>
      <c r="P147" s="296"/>
      <c r="Q147" s="296"/>
      <c r="R147" s="296"/>
    </row>
    <row r="148" spans="13:18">
      <c r="M148" s="296"/>
      <c r="O148" s="296"/>
      <c r="P148" s="296"/>
      <c r="Q148" s="296"/>
      <c r="R148" s="296"/>
    </row>
    <row r="149" spans="13:18">
      <c r="M149" s="296"/>
      <c r="O149" s="296"/>
      <c r="P149" s="296"/>
      <c r="Q149" s="296"/>
      <c r="R149" s="296"/>
    </row>
    <row r="150" spans="13:18">
      <c r="M150" s="296"/>
      <c r="O150" s="296"/>
      <c r="P150" s="296"/>
      <c r="Q150" s="296"/>
      <c r="R150" s="296"/>
    </row>
    <row r="151" spans="13:18">
      <c r="M151" s="296"/>
      <c r="O151" s="296"/>
      <c r="P151" s="296"/>
      <c r="Q151" s="296"/>
      <c r="R151" s="296"/>
    </row>
    <row r="152" spans="13:18">
      <c r="M152" s="296"/>
      <c r="O152" s="296"/>
      <c r="P152" s="296"/>
      <c r="Q152" s="296"/>
      <c r="R152" s="296"/>
    </row>
    <row r="153" spans="13:18">
      <c r="M153" s="296"/>
      <c r="O153" s="296"/>
      <c r="P153" s="296"/>
      <c r="Q153" s="296"/>
      <c r="R153" s="296"/>
    </row>
    <row r="154" spans="13:18">
      <c r="M154" s="296"/>
      <c r="O154" s="296"/>
      <c r="P154" s="296"/>
      <c r="Q154" s="296"/>
      <c r="R154" s="296"/>
    </row>
    <row r="155" spans="13:18">
      <c r="M155" s="296"/>
      <c r="O155" s="296"/>
      <c r="P155" s="296"/>
      <c r="Q155" s="296"/>
      <c r="R155" s="296"/>
    </row>
    <row r="156" spans="13:18">
      <c r="M156" s="296"/>
      <c r="O156" s="296"/>
      <c r="P156" s="296"/>
      <c r="Q156" s="296"/>
      <c r="R156" s="296"/>
    </row>
    <row r="157" spans="13:18">
      <c r="M157" s="296"/>
      <c r="O157" s="296"/>
      <c r="P157" s="296"/>
      <c r="Q157" s="296"/>
      <c r="R157" s="296"/>
    </row>
    <row r="158" spans="13:18">
      <c r="M158" s="296"/>
      <c r="O158" s="296"/>
      <c r="P158" s="296"/>
      <c r="Q158" s="296"/>
      <c r="R158" s="296"/>
    </row>
    <row r="159" spans="13:18">
      <c r="M159" s="296"/>
      <c r="O159" s="296"/>
      <c r="P159" s="296"/>
      <c r="Q159" s="296"/>
      <c r="R159" s="296"/>
    </row>
    <row r="160" spans="13:18">
      <c r="M160" s="296"/>
      <c r="O160" s="296"/>
      <c r="P160" s="296"/>
      <c r="Q160" s="296"/>
      <c r="R160" s="296"/>
    </row>
    <row r="161" spans="13:18">
      <c r="M161" s="296"/>
      <c r="O161" s="296"/>
      <c r="P161" s="296"/>
      <c r="Q161" s="296"/>
      <c r="R161" s="296"/>
    </row>
    <row r="162" spans="13:18">
      <c r="M162" s="296"/>
      <c r="O162" s="296"/>
      <c r="P162" s="296"/>
      <c r="Q162" s="296"/>
      <c r="R162" s="296"/>
    </row>
    <row r="163" spans="13:18">
      <c r="M163" s="296"/>
      <c r="O163" s="296"/>
      <c r="P163" s="296"/>
      <c r="Q163" s="296"/>
      <c r="R163" s="296"/>
    </row>
    <row r="164" spans="13:18">
      <c r="M164" s="296"/>
      <c r="O164" s="296"/>
      <c r="P164" s="296"/>
      <c r="Q164" s="296"/>
      <c r="R164" s="296"/>
    </row>
    <row r="165" spans="13:18">
      <c r="M165" s="296"/>
      <c r="O165" s="296"/>
      <c r="P165" s="296"/>
      <c r="Q165" s="296"/>
      <c r="R165" s="296"/>
    </row>
    <row r="166" spans="13:18">
      <c r="M166" s="296"/>
      <c r="O166" s="296"/>
      <c r="P166" s="296"/>
      <c r="Q166" s="296"/>
      <c r="R166" s="296"/>
    </row>
    <row r="167" spans="13:18">
      <c r="M167" s="296"/>
      <c r="O167" s="296"/>
      <c r="P167" s="296"/>
      <c r="Q167" s="296"/>
      <c r="R167" s="296"/>
    </row>
    <row r="168" spans="13:18">
      <c r="M168" s="296"/>
      <c r="O168" s="296"/>
      <c r="P168" s="296"/>
      <c r="Q168" s="296"/>
      <c r="R168" s="296"/>
    </row>
    <row r="169" spans="13:18">
      <c r="M169" s="296"/>
      <c r="O169" s="296"/>
      <c r="P169" s="296"/>
      <c r="Q169" s="296"/>
      <c r="R169" s="296"/>
    </row>
    <row r="170" spans="13:18">
      <c r="M170" s="296"/>
      <c r="O170" s="296"/>
      <c r="P170" s="296"/>
      <c r="Q170" s="296"/>
      <c r="R170" s="296"/>
    </row>
    <row r="171" spans="13:18">
      <c r="M171" s="296"/>
      <c r="O171" s="296"/>
      <c r="P171" s="296"/>
      <c r="Q171" s="296"/>
      <c r="R171" s="296"/>
    </row>
    <row r="172" spans="13:18">
      <c r="M172" s="296"/>
      <c r="O172" s="296"/>
      <c r="P172" s="296"/>
      <c r="Q172" s="296"/>
      <c r="R172" s="296"/>
    </row>
    <row r="173" spans="13:18">
      <c r="M173" s="296"/>
      <c r="O173" s="296"/>
      <c r="P173" s="296"/>
      <c r="Q173" s="296"/>
      <c r="R173" s="296"/>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7" customWidth="1"/>
    <col min="2" max="2" width="8.42578125" style="257" customWidth="1"/>
    <col min="3" max="3" width="7.85546875" style="257" customWidth="1"/>
    <col min="4" max="4" width="8.7109375" style="257" customWidth="1"/>
    <col min="5" max="5" width="44" style="257" customWidth="1"/>
    <col min="6" max="6" width="13.5703125" style="257" customWidth="1"/>
    <col min="7" max="8" width="5.85546875" style="258" customWidth="1"/>
    <col min="9" max="9" width="4.85546875" style="257" customWidth="1"/>
    <col min="10" max="10" width="13.140625" style="257" customWidth="1"/>
    <col min="11" max="11" width="13.28515625" style="257" customWidth="1"/>
    <col min="12" max="12" width="13.7109375" style="257" customWidth="1"/>
    <col min="13" max="13" width="14" style="257" customWidth="1"/>
    <col min="14" max="14" width="13.7109375" style="257" customWidth="1"/>
    <col min="15" max="15" width="14" style="257" customWidth="1"/>
    <col min="16" max="16" width="12.7109375" style="257" customWidth="1"/>
    <col min="17" max="17" width="14.5703125" style="257" customWidth="1"/>
    <col min="18" max="18" width="13.28515625" style="257" customWidth="1"/>
    <col min="19" max="19" width="13" style="257" customWidth="1"/>
    <col min="20" max="20" width="14" style="257" customWidth="1"/>
    <col min="21" max="21" width="5" style="257" customWidth="1"/>
    <col min="22" max="22" width="13.7109375" style="257" customWidth="1"/>
    <col min="23" max="23" width="13.42578125" style="257" customWidth="1"/>
    <col min="24" max="24" width="6.140625" style="257" customWidth="1"/>
    <col min="25" max="25" width="7.140625" style="257" customWidth="1"/>
    <col min="26" max="27" width="9.42578125" style="257" customWidth="1"/>
    <col min="28" max="28" width="11.140625" style="257" customWidth="1"/>
    <col min="29" max="29" width="13" style="257" customWidth="1"/>
    <col min="30" max="30" width="4.5703125" style="257" customWidth="1"/>
    <col min="31" max="31" width="13.5703125" style="257" customWidth="1"/>
    <col min="32" max="32" width="4.5703125" style="257" customWidth="1"/>
    <col min="33" max="33" width="13.5703125" style="257" customWidth="1"/>
    <col min="34" max="34" width="4.42578125" style="257" customWidth="1"/>
    <col min="35" max="35" width="12.7109375" style="257" customWidth="1"/>
    <col min="36" max="36" width="11.140625" style="257" customWidth="1"/>
    <col min="37" max="37" width="4.7109375" style="257" customWidth="1"/>
    <col min="38" max="38" width="12.28515625" style="257" customWidth="1"/>
    <col min="39" max="39" width="11.42578125" style="257" customWidth="1"/>
    <col min="40" max="40" width="11.28515625" style="257" customWidth="1"/>
    <col min="41" max="41" width="11.140625" style="257" customWidth="1"/>
    <col min="42" max="43" width="12.5703125" style="257" customWidth="1"/>
    <col min="44" max="44" width="13.42578125" style="257" customWidth="1"/>
    <col min="45" max="45" width="12.7109375" style="257" customWidth="1"/>
    <col min="46" max="46" width="11.85546875" style="257" customWidth="1"/>
    <col min="47" max="47" width="11.5703125" style="257" customWidth="1"/>
    <col min="48" max="48" width="7.5703125" style="257" customWidth="1"/>
    <col min="49" max="49" width="8.140625" style="257" customWidth="1"/>
    <col min="50" max="50" width="7.5703125" style="257" customWidth="1"/>
    <col min="51" max="51" width="7.42578125" style="257" customWidth="1"/>
    <col min="52" max="53" width="13.140625" style="257" customWidth="1"/>
    <col min="54" max="16384" width="9.140625" style="257"/>
  </cols>
  <sheetData>
    <row r="1" spans="1:105" ht="12.75" customHeight="1">
      <c r="A1" s="253"/>
      <c r="B1" s="254" t="s">
        <v>121</v>
      </c>
      <c r="C1" s="255"/>
      <c r="D1" s="255"/>
      <c r="E1" s="256"/>
      <c r="I1" s="255"/>
      <c r="L1" s="1260" t="s">
        <v>191</v>
      </c>
      <c r="M1" s="1260"/>
      <c r="N1" s="1260"/>
      <c r="O1" s="1260"/>
      <c r="P1" s="1260"/>
      <c r="Q1" s="1260"/>
      <c r="R1" s="360"/>
      <c r="T1" s="255"/>
      <c r="U1" s="255"/>
      <c r="V1" s="255"/>
      <c r="W1" s="255"/>
      <c r="X1" s="255"/>
      <c r="Y1" s="255"/>
      <c r="Z1" s="255"/>
      <c r="AA1" s="255"/>
      <c r="AB1" s="255"/>
      <c r="AC1" s="255"/>
      <c r="AD1" s="255"/>
      <c r="AE1" s="255"/>
      <c r="AF1" s="431"/>
      <c r="AG1" s="431"/>
      <c r="AH1" s="255"/>
      <c r="AI1" s="255"/>
      <c r="AJ1" s="255"/>
      <c r="AK1" s="255"/>
      <c r="AL1" s="255"/>
      <c r="AM1" s="255"/>
      <c r="AN1" s="255"/>
      <c r="AO1" s="255"/>
      <c r="AP1" s="255"/>
      <c r="AQ1" s="255"/>
      <c r="AR1" s="255"/>
      <c r="AS1" s="255"/>
      <c r="AT1" s="255"/>
      <c r="AU1" s="255"/>
      <c r="AV1" s="255"/>
      <c r="AW1" s="255"/>
      <c r="AX1" s="255"/>
      <c r="AY1" s="255"/>
      <c r="AZ1" s="255"/>
      <c r="BA1" s="255"/>
    </row>
    <row r="2" spans="1:105" ht="12.75" customHeight="1">
      <c r="A2" s="253"/>
      <c r="B2" s="254" t="s">
        <v>180</v>
      </c>
      <c r="C2" s="255"/>
      <c r="D2" s="255"/>
      <c r="E2" s="255"/>
      <c r="I2" s="259"/>
      <c r="L2" s="1261" t="s">
        <v>144</v>
      </c>
      <c r="M2" s="1261"/>
      <c r="N2" s="1261"/>
      <c r="O2" s="1261"/>
      <c r="P2" s="1261"/>
      <c r="Q2" s="1261"/>
      <c r="R2" s="361"/>
      <c r="T2" s="259"/>
      <c r="U2" s="259"/>
      <c r="V2" s="259"/>
      <c r="W2" s="259"/>
      <c r="X2" s="259"/>
      <c r="Y2" s="259"/>
      <c r="Z2" s="259"/>
      <c r="AA2" s="259"/>
      <c r="AB2" s="259"/>
      <c r="AC2" s="259"/>
      <c r="AD2" s="259"/>
      <c r="AE2" s="259"/>
      <c r="AF2" s="432"/>
      <c r="AG2" s="432"/>
      <c r="AH2" s="259"/>
      <c r="AI2" s="259"/>
      <c r="AJ2" s="259"/>
      <c r="AK2" s="259"/>
      <c r="AL2" s="259"/>
      <c r="AM2" s="259"/>
      <c r="AN2" s="259"/>
      <c r="AO2" s="259"/>
      <c r="AP2" s="259"/>
      <c r="AQ2" s="259"/>
      <c r="AR2" s="259"/>
      <c r="AS2" s="259"/>
      <c r="AT2" s="259"/>
      <c r="AU2" s="259"/>
      <c r="AV2" s="259"/>
      <c r="AW2" s="259"/>
      <c r="AX2" s="259"/>
      <c r="AY2" s="259"/>
      <c r="AZ2" s="259"/>
      <c r="BA2" s="259"/>
    </row>
    <row r="3" spans="1:105" ht="10.5" customHeight="1">
      <c r="A3" s="255"/>
      <c r="B3" s="255"/>
      <c r="C3" s="255"/>
      <c r="D3" s="255"/>
      <c r="E3" s="255"/>
      <c r="F3" s="259"/>
      <c r="G3" s="261"/>
      <c r="H3" s="261"/>
      <c r="I3" s="259"/>
      <c r="L3" s="1261"/>
      <c r="M3" s="1261"/>
      <c r="N3" s="1261"/>
      <c r="O3" s="1261"/>
      <c r="P3" s="1261"/>
      <c r="Q3" s="1261"/>
      <c r="R3" s="361"/>
      <c r="T3" s="259"/>
      <c r="U3" s="259"/>
      <c r="V3" s="259"/>
      <c r="W3" s="259"/>
      <c r="X3" s="259"/>
      <c r="Y3" s="259"/>
      <c r="Z3" s="259"/>
      <c r="AA3" s="259"/>
      <c r="AB3" s="259"/>
      <c r="AC3" s="259"/>
      <c r="AD3" s="259"/>
      <c r="AE3" s="259"/>
      <c r="AF3" s="432"/>
      <c r="AG3" s="432"/>
      <c r="AH3" s="259"/>
      <c r="AI3" s="259"/>
      <c r="AJ3" s="259"/>
      <c r="AK3" s="259"/>
      <c r="AL3" s="259"/>
      <c r="AM3" s="259"/>
      <c r="AN3" s="259"/>
      <c r="AO3" s="259"/>
      <c r="AP3" s="259"/>
      <c r="AQ3" s="259"/>
      <c r="AR3" s="259"/>
      <c r="AS3" s="259"/>
      <c r="AT3" s="259"/>
      <c r="AU3" s="259"/>
      <c r="AV3" s="259"/>
      <c r="AW3" s="259"/>
      <c r="AX3" s="259"/>
      <c r="AY3" s="259"/>
      <c r="AZ3" s="259"/>
      <c r="BA3" s="259"/>
    </row>
    <row r="4" spans="1:105" ht="19.5" customHeight="1">
      <c r="B4" s="1262" t="s">
        <v>112</v>
      </c>
      <c r="C4" s="1262"/>
      <c r="D4" s="1262"/>
      <c r="E4" s="1262"/>
      <c r="F4" s="1262"/>
      <c r="G4" s="1262"/>
      <c r="H4" s="1262"/>
      <c r="I4" s="1262"/>
      <c r="J4" s="1262"/>
      <c r="K4" s="1262"/>
      <c r="L4" s="1262"/>
      <c r="M4" s="1262"/>
      <c r="N4" s="1262"/>
      <c r="O4" s="1262"/>
      <c r="P4" s="1262"/>
      <c r="Q4" s="1262"/>
      <c r="R4" s="1262"/>
      <c r="S4" s="262"/>
      <c r="T4" s="264"/>
      <c r="U4" s="264"/>
      <c r="V4" s="264"/>
      <c r="W4" s="264"/>
      <c r="X4" s="264"/>
      <c r="Y4" s="264"/>
      <c r="Z4" s="264"/>
      <c r="AA4" s="264"/>
      <c r="AB4" s="264"/>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row>
    <row r="5" spans="1:105" ht="15">
      <c r="B5" s="1263" t="s">
        <v>224</v>
      </c>
      <c r="C5" s="1263"/>
      <c r="D5" s="1263"/>
      <c r="E5" s="1263"/>
      <c r="F5" s="1263"/>
      <c r="G5" s="1263"/>
      <c r="H5" s="1263"/>
      <c r="I5" s="1263"/>
      <c r="J5" s="1263"/>
      <c r="K5" s="1263"/>
      <c r="L5" s="1263"/>
      <c r="M5" s="1263"/>
      <c r="N5" s="1263"/>
      <c r="O5" s="1263"/>
      <c r="P5" s="1263"/>
      <c r="Q5" s="1263"/>
      <c r="R5" s="1263"/>
      <c r="S5" s="265"/>
    </row>
    <row r="7" spans="1:105" ht="13.5" customHeight="1">
      <c r="A7" s="1264" t="s">
        <v>37</v>
      </c>
      <c r="B7" s="1259" t="s">
        <v>22</v>
      </c>
      <c r="C7" s="1266" t="s">
        <v>1</v>
      </c>
      <c r="D7" s="1267"/>
      <c r="E7" s="1259" t="s">
        <v>0</v>
      </c>
      <c r="F7" s="1259" t="s">
        <v>113</v>
      </c>
      <c r="G7" s="1268" t="s">
        <v>114</v>
      </c>
      <c r="H7" s="1268"/>
      <c r="I7" s="1269" t="s">
        <v>37</v>
      </c>
      <c r="J7" s="1259" t="s">
        <v>193</v>
      </c>
      <c r="K7" s="1259"/>
      <c r="L7" s="1259" t="s">
        <v>194</v>
      </c>
      <c r="M7" s="1259"/>
      <c r="N7" s="1259" t="s">
        <v>269</v>
      </c>
      <c r="O7" s="1259"/>
      <c r="P7" s="1259" t="s">
        <v>978</v>
      </c>
      <c r="Q7" s="1259"/>
      <c r="R7" s="1259" t="s">
        <v>195</v>
      </c>
      <c r="S7" s="1259"/>
      <c r="T7" s="1259" t="s">
        <v>196</v>
      </c>
      <c r="U7" s="1259"/>
      <c r="V7" s="1259" t="s">
        <v>979</v>
      </c>
      <c r="W7" s="1259"/>
      <c r="X7" s="1259" t="s">
        <v>980</v>
      </c>
      <c r="Y7" s="1259"/>
      <c r="Z7" s="1259" t="s">
        <v>981</v>
      </c>
      <c r="AA7" s="1259"/>
      <c r="AB7" s="1259" t="s">
        <v>982</v>
      </c>
      <c r="AC7" s="1259"/>
      <c r="AD7" s="1259" t="s">
        <v>983</v>
      </c>
      <c r="AE7" s="1259"/>
      <c r="AF7" s="1259" t="s">
        <v>984</v>
      </c>
      <c r="AG7" s="1259"/>
      <c r="AH7" s="1259" t="s">
        <v>985</v>
      </c>
      <c r="AI7" s="1259"/>
      <c r="AJ7" s="1259" t="s">
        <v>986</v>
      </c>
      <c r="AK7" s="1259"/>
      <c r="AL7" s="1259" t="s">
        <v>987</v>
      </c>
      <c r="AM7" s="1259"/>
      <c r="AN7" s="1259" t="s">
        <v>988</v>
      </c>
      <c r="AO7" s="1259"/>
      <c r="AP7" s="1259" t="s">
        <v>989</v>
      </c>
      <c r="AQ7" s="1259"/>
      <c r="AR7" s="1259" t="s">
        <v>990</v>
      </c>
      <c r="AS7" s="1259"/>
      <c r="AT7" s="1259" t="s">
        <v>197</v>
      </c>
      <c r="AU7" s="1259"/>
      <c r="AV7" s="1259" t="s">
        <v>198</v>
      </c>
      <c r="AW7" s="1259"/>
      <c r="AX7" s="1259" t="s">
        <v>991</v>
      </c>
      <c r="AY7" s="1259"/>
      <c r="AZ7" s="1259" t="s">
        <v>992</v>
      </c>
      <c r="BA7" s="1259"/>
      <c r="BB7" s="1259" t="s">
        <v>993</v>
      </c>
      <c r="BC7" s="1259"/>
      <c r="BD7" s="1259" t="s">
        <v>199</v>
      </c>
      <c r="BE7" s="1259"/>
      <c r="BF7" s="1259" t="s">
        <v>994</v>
      </c>
      <c r="BG7" s="1259"/>
      <c r="BH7" s="1259" t="s">
        <v>200</v>
      </c>
      <c r="BI7" s="1259"/>
      <c r="BJ7" s="1259" t="s">
        <v>995</v>
      </c>
      <c r="BK7" s="1259"/>
      <c r="BL7" s="1259" t="s">
        <v>996</v>
      </c>
      <c r="BM7" s="1259"/>
      <c r="BN7" s="1259" t="s">
        <v>997</v>
      </c>
      <c r="BO7" s="1259"/>
      <c r="BP7" s="1259" t="s">
        <v>998</v>
      </c>
      <c r="BQ7" s="1259"/>
      <c r="BR7" s="1259" t="s">
        <v>201</v>
      </c>
      <c r="BS7" s="1259"/>
      <c r="BT7" s="1259" t="s">
        <v>202</v>
      </c>
      <c r="BU7" s="1259"/>
      <c r="BV7" s="1259" t="s">
        <v>264</v>
      </c>
      <c r="BW7" s="1259"/>
      <c r="BX7" s="1259" t="s">
        <v>203</v>
      </c>
      <c r="BY7" s="1259"/>
      <c r="BZ7" s="1259" t="s">
        <v>204</v>
      </c>
      <c r="CA7" s="1259"/>
      <c r="CB7" s="1259" t="s">
        <v>205</v>
      </c>
      <c r="CC7" s="1259"/>
      <c r="CD7" s="1259" t="s">
        <v>999</v>
      </c>
      <c r="CE7" s="1259"/>
      <c r="CF7" s="1259" t="s">
        <v>1000</v>
      </c>
      <c r="CG7" s="1259"/>
      <c r="CH7" s="1259" t="s">
        <v>206</v>
      </c>
      <c r="CI7" s="1259"/>
      <c r="CJ7" s="1259" t="s">
        <v>1001</v>
      </c>
      <c r="CK7" s="1259"/>
      <c r="CL7" s="1259" t="s">
        <v>1002</v>
      </c>
      <c r="CM7" s="1259"/>
      <c r="CN7" s="1259" t="s">
        <v>207</v>
      </c>
      <c r="CO7" s="1259"/>
      <c r="CP7" s="1259" t="s">
        <v>1003</v>
      </c>
      <c r="CQ7" s="1259"/>
      <c r="CR7" s="1259" t="s">
        <v>208</v>
      </c>
      <c r="CS7" s="1259"/>
      <c r="CT7" s="1259" t="s">
        <v>209</v>
      </c>
      <c r="CU7" s="1259"/>
      <c r="CV7" s="1259" t="s">
        <v>210</v>
      </c>
      <c r="CW7" s="1259"/>
      <c r="CX7" s="1259" t="s">
        <v>211</v>
      </c>
      <c r="CY7" s="1259"/>
      <c r="CZ7" s="1259" t="s">
        <v>212</v>
      </c>
      <c r="DA7" s="1259"/>
    </row>
    <row r="8" spans="1:105" ht="22.5" customHeight="1">
      <c r="A8" s="1265"/>
      <c r="B8" s="1259"/>
      <c r="C8" s="1004" t="s">
        <v>17</v>
      </c>
      <c r="D8" s="1003" t="s">
        <v>34</v>
      </c>
      <c r="E8" s="1259"/>
      <c r="F8" s="1259"/>
      <c r="G8" s="1005" t="s">
        <v>24</v>
      </c>
      <c r="H8" s="1005" t="s">
        <v>25</v>
      </c>
      <c r="I8" s="1269"/>
      <c r="J8" s="1003" t="s">
        <v>24</v>
      </c>
      <c r="K8" s="1003" t="s">
        <v>25</v>
      </c>
      <c r="L8" s="1003" t="s">
        <v>24</v>
      </c>
      <c r="M8" s="1003" t="s">
        <v>25</v>
      </c>
      <c r="N8" s="1003" t="s">
        <v>24</v>
      </c>
      <c r="O8" s="1003" t="s">
        <v>25</v>
      </c>
      <c r="P8" s="1003" t="s">
        <v>24</v>
      </c>
      <c r="Q8" s="1003" t="s">
        <v>25</v>
      </c>
      <c r="R8" s="1003" t="s">
        <v>24</v>
      </c>
      <c r="S8" s="1003" t="s">
        <v>25</v>
      </c>
      <c r="T8" s="1003" t="s">
        <v>24</v>
      </c>
      <c r="U8" s="1003" t="s">
        <v>25</v>
      </c>
      <c r="V8" s="1003" t="s">
        <v>24</v>
      </c>
      <c r="W8" s="1003" t="s">
        <v>25</v>
      </c>
      <c r="X8" s="1003" t="s">
        <v>24</v>
      </c>
      <c r="Y8" s="1003" t="s">
        <v>25</v>
      </c>
      <c r="Z8" s="1003" t="s">
        <v>24</v>
      </c>
      <c r="AA8" s="1003" t="s">
        <v>25</v>
      </c>
      <c r="AB8" s="1003" t="s">
        <v>24</v>
      </c>
      <c r="AC8" s="1003" t="s">
        <v>25</v>
      </c>
      <c r="AD8" s="1003" t="s">
        <v>24</v>
      </c>
      <c r="AE8" s="1003" t="s">
        <v>25</v>
      </c>
      <c r="AF8" s="1003" t="s">
        <v>24</v>
      </c>
      <c r="AG8" s="1003" t="s">
        <v>25</v>
      </c>
      <c r="AH8" s="1003" t="s">
        <v>24</v>
      </c>
      <c r="AI8" s="1003" t="s">
        <v>25</v>
      </c>
      <c r="AJ8" s="1003" t="s">
        <v>24</v>
      </c>
      <c r="AK8" s="1003" t="s">
        <v>25</v>
      </c>
      <c r="AL8" s="1003" t="s">
        <v>24</v>
      </c>
      <c r="AM8" s="1003" t="s">
        <v>25</v>
      </c>
      <c r="AN8" s="1003" t="s">
        <v>24</v>
      </c>
      <c r="AO8" s="1003" t="s">
        <v>25</v>
      </c>
      <c r="AP8" s="1003" t="s">
        <v>24</v>
      </c>
      <c r="AQ8" s="1003" t="s">
        <v>25</v>
      </c>
      <c r="AR8" s="1003" t="s">
        <v>24</v>
      </c>
      <c r="AS8" s="1003" t="s">
        <v>25</v>
      </c>
      <c r="AT8" s="1003" t="s">
        <v>24</v>
      </c>
      <c r="AU8" s="1003" t="s">
        <v>25</v>
      </c>
      <c r="AV8" s="1003" t="s">
        <v>24</v>
      </c>
      <c r="AW8" s="1003" t="s">
        <v>25</v>
      </c>
      <c r="AX8" s="1003" t="s">
        <v>24</v>
      </c>
      <c r="AY8" s="1003" t="s">
        <v>25</v>
      </c>
      <c r="AZ8" s="1003" t="s">
        <v>24</v>
      </c>
      <c r="BA8" s="1003" t="s">
        <v>25</v>
      </c>
      <c r="BB8" s="1003" t="s">
        <v>24</v>
      </c>
      <c r="BC8" s="1003" t="s">
        <v>25</v>
      </c>
      <c r="BD8" s="1003" t="s">
        <v>24</v>
      </c>
      <c r="BE8" s="1003" t="s">
        <v>25</v>
      </c>
      <c r="BF8" s="1003" t="s">
        <v>24</v>
      </c>
      <c r="BG8" s="1003" t="s">
        <v>25</v>
      </c>
      <c r="BH8" s="1003" t="s">
        <v>24</v>
      </c>
      <c r="BI8" s="1003" t="s">
        <v>25</v>
      </c>
      <c r="BJ8" s="1003" t="s">
        <v>24</v>
      </c>
      <c r="BK8" s="1003" t="s">
        <v>25</v>
      </c>
      <c r="BL8" s="1003" t="s">
        <v>24</v>
      </c>
      <c r="BM8" s="1003" t="s">
        <v>25</v>
      </c>
      <c r="BN8" s="1003" t="s">
        <v>24</v>
      </c>
      <c r="BO8" s="1003" t="s">
        <v>25</v>
      </c>
      <c r="BP8" s="1003" t="s">
        <v>24</v>
      </c>
      <c r="BQ8" s="1003" t="s">
        <v>25</v>
      </c>
      <c r="BR8" s="1003" t="s">
        <v>24</v>
      </c>
      <c r="BS8" s="1003" t="s">
        <v>25</v>
      </c>
      <c r="BT8" s="1003" t="s">
        <v>24</v>
      </c>
      <c r="BU8" s="1003" t="s">
        <v>25</v>
      </c>
      <c r="BV8" s="1003" t="s">
        <v>24</v>
      </c>
      <c r="BW8" s="1003" t="s">
        <v>25</v>
      </c>
      <c r="BX8" s="1003" t="s">
        <v>24</v>
      </c>
      <c r="BY8" s="1003" t="s">
        <v>25</v>
      </c>
      <c r="BZ8" s="1003" t="s">
        <v>24</v>
      </c>
      <c r="CA8" s="1003" t="s">
        <v>25</v>
      </c>
      <c r="CB8" s="1003" t="s">
        <v>24</v>
      </c>
      <c r="CC8" s="1003" t="s">
        <v>25</v>
      </c>
      <c r="CD8" s="1003" t="s">
        <v>24</v>
      </c>
      <c r="CE8" s="1003" t="s">
        <v>25</v>
      </c>
      <c r="CF8" s="1003" t="s">
        <v>24</v>
      </c>
      <c r="CG8" s="1003" t="s">
        <v>25</v>
      </c>
      <c r="CH8" s="1003" t="s">
        <v>24</v>
      </c>
      <c r="CI8" s="1003" t="s">
        <v>25</v>
      </c>
      <c r="CJ8" s="1003" t="s">
        <v>24</v>
      </c>
      <c r="CK8" s="1003" t="s">
        <v>25</v>
      </c>
      <c r="CL8" s="1003" t="s">
        <v>24</v>
      </c>
      <c r="CM8" s="1003" t="s">
        <v>25</v>
      </c>
      <c r="CN8" s="1003" t="s">
        <v>24</v>
      </c>
      <c r="CO8" s="1003" t="s">
        <v>25</v>
      </c>
      <c r="CP8" s="1003" t="s">
        <v>24</v>
      </c>
      <c r="CQ8" s="1003" t="s">
        <v>25</v>
      </c>
      <c r="CR8" s="1003" t="s">
        <v>24</v>
      </c>
      <c r="CS8" s="1003" t="s">
        <v>25</v>
      </c>
      <c r="CT8" s="1003" t="s">
        <v>24</v>
      </c>
      <c r="CU8" s="1003" t="s">
        <v>25</v>
      </c>
      <c r="CV8" s="1003" t="s">
        <v>24</v>
      </c>
      <c r="CW8" s="1003" t="s">
        <v>25</v>
      </c>
      <c r="CX8" s="1003" t="s">
        <v>24</v>
      </c>
      <c r="CY8" s="1003" t="s">
        <v>25</v>
      </c>
      <c r="CZ8" s="1003" t="s">
        <v>24</v>
      </c>
      <c r="DA8" s="1003" t="s">
        <v>25</v>
      </c>
    </row>
    <row r="9" spans="1:105" s="268" customFormat="1" ht="8.25" customHeight="1">
      <c r="A9" s="267">
        <v>1</v>
      </c>
      <c r="B9" s="267">
        <v>2</v>
      </c>
      <c r="C9" s="267">
        <v>3</v>
      </c>
      <c r="D9" s="267">
        <v>4</v>
      </c>
      <c r="E9" s="267">
        <v>5</v>
      </c>
      <c r="F9" s="267">
        <v>6</v>
      </c>
      <c r="G9" s="267">
        <v>7</v>
      </c>
      <c r="H9" s="267">
        <v>8</v>
      </c>
      <c r="I9" s="267">
        <v>9</v>
      </c>
      <c r="J9" s="267">
        <v>10</v>
      </c>
      <c r="K9" s="267">
        <v>11</v>
      </c>
      <c r="L9" s="267">
        <v>12</v>
      </c>
      <c r="M9" s="267">
        <v>13</v>
      </c>
      <c r="N9" s="267">
        <v>14</v>
      </c>
      <c r="O9" s="267">
        <v>15</v>
      </c>
      <c r="P9" s="267">
        <v>16</v>
      </c>
      <c r="Q9" s="267">
        <v>17</v>
      </c>
      <c r="R9" s="267">
        <v>18</v>
      </c>
      <c r="S9" s="267">
        <v>19</v>
      </c>
      <c r="T9" s="267">
        <v>20</v>
      </c>
      <c r="U9" s="267">
        <v>21</v>
      </c>
      <c r="V9" s="267">
        <v>22</v>
      </c>
      <c r="W9" s="267">
        <v>23</v>
      </c>
      <c r="X9" s="267">
        <v>24</v>
      </c>
      <c r="Y9" s="267">
        <v>25</v>
      </c>
      <c r="Z9" s="267">
        <v>26</v>
      </c>
      <c r="AA9" s="267">
        <v>27</v>
      </c>
      <c r="AB9" s="267">
        <v>28</v>
      </c>
      <c r="AC9" s="267">
        <v>29</v>
      </c>
      <c r="AD9" s="267">
        <v>30</v>
      </c>
      <c r="AE9" s="267">
        <v>31</v>
      </c>
      <c r="AF9" s="267">
        <v>32</v>
      </c>
      <c r="AG9" s="267">
        <v>33</v>
      </c>
      <c r="AH9" s="267">
        <v>34</v>
      </c>
      <c r="AI9" s="267">
        <v>35</v>
      </c>
      <c r="AJ9" s="267">
        <v>36</v>
      </c>
      <c r="AK9" s="267">
        <v>37</v>
      </c>
      <c r="AL9" s="267">
        <v>38</v>
      </c>
      <c r="AM9" s="267">
        <v>39</v>
      </c>
      <c r="AN9" s="267">
        <v>40</v>
      </c>
      <c r="AO9" s="267">
        <v>41</v>
      </c>
      <c r="AP9" s="267">
        <v>42</v>
      </c>
      <c r="AQ9" s="267">
        <v>43</v>
      </c>
      <c r="AR9" s="267">
        <v>44</v>
      </c>
      <c r="AS9" s="267">
        <v>45</v>
      </c>
      <c r="AT9" s="267">
        <v>46</v>
      </c>
      <c r="AU9" s="267">
        <v>47</v>
      </c>
      <c r="AV9" s="267">
        <v>48</v>
      </c>
      <c r="AW9" s="267">
        <v>49</v>
      </c>
      <c r="AX9" s="267">
        <v>50</v>
      </c>
      <c r="AY9" s="267">
        <v>51</v>
      </c>
      <c r="AZ9" s="267">
        <v>52</v>
      </c>
      <c r="BA9" s="267">
        <v>53</v>
      </c>
      <c r="BB9" s="267">
        <v>54</v>
      </c>
      <c r="BC9" s="267">
        <v>55</v>
      </c>
      <c r="BD9" s="267">
        <v>56</v>
      </c>
      <c r="BE9" s="267">
        <v>57</v>
      </c>
      <c r="BF9" s="267">
        <v>58</v>
      </c>
      <c r="BG9" s="267">
        <v>59</v>
      </c>
      <c r="BH9" s="267">
        <v>60</v>
      </c>
      <c r="BI9" s="267">
        <v>61</v>
      </c>
      <c r="BJ9" s="267">
        <v>62</v>
      </c>
      <c r="BK9" s="267">
        <v>63</v>
      </c>
      <c r="BL9" s="267">
        <v>64</v>
      </c>
      <c r="BM9" s="267">
        <v>65</v>
      </c>
      <c r="BN9" s="267">
        <v>66</v>
      </c>
      <c r="BO9" s="267">
        <v>67</v>
      </c>
      <c r="BP9" s="267">
        <v>68</v>
      </c>
      <c r="BQ9" s="267">
        <v>69</v>
      </c>
      <c r="BR9" s="267">
        <v>70</v>
      </c>
      <c r="BS9" s="267">
        <v>71</v>
      </c>
      <c r="BT9" s="267">
        <v>72</v>
      </c>
      <c r="BU9" s="267">
        <v>73</v>
      </c>
      <c r="BV9" s="267">
        <v>72</v>
      </c>
      <c r="BW9" s="267">
        <v>73</v>
      </c>
      <c r="BX9" s="267">
        <v>74</v>
      </c>
      <c r="BY9" s="267">
        <v>75</v>
      </c>
      <c r="BZ9" s="267">
        <v>76</v>
      </c>
      <c r="CA9" s="267">
        <v>77</v>
      </c>
      <c r="CB9" s="267">
        <v>78</v>
      </c>
      <c r="CC9" s="267">
        <v>79</v>
      </c>
      <c r="CD9" s="267">
        <v>80</v>
      </c>
      <c r="CE9" s="267">
        <v>81</v>
      </c>
      <c r="CF9" s="267">
        <v>82</v>
      </c>
      <c r="CG9" s="267">
        <v>83</v>
      </c>
      <c r="CH9" s="267">
        <v>84</v>
      </c>
      <c r="CI9" s="267">
        <v>85</v>
      </c>
      <c r="CJ9" s="267">
        <v>86</v>
      </c>
      <c r="CK9" s="267">
        <v>87</v>
      </c>
      <c r="CL9" s="267">
        <v>88</v>
      </c>
      <c r="CM9" s="267">
        <v>89</v>
      </c>
      <c r="CN9" s="267">
        <v>90</v>
      </c>
      <c r="CO9" s="267">
        <v>91</v>
      </c>
      <c r="CP9" s="267">
        <v>92</v>
      </c>
      <c r="CQ9" s="267">
        <v>93</v>
      </c>
      <c r="CR9" s="267">
        <v>94</v>
      </c>
      <c r="CS9" s="267">
        <v>95</v>
      </c>
      <c r="CT9" s="267">
        <v>96</v>
      </c>
      <c r="CU9" s="267">
        <v>97</v>
      </c>
      <c r="CV9" s="267">
        <v>98</v>
      </c>
      <c r="CW9" s="267">
        <v>99</v>
      </c>
      <c r="CX9" s="267">
        <v>100</v>
      </c>
      <c r="CY9" s="267">
        <v>101</v>
      </c>
      <c r="CZ9" s="267">
        <v>102</v>
      </c>
      <c r="DA9" s="267">
        <v>103</v>
      </c>
    </row>
    <row r="10" spans="1:105" s="276" customFormat="1" ht="12.75" customHeight="1">
      <c r="A10" s="63" t="str">
        <f t="array" ref="A10">IF(C10&lt;&gt;0,SUM(($C10:C$16&lt;&gt;0)*1),"")</f>
        <v/>
      </c>
      <c r="B10" s="269"/>
      <c r="C10" s="270"/>
      <c r="D10" s="269"/>
      <c r="E10" s="271" t="s">
        <v>213</v>
      </c>
      <c r="F10" s="272"/>
      <c r="G10" s="273"/>
      <c r="H10" s="273"/>
      <c r="I10" s="274"/>
      <c r="J10" s="275">
        <f ca="1">'SC-III'!J53</f>
        <v>3705039095</v>
      </c>
      <c r="K10" s="275">
        <f ca="1">'SC-III'!K53</f>
        <v>0</v>
      </c>
      <c r="L10" s="275">
        <f ca="1">'SC-III'!L53</f>
        <v>19829295</v>
      </c>
      <c r="M10" s="275">
        <f ca="1">'SC-III'!M53</f>
        <v>0</v>
      </c>
      <c r="N10" s="275">
        <f ca="1">'SC-III'!N53</f>
        <v>2236796790</v>
      </c>
      <c r="O10" s="275">
        <f ca="1">'SC-III'!O53</f>
        <v>0</v>
      </c>
      <c r="P10" s="275">
        <f ca="1">'SC-III'!P53</f>
        <v>3343381600</v>
      </c>
      <c r="Q10" s="275">
        <f ca="1">'SC-III'!Q53</f>
        <v>0</v>
      </c>
      <c r="R10" s="275">
        <f ca="1">'SC-III'!R53</f>
        <v>162420936</v>
      </c>
      <c r="S10" s="275">
        <f ca="1">'SC-III'!S53</f>
        <v>0</v>
      </c>
      <c r="T10" s="275">
        <f ca="1">'SC-III'!T53</f>
        <v>1500000000</v>
      </c>
      <c r="U10" s="275">
        <f ca="1">'SC-III'!U53</f>
        <v>0</v>
      </c>
      <c r="V10" s="275">
        <f ca="1">'SC-III'!V53</f>
        <v>0</v>
      </c>
      <c r="W10" s="275">
        <f ca="1">'SC-III'!W53</f>
        <v>0</v>
      </c>
      <c r="X10" s="275">
        <f ca="1">'SC-III'!X53</f>
        <v>2772400000</v>
      </c>
      <c r="Y10" s="275">
        <f ca="1">'SC-III'!Y53</f>
        <v>0</v>
      </c>
      <c r="Z10" s="275">
        <f ca="1">'SC-III'!Z53</f>
        <v>526519887</v>
      </c>
      <c r="AA10" s="275">
        <f ca="1">'SC-III'!AA53</f>
        <v>0</v>
      </c>
      <c r="AB10" s="275">
        <f ca="1">'SC-III'!AB53</f>
        <v>0</v>
      </c>
      <c r="AC10" s="275">
        <f ca="1">'SC-III'!AC53</f>
        <v>0</v>
      </c>
      <c r="AD10" s="275">
        <f ca="1">'SC-III'!AD53</f>
        <v>0</v>
      </c>
      <c r="AE10" s="275">
        <f ca="1">'SC-III'!AE53</f>
        <v>0</v>
      </c>
      <c r="AF10" s="275">
        <f ca="1">'SC-III'!AF53</f>
        <v>9386323824</v>
      </c>
      <c r="AG10" s="275">
        <f ca="1">'SC-III'!AG53</f>
        <v>0</v>
      </c>
      <c r="AH10" s="275">
        <f ca="1">'SC-III'!AH53</f>
        <v>7490743648</v>
      </c>
      <c r="AI10" s="275">
        <f ca="1">'SC-III'!AI53</f>
        <v>0</v>
      </c>
      <c r="AJ10" s="275">
        <f ca="1">'SC-III'!AJ53</f>
        <v>3807898863</v>
      </c>
      <c r="AK10" s="275">
        <f ca="1">'SC-III'!AK53</f>
        <v>0</v>
      </c>
      <c r="AL10" s="275">
        <f ca="1">'SC-III'!AL53</f>
        <v>3790918485</v>
      </c>
      <c r="AM10" s="275">
        <f ca="1">'SC-III'!AM53</f>
        <v>0</v>
      </c>
      <c r="AN10" s="275">
        <f ca="1">'SC-III'!AN53</f>
        <v>5405781300</v>
      </c>
      <c r="AO10" s="275">
        <f ca="1">'SC-III'!AO53</f>
        <v>0</v>
      </c>
      <c r="AP10" s="275">
        <f ca="1">'SC-III'!AP53</f>
        <v>0</v>
      </c>
      <c r="AQ10" s="275">
        <f ca="1">'SC-III'!AQ53</f>
        <v>9132359256</v>
      </c>
      <c r="AR10" s="275">
        <f ca="1">'SC-III'!AR53</f>
        <v>0</v>
      </c>
      <c r="AS10" s="275">
        <f ca="1">'SC-III'!AS53</f>
        <v>600642360</v>
      </c>
      <c r="AT10" s="275">
        <f ca="1">'SC-III'!AT53</f>
        <v>0</v>
      </c>
      <c r="AU10" s="275">
        <f ca="1">'SC-III'!AU53</f>
        <v>0</v>
      </c>
      <c r="AV10" s="275">
        <f ca="1">'SC-III'!AV53</f>
        <v>0</v>
      </c>
      <c r="AW10" s="275">
        <f ca="1">'SC-III'!AW53</f>
        <v>476953252</v>
      </c>
      <c r="AX10" s="275">
        <f ca="1">'SC-III'!AX53</f>
        <v>0</v>
      </c>
      <c r="AY10" s="275">
        <f ca="1">'SC-III'!AY53</f>
        <v>0</v>
      </c>
      <c r="AZ10" s="275">
        <f ca="1">'SC-III'!AZ53</f>
        <v>0</v>
      </c>
      <c r="BA10" s="275">
        <f ca="1">'SC-III'!BA53</f>
        <v>0</v>
      </c>
      <c r="BB10" s="275">
        <f ca="1">'SC-III'!BB53</f>
        <v>0</v>
      </c>
      <c r="BC10" s="275">
        <f ca="1">'SC-III'!BC53</f>
        <v>0</v>
      </c>
      <c r="BD10" s="275">
        <f ca="1">'SC-III'!BD53</f>
        <v>0</v>
      </c>
      <c r="BE10" s="275">
        <f ca="1">'SC-III'!BE53</f>
        <v>3313435</v>
      </c>
      <c r="BF10" s="275">
        <f ca="1">'SC-III'!BF53</f>
        <v>3389804</v>
      </c>
      <c r="BG10" s="275">
        <f ca="1">'SC-III'!BG53</f>
        <v>0</v>
      </c>
      <c r="BH10" s="275">
        <f ca="1">'SC-III'!BH53</f>
        <v>0</v>
      </c>
      <c r="BI10" s="275">
        <f ca="1">'SC-III'!BI53</f>
        <v>0</v>
      </c>
      <c r="BJ10" s="275">
        <f ca="1">'SC-III'!BJ53</f>
        <v>0</v>
      </c>
      <c r="BK10" s="275">
        <f ca="1">'SC-III'!BK53</f>
        <v>0</v>
      </c>
      <c r="BL10" s="275">
        <f ca="1">'SC-III'!BL53</f>
        <v>0</v>
      </c>
      <c r="BM10" s="275">
        <f ca="1">'SC-III'!BM53</f>
        <v>40272309</v>
      </c>
      <c r="BN10" s="275">
        <f ca="1">'SC-III'!BN53</f>
        <v>0</v>
      </c>
      <c r="BO10" s="275">
        <f ca="1">'SC-III'!BO53</f>
        <v>6403142</v>
      </c>
      <c r="BP10" s="275">
        <f ca="1">'SC-III'!BP53</f>
        <v>0</v>
      </c>
      <c r="BQ10" s="275">
        <f ca="1">'SC-III'!BQ53</f>
        <v>2761373</v>
      </c>
      <c r="BR10" s="275">
        <f ca="1">'SC-III'!BR53</f>
        <v>0</v>
      </c>
      <c r="BS10" s="275">
        <f ca="1">'SC-III'!BS53</f>
        <v>0</v>
      </c>
      <c r="BT10" s="275">
        <f ca="1">'SC-III'!BT53</f>
        <v>0</v>
      </c>
      <c r="BU10" s="275">
        <f ca="1">'SC-III'!BU53</f>
        <v>2169121879</v>
      </c>
      <c r="BV10" s="275">
        <f ca="1">'SC-III'!BV53</f>
        <v>0</v>
      </c>
      <c r="BW10" s="275">
        <f ca="1">'SC-III'!BW53</f>
        <v>21202920500</v>
      </c>
      <c r="BX10" s="275">
        <f ca="1">'SC-III'!BX53</f>
        <v>0</v>
      </c>
      <c r="BY10" s="275">
        <f ca="1">'SC-III'!BY53</f>
        <v>10000000000</v>
      </c>
      <c r="BZ10" s="275">
        <f ca="1">'SC-III'!BZ53</f>
        <v>0</v>
      </c>
      <c r="CA10" s="275">
        <f ca="1">'SC-III'!CA53</f>
        <v>594397022.00000048</v>
      </c>
      <c r="CB10" s="275">
        <f ca="1">'SC-III'!CB53</f>
        <v>77701001</v>
      </c>
      <c r="CC10" s="275">
        <f ca="1">'SC-III'!CC53</f>
        <v>0</v>
      </c>
      <c r="CD10" s="275">
        <f ca="1">'SC-III'!CD53</f>
        <v>0</v>
      </c>
      <c r="CE10" s="275">
        <f ca="1">'SC-III'!CE53</f>
        <v>0</v>
      </c>
      <c r="CF10" s="275">
        <f ca="1">'SC-III'!CF53</f>
        <v>0</v>
      </c>
      <c r="CG10" s="275">
        <f ca="1">'SC-III'!CG53</f>
        <v>0</v>
      </c>
      <c r="CH10" s="275">
        <f ca="1">'SC-III'!CH53</f>
        <v>0</v>
      </c>
      <c r="CI10" s="275">
        <f ca="1">'SC-III'!CI53</f>
        <v>0</v>
      </c>
      <c r="CJ10" s="275">
        <f ca="1">'SC-III'!CJ53</f>
        <v>0</v>
      </c>
      <c r="CK10" s="275">
        <f ca="1">'SC-III'!CK53</f>
        <v>0</v>
      </c>
      <c r="CL10" s="275">
        <f ca="1">'SC-III'!CL53</f>
        <v>0</v>
      </c>
      <c r="CM10" s="275">
        <f ca="1">'SC-III'!CM53</f>
        <v>0</v>
      </c>
      <c r="CN10" s="275">
        <f ca="1">'SC-III'!CN53</f>
        <v>0</v>
      </c>
      <c r="CO10" s="275">
        <f ca="1">'SC-III'!CO53</f>
        <v>0</v>
      </c>
      <c r="CP10" s="275">
        <f ca="1">'SC-III'!CP53</f>
        <v>0</v>
      </c>
      <c r="CQ10" s="275">
        <f ca="1">'SC-III'!CQ53</f>
        <v>0</v>
      </c>
      <c r="CR10" s="275">
        <f ca="1">'SC-III'!CR53</f>
        <v>0</v>
      </c>
      <c r="CS10" s="275">
        <f ca="1">'SC-III'!CS53</f>
        <v>0</v>
      </c>
      <c r="CT10" s="275">
        <f ca="1">'SC-III'!CT53</f>
        <v>0</v>
      </c>
      <c r="CU10" s="275">
        <f ca="1">'SC-III'!CU53</f>
        <v>0</v>
      </c>
      <c r="CV10" s="275">
        <f ca="1">'SC-III'!CV53</f>
        <v>0</v>
      </c>
      <c r="CW10" s="275">
        <f ca="1">'SC-III'!CW53</f>
        <v>0</v>
      </c>
      <c r="CX10" s="275">
        <f ca="1">'SC-III'!CX53</f>
        <v>0</v>
      </c>
      <c r="CY10" s="275">
        <f ca="1">'SC-III'!CY53</f>
        <v>0</v>
      </c>
      <c r="CZ10" s="275">
        <f ca="1">'SC-III'!CZ53</f>
        <v>0</v>
      </c>
      <c r="DA10" s="275">
        <f ca="1">'SC-III'!DA53</f>
        <v>0</v>
      </c>
    </row>
    <row r="11" spans="1:105" s="276" customFormat="1" ht="16.5" customHeight="1">
      <c r="A11" s="63">
        <f t="array" aca="1" ref="A11" ca="1">IF(C11&lt;&gt;0,SUM(($C$11:C11&lt;&gt;0)*1),"")</f>
        <v>1</v>
      </c>
      <c r="B11" s="277" t="str">
        <f ca="1">IF(ROWS($1:1)&gt;COUNT(Dong9),"",OFFSET(TH!C$1,SMALL(Dong9,ROWS($1:1)),))</f>
        <v/>
      </c>
      <c r="C11" s="277" t="str">
        <f ca="1">IF(ROWS($1:1)&gt;COUNT(Dong9),"",OFFSET(TH!D$1,SMALL(Dong9,ROWS($1:1)),))</f>
        <v/>
      </c>
      <c r="D11" s="277" t="str">
        <f ca="1">IF(ROWS($1:1)&gt;COUNT(Dong9),"",OFFSET(TH!E$1,SMALL(Dong9,ROWS($1:1)),))</f>
        <v/>
      </c>
      <c r="E11" s="371" t="str">
        <f ca="1">IF(ROWS($1:1)&gt;COUNT(Dong9),"",OFFSET(TH!F$1,SMALL(Dong9,ROWS($1:1)),))</f>
        <v/>
      </c>
      <c r="F11" s="328" t="str">
        <f ca="1">IF(ROWS($1:1)&gt;COUNT(Dong9),"",OFFSET(TH!M$1,SMALL(Dong9,ROWS($1:1)),))</f>
        <v/>
      </c>
      <c r="G11" s="330" t="str">
        <f ca="1">IF(ROWS($1:1)&gt;COUNT(Dong9),"",OFFSET(TH!N$1,SMALL(Dong9,ROWS($1:1)),))</f>
        <v/>
      </c>
      <c r="H11" s="330" t="str">
        <f ca="1">IF(ROWS($1:1)&gt;COUNT(Dong9),"",OFFSET(TH!O$1,SMALL(Dong9,ROWS($1:1)),))</f>
        <v/>
      </c>
      <c r="I11" s="63">
        <f t="shared" ref="I11:I50" ca="1" si="0">A11</f>
        <v>1</v>
      </c>
      <c r="J11" s="279">
        <f ca="1">IF($G11="1111",$F11,0)</f>
        <v>0</v>
      </c>
      <c r="K11" s="279">
        <f ca="1">IF($H11="1111",$F11,0)</f>
        <v>0</v>
      </c>
      <c r="L11" s="279">
        <f t="shared" ref="L11:L50" ca="1" si="1">IF($G11="1121",$F11,0)</f>
        <v>0</v>
      </c>
      <c r="M11" s="279">
        <f t="shared" ref="M11:M50" ca="1" si="2">IF($H11="1121",$F11,0)</f>
        <v>0</v>
      </c>
      <c r="N11" s="279">
        <f t="shared" ref="N11:N50" ca="1" si="3">IF($G11="1122",$F11,0)</f>
        <v>0</v>
      </c>
      <c r="O11" s="279">
        <f t="shared" ref="O11:O50" ca="1" si="4">IF($H11="1122",$F11,0)</f>
        <v>0</v>
      </c>
      <c r="P11" s="279">
        <f t="shared" ref="P11:P50" ca="1" si="5">IF($G11="131",$F11,0)</f>
        <v>0</v>
      </c>
      <c r="Q11" s="279">
        <f t="shared" ref="Q11:Q50" ca="1" si="6">IF($H11="131",$F11,0)</f>
        <v>0</v>
      </c>
      <c r="R11" s="279">
        <f t="shared" ref="R11:R50" ca="1" si="7">IF($G11="1331",$F11,0)</f>
        <v>0</v>
      </c>
      <c r="S11" s="279">
        <f t="shared" ref="S11:S50" ca="1" si="8">IF($H11="1331",$F11,0)</f>
        <v>0</v>
      </c>
      <c r="T11" s="279">
        <f t="shared" ref="T11:T50" ca="1" si="9">IF($G11="1388",$F11,0)</f>
        <v>0</v>
      </c>
      <c r="U11" s="279">
        <f t="shared" ref="U11:U50" ca="1" si="10">IF($H11="1388",$F11,0)</f>
        <v>0</v>
      </c>
      <c r="V11" s="279">
        <f t="shared" ref="V11:V50" ca="1" si="11">IF($G11="141",$F11,0)</f>
        <v>0</v>
      </c>
      <c r="W11" s="279">
        <f t="shared" ref="W11:W50" ca="1" si="12">IF($H11="141",$F11,0)</f>
        <v>0</v>
      </c>
      <c r="X11" s="279">
        <f t="shared" ref="X11:X50" ca="1" si="13">IF($G11="1521",$F11,0)</f>
        <v>0</v>
      </c>
      <c r="Y11" s="279">
        <f t="shared" ref="Y11:Y50" ca="1" si="14">IF($H11="1521",$F11,0)</f>
        <v>0</v>
      </c>
      <c r="Z11" s="279">
        <f t="shared" ref="Z11:Z50" ca="1" si="15">IF($G11="1522",$F11,0)</f>
        <v>0</v>
      </c>
      <c r="AA11" s="279">
        <f t="shared" ref="AA11:AA50" ca="1" si="16">IF($H11="1522",$F11,0)</f>
        <v>0</v>
      </c>
      <c r="AB11" s="279">
        <f ca="1">IF($G11="153",$F11,0)</f>
        <v>0</v>
      </c>
      <c r="AC11" s="279">
        <f ca="1">IF($H11="153",$F11,0)</f>
        <v>0</v>
      </c>
      <c r="AD11" s="279">
        <f t="shared" ref="AD11:AD50" ca="1" si="17">IF($G11="154",$F11,0)</f>
        <v>0</v>
      </c>
      <c r="AE11" s="279">
        <f t="shared" ref="AE11:AE50" ca="1" si="18">IF($H11="154",$F11,0)</f>
        <v>0</v>
      </c>
      <c r="AF11" s="279">
        <f t="shared" ref="AF11:AF50" ca="1" si="19">IF($G11="155",$F11,0)</f>
        <v>0</v>
      </c>
      <c r="AG11" s="279">
        <f t="shared" ref="AG11:AG50" ca="1" si="20">IF($H11="155",$F11,0)</f>
        <v>0</v>
      </c>
      <c r="AH11" s="279">
        <f ca="1">IF($G11="2111",$F11,0)</f>
        <v>0</v>
      </c>
      <c r="AI11" s="279">
        <f ca="1">IF($H11="2111",$F11,0)</f>
        <v>0</v>
      </c>
      <c r="AJ11" s="279">
        <f ca="1">IF($G11="2112",$F11,0)</f>
        <v>0</v>
      </c>
      <c r="AK11" s="279">
        <f ca="1">IF($H11="2112",$F11,0)</f>
        <v>0</v>
      </c>
      <c r="AL11" s="279">
        <f ca="1">IF($G11="2113",$F11,0)</f>
        <v>0</v>
      </c>
      <c r="AM11" s="279">
        <f ca="1">IF($H11="2113",$F11,0)</f>
        <v>0</v>
      </c>
      <c r="AN11" s="279">
        <f ca="1">IF($G11="2131",$F11,0)</f>
        <v>0</v>
      </c>
      <c r="AO11" s="279">
        <f ca="1">IF($H11="2131",$F11,0)</f>
        <v>0</v>
      </c>
      <c r="AP11" s="279">
        <f t="shared" ref="AP11:AP50" ca="1" si="21">IF($G11="2141",$F11,0)</f>
        <v>0</v>
      </c>
      <c r="AQ11" s="279">
        <f t="shared" ref="AQ11:AQ50" ca="1" si="22">IF($H11="2141",$F11,0)</f>
        <v>0</v>
      </c>
      <c r="AR11" s="279">
        <f t="shared" ref="AR11:AR50" ca="1" si="23">IF($G11="2143",$F11,0)</f>
        <v>0</v>
      </c>
      <c r="AS11" s="279">
        <f t="shared" ref="AS11:AS50" ca="1" si="24">IF($H11="2143",$F11,0)</f>
        <v>0</v>
      </c>
      <c r="AT11" s="279">
        <f ca="1">IF($G11="2412",$F11,0)</f>
        <v>0</v>
      </c>
      <c r="AU11" s="279">
        <f ca="1">IF($H11="2412",$F11,0)</f>
        <v>0</v>
      </c>
      <c r="AV11" s="279">
        <f t="shared" ref="AV11:AV50" ca="1" si="25">IF($G11="331",$F11,0)</f>
        <v>0</v>
      </c>
      <c r="AW11" s="279">
        <f t="shared" ref="AW11:AW50" ca="1" si="26">IF($H11="331",$F11,0)</f>
        <v>0</v>
      </c>
      <c r="AX11" s="279">
        <f t="shared" ref="AX11:AX50" ca="1" si="27">IF($G11="33311",$F11,0)</f>
        <v>0</v>
      </c>
      <c r="AY11" s="279">
        <f t="shared" ref="AY11:AY50" ca="1" si="28">IF($H11="33311",$F11,0)</f>
        <v>0</v>
      </c>
      <c r="AZ11" s="279">
        <f t="shared" ref="AZ11:AZ50" ca="1" si="29">IF($G11="33312",$F11,0)</f>
        <v>0</v>
      </c>
      <c r="BA11" s="279">
        <f t="shared" ref="BA11:BA50" ca="1" si="30">IF($H11="33312",$F11,0)</f>
        <v>0</v>
      </c>
      <c r="BB11" s="279">
        <f t="shared" ref="BB11:BB50" ca="1" si="31">IF($G11="3333",$F11,0)</f>
        <v>0</v>
      </c>
      <c r="BC11" s="279">
        <f t="shared" ref="BC11:BC50" ca="1" si="32">IF($H11="3333",$F11,0)</f>
        <v>0</v>
      </c>
      <c r="BD11" s="279">
        <f t="shared" ref="BD11:BD50" ca="1" si="33">IF($G11="3334",$F11,0)</f>
        <v>0</v>
      </c>
      <c r="BE11" s="279">
        <f t="shared" ref="BE11:BE50" ca="1" si="34">IF($H11="3334",$F11,0)</f>
        <v>0</v>
      </c>
      <c r="BF11" s="279">
        <f t="shared" ref="BF11:BF50" ca="1" si="35">IF($G11="3335",$F11,0)</f>
        <v>0</v>
      </c>
      <c r="BG11" s="279">
        <f t="shared" ref="BG11:BG50" ca="1" si="36">IF($H11="3335",$F11,0)</f>
        <v>0</v>
      </c>
      <c r="BH11" s="279">
        <f ca="1">IF($G11="33382",$F11,0)</f>
        <v>0</v>
      </c>
      <c r="BI11" s="279">
        <f ca="1">IF($H11="33382",$F11,0)</f>
        <v>0</v>
      </c>
      <c r="BJ11" s="279">
        <f t="shared" ref="BJ11:BJ50" ca="1" si="37">IF($G11="3341",$F11,0)</f>
        <v>0</v>
      </c>
      <c r="BK11" s="279">
        <f t="shared" ref="BK11:BK50" ca="1" si="38">IF($H11="3341",$F11,0)</f>
        <v>0</v>
      </c>
      <c r="BL11" s="279">
        <f t="shared" ref="BL11:BL50" ca="1" si="39">IF($G11="3383",$F11,0)</f>
        <v>0</v>
      </c>
      <c r="BM11" s="279">
        <f t="shared" ref="BM11:BM50" ca="1" si="40">IF($H11="3383",$F11,0)</f>
        <v>0</v>
      </c>
      <c r="BN11" s="279">
        <f t="shared" ref="BN11:BN50" ca="1" si="41">IF($G11="3384",$F11,0)</f>
        <v>0</v>
      </c>
      <c r="BO11" s="279">
        <f t="shared" ref="BO11:BO50" ca="1" si="42">IF($H11="3384",$F11,0)</f>
        <v>0</v>
      </c>
      <c r="BP11" s="279">
        <f ca="1">IF($G11="3386",$F11,0)</f>
        <v>0</v>
      </c>
      <c r="BQ11" s="279">
        <f ca="1">IF($H11="3386",$F11,0)</f>
        <v>0</v>
      </c>
      <c r="BR11" s="279">
        <f t="shared" ref="BR11:BR50" ca="1" si="43">IF($G11="3388",$F11,0)</f>
        <v>0</v>
      </c>
      <c r="BS11" s="279">
        <f t="shared" ref="BS11:BS50" ca="1" si="44">IF($H11="3388",$F11,0)</f>
        <v>0</v>
      </c>
      <c r="BT11" s="279">
        <f ca="1">IF($G11="3411",$F11,0)</f>
        <v>0</v>
      </c>
      <c r="BU11" s="279">
        <f ca="1">IF($H11="3411",$F11,0)</f>
        <v>0</v>
      </c>
      <c r="BV11" s="279">
        <f ca="1">IF($G11="3412",$F11,0)</f>
        <v>0</v>
      </c>
      <c r="BW11" s="279">
        <f ca="1">IF($H11="3412",$F11,0)</f>
        <v>0</v>
      </c>
      <c r="BX11" s="279">
        <f t="shared" ref="BX11:BX50" ca="1" si="45">IF($G11="4111",$F11,0)</f>
        <v>0</v>
      </c>
      <c r="BY11" s="279">
        <f t="shared" ref="BY11:BY50" ca="1" si="46">IF($H11="4111",$F11,0)</f>
        <v>0</v>
      </c>
      <c r="BZ11" s="279">
        <f t="shared" ref="BZ11:BZ50" ca="1" si="47">IF($G11="4211",$F11,0)</f>
        <v>0</v>
      </c>
      <c r="CA11" s="279">
        <f t="shared" ref="CA11:CA50" ca="1" si="48">IF($H11="4211",$F11,0)</f>
        <v>0</v>
      </c>
      <c r="CB11" s="279">
        <f t="shared" ref="CB11:CB50" ca="1" si="49">IF($G11="4212",$F11,0)</f>
        <v>0</v>
      </c>
      <c r="CC11" s="279">
        <f t="shared" ref="CC11:CC50" ca="1" si="50">IF($H11="4212",$F11,0)</f>
        <v>0</v>
      </c>
      <c r="CD11" s="279">
        <f ca="1">IF($G11="5112N",$F11,0)</f>
        <v>0</v>
      </c>
      <c r="CE11" s="279">
        <f ca="1">IF($H11="5112N",$F11,0)</f>
        <v>0</v>
      </c>
      <c r="CF11" s="279">
        <f ca="1">IF($G11="5112X",$F11,0)</f>
        <v>0</v>
      </c>
      <c r="CG11" s="279">
        <f ca="1">IF($H11="5112X",$F11,0)</f>
        <v>0</v>
      </c>
      <c r="CH11" s="279">
        <f t="shared" ref="CH11:CH50" ca="1" si="51">IF($G11="515",$F11,0)</f>
        <v>0</v>
      </c>
      <c r="CI11" s="279">
        <f t="shared" ref="CI11:CI50" ca="1" si="52">IF($H11="515",$F11,0)</f>
        <v>0</v>
      </c>
      <c r="CJ11" s="279">
        <f ca="1">IF($G11="5213",$F11,0)</f>
        <v>0</v>
      </c>
      <c r="CK11" s="279">
        <f ca="1">IF($H11="5213",$F11,0)</f>
        <v>0</v>
      </c>
      <c r="CL11" s="279">
        <f t="shared" ref="CL11:CL50" ca="1" si="53">IF($G11="632",$F11,0)</f>
        <v>0</v>
      </c>
      <c r="CM11" s="279">
        <f t="shared" ref="CM11:CM50" ca="1" si="54">IF($H11="632",$F11,0)</f>
        <v>0</v>
      </c>
      <c r="CN11" s="279">
        <f t="shared" ref="CN11:CN50" ca="1" si="55">IF($G11="635",$F11,0)</f>
        <v>0</v>
      </c>
      <c r="CO11" s="279">
        <f t="shared" ref="CO11:CO50" ca="1" si="56">IF($H11="635",$F11,0)</f>
        <v>0</v>
      </c>
      <c r="CP11" s="279">
        <f ca="1">IF($G11="641",$F11,0)</f>
        <v>0</v>
      </c>
      <c r="CQ11" s="279">
        <f ca="1">IF($H11="641",$F11,0)</f>
        <v>0</v>
      </c>
      <c r="CR11" s="279">
        <f ca="1">IF($G11="642",$F11,0)</f>
        <v>0</v>
      </c>
      <c r="CS11" s="279">
        <f ca="1">IF($H11="642",$F11,0)</f>
        <v>0</v>
      </c>
      <c r="CT11" s="279">
        <f t="shared" ref="CT11:CT50" ca="1" si="57">IF($G11="711",$F11,0)</f>
        <v>0</v>
      </c>
      <c r="CU11" s="279">
        <f t="shared" ref="CU11:CU50" ca="1" si="58">IF($H11="711",$F11,0)</f>
        <v>0</v>
      </c>
      <c r="CV11" s="279">
        <f t="shared" ref="CV11:CV50" ca="1" si="59">IF($G11="811",$F11,0)</f>
        <v>0</v>
      </c>
      <c r="CW11" s="279">
        <f t="shared" ref="CW11:CW50" ca="1" si="60">IF($H11="811",$F11,0)</f>
        <v>0</v>
      </c>
      <c r="CX11" s="279">
        <f ca="1">IF($G11="821",$F11,0)</f>
        <v>0</v>
      </c>
      <c r="CY11" s="279">
        <f ca="1">IF($H11="821",$F11,0)</f>
        <v>0</v>
      </c>
      <c r="CZ11" s="279">
        <f ca="1">IF($G11="911",$F11,0)</f>
        <v>0</v>
      </c>
      <c r="DA11" s="279">
        <f ca="1">IF($H11="911",$F11,0)</f>
        <v>0</v>
      </c>
    </row>
    <row r="12" spans="1:105" s="276" customFormat="1" ht="16.5" customHeight="1">
      <c r="A12" s="63" t="str">
        <f t="array" ref="A12">IF(C12&lt;&gt;0,SUM(($C$11:C12&lt;&gt;0)*1),"")</f>
        <v/>
      </c>
      <c r="B12" s="277"/>
      <c r="C12" s="277"/>
      <c r="D12" s="277"/>
      <c r="E12" s="371"/>
      <c r="F12" s="328"/>
      <c r="G12" s="330"/>
      <c r="H12" s="330"/>
      <c r="I12" s="63" t="str">
        <f t="shared" si="0"/>
        <v/>
      </c>
      <c r="J12" s="279">
        <f t="shared" ref="J12:J50" si="61">IF($G12="1111",$F12,0)</f>
        <v>0</v>
      </c>
      <c r="K12" s="279">
        <f t="shared" ref="K12:K50" si="62">IF($H12="1111",$F12,0)</f>
        <v>0</v>
      </c>
      <c r="L12" s="279">
        <f t="shared" si="1"/>
        <v>0</v>
      </c>
      <c r="M12" s="279">
        <f t="shared" si="2"/>
        <v>0</v>
      </c>
      <c r="N12" s="279">
        <f t="shared" si="3"/>
        <v>0</v>
      </c>
      <c r="O12" s="279">
        <f t="shared" si="4"/>
        <v>0</v>
      </c>
      <c r="P12" s="279">
        <f t="shared" si="5"/>
        <v>0</v>
      </c>
      <c r="Q12" s="279">
        <f t="shared" si="6"/>
        <v>0</v>
      </c>
      <c r="R12" s="279">
        <f t="shared" si="7"/>
        <v>0</v>
      </c>
      <c r="S12" s="279">
        <f t="shared" si="8"/>
        <v>0</v>
      </c>
      <c r="T12" s="279">
        <f t="shared" si="9"/>
        <v>0</v>
      </c>
      <c r="U12" s="279">
        <f t="shared" si="10"/>
        <v>0</v>
      </c>
      <c r="V12" s="279">
        <f t="shared" si="11"/>
        <v>0</v>
      </c>
      <c r="W12" s="279">
        <f t="shared" si="12"/>
        <v>0</v>
      </c>
      <c r="X12" s="279">
        <f t="shared" si="13"/>
        <v>0</v>
      </c>
      <c r="Y12" s="279">
        <f t="shared" si="14"/>
        <v>0</v>
      </c>
      <c r="Z12" s="279">
        <f t="shared" si="15"/>
        <v>0</v>
      </c>
      <c r="AA12" s="279">
        <f t="shared" si="16"/>
        <v>0</v>
      </c>
      <c r="AB12" s="279">
        <f t="shared" ref="AB12:AB50" si="63">IF($G12="153",$F12,0)</f>
        <v>0</v>
      </c>
      <c r="AC12" s="279">
        <f t="shared" ref="AC12:AC50" si="64">IF($H12="153",$F12,0)</f>
        <v>0</v>
      </c>
      <c r="AD12" s="279">
        <f t="shared" si="17"/>
        <v>0</v>
      </c>
      <c r="AE12" s="279">
        <f t="shared" si="18"/>
        <v>0</v>
      </c>
      <c r="AF12" s="279">
        <f t="shared" si="19"/>
        <v>0</v>
      </c>
      <c r="AG12" s="279">
        <f t="shared" si="20"/>
        <v>0</v>
      </c>
      <c r="AH12" s="279">
        <f t="shared" ref="AH12:AH50" si="65">IF($G12="2111",$F12,0)</f>
        <v>0</v>
      </c>
      <c r="AI12" s="279">
        <f t="shared" ref="AI12:AI50" si="66">IF($H12="2111",$F12,0)</f>
        <v>0</v>
      </c>
      <c r="AJ12" s="279">
        <f t="shared" ref="AJ12:AJ50" si="67">IF($G12="2112",$F12,0)</f>
        <v>0</v>
      </c>
      <c r="AK12" s="279">
        <f t="shared" ref="AK12:AK50" si="68">IF($H12="2112",$F12,0)</f>
        <v>0</v>
      </c>
      <c r="AL12" s="279">
        <f t="shared" ref="AL12:AL50" si="69">IF($G12="2113",$F12,0)</f>
        <v>0</v>
      </c>
      <c r="AM12" s="279">
        <f t="shared" ref="AM12:AM50" si="70">IF($H12="2113",$F12,0)</f>
        <v>0</v>
      </c>
      <c r="AN12" s="279">
        <f t="shared" ref="AN12:AN50" si="71">IF($G12="2131",$F12,0)</f>
        <v>0</v>
      </c>
      <c r="AO12" s="279">
        <f t="shared" ref="AO12:AO50" si="72">IF($H12="2131",$F12,0)</f>
        <v>0</v>
      </c>
      <c r="AP12" s="279">
        <f t="shared" si="21"/>
        <v>0</v>
      </c>
      <c r="AQ12" s="279">
        <f t="shared" si="22"/>
        <v>0</v>
      </c>
      <c r="AR12" s="279">
        <f t="shared" si="23"/>
        <v>0</v>
      </c>
      <c r="AS12" s="279">
        <f t="shared" si="24"/>
        <v>0</v>
      </c>
      <c r="AT12" s="279">
        <f t="shared" ref="AT12:AT50" si="73">IF($G12="2412",$F12,0)</f>
        <v>0</v>
      </c>
      <c r="AU12" s="279">
        <f t="shared" ref="AU12:AU50" si="74">IF($H12="2412",$F12,0)</f>
        <v>0</v>
      </c>
      <c r="AV12" s="279">
        <f t="shared" si="25"/>
        <v>0</v>
      </c>
      <c r="AW12" s="279">
        <f t="shared" si="26"/>
        <v>0</v>
      </c>
      <c r="AX12" s="279">
        <f t="shared" si="27"/>
        <v>0</v>
      </c>
      <c r="AY12" s="279">
        <f t="shared" si="28"/>
        <v>0</v>
      </c>
      <c r="AZ12" s="279">
        <f t="shared" si="29"/>
        <v>0</v>
      </c>
      <c r="BA12" s="279">
        <f t="shared" si="30"/>
        <v>0</v>
      </c>
      <c r="BB12" s="279">
        <f t="shared" si="31"/>
        <v>0</v>
      </c>
      <c r="BC12" s="279">
        <f t="shared" si="32"/>
        <v>0</v>
      </c>
      <c r="BD12" s="279">
        <f t="shared" si="33"/>
        <v>0</v>
      </c>
      <c r="BE12" s="279">
        <f t="shared" si="34"/>
        <v>0</v>
      </c>
      <c r="BF12" s="279">
        <f t="shared" si="35"/>
        <v>0</v>
      </c>
      <c r="BG12" s="279">
        <f t="shared" si="36"/>
        <v>0</v>
      </c>
      <c r="BH12" s="279">
        <f t="shared" ref="BH12:BH50" si="75">IF($G12="33382",$F12,0)</f>
        <v>0</v>
      </c>
      <c r="BI12" s="279">
        <f t="shared" ref="BI12:BI50" si="76">IF($H12="33382",$F12,0)</f>
        <v>0</v>
      </c>
      <c r="BJ12" s="279">
        <f t="shared" si="37"/>
        <v>0</v>
      </c>
      <c r="BK12" s="279">
        <f t="shared" si="38"/>
        <v>0</v>
      </c>
      <c r="BL12" s="279">
        <f t="shared" si="39"/>
        <v>0</v>
      </c>
      <c r="BM12" s="279">
        <f t="shared" si="40"/>
        <v>0</v>
      </c>
      <c r="BN12" s="279">
        <f t="shared" si="41"/>
        <v>0</v>
      </c>
      <c r="BO12" s="279">
        <f t="shared" si="42"/>
        <v>0</v>
      </c>
      <c r="BP12" s="279">
        <f t="shared" ref="BP12:BP50" si="77">IF($G12="3386",$F12,0)</f>
        <v>0</v>
      </c>
      <c r="BQ12" s="279">
        <f t="shared" ref="BQ12:BQ50" si="78">IF($H12="3386",$F12,0)</f>
        <v>0</v>
      </c>
      <c r="BR12" s="279">
        <f t="shared" si="43"/>
        <v>0</v>
      </c>
      <c r="BS12" s="279">
        <f t="shared" si="44"/>
        <v>0</v>
      </c>
      <c r="BT12" s="279">
        <f t="shared" ref="BT12:BT50" si="79">IF($G12="3411",$F12,0)</f>
        <v>0</v>
      </c>
      <c r="BU12" s="279">
        <f t="shared" ref="BU12:BU50" si="80">IF($H12="3411",$F12,0)</f>
        <v>0</v>
      </c>
      <c r="BV12" s="279">
        <f t="shared" ref="BV12:BV50" si="81">IF($G12="3412",$F12,0)</f>
        <v>0</v>
      </c>
      <c r="BW12" s="279">
        <f t="shared" ref="BW12:BW50" si="82">IF($H12="3412",$F12,0)</f>
        <v>0</v>
      </c>
      <c r="BX12" s="279">
        <f t="shared" si="45"/>
        <v>0</v>
      </c>
      <c r="BY12" s="279">
        <f t="shared" si="46"/>
        <v>0</v>
      </c>
      <c r="BZ12" s="279">
        <f t="shared" si="47"/>
        <v>0</v>
      </c>
      <c r="CA12" s="279">
        <f t="shared" si="48"/>
        <v>0</v>
      </c>
      <c r="CB12" s="279">
        <f t="shared" si="49"/>
        <v>0</v>
      </c>
      <c r="CC12" s="279">
        <f t="shared" si="50"/>
        <v>0</v>
      </c>
      <c r="CD12" s="279">
        <f t="shared" ref="CD12:CD50" si="83">IF($G12="5112N",$F12,0)</f>
        <v>0</v>
      </c>
      <c r="CE12" s="279">
        <f t="shared" ref="CE12:CE50" si="84">IF($H12="5112N",$F12,0)</f>
        <v>0</v>
      </c>
      <c r="CF12" s="279">
        <f t="shared" ref="CF12:CF50" si="85">IF($G12="5112X",$F12,0)</f>
        <v>0</v>
      </c>
      <c r="CG12" s="279">
        <f t="shared" ref="CG12:CG50" si="86">IF($H12="5112X",$F12,0)</f>
        <v>0</v>
      </c>
      <c r="CH12" s="279">
        <f t="shared" si="51"/>
        <v>0</v>
      </c>
      <c r="CI12" s="279">
        <f t="shared" si="52"/>
        <v>0</v>
      </c>
      <c r="CJ12" s="279">
        <f t="shared" ref="CJ12:CJ50" si="87">IF($G12="5213",$F12,0)</f>
        <v>0</v>
      </c>
      <c r="CK12" s="279">
        <f t="shared" ref="CK12:CK50" si="88">IF($H12="5213",$F12,0)</f>
        <v>0</v>
      </c>
      <c r="CL12" s="279">
        <f t="shared" si="53"/>
        <v>0</v>
      </c>
      <c r="CM12" s="279">
        <f t="shared" si="54"/>
        <v>0</v>
      </c>
      <c r="CN12" s="279">
        <f t="shared" si="55"/>
        <v>0</v>
      </c>
      <c r="CO12" s="279">
        <f t="shared" si="56"/>
        <v>0</v>
      </c>
      <c r="CP12" s="279">
        <f t="shared" ref="CP12:CP50" si="89">IF($G12="641",$F12,0)</f>
        <v>0</v>
      </c>
      <c r="CQ12" s="279">
        <f t="shared" ref="CQ12:CQ50" si="90">IF($H12="641",$F12,0)</f>
        <v>0</v>
      </c>
      <c r="CR12" s="279">
        <f t="shared" ref="CR12:CR50" si="91">IF($G12="642",$F12,0)</f>
        <v>0</v>
      </c>
      <c r="CS12" s="279">
        <f t="shared" ref="CS12:CS50" si="92">IF($H12="642",$F12,0)</f>
        <v>0</v>
      </c>
      <c r="CT12" s="279">
        <f t="shared" si="57"/>
        <v>0</v>
      </c>
      <c r="CU12" s="279">
        <f t="shared" si="58"/>
        <v>0</v>
      </c>
      <c r="CV12" s="279">
        <f t="shared" si="59"/>
        <v>0</v>
      </c>
      <c r="CW12" s="279">
        <f t="shared" si="60"/>
        <v>0</v>
      </c>
      <c r="CX12" s="279">
        <f t="shared" ref="CX12:CX50" si="93">IF($G12="821",$F12,0)</f>
        <v>0</v>
      </c>
      <c r="CY12" s="279">
        <f t="shared" ref="CY12:CY50" si="94">IF($H12="821",$F12,0)</f>
        <v>0</v>
      </c>
      <c r="CZ12" s="279">
        <f t="shared" ref="CZ12:CZ50" si="95">IF($G12="911",$F12,0)</f>
        <v>0</v>
      </c>
      <c r="DA12" s="279">
        <f t="shared" ref="DA12:DA50" si="96">IF($H12="911",$F12,0)</f>
        <v>0</v>
      </c>
    </row>
    <row r="13" spans="1:105" s="276" customFormat="1" ht="16.5" customHeight="1">
      <c r="A13" s="63" t="str">
        <f t="array" ref="A13">IF(C13&lt;&gt;0,SUM(($C$11:C13&lt;&gt;0)*1),"")</f>
        <v/>
      </c>
      <c r="B13" s="277"/>
      <c r="C13" s="277"/>
      <c r="D13" s="277"/>
      <c r="E13" s="371"/>
      <c r="F13" s="328"/>
      <c r="G13" s="330"/>
      <c r="H13" s="330"/>
      <c r="I13" s="63" t="str">
        <f t="shared" si="0"/>
        <v/>
      </c>
      <c r="J13" s="279">
        <f t="shared" si="61"/>
        <v>0</v>
      </c>
      <c r="K13" s="279">
        <f t="shared" si="62"/>
        <v>0</v>
      </c>
      <c r="L13" s="279">
        <f t="shared" si="1"/>
        <v>0</v>
      </c>
      <c r="M13" s="279">
        <f t="shared" si="2"/>
        <v>0</v>
      </c>
      <c r="N13" s="279">
        <f t="shared" si="3"/>
        <v>0</v>
      </c>
      <c r="O13" s="279">
        <f t="shared" si="4"/>
        <v>0</v>
      </c>
      <c r="P13" s="279">
        <f t="shared" si="5"/>
        <v>0</v>
      </c>
      <c r="Q13" s="279">
        <f t="shared" si="6"/>
        <v>0</v>
      </c>
      <c r="R13" s="279">
        <f t="shared" si="7"/>
        <v>0</v>
      </c>
      <c r="S13" s="279">
        <f t="shared" si="8"/>
        <v>0</v>
      </c>
      <c r="T13" s="279">
        <f t="shared" si="9"/>
        <v>0</v>
      </c>
      <c r="U13" s="279">
        <f t="shared" si="10"/>
        <v>0</v>
      </c>
      <c r="V13" s="279">
        <f t="shared" si="11"/>
        <v>0</v>
      </c>
      <c r="W13" s="279">
        <f t="shared" si="12"/>
        <v>0</v>
      </c>
      <c r="X13" s="279">
        <f t="shared" si="13"/>
        <v>0</v>
      </c>
      <c r="Y13" s="279">
        <f t="shared" si="14"/>
        <v>0</v>
      </c>
      <c r="Z13" s="279">
        <f t="shared" si="15"/>
        <v>0</v>
      </c>
      <c r="AA13" s="279">
        <f t="shared" si="16"/>
        <v>0</v>
      </c>
      <c r="AB13" s="279">
        <f t="shared" si="63"/>
        <v>0</v>
      </c>
      <c r="AC13" s="279">
        <f t="shared" si="64"/>
        <v>0</v>
      </c>
      <c r="AD13" s="279">
        <f t="shared" si="17"/>
        <v>0</v>
      </c>
      <c r="AE13" s="279">
        <f t="shared" si="18"/>
        <v>0</v>
      </c>
      <c r="AF13" s="279">
        <f t="shared" si="19"/>
        <v>0</v>
      </c>
      <c r="AG13" s="279">
        <f t="shared" si="20"/>
        <v>0</v>
      </c>
      <c r="AH13" s="279">
        <f t="shared" si="65"/>
        <v>0</v>
      </c>
      <c r="AI13" s="279">
        <f t="shared" si="66"/>
        <v>0</v>
      </c>
      <c r="AJ13" s="279">
        <f t="shared" si="67"/>
        <v>0</v>
      </c>
      <c r="AK13" s="279">
        <f t="shared" si="68"/>
        <v>0</v>
      </c>
      <c r="AL13" s="279">
        <f t="shared" si="69"/>
        <v>0</v>
      </c>
      <c r="AM13" s="279">
        <f t="shared" si="70"/>
        <v>0</v>
      </c>
      <c r="AN13" s="279">
        <f t="shared" si="71"/>
        <v>0</v>
      </c>
      <c r="AO13" s="279">
        <f t="shared" si="72"/>
        <v>0</v>
      </c>
      <c r="AP13" s="279">
        <f t="shared" si="21"/>
        <v>0</v>
      </c>
      <c r="AQ13" s="279">
        <f t="shared" si="22"/>
        <v>0</v>
      </c>
      <c r="AR13" s="279">
        <f t="shared" si="23"/>
        <v>0</v>
      </c>
      <c r="AS13" s="279">
        <f t="shared" si="24"/>
        <v>0</v>
      </c>
      <c r="AT13" s="279">
        <f t="shared" si="73"/>
        <v>0</v>
      </c>
      <c r="AU13" s="279">
        <f t="shared" si="74"/>
        <v>0</v>
      </c>
      <c r="AV13" s="279">
        <f t="shared" si="25"/>
        <v>0</v>
      </c>
      <c r="AW13" s="279">
        <f t="shared" si="26"/>
        <v>0</v>
      </c>
      <c r="AX13" s="279">
        <f t="shared" si="27"/>
        <v>0</v>
      </c>
      <c r="AY13" s="279">
        <f t="shared" si="28"/>
        <v>0</v>
      </c>
      <c r="AZ13" s="279">
        <f t="shared" si="29"/>
        <v>0</v>
      </c>
      <c r="BA13" s="279">
        <f t="shared" si="30"/>
        <v>0</v>
      </c>
      <c r="BB13" s="279">
        <f t="shared" si="31"/>
        <v>0</v>
      </c>
      <c r="BC13" s="279">
        <f t="shared" si="32"/>
        <v>0</v>
      </c>
      <c r="BD13" s="279">
        <f t="shared" si="33"/>
        <v>0</v>
      </c>
      <c r="BE13" s="279">
        <f t="shared" si="34"/>
        <v>0</v>
      </c>
      <c r="BF13" s="279">
        <f t="shared" si="35"/>
        <v>0</v>
      </c>
      <c r="BG13" s="279">
        <f t="shared" si="36"/>
        <v>0</v>
      </c>
      <c r="BH13" s="279">
        <f t="shared" si="75"/>
        <v>0</v>
      </c>
      <c r="BI13" s="279">
        <f t="shared" si="76"/>
        <v>0</v>
      </c>
      <c r="BJ13" s="279">
        <f t="shared" si="37"/>
        <v>0</v>
      </c>
      <c r="BK13" s="279">
        <f t="shared" si="38"/>
        <v>0</v>
      </c>
      <c r="BL13" s="279">
        <f t="shared" si="39"/>
        <v>0</v>
      </c>
      <c r="BM13" s="279">
        <f t="shared" si="40"/>
        <v>0</v>
      </c>
      <c r="BN13" s="279">
        <f t="shared" si="41"/>
        <v>0</v>
      </c>
      <c r="BO13" s="279">
        <f t="shared" si="42"/>
        <v>0</v>
      </c>
      <c r="BP13" s="279">
        <f t="shared" si="77"/>
        <v>0</v>
      </c>
      <c r="BQ13" s="279">
        <f t="shared" si="78"/>
        <v>0</v>
      </c>
      <c r="BR13" s="279">
        <f t="shared" si="43"/>
        <v>0</v>
      </c>
      <c r="BS13" s="279">
        <f t="shared" si="44"/>
        <v>0</v>
      </c>
      <c r="BT13" s="279">
        <f t="shared" si="79"/>
        <v>0</v>
      </c>
      <c r="BU13" s="279">
        <f t="shared" si="80"/>
        <v>0</v>
      </c>
      <c r="BV13" s="279">
        <f t="shared" si="81"/>
        <v>0</v>
      </c>
      <c r="BW13" s="279">
        <f t="shared" si="82"/>
        <v>0</v>
      </c>
      <c r="BX13" s="279">
        <f t="shared" si="45"/>
        <v>0</v>
      </c>
      <c r="BY13" s="279">
        <f t="shared" si="46"/>
        <v>0</v>
      </c>
      <c r="BZ13" s="279">
        <f t="shared" si="47"/>
        <v>0</v>
      </c>
      <c r="CA13" s="279">
        <f t="shared" si="48"/>
        <v>0</v>
      </c>
      <c r="CB13" s="279">
        <f t="shared" si="49"/>
        <v>0</v>
      </c>
      <c r="CC13" s="279">
        <f t="shared" si="50"/>
        <v>0</v>
      </c>
      <c r="CD13" s="279">
        <f t="shared" si="83"/>
        <v>0</v>
      </c>
      <c r="CE13" s="279">
        <f t="shared" si="84"/>
        <v>0</v>
      </c>
      <c r="CF13" s="279">
        <f t="shared" si="85"/>
        <v>0</v>
      </c>
      <c r="CG13" s="279">
        <f t="shared" si="86"/>
        <v>0</v>
      </c>
      <c r="CH13" s="279">
        <f t="shared" si="51"/>
        <v>0</v>
      </c>
      <c r="CI13" s="279">
        <f t="shared" si="52"/>
        <v>0</v>
      </c>
      <c r="CJ13" s="279">
        <f t="shared" si="87"/>
        <v>0</v>
      </c>
      <c r="CK13" s="279">
        <f t="shared" si="88"/>
        <v>0</v>
      </c>
      <c r="CL13" s="279">
        <f t="shared" si="53"/>
        <v>0</v>
      </c>
      <c r="CM13" s="279">
        <f t="shared" si="54"/>
        <v>0</v>
      </c>
      <c r="CN13" s="279">
        <f t="shared" si="55"/>
        <v>0</v>
      </c>
      <c r="CO13" s="279">
        <f t="shared" si="56"/>
        <v>0</v>
      </c>
      <c r="CP13" s="279">
        <f t="shared" si="89"/>
        <v>0</v>
      </c>
      <c r="CQ13" s="279">
        <f t="shared" si="90"/>
        <v>0</v>
      </c>
      <c r="CR13" s="279">
        <f t="shared" si="91"/>
        <v>0</v>
      </c>
      <c r="CS13" s="279">
        <f t="shared" si="92"/>
        <v>0</v>
      </c>
      <c r="CT13" s="279">
        <f t="shared" si="57"/>
        <v>0</v>
      </c>
      <c r="CU13" s="279">
        <f t="shared" si="58"/>
        <v>0</v>
      </c>
      <c r="CV13" s="279">
        <f t="shared" si="59"/>
        <v>0</v>
      </c>
      <c r="CW13" s="279">
        <f t="shared" si="60"/>
        <v>0</v>
      </c>
      <c r="CX13" s="279">
        <f t="shared" si="93"/>
        <v>0</v>
      </c>
      <c r="CY13" s="279">
        <f t="shared" si="94"/>
        <v>0</v>
      </c>
      <c r="CZ13" s="279">
        <f t="shared" si="95"/>
        <v>0</v>
      </c>
      <c r="DA13" s="279">
        <f t="shared" si="96"/>
        <v>0</v>
      </c>
    </row>
    <row r="14" spans="1:105" s="276" customFormat="1" ht="16.5" customHeight="1">
      <c r="A14" s="63" t="str">
        <f t="array" ref="A14">IF(C14&lt;&gt;0,SUM(($C$11:C14&lt;&gt;0)*1),"")</f>
        <v/>
      </c>
      <c r="B14" s="277"/>
      <c r="C14" s="277"/>
      <c r="D14" s="277"/>
      <c r="E14" s="371"/>
      <c r="F14" s="328"/>
      <c r="G14" s="330"/>
      <c r="H14" s="330"/>
      <c r="I14" s="63" t="str">
        <f t="shared" si="0"/>
        <v/>
      </c>
      <c r="J14" s="279">
        <f t="shared" si="61"/>
        <v>0</v>
      </c>
      <c r="K14" s="279">
        <f t="shared" si="62"/>
        <v>0</v>
      </c>
      <c r="L14" s="279">
        <f t="shared" si="1"/>
        <v>0</v>
      </c>
      <c r="M14" s="279">
        <f t="shared" si="2"/>
        <v>0</v>
      </c>
      <c r="N14" s="279">
        <f t="shared" si="3"/>
        <v>0</v>
      </c>
      <c r="O14" s="279">
        <f t="shared" si="4"/>
        <v>0</v>
      </c>
      <c r="P14" s="279">
        <f t="shared" si="5"/>
        <v>0</v>
      </c>
      <c r="Q14" s="279">
        <f t="shared" si="6"/>
        <v>0</v>
      </c>
      <c r="R14" s="279">
        <f t="shared" si="7"/>
        <v>0</v>
      </c>
      <c r="S14" s="279">
        <f t="shared" si="8"/>
        <v>0</v>
      </c>
      <c r="T14" s="279">
        <f t="shared" si="9"/>
        <v>0</v>
      </c>
      <c r="U14" s="279">
        <f t="shared" si="10"/>
        <v>0</v>
      </c>
      <c r="V14" s="279">
        <f t="shared" si="11"/>
        <v>0</v>
      </c>
      <c r="W14" s="279">
        <f t="shared" si="12"/>
        <v>0</v>
      </c>
      <c r="X14" s="279">
        <f t="shared" si="13"/>
        <v>0</v>
      </c>
      <c r="Y14" s="279">
        <f t="shared" si="14"/>
        <v>0</v>
      </c>
      <c r="Z14" s="279">
        <f t="shared" si="15"/>
        <v>0</v>
      </c>
      <c r="AA14" s="279">
        <f t="shared" si="16"/>
        <v>0</v>
      </c>
      <c r="AB14" s="279">
        <f t="shared" si="63"/>
        <v>0</v>
      </c>
      <c r="AC14" s="279">
        <f t="shared" si="64"/>
        <v>0</v>
      </c>
      <c r="AD14" s="279">
        <f t="shared" si="17"/>
        <v>0</v>
      </c>
      <c r="AE14" s="279">
        <f t="shared" si="18"/>
        <v>0</v>
      </c>
      <c r="AF14" s="279">
        <f t="shared" si="19"/>
        <v>0</v>
      </c>
      <c r="AG14" s="279">
        <f t="shared" si="20"/>
        <v>0</v>
      </c>
      <c r="AH14" s="279">
        <f t="shared" si="65"/>
        <v>0</v>
      </c>
      <c r="AI14" s="279">
        <f t="shared" si="66"/>
        <v>0</v>
      </c>
      <c r="AJ14" s="279">
        <f t="shared" si="67"/>
        <v>0</v>
      </c>
      <c r="AK14" s="279">
        <f t="shared" si="68"/>
        <v>0</v>
      </c>
      <c r="AL14" s="279">
        <f t="shared" si="69"/>
        <v>0</v>
      </c>
      <c r="AM14" s="279">
        <f t="shared" si="70"/>
        <v>0</v>
      </c>
      <c r="AN14" s="279">
        <f t="shared" si="71"/>
        <v>0</v>
      </c>
      <c r="AO14" s="279">
        <f t="shared" si="72"/>
        <v>0</v>
      </c>
      <c r="AP14" s="279">
        <f t="shared" si="21"/>
        <v>0</v>
      </c>
      <c r="AQ14" s="279">
        <f t="shared" si="22"/>
        <v>0</v>
      </c>
      <c r="AR14" s="279">
        <f t="shared" si="23"/>
        <v>0</v>
      </c>
      <c r="AS14" s="279">
        <f t="shared" si="24"/>
        <v>0</v>
      </c>
      <c r="AT14" s="279">
        <f t="shared" si="73"/>
        <v>0</v>
      </c>
      <c r="AU14" s="279">
        <f t="shared" si="74"/>
        <v>0</v>
      </c>
      <c r="AV14" s="279">
        <f t="shared" si="25"/>
        <v>0</v>
      </c>
      <c r="AW14" s="279">
        <f t="shared" si="26"/>
        <v>0</v>
      </c>
      <c r="AX14" s="279">
        <f t="shared" si="27"/>
        <v>0</v>
      </c>
      <c r="AY14" s="279">
        <f t="shared" si="28"/>
        <v>0</v>
      </c>
      <c r="AZ14" s="279">
        <f t="shared" si="29"/>
        <v>0</v>
      </c>
      <c r="BA14" s="279">
        <f t="shared" si="30"/>
        <v>0</v>
      </c>
      <c r="BB14" s="279">
        <f t="shared" si="31"/>
        <v>0</v>
      </c>
      <c r="BC14" s="279">
        <f t="shared" si="32"/>
        <v>0</v>
      </c>
      <c r="BD14" s="279">
        <f t="shared" si="33"/>
        <v>0</v>
      </c>
      <c r="BE14" s="279">
        <f t="shared" si="34"/>
        <v>0</v>
      </c>
      <c r="BF14" s="279">
        <f t="shared" si="35"/>
        <v>0</v>
      </c>
      <c r="BG14" s="279">
        <f t="shared" si="36"/>
        <v>0</v>
      </c>
      <c r="BH14" s="279">
        <f t="shared" si="75"/>
        <v>0</v>
      </c>
      <c r="BI14" s="279">
        <f t="shared" si="76"/>
        <v>0</v>
      </c>
      <c r="BJ14" s="279">
        <f t="shared" si="37"/>
        <v>0</v>
      </c>
      <c r="BK14" s="279">
        <f t="shared" si="38"/>
        <v>0</v>
      </c>
      <c r="BL14" s="279">
        <f t="shared" si="39"/>
        <v>0</v>
      </c>
      <c r="BM14" s="279">
        <f t="shared" si="40"/>
        <v>0</v>
      </c>
      <c r="BN14" s="279">
        <f t="shared" si="41"/>
        <v>0</v>
      </c>
      <c r="BO14" s="279">
        <f t="shared" si="42"/>
        <v>0</v>
      </c>
      <c r="BP14" s="279">
        <f t="shared" si="77"/>
        <v>0</v>
      </c>
      <c r="BQ14" s="279">
        <f t="shared" si="78"/>
        <v>0</v>
      </c>
      <c r="BR14" s="279">
        <f t="shared" si="43"/>
        <v>0</v>
      </c>
      <c r="BS14" s="279">
        <f t="shared" si="44"/>
        <v>0</v>
      </c>
      <c r="BT14" s="279">
        <f t="shared" si="79"/>
        <v>0</v>
      </c>
      <c r="BU14" s="279">
        <f t="shared" si="80"/>
        <v>0</v>
      </c>
      <c r="BV14" s="279">
        <f t="shared" si="81"/>
        <v>0</v>
      </c>
      <c r="BW14" s="279">
        <f t="shared" si="82"/>
        <v>0</v>
      </c>
      <c r="BX14" s="279">
        <f t="shared" si="45"/>
        <v>0</v>
      </c>
      <c r="BY14" s="279">
        <f t="shared" si="46"/>
        <v>0</v>
      </c>
      <c r="BZ14" s="279">
        <f t="shared" si="47"/>
        <v>0</v>
      </c>
      <c r="CA14" s="279">
        <f t="shared" si="48"/>
        <v>0</v>
      </c>
      <c r="CB14" s="279">
        <f t="shared" si="49"/>
        <v>0</v>
      </c>
      <c r="CC14" s="279">
        <f t="shared" si="50"/>
        <v>0</v>
      </c>
      <c r="CD14" s="279">
        <f t="shared" si="83"/>
        <v>0</v>
      </c>
      <c r="CE14" s="279">
        <f t="shared" si="84"/>
        <v>0</v>
      </c>
      <c r="CF14" s="279">
        <f t="shared" si="85"/>
        <v>0</v>
      </c>
      <c r="CG14" s="279">
        <f t="shared" si="86"/>
        <v>0</v>
      </c>
      <c r="CH14" s="279">
        <f t="shared" si="51"/>
        <v>0</v>
      </c>
      <c r="CI14" s="279">
        <f t="shared" si="52"/>
        <v>0</v>
      </c>
      <c r="CJ14" s="279">
        <f t="shared" si="87"/>
        <v>0</v>
      </c>
      <c r="CK14" s="279">
        <f t="shared" si="88"/>
        <v>0</v>
      </c>
      <c r="CL14" s="279">
        <f t="shared" si="53"/>
        <v>0</v>
      </c>
      <c r="CM14" s="279">
        <f t="shared" si="54"/>
        <v>0</v>
      </c>
      <c r="CN14" s="279">
        <f t="shared" si="55"/>
        <v>0</v>
      </c>
      <c r="CO14" s="279">
        <f t="shared" si="56"/>
        <v>0</v>
      </c>
      <c r="CP14" s="279">
        <f t="shared" si="89"/>
        <v>0</v>
      </c>
      <c r="CQ14" s="279">
        <f t="shared" si="90"/>
        <v>0</v>
      </c>
      <c r="CR14" s="279">
        <f t="shared" si="91"/>
        <v>0</v>
      </c>
      <c r="CS14" s="279">
        <f t="shared" si="92"/>
        <v>0</v>
      </c>
      <c r="CT14" s="279">
        <f t="shared" si="57"/>
        <v>0</v>
      </c>
      <c r="CU14" s="279">
        <f t="shared" si="58"/>
        <v>0</v>
      </c>
      <c r="CV14" s="279">
        <f t="shared" si="59"/>
        <v>0</v>
      </c>
      <c r="CW14" s="279">
        <f t="shared" si="60"/>
        <v>0</v>
      </c>
      <c r="CX14" s="279">
        <f t="shared" si="93"/>
        <v>0</v>
      </c>
      <c r="CY14" s="279">
        <f t="shared" si="94"/>
        <v>0</v>
      </c>
      <c r="CZ14" s="279">
        <f t="shared" si="95"/>
        <v>0</v>
      </c>
      <c r="DA14" s="279">
        <f t="shared" si="96"/>
        <v>0</v>
      </c>
    </row>
    <row r="15" spans="1:105" s="276" customFormat="1" ht="16.5" customHeight="1">
      <c r="A15" s="63" t="str">
        <f t="array" ref="A15">IF(C15&lt;&gt;0,SUM(($C$11:C15&lt;&gt;0)*1),"")</f>
        <v/>
      </c>
      <c r="B15" s="277"/>
      <c r="C15" s="277"/>
      <c r="D15" s="277"/>
      <c r="E15" s="371"/>
      <c r="F15" s="328"/>
      <c r="G15" s="330"/>
      <c r="H15" s="330"/>
      <c r="I15" s="63" t="str">
        <f t="shared" si="0"/>
        <v/>
      </c>
      <c r="J15" s="279">
        <f t="shared" si="61"/>
        <v>0</v>
      </c>
      <c r="K15" s="279">
        <f t="shared" si="62"/>
        <v>0</v>
      </c>
      <c r="L15" s="279">
        <f t="shared" si="1"/>
        <v>0</v>
      </c>
      <c r="M15" s="279">
        <f t="shared" si="2"/>
        <v>0</v>
      </c>
      <c r="N15" s="279">
        <f t="shared" si="3"/>
        <v>0</v>
      </c>
      <c r="O15" s="279">
        <f t="shared" si="4"/>
        <v>0</v>
      </c>
      <c r="P15" s="279">
        <f t="shared" si="5"/>
        <v>0</v>
      </c>
      <c r="Q15" s="279">
        <f t="shared" si="6"/>
        <v>0</v>
      </c>
      <c r="R15" s="279">
        <f t="shared" si="7"/>
        <v>0</v>
      </c>
      <c r="S15" s="279">
        <f t="shared" si="8"/>
        <v>0</v>
      </c>
      <c r="T15" s="279">
        <f t="shared" si="9"/>
        <v>0</v>
      </c>
      <c r="U15" s="279">
        <f t="shared" si="10"/>
        <v>0</v>
      </c>
      <c r="V15" s="279">
        <f t="shared" si="11"/>
        <v>0</v>
      </c>
      <c r="W15" s="279">
        <f t="shared" si="12"/>
        <v>0</v>
      </c>
      <c r="X15" s="279">
        <f t="shared" si="13"/>
        <v>0</v>
      </c>
      <c r="Y15" s="279">
        <f t="shared" si="14"/>
        <v>0</v>
      </c>
      <c r="Z15" s="279">
        <f t="shared" si="15"/>
        <v>0</v>
      </c>
      <c r="AA15" s="279">
        <f t="shared" si="16"/>
        <v>0</v>
      </c>
      <c r="AB15" s="279">
        <f t="shared" si="63"/>
        <v>0</v>
      </c>
      <c r="AC15" s="279">
        <f t="shared" si="64"/>
        <v>0</v>
      </c>
      <c r="AD15" s="279">
        <f t="shared" si="17"/>
        <v>0</v>
      </c>
      <c r="AE15" s="279">
        <f t="shared" si="18"/>
        <v>0</v>
      </c>
      <c r="AF15" s="279">
        <f t="shared" si="19"/>
        <v>0</v>
      </c>
      <c r="AG15" s="279">
        <f t="shared" si="20"/>
        <v>0</v>
      </c>
      <c r="AH15" s="279">
        <f t="shared" si="65"/>
        <v>0</v>
      </c>
      <c r="AI15" s="279">
        <f t="shared" si="66"/>
        <v>0</v>
      </c>
      <c r="AJ15" s="279">
        <f t="shared" si="67"/>
        <v>0</v>
      </c>
      <c r="AK15" s="279">
        <f t="shared" si="68"/>
        <v>0</v>
      </c>
      <c r="AL15" s="279">
        <f t="shared" si="69"/>
        <v>0</v>
      </c>
      <c r="AM15" s="279">
        <f t="shared" si="70"/>
        <v>0</v>
      </c>
      <c r="AN15" s="279">
        <f t="shared" si="71"/>
        <v>0</v>
      </c>
      <c r="AO15" s="279">
        <f t="shared" si="72"/>
        <v>0</v>
      </c>
      <c r="AP15" s="279">
        <f t="shared" si="21"/>
        <v>0</v>
      </c>
      <c r="AQ15" s="279">
        <f t="shared" si="22"/>
        <v>0</v>
      </c>
      <c r="AR15" s="279">
        <f t="shared" si="23"/>
        <v>0</v>
      </c>
      <c r="AS15" s="279">
        <f t="shared" si="24"/>
        <v>0</v>
      </c>
      <c r="AT15" s="279">
        <f t="shared" si="73"/>
        <v>0</v>
      </c>
      <c r="AU15" s="279">
        <f t="shared" si="74"/>
        <v>0</v>
      </c>
      <c r="AV15" s="279">
        <f t="shared" si="25"/>
        <v>0</v>
      </c>
      <c r="AW15" s="279">
        <f t="shared" si="26"/>
        <v>0</v>
      </c>
      <c r="AX15" s="279">
        <f t="shared" si="27"/>
        <v>0</v>
      </c>
      <c r="AY15" s="279">
        <f t="shared" si="28"/>
        <v>0</v>
      </c>
      <c r="AZ15" s="279">
        <f t="shared" si="29"/>
        <v>0</v>
      </c>
      <c r="BA15" s="279">
        <f t="shared" si="30"/>
        <v>0</v>
      </c>
      <c r="BB15" s="279">
        <f t="shared" si="31"/>
        <v>0</v>
      </c>
      <c r="BC15" s="279">
        <f t="shared" si="32"/>
        <v>0</v>
      </c>
      <c r="BD15" s="279">
        <f t="shared" si="33"/>
        <v>0</v>
      </c>
      <c r="BE15" s="279">
        <f t="shared" si="34"/>
        <v>0</v>
      </c>
      <c r="BF15" s="279">
        <f t="shared" si="35"/>
        <v>0</v>
      </c>
      <c r="BG15" s="279">
        <f t="shared" si="36"/>
        <v>0</v>
      </c>
      <c r="BH15" s="279">
        <f t="shared" si="75"/>
        <v>0</v>
      </c>
      <c r="BI15" s="279">
        <f t="shared" si="76"/>
        <v>0</v>
      </c>
      <c r="BJ15" s="279">
        <f t="shared" si="37"/>
        <v>0</v>
      </c>
      <c r="BK15" s="279">
        <f t="shared" si="38"/>
        <v>0</v>
      </c>
      <c r="BL15" s="279">
        <f t="shared" si="39"/>
        <v>0</v>
      </c>
      <c r="BM15" s="279">
        <f t="shared" si="40"/>
        <v>0</v>
      </c>
      <c r="BN15" s="279">
        <f t="shared" si="41"/>
        <v>0</v>
      </c>
      <c r="BO15" s="279">
        <f t="shared" si="42"/>
        <v>0</v>
      </c>
      <c r="BP15" s="279">
        <f t="shared" si="77"/>
        <v>0</v>
      </c>
      <c r="BQ15" s="279">
        <f t="shared" si="78"/>
        <v>0</v>
      </c>
      <c r="BR15" s="279">
        <f t="shared" si="43"/>
        <v>0</v>
      </c>
      <c r="BS15" s="279">
        <f t="shared" si="44"/>
        <v>0</v>
      </c>
      <c r="BT15" s="279">
        <f t="shared" si="79"/>
        <v>0</v>
      </c>
      <c r="BU15" s="279">
        <f t="shared" si="80"/>
        <v>0</v>
      </c>
      <c r="BV15" s="279">
        <f t="shared" si="81"/>
        <v>0</v>
      </c>
      <c r="BW15" s="279">
        <f t="shared" si="82"/>
        <v>0</v>
      </c>
      <c r="BX15" s="279">
        <f t="shared" si="45"/>
        <v>0</v>
      </c>
      <c r="BY15" s="279">
        <f t="shared" si="46"/>
        <v>0</v>
      </c>
      <c r="BZ15" s="279">
        <f t="shared" si="47"/>
        <v>0</v>
      </c>
      <c r="CA15" s="279">
        <f t="shared" si="48"/>
        <v>0</v>
      </c>
      <c r="CB15" s="279">
        <f t="shared" si="49"/>
        <v>0</v>
      </c>
      <c r="CC15" s="279">
        <f t="shared" si="50"/>
        <v>0</v>
      </c>
      <c r="CD15" s="279">
        <f t="shared" si="83"/>
        <v>0</v>
      </c>
      <c r="CE15" s="279">
        <f t="shared" si="84"/>
        <v>0</v>
      </c>
      <c r="CF15" s="279">
        <f t="shared" si="85"/>
        <v>0</v>
      </c>
      <c r="CG15" s="279">
        <f t="shared" si="86"/>
        <v>0</v>
      </c>
      <c r="CH15" s="279">
        <f t="shared" si="51"/>
        <v>0</v>
      </c>
      <c r="CI15" s="279">
        <f t="shared" si="52"/>
        <v>0</v>
      </c>
      <c r="CJ15" s="279">
        <f t="shared" si="87"/>
        <v>0</v>
      </c>
      <c r="CK15" s="279">
        <f t="shared" si="88"/>
        <v>0</v>
      </c>
      <c r="CL15" s="279">
        <f t="shared" si="53"/>
        <v>0</v>
      </c>
      <c r="CM15" s="279">
        <f t="shared" si="54"/>
        <v>0</v>
      </c>
      <c r="CN15" s="279">
        <f t="shared" si="55"/>
        <v>0</v>
      </c>
      <c r="CO15" s="279">
        <f t="shared" si="56"/>
        <v>0</v>
      </c>
      <c r="CP15" s="279">
        <f t="shared" si="89"/>
        <v>0</v>
      </c>
      <c r="CQ15" s="279">
        <f t="shared" si="90"/>
        <v>0</v>
      </c>
      <c r="CR15" s="279">
        <f t="shared" si="91"/>
        <v>0</v>
      </c>
      <c r="CS15" s="279">
        <f t="shared" si="92"/>
        <v>0</v>
      </c>
      <c r="CT15" s="279">
        <f t="shared" si="57"/>
        <v>0</v>
      </c>
      <c r="CU15" s="279">
        <f t="shared" si="58"/>
        <v>0</v>
      </c>
      <c r="CV15" s="279">
        <f t="shared" si="59"/>
        <v>0</v>
      </c>
      <c r="CW15" s="279">
        <f t="shared" si="60"/>
        <v>0</v>
      </c>
      <c r="CX15" s="279">
        <f t="shared" si="93"/>
        <v>0</v>
      </c>
      <c r="CY15" s="279">
        <f t="shared" si="94"/>
        <v>0</v>
      </c>
      <c r="CZ15" s="279">
        <f t="shared" si="95"/>
        <v>0</v>
      </c>
      <c r="DA15" s="279">
        <f t="shared" si="96"/>
        <v>0</v>
      </c>
    </row>
    <row r="16" spans="1:105" s="276" customFormat="1" ht="16.5" customHeight="1">
      <c r="A16" s="63" t="str">
        <f t="array" ref="A16">IF(C16&lt;&gt;0,SUM(($C$11:C16&lt;&gt;0)*1),"")</f>
        <v/>
      </c>
      <c r="B16" s="277"/>
      <c r="C16" s="277"/>
      <c r="D16" s="277"/>
      <c r="E16" s="371"/>
      <c r="F16" s="328"/>
      <c r="G16" s="330"/>
      <c r="H16" s="330"/>
      <c r="I16" s="63" t="str">
        <f t="shared" si="0"/>
        <v/>
      </c>
      <c r="J16" s="279">
        <f t="shared" si="61"/>
        <v>0</v>
      </c>
      <c r="K16" s="279">
        <f t="shared" si="62"/>
        <v>0</v>
      </c>
      <c r="L16" s="279">
        <f t="shared" si="1"/>
        <v>0</v>
      </c>
      <c r="M16" s="279">
        <f t="shared" si="2"/>
        <v>0</v>
      </c>
      <c r="N16" s="279">
        <f t="shared" si="3"/>
        <v>0</v>
      </c>
      <c r="O16" s="279">
        <f t="shared" si="4"/>
        <v>0</v>
      </c>
      <c r="P16" s="279">
        <f t="shared" si="5"/>
        <v>0</v>
      </c>
      <c r="Q16" s="279">
        <f t="shared" si="6"/>
        <v>0</v>
      </c>
      <c r="R16" s="279">
        <f t="shared" si="7"/>
        <v>0</v>
      </c>
      <c r="S16" s="279">
        <f t="shared" si="8"/>
        <v>0</v>
      </c>
      <c r="T16" s="279">
        <f t="shared" si="9"/>
        <v>0</v>
      </c>
      <c r="U16" s="279">
        <f t="shared" si="10"/>
        <v>0</v>
      </c>
      <c r="V16" s="279">
        <f t="shared" si="11"/>
        <v>0</v>
      </c>
      <c r="W16" s="279">
        <f t="shared" si="12"/>
        <v>0</v>
      </c>
      <c r="X16" s="279">
        <f t="shared" si="13"/>
        <v>0</v>
      </c>
      <c r="Y16" s="279">
        <f t="shared" si="14"/>
        <v>0</v>
      </c>
      <c r="Z16" s="279">
        <f t="shared" si="15"/>
        <v>0</v>
      </c>
      <c r="AA16" s="279">
        <f t="shared" si="16"/>
        <v>0</v>
      </c>
      <c r="AB16" s="279">
        <f t="shared" si="63"/>
        <v>0</v>
      </c>
      <c r="AC16" s="279">
        <f t="shared" si="64"/>
        <v>0</v>
      </c>
      <c r="AD16" s="279">
        <f t="shared" si="17"/>
        <v>0</v>
      </c>
      <c r="AE16" s="279">
        <f t="shared" si="18"/>
        <v>0</v>
      </c>
      <c r="AF16" s="279">
        <f t="shared" si="19"/>
        <v>0</v>
      </c>
      <c r="AG16" s="279">
        <f t="shared" si="20"/>
        <v>0</v>
      </c>
      <c r="AH16" s="279">
        <f t="shared" si="65"/>
        <v>0</v>
      </c>
      <c r="AI16" s="279">
        <f t="shared" si="66"/>
        <v>0</v>
      </c>
      <c r="AJ16" s="279">
        <f t="shared" si="67"/>
        <v>0</v>
      </c>
      <c r="AK16" s="279">
        <f t="shared" si="68"/>
        <v>0</v>
      </c>
      <c r="AL16" s="279">
        <f t="shared" si="69"/>
        <v>0</v>
      </c>
      <c r="AM16" s="279">
        <f t="shared" si="70"/>
        <v>0</v>
      </c>
      <c r="AN16" s="279">
        <f t="shared" si="71"/>
        <v>0</v>
      </c>
      <c r="AO16" s="279">
        <f t="shared" si="72"/>
        <v>0</v>
      </c>
      <c r="AP16" s="279">
        <f t="shared" si="21"/>
        <v>0</v>
      </c>
      <c r="AQ16" s="279">
        <f t="shared" si="22"/>
        <v>0</v>
      </c>
      <c r="AR16" s="279">
        <f t="shared" si="23"/>
        <v>0</v>
      </c>
      <c r="AS16" s="279">
        <f t="shared" si="24"/>
        <v>0</v>
      </c>
      <c r="AT16" s="279">
        <f t="shared" si="73"/>
        <v>0</v>
      </c>
      <c r="AU16" s="279">
        <f t="shared" si="74"/>
        <v>0</v>
      </c>
      <c r="AV16" s="279">
        <f t="shared" si="25"/>
        <v>0</v>
      </c>
      <c r="AW16" s="279">
        <f t="shared" si="26"/>
        <v>0</v>
      </c>
      <c r="AX16" s="279">
        <f t="shared" si="27"/>
        <v>0</v>
      </c>
      <c r="AY16" s="279">
        <f t="shared" si="28"/>
        <v>0</v>
      </c>
      <c r="AZ16" s="279">
        <f t="shared" si="29"/>
        <v>0</v>
      </c>
      <c r="BA16" s="279">
        <f t="shared" si="30"/>
        <v>0</v>
      </c>
      <c r="BB16" s="279">
        <f t="shared" si="31"/>
        <v>0</v>
      </c>
      <c r="BC16" s="279">
        <f t="shared" si="32"/>
        <v>0</v>
      </c>
      <c r="BD16" s="279">
        <f t="shared" si="33"/>
        <v>0</v>
      </c>
      <c r="BE16" s="279">
        <f t="shared" si="34"/>
        <v>0</v>
      </c>
      <c r="BF16" s="279">
        <f t="shared" si="35"/>
        <v>0</v>
      </c>
      <c r="BG16" s="279">
        <f t="shared" si="36"/>
        <v>0</v>
      </c>
      <c r="BH16" s="279">
        <f t="shared" si="75"/>
        <v>0</v>
      </c>
      <c r="BI16" s="279">
        <f t="shared" si="76"/>
        <v>0</v>
      </c>
      <c r="BJ16" s="279">
        <f t="shared" si="37"/>
        <v>0</v>
      </c>
      <c r="BK16" s="279">
        <f t="shared" si="38"/>
        <v>0</v>
      </c>
      <c r="BL16" s="279">
        <f t="shared" si="39"/>
        <v>0</v>
      </c>
      <c r="BM16" s="279">
        <f t="shared" si="40"/>
        <v>0</v>
      </c>
      <c r="BN16" s="279">
        <f t="shared" si="41"/>
        <v>0</v>
      </c>
      <c r="BO16" s="279">
        <f t="shared" si="42"/>
        <v>0</v>
      </c>
      <c r="BP16" s="279">
        <f t="shared" si="77"/>
        <v>0</v>
      </c>
      <c r="BQ16" s="279">
        <f t="shared" si="78"/>
        <v>0</v>
      </c>
      <c r="BR16" s="279">
        <f t="shared" si="43"/>
        <v>0</v>
      </c>
      <c r="BS16" s="279">
        <f t="shared" si="44"/>
        <v>0</v>
      </c>
      <c r="BT16" s="279">
        <f t="shared" si="79"/>
        <v>0</v>
      </c>
      <c r="BU16" s="279">
        <f t="shared" si="80"/>
        <v>0</v>
      </c>
      <c r="BV16" s="279">
        <f t="shared" si="81"/>
        <v>0</v>
      </c>
      <c r="BW16" s="279">
        <f t="shared" si="82"/>
        <v>0</v>
      </c>
      <c r="BX16" s="279">
        <f t="shared" si="45"/>
        <v>0</v>
      </c>
      <c r="BY16" s="279">
        <f t="shared" si="46"/>
        <v>0</v>
      </c>
      <c r="BZ16" s="279">
        <f t="shared" si="47"/>
        <v>0</v>
      </c>
      <c r="CA16" s="279">
        <f t="shared" si="48"/>
        <v>0</v>
      </c>
      <c r="CB16" s="279">
        <f t="shared" si="49"/>
        <v>0</v>
      </c>
      <c r="CC16" s="279">
        <f t="shared" si="50"/>
        <v>0</v>
      </c>
      <c r="CD16" s="279">
        <f t="shared" si="83"/>
        <v>0</v>
      </c>
      <c r="CE16" s="279">
        <f t="shared" si="84"/>
        <v>0</v>
      </c>
      <c r="CF16" s="279">
        <f t="shared" si="85"/>
        <v>0</v>
      </c>
      <c r="CG16" s="279">
        <f t="shared" si="86"/>
        <v>0</v>
      </c>
      <c r="CH16" s="279">
        <f t="shared" si="51"/>
        <v>0</v>
      </c>
      <c r="CI16" s="279">
        <f t="shared" si="52"/>
        <v>0</v>
      </c>
      <c r="CJ16" s="279">
        <f t="shared" si="87"/>
        <v>0</v>
      </c>
      <c r="CK16" s="279">
        <f t="shared" si="88"/>
        <v>0</v>
      </c>
      <c r="CL16" s="279">
        <f t="shared" si="53"/>
        <v>0</v>
      </c>
      <c r="CM16" s="279">
        <f t="shared" si="54"/>
        <v>0</v>
      </c>
      <c r="CN16" s="279">
        <f t="shared" si="55"/>
        <v>0</v>
      </c>
      <c r="CO16" s="279">
        <f t="shared" si="56"/>
        <v>0</v>
      </c>
      <c r="CP16" s="279">
        <f t="shared" si="89"/>
        <v>0</v>
      </c>
      <c r="CQ16" s="279">
        <f t="shared" si="90"/>
        <v>0</v>
      </c>
      <c r="CR16" s="279">
        <f t="shared" si="91"/>
        <v>0</v>
      </c>
      <c r="CS16" s="279">
        <f t="shared" si="92"/>
        <v>0</v>
      </c>
      <c r="CT16" s="279">
        <f t="shared" si="57"/>
        <v>0</v>
      </c>
      <c r="CU16" s="279">
        <f t="shared" si="58"/>
        <v>0</v>
      </c>
      <c r="CV16" s="279">
        <f t="shared" si="59"/>
        <v>0</v>
      </c>
      <c r="CW16" s="279">
        <f t="shared" si="60"/>
        <v>0</v>
      </c>
      <c r="CX16" s="279">
        <f t="shared" si="93"/>
        <v>0</v>
      </c>
      <c r="CY16" s="279">
        <f t="shared" si="94"/>
        <v>0</v>
      </c>
      <c r="CZ16" s="279">
        <f t="shared" si="95"/>
        <v>0</v>
      </c>
      <c r="DA16" s="279">
        <f t="shared" si="96"/>
        <v>0</v>
      </c>
    </row>
    <row r="17" spans="1:105" s="276" customFormat="1" ht="16.5" customHeight="1">
      <c r="A17" s="63" t="str">
        <f t="array" ref="A17">IF(C17&lt;&gt;0,SUM(($C$11:C17&lt;&gt;0)*1),"")</f>
        <v/>
      </c>
      <c r="B17" s="277"/>
      <c r="C17" s="277"/>
      <c r="D17" s="277"/>
      <c r="E17" s="371"/>
      <c r="F17" s="328"/>
      <c r="G17" s="330"/>
      <c r="H17" s="330"/>
      <c r="I17" s="63" t="str">
        <f t="shared" si="0"/>
        <v/>
      </c>
      <c r="J17" s="279">
        <f t="shared" si="61"/>
        <v>0</v>
      </c>
      <c r="K17" s="279">
        <f t="shared" si="62"/>
        <v>0</v>
      </c>
      <c r="L17" s="279">
        <f t="shared" si="1"/>
        <v>0</v>
      </c>
      <c r="M17" s="279">
        <f t="shared" si="2"/>
        <v>0</v>
      </c>
      <c r="N17" s="279">
        <f t="shared" si="3"/>
        <v>0</v>
      </c>
      <c r="O17" s="279">
        <f t="shared" si="4"/>
        <v>0</v>
      </c>
      <c r="P17" s="279">
        <f t="shared" si="5"/>
        <v>0</v>
      </c>
      <c r="Q17" s="279">
        <f t="shared" si="6"/>
        <v>0</v>
      </c>
      <c r="R17" s="279">
        <f t="shared" si="7"/>
        <v>0</v>
      </c>
      <c r="S17" s="279">
        <f t="shared" si="8"/>
        <v>0</v>
      </c>
      <c r="T17" s="279">
        <f t="shared" si="9"/>
        <v>0</v>
      </c>
      <c r="U17" s="279">
        <f t="shared" si="10"/>
        <v>0</v>
      </c>
      <c r="V17" s="279">
        <f t="shared" si="11"/>
        <v>0</v>
      </c>
      <c r="W17" s="279">
        <f t="shared" si="12"/>
        <v>0</v>
      </c>
      <c r="X17" s="279">
        <f t="shared" si="13"/>
        <v>0</v>
      </c>
      <c r="Y17" s="279">
        <f t="shared" si="14"/>
        <v>0</v>
      </c>
      <c r="Z17" s="279">
        <f t="shared" si="15"/>
        <v>0</v>
      </c>
      <c r="AA17" s="279">
        <f t="shared" si="16"/>
        <v>0</v>
      </c>
      <c r="AB17" s="279">
        <f t="shared" si="63"/>
        <v>0</v>
      </c>
      <c r="AC17" s="279">
        <f t="shared" si="64"/>
        <v>0</v>
      </c>
      <c r="AD17" s="279">
        <f t="shared" si="17"/>
        <v>0</v>
      </c>
      <c r="AE17" s="279">
        <f t="shared" si="18"/>
        <v>0</v>
      </c>
      <c r="AF17" s="279">
        <f t="shared" si="19"/>
        <v>0</v>
      </c>
      <c r="AG17" s="279">
        <f t="shared" si="20"/>
        <v>0</v>
      </c>
      <c r="AH17" s="279">
        <f t="shared" si="65"/>
        <v>0</v>
      </c>
      <c r="AI17" s="279">
        <f t="shared" si="66"/>
        <v>0</v>
      </c>
      <c r="AJ17" s="279">
        <f t="shared" si="67"/>
        <v>0</v>
      </c>
      <c r="AK17" s="279">
        <f t="shared" si="68"/>
        <v>0</v>
      </c>
      <c r="AL17" s="279">
        <f t="shared" si="69"/>
        <v>0</v>
      </c>
      <c r="AM17" s="279">
        <f t="shared" si="70"/>
        <v>0</v>
      </c>
      <c r="AN17" s="279">
        <f t="shared" si="71"/>
        <v>0</v>
      </c>
      <c r="AO17" s="279">
        <f t="shared" si="72"/>
        <v>0</v>
      </c>
      <c r="AP17" s="279">
        <f t="shared" si="21"/>
        <v>0</v>
      </c>
      <c r="AQ17" s="279">
        <f t="shared" si="22"/>
        <v>0</v>
      </c>
      <c r="AR17" s="279">
        <f t="shared" si="23"/>
        <v>0</v>
      </c>
      <c r="AS17" s="279">
        <f t="shared" si="24"/>
        <v>0</v>
      </c>
      <c r="AT17" s="279">
        <f t="shared" si="73"/>
        <v>0</v>
      </c>
      <c r="AU17" s="279">
        <f t="shared" si="74"/>
        <v>0</v>
      </c>
      <c r="AV17" s="279">
        <f t="shared" si="25"/>
        <v>0</v>
      </c>
      <c r="AW17" s="279">
        <f t="shared" si="26"/>
        <v>0</v>
      </c>
      <c r="AX17" s="279">
        <f t="shared" si="27"/>
        <v>0</v>
      </c>
      <c r="AY17" s="279">
        <f t="shared" si="28"/>
        <v>0</v>
      </c>
      <c r="AZ17" s="279">
        <f t="shared" si="29"/>
        <v>0</v>
      </c>
      <c r="BA17" s="279">
        <f t="shared" si="30"/>
        <v>0</v>
      </c>
      <c r="BB17" s="279">
        <f t="shared" si="31"/>
        <v>0</v>
      </c>
      <c r="BC17" s="279">
        <f t="shared" si="32"/>
        <v>0</v>
      </c>
      <c r="BD17" s="279">
        <f t="shared" si="33"/>
        <v>0</v>
      </c>
      <c r="BE17" s="279">
        <f t="shared" si="34"/>
        <v>0</v>
      </c>
      <c r="BF17" s="279">
        <f t="shared" si="35"/>
        <v>0</v>
      </c>
      <c r="BG17" s="279">
        <f t="shared" si="36"/>
        <v>0</v>
      </c>
      <c r="BH17" s="279">
        <f t="shared" si="75"/>
        <v>0</v>
      </c>
      <c r="BI17" s="279">
        <f t="shared" si="76"/>
        <v>0</v>
      </c>
      <c r="BJ17" s="279">
        <f t="shared" si="37"/>
        <v>0</v>
      </c>
      <c r="BK17" s="279">
        <f t="shared" si="38"/>
        <v>0</v>
      </c>
      <c r="BL17" s="279">
        <f t="shared" si="39"/>
        <v>0</v>
      </c>
      <c r="BM17" s="279">
        <f t="shared" si="40"/>
        <v>0</v>
      </c>
      <c r="BN17" s="279">
        <f t="shared" si="41"/>
        <v>0</v>
      </c>
      <c r="BO17" s="279">
        <f t="shared" si="42"/>
        <v>0</v>
      </c>
      <c r="BP17" s="279">
        <f t="shared" si="77"/>
        <v>0</v>
      </c>
      <c r="BQ17" s="279">
        <f t="shared" si="78"/>
        <v>0</v>
      </c>
      <c r="BR17" s="279">
        <f t="shared" si="43"/>
        <v>0</v>
      </c>
      <c r="BS17" s="279">
        <f t="shared" si="44"/>
        <v>0</v>
      </c>
      <c r="BT17" s="279">
        <f t="shared" si="79"/>
        <v>0</v>
      </c>
      <c r="BU17" s="279">
        <f t="shared" si="80"/>
        <v>0</v>
      </c>
      <c r="BV17" s="279">
        <f t="shared" si="81"/>
        <v>0</v>
      </c>
      <c r="BW17" s="279">
        <f t="shared" si="82"/>
        <v>0</v>
      </c>
      <c r="BX17" s="279">
        <f t="shared" si="45"/>
        <v>0</v>
      </c>
      <c r="BY17" s="279">
        <f t="shared" si="46"/>
        <v>0</v>
      </c>
      <c r="BZ17" s="279">
        <f t="shared" si="47"/>
        <v>0</v>
      </c>
      <c r="CA17" s="279">
        <f t="shared" si="48"/>
        <v>0</v>
      </c>
      <c r="CB17" s="279">
        <f t="shared" si="49"/>
        <v>0</v>
      </c>
      <c r="CC17" s="279">
        <f t="shared" si="50"/>
        <v>0</v>
      </c>
      <c r="CD17" s="279">
        <f t="shared" si="83"/>
        <v>0</v>
      </c>
      <c r="CE17" s="279">
        <f t="shared" si="84"/>
        <v>0</v>
      </c>
      <c r="CF17" s="279">
        <f t="shared" si="85"/>
        <v>0</v>
      </c>
      <c r="CG17" s="279">
        <f t="shared" si="86"/>
        <v>0</v>
      </c>
      <c r="CH17" s="279">
        <f t="shared" si="51"/>
        <v>0</v>
      </c>
      <c r="CI17" s="279">
        <f t="shared" si="52"/>
        <v>0</v>
      </c>
      <c r="CJ17" s="279">
        <f t="shared" si="87"/>
        <v>0</v>
      </c>
      <c r="CK17" s="279">
        <f t="shared" si="88"/>
        <v>0</v>
      </c>
      <c r="CL17" s="279">
        <f t="shared" si="53"/>
        <v>0</v>
      </c>
      <c r="CM17" s="279">
        <f t="shared" si="54"/>
        <v>0</v>
      </c>
      <c r="CN17" s="279">
        <f t="shared" si="55"/>
        <v>0</v>
      </c>
      <c r="CO17" s="279">
        <f t="shared" si="56"/>
        <v>0</v>
      </c>
      <c r="CP17" s="279">
        <f t="shared" si="89"/>
        <v>0</v>
      </c>
      <c r="CQ17" s="279">
        <f t="shared" si="90"/>
        <v>0</v>
      </c>
      <c r="CR17" s="279">
        <f t="shared" si="91"/>
        <v>0</v>
      </c>
      <c r="CS17" s="279">
        <f t="shared" si="92"/>
        <v>0</v>
      </c>
      <c r="CT17" s="279">
        <f t="shared" si="57"/>
        <v>0</v>
      </c>
      <c r="CU17" s="279">
        <f t="shared" si="58"/>
        <v>0</v>
      </c>
      <c r="CV17" s="279">
        <f t="shared" si="59"/>
        <v>0</v>
      </c>
      <c r="CW17" s="279">
        <f t="shared" si="60"/>
        <v>0</v>
      </c>
      <c r="CX17" s="279">
        <f t="shared" si="93"/>
        <v>0</v>
      </c>
      <c r="CY17" s="279">
        <f t="shared" si="94"/>
        <v>0</v>
      </c>
      <c r="CZ17" s="279">
        <f t="shared" si="95"/>
        <v>0</v>
      </c>
      <c r="DA17" s="279">
        <f t="shared" si="96"/>
        <v>0</v>
      </c>
    </row>
    <row r="18" spans="1:105" s="276" customFormat="1" ht="16.5" customHeight="1">
      <c r="A18" s="63" t="str">
        <f t="array" ref="A18">IF(C18&lt;&gt;0,SUM(($C$11:C18&lt;&gt;0)*1),"")</f>
        <v/>
      </c>
      <c r="B18" s="277"/>
      <c r="C18" s="277"/>
      <c r="D18" s="277"/>
      <c r="E18" s="371"/>
      <c r="F18" s="328"/>
      <c r="G18" s="330"/>
      <c r="H18" s="330"/>
      <c r="I18" s="63" t="str">
        <f t="shared" si="0"/>
        <v/>
      </c>
      <c r="J18" s="279">
        <f t="shared" si="61"/>
        <v>0</v>
      </c>
      <c r="K18" s="279">
        <f t="shared" si="62"/>
        <v>0</v>
      </c>
      <c r="L18" s="279">
        <f t="shared" si="1"/>
        <v>0</v>
      </c>
      <c r="M18" s="279">
        <f t="shared" si="2"/>
        <v>0</v>
      </c>
      <c r="N18" s="279">
        <f t="shared" si="3"/>
        <v>0</v>
      </c>
      <c r="O18" s="279">
        <f t="shared" si="4"/>
        <v>0</v>
      </c>
      <c r="P18" s="279">
        <f t="shared" si="5"/>
        <v>0</v>
      </c>
      <c r="Q18" s="279">
        <f t="shared" si="6"/>
        <v>0</v>
      </c>
      <c r="R18" s="279">
        <f t="shared" si="7"/>
        <v>0</v>
      </c>
      <c r="S18" s="279">
        <f t="shared" si="8"/>
        <v>0</v>
      </c>
      <c r="T18" s="279">
        <f t="shared" si="9"/>
        <v>0</v>
      </c>
      <c r="U18" s="279">
        <f t="shared" si="10"/>
        <v>0</v>
      </c>
      <c r="V18" s="279">
        <f t="shared" si="11"/>
        <v>0</v>
      </c>
      <c r="W18" s="279">
        <f t="shared" si="12"/>
        <v>0</v>
      </c>
      <c r="X18" s="279">
        <f t="shared" si="13"/>
        <v>0</v>
      </c>
      <c r="Y18" s="279">
        <f t="shared" si="14"/>
        <v>0</v>
      </c>
      <c r="Z18" s="279">
        <f t="shared" si="15"/>
        <v>0</v>
      </c>
      <c r="AA18" s="279">
        <f t="shared" si="16"/>
        <v>0</v>
      </c>
      <c r="AB18" s="279">
        <f t="shared" si="63"/>
        <v>0</v>
      </c>
      <c r="AC18" s="279">
        <f t="shared" si="64"/>
        <v>0</v>
      </c>
      <c r="AD18" s="279">
        <f t="shared" si="17"/>
        <v>0</v>
      </c>
      <c r="AE18" s="279">
        <f t="shared" si="18"/>
        <v>0</v>
      </c>
      <c r="AF18" s="279">
        <f t="shared" si="19"/>
        <v>0</v>
      </c>
      <c r="AG18" s="279">
        <f t="shared" si="20"/>
        <v>0</v>
      </c>
      <c r="AH18" s="279">
        <f t="shared" si="65"/>
        <v>0</v>
      </c>
      <c r="AI18" s="279">
        <f t="shared" si="66"/>
        <v>0</v>
      </c>
      <c r="AJ18" s="279">
        <f t="shared" si="67"/>
        <v>0</v>
      </c>
      <c r="AK18" s="279">
        <f t="shared" si="68"/>
        <v>0</v>
      </c>
      <c r="AL18" s="279">
        <f t="shared" si="69"/>
        <v>0</v>
      </c>
      <c r="AM18" s="279">
        <f t="shared" si="70"/>
        <v>0</v>
      </c>
      <c r="AN18" s="279">
        <f t="shared" si="71"/>
        <v>0</v>
      </c>
      <c r="AO18" s="279">
        <f t="shared" si="72"/>
        <v>0</v>
      </c>
      <c r="AP18" s="279">
        <f t="shared" si="21"/>
        <v>0</v>
      </c>
      <c r="AQ18" s="279">
        <f t="shared" si="22"/>
        <v>0</v>
      </c>
      <c r="AR18" s="279">
        <f t="shared" si="23"/>
        <v>0</v>
      </c>
      <c r="AS18" s="279">
        <f t="shared" si="24"/>
        <v>0</v>
      </c>
      <c r="AT18" s="279">
        <f t="shared" si="73"/>
        <v>0</v>
      </c>
      <c r="AU18" s="279">
        <f t="shared" si="74"/>
        <v>0</v>
      </c>
      <c r="AV18" s="279">
        <f t="shared" si="25"/>
        <v>0</v>
      </c>
      <c r="AW18" s="279">
        <f t="shared" si="26"/>
        <v>0</v>
      </c>
      <c r="AX18" s="279">
        <f t="shared" si="27"/>
        <v>0</v>
      </c>
      <c r="AY18" s="279">
        <f t="shared" si="28"/>
        <v>0</v>
      </c>
      <c r="AZ18" s="279">
        <f t="shared" si="29"/>
        <v>0</v>
      </c>
      <c r="BA18" s="279">
        <f t="shared" si="30"/>
        <v>0</v>
      </c>
      <c r="BB18" s="279">
        <f t="shared" si="31"/>
        <v>0</v>
      </c>
      <c r="BC18" s="279">
        <f t="shared" si="32"/>
        <v>0</v>
      </c>
      <c r="BD18" s="279">
        <f t="shared" si="33"/>
        <v>0</v>
      </c>
      <c r="BE18" s="279">
        <f t="shared" si="34"/>
        <v>0</v>
      </c>
      <c r="BF18" s="279">
        <f t="shared" si="35"/>
        <v>0</v>
      </c>
      <c r="BG18" s="279">
        <f t="shared" si="36"/>
        <v>0</v>
      </c>
      <c r="BH18" s="279">
        <f t="shared" si="75"/>
        <v>0</v>
      </c>
      <c r="BI18" s="279">
        <f t="shared" si="76"/>
        <v>0</v>
      </c>
      <c r="BJ18" s="279">
        <f t="shared" si="37"/>
        <v>0</v>
      </c>
      <c r="BK18" s="279">
        <f t="shared" si="38"/>
        <v>0</v>
      </c>
      <c r="BL18" s="279">
        <f t="shared" si="39"/>
        <v>0</v>
      </c>
      <c r="BM18" s="279">
        <f t="shared" si="40"/>
        <v>0</v>
      </c>
      <c r="BN18" s="279">
        <f t="shared" si="41"/>
        <v>0</v>
      </c>
      <c r="BO18" s="279">
        <f t="shared" si="42"/>
        <v>0</v>
      </c>
      <c r="BP18" s="279">
        <f t="shared" si="77"/>
        <v>0</v>
      </c>
      <c r="BQ18" s="279">
        <f t="shared" si="78"/>
        <v>0</v>
      </c>
      <c r="BR18" s="279">
        <f t="shared" si="43"/>
        <v>0</v>
      </c>
      <c r="BS18" s="279">
        <f t="shared" si="44"/>
        <v>0</v>
      </c>
      <c r="BT18" s="279">
        <f t="shared" si="79"/>
        <v>0</v>
      </c>
      <c r="BU18" s="279">
        <f t="shared" si="80"/>
        <v>0</v>
      </c>
      <c r="BV18" s="279">
        <f t="shared" si="81"/>
        <v>0</v>
      </c>
      <c r="BW18" s="279">
        <f t="shared" si="82"/>
        <v>0</v>
      </c>
      <c r="BX18" s="279">
        <f t="shared" si="45"/>
        <v>0</v>
      </c>
      <c r="BY18" s="279">
        <f t="shared" si="46"/>
        <v>0</v>
      </c>
      <c r="BZ18" s="279">
        <f t="shared" si="47"/>
        <v>0</v>
      </c>
      <c r="CA18" s="279">
        <f t="shared" si="48"/>
        <v>0</v>
      </c>
      <c r="CB18" s="279">
        <f t="shared" si="49"/>
        <v>0</v>
      </c>
      <c r="CC18" s="279">
        <f t="shared" si="50"/>
        <v>0</v>
      </c>
      <c r="CD18" s="279">
        <f t="shared" si="83"/>
        <v>0</v>
      </c>
      <c r="CE18" s="279">
        <f t="shared" si="84"/>
        <v>0</v>
      </c>
      <c r="CF18" s="279">
        <f t="shared" si="85"/>
        <v>0</v>
      </c>
      <c r="CG18" s="279">
        <f t="shared" si="86"/>
        <v>0</v>
      </c>
      <c r="CH18" s="279">
        <f t="shared" si="51"/>
        <v>0</v>
      </c>
      <c r="CI18" s="279">
        <f t="shared" si="52"/>
        <v>0</v>
      </c>
      <c r="CJ18" s="279">
        <f t="shared" si="87"/>
        <v>0</v>
      </c>
      <c r="CK18" s="279">
        <f t="shared" si="88"/>
        <v>0</v>
      </c>
      <c r="CL18" s="279">
        <f t="shared" si="53"/>
        <v>0</v>
      </c>
      <c r="CM18" s="279">
        <f t="shared" si="54"/>
        <v>0</v>
      </c>
      <c r="CN18" s="279">
        <f t="shared" si="55"/>
        <v>0</v>
      </c>
      <c r="CO18" s="279">
        <f t="shared" si="56"/>
        <v>0</v>
      </c>
      <c r="CP18" s="279">
        <f t="shared" si="89"/>
        <v>0</v>
      </c>
      <c r="CQ18" s="279">
        <f t="shared" si="90"/>
        <v>0</v>
      </c>
      <c r="CR18" s="279">
        <f t="shared" si="91"/>
        <v>0</v>
      </c>
      <c r="CS18" s="279">
        <f t="shared" si="92"/>
        <v>0</v>
      </c>
      <c r="CT18" s="279">
        <f t="shared" si="57"/>
        <v>0</v>
      </c>
      <c r="CU18" s="279">
        <f t="shared" si="58"/>
        <v>0</v>
      </c>
      <c r="CV18" s="279">
        <f t="shared" si="59"/>
        <v>0</v>
      </c>
      <c r="CW18" s="279">
        <f t="shared" si="60"/>
        <v>0</v>
      </c>
      <c r="CX18" s="279">
        <f t="shared" si="93"/>
        <v>0</v>
      </c>
      <c r="CY18" s="279">
        <f t="shared" si="94"/>
        <v>0</v>
      </c>
      <c r="CZ18" s="279">
        <f t="shared" si="95"/>
        <v>0</v>
      </c>
      <c r="DA18" s="279">
        <f t="shared" si="96"/>
        <v>0</v>
      </c>
    </row>
    <row r="19" spans="1:105" s="276" customFormat="1" ht="16.5" customHeight="1">
      <c r="A19" s="63" t="str">
        <f t="array" ref="A19">IF(C19&lt;&gt;0,SUM(($C$11:C19&lt;&gt;0)*1),"")</f>
        <v/>
      </c>
      <c r="B19" s="277"/>
      <c r="C19" s="277"/>
      <c r="D19" s="277"/>
      <c r="E19" s="371"/>
      <c r="F19" s="328"/>
      <c r="G19" s="330"/>
      <c r="H19" s="330"/>
      <c r="I19" s="63" t="str">
        <f t="shared" si="0"/>
        <v/>
      </c>
      <c r="J19" s="279">
        <f t="shared" si="61"/>
        <v>0</v>
      </c>
      <c r="K19" s="279">
        <f t="shared" si="62"/>
        <v>0</v>
      </c>
      <c r="L19" s="279">
        <f t="shared" si="1"/>
        <v>0</v>
      </c>
      <c r="M19" s="279">
        <f t="shared" si="2"/>
        <v>0</v>
      </c>
      <c r="N19" s="279">
        <f t="shared" si="3"/>
        <v>0</v>
      </c>
      <c r="O19" s="279">
        <f t="shared" si="4"/>
        <v>0</v>
      </c>
      <c r="P19" s="279">
        <f t="shared" si="5"/>
        <v>0</v>
      </c>
      <c r="Q19" s="279">
        <f t="shared" si="6"/>
        <v>0</v>
      </c>
      <c r="R19" s="279">
        <f t="shared" si="7"/>
        <v>0</v>
      </c>
      <c r="S19" s="279">
        <f t="shared" si="8"/>
        <v>0</v>
      </c>
      <c r="T19" s="279">
        <f t="shared" si="9"/>
        <v>0</v>
      </c>
      <c r="U19" s="279">
        <f t="shared" si="10"/>
        <v>0</v>
      </c>
      <c r="V19" s="279">
        <f t="shared" si="11"/>
        <v>0</v>
      </c>
      <c r="W19" s="279">
        <f t="shared" si="12"/>
        <v>0</v>
      </c>
      <c r="X19" s="279">
        <f t="shared" si="13"/>
        <v>0</v>
      </c>
      <c r="Y19" s="279">
        <f t="shared" si="14"/>
        <v>0</v>
      </c>
      <c r="Z19" s="279">
        <f t="shared" si="15"/>
        <v>0</v>
      </c>
      <c r="AA19" s="279">
        <f t="shared" si="16"/>
        <v>0</v>
      </c>
      <c r="AB19" s="279">
        <f t="shared" si="63"/>
        <v>0</v>
      </c>
      <c r="AC19" s="279">
        <f t="shared" si="64"/>
        <v>0</v>
      </c>
      <c r="AD19" s="279">
        <f t="shared" si="17"/>
        <v>0</v>
      </c>
      <c r="AE19" s="279">
        <f t="shared" si="18"/>
        <v>0</v>
      </c>
      <c r="AF19" s="279">
        <f t="shared" si="19"/>
        <v>0</v>
      </c>
      <c r="AG19" s="279">
        <f t="shared" si="20"/>
        <v>0</v>
      </c>
      <c r="AH19" s="279">
        <f t="shared" si="65"/>
        <v>0</v>
      </c>
      <c r="AI19" s="279">
        <f t="shared" si="66"/>
        <v>0</v>
      </c>
      <c r="AJ19" s="279">
        <f t="shared" si="67"/>
        <v>0</v>
      </c>
      <c r="AK19" s="279">
        <f t="shared" si="68"/>
        <v>0</v>
      </c>
      <c r="AL19" s="279">
        <f t="shared" si="69"/>
        <v>0</v>
      </c>
      <c r="AM19" s="279">
        <f t="shared" si="70"/>
        <v>0</v>
      </c>
      <c r="AN19" s="279">
        <f t="shared" si="71"/>
        <v>0</v>
      </c>
      <c r="AO19" s="279">
        <f t="shared" si="72"/>
        <v>0</v>
      </c>
      <c r="AP19" s="279">
        <f t="shared" si="21"/>
        <v>0</v>
      </c>
      <c r="AQ19" s="279">
        <f t="shared" si="22"/>
        <v>0</v>
      </c>
      <c r="AR19" s="279">
        <f t="shared" si="23"/>
        <v>0</v>
      </c>
      <c r="AS19" s="279">
        <f t="shared" si="24"/>
        <v>0</v>
      </c>
      <c r="AT19" s="279">
        <f t="shared" si="73"/>
        <v>0</v>
      </c>
      <c r="AU19" s="279">
        <f t="shared" si="74"/>
        <v>0</v>
      </c>
      <c r="AV19" s="279">
        <f t="shared" si="25"/>
        <v>0</v>
      </c>
      <c r="AW19" s="279">
        <f t="shared" si="26"/>
        <v>0</v>
      </c>
      <c r="AX19" s="279">
        <f t="shared" si="27"/>
        <v>0</v>
      </c>
      <c r="AY19" s="279">
        <f t="shared" si="28"/>
        <v>0</v>
      </c>
      <c r="AZ19" s="279">
        <f t="shared" si="29"/>
        <v>0</v>
      </c>
      <c r="BA19" s="279">
        <f t="shared" si="30"/>
        <v>0</v>
      </c>
      <c r="BB19" s="279">
        <f t="shared" si="31"/>
        <v>0</v>
      </c>
      <c r="BC19" s="279">
        <f t="shared" si="32"/>
        <v>0</v>
      </c>
      <c r="BD19" s="279">
        <f t="shared" si="33"/>
        <v>0</v>
      </c>
      <c r="BE19" s="279">
        <f t="shared" si="34"/>
        <v>0</v>
      </c>
      <c r="BF19" s="279">
        <f t="shared" si="35"/>
        <v>0</v>
      </c>
      <c r="BG19" s="279">
        <f t="shared" si="36"/>
        <v>0</v>
      </c>
      <c r="BH19" s="279">
        <f t="shared" si="75"/>
        <v>0</v>
      </c>
      <c r="BI19" s="279">
        <f t="shared" si="76"/>
        <v>0</v>
      </c>
      <c r="BJ19" s="279">
        <f t="shared" si="37"/>
        <v>0</v>
      </c>
      <c r="BK19" s="279">
        <f t="shared" si="38"/>
        <v>0</v>
      </c>
      <c r="BL19" s="279">
        <f t="shared" si="39"/>
        <v>0</v>
      </c>
      <c r="BM19" s="279">
        <f t="shared" si="40"/>
        <v>0</v>
      </c>
      <c r="BN19" s="279">
        <f t="shared" si="41"/>
        <v>0</v>
      </c>
      <c r="BO19" s="279">
        <f t="shared" si="42"/>
        <v>0</v>
      </c>
      <c r="BP19" s="279">
        <f t="shared" si="77"/>
        <v>0</v>
      </c>
      <c r="BQ19" s="279">
        <f t="shared" si="78"/>
        <v>0</v>
      </c>
      <c r="BR19" s="279">
        <f t="shared" si="43"/>
        <v>0</v>
      </c>
      <c r="BS19" s="279">
        <f t="shared" si="44"/>
        <v>0</v>
      </c>
      <c r="BT19" s="279">
        <f t="shared" si="79"/>
        <v>0</v>
      </c>
      <c r="BU19" s="279">
        <f t="shared" si="80"/>
        <v>0</v>
      </c>
      <c r="BV19" s="279">
        <f t="shared" si="81"/>
        <v>0</v>
      </c>
      <c r="BW19" s="279">
        <f t="shared" si="82"/>
        <v>0</v>
      </c>
      <c r="BX19" s="279">
        <f t="shared" si="45"/>
        <v>0</v>
      </c>
      <c r="BY19" s="279">
        <f t="shared" si="46"/>
        <v>0</v>
      </c>
      <c r="BZ19" s="279">
        <f t="shared" si="47"/>
        <v>0</v>
      </c>
      <c r="CA19" s="279">
        <f t="shared" si="48"/>
        <v>0</v>
      </c>
      <c r="CB19" s="279">
        <f t="shared" si="49"/>
        <v>0</v>
      </c>
      <c r="CC19" s="279">
        <f t="shared" si="50"/>
        <v>0</v>
      </c>
      <c r="CD19" s="279">
        <f t="shared" si="83"/>
        <v>0</v>
      </c>
      <c r="CE19" s="279">
        <f t="shared" si="84"/>
        <v>0</v>
      </c>
      <c r="CF19" s="279">
        <f t="shared" si="85"/>
        <v>0</v>
      </c>
      <c r="CG19" s="279">
        <f t="shared" si="86"/>
        <v>0</v>
      </c>
      <c r="CH19" s="279">
        <f t="shared" si="51"/>
        <v>0</v>
      </c>
      <c r="CI19" s="279">
        <f t="shared" si="52"/>
        <v>0</v>
      </c>
      <c r="CJ19" s="279">
        <f t="shared" si="87"/>
        <v>0</v>
      </c>
      <c r="CK19" s="279">
        <f t="shared" si="88"/>
        <v>0</v>
      </c>
      <c r="CL19" s="279">
        <f t="shared" si="53"/>
        <v>0</v>
      </c>
      <c r="CM19" s="279">
        <f t="shared" si="54"/>
        <v>0</v>
      </c>
      <c r="CN19" s="279">
        <f t="shared" si="55"/>
        <v>0</v>
      </c>
      <c r="CO19" s="279">
        <f t="shared" si="56"/>
        <v>0</v>
      </c>
      <c r="CP19" s="279">
        <f t="shared" si="89"/>
        <v>0</v>
      </c>
      <c r="CQ19" s="279">
        <f t="shared" si="90"/>
        <v>0</v>
      </c>
      <c r="CR19" s="279">
        <f t="shared" si="91"/>
        <v>0</v>
      </c>
      <c r="CS19" s="279">
        <f t="shared" si="92"/>
        <v>0</v>
      </c>
      <c r="CT19" s="279">
        <f t="shared" si="57"/>
        <v>0</v>
      </c>
      <c r="CU19" s="279">
        <f t="shared" si="58"/>
        <v>0</v>
      </c>
      <c r="CV19" s="279">
        <f t="shared" si="59"/>
        <v>0</v>
      </c>
      <c r="CW19" s="279">
        <f t="shared" si="60"/>
        <v>0</v>
      </c>
      <c r="CX19" s="279">
        <f t="shared" si="93"/>
        <v>0</v>
      </c>
      <c r="CY19" s="279">
        <f t="shared" si="94"/>
        <v>0</v>
      </c>
      <c r="CZ19" s="279">
        <f t="shared" si="95"/>
        <v>0</v>
      </c>
      <c r="DA19" s="279">
        <f t="shared" si="96"/>
        <v>0</v>
      </c>
    </row>
    <row r="20" spans="1:105" s="276" customFormat="1" ht="16.5" customHeight="1">
      <c r="A20" s="63" t="str">
        <f t="array" ref="A20">IF(C20&lt;&gt;0,SUM(($C$11:C20&lt;&gt;0)*1),"")</f>
        <v/>
      </c>
      <c r="B20" s="277"/>
      <c r="C20" s="277"/>
      <c r="D20" s="277"/>
      <c r="E20" s="371"/>
      <c r="F20" s="328"/>
      <c r="G20" s="330"/>
      <c r="H20" s="330"/>
      <c r="I20" s="63" t="str">
        <f t="shared" si="0"/>
        <v/>
      </c>
      <c r="J20" s="279">
        <f t="shared" si="61"/>
        <v>0</v>
      </c>
      <c r="K20" s="279">
        <f t="shared" si="62"/>
        <v>0</v>
      </c>
      <c r="L20" s="279">
        <f t="shared" si="1"/>
        <v>0</v>
      </c>
      <c r="M20" s="279">
        <f t="shared" si="2"/>
        <v>0</v>
      </c>
      <c r="N20" s="279">
        <f t="shared" si="3"/>
        <v>0</v>
      </c>
      <c r="O20" s="279">
        <f t="shared" si="4"/>
        <v>0</v>
      </c>
      <c r="P20" s="279">
        <f t="shared" si="5"/>
        <v>0</v>
      </c>
      <c r="Q20" s="279">
        <f t="shared" si="6"/>
        <v>0</v>
      </c>
      <c r="R20" s="279">
        <f t="shared" si="7"/>
        <v>0</v>
      </c>
      <c r="S20" s="279">
        <f t="shared" si="8"/>
        <v>0</v>
      </c>
      <c r="T20" s="279">
        <f t="shared" si="9"/>
        <v>0</v>
      </c>
      <c r="U20" s="279">
        <f t="shared" si="10"/>
        <v>0</v>
      </c>
      <c r="V20" s="279">
        <f t="shared" si="11"/>
        <v>0</v>
      </c>
      <c r="W20" s="279">
        <f t="shared" si="12"/>
        <v>0</v>
      </c>
      <c r="X20" s="279">
        <f t="shared" si="13"/>
        <v>0</v>
      </c>
      <c r="Y20" s="279">
        <f t="shared" si="14"/>
        <v>0</v>
      </c>
      <c r="Z20" s="279">
        <f t="shared" si="15"/>
        <v>0</v>
      </c>
      <c r="AA20" s="279">
        <f t="shared" si="16"/>
        <v>0</v>
      </c>
      <c r="AB20" s="279">
        <f t="shared" si="63"/>
        <v>0</v>
      </c>
      <c r="AC20" s="279">
        <f t="shared" si="64"/>
        <v>0</v>
      </c>
      <c r="AD20" s="279">
        <f t="shared" si="17"/>
        <v>0</v>
      </c>
      <c r="AE20" s="279">
        <f t="shared" si="18"/>
        <v>0</v>
      </c>
      <c r="AF20" s="279">
        <f t="shared" si="19"/>
        <v>0</v>
      </c>
      <c r="AG20" s="279">
        <f t="shared" si="20"/>
        <v>0</v>
      </c>
      <c r="AH20" s="279">
        <f t="shared" si="65"/>
        <v>0</v>
      </c>
      <c r="AI20" s="279">
        <f t="shared" si="66"/>
        <v>0</v>
      </c>
      <c r="AJ20" s="279">
        <f t="shared" si="67"/>
        <v>0</v>
      </c>
      <c r="AK20" s="279">
        <f t="shared" si="68"/>
        <v>0</v>
      </c>
      <c r="AL20" s="279">
        <f t="shared" si="69"/>
        <v>0</v>
      </c>
      <c r="AM20" s="279">
        <f t="shared" si="70"/>
        <v>0</v>
      </c>
      <c r="AN20" s="279">
        <f t="shared" si="71"/>
        <v>0</v>
      </c>
      <c r="AO20" s="279">
        <f t="shared" si="72"/>
        <v>0</v>
      </c>
      <c r="AP20" s="279">
        <f t="shared" si="21"/>
        <v>0</v>
      </c>
      <c r="AQ20" s="279">
        <f t="shared" si="22"/>
        <v>0</v>
      </c>
      <c r="AR20" s="279">
        <f t="shared" si="23"/>
        <v>0</v>
      </c>
      <c r="AS20" s="279">
        <f t="shared" si="24"/>
        <v>0</v>
      </c>
      <c r="AT20" s="279">
        <f t="shared" si="73"/>
        <v>0</v>
      </c>
      <c r="AU20" s="279">
        <f t="shared" si="74"/>
        <v>0</v>
      </c>
      <c r="AV20" s="279">
        <f t="shared" si="25"/>
        <v>0</v>
      </c>
      <c r="AW20" s="279">
        <f t="shared" si="26"/>
        <v>0</v>
      </c>
      <c r="AX20" s="279">
        <f t="shared" si="27"/>
        <v>0</v>
      </c>
      <c r="AY20" s="279">
        <f t="shared" si="28"/>
        <v>0</v>
      </c>
      <c r="AZ20" s="279">
        <f t="shared" si="29"/>
        <v>0</v>
      </c>
      <c r="BA20" s="279">
        <f t="shared" si="30"/>
        <v>0</v>
      </c>
      <c r="BB20" s="279">
        <f t="shared" si="31"/>
        <v>0</v>
      </c>
      <c r="BC20" s="279">
        <f t="shared" si="32"/>
        <v>0</v>
      </c>
      <c r="BD20" s="279">
        <f t="shared" si="33"/>
        <v>0</v>
      </c>
      <c r="BE20" s="279">
        <f t="shared" si="34"/>
        <v>0</v>
      </c>
      <c r="BF20" s="279">
        <f t="shared" si="35"/>
        <v>0</v>
      </c>
      <c r="BG20" s="279">
        <f t="shared" si="36"/>
        <v>0</v>
      </c>
      <c r="BH20" s="279">
        <f t="shared" si="75"/>
        <v>0</v>
      </c>
      <c r="BI20" s="279">
        <f t="shared" si="76"/>
        <v>0</v>
      </c>
      <c r="BJ20" s="279">
        <f t="shared" si="37"/>
        <v>0</v>
      </c>
      <c r="BK20" s="279">
        <f t="shared" si="38"/>
        <v>0</v>
      </c>
      <c r="BL20" s="279">
        <f t="shared" si="39"/>
        <v>0</v>
      </c>
      <c r="BM20" s="279">
        <f t="shared" si="40"/>
        <v>0</v>
      </c>
      <c r="BN20" s="279">
        <f t="shared" si="41"/>
        <v>0</v>
      </c>
      <c r="BO20" s="279">
        <f t="shared" si="42"/>
        <v>0</v>
      </c>
      <c r="BP20" s="279">
        <f t="shared" si="77"/>
        <v>0</v>
      </c>
      <c r="BQ20" s="279">
        <f t="shared" si="78"/>
        <v>0</v>
      </c>
      <c r="BR20" s="279">
        <f t="shared" si="43"/>
        <v>0</v>
      </c>
      <c r="BS20" s="279">
        <f t="shared" si="44"/>
        <v>0</v>
      </c>
      <c r="BT20" s="279">
        <f t="shared" si="79"/>
        <v>0</v>
      </c>
      <c r="BU20" s="279">
        <f t="shared" si="80"/>
        <v>0</v>
      </c>
      <c r="BV20" s="279">
        <f t="shared" si="81"/>
        <v>0</v>
      </c>
      <c r="BW20" s="279">
        <f t="shared" si="82"/>
        <v>0</v>
      </c>
      <c r="BX20" s="279">
        <f t="shared" si="45"/>
        <v>0</v>
      </c>
      <c r="BY20" s="279">
        <f t="shared" si="46"/>
        <v>0</v>
      </c>
      <c r="BZ20" s="279">
        <f t="shared" si="47"/>
        <v>0</v>
      </c>
      <c r="CA20" s="279">
        <f t="shared" si="48"/>
        <v>0</v>
      </c>
      <c r="CB20" s="279">
        <f t="shared" si="49"/>
        <v>0</v>
      </c>
      <c r="CC20" s="279">
        <f t="shared" si="50"/>
        <v>0</v>
      </c>
      <c r="CD20" s="279">
        <f t="shared" si="83"/>
        <v>0</v>
      </c>
      <c r="CE20" s="279">
        <f t="shared" si="84"/>
        <v>0</v>
      </c>
      <c r="CF20" s="279">
        <f t="shared" si="85"/>
        <v>0</v>
      </c>
      <c r="CG20" s="279">
        <f t="shared" si="86"/>
        <v>0</v>
      </c>
      <c r="CH20" s="279">
        <f t="shared" si="51"/>
        <v>0</v>
      </c>
      <c r="CI20" s="279">
        <f t="shared" si="52"/>
        <v>0</v>
      </c>
      <c r="CJ20" s="279">
        <f t="shared" si="87"/>
        <v>0</v>
      </c>
      <c r="CK20" s="279">
        <f t="shared" si="88"/>
        <v>0</v>
      </c>
      <c r="CL20" s="279">
        <f t="shared" si="53"/>
        <v>0</v>
      </c>
      <c r="CM20" s="279">
        <f t="shared" si="54"/>
        <v>0</v>
      </c>
      <c r="CN20" s="279">
        <f t="shared" si="55"/>
        <v>0</v>
      </c>
      <c r="CO20" s="279">
        <f t="shared" si="56"/>
        <v>0</v>
      </c>
      <c r="CP20" s="279">
        <f t="shared" si="89"/>
        <v>0</v>
      </c>
      <c r="CQ20" s="279">
        <f t="shared" si="90"/>
        <v>0</v>
      </c>
      <c r="CR20" s="279">
        <f t="shared" si="91"/>
        <v>0</v>
      </c>
      <c r="CS20" s="279">
        <f t="shared" si="92"/>
        <v>0</v>
      </c>
      <c r="CT20" s="279">
        <f t="shared" si="57"/>
        <v>0</v>
      </c>
      <c r="CU20" s="279">
        <f t="shared" si="58"/>
        <v>0</v>
      </c>
      <c r="CV20" s="279">
        <f t="shared" si="59"/>
        <v>0</v>
      </c>
      <c r="CW20" s="279">
        <f t="shared" si="60"/>
        <v>0</v>
      </c>
      <c r="CX20" s="279">
        <f t="shared" si="93"/>
        <v>0</v>
      </c>
      <c r="CY20" s="279">
        <f t="shared" si="94"/>
        <v>0</v>
      </c>
      <c r="CZ20" s="279">
        <f t="shared" si="95"/>
        <v>0</v>
      </c>
      <c r="DA20" s="279">
        <f t="shared" si="96"/>
        <v>0</v>
      </c>
    </row>
    <row r="21" spans="1:105" s="276" customFormat="1" ht="16.5" customHeight="1">
      <c r="A21" s="63" t="str">
        <f t="array" ref="A21">IF(C21&lt;&gt;0,SUM(($C$11:C21&lt;&gt;0)*1),"")</f>
        <v/>
      </c>
      <c r="B21" s="277"/>
      <c r="C21" s="277"/>
      <c r="D21" s="277"/>
      <c r="E21" s="371"/>
      <c r="F21" s="328"/>
      <c r="G21" s="330"/>
      <c r="H21" s="330"/>
      <c r="I21" s="63" t="str">
        <f t="shared" si="0"/>
        <v/>
      </c>
      <c r="J21" s="279">
        <f t="shared" si="61"/>
        <v>0</v>
      </c>
      <c r="K21" s="279">
        <f t="shared" si="62"/>
        <v>0</v>
      </c>
      <c r="L21" s="279">
        <f t="shared" si="1"/>
        <v>0</v>
      </c>
      <c r="M21" s="279">
        <f t="shared" si="2"/>
        <v>0</v>
      </c>
      <c r="N21" s="279">
        <f t="shared" si="3"/>
        <v>0</v>
      </c>
      <c r="O21" s="279">
        <f t="shared" si="4"/>
        <v>0</v>
      </c>
      <c r="P21" s="279">
        <f t="shared" si="5"/>
        <v>0</v>
      </c>
      <c r="Q21" s="279">
        <f t="shared" si="6"/>
        <v>0</v>
      </c>
      <c r="R21" s="279">
        <f t="shared" si="7"/>
        <v>0</v>
      </c>
      <c r="S21" s="279">
        <f t="shared" si="8"/>
        <v>0</v>
      </c>
      <c r="T21" s="279">
        <f t="shared" si="9"/>
        <v>0</v>
      </c>
      <c r="U21" s="279">
        <f t="shared" si="10"/>
        <v>0</v>
      </c>
      <c r="V21" s="279">
        <f t="shared" si="11"/>
        <v>0</v>
      </c>
      <c r="W21" s="279">
        <f t="shared" si="12"/>
        <v>0</v>
      </c>
      <c r="X21" s="279">
        <f t="shared" si="13"/>
        <v>0</v>
      </c>
      <c r="Y21" s="279">
        <f t="shared" si="14"/>
        <v>0</v>
      </c>
      <c r="Z21" s="279">
        <f t="shared" si="15"/>
        <v>0</v>
      </c>
      <c r="AA21" s="279">
        <f t="shared" si="16"/>
        <v>0</v>
      </c>
      <c r="AB21" s="279">
        <f t="shared" si="63"/>
        <v>0</v>
      </c>
      <c r="AC21" s="279">
        <f t="shared" si="64"/>
        <v>0</v>
      </c>
      <c r="AD21" s="279">
        <f t="shared" si="17"/>
        <v>0</v>
      </c>
      <c r="AE21" s="279">
        <f t="shared" si="18"/>
        <v>0</v>
      </c>
      <c r="AF21" s="279">
        <f t="shared" si="19"/>
        <v>0</v>
      </c>
      <c r="AG21" s="279">
        <f t="shared" si="20"/>
        <v>0</v>
      </c>
      <c r="AH21" s="279">
        <f t="shared" si="65"/>
        <v>0</v>
      </c>
      <c r="AI21" s="279">
        <f t="shared" si="66"/>
        <v>0</v>
      </c>
      <c r="AJ21" s="279">
        <f t="shared" si="67"/>
        <v>0</v>
      </c>
      <c r="AK21" s="279">
        <f t="shared" si="68"/>
        <v>0</v>
      </c>
      <c r="AL21" s="279">
        <f t="shared" si="69"/>
        <v>0</v>
      </c>
      <c r="AM21" s="279">
        <f t="shared" si="70"/>
        <v>0</v>
      </c>
      <c r="AN21" s="279">
        <f t="shared" si="71"/>
        <v>0</v>
      </c>
      <c r="AO21" s="279">
        <f t="shared" si="72"/>
        <v>0</v>
      </c>
      <c r="AP21" s="279">
        <f t="shared" si="21"/>
        <v>0</v>
      </c>
      <c r="AQ21" s="279">
        <f t="shared" si="22"/>
        <v>0</v>
      </c>
      <c r="AR21" s="279">
        <f t="shared" si="23"/>
        <v>0</v>
      </c>
      <c r="AS21" s="279">
        <f t="shared" si="24"/>
        <v>0</v>
      </c>
      <c r="AT21" s="279">
        <f t="shared" si="73"/>
        <v>0</v>
      </c>
      <c r="AU21" s="279">
        <f t="shared" si="74"/>
        <v>0</v>
      </c>
      <c r="AV21" s="279">
        <f t="shared" si="25"/>
        <v>0</v>
      </c>
      <c r="AW21" s="279">
        <f t="shared" si="26"/>
        <v>0</v>
      </c>
      <c r="AX21" s="279">
        <f t="shared" si="27"/>
        <v>0</v>
      </c>
      <c r="AY21" s="279">
        <f t="shared" si="28"/>
        <v>0</v>
      </c>
      <c r="AZ21" s="279">
        <f t="shared" si="29"/>
        <v>0</v>
      </c>
      <c r="BA21" s="279">
        <f t="shared" si="30"/>
        <v>0</v>
      </c>
      <c r="BB21" s="279">
        <f t="shared" si="31"/>
        <v>0</v>
      </c>
      <c r="BC21" s="279">
        <f t="shared" si="32"/>
        <v>0</v>
      </c>
      <c r="BD21" s="279">
        <f t="shared" si="33"/>
        <v>0</v>
      </c>
      <c r="BE21" s="279">
        <f t="shared" si="34"/>
        <v>0</v>
      </c>
      <c r="BF21" s="279">
        <f t="shared" si="35"/>
        <v>0</v>
      </c>
      <c r="BG21" s="279">
        <f t="shared" si="36"/>
        <v>0</v>
      </c>
      <c r="BH21" s="279">
        <f t="shared" si="75"/>
        <v>0</v>
      </c>
      <c r="BI21" s="279">
        <f t="shared" si="76"/>
        <v>0</v>
      </c>
      <c r="BJ21" s="279">
        <f t="shared" si="37"/>
        <v>0</v>
      </c>
      <c r="BK21" s="279">
        <f t="shared" si="38"/>
        <v>0</v>
      </c>
      <c r="BL21" s="279">
        <f t="shared" si="39"/>
        <v>0</v>
      </c>
      <c r="BM21" s="279">
        <f t="shared" si="40"/>
        <v>0</v>
      </c>
      <c r="BN21" s="279">
        <f t="shared" si="41"/>
        <v>0</v>
      </c>
      <c r="BO21" s="279">
        <f t="shared" si="42"/>
        <v>0</v>
      </c>
      <c r="BP21" s="279">
        <f t="shared" si="77"/>
        <v>0</v>
      </c>
      <c r="BQ21" s="279">
        <f t="shared" si="78"/>
        <v>0</v>
      </c>
      <c r="BR21" s="279">
        <f t="shared" si="43"/>
        <v>0</v>
      </c>
      <c r="BS21" s="279">
        <f t="shared" si="44"/>
        <v>0</v>
      </c>
      <c r="BT21" s="279">
        <f t="shared" si="79"/>
        <v>0</v>
      </c>
      <c r="BU21" s="279">
        <f t="shared" si="80"/>
        <v>0</v>
      </c>
      <c r="BV21" s="279">
        <f t="shared" si="81"/>
        <v>0</v>
      </c>
      <c r="BW21" s="279">
        <f t="shared" si="82"/>
        <v>0</v>
      </c>
      <c r="BX21" s="279">
        <f t="shared" si="45"/>
        <v>0</v>
      </c>
      <c r="BY21" s="279">
        <f t="shared" si="46"/>
        <v>0</v>
      </c>
      <c r="BZ21" s="279">
        <f t="shared" si="47"/>
        <v>0</v>
      </c>
      <c r="CA21" s="279">
        <f t="shared" si="48"/>
        <v>0</v>
      </c>
      <c r="CB21" s="279">
        <f t="shared" si="49"/>
        <v>0</v>
      </c>
      <c r="CC21" s="279">
        <f t="shared" si="50"/>
        <v>0</v>
      </c>
      <c r="CD21" s="279">
        <f t="shared" si="83"/>
        <v>0</v>
      </c>
      <c r="CE21" s="279">
        <f t="shared" si="84"/>
        <v>0</v>
      </c>
      <c r="CF21" s="279">
        <f t="shared" si="85"/>
        <v>0</v>
      </c>
      <c r="CG21" s="279">
        <f t="shared" si="86"/>
        <v>0</v>
      </c>
      <c r="CH21" s="279">
        <f t="shared" si="51"/>
        <v>0</v>
      </c>
      <c r="CI21" s="279">
        <f t="shared" si="52"/>
        <v>0</v>
      </c>
      <c r="CJ21" s="279">
        <f t="shared" si="87"/>
        <v>0</v>
      </c>
      <c r="CK21" s="279">
        <f t="shared" si="88"/>
        <v>0</v>
      </c>
      <c r="CL21" s="279">
        <f t="shared" si="53"/>
        <v>0</v>
      </c>
      <c r="CM21" s="279">
        <f t="shared" si="54"/>
        <v>0</v>
      </c>
      <c r="CN21" s="279">
        <f t="shared" si="55"/>
        <v>0</v>
      </c>
      <c r="CO21" s="279">
        <f t="shared" si="56"/>
        <v>0</v>
      </c>
      <c r="CP21" s="279">
        <f t="shared" si="89"/>
        <v>0</v>
      </c>
      <c r="CQ21" s="279">
        <f t="shared" si="90"/>
        <v>0</v>
      </c>
      <c r="CR21" s="279">
        <f t="shared" si="91"/>
        <v>0</v>
      </c>
      <c r="CS21" s="279">
        <f t="shared" si="92"/>
        <v>0</v>
      </c>
      <c r="CT21" s="279">
        <f t="shared" si="57"/>
        <v>0</v>
      </c>
      <c r="CU21" s="279">
        <f t="shared" si="58"/>
        <v>0</v>
      </c>
      <c r="CV21" s="279">
        <f t="shared" si="59"/>
        <v>0</v>
      </c>
      <c r="CW21" s="279">
        <f t="shared" si="60"/>
        <v>0</v>
      </c>
      <c r="CX21" s="279">
        <f t="shared" si="93"/>
        <v>0</v>
      </c>
      <c r="CY21" s="279">
        <f t="shared" si="94"/>
        <v>0</v>
      </c>
      <c r="CZ21" s="279">
        <f t="shared" si="95"/>
        <v>0</v>
      </c>
      <c r="DA21" s="279">
        <f t="shared" si="96"/>
        <v>0</v>
      </c>
    </row>
    <row r="22" spans="1:105" s="276" customFormat="1" ht="16.5" customHeight="1">
      <c r="A22" s="63" t="str">
        <f t="array" ref="A22">IF(C22&lt;&gt;0,SUM(($C$11:C22&lt;&gt;0)*1),"")</f>
        <v/>
      </c>
      <c r="B22" s="277"/>
      <c r="C22" s="277"/>
      <c r="D22" s="277"/>
      <c r="E22" s="371"/>
      <c r="F22" s="328"/>
      <c r="G22" s="330"/>
      <c r="H22" s="330"/>
      <c r="I22" s="63" t="str">
        <f t="shared" si="0"/>
        <v/>
      </c>
      <c r="J22" s="279">
        <f t="shared" si="61"/>
        <v>0</v>
      </c>
      <c r="K22" s="279">
        <f t="shared" si="62"/>
        <v>0</v>
      </c>
      <c r="L22" s="279">
        <f t="shared" si="1"/>
        <v>0</v>
      </c>
      <c r="M22" s="279">
        <f t="shared" si="2"/>
        <v>0</v>
      </c>
      <c r="N22" s="279">
        <f t="shared" si="3"/>
        <v>0</v>
      </c>
      <c r="O22" s="279">
        <f t="shared" si="4"/>
        <v>0</v>
      </c>
      <c r="P22" s="279">
        <f t="shared" si="5"/>
        <v>0</v>
      </c>
      <c r="Q22" s="279">
        <f t="shared" si="6"/>
        <v>0</v>
      </c>
      <c r="R22" s="279">
        <f t="shared" si="7"/>
        <v>0</v>
      </c>
      <c r="S22" s="279">
        <f t="shared" si="8"/>
        <v>0</v>
      </c>
      <c r="T22" s="279">
        <f t="shared" si="9"/>
        <v>0</v>
      </c>
      <c r="U22" s="279">
        <f t="shared" si="10"/>
        <v>0</v>
      </c>
      <c r="V22" s="279">
        <f t="shared" si="11"/>
        <v>0</v>
      </c>
      <c r="W22" s="279">
        <f t="shared" si="12"/>
        <v>0</v>
      </c>
      <c r="X22" s="279">
        <f t="shared" si="13"/>
        <v>0</v>
      </c>
      <c r="Y22" s="279">
        <f t="shared" si="14"/>
        <v>0</v>
      </c>
      <c r="Z22" s="279">
        <f t="shared" si="15"/>
        <v>0</v>
      </c>
      <c r="AA22" s="279">
        <f t="shared" si="16"/>
        <v>0</v>
      </c>
      <c r="AB22" s="279">
        <f t="shared" si="63"/>
        <v>0</v>
      </c>
      <c r="AC22" s="279">
        <f t="shared" si="64"/>
        <v>0</v>
      </c>
      <c r="AD22" s="279">
        <f t="shared" si="17"/>
        <v>0</v>
      </c>
      <c r="AE22" s="279">
        <f t="shared" si="18"/>
        <v>0</v>
      </c>
      <c r="AF22" s="279">
        <f t="shared" si="19"/>
        <v>0</v>
      </c>
      <c r="AG22" s="279">
        <f t="shared" si="20"/>
        <v>0</v>
      </c>
      <c r="AH22" s="279">
        <f t="shared" si="65"/>
        <v>0</v>
      </c>
      <c r="AI22" s="279">
        <f t="shared" si="66"/>
        <v>0</v>
      </c>
      <c r="AJ22" s="279">
        <f t="shared" si="67"/>
        <v>0</v>
      </c>
      <c r="AK22" s="279">
        <f t="shared" si="68"/>
        <v>0</v>
      </c>
      <c r="AL22" s="279">
        <f t="shared" si="69"/>
        <v>0</v>
      </c>
      <c r="AM22" s="279">
        <f t="shared" si="70"/>
        <v>0</v>
      </c>
      <c r="AN22" s="279">
        <f t="shared" si="71"/>
        <v>0</v>
      </c>
      <c r="AO22" s="279">
        <f t="shared" si="72"/>
        <v>0</v>
      </c>
      <c r="AP22" s="279">
        <f t="shared" si="21"/>
        <v>0</v>
      </c>
      <c r="AQ22" s="279">
        <f t="shared" si="22"/>
        <v>0</v>
      </c>
      <c r="AR22" s="279">
        <f t="shared" si="23"/>
        <v>0</v>
      </c>
      <c r="AS22" s="279">
        <f t="shared" si="24"/>
        <v>0</v>
      </c>
      <c r="AT22" s="279">
        <f t="shared" si="73"/>
        <v>0</v>
      </c>
      <c r="AU22" s="279">
        <f t="shared" si="74"/>
        <v>0</v>
      </c>
      <c r="AV22" s="279">
        <f t="shared" si="25"/>
        <v>0</v>
      </c>
      <c r="AW22" s="279">
        <f t="shared" si="26"/>
        <v>0</v>
      </c>
      <c r="AX22" s="279">
        <f t="shared" si="27"/>
        <v>0</v>
      </c>
      <c r="AY22" s="279">
        <f t="shared" si="28"/>
        <v>0</v>
      </c>
      <c r="AZ22" s="279">
        <f t="shared" si="29"/>
        <v>0</v>
      </c>
      <c r="BA22" s="279">
        <f t="shared" si="30"/>
        <v>0</v>
      </c>
      <c r="BB22" s="279">
        <f t="shared" si="31"/>
        <v>0</v>
      </c>
      <c r="BC22" s="279">
        <f t="shared" si="32"/>
        <v>0</v>
      </c>
      <c r="BD22" s="279">
        <f t="shared" si="33"/>
        <v>0</v>
      </c>
      <c r="BE22" s="279">
        <f t="shared" si="34"/>
        <v>0</v>
      </c>
      <c r="BF22" s="279">
        <f t="shared" si="35"/>
        <v>0</v>
      </c>
      <c r="BG22" s="279">
        <f t="shared" si="36"/>
        <v>0</v>
      </c>
      <c r="BH22" s="279">
        <f t="shared" si="75"/>
        <v>0</v>
      </c>
      <c r="BI22" s="279">
        <f t="shared" si="76"/>
        <v>0</v>
      </c>
      <c r="BJ22" s="279">
        <f t="shared" si="37"/>
        <v>0</v>
      </c>
      <c r="BK22" s="279">
        <f t="shared" si="38"/>
        <v>0</v>
      </c>
      <c r="BL22" s="279">
        <f t="shared" si="39"/>
        <v>0</v>
      </c>
      <c r="BM22" s="279">
        <f t="shared" si="40"/>
        <v>0</v>
      </c>
      <c r="BN22" s="279">
        <f t="shared" si="41"/>
        <v>0</v>
      </c>
      <c r="BO22" s="279">
        <f t="shared" si="42"/>
        <v>0</v>
      </c>
      <c r="BP22" s="279">
        <f t="shared" si="77"/>
        <v>0</v>
      </c>
      <c r="BQ22" s="279">
        <f t="shared" si="78"/>
        <v>0</v>
      </c>
      <c r="BR22" s="279">
        <f t="shared" si="43"/>
        <v>0</v>
      </c>
      <c r="BS22" s="279">
        <f t="shared" si="44"/>
        <v>0</v>
      </c>
      <c r="BT22" s="279">
        <f t="shared" si="79"/>
        <v>0</v>
      </c>
      <c r="BU22" s="279">
        <f t="shared" si="80"/>
        <v>0</v>
      </c>
      <c r="BV22" s="279">
        <f t="shared" si="81"/>
        <v>0</v>
      </c>
      <c r="BW22" s="279">
        <f t="shared" si="82"/>
        <v>0</v>
      </c>
      <c r="BX22" s="279">
        <f t="shared" si="45"/>
        <v>0</v>
      </c>
      <c r="BY22" s="279">
        <f t="shared" si="46"/>
        <v>0</v>
      </c>
      <c r="BZ22" s="279">
        <f t="shared" si="47"/>
        <v>0</v>
      </c>
      <c r="CA22" s="279">
        <f t="shared" si="48"/>
        <v>0</v>
      </c>
      <c r="CB22" s="279">
        <f t="shared" si="49"/>
        <v>0</v>
      </c>
      <c r="CC22" s="279">
        <f t="shared" si="50"/>
        <v>0</v>
      </c>
      <c r="CD22" s="279">
        <f t="shared" si="83"/>
        <v>0</v>
      </c>
      <c r="CE22" s="279">
        <f t="shared" si="84"/>
        <v>0</v>
      </c>
      <c r="CF22" s="279">
        <f t="shared" si="85"/>
        <v>0</v>
      </c>
      <c r="CG22" s="279">
        <f t="shared" si="86"/>
        <v>0</v>
      </c>
      <c r="CH22" s="279">
        <f t="shared" si="51"/>
        <v>0</v>
      </c>
      <c r="CI22" s="279">
        <f t="shared" si="52"/>
        <v>0</v>
      </c>
      <c r="CJ22" s="279">
        <f t="shared" si="87"/>
        <v>0</v>
      </c>
      <c r="CK22" s="279">
        <f t="shared" si="88"/>
        <v>0</v>
      </c>
      <c r="CL22" s="279">
        <f t="shared" si="53"/>
        <v>0</v>
      </c>
      <c r="CM22" s="279">
        <f t="shared" si="54"/>
        <v>0</v>
      </c>
      <c r="CN22" s="279">
        <f t="shared" si="55"/>
        <v>0</v>
      </c>
      <c r="CO22" s="279">
        <f t="shared" si="56"/>
        <v>0</v>
      </c>
      <c r="CP22" s="279">
        <f t="shared" si="89"/>
        <v>0</v>
      </c>
      <c r="CQ22" s="279">
        <f t="shared" si="90"/>
        <v>0</v>
      </c>
      <c r="CR22" s="279">
        <f t="shared" si="91"/>
        <v>0</v>
      </c>
      <c r="CS22" s="279">
        <f t="shared" si="92"/>
        <v>0</v>
      </c>
      <c r="CT22" s="279">
        <f t="shared" si="57"/>
        <v>0</v>
      </c>
      <c r="CU22" s="279">
        <f t="shared" si="58"/>
        <v>0</v>
      </c>
      <c r="CV22" s="279">
        <f t="shared" si="59"/>
        <v>0</v>
      </c>
      <c r="CW22" s="279">
        <f t="shared" si="60"/>
        <v>0</v>
      </c>
      <c r="CX22" s="279">
        <f t="shared" si="93"/>
        <v>0</v>
      </c>
      <c r="CY22" s="279">
        <f t="shared" si="94"/>
        <v>0</v>
      </c>
      <c r="CZ22" s="279">
        <f t="shared" si="95"/>
        <v>0</v>
      </c>
      <c r="DA22" s="279">
        <f t="shared" si="96"/>
        <v>0</v>
      </c>
    </row>
    <row r="23" spans="1:105" s="276" customFormat="1" ht="16.5" customHeight="1">
      <c r="A23" s="63" t="str">
        <f t="array" ref="A23">IF(C23&lt;&gt;0,SUM(($C$11:C23&lt;&gt;0)*1),"")</f>
        <v/>
      </c>
      <c r="B23" s="277"/>
      <c r="C23" s="277"/>
      <c r="D23" s="277"/>
      <c r="E23" s="371"/>
      <c r="F23" s="328"/>
      <c r="G23" s="330"/>
      <c r="H23" s="330"/>
      <c r="I23" s="63" t="str">
        <f t="shared" si="0"/>
        <v/>
      </c>
      <c r="J23" s="279">
        <f t="shared" si="61"/>
        <v>0</v>
      </c>
      <c r="K23" s="279">
        <f t="shared" si="62"/>
        <v>0</v>
      </c>
      <c r="L23" s="279">
        <f t="shared" si="1"/>
        <v>0</v>
      </c>
      <c r="M23" s="279">
        <f t="shared" si="2"/>
        <v>0</v>
      </c>
      <c r="N23" s="279">
        <f t="shared" si="3"/>
        <v>0</v>
      </c>
      <c r="O23" s="279">
        <f t="shared" si="4"/>
        <v>0</v>
      </c>
      <c r="P23" s="279">
        <f t="shared" si="5"/>
        <v>0</v>
      </c>
      <c r="Q23" s="279">
        <f t="shared" si="6"/>
        <v>0</v>
      </c>
      <c r="R23" s="279">
        <f t="shared" si="7"/>
        <v>0</v>
      </c>
      <c r="S23" s="279">
        <f t="shared" si="8"/>
        <v>0</v>
      </c>
      <c r="T23" s="279">
        <f t="shared" si="9"/>
        <v>0</v>
      </c>
      <c r="U23" s="279">
        <f t="shared" si="10"/>
        <v>0</v>
      </c>
      <c r="V23" s="279">
        <f t="shared" si="11"/>
        <v>0</v>
      </c>
      <c r="W23" s="279">
        <f t="shared" si="12"/>
        <v>0</v>
      </c>
      <c r="X23" s="279">
        <f t="shared" si="13"/>
        <v>0</v>
      </c>
      <c r="Y23" s="279">
        <f t="shared" si="14"/>
        <v>0</v>
      </c>
      <c r="Z23" s="279">
        <f t="shared" si="15"/>
        <v>0</v>
      </c>
      <c r="AA23" s="279">
        <f t="shared" si="16"/>
        <v>0</v>
      </c>
      <c r="AB23" s="279">
        <f t="shared" si="63"/>
        <v>0</v>
      </c>
      <c r="AC23" s="279">
        <f t="shared" si="64"/>
        <v>0</v>
      </c>
      <c r="AD23" s="279">
        <f t="shared" si="17"/>
        <v>0</v>
      </c>
      <c r="AE23" s="279">
        <f t="shared" si="18"/>
        <v>0</v>
      </c>
      <c r="AF23" s="279">
        <f t="shared" si="19"/>
        <v>0</v>
      </c>
      <c r="AG23" s="279">
        <f t="shared" si="20"/>
        <v>0</v>
      </c>
      <c r="AH23" s="279">
        <f t="shared" si="65"/>
        <v>0</v>
      </c>
      <c r="AI23" s="279">
        <f t="shared" si="66"/>
        <v>0</v>
      </c>
      <c r="AJ23" s="279">
        <f t="shared" si="67"/>
        <v>0</v>
      </c>
      <c r="AK23" s="279">
        <f t="shared" si="68"/>
        <v>0</v>
      </c>
      <c r="AL23" s="279">
        <f t="shared" si="69"/>
        <v>0</v>
      </c>
      <c r="AM23" s="279">
        <f t="shared" si="70"/>
        <v>0</v>
      </c>
      <c r="AN23" s="279">
        <f t="shared" si="71"/>
        <v>0</v>
      </c>
      <c r="AO23" s="279">
        <f t="shared" si="72"/>
        <v>0</v>
      </c>
      <c r="AP23" s="279">
        <f t="shared" si="21"/>
        <v>0</v>
      </c>
      <c r="AQ23" s="279">
        <f t="shared" si="22"/>
        <v>0</v>
      </c>
      <c r="AR23" s="279">
        <f t="shared" si="23"/>
        <v>0</v>
      </c>
      <c r="AS23" s="279">
        <f t="shared" si="24"/>
        <v>0</v>
      </c>
      <c r="AT23" s="279">
        <f t="shared" si="73"/>
        <v>0</v>
      </c>
      <c r="AU23" s="279">
        <f t="shared" si="74"/>
        <v>0</v>
      </c>
      <c r="AV23" s="279">
        <f t="shared" si="25"/>
        <v>0</v>
      </c>
      <c r="AW23" s="279">
        <f t="shared" si="26"/>
        <v>0</v>
      </c>
      <c r="AX23" s="279">
        <f t="shared" si="27"/>
        <v>0</v>
      </c>
      <c r="AY23" s="279">
        <f t="shared" si="28"/>
        <v>0</v>
      </c>
      <c r="AZ23" s="279">
        <f t="shared" si="29"/>
        <v>0</v>
      </c>
      <c r="BA23" s="279">
        <f t="shared" si="30"/>
        <v>0</v>
      </c>
      <c r="BB23" s="279">
        <f t="shared" si="31"/>
        <v>0</v>
      </c>
      <c r="BC23" s="279">
        <f t="shared" si="32"/>
        <v>0</v>
      </c>
      <c r="BD23" s="279">
        <f t="shared" si="33"/>
        <v>0</v>
      </c>
      <c r="BE23" s="279">
        <f t="shared" si="34"/>
        <v>0</v>
      </c>
      <c r="BF23" s="279">
        <f t="shared" si="35"/>
        <v>0</v>
      </c>
      <c r="BG23" s="279">
        <f t="shared" si="36"/>
        <v>0</v>
      </c>
      <c r="BH23" s="279">
        <f t="shared" si="75"/>
        <v>0</v>
      </c>
      <c r="BI23" s="279">
        <f t="shared" si="76"/>
        <v>0</v>
      </c>
      <c r="BJ23" s="279">
        <f t="shared" si="37"/>
        <v>0</v>
      </c>
      <c r="BK23" s="279">
        <f t="shared" si="38"/>
        <v>0</v>
      </c>
      <c r="BL23" s="279">
        <f t="shared" si="39"/>
        <v>0</v>
      </c>
      <c r="BM23" s="279">
        <f t="shared" si="40"/>
        <v>0</v>
      </c>
      <c r="BN23" s="279">
        <f t="shared" si="41"/>
        <v>0</v>
      </c>
      <c r="BO23" s="279">
        <f t="shared" si="42"/>
        <v>0</v>
      </c>
      <c r="BP23" s="279">
        <f t="shared" si="77"/>
        <v>0</v>
      </c>
      <c r="BQ23" s="279">
        <f t="shared" si="78"/>
        <v>0</v>
      </c>
      <c r="BR23" s="279">
        <f t="shared" si="43"/>
        <v>0</v>
      </c>
      <c r="BS23" s="279">
        <f t="shared" si="44"/>
        <v>0</v>
      </c>
      <c r="BT23" s="279">
        <f t="shared" si="79"/>
        <v>0</v>
      </c>
      <c r="BU23" s="279">
        <f t="shared" si="80"/>
        <v>0</v>
      </c>
      <c r="BV23" s="279">
        <f t="shared" si="81"/>
        <v>0</v>
      </c>
      <c r="BW23" s="279">
        <f t="shared" si="82"/>
        <v>0</v>
      </c>
      <c r="BX23" s="279">
        <f t="shared" si="45"/>
        <v>0</v>
      </c>
      <c r="BY23" s="279">
        <f t="shared" si="46"/>
        <v>0</v>
      </c>
      <c r="BZ23" s="279">
        <f t="shared" si="47"/>
        <v>0</v>
      </c>
      <c r="CA23" s="279">
        <f t="shared" si="48"/>
        <v>0</v>
      </c>
      <c r="CB23" s="279">
        <f t="shared" si="49"/>
        <v>0</v>
      </c>
      <c r="CC23" s="279">
        <f t="shared" si="50"/>
        <v>0</v>
      </c>
      <c r="CD23" s="279">
        <f t="shared" si="83"/>
        <v>0</v>
      </c>
      <c r="CE23" s="279">
        <f t="shared" si="84"/>
        <v>0</v>
      </c>
      <c r="CF23" s="279">
        <f t="shared" si="85"/>
        <v>0</v>
      </c>
      <c r="CG23" s="279">
        <f t="shared" si="86"/>
        <v>0</v>
      </c>
      <c r="CH23" s="279">
        <f t="shared" si="51"/>
        <v>0</v>
      </c>
      <c r="CI23" s="279">
        <f t="shared" si="52"/>
        <v>0</v>
      </c>
      <c r="CJ23" s="279">
        <f t="shared" si="87"/>
        <v>0</v>
      </c>
      <c r="CK23" s="279">
        <f t="shared" si="88"/>
        <v>0</v>
      </c>
      <c r="CL23" s="279">
        <f t="shared" si="53"/>
        <v>0</v>
      </c>
      <c r="CM23" s="279">
        <f t="shared" si="54"/>
        <v>0</v>
      </c>
      <c r="CN23" s="279">
        <f t="shared" si="55"/>
        <v>0</v>
      </c>
      <c r="CO23" s="279">
        <f t="shared" si="56"/>
        <v>0</v>
      </c>
      <c r="CP23" s="279">
        <f t="shared" si="89"/>
        <v>0</v>
      </c>
      <c r="CQ23" s="279">
        <f t="shared" si="90"/>
        <v>0</v>
      </c>
      <c r="CR23" s="279">
        <f t="shared" si="91"/>
        <v>0</v>
      </c>
      <c r="CS23" s="279">
        <f t="shared" si="92"/>
        <v>0</v>
      </c>
      <c r="CT23" s="279">
        <f t="shared" si="57"/>
        <v>0</v>
      </c>
      <c r="CU23" s="279">
        <f t="shared" si="58"/>
        <v>0</v>
      </c>
      <c r="CV23" s="279">
        <f t="shared" si="59"/>
        <v>0</v>
      </c>
      <c r="CW23" s="279">
        <f t="shared" si="60"/>
        <v>0</v>
      </c>
      <c r="CX23" s="279">
        <f t="shared" si="93"/>
        <v>0</v>
      </c>
      <c r="CY23" s="279">
        <f t="shared" si="94"/>
        <v>0</v>
      </c>
      <c r="CZ23" s="279">
        <f t="shared" si="95"/>
        <v>0</v>
      </c>
      <c r="DA23" s="279">
        <f t="shared" si="96"/>
        <v>0</v>
      </c>
    </row>
    <row r="24" spans="1:105" s="276" customFormat="1" ht="16.5" customHeight="1">
      <c r="A24" s="63" t="str">
        <f t="array" ref="A24">IF(C24&lt;&gt;0,SUM(($C$11:C24&lt;&gt;0)*1),"")</f>
        <v/>
      </c>
      <c r="B24" s="277"/>
      <c r="C24" s="277"/>
      <c r="D24" s="277"/>
      <c r="E24" s="371"/>
      <c r="F24" s="328"/>
      <c r="G24" s="330"/>
      <c r="H24" s="330"/>
      <c r="I24" s="63" t="str">
        <f t="shared" si="0"/>
        <v/>
      </c>
      <c r="J24" s="279">
        <f t="shared" si="61"/>
        <v>0</v>
      </c>
      <c r="K24" s="279">
        <f t="shared" si="62"/>
        <v>0</v>
      </c>
      <c r="L24" s="279">
        <f t="shared" si="1"/>
        <v>0</v>
      </c>
      <c r="M24" s="279">
        <f t="shared" si="2"/>
        <v>0</v>
      </c>
      <c r="N24" s="279">
        <f t="shared" si="3"/>
        <v>0</v>
      </c>
      <c r="O24" s="279">
        <f t="shared" si="4"/>
        <v>0</v>
      </c>
      <c r="P24" s="279">
        <f t="shared" si="5"/>
        <v>0</v>
      </c>
      <c r="Q24" s="279">
        <f t="shared" si="6"/>
        <v>0</v>
      </c>
      <c r="R24" s="279">
        <f t="shared" si="7"/>
        <v>0</v>
      </c>
      <c r="S24" s="279">
        <f t="shared" si="8"/>
        <v>0</v>
      </c>
      <c r="T24" s="279">
        <f t="shared" si="9"/>
        <v>0</v>
      </c>
      <c r="U24" s="279">
        <f t="shared" si="10"/>
        <v>0</v>
      </c>
      <c r="V24" s="279">
        <f t="shared" si="11"/>
        <v>0</v>
      </c>
      <c r="W24" s="279">
        <f t="shared" si="12"/>
        <v>0</v>
      </c>
      <c r="X24" s="279">
        <f t="shared" si="13"/>
        <v>0</v>
      </c>
      <c r="Y24" s="279">
        <f t="shared" si="14"/>
        <v>0</v>
      </c>
      <c r="Z24" s="279">
        <f t="shared" si="15"/>
        <v>0</v>
      </c>
      <c r="AA24" s="279">
        <f t="shared" si="16"/>
        <v>0</v>
      </c>
      <c r="AB24" s="279">
        <f t="shared" si="63"/>
        <v>0</v>
      </c>
      <c r="AC24" s="279">
        <f t="shared" si="64"/>
        <v>0</v>
      </c>
      <c r="AD24" s="279">
        <f t="shared" si="17"/>
        <v>0</v>
      </c>
      <c r="AE24" s="279">
        <f t="shared" si="18"/>
        <v>0</v>
      </c>
      <c r="AF24" s="279">
        <f t="shared" si="19"/>
        <v>0</v>
      </c>
      <c r="AG24" s="279">
        <f t="shared" si="20"/>
        <v>0</v>
      </c>
      <c r="AH24" s="279">
        <f t="shared" si="65"/>
        <v>0</v>
      </c>
      <c r="AI24" s="279">
        <f t="shared" si="66"/>
        <v>0</v>
      </c>
      <c r="AJ24" s="279">
        <f t="shared" si="67"/>
        <v>0</v>
      </c>
      <c r="AK24" s="279">
        <f t="shared" si="68"/>
        <v>0</v>
      </c>
      <c r="AL24" s="279">
        <f t="shared" si="69"/>
        <v>0</v>
      </c>
      <c r="AM24" s="279">
        <f t="shared" si="70"/>
        <v>0</v>
      </c>
      <c r="AN24" s="279">
        <f t="shared" si="71"/>
        <v>0</v>
      </c>
      <c r="AO24" s="279">
        <f t="shared" si="72"/>
        <v>0</v>
      </c>
      <c r="AP24" s="279">
        <f t="shared" si="21"/>
        <v>0</v>
      </c>
      <c r="AQ24" s="279">
        <f t="shared" si="22"/>
        <v>0</v>
      </c>
      <c r="AR24" s="279">
        <f t="shared" si="23"/>
        <v>0</v>
      </c>
      <c r="AS24" s="279">
        <f t="shared" si="24"/>
        <v>0</v>
      </c>
      <c r="AT24" s="279">
        <f t="shared" si="73"/>
        <v>0</v>
      </c>
      <c r="AU24" s="279">
        <f t="shared" si="74"/>
        <v>0</v>
      </c>
      <c r="AV24" s="279">
        <f t="shared" si="25"/>
        <v>0</v>
      </c>
      <c r="AW24" s="279">
        <f t="shared" si="26"/>
        <v>0</v>
      </c>
      <c r="AX24" s="279">
        <f t="shared" si="27"/>
        <v>0</v>
      </c>
      <c r="AY24" s="279">
        <f t="shared" si="28"/>
        <v>0</v>
      </c>
      <c r="AZ24" s="279">
        <f t="shared" si="29"/>
        <v>0</v>
      </c>
      <c r="BA24" s="279">
        <f t="shared" si="30"/>
        <v>0</v>
      </c>
      <c r="BB24" s="279">
        <f t="shared" si="31"/>
        <v>0</v>
      </c>
      <c r="BC24" s="279">
        <f t="shared" si="32"/>
        <v>0</v>
      </c>
      <c r="BD24" s="279">
        <f t="shared" si="33"/>
        <v>0</v>
      </c>
      <c r="BE24" s="279">
        <f t="shared" si="34"/>
        <v>0</v>
      </c>
      <c r="BF24" s="279">
        <f t="shared" si="35"/>
        <v>0</v>
      </c>
      <c r="BG24" s="279">
        <f t="shared" si="36"/>
        <v>0</v>
      </c>
      <c r="BH24" s="279">
        <f t="shared" si="75"/>
        <v>0</v>
      </c>
      <c r="BI24" s="279">
        <f t="shared" si="76"/>
        <v>0</v>
      </c>
      <c r="BJ24" s="279">
        <f t="shared" si="37"/>
        <v>0</v>
      </c>
      <c r="BK24" s="279">
        <f t="shared" si="38"/>
        <v>0</v>
      </c>
      <c r="BL24" s="279">
        <f t="shared" si="39"/>
        <v>0</v>
      </c>
      <c r="BM24" s="279">
        <f t="shared" si="40"/>
        <v>0</v>
      </c>
      <c r="BN24" s="279">
        <f t="shared" si="41"/>
        <v>0</v>
      </c>
      <c r="BO24" s="279">
        <f t="shared" si="42"/>
        <v>0</v>
      </c>
      <c r="BP24" s="279">
        <f t="shared" si="77"/>
        <v>0</v>
      </c>
      <c r="BQ24" s="279">
        <f t="shared" si="78"/>
        <v>0</v>
      </c>
      <c r="BR24" s="279">
        <f t="shared" si="43"/>
        <v>0</v>
      </c>
      <c r="BS24" s="279">
        <f t="shared" si="44"/>
        <v>0</v>
      </c>
      <c r="BT24" s="279">
        <f t="shared" si="79"/>
        <v>0</v>
      </c>
      <c r="BU24" s="279">
        <f t="shared" si="80"/>
        <v>0</v>
      </c>
      <c r="BV24" s="279">
        <f t="shared" si="81"/>
        <v>0</v>
      </c>
      <c r="BW24" s="279">
        <f t="shared" si="82"/>
        <v>0</v>
      </c>
      <c r="BX24" s="279">
        <f t="shared" si="45"/>
        <v>0</v>
      </c>
      <c r="BY24" s="279">
        <f t="shared" si="46"/>
        <v>0</v>
      </c>
      <c r="BZ24" s="279">
        <f t="shared" si="47"/>
        <v>0</v>
      </c>
      <c r="CA24" s="279">
        <f t="shared" si="48"/>
        <v>0</v>
      </c>
      <c r="CB24" s="279">
        <f t="shared" si="49"/>
        <v>0</v>
      </c>
      <c r="CC24" s="279">
        <f t="shared" si="50"/>
        <v>0</v>
      </c>
      <c r="CD24" s="279">
        <f t="shared" si="83"/>
        <v>0</v>
      </c>
      <c r="CE24" s="279">
        <f t="shared" si="84"/>
        <v>0</v>
      </c>
      <c r="CF24" s="279">
        <f t="shared" si="85"/>
        <v>0</v>
      </c>
      <c r="CG24" s="279">
        <f t="shared" si="86"/>
        <v>0</v>
      </c>
      <c r="CH24" s="279">
        <f t="shared" si="51"/>
        <v>0</v>
      </c>
      <c r="CI24" s="279">
        <f t="shared" si="52"/>
        <v>0</v>
      </c>
      <c r="CJ24" s="279">
        <f t="shared" si="87"/>
        <v>0</v>
      </c>
      <c r="CK24" s="279">
        <f t="shared" si="88"/>
        <v>0</v>
      </c>
      <c r="CL24" s="279">
        <f t="shared" si="53"/>
        <v>0</v>
      </c>
      <c r="CM24" s="279">
        <f t="shared" si="54"/>
        <v>0</v>
      </c>
      <c r="CN24" s="279">
        <f t="shared" si="55"/>
        <v>0</v>
      </c>
      <c r="CO24" s="279">
        <f t="shared" si="56"/>
        <v>0</v>
      </c>
      <c r="CP24" s="279">
        <f t="shared" si="89"/>
        <v>0</v>
      </c>
      <c r="CQ24" s="279">
        <f t="shared" si="90"/>
        <v>0</v>
      </c>
      <c r="CR24" s="279">
        <f t="shared" si="91"/>
        <v>0</v>
      </c>
      <c r="CS24" s="279">
        <f t="shared" si="92"/>
        <v>0</v>
      </c>
      <c r="CT24" s="279">
        <f t="shared" si="57"/>
        <v>0</v>
      </c>
      <c r="CU24" s="279">
        <f t="shared" si="58"/>
        <v>0</v>
      </c>
      <c r="CV24" s="279">
        <f t="shared" si="59"/>
        <v>0</v>
      </c>
      <c r="CW24" s="279">
        <f t="shared" si="60"/>
        <v>0</v>
      </c>
      <c r="CX24" s="279">
        <f t="shared" si="93"/>
        <v>0</v>
      </c>
      <c r="CY24" s="279">
        <f t="shared" si="94"/>
        <v>0</v>
      </c>
      <c r="CZ24" s="279">
        <f t="shared" si="95"/>
        <v>0</v>
      </c>
      <c r="DA24" s="279">
        <f t="shared" si="96"/>
        <v>0</v>
      </c>
    </row>
    <row r="25" spans="1:105" s="276" customFormat="1" ht="16.5" customHeight="1">
      <c r="A25" s="63" t="str">
        <f t="array" ref="A25">IF(C25&lt;&gt;0,SUM(($C$11:C25&lt;&gt;0)*1),"")</f>
        <v/>
      </c>
      <c r="B25" s="277"/>
      <c r="C25" s="277"/>
      <c r="D25" s="277"/>
      <c r="E25" s="371"/>
      <c r="F25" s="328"/>
      <c r="G25" s="330"/>
      <c r="H25" s="330"/>
      <c r="I25" s="63" t="str">
        <f t="shared" si="0"/>
        <v/>
      </c>
      <c r="J25" s="279">
        <f t="shared" si="61"/>
        <v>0</v>
      </c>
      <c r="K25" s="279">
        <f t="shared" si="62"/>
        <v>0</v>
      </c>
      <c r="L25" s="279">
        <f t="shared" si="1"/>
        <v>0</v>
      </c>
      <c r="M25" s="279">
        <f t="shared" si="2"/>
        <v>0</v>
      </c>
      <c r="N25" s="279">
        <f t="shared" si="3"/>
        <v>0</v>
      </c>
      <c r="O25" s="279">
        <f t="shared" si="4"/>
        <v>0</v>
      </c>
      <c r="P25" s="279">
        <f t="shared" si="5"/>
        <v>0</v>
      </c>
      <c r="Q25" s="279">
        <f t="shared" si="6"/>
        <v>0</v>
      </c>
      <c r="R25" s="279">
        <f t="shared" si="7"/>
        <v>0</v>
      </c>
      <c r="S25" s="279">
        <f t="shared" si="8"/>
        <v>0</v>
      </c>
      <c r="T25" s="279">
        <f t="shared" si="9"/>
        <v>0</v>
      </c>
      <c r="U25" s="279">
        <f t="shared" si="10"/>
        <v>0</v>
      </c>
      <c r="V25" s="279">
        <f t="shared" si="11"/>
        <v>0</v>
      </c>
      <c r="W25" s="279">
        <f t="shared" si="12"/>
        <v>0</v>
      </c>
      <c r="X25" s="279">
        <f t="shared" si="13"/>
        <v>0</v>
      </c>
      <c r="Y25" s="279">
        <f t="shared" si="14"/>
        <v>0</v>
      </c>
      <c r="Z25" s="279">
        <f t="shared" si="15"/>
        <v>0</v>
      </c>
      <c r="AA25" s="279">
        <f t="shared" si="16"/>
        <v>0</v>
      </c>
      <c r="AB25" s="279">
        <f t="shared" si="63"/>
        <v>0</v>
      </c>
      <c r="AC25" s="279">
        <f t="shared" si="64"/>
        <v>0</v>
      </c>
      <c r="AD25" s="279">
        <f t="shared" si="17"/>
        <v>0</v>
      </c>
      <c r="AE25" s="279">
        <f t="shared" si="18"/>
        <v>0</v>
      </c>
      <c r="AF25" s="279">
        <f t="shared" si="19"/>
        <v>0</v>
      </c>
      <c r="AG25" s="279">
        <f t="shared" si="20"/>
        <v>0</v>
      </c>
      <c r="AH25" s="279">
        <f t="shared" si="65"/>
        <v>0</v>
      </c>
      <c r="AI25" s="279">
        <f t="shared" si="66"/>
        <v>0</v>
      </c>
      <c r="AJ25" s="279">
        <f t="shared" si="67"/>
        <v>0</v>
      </c>
      <c r="AK25" s="279">
        <f t="shared" si="68"/>
        <v>0</v>
      </c>
      <c r="AL25" s="279">
        <f t="shared" si="69"/>
        <v>0</v>
      </c>
      <c r="AM25" s="279">
        <f t="shared" si="70"/>
        <v>0</v>
      </c>
      <c r="AN25" s="279">
        <f t="shared" si="71"/>
        <v>0</v>
      </c>
      <c r="AO25" s="279">
        <f t="shared" si="72"/>
        <v>0</v>
      </c>
      <c r="AP25" s="279">
        <f t="shared" si="21"/>
        <v>0</v>
      </c>
      <c r="AQ25" s="279">
        <f t="shared" si="22"/>
        <v>0</v>
      </c>
      <c r="AR25" s="279">
        <f t="shared" si="23"/>
        <v>0</v>
      </c>
      <c r="AS25" s="279">
        <f t="shared" si="24"/>
        <v>0</v>
      </c>
      <c r="AT25" s="279">
        <f t="shared" si="73"/>
        <v>0</v>
      </c>
      <c r="AU25" s="279">
        <f t="shared" si="74"/>
        <v>0</v>
      </c>
      <c r="AV25" s="279">
        <f t="shared" si="25"/>
        <v>0</v>
      </c>
      <c r="AW25" s="279">
        <f t="shared" si="26"/>
        <v>0</v>
      </c>
      <c r="AX25" s="279">
        <f t="shared" si="27"/>
        <v>0</v>
      </c>
      <c r="AY25" s="279">
        <f t="shared" si="28"/>
        <v>0</v>
      </c>
      <c r="AZ25" s="279">
        <f t="shared" si="29"/>
        <v>0</v>
      </c>
      <c r="BA25" s="279">
        <f t="shared" si="30"/>
        <v>0</v>
      </c>
      <c r="BB25" s="279">
        <f t="shared" si="31"/>
        <v>0</v>
      </c>
      <c r="BC25" s="279">
        <f t="shared" si="32"/>
        <v>0</v>
      </c>
      <c r="BD25" s="279">
        <f t="shared" si="33"/>
        <v>0</v>
      </c>
      <c r="BE25" s="279">
        <f t="shared" si="34"/>
        <v>0</v>
      </c>
      <c r="BF25" s="279">
        <f t="shared" si="35"/>
        <v>0</v>
      </c>
      <c r="BG25" s="279">
        <f t="shared" si="36"/>
        <v>0</v>
      </c>
      <c r="BH25" s="279">
        <f t="shared" si="75"/>
        <v>0</v>
      </c>
      <c r="BI25" s="279">
        <f t="shared" si="76"/>
        <v>0</v>
      </c>
      <c r="BJ25" s="279">
        <f t="shared" si="37"/>
        <v>0</v>
      </c>
      <c r="BK25" s="279">
        <f t="shared" si="38"/>
        <v>0</v>
      </c>
      <c r="BL25" s="279">
        <f t="shared" si="39"/>
        <v>0</v>
      </c>
      <c r="BM25" s="279">
        <f t="shared" si="40"/>
        <v>0</v>
      </c>
      <c r="BN25" s="279">
        <f t="shared" si="41"/>
        <v>0</v>
      </c>
      <c r="BO25" s="279">
        <f t="shared" si="42"/>
        <v>0</v>
      </c>
      <c r="BP25" s="279">
        <f t="shared" si="77"/>
        <v>0</v>
      </c>
      <c r="BQ25" s="279">
        <f t="shared" si="78"/>
        <v>0</v>
      </c>
      <c r="BR25" s="279">
        <f t="shared" si="43"/>
        <v>0</v>
      </c>
      <c r="BS25" s="279">
        <f t="shared" si="44"/>
        <v>0</v>
      </c>
      <c r="BT25" s="279">
        <f t="shared" si="79"/>
        <v>0</v>
      </c>
      <c r="BU25" s="279">
        <f t="shared" si="80"/>
        <v>0</v>
      </c>
      <c r="BV25" s="279">
        <f t="shared" si="81"/>
        <v>0</v>
      </c>
      <c r="BW25" s="279">
        <f t="shared" si="82"/>
        <v>0</v>
      </c>
      <c r="BX25" s="279">
        <f t="shared" si="45"/>
        <v>0</v>
      </c>
      <c r="BY25" s="279">
        <f t="shared" si="46"/>
        <v>0</v>
      </c>
      <c r="BZ25" s="279">
        <f t="shared" si="47"/>
        <v>0</v>
      </c>
      <c r="CA25" s="279">
        <f t="shared" si="48"/>
        <v>0</v>
      </c>
      <c r="CB25" s="279">
        <f t="shared" si="49"/>
        <v>0</v>
      </c>
      <c r="CC25" s="279">
        <f t="shared" si="50"/>
        <v>0</v>
      </c>
      <c r="CD25" s="279">
        <f t="shared" si="83"/>
        <v>0</v>
      </c>
      <c r="CE25" s="279">
        <f t="shared" si="84"/>
        <v>0</v>
      </c>
      <c r="CF25" s="279">
        <f t="shared" si="85"/>
        <v>0</v>
      </c>
      <c r="CG25" s="279">
        <f t="shared" si="86"/>
        <v>0</v>
      </c>
      <c r="CH25" s="279">
        <f t="shared" si="51"/>
        <v>0</v>
      </c>
      <c r="CI25" s="279">
        <f t="shared" si="52"/>
        <v>0</v>
      </c>
      <c r="CJ25" s="279">
        <f t="shared" si="87"/>
        <v>0</v>
      </c>
      <c r="CK25" s="279">
        <f t="shared" si="88"/>
        <v>0</v>
      </c>
      <c r="CL25" s="279">
        <f t="shared" si="53"/>
        <v>0</v>
      </c>
      <c r="CM25" s="279">
        <f t="shared" si="54"/>
        <v>0</v>
      </c>
      <c r="CN25" s="279">
        <f t="shared" si="55"/>
        <v>0</v>
      </c>
      <c r="CO25" s="279">
        <f t="shared" si="56"/>
        <v>0</v>
      </c>
      <c r="CP25" s="279">
        <f t="shared" si="89"/>
        <v>0</v>
      </c>
      <c r="CQ25" s="279">
        <f t="shared" si="90"/>
        <v>0</v>
      </c>
      <c r="CR25" s="279">
        <f t="shared" si="91"/>
        <v>0</v>
      </c>
      <c r="CS25" s="279">
        <f t="shared" si="92"/>
        <v>0</v>
      </c>
      <c r="CT25" s="279">
        <f t="shared" si="57"/>
        <v>0</v>
      </c>
      <c r="CU25" s="279">
        <f t="shared" si="58"/>
        <v>0</v>
      </c>
      <c r="CV25" s="279">
        <f t="shared" si="59"/>
        <v>0</v>
      </c>
      <c r="CW25" s="279">
        <f t="shared" si="60"/>
        <v>0</v>
      </c>
      <c r="CX25" s="279">
        <f t="shared" si="93"/>
        <v>0</v>
      </c>
      <c r="CY25" s="279">
        <f t="shared" si="94"/>
        <v>0</v>
      </c>
      <c r="CZ25" s="279">
        <f t="shared" si="95"/>
        <v>0</v>
      </c>
      <c r="DA25" s="279">
        <f t="shared" si="96"/>
        <v>0</v>
      </c>
    </row>
    <row r="26" spans="1:105" s="276" customFormat="1" ht="16.5" customHeight="1">
      <c r="A26" s="63" t="str">
        <f t="array" ref="A26">IF(C26&lt;&gt;0,SUM(($C$11:C26&lt;&gt;0)*1),"")</f>
        <v/>
      </c>
      <c r="B26" s="277"/>
      <c r="C26" s="277"/>
      <c r="D26" s="277"/>
      <c r="E26" s="371"/>
      <c r="F26" s="328"/>
      <c r="G26" s="330"/>
      <c r="H26" s="330"/>
      <c r="I26" s="63" t="str">
        <f t="shared" si="0"/>
        <v/>
      </c>
      <c r="J26" s="279">
        <f t="shared" si="61"/>
        <v>0</v>
      </c>
      <c r="K26" s="279">
        <f t="shared" si="62"/>
        <v>0</v>
      </c>
      <c r="L26" s="279">
        <f t="shared" si="1"/>
        <v>0</v>
      </c>
      <c r="M26" s="279">
        <f t="shared" si="2"/>
        <v>0</v>
      </c>
      <c r="N26" s="279">
        <f t="shared" si="3"/>
        <v>0</v>
      </c>
      <c r="O26" s="279">
        <f t="shared" si="4"/>
        <v>0</v>
      </c>
      <c r="P26" s="279">
        <f t="shared" si="5"/>
        <v>0</v>
      </c>
      <c r="Q26" s="279">
        <f t="shared" si="6"/>
        <v>0</v>
      </c>
      <c r="R26" s="279">
        <f t="shared" si="7"/>
        <v>0</v>
      </c>
      <c r="S26" s="279">
        <f t="shared" si="8"/>
        <v>0</v>
      </c>
      <c r="T26" s="279">
        <f t="shared" si="9"/>
        <v>0</v>
      </c>
      <c r="U26" s="279">
        <f t="shared" si="10"/>
        <v>0</v>
      </c>
      <c r="V26" s="279">
        <f t="shared" si="11"/>
        <v>0</v>
      </c>
      <c r="W26" s="279">
        <f t="shared" si="12"/>
        <v>0</v>
      </c>
      <c r="X26" s="279">
        <f t="shared" si="13"/>
        <v>0</v>
      </c>
      <c r="Y26" s="279">
        <f t="shared" si="14"/>
        <v>0</v>
      </c>
      <c r="Z26" s="279">
        <f t="shared" si="15"/>
        <v>0</v>
      </c>
      <c r="AA26" s="279">
        <f t="shared" si="16"/>
        <v>0</v>
      </c>
      <c r="AB26" s="279">
        <f t="shared" si="63"/>
        <v>0</v>
      </c>
      <c r="AC26" s="279">
        <f t="shared" si="64"/>
        <v>0</v>
      </c>
      <c r="AD26" s="279">
        <f t="shared" si="17"/>
        <v>0</v>
      </c>
      <c r="AE26" s="279">
        <f t="shared" si="18"/>
        <v>0</v>
      </c>
      <c r="AF26" s="279">
        <f t="shared" si="19"/>
        <v>0</v>
      </c>
      <c r="AG26" s="279">
        <f t="shared" si="20"/>
        <v>0</v>
      </c>
      <c r="AH26" s="279">
        <f t="shared" si="65"/>
        <v>0</v>
      </c>
      <c r="AI26" s="279">
        <f t="shared" si="66"/>
        <v>0</v>
      </c>
      <c r="AJ26" s="279">
        <f t="shared" si="67"/>
        <v>0</v>
      </c>
      <c r="AK26" s="279">
        <f t="shared" si="68"/>
        <v>0</v>
      </c>
      <c r="AL26" s="279">
        <f t="shared" si="69"/>
        <v>0</v>
      </c>
      <c r="AM26" s="279">
        <f t="shared" si="70"/>
        <v>0</v>
      </c>
      <c r="AN26" s="279">
        <f t="shared" si="71"/>
        <v>0</v>
      </c>
      <c r="AO26" s="279">
        <f t="shared" si="72"/>
        <v>0</v>
      </c>
      <c r="AP26" s="279">
        <f t="shared" si="21"/>
        <v>0</v>
      </c>
      <c r="AQ26" s="279">
        <f t="shared" si="22"/>
        <v>0</v>
      </c>
      <c r="AR26" s="279">
        <f t="shared" si="23"/>
        <v>0</v>
      </c>
      <c r="AS26" s="279">
        <f t="shared" si="24"/>
        <v>0</v>
      </c>
      <c r="AT26" s="279">
        <f t="shared" si="73"/>
        <v>0</v>
      </c>
      <c r="AU26" s="279">
        <f t="shared" si="74"/>
        <v>0</v>
      </c>
      <c r="AV26" s="279">
        <f t="shared" si="25"/>
        <v>0</v>
      </c>
      <c r="AW26" s="279">
        <f t="shared" si="26"/>
        <v>0</v>
      </c>
      <c r="AX26" s="279">
        <f t="shared" si="27"/>
        <v>0</v>
      </c>
      <c r="AY26" s="279">
        <f t="shared" si="28"/>
        <v>0</v>
      </c>
      <c r="AZ26" s="279">
        <f t="shared" si="29"/>
        <v>0</v>
      </c>
      <c r="BA26" s="279">
        <f t="shared" si="30"/>
        <v>0</v>
      </c>
      <c r="BB26" s="279">
        <f t="shared" si="31"/>
        <v>0</v>
      </c>
      <c r="BC26" s="279">
        <f t="shared" si="32"/>
        <v>0</v>
      </c>
      <c r="BD26" s="279">
        <f t="shared" si="33"/>
        <v>0</v>
      </c>
      <c r="BE26" s="279">
        <f t="shared" si="34"/>
        <v>0</v>
      </c>
      <c r="BF26" s="279">
        <f t="shared" si="35"/>
        <v>0</v>
      </c>
      <c r="BG26" s="279">
        <f t="shared" si="36"/>
        <v>0</v>
      </c>
      <c r="BH26" s="279">
        <f t="shared" si="75"/>
        <v>0</v>
      </c>
      <c r="BI26" s="279">
        <f t="shared" si="76"/>
        <v>0</v>
      </c>
      <c r="BJ26" s="279">
        <f t="shared" si="37"/>
        <v>0</v>
      </c>
      <c r="BK26" s="279">
        <f t="shared" si="38"/>
        <v>0</v>
      </c>
      <c r="BL26" s="279">
        <f t="shared" si="39"/>
        <v>0</v>
      </c>
      <c r="BM26" s="279">
        <f t="shared" si="40"/>
        <v>0</v>
      </c>
      <c r="BN26" s="279">
        <f t="shared" si="41"/>
        <v>0</v>
      </c>
      <c r="BO26" s="279">
        <f t="shared" si="42"/>
        <v>0</v>
      </c>
      <c r="BP26" s="279">
        <f t="shared" si="77"/>
        <v>0</v>
      </c>
      <c r="BQ26" s="279">
        <f t="shared" si="78"/>
        <v>0</v>
      </c>
      <c r="BR26" s="279">
        <f t="shared" si="43"/>
        <v>0</v>
      </c>
      <c r="BS26" s="279">
        <f t="shared" si="44"/>
        <v>0</v>
      </c>
      <c r="BT26" s="279">
        <f t="shared" si="79"/>
        <v>0</v>
      </c>
      <c r="BU26" s="279">
        <f t="shared" si="80"/>
        <v>0</v>
      </c>
      <c r="BV26" s="279">
        <f t="shared" si="81"/>
        <v>0</v>
      </c>
      <c r="BW26" s="279">
        <f t="shared" si="82"/>
        <v>0</v>
      </c>
      <c r="BX26" s="279">
        <f t="shared" si="45"/>
        <v>0</v>
      </c>
      <c r="BY26" s="279">
        <f t="shared" si="46"/>
        <v>0</v>
      </c>
      <c r="BZ26" s="279">
        <f t="shared" si="47"/>
        <v>0</v>
      </c>
      <c r="CA26" s="279">
        <f t="shared" si="48"/>
        <v>0</v>
      </c>
      <c r="CB26" s="279">
        <f t="shared" si="49"/>
        <v>0</v>
      </c>
      <c r="CC26" s="279">
        <f t="shared" si="50"/>
        <v>0</v>
      </c>
      <c r="CD26" s="279">
        <f t="shared" si="83"/>
        <v>0</v>
      </c>
      <c r="CE26" s="279">
        <f t="shared" si="84"/>
        <v>0</v>
      </c>
      <c r="CF26" s="279">
        <f t="shared" si="85"/>
        <v>0</v>
      </c>
      <c r="CG26" s="279">
        <f t="shared" si="86"/>
        <v>0</v>
      </c>
      <c r="CH26" s="279">
        <f t="shared" si="51"/>
        <v>0</v>
      </c>
      <c r="CI26" s="279">
        <f t="shared" si="52"/>
        <v>0</v>
      </c>
      <c r="CJ26" s="279">
        <f t="shared" si="87"/>
        <v>0</v>
      </c>
      <c r="CK26" s="279">
        <f t="shared" si="88"/>
        <v>0</v>
      </c>
      <c r="CL26" s="279">
        <f t="shared" si="53"/>
        <v>0</v>
      </c>
      <c r="CM26" s="279">
        <f t="shared" si="54"/>
        <v>0</v>
      </c>
      <c r="CN26" s="279">
        <f t="shared" si="55"/>
        <v>0</v>
      </c>
      <c r="CO26" s="279">
        <f t="shared" si="56"/>
        <v>0</v>
      </c>
      <c r="CP26" s="279">
        <f t="shared" si="89"/>
        <v>0</v>
      </c>
      <c r="CQ26" s="279">
        <f t="shared" si="90"/>
        <v>0</v>
      </c>
      <c r="CR26" s="279">
        <f t="shared" si="91"/>
        <v>0</v>
      </c>
      <c r="CS26" s="279">
        <f t="shared" si="92"/>
        <v>0</v>
      </c>
      <c r="CT26" s="279">
        <f t="shared" si="57"/>
        <v>0</v>
      </c>
      <c r="CU26" s="279">
        <f t="shared" si="58"/>
        <v>0</v>
      </c>
      <c r="CV26" s="279">
        <f t="shared" si="59"/>
        <v>0</v>
      </c>
      <c r="CW26" s="279">
        <f t="shared" si="60"/>
        <v>0</v>
      </c>
      <c r="CX26" s="279">
        <f t="shared" si="93"/>
        <v>0</v>
      </c>
      <c r="CY26" s="279">
        <f t="shared" si="94"/>
        <v>0</v>
      </c>
      <c r="CZ26" s="279">
        <f t="shared" si="95"/>
        <v>0</v>
      </c>
      <c r="DA26" s="279">
        <f t="shared" si="96"/>
        <v>0</v>
      </c>
    </row>
    <row r="27" spans="1:105" s="276" customFormat="1" ht="16.5" customHeight="1">
      <c r="A27" s="63" t="str">
        <f t="array" ref="A27">IF(C27&lt;&gt;0,SUM(($C$11:C27&lt;&gt;0)*1),"")</f>
        <v/>
      </c>
      <c r="B27" s="277"/>
      <c r="C27" s="277"/>
      <c r="D27" s="277"/>
      <c r="E27" s="371"/>
      <c r="F27" s="328"/>
      <c r="G27" s="330"/>
      <c r="H27" s="330"/>
      <c r="I27" s="63" t="str">
        <f t="shared" si="0"/>
        <v/>
      </c>
      <c r="J27" s="279">
        <f t="shared" si="61"/>
        <v>0</v>
      </c>
      <c r="K27" s="279">
        <f t="shared" si="62"/>
        <v>0</v>
      </c>
      <c r="L27" s="279">
        <f t="shared" si="1"/>
        <v>0</v>
      </c>
      <c r="M27" s="279">
        <f t="shared" si="2"/>
        <v>0</v>
      </c>
      <c r="N27" s="279">
        <f t="shared" si="3"/>
        <v>0</v>
      </c>
      <c r="O27" s="279">
        <f t="shared" si="4"/>
        <v>0</v>
      </c>
      <c r="P27" s="279">
        <f t="shared" si="5"/>
        <v>0</v>
      </c>
      <c r="Q27" s="279">
        <f t="shared" si="6"/>
        <v>0</v>
      </c>
      <c r="R27" s="279">
        <f t="shared" si="7"/>
        <v>0</v>
      </c>
      <c r="S27" s="279">
        <f t="shared" si="8"/>
        <v>0</v>
      </c>
      <c r="T27" s="279">
        <f t="shared" si="9"/>
        <v>0</v>
      </c>
      <c r="U27" s="279">
        <f t="shared" si="10"/>
        <v>0</v>
      </c>
      <c r="V27" s="279">
        <f t="shared" si="11"/>
        <v>0</v>
      </c>
      <c r="W27" s="279">
        <f t="shared" si="12"/>
        <v>0</v>
      </c>
      <c r="X27" s="279">
        <f t="shared" si="13"/>
        <v>0</v>
      </c>
      <c r="Y27" s="279">
        <f t="shared" si="14"/>
        <v>0</v>
      </c>
      <c r="Z27" s="279">
        <f t="shared" si="15"/>
        <v>0</v>
      </c>
      <c r="AA27" s="279">
        <f t="shared" si="16"/>
        <v>0</v>
      </c>
      <c r="AB27" s="279">
        <f t="shared" si="63"/>
        <v>0</v>
      </c>
      <c r="AC27" s="279">
        <f t="shared" si="64"/>
        <v>0</v>
      </c>
      <c r="AD27" s="279">
        <f t="shared" si="17"/>
        <v>0</v>
      </c>
      <c r="AE27" s="279">
        <f t="shared" si="18"/>
        <v>0</v>
      </c>
      <c r="AF27" s="279">
        <f t="shared" si="19"/>
        <v>0</v>
      </c>
      <c r="AG27" s="279">
        <f t="shared" si="20"/>
        <v>0</v>
      </c>
      <c r="AH27" s="279">
        <f t="shared" si="65"/>
        <v>0</v>
      </c>
      <c r="AI27" s="279">
        <f t="shared" si="66"/>
        <v>0</v>
      </c>
      <c r="AJ27" s="279">
        <f t="shared" si="67"/>
        <v>0</v>
      </c>
      <c r="AK27" s="279">
        <f t="shared" si="68"/>
        <v>0</v>
      </c>
      <c r="AL27" s="279">
        <f t="shared" si="69"/>
        <v>0</v>
      </c>
      <c r="AM27" s="279">
        <f t="shared" si="70"/>
        <v>0</v>
      </c>
      <c r="AN27" s="279">
        <f t="shared" si="71"/>
        <v>0</v>
      </c>
      <c r="AO27" s="279">
        <f t="shared" si="72"/>
        <v>0</v>
      </c>
      <c r="AP27" s="279">
        <f t="shared" si="21"/>
        <v>0</v>
      </c>
      <c r="AQ27" s="279">
        <f t="shared" si="22"/>
        <v>0</v>
      </c>
      <c r="AR27" s="279">
        <f t="shared" si="23"/>
        <v>0</v>
      </c>
      <c r="AS27" s="279">
        <f t="shared" si="24"/>
        <v>0</v>
      </c>
      <c r="AT27" s="279">
        <f t="shared" si="73"/>
        <v>0</v>
      </c>
      <c r="AU27" s="279">
        <f t="shared" si="74"/>
        <v>0</v>
      </c>
      <c r="AV27" s="279">
        <f t="shared" si="25"/>
        <v>0</v>
      </c>
      <c r="AW27" s="279">
        <f t="shared" si="26"/>
        <v>0</v>
      </c>
      <c r="AX27" s="279">
        <f t="shared" si="27"/>
        <v>0</v>
      </c>
      <c r="AY27" s="279">
        <f t="shared" si="28"/>
        <v>0</v>
      </c>
      <c r="AZ27" s="279">
        <f t="shared" si="29"/>
        <v>0</v>
      </c>
      <c r="BA27" s="279">
        <f t="shared" si="30"/>
        <v>0</v>
      </c>
      <c r="BB27" s="279">
        <f t="shared" si="31"/>
        <v>0</v>
      </c>
      <c r="BC27" s="279">
        <f t="shared" si="32"/>
        <v>0</v>
      </c>
      <c r="BD27" s="279">
        <f t="shared" si="33"/>
        <v>0</v>
      </c>
      <c r="BE27" s="279">
        <f t="shared" si="34"/>
        <v>0</v>
      </c>
      <c r="BF27" s="279">
        <f t="shared" si="35"/>
        <v>0</v>
      </c>
      <c r="BG27" s="279">
        <f t="shared" si="36"/>
        <v>0</v>
      </c>
      <c r="BH27" s="279">
        <f t="shared" si="75"/>
        <v>0</v>
      </c>
      <c r="BI27" s="279">
        <f t="shared" si="76"/>
        <v>0</v>
      </c>
      <c r="BJ27" s="279">
        <f t="shared" si="37"/>
        <v>0</v>
      </c>
      <c r="BK27" s="279">
        <f t="shared" si="38"/>
        <v>0</v>
      </c>
      <c r="BL27" s="279">
        <f t="shared" si="39"/>
        <v>0</v>
      </c>
      <c r="BM27" s="279">
        <f t="shared" si="40"/>
        <v>0</v>
      </c>
      <c r="BN27" s="279">
        <f t="shared" si="41"/>
        <v>0</v>
      </c>
      <c r="BO27" s="279">
        <f t="shared" si="42"/>
        <v>0</v>
      </c>
      <c r="BP27" s="279">
        <f t="shared" si="77"/>
        <v>0</v>
      </c>
      <c r="BQ27" s="279">
        <f t="shared" si="78"/>
        <v>0</v>
      </c>
      <c r="BR27" s="279">
        <f t="shared" si="43"/>
        <v>0</v>
      </c>
      <c r="BS27" s="279">
        <f t="shared" si="44"/>
        <v>0</v>
      </c>
      <c r="BT27" s="279">
        <f t="shared" si="79"/>
        <v>0</v>
      </c>
      <c r="BU27" s="279">
        <f t="shared" si="80"/>
        <v>0</v>
      </c>
      <c r="BV27" s="279">
        <f t="shared" si="81"/>
        <v>0</v>
      </c>
      <c r="BW27" s="279">
        <f t="shared" si="82"/>
        <v>0</v>
      </c>
      <c r="BX27" s="279">
        <f t="shared" si="45"/>
        <v>0</v>
      </c>
      <c r="BY27" s="279">
        <f t="shared" si="46"/>
        <v>0</v>
      </c>
      <c r="BZ27" s="279">
        <f t="shared" si="47"/>
        <v>0</v>
      </c>
      <c r="CA27" s="279">
        <f t="shared" si="48"/>
        <v>0</v>
      </c>
      <c r="CB27" s="279">
        <f t="shared" si="49"/>
        <v>0</v>
      </c>
      <c r="CC27" s="279">
        <f t="shared" si="50"/>
        <v>0</v>
      </c>
      <c r="CD27" s="279">
        <f t="shared" si="83"/>
        <v>0</v>
      </c>
      <c r="CE27" s="279">
        <f t="shared" si="84"/>
        <v>0</v>
      </c>
      <c r="CF27" s="279">
        <f t="shared" si="85"/>
        <v>0</v>
      </c>
      <c r="CG27" s="279">
        <f t="shared" si="86"/>
        <v>0</v>
      </c>
      <c r="CH27" s="279">
        <f t="shared" si="51"/>
        <v>0</v>
      </c>
      <c r="CI27" s="279">
        <f t="shared" si="52"/>
        <v>0</v>
      </c>
      <c r="CJ27" s="279">
        <f t="shared" si="87"/>
        <v>0</v>
      </c>
      <c r="CK27" s="279">
        <f t="shared" si="88"/>
        <v>0</v>
      </c>
      <c r="CL27" s="279">
        <f t="shared" si="53"/>
        <v>0</v>
      </c>
      <c r="CM27" s="279">
        <f t="shared" si="54"/>
        <v>0</v>
      </c>
      <c r="CN27" s="279">
        <f t="shared" si="55"/>
        <v>0</v>
      </c>
      <c r="CO27" s="279">
        <f t="shared" si="56"/>
        <v>0</v>
      </c>
      <c r="CP27" s="279">
        <f t="shared" si="89"/>
        <v>0</v>
      </c>
      <c r="CQ27" s="279">
        <f t="shared" si="90"/>
        <v>0</v>
      </c>
      <c r="CR27" s="279">
        <f t="shared" si="91"/>
        <v>0</v>
      </c>
      <c r="CS27" s="279">
        <f t="shared" si="92"/>
        <v>0</v>
      </c>
      <c r="CT27" s="279">
        <f t="shared" si="57"/>
        <v>0</v>
      </c>
      <c r="CU27" s="279">
        <f t="shared" si="58"/>
        <v>0</v>
      </c>
      <c r="CV27" s="279">
        <f t="shared" si="59"/>
        <v>0</v>
      </c>
      <c r="CW27" s="279">
        <f t="shared" si="60"/>
        <v>0</v>
      </c>
      <c r="CX27" s="279">
        <f t="shared" si="93"/>
        <v>0</v>
      </c>
      <c r="CY27" s="279">
        <f t="shared" si="94"/>
        <v>0</v>
      </c>
      <c r="CZ27" s="279">
        <f t="shared" si="95"/>
        <v>0</v>
      </c>
      <c r="DA27" s="279">
        <f t="shared" si="96"/>
        <v>0</v>
      </c>
    </row>
    <row r="28" spans="1:105" s="276" customFormat="1" ht="16.5" customHeight="1">
      <c r="A28" s="63" t="str">
        <f t="array" ref="A28">IF(C28&lt;&gt;0,SUM(($C$11:C28&lt;&gt;0)*1),"")</f>
        <v/>
      </c>
      <c r="B28" s="277"/>
      <c r="C28" s="277"/>
      <c r="D28" s="277"/>
      <c r="E28" s="371"/>
      <c r="F28" s="328"/>
      <c r="G28" s="330"/>
      <c r="H28" s="330"/>
      <c r="I28" s="63" t="str">
        <f t="shared" si="0"/>
        <v/>
      </c>
      <c r="J28" s="279">
        <f t="shared" si="61"/>
        <v>0</v>
      </c>
      <c r="K28" s="279">
        <f t="shared" si="62"/>
        <v>0</v>
      </c>
      <c r="L28" s="279">
        <f t="shared" si="1"/>
        <v>0</v>
      </c>
      <c r="M28" s="279">
        <f t="shared" si="2"/>
        <v>0</v>
      </c>
      <c r="N28" s="279">
        <f t="shared" si="3"/>
        <v>0</v>
      </c>
      <c r="O28" s="279">
        <f t="shared" si="4"/>
        <v>0</v>
      </c>
      <c r="P28" s="279">
        <f t="shared" si="5"/>
        <v>0</v>
      </c>
      <c r="Q28" s="279">
        <f t="shared" si="6"/>
        <v>0</v>
      </c>
      <c r="R28" s="279">
        <f t="shared" si="7"/>
        <v>0</v>
      </c>
      <c r="S28" s="279">
        <f t="shared" si="8"/>
        <v>0</v>
      </c>
      <c r="T28" s="279">
        <f t="shared" si="9"/>
        <v>0</v>
      </c>
      <c r="U28" s="279">
        <f t="shared" si="10"/>
        <v>0</v>
      </c>
      <c r="V28" s="279">
        <f t="shared" si="11"/>
        <v>0</v>
      </c>
      <c r="W28" s="279">
        <f t="shared" si="12"/>
        <v>0</v>
      </c>
      <c r="X28" s="279">
        <f t="shared" si="13"/>
        <v>0</v>
      </c>
      <c r="Y28" s="279">
        <f t="shared" si="14"/>
        <v>0</v>
      </c>
      <c r="Z28" s="279">
        <f t="shared" si="15"/>
        <v>0</v>
      </c>
      <c r="AA28" s="279">
        <f t="shared" si="16"/>
        <v>0</v>
      </c>
      <c r="AB28" s="279">
        <f t="shared" si="63"/>
        <v>0</v>
      </c>
      <c r="AC28" s="279">
        <f t="shared" si="64"/>
        <v>0</v>
      </c>
      <c r="AD28" s="279">
        <f t="shared" si="17"/>
        <v>0</v>
      </c>
      <c r="AE28" s="279">
        <f t="shared" si="18"/>
        <v>0</v>
      </c>
      <c r="AF28" s="279">
        <f t="shared" si="19"/>
        <v>0</v>
      </c>
      <c r="AG28" s="279">
        <f t="shared" si="20"/>
        <v>0</v>
      </c>
      <c r="AH28" s="279">
        <f t="shared" si="65"/>
        <v>0</v>
      </c>
      <c r="AI28" s="279">
        <f t="shared" si="66"/>
        <v>0</v>
      </c>
      <c r="AJ28" s="279">
        <f t="shared" si="67"/>
        <v>0</v>
      </c>
      <c r="AK28" s="279">
        <f t="shared" si="68"/>
        <v>0</v>
      </c>
      <c r="AL28" s="279">
        <f t="shared" si="69"/>
        <v>0</v>
      </c>
      <c r="AM28" s="279">
        <f t="shared" si="70"/>
        <v>0</v>
      </c>
      <c r="AN28" s="279">
        <f t="shared" si="71"/>
        <v>0</v>
      </c>
      <c r="AO28" s="279">
        <f t="shared" si="72"/>
        <v>0</v>
      </c>
      <c r="AP28" s="279">
        <f t="shared" si="21"/>
        <v>0</v>
      </c>
      <c r="AQ28" s="279">
        <f t="shared" si="22"/>
        <v>0</v>
      </c>
      <c r="AR28" s="279">
        <f t="shared" si="23"/>
        <v>0</v>
      </c>
      <c r="AS28" s="279">
        <f t="shared" si="24"/>
        <v>0</v>
      </c>
      <c r="AT28" s="279">
        <f t="shared" si="73"/>
        <v>0</v>
      </c>
      <c r="AU28" s="279">
        <f t="shared" si="74"/>
        <v>0</v>
      </c>
      <c r="AV28" s="279">
        <f t="shared" si="25"/>
        <v>0</v>
      </c>
      <c r="AW28" s="279">
        <f t="shared" si="26"/>
        <v>0</v>
      </c>
      <c r="AX28" s="279">
        <f t="shared" si="27"/>
        <v>0</v>
      </c>
      <c r="AY28" s="279">
        <f t="shared" si="28"/>
        <v>0</v>
      </c>
      <c r="AZ28" s="279">
        <f t="shared" si="29"/>
        <v>0</v>
      </c>
      <c r="BA28" s="279">
        <f t="shared" si="30"/>
        <v>0</v>
      </c>
      <c r="BB28" s="279">
        <f t="shared" si="31"/>
        <v>0</v>
      </c>
      <c r="BC28" s="279">
        <f t="shared" si="32"/>
        <v>0</v>
      </c>
      <c r="BD28" s="279">
        <f t="shared" si="33"/>
        <v>0</v>
      </c>
      <c r="BE28" s="279">
        <f t="shared" si="34"/>
        <v>0</v>
      </c>
      <c r="BF28" s="279">
        <f t="shared" si="35"/>
        <v>0</v>
      </c>
      <c r="BG28" s="279">
        <f t="shared" si="36"/>
        <v>0</v>
      </c>
      <c r="BH28" s="279">
        <f t="shared" si="75"/>
        <v>0</v>
      </c>
      <c r="BI28" s="279">
        <f t="shared" si="76"/>
        <v>0</v>
      </c>
      <c r="BJ28" s="279">
        <f t="shared" si="37"/>
        <v>0</v>
      </c>
      <c r="BK28" s="279">
        <f t="shared" si="38"/>
        <v>0</v>
      </c>
      <c r="BL28" s="279">
        <f t="shared" si="39"/>
        <v>0</v>
      </c>
      <c r="BM28" s="279">
        <f t="shared" si="40"/>
        <v>0</v>
      </c>
      <c r="BN28" s="279">
        <f t="shared" si="41"/>
        <v>0</v>
      </c>
      <c r="BO28" s="279">
        <f t="shared" si="42"/>
        <v>0</v>
      </c>
      <c r="BP28" s="279">
        <f t="shared" si="77"/>
        <v>0</v>
      </c>
      <c r="BQ28" s="279">
        <f t="shared" si="78"/>
        <v>0</v>
      </c>
      <c r="BR28" s="279">
        <f t="shared" si="43"/>
        <v>0</v>
      </c>
      <c r="BS28" s="279">
        <f t="shared" si="44"/>
        <v>0</v>
      </c>
      <c r="BT28" s="279">
        <f t="shared" si="79"/>
        <v>0</v>
      </c>
      <c r="BU28" s="279">
        <f t="shared" si="80"/>
        <v>0</v>
      </c>
      <c r="BV28" s="279">
        <f t="shared" si="81"/>
        <v>0</v>
      </c>
      <c r="BW28" s="279">
        <f t="shared" si="82"/>
        <v>0</v>
      </c>
      <c r="BX28" s="279">
        <f t="shared" si="45"/>
        <v>0</v>
      </c>
      <c r="BY28" s="279">
        <f t="shared" si="46"/>
        <v>0</v>
      </c>
      <c r="BZ28" s="279">
        <f t="shared" si="47"/>
        <v>0</v>
      </c>
      <c r="CA28" s="279">
        <f t="shared" si="48"/>
        <v>0</v>
      </c>
      <c r="CB28" s="279">
        <f t="shared" si="49"/>
        <v>0</v>
      </c>
      <c r="CC28" s="279">
        <f t="shared" si="50"/>
        <v>0</v>
      </c>
      <c r="CD28" s="279">
        <f t="shared" si="83"/>
        <v>0</v>
      </c>
      <c r="CE28" s="279">
        <f t="shared" si="84"/>
        <v>0</v>
      </c>
      <c r="CF28" s="279">
        <f t="shared" si="85"/>
        <v>0</v>
      </c>
      <c r="CG28" s="279">
        <f t="shared" si="86"/>
        <v>0</v>
      </c>
      <c r="CH28" s="279">
        <f t="shared" si="51"/>
        <v>0</v>
      </c>
      <c r="CI28" s="279">
        <f t="shared" si="52"/>
        <v>0</v>
      </c>
      <c r="CJ28" s="279">
        <f t="shared" si="87"/>
        <v>0</v>
      </c>
      <c r="CK28" s="279">
        <f t="shared" si="88"/>
        <v>0</v>
      </c>
      <c r="CL28" s="279">
        <f t="shared" si="53"/>
        <v>0</v>
      </c>
      <c r="CM28" s="279">
        <f t="shared" si="54"/>
        <v>0</v>
      </c>
      <c r="CN28" s="279">
        <f t="shared" si="55"/>
        <v>0</v>
      </c>
      <c r="CO28" s="279">
        <f t="shared" si="56"/>
        <v>0</v>
      </c>
      <c r="CP28" s="279">
        <f t="shared" si="89"/>
        <v>0</v>
      </c>
      <c r="CQ28" s="279">
        <f t="shared" si="90"/>
        <v>0</v>
      </c>
      <c r="CR28" s="279">
        <f t="shared" si="91"/>
        <v>0</v>
      </c>
      <c r="CS28" s="279">
        <f t="shared" si="92"/>
        <v>0</v>
      </c>
      <c r="CT28" s="279">
        <f t="shared" si="57"/>
        <v>0</v>
      </c>
      <c r="CU28" s="279">
        <f t="shared" si="58"/>
        <v>0</v>
      </c>
      <c r="CV28" s="279">
        <f t="shared" si="59"/>
        <v>0</v>
      </c>
      <c r="CW28" s="279">
        <f t="shared" si="60"/>
        <v>0</v>
      </c>
      <c r="CX28" s="279">
        <f t="shared" si="93"/>
        <v>0</v>
      </c>
      <c r="CY28" s="279">
        <f t="shared" si="94"/>
        <v>0</v>
      </c>
      <c r="CZ28" s="279">
        <f t="shared" si="95"/>
        <v>0</v>
      </c>
      <c r="DA28" s="279">
        <f t="shared" si="96"/>
        <v>0</v>
      </c>
    </row>
    <row r="29" spans="1:105" s="276" customFormat="1" ht="16.5" customHeight="1">
      <c r="A29" s="63" t="str">
        <f t="array" ref="A29">IF(C29&lt;&gt;0,SUM(($C$11:C29&lt;&gt;0)*1),"")</f>
        <v/>
      </c>
      <c r="B29" s="277"/>
      <c r="C29" s="277"/>
      <c r="D29" s="277"/>
      <c r="E29" s="371"/>
      <c r="F29" s="328"/>
      <c r="G29" s="330"/>
      <c r="H29" s="330"/>
      <c r="I29" s="63" t="str">
        <f t="shared" si="0"/>
        <v/>
      </c>
      <c r="J29" s="279">
        <f t="shared" si="61"/>
        <v>0</v>
      </c>
      <c r="K29" s="279">
        <f t="shared" si="62"/>
        <v>0</v>
      </c>
      <c r="L29" s="279">
        <f t="shared" si="1"/>
        <v>0</v>
      </c>
      <c r="M29" s="279">
        <f t="shared" si="2"/>
        <v>0</v>
      </c>
      <c r="N29" s="279">
        <f t="shared" si="3"/>
        <v>0</v>
      </c>
      <c r="O29" s="279">
        <f t="shared" si="4"/>
        <v>0</v>
      </c>
      <c r="P29" s="279">
        <f t="shared" si="5"/>
        <v>0</v>
      </c>
      <c r="Q29" s="279">
        <f t="shared" si="6"/>
        <v>0</v>
      </c>
      <c r="R29" s="279">
        <f t="shared" si="7"/>
        <v>0</v>
      </c>
      <c r="S29" s="279">
        <f t="shared" si="8"/>
        <v>0</v>
      </c>
      <c r="T29" s="279">
        <f t="shared" si="9"/>
        <v>0</v>
      </c>
      <c r="U29" s="279">
        <f t="shared" si="10"/>
        <v>0</v>
      </c>
      <c r="V29" s="279">
        <f t="shared" si="11"/>
        <v>0</v>
      </c>
      <c r="W29" s="279">
        <f t="shared" si="12"/>
        <v>0</v>
      </c>
      <c r="X29" s="279">
        <f t="shared" si="13"/>
        <v>0</v>
      </c>
      <c r="Y29" s="279">
        <f t="shared" si="14"/>
        <v>0</v>
      </c>
      <c r="Z29" s="279">
        <f t="shared" si="15"/>
        <v>0</v>
      </c>
      <c r="AA29" s="279">
        <f t="shared" si="16"/>
        <v>0</v>
      </c>
      <c r="AB29" s="279">
        <f t="shared" si="63"/>
        <v>0</v>
      </c>
      <c r="AC29" s="279">
        <f t="shared" si="64"/>
        <v>0</v>
      </c>
      <c r="AD29" s="279">
        <f t="shared" si="17"/>
        <v>0</v>
      </c>
      <c r="AE29" s="279">
        <f t="shared" si="18"/>
        <v>0</v>
      </c>
      <c r="AF29" s="279">
        <f t="shared" si="19"/>
        <v>0</v>
      </c>
      <c r="AG29" s="279">
        <f t="shared" si="20"/>
        <v>0</v>
      </c>
      <c r="AH29" s="279">
        <f t="shared" si="65"/>
        <v>0</v>
      </c>
      <c r="AI29" s="279">
        <f t="shared" si="66"/>
        <v>0</v>
      </c>
      <c r="AJ29" s="279">
        <f t="shared" si="67"/>
        <v>0</v>
      </c>
      <c r="AK29" s="279">
        <f t="shared" si="68"/>
        <v>0</v>
      </c>
      <c r="AL29" s="279">
        <f t="shared" si="69"/>
        <v>0</v>
      </c>
      <c r="AM29" s="279">
        <f t="shared" si="70"/>
        <v>0</v>
      </c>
      <c r="AN29" s="279">
        <f t="shared" si="71"/>
        <v>0</v>
      </c>
      <c r="AO29" s="279">
        <f t="shared" si="72"/>
        <v>0</v>
      </c>
      <c r="AP29" s="279">
        <f t="shared" si="21"/>
        <v>0</v>
      </c>
      <c r="AQ29" s="279">
        <f t="shared" si="22"/>
        <v>0</v>
      </c>
      <c r="AR29" s="279">
        <f t="shared" si="23"/>
        <v>0</v>
      </c>
      <c r="AS29" s="279">
        <f t="shared" si="24"/>
        <v>0</v>
      </c>
      <c r="AT29" s="279">
        <f t="shared" si="73"/>
        <v>0</v>
      </c>
      <c r="AU29" s="279">
        <f t="shared" si="74"/>
        <v>0</v>
      </c>
      <c r="AV29" s="279">
        <f t="shared" si="25"/>
        <v>0</v>
      </c>
      <c r="AW29" s="279">
        <f t="shared" si="26"/>
        <v>0</v>
      </c>
      <c r="AX29" s="279">
        <f t="shared" si="27"/>
        <v>0</v>
      </c>
      <c r="AY29" s="279">
        <f t="shared" si="28"/>
        <v>0</v>
      </c>
      <c r="AZ29" s="279">
        <f t="shared" si="29"/>
        <v>0</v>
      </c>
      <c r="BA29" s="279">
        <f t="shared" si="30"/>
        <v>0</v>
      </c>
      <c r="BB29" s="279">
        <f t="shared" si="31"/>
        <v>0</v>
      </c>
      <c r="BC29" s="279">
        <f t="shared" si="32"/>
        <v>0</v>
      </c>
      <c r="BD29" s="279">
        <f t="shared" si="33"/>
        <v>0</v>
      </c>
      <c r="BE29" s="279">
        <f t="shared" si="34"/>
        <v>0</v>
      </c>
      <c r="BF29" s="279">
        <f t="shared" si="35"/>
        <v>0</v>
      </c>
      <c r="BG29" s="279">
        <f t="shared" si="36"/>
        <v>0</v>
      </c>
      <c r="BH29" s="279">
        <f t="shared" si="75"/>
        <v>0</v>
      </c>
      <c r="BI29" s="279">
        <f t="shared" si="76"/>
        <v>0</v>
      </c>
      <c r="BJ29" s="279">
        <f t="shared" si="37"/>
        <v>0</v>
      </c>
      <c r="BK29" s="279">
        <f t="shared" si="38"/>
        <v>0</v>
      </c>
      <c r="BL29" s="279">
        <f t="shared" si="39"/>
        <v>0</v>
      </c>
      <c r="BM29" s="279">
        <f t="shared" si="40"/>
        <v>0</v>
      </c>
      <c r="BN29" s="279">
        <f t="shared" si="41"/>
        <v>0</v>
      </c>
      <c r="BO29" s="279">
        <f t="shared" si="42"/>
        <v>0</v>
      </c>
      <c r="BP29" s="279">
        <f t="shared" si="77"/>
        <v>0</v>
      </c>
      <c r="BQ29" s="279">
        <f t="shared" si="78"/>
        <v>0</v>
      </c>
      <c r="BR29" s="279">
        <f t="shared" si="43"/>
        <v>0</v>
      </c>
      <c r="BS29" s="279">
        <f t="shared" si="44"/>
        <v>0</v>
      </c>
      <c r="BT29" s="279">
        <f t="shared" si="79"/>
        <v>0</v>
      </c>
      <c r="BU29" s="279">
        <f t="shared" si="80"/>
        <v>0</v>
      </c>
      <c r="BV29" s="279">
        <f t="shared" si="81"/>
        <v>0</v>
      </c>
      <c r="BW29" s="279">
        <f t="shared" si="82"/>
        <v>0</v>
      </c>
      <c r="BX29" s="279">
        <f t="shared" si="45"/>
        <v>0</v>
      </c>
      <c r="BY29" s="279">
        <f t="shared" si="46"/>
        <v>0</v>
      </c>
      <c r="BZ29" s="279">
        <f t="shared" si="47"/>
        <v>0</v>
      </c>
      <c r="CA29" s="279">
        <f t="shared" si="48"/>
        <v>0</v>
      </c>
      <c r="CB29" s="279">
        <f t="shared" si="49"/>
        <v>0</v>
      </c>
      <c r="CC29" s="279">
        <f t="shared" si="50"/>
        <v>0</v>
      </c>
      <c r="CD29" s="279">
        <f t="shared" si="83"/>
        <v>0</v>
      </c>
      <c r="CE29" s="279">
        <f t="shared" si="84"/>
        <v>0</v>
      </c>
      <c r="CF29" s="279">
        <f t="shared" si="85"/>
        <v>0</v>
      </c>
      <c r="CG29" s="279">
        <f t="shared" si="86"/>
        <v>0</v>
      </c>
      <c r="CH29" s="279">
        <f t="shared" si="51"/>
        <v>0</v>
      </c>
      <c r="CI29" s="279">
        <f t="shared" si="52"/>
        <v>0</v>
      </c>
      <c r="CJ29" s="279">
        <f t="shared" si="87"/>
        <v>0</v>
      </c>
      <c r="CK29" s="279">
        <f t="shared" si="88"/>
        <v>0</v>
      </c>
      <c r="CL29" s="279">
        <f t="shared" si="53"/>
        <v>0</v>
      </c>
      <c r="CM29" s="279">
        <f t="shared" si="54"/>
        <v>0</v>
      </c>
      <c r="CN29" s="279">
        <f t="shared" si="55"/>
        <v>0</v>
      </c>
      <c r="CO29" s="279">
        <f t="shared" si="56"/>
        <v>0</v>
      </c>
      <c r="CP29" s="279">
        <f t="shared" si="89"/>
        <v>0</v>
      </c>
      <c r="CQ29" s="279">
        <f t="shared" si="90"/>
        <v>0</v>
      </c>
      <c r="CR29" s="279">
        <f t="shared" si="91"/>
        <v>0</v>
      </c>
      <c r="CS29" s="279">
        <f t="shared" si="92"/>
        <v>0</v>
      </c>
      <c r="CT29" s="279">
        <f t="shared" si="57"/>
        <v>0</v>
      </c>
      <c r="CU29" s="279">
        <f t="shared" si="58"/>
        <v>0</v>
      </c>
      <c r="CV29" s="279">
        <f t="shared" si="59"/>
        <v>0</v>
      </c>
      <c r="CW29" s="279">
        <f t="shared" si="60"/>
        <v>0</v>
      </c>
      <c r="CX29" s="279">
        <f t="shared" si="93"/>
        <v>0</v>
      </c>
      <c r="CY29" s="279">
        <f t="shared" si="94"/>
        <v>0</v>
      </c>
      <c r="CZ29" s="279">
        <f t="shared" si="95"/>
        <v>0</v>
      </c>
      <c r="DA29" s="279">
        <f t="shared" si="96"/>
        <v>0</v>
      </c>
    </row>
    <row r="30" spans="1:105" s="276" customFormat="1" ht="16.5" customHeight="1">
      <c r="A30" s="63" t="str">
        <f t="array" ref="A30">IF(C30&lt;&gt;0,SUM(($C$11:C30&lt;&gt;0)*1),"")</f>
        <v/>
      </c>
      <c r="B30" s="277"/>
      <c r="C30" s="277"/>
      <c r="D30" s="277"/>
      <c r="E30" s="371"/>
      <c r="F30" s="328"/>
      <c r="G30" s="330"/>
      <c r="H30" s="330"/>
      <c r="I30" s="63" t="str">
        <f t="shared" si="0"/>
        <v/>
      </c>
      <c r="J30" s="279">
        <f t="shared" si="61"/>
        <v>0</v>
      </c>
      <c r="K30" s="279">
        <f t="shared" si="62"/>
        <v>0</v>
      </c>
      <c r="L30" s="279">
        <f t="shared" si="1"/>
        <v>0</v>
      </c>
      <c r="M30" s="279">
        <f t="shared" si="2"/>
        <v>0</v>
      </c>
      <c r="N30" s="279">
        <f t="shared" si="3"/>
        <v>0</v>
      </c>
      <c r="O30" s="279">
        <f t="shared" si="4"/>
        <v>0</v>
      </c>
      <c r="P30" s="279">
        <f t="shared" si="5"/>
        <v>0</v>
      </c>
      <c r="Q30" s="279">
        <f t="shared" si="6"/>
        <v>0</v>
      </c>
      <c r="R30" s="279">
        <f t="shared" si="7"/>
        <v>0</v>
      </c>
      <c r="S30" s="279">
        <f t="shared" si="8"/>
        <v>0</v>
      </c>
      <c r="T30" s="279">
        <f t="shared" si="9"/>
        <v>0</v>
      </c>
      <c r="U30" s="279">
        <f t="shared" si="10"/>
        <v>0</v>
      </c>
      <c r="V30" s="279">
        <f t="shared" si="11"/>
        <v>0</v>
      </c>
      <c r="W30" s="279">
        <f t="shared" si="12"/>
        <v>0</v>
      </c>
      <c r="X30" s="279">
        <f t="shared" si="13"/>
        <v>0</v>
      </c>
      <c r="Y30" s="279">
        <f t="shared" si="14"/>
        <v>0</v>
      </c>
      <c r="Z30" s="279">
        <f t="shared" si="15"/>
        <v>0</v>
      </c>
      <c r="AA30" s="279">
        <f t="shared" si="16"/>
        <v>0</v>
      </c>
      <c r="AB30" s="279">
        <f t="shared" si="63"/>
        <v>0</v>
      </c>
      <c r="AC30" s="279">
        <f t="shared" si="64"/>
        <v>0</v>
      </c>
      <c r="AD30" s="279">
        <f t="shared" si="17"/>
        <v>0</v>
      </c>
      <c r="AE30" s="279">
        <f t="shared" si="18"/>
        <v>0</v>
      </c>
      <c r="AF30" s="279">
        <f t="shared" si="19"/>
        <v>0</v>
      </c>
      <c r="AG30" s="279">
        <f t="shared" si="20"/>
        <v>0</v>
      </c>
      <c r="AH30" s="279">
        <f t="shared" si="65"/>
        <v>0</v>
      </c>
      <c r="AI30" s="279">
        <f t="shared" si="66"/>
        <v>0</v>
      </c>
      <c r="AJ30" s="279">
        <f t="shared" si="67"/>
        <v>0</v>
      </c>
      <c r="AK30" s="279">
        <f t="shared" si="68"/>
        <v>0</v>
      </c>
      <c r="AL30" s="279">
        <f t="shared" si="69"/>
        <v>0</v>
      </c>
      <c r="AM30" s="279">
        <f t="shared" si="70"/>
        <v>0</v>
      </c>
      <c r="AN30" s="279">
        <f t="shared" si="71"/>
        <v>0</v>
      </c>
      <c r="AO30" s="279">
        <f t="shared" si="72"/>
        <v>0</v>
      </c>
      <c r="AP30" s="279">
        <f t="shared" si="21"/>
        <v>0</v>
      </c>
      <c r="AQ30" s="279">
        <f t="shared" si="22"/>
        <v>0</v>
      </c>
      <c r="AR30" s="279">
        <f t="shared" si="23"/>
        <v>0</v>
      </c>
      <c r="AS30" s="279">
        <f t="shared" si="24"/>
        <v>0</v>
      </c>
      <c r="AT30" s="279">
        <f t="shared" si="73"/>
        <v>0</v>
      </c>
      <c r="AU30" s="279">
        <f t="shared" si="74"/>
        <v>0</v>
      </c>
      <c r="AV30" s="279">
        <f t="shared" si="25"/>
        <v>0</v>
      </c>
      <c r="AW30" s="279">
        <f t="shared" si="26"/>
        <v>0</v>
      </c>
      <c r="AX30" s="279">
        <f t="shared" si="27"/>
        <v>0</v>
      </c>
      <c r="AY30" s="279">
        <f t="shared" si="28"/>
        <v>0</v>
      </c>
      <c r="AZ30" s="279">
        <f t="shared" si="29"/>
        <v>0</v>
      </c>
      <c r="BA30" s="279">
        <f t="shared" si="30"/>
        <v>0</v>
      </c>
      <c r="BB30" s="279">
        <f t="shared" si="31"/>
        <v>0</v>
      </c>
      <c r="BC30" s="279">
        <f t="shared" si="32"/>
        <v>0</v>
      </c>
      <c r="BD30" s="279">
        <f t="shared" si="33"/>
        <v>0</v>
      </c>
      <c r="BE30" s="279">
        <f t="shared" si="34"/>
        <v>0</v>
      </c>
      <c r="BF30" s="279">
        <f t="shared" si="35"/>
        <v>0</v>
      </c>
      <c r="BG30" s="279">
        <f t="shared" si="36"/>
        <v>0</v>
      </c>
      <c r="BH30" s="279">
        <f t="shared" si="75"/>
        <v>0</v>
      </c>
      <c r="BI30" s="279">
        <f t="shared" si="76"/>
        <v>0</v>
      </c>
      <c r="BJ30" s="279">
        <f t="shared" si="37"/>
        <v>0</v>
      </c>
      <c r="BK30" s="279">
        <f t="shared" si="38"/>
        <v>0</v>
      </c>
      <c r="BL30" s="279">
        <f t="shared" si="39"/>
        <v>0</v>
      </c>
      <c r="BM30" s="279">
        <f t="shared" si="40"/>
        <v>0</v>
      </c>
      <c r="BN30" s="279">
        <f t="shared" si="41"/>
        <v>0</v>
      </c>
      <c r="BO30" s="279">
        <f t="shared" si="42"/>
        <v>0</v>
      </c>
      <c r="BP30" s="279">
        <f t="shared" si="77"/>
        <v>0</v>
      </c>
      <c r="BQ30" s="279">
        <f t="shared" si="78"/>
        <v>0</v>
      </c>
      <c r="BR30" s="279">
        <f t="shared" si="43"/>
        <v>0</v>
      </c>
      <c r="BS30" s="279">
        <f t="shared" si="44"/>
        <v>0</v>
      </c>
      <c r="BT30" s="279">
        <f t="shared" si="79"/>
        <v>0</v>
      </c>
      <c r="BU30" s="279">
        <f t="shared" si="80"/>
        <v>0</v>
      </c>
      <c r="BV30" s="279">
        <f t="shared" si="81"/>
        <v>0</v>
      </c>
      <c r="BW30" s="279">
        <f t="shared" si="82"/>
        <v>0</v>
      </c>
      <c r="BX30" s="279">
        <f t="shared" si="45"/>
        <v>0</v>
      </c>
      <c r="BY30" s="279">
        <f t="shared" si="46"/>
        <v>0</v>
      </c>
      <c r="BZ30" s="279">
        <f t="shared" si="47"/>
        <v>0</v>
      </c>
      <c r="CA30" s="279">
        <f t="shared" si="48"/>
        <v>0</v>
      </c>
      <c r="CB30" s="279">
        <f t="shared" si="49"/>
        <v>0</v>
      </c>
      <c r="CC30" s="279">
        <f t="shared" si="50"/>
        <v>0</v>
      </c>
      <c r="CD30" s="279">
        <f t="shared" si="83"/>
        <v>0</v>
      </c>
      <c r="CE30" s="279">
        <f t="shared" si="84"/>
        <v>0</v>
      </c>
      <c r="CF30" s="279">
        <f t="shared" si="85"/>
        <v>0</v>
      </c>
      <c r="CG30" s="279">
        <f t="shared" si="86"/>
        <v>0</v>
      </c>
      <c r="CH30" s="279">
        <f t="shared" si="51"/>
        <v>0</v>
      </c>
      <c r="CI30" s="279">
        <f t="shared" si="52"/>
        <v>0</v>
      </c>
      <c r="CJ30" s="279">
        <f t="shared" si="87"/>
        <v>0</v>
      </c>
      <c r="CK30" s="279">
        <f t="shared" si="88"/>
        <v>0</v>
      </c>
      <c r="CL30" s="279">
        <f t="shared" si="53"/>
        <v>0</v>
      </c>
      <c r="CM30" s="279">
        <f t="shared" si="54"/>
        <v>0</v>
      </c>
      <c r="CN30" s="279">
        <f t="shared" si="55"/>
        <v>0</v>
      </c>
      <c r="CO30" s="279">
        <f t="shared" si="56"/>
        <v>0</v>
      </c>
      <c r="CP30" s="279">
        <f t="shared" si="89"/>
        <v>0</v>
      </c>
      <c r="CQ30" s="279">
        <f t="shared" si="90"/>
        <v>0</v>
      </c>
      <c r="CR30" s="279">
        <f t="shared" si="91"/>
        <v>0</v>
      </c>
      <c r="CS30" s="279">
        <f t="shared" si="92"/>
        <v>0</v>
      </c>
      <c r="CT30" s="279">
        <f t="shared" si="57"/>
        <v>0</v>
      </c>
      <c r="CU30" s="279">
        <f t="shared" si="58"/>
        <v>0</v>
      </c>
      <c r="CV30" s="279">
        <f t="shared" si="59"/>
        <v>0</v>
      </c>
      <c r="CW30" s="279">
        <f t="shared" si="60"/>
        <v>0</v>
      </c>
      <c r="CX30" s="279">
        <f t="shared" si="93"/>
        <v>0</v>
      </c>
      <c r="CY30" s="279">
        <f t="shared" si="94"/>
        <v>0</v>
      </c>
      <c r="CZ30" s="279">
        <f t="shared" si="95"/>
        <v>0</v>
      </c>
      <c r="DA30" s="279">
        <f t="shared" si="96"/>
        <v>0</v>
      </c>
    </row>
    <row r="31" spans="1:105" s="276" customFormat="1" ht="16.5" customHeight="1">
      <c r="A31" s="63" t="str">
        <f t="array" ref="A31">IF(C31&lt;&gt;0,SUM(($C$11:C31&lt;&gt;0)*1),"")</f>
        <v/>
      </c>
      <c r="B31" s="277"/>
      <c r="C31" s="277"/>
      <c r="D31" s="277"/>
      <c r="E31" s="371"/>
      <c r="F31" s="328"/>
      <c r="G31" s="330"/>
      <c r="H31" s="330"/>
      <c r="I31" s="63" t="str">
        <f t="shared" si="0"/>
        <v/>
      </c>
      <c r="J31" s="279">
        <f t="shared" si="61"/>
        <v>0</v>
      </c>
      <c r="K31" s="279">
        <f t="shared" si="62"/>
        <v>0</v>
      </c>
      <c r="L31" s="279">
        <f t="shared" si="1"/>
        <v>0</v>
      </c>
      <c r="M31" s="279">
        <f t="shared" si="2"/>
        <v>0</v>
      </c>
      <c r="N31" s="279">
        <f t="shared" si="3"/>
        <v>0</v>
      </c>
      <c r="O31" s="279">
        <f t="shared" si="4"/>
        <v>0</v>
      </c>
      <c r="P31" s="279">
        <f t="shared" si="5"/>
        <v>0</v>
      </c>
      <c r="Q31" s="279">
        <f t="shared" si="6"/>
        <v>0</v>
      </c>
      <c r="R31" s="279">
        <f t="shared" si="7"/>
        <v>0</v>
      </c>
      <c r="S31" s="279">
        <f t="shared" si="8"/>
        <v>0</v>
      </c>
      <c r="T31" s="279">
        <f t="shared" si="9"/>
        <v>0</v>
      </c>
      <c r="U31" s="279">
        <f t="shared" si="10"/>
        <v>0</v>
      </c>
      <c r="V31" s="279">
        <f t="shared" si="11"/>
        <v>0</v>
      </c>
      <c r="W31" s="279">
        <f t="shared" si="12"/>
        <v>0</v>
      </c>
      <c r="X31" s="279">
        <f t="shared" si="13"/>
        <v>0</v>
      </c>
      <c r="Y31" s="279">
        <f t="shared" si="14"/>
        <v>0</v>
      </c>
      <c r="Z31" s="279">
        <f t="shared" si="15"/>
        <v>0</v>
      </c>
      <c r="AA31" s="279">
        <f t="shared" si="16"/>
        <v>0</v>
      </c>
      <c r="AB31" s="279">
        <f t="shared" si="63"/>
        <v>0</v>
      </c>
      <c r="AC31" s="279">
        <f t="shared" si="64"/>
        <v>0</v>
      </c>
      <c r="AD31" s="279">
        <f t="shared" si="17"/>
        <v>0</v>
      </c>
      <c r="AE31" s="279">
        <f t="shared" si="18"/>
        <v>0</v>
      </c>
      <c r="AF31" s="279">
        <f t="shared" si="19"/>
        <v>0</v>
      </c>
      <c r="AG31" s="279">
        <f t="shared" si="20"/>
        <v>0</v>
      </c>
      <c r="AH31" s="279">
        <f t="shared" si="65"/>
        <v>0</v>
      </c>
      <c r="AI31" s="279">
        <f t="shared" si="66"/>
        <v>0</v>
      </c>
      <c r="AJ31" s="279">
        <f t="shared" si="67"/>
        <v>0</v>
      </c>
      <c r="AK31" s="279">
        <f t="shared" si="68"/>
        <v>0</v>
      </c>
      <c r="AL31" s="279">
        <f t="shared" si="69"/>
        <v>0</v>
      </c>
      <c r="AM31" s="279">
        <f t="shared" si="70"/>
        <v>0</v>
      </c>
      <c r="AN31" s="279">
        <f t="shared" si="71"/>
        <v>0</v>
      </c>
      <c r="AO31" s="279">
        <f t="shared" si="72"/>
        <v>0</v>
      </c>
      <c r="AP31" s="279">
        <f t="shared" si="21"/>
        <v>0</v>
      </c>
      <c r="AQ31" s="279">
        <f t="shared" si="22"/>
        <v>0</v>
      </c>
      <c r="AR31" s="279">
        <f t="shared" si="23"/>
        <v>0</v>
      </c>
      <c r="AS31" s="279">
        <f t="shared" si="24"/>
        <v>0</v>
      </c>
      <c r="AT31" s="279">
        <f t="shared" si="73"/>
        <v>0</v>
      </c>
      <c r="AU31" s="279">
        <f t="shared" si="74"/>
        <v>0</v>
      </c>
      <c r="AV31" s="279">
        <f t="shared" si="25"/>
        <v>0</v>
      </c>
      <c r="AW31" s="279">
        <f t="shared" si="26"/>
        <v>0</v>
      </c>
      <c r="AX31" s="279">
        <f t="shared" si="27"/>
        <v>0</v>
      </c>
      <c r="AY31" s="279">
        <f t="shared" si="28"/>
        <v>0</v>
      </c>
      <c r="AZ31" s="279">
        <f t="shared" si="29"/>
        <v>0</v>
      </c>
      <c r="BA31" s="279">
        <f t="shared" si="30"/>
        <v>0</v>
      </c>
      <c r="BB31" s="279">
        <f t="shared" si="31"/>
        <v>0</v>
      </c>
      <c r="BC31" s="279">
        <f t="shared" si="32"/>
        <v>0</v>
      </c>
      <c r="BD31" s="279">
        <f t="shared" si="33"/>
        <v>0</v>
      </c>
      <c r="BE31" s="279">
        <f t="shared" si="34"/>
        <v>0</v>
      </c>
      <c r="BF31" s="279">
        <f t="shared" si="35"/>
        <v>0</v>
      </c>
      <c r="BG31" s="279">
        <f t="shared" si="36"/>
        <v>0</v>
      </c>
      <c r="BH31" s="279">
        <f t="shared" si="75"/>
        <v>0</v>
      </c>
      <c r="BI31" s="279">
        <f t="shared" si="76"/>
        <v>0</v>
      </c>
      <c r="BJ31" s="279">
        <f t="shared" si="37"/>
        <v>0</v>
      </c>
      <c r="BK31" s="279">
        <f t="shared" si="38"/>
        <v>0</v>
      </c>
      <c r="BL31" s="279">
        <f t="shared" si="39"/>
        <v>0</v>
      </c>
      <c r="BM31" s="279">
        <f t="shared" si="40"/>
        <v>0</v>
      </c>
      <c r="BN31" s="279">
        <f t="shared" si="41"/>
        <v>0</v>
      </c>
      <c r="BO31" s="279">
        <f t="shared" si="42"/>
        <v>0</v>
      </c>
      <c r="BP31" s="279">
        <f t="shared" si="77"/>
        <v>0</v>
      </c>
      <c r="BQ31" s="279">
        <f t="shared" si="78"/>
        <v>0</v>
      </c>
      <c r="BR31" s="279">
        <f t="shared" si="43"/>
        <v>0</v>
      </c>
      <c r="BS31" s="279">
        <f t="shared" si="44"/>
        <v>0</v>
      </c>
      <c r="BT31" s="279">
        <f t="shared" si="79"/>
        <v>0</v>
      </c>
      <c r="BU31" s="279">
        <f t="shared" si="80"/>
        <v>0</v>
      </c>
      <c r="BV31" s="279">
        <f t="shared" si="81"/>
        <v>0</v>
      </c>
      <c r="BW31" s="279">
        <f t="shared" si="82"/>
        <v>0</v>
      </c>
      <c r="BX31" s="279">
        <f t="shared" si="45"/>
        <v>0</v>
      </c>
      <c r="BY31" s="279">
        <f t="shared" si="46"/>
        <v>0</v>
      </c>
      <c r="BZ31" s="279">
        <f t="shared" si="47"/>
        <v>0</v>
      </c>
      <c r="CA31" s="279">
        <f t="shared" si="48"/>
        <v>0</v>
      </c>
      <c r="CB31" s="279">
        <f t="shared" si="49"/>
        <v>0</v>
      </c>
      <c r="CC31" s="279">
        <f t="shared" si="50"/>
        <v>0</v>
      </c>
      <c r="CD31" s="279">
        <f t="shared" si="83"/>
        <v>0</v>
      </c>
      <c r="CE31" s="279">
        <f t="shared" si="84"/>
        <v>0</v>
      </c>
      <c r="CF31" s="279">
        <f t="shared" si="85"/>
        <v>0</v>
      </c>
      <c r="CG31" s="279">
        <f t="shared" si="86"/>
        <v>0</v>
      </c>
      <c r="CH31" s="279">
        <f t="shared" si="51"/>
        <v>0</v>
      </c>
      <c r="CI31" s="279">
        <f t="shared" si="52"/>
        <v>0</v>
      </c>
      <c r="CJ31" s="279">
        <f t="shared" si="87"/>
        <v>0</v>
      </c>
      <c r="CK31" s="279">
        <f t="shared" si="88"/>
        <v>0</v>
      </c>
      <c r="CL31" s="279">
        <f t="shared" si="53"/>
        <v>0</v>
      </c>
      <c r="CM31" s="279">
        <f t="shared" si="54"/>
        <v>0</v>
      </c>
      <c r="CN31" s="279">
        <f t="shared" si="55"/>
        <v>0</v>
      </c>
      <c r="CO31" s="279">
        <f t="shared" si="56"/>
        <v>0</v>
      </c>
      <c r="CP31" s="279">
        <f t="shared" si="89"/>
        <v>0</v>
      </c>
      <c r="CQ31" s="279">
        <f t="shared" si="90"/>
        <v>0</v>
      </c>
      <c r="CR31" s="279">
        <f t="shared" si="91"/>
        <v>0</v>
      </c>
      <c r="CS31" s="279">
        <f t="shared" si="92"/>
        <v>0</v>
      </c>
      <c r="CT31" s="279">
        <f t="shared" si="57"/>
        <v>0</v>
      </c>
      <c r="CU31" s="279">
        <f t="shared" si="58"/>
        <v>0</v>
      </c>
      <c r="CV31" s="279">
        <f t="shared" si="59"/>
        <v>0</v>
      </c>
      <c r="CW31" s="279">
        <f t="shared" si="60"/>
        <v>0</v>
      </c>
      <c r="CX31" s="279">
        <f t="shared" si="93"/>
        <v>0</v>
      </c>
      <c r="CY31" s="279">
        <f t="shared" si="94"/>
        <v>0</v>
      </c>
      <c r="CZ31" s="279">
        <f t="shared" si="95"/>
        <v>0</v>
      </c>
      <c r="DA31" s="279">
        <f t="shared" si="96"/>
        <v>0</v>
      </c>
    </row>
    <row r="32" spans="1:105" s="276" customFormat="1" ht="16.5" customHeight="1">
      <c r="A32" s="63" t="str">
        <f t="array" ref="A32">IF(C32&lt;&gt;0,SUM(($C$11:C32&lt;&gt;0)*1),"")</f>
        <v/>
      </c>
      <c r="B32" s="277"/>
      <c r="C32" s="277"/>
      <c r="D32" s="277"/>
      <c r="E32" s="371"/>
      <c r="F32" s="328"/>
      <c r="G32" s="330"/>
      <c r="H32" s="330"/>
      <c r="I32" s="63" t="str">
        <f t="shared" si="0"/>
        <v/>
      </c>
      <c r="J32" s="279">
        <f t="shared" si="61"/>
        <v>0</v>
      </c>
      <c r="K32" s="279">
        <f t="shared" si="62"/>
        <v>0</v>
      </c>
      <c r="L32" s="279">
        <f t="shared" si="1"/>
        <v>0</v>
      </c>
      <c r="M32" s="279">
        <f t="shared" si="2"/>
        <v>0</v>
      </c>
      <c r="N32" s="279">
        <f t="shared" si="3"/>
        <v>0</v>
      </c>
      <c r="O32" s="279">
        <f t="shared" si="4"/>
        <v>0</v>
      </c>
      <c r="P32" s="279">
        <f t="shared" si="5"/>
        <v>0</v>
      </c>
      <c r="Q32" s="279">
        <f t="shared" si="6"/>
        <v>0</v>
      </c>
      <c r="R32" s="279">
        <f t="shared" si="7"/>
        <v>0</v>
      </c>
      <c r="S32" s="279">
        <f t="shared" si="8"/>
        <v>0</v>
      </c>
      <c r="T32" s="279">
        <f t="shared" si="9"/>
        <v>0</v>
      </c>
      <c r="U32" s="279">
        <f t="shared" si="10"/>
        <v>0</v>
      </c>
      <c r="V32" s="279">
        <f t="shared" si="11"/>
        <v>0</v>
      </c>
      <c r="W32" s="279">
        <f t="shared" si="12"/>
        <v>0</v>
      </c>
      <c r="X32" s="279">
        <f t="shared" si="13"/>
        <v>0</v>
      </c>
      <c r="Y32" s="279">
        <f t="shared" si="14"/>
        <v>0</v>
      </c>
      <c r="Z32" s="279">
        <f t="shared" si="15"/>
        <v>0</v>
      </c>
      <c r="AA32" s="279">
        <f t="shared" si="16"/>
        <v>0</v>
      </c>
      <c r="AB32" s="279">
        <f t="shared" si="63"/>
        <v>0</v>
      </c>
      <c r="AC32" s="279">
        <f t="shared" si="64"/>
        <v>0</v>
      </c>
      <c r="AD32" s="279">
        <f t="shared" si="17"/>
        <v>0</v>
      </c>
      <c r="AE32" s="279">
        <f t="shared" si="18"/>
        <v>0</v>
      </c>
      <c r="AF32" s="279">
        <f t="shared" si="19"/>
        <v>0</v>
      </c>
      <c r="AG32" s="279">
        <f t="shared" si="20"/>
        <v>0</v>
      </c>
      <c r="AH32" s="279">
        <f t="shared" si="65"/>
        <v>0</v>
      </c>
      <c r="AI32" s="279">
        <f t="shared" si="66"/>
        <v>0</v>
      </c>
      <c r="AJ32" s="279">
        <f t="shared" si="67"/>
        <v>0</v>
      </c>
      <c r="AK32" s="279">
        <f t="shared" si="68"/>
        <v>0</v>
      </c>
      <c r="AL32" s="279">
        <f t="shared" si="69"/>
        <v>0</v>
      </c>
      <c r="AM32" s="279">
        <f t="shared" si="70"/>
        <v>0</v>
      </c>
      <c r="AN32" s="279">
        <f t="shared" si="71"/>
        <v>0</v>
      </c>
      <c r="AO32" s="279">
        <f t="shared" si="72"/>
        <v>0</v>
      </c>
      <c r="AP32" s="279">
        <f t="shared" si="21"/>
        <v>0</v>
      </c>
      <c r="AQ32" s="279">
        <f t="shared" si="22"/>
        <v>0</v>
      </c>
      <c r="AR32" s="279">
        <f t="shared" si="23"/>
        <v>0</v>
      </c>
      <c r="AS32" s="279">
        <f t="shared" si="24"/>
        <v>0</v>
      </c>
      <c r="AT32" s="279">
        <f t="shared" si="73"/>
        <v>0</v>
      </c>
      <c r="AU32" s="279">
        <f t="shared" si="74"/>
        <v>0</v>
      </c>
      <c r="AV32" s="279">
        <f t="shared" si="25"/>
        <v>0</v>
      </c>
      <c r="AW32" s="279">
        <f t="shared" si="26"/>
        <v>0</v>
      </c>
      <c r="AX32" s="279">
        <f t="shared" si="27"/>
        <v>0</v>
      </c>
      <c r="AY32" s="279">
        <f t="shared" si="28"/>
        <v>0</v>
      </c>
      <c r="AZ32" s="279">
        <f t="shared" si="29"/>
        <v>0</v>
      </c>
      <c r="BA32" s="279">
        <f t="shared" si="30"/>
        <v>0</v>
      </c>
      <c r="BB32" s="279">
        <f t="shared" si="31"/>
        <v>0</v>
      </c>
      <c r="BC32" s="279">
        <f t="shared" si="32"/>
        <v>0</v>
      </c>
      <c r="BD32" s="279">
        <f t="shared" si="33"/>
        <v>0</v>
      </c>
      <c r="BE32" s="279">
        <f t="shared" si="34"/>
        <v>0</v>
      </c>
      <c r="BF32" s="279">
        <f t="shared" si="35"/>
        <v>0</v>
      </c>
      <c r="BG32" s="279">
        <f t="shared" si="36"/>
        <v>0</v>
      </c>
      <c r="BH32" s="279">
        <f t="shared" si="75"/>
        <v>0</v>
      </c>
      <c r="BI32" s="279">
        <f t="shared" si="76"/>
        <v>0</v>
      </c>
      <c r="BJ32" s="279">
        <f t="shared" si="37"/>
        <v>0</v>
      </c>
      <c r="BK32" s="279">
        <f t="shared" si="38"/>
        <v>0</v>
      </c>
      <c r="BL32" s="279">
        <f t="shared" si="39"/>
        <v>0</v>
      </c>
      <c r="BM32" s="279">
        <f t="shared" si="40"/>
        <v>0</v>
      </c>
      <c r="BN32" s="279">
        <f t="shared" si="41"/>
        <v>0</v>
      </c>
      <c r="BO32" s="279">
        <f t="shared" si="42"/>
        <v>0</v>
      </c>
      <c r="BP32" s="279">
        <f t="shared" si="77"/>
        <v>0</v>
      </c>
      <c r="BQ32" s="279">
        <f t="shared" si="78"/>
        <v>0</v>
      </c>
      <c r="BR32" s="279">
        <f t="shared" si="43"/>
        <v>0</v>
      </c>
      <c r="BS32" s="279">
        <f t="shared" si="44"/>
        <v>0</v>
      </c>
      <c r="BT32" s="279">
        <f t="shared" si="79"/>
        <v>0</v>
      </c>
      <c r="BU32" s="279">
        <f t="shared" si="80"/>
        <v>0</v>
      </c>
      <c r="BV32" s="279">
        <f t="shared" si="81"/>
        <v>0</v>
      </c>
      <c r="BW32" s="279">
        <f t="shared" si="82"/>
        <v>0</v>
      </c>
      <c r="BX32" s="279">
        <f t="shared" si="45"/>
        <v>0</v>
      </c>
      <c r="BY32" s="279">
        <f t="shared" si="46"/>
        <v>0</v>
      </c>
      <c r="BZ32" s="279">
        <f t="shared" si="47"/>
        <v>0</v>
      </c>
      <c r="CA32" s="279">
        <f t="shared" si="48"/>
        <v>0</v>
      </c>
      <c r="CB32" s="279">
        <f t="shared" si="49"/>
        <v>0</v>
      </c>
      <c r="CC32" s="279">
        <f t="shared" si="50"/>
        <v>0</v>
      </c>
      <c r="CD32" s="279">
        <f t="shared" si="83"/>
        <v>0</v>
      </c>
      <c r="CE32" s="279">
        <f t="shared" si="84"/>
        <v>0</v>
      </c>
      <c r="CF32" s="279">
        <f t="shared" si="85"/>
        <v>0</v>
      </c>
      <c r="CG32" s="279">
        <f t="shared" si="86"/>
        <v>0</v>
      </c>
      <c r="CH32" s="279">
        <f t="shared" si="51"/>
        <v>0</v>
      </c>
      <c r="CI32" s="279">
        <f t="shared" si="52"/>
        <v>0</v>
      </c>
      <c r="CJ32" s="279">
        <f t="shared" si="87"/>
        <v>0</v>
      </c>
      <c r="CK32" s="279">
        <f t="shared" si="88"/>
        <v>0</v>
      </c>
      <c r="CL32" s="279">
        <f t="shared" si="53"/>
        <v>0</v>
      </c>
      <c r="CM32" s="279">
        <f t="shared" si="54"/>
        <v>0</v>
      </c>
      <c r="CN32" s="279">
        <f t="shared" si="55"/>
        <v>0</v>
      </c>
      <c r="CO32" s="279">
        <f t="shared" si="56"/>
        <v>0</v>
      </c>
      <c r="CP32" s="279">
        <f t="shared" si="89"/>
        <v>0</v>
      </c>
      <c r="CQ32" s="279">
        <f t="shared" si="90"/>
        <v>0</v>
      </c>
      <c r="CR32" s="279">
        <f t="shared" si="91"/>
        <v>0</v>
      </c>
      <c r="CS32" s="279">
        <f t="shared" si="92"/>
        <v>0</v>
      </c>
      <c r="CT32" s="279">
        <f t="shared" si="57"/>
        <v>0</v>
      </c>
      <c r="CU32" s="279">
        <f t="shared" si="58"/>
        <v>0</v>
      </c>
      <c r="CV32" s="279">
        <f t="shared" si="59"/>
        <v>0</v>
      </c>
      <c r="CW32" s="279">
        <f t="shared" si="60"/>
        <v>0</v>
      </c>
      <c r="CX32" s="279">
        <f t="shared" si="93"/>
        <v>0</v>
      </c>
      <c r="CY32" s="279">
        <f t="shared" si="94"/>
        <v>0</v>
      </c>
      <c r="CZ32" s="279">
        <f t="shared" si="95"/>
        <v>0</v>
      </c>
      <c r="DA32" s="279">
        <f t="shared" si="96"/>
        <v>0</v>
      </c>
    </row>
    <row r="33" spans="1:105" s="276" customFormat="1" ht="16.5" customHeight="1">
      <c r="A33" s="63" t="str">
        <f t="array" ref="A33">IF(C33&lt;&gt;0,SUM(($C$11:C33&lt;&gt;0)*1),"")</f>
        <v/>
      </c>
      <c r="B33" s="277"/>
      <c r="C33" s="277"/>
      <c r="D33" s="277"/>
      <c r="E33" s="371"/>
      <c r="F33" s="328"/>
      <c r="G33" s="330"/>
      <c r="H33" s="330"/>
      <c r="I33" s="63" t="str">
        <f t="shared" si="0"/>
        <v/>
      </c>
      <c r="J33" s="279">
        <f t="shared" si="61"/>
        <v>0</v>
      </c>
      <c r="K33" s="279">
        <f t="shared" si="62"/>
        <v>0</v>
      </c>
      <c r="L33" s="279">
        <f t="shared" si="1"/>
        <v>0</v>
      </c>
      <c r="M33" s="279">
        <f t="shared" si="2"/>
        <v>0</v>
      </c>
      <c r="N33" s="279">
        <f t="shared" si="3"/>
        <v>0</v>
      </c>
      <c r="O33" s="279">
        <f t="shared" si="4"/>
        <v>0</v>
      </c>
      <c r="P33" s="279">
        <f t="shared" si="5"/>
        <v>0</v>
      </c>
      <c r="Q33" s="279">
        <f t="shared" si="6"/>
        <v>0</v>
      </c>
      <c r="R33" s="279">
        <f t="shared" si="7"/>
        <v>0</v>
      </c>
      <c r="S33" s="279">
        <f t="shared" si="8"/>
        <v>0</v>
      </c>
      <c r="T33" s="279">
        <f t="shared" si="9"/>
        <v>0</v>
      </c>
      <c r="U33" s="279">
        <f t="shared" si="10"/>
        <v>0</v>
      </c>
      <c r="V33" s="279">
        <f t="shared" si="11"/>
        <v>0</v>
      </c>
      <c r="W33" s="279">
        <f t="shared" si="12"/>
        <v>0</v>
      </c>
      <c r="X33" s="279">
        <f t="shared" si="13"/>
        <v>0</v>
      </c>
      <c r="Y33" s="279">
        <f t="shared" si="14"/>
        <v>0</v>
      </c>
      <c r="Z33" s="279">
        <f t="shared" si="15"/>
        <v>0</v>
      </c>
      <c r="AA33" s="279">
        <f t="shared" si="16"/>
        <v>0</v>
      </c>
      <c r="AB33" s="279">
        <f t="shared" si="63"/>
        <v>0</v>
      </c>
      <c r="AC33" s="279">
        <f t="shared" si="64"/>
        <v>0</v>
      </c>
      <c r="AD33" s="279">
        <f t="shared" si="17"/>
        <v>0</v>
      </c>
      <c r="AE33" s="279">
        <f t="shared" si="18"/>
        <v>0</v>
      </c>
      <c r="AF33" s="279">
        <f t="shared" si="19"/>
        <v>0</v>
      </c>
      <c r="AG33" s="279">
        <f t="shared" si="20"/>
        <v>0</v>
      </c>
      <c r="AH33" s="279">
        <f t="shared" si="65"/>
        <v>0</v>
      </c>
      <c r="AI33" s="279">
        <f t="shared" si="66"/>
        <v>0</v>
      </c>
      <c r="AJ33" s="279">
        <f t="shared" si="67"/>
        <v>0</v>
      </c>
      <c r="AK33" s="279">
        <f t="shared" si="68"/>
        <v>0</v>
      </c>
      <c r="AL33" s="279">
        <f t="shared" si="69"/>
        <v>0</v>
      </c>
      <c r="AM33" s="279">
        <f t="shared" si="70"/>
        <v>0</v>
      </c>
      <c r="AN33" s="279">
        <f t="shared" si="71"/>
        <v>0</v>
      </c>
      <c r="AO33" s="279">
        <f t="shared" si="72"/>
        <v>0</v>
      </c>
      <c r="AP33" s="279">
        <f t="shared" si="21"/>
        <v>0</v>
      </c>
      <c r="AQ33" s="279">
        <f t="shared" si="22"/>
        <v>0</v>
      </c>
      <c r="AR33" s="279">
        <f t="shared" si="23"/>
        <v>0</v>
      </c>
      <c r="AS33" s="279">
        <f t="shared" si="24"/>
        <v>0</v>
      </c>
      <c r="AT33" s="279">
        <f t="shared" si="73"/>
        <v>0</v>
      </c>
      <c r="AU33" s="279">
        <f t="shared" si="74"/>
        <v>0</v>
      </c>
      <c r="AV33" s="279">
        <f t="shared" si="25"/>
        <v>0</v>
      </c>
      <c r="AW33" s="279">
        <f t="shared" si="26"/>
        <v>0</v>
      </c>
      <c r="AX33" s="279">
        <f t="shared" si="27"/>
        <v>0</v>
      </c>
      <c r="AY33" s="279">
        <f t="shared" si="28"/>
        <v>0</v>
      </c>
      <c r="AZ33" s="279">
        <f t="shared" si="29"/>
        <v>0</v>
      </c>
      <c r="BA33" s="279">
        <f t="shared" si="30"/>
        <v>0</v>
      </c>
      <c r="BB33" s="279">
        <f t="shared" si="31"/>
        <v>0</v>
      </c>
      <c r="BC33" s="279">
        <f t="shared" si="32"/>
        <v>0</v>
      </c>
      <c r="BD33" s="279">
        <f t="shared" si="33"/>
        <v>0</v>
      </c>
      <c r="BE33" s="279">
        <f t="shared" si="34"/>
        <v>0</v>
      </c>
      <c r="BF33" s="279">
        <f t="shared" si="35"/>
        <v>0</v>
      </c>
      <c r="BG33" s="279">
        <f t="shared" si="36"/>
        <v>0</v>
      </c>
      <c r="BH33" s="279">
        <f t="shared" si="75"/>
        <v>0</v>
      </c>
      <c r="BI33" s="279">
        <f t="shared" si="76"/>
        <v>0</v>
      </c>
      <c r="BJ33" s="279">
        <f t="shared" si="37"/>
        <v>0</v>
      </c>
      <c r="BK33" s="279">
        <f t="shared" si="38"/>
        <v>0</v>
      </c>
      <c r="BL33" s="279">
        <f t="shared" si="39"/>
        <v>0</v>
      </c>
      <c r="BM33" s="279">
        <f t="shared" si="40"/>
        <v>0</v>
      </c>
      <c r="BN33" s="279">
        <f t="shared" si="41"/>
        <v>0</v>
      </c>
      <c r="BO33" s="279">
        <f t="shared" si="42"/>
        <v>0</v>
      </c>
      <c r="BP33" s="279">
        <f t="shared" si="77"/>
        <v>0</v>
      </c>
      <c r="BQ33" s="279">
        <f t="shared" si="78"/>
        <v>0</v>
      </c>
      <c r="BR33" s="279">
        <f t="shared" si="43"/>
        <v>0</v>
      </c>
      <c r="BS33" s="279">
        <f t="shared" si="44"/>
        <v>0</v>
      </c>
      <c r="BT33" s="279">
        <f t="shared" si="79"/>
        <v>0</v>
      </c>
      <c r="BU33" s="279">
        <f t="shared" si="80"/>
        <v>0</v>
      </c>
      <c r="BV33" s="279">
        <f t="shared" si="81"/>
        <v>0</v>
      </c>
      <c r="BW33" s="279">
        <f t="shared" si="82"/>
        <v>0</v>
      </c>
      <c r="BX33" s="279">
        <f t="shared" si="45"/>
        <v>0</v>
      </c>
      <c r="BY33" s="279">
        <f t="shared" si="46"/>
        <v>0</v>
      </c>
      <c r="BZ33" s="279">
        <f t="shared" si="47"/>
        <v>0</v>
      </c>
      <c r="CA33" s="279">
        <f t="shared" si="48"/>
        <v>0</v>
      </c>
      <c r="CB33" s="279">
        <f t="shared" si="49"/>
        <v>0</v>
      </c>
      <c r="CC33" s="279">
        <f t="shared" si="50"/>
        <v>0</v>
      </c>
      <c r="CD33" s="279">
        <f t="shared" si="83"/>
        <v>0</v>
      </c>
      <c r="CE33" s="279">
        <f t="shared" si="84"/>
        <v>0</v>
      </c>
      <c r="CF33" s="279">
        <f t="shared" si="85"/>
        <v>0</v>
      </c>
      <c r="CG33" s="279">
        <f t="shared" si="86"/>
        <v>0</v>
      </c>
      <c r="CH33" s="279">
        <f t="shared" si="51"/>
        <v>0</v>
      </c>
      <c r="CI33" s="279">
        <f t="shared" si="52"/>
        <v>0</v>
      </c>
      <c r="CJ33" s="279">
        <f t="shared" si="87"/>
        <v>0</v>
      </c>
      <c r="CK33" s="279">
        <f t="shared" si="88"/>
        <v>0</v>
      </c>
      <c r="CL33" s="279">
        <f t="shared" si="53"/>
        <v>0</v>
      </c>
      <c r="CM33" s="279">
        <f t="shared" si="54"/>
        <v>0</v>
      </c>
      <c r="CN33" s="279">
        <f t="shared" si="55"/>
        <v>0</v>
      </c>
      <c r="CO33" s="279">
        <f t="shared" si="56"/>
        <v>0</v>
      </c>
      <c r="CP33" s="279">
        <f t="shared" si="89"/>
        <v>0</v>
      </c>
      <c r="CQ33" s="279">
        <f t="shared" si="90"/>
        <v>0</v>
      </c>
      <c r="CR33" s="279">
        <f t="shared" si="91"/>
        <v>0</v>
      </c>
      <c r="CS33" s="279">
        <f t="shared" si="92"/>
        <v>0</v>
      </c>
      <c r="CT33" s="279">
        <f t="shared" si="57"/>
        <v>0</v>
      </c>
      <c r="CU33" s="279">
        <f t="shared" si="58"/>
        <v>0</v>
      </c>
      <c r="CV33" s="279">
        <f t="shared" si="59"/>
        <v>0</v>
      </c>
      <c r="CW33" s="279">
        <f t="shared" si="60"/>
        <v>0</v>
      </c>
      <c r="CX33" s="279">
        <f t="shared" si="93"/>
        <v>0</v>
      </c>
      <c r="CY33" s="279">
        <f t="shared" si="94"/>
        <v>0</v>
      </c>
      <c r="CZ33" s="279">
        <f t="shared" si="95"/>
        <v>0</v>
      </c>
      <c r="DA33" s="279">
        <f t="shared" si="96"/>
        <v>0</v>
      </c>
    </row>
    <row r="34" spans="1:105" s="276" customFormat="1" ht="16.5" customHeight="1">
      <c r="A34" s="63" t="str">
        <f t="array" ref="A34">IF(C34&lt;&gt;0,SUM(($C$11:C34&lt;&gt;0)*1),"")</f>
        <v/>
      </c>
      <c r="B34" s="277"/>
      <c r="C34" s="277"/>
      <c r="D34" s="277"/>
      <c r="E34" s="371"/>
      <c r="F34" s="328"/>
      <c r="G34" s="330"/>
      <c r="H34" s="330"/>
      <c r="I34" s="63" t="str">
        <f t="shared" si="0"/>
        <v/>
      </c>
      <c r="J34" s="279">
        <f t="shared" si="61"/>
        <v>0</v>
      </c>
      <c r="K34" s="279">
        <f t="shared" si="62"/>
        <v>0</v>
      </c>
      <c r="L34" s="279">
        <f t="shared" si="1"/>
        <v>0</v>
      </c>
      <c r="M34" s="279">
        <f t="shared" si="2"/>
        <v>0</v>
      </c>
      <c r="N34" s="279">
        <f t="shared" si="3"/>
        <v>0</v>
      </c>
      <c r="O34" s="279">
        <f t="shared" si="4"/>
        <v>0</v>
      </c>
      <c r="P34" s="279">
        <f t="shared" si="5"/>
        <v>0</v>
      </c>
      <c r="Q34" s="279">
        <f t="shared" si="6"/>
        <v>0</v>
      </c>
      <c r="R34" s="279">
        <f t="shared" si="7"/>
        <v>0</v>
      </c>
      <c r="S34" s="279">
        <f t="shared" si="8"/>
        <v>0</v>
      </c>
      <c r="T34" s="279">
        <f t="shared" si="9"/>
        <v>0</v>
      </c>
      <c r="U34" s="279">
        <f t="shared" si="10"/>
        <v>0</v>
      </c>
      <c r="V34" s="279">
        <f t="shared" si="11"/>
        <v>0</v>
      </c>
      <c r="W34" s="279">
        <f t="shared" si="12"/>
        <v>0</v>
      </c>
      <c r="X34" s="279">
        <f t="shared" si="13"/>
        <v>0</v>
      </c>
      <c r="Y34" s="279">
        <f t="shared" si="14"/>
        <v>0</v>
      </c>
      <c r="Z34" s="279">
        <f t="shared" si="15"/>
        <v>0</v>
      </c>
      <c r="AA34" s="279">
        <f t="shared" si="16"/>
        <v>0</v>
      </c>
      <c r="AB34" s="279">
        <f t="shared" si="63"/>
        <v>0</v>
      </c>
      <c r="AC34" s="279">
        <f t="shared" si="64"/>
        <v>0</v>
      </c>
      <c r="AD34" s="279">
        <f t="shared" si="17"/>
        <v>0</v>
      </c>
      <c r="AE34" s="279">
        <f t="shared" si="18"/>
        <v>0</v>
      </c>
      <c r="AF34" s="279">
        <f t="shared" si="19"/>
        <v>0</v>
      </c>
      <c r="AG34" s="279">
        <f t="shared" si="20"/>
        <v>0</v>
      </c>
      <c r="AH34" s="279">
        <f t="shared" si="65"/>
        <v>0</v>
      </c>
      <c r="AI34" s="279">
        <f t="shared" si="66"/>
        <v>0</v>
      </c>
      <c r="AJ34" s="279">
        <f t="shared" si="67"/>
        <v>0</v>
      </c>
      <c r="AK34" s="279">
        <f t="shared" si="68"/>
        <v>0</v>
      </c>
      <c r="AL34" s="279">
        <f t="shared" si="69"/>
        <v>0</v>
      </c>
      <c r="AM34" s="279">
        <f t="shared" si="70"/>
        <v>0</v>
      </c>
      <c r="AN34" s="279">
        <f t="shared" si="71"/>
        <v>0</v>
      </c>
      <c r="AO34" s="279">
        <f t="shared" si="72"/>
        <v>0</v>
      </c>
      <c r="AP34" s="279">
        <f t="shared" si="21"/>
        <v>0</v>
      </c>
      <c r="AQ34" s="279">
        <f t="shared" si="22"/>
        <v>0</v>
      </c>
      <c r="AR34" s="279">
        <f t="shared" si="23"/>
        <v>0</v>
      </c>
      <c r="AS34" s="279">
        <f t="shared" si="24"/>
        <v>0</v>
      </c>
      <c r="AT34" s="279">
        <f t="shared" si="73"/>
        <v>0</v>
      </c>
      <c r="AU34" s="279">
        <f t="shared" si="74"/>
        <v>0</v>
      </c>
      <c r="AV34" s="279">
        <f t="shared" si="25"/>
        <v>0</v>
      </c>
      <c r="AW34" s="279">
        <f t="shared" si="26"/>
        <v>0</v>
      </c>
      <c r="AX34" s="279">
        <f t="shared" si="27"/>
        <v>0</v>
      </c>
      <c r="AY34" s="279">
        <f t="shared" si="28"/>
        <v>0</v>
      </c>
      <c r="AZ34" s="279">
        <f t="shared" si="29"/>
        <v>0</v>
      </c>
      <c r="BA34" s="279">
        <f t="shared" si="30"/>
        <v>0</v>
      </c>
      <c r="BB34" s="279">
        <f t="shared" si="31"/>
        <v>0</v>
      </c>
      <c r="BC34" s="279">
        <f t="shared" si="32"/>
        <v>0</v>
      </c>
      <c r="BD34" s="279">
        <f t="shared" si="33"/>
        <v>0</v>
      </c>
      <c r="BE34" s="279">
        <f t="shared" si="34"/>
        <v>0</v>
      </c>
      <c r="BF34" s="279">
        <f t="shared" si="35"/>
        <v>0</v>
      </c>
      <c r="BG34" s="279">
        <f t="shared" si="36"/>
        <v>0</v>
      </c>
      <c r="BH34" s="279">
        <f t="shared" si="75"/>
        <v>0</v>
      </c>
      <c r="BI34" s="279">
        <f t="shared" si="76"/>
        <v>0</v>
      </c>
      <c r="BJ34" s="279">
        <f t="shared" si="37"/>
        <v>0</v>
      </c>
      <c r="BK34" s="279">
        <f t="shared" si="38"/>
        <v>0</v>
      </c>
      <c r="BL34" s="279">
        <f t="shared" si="39"/>
        <v>0</v>
      </c>
      <c r="BM34" s="279">
        <f t="shared" si="40"/>
        <v>0</v>
      </c>
      <c r="BN34" s="279">
        <f t="shared" si="41"/>
        <v>0</v>
      </c>
      <c r="BO34" s="279">
        <f t="shared" si="42"/>
        <v>0</v>
      </c>
      <c r="BP34" s="279">
        <f t="shared" si="77"/>
        <v>0</v>
      </c>
      <c r="BQ34" s="279">
        <f t="shared" si="78"/>
        <v>0</v>
      </c>
      <c r="BR34" s="279">
        <f t="shared" si="43"/>
        <v>0</v>
      </c>
      <c r="BS34" s="279">
        <f t="shared" si="44"/>
        <v>0</v>
      </c>
      <c r="BT34" s="279">
        <f t="shared" si="79"/>
        <v>0</v>
      </c>
      <c r="BU34" s="279">
        <f t="shared" si="80"/>
        <v>0</v>
      </c>
      <c r="BV34" s="279">
        <f t="shared" si="81"/>
        <v>0</v>
      </c>
      <c r="BW34" s="279">
        <f t="shared" si="82"/>
        <v>0</v>
      </c>
      <c r="BX34" s="279">
        <f t="shared" si="45"/>
        <v>0</v>
      </c>
      <c r="BY34" s="279">
        <f t="shared" si="46"/>
        <v>0</v>
      </c>
      <c r="BZ34" s="279">
        <f t="shared" si="47"/>
        <v>0</v>
      </c>
      <c r="CA34" s="279">
        <f t="shared" si="48"/>
        <v>0</v>
      </c>
      <c r="CB34" s="279">
        <f t="shared" si="49"/>
        <v>0</v>
      </c>
      <c r="CC34" s="279">
        <f t="shared" si="50"/>
        <v>0</v>
      </c>
      <c r="CD34" s="279">
        <f t="shared" si="83"/>
        <v>0</v>
      </c>
      <c r="CE34" s="279">
        <f t="shared" si="84"/>
        <v>0</v>
      </c>
      <c r="CF34" s="279">
        <f t="shared" si="85"/>
        <v>0</v>
      </c>
      <c r="CG34" s="279">
        <f t="shared" si="86"/>
        <v>0</v>
      </c>
      <c r="CH34" s="279">
        <f t="shared" si="51"/>
        <v>0</v>
      </c>
      <c r="CI34" s="279">
        <f t="shared" si="52"/>
        <v>0</v>
      </c>
      <c r="CJ34" s="279">
        <f t="shared" si="87"/>
        <v>0</v>
      </c>
      <c r="CK34" s="279">
        <f t="shared" si="88"/>
        <v>0</v>
      </c>
      <c r="CL34" s="279">
        <f t="shared" si="53"/>
        <v>0</v>
      </c>
      <c r="CM34" s="279">
        <f t="shared" si="54"/>
        <v>0</v>
      </c>
      <c r="CN34" s="279">
        <f t="shared" si="55"/>
        <v>0</v>
      </c>
      <c r="CO34" s="279">
        <f t="shared" si="56"/>
        <v>0</v>
      </c>
      <c r="CP34" s="279">
        <f t="shared" si="89"/>
        <v>0</v>
      </c>
      <c r="CQ34" s="279">
        <f t="shared" si="90"/>
        <v>0</v>
      </c>
      <c r="CR34" s="279">
        <f t="shared" si="91"/>
        <v>0</v>
      </c>
      <c r="CS34" s="279">
        <f t="shared" si="92"/>
        <v>0</v>
      </c>
      <c r="CT34" s="279">
        <f t="shared" si="57"/>
        <v>0</v>
      </c>
      <c r="CU34" s="279">
        <f t="shared" si="58"/>
        <v>0</v>
      </c>
      <c r="CV34" s="279">
        <f t="shared" si="59"/>
        <v>0</v>
      </c>
      <c r="CW34" s="279">
        <f t="shared" si="60"/>
        <v>0</v>
      </c>
      <c r="CX34" s="279">
        <f t="shared" si="93"/>
        <v>0</v>
      </c>
      <c r="CY34" s="279">
        <f t="shared" si="94"/>
        <v>0</v>
      </c>
      <c r="CZ34" s="279">
        <f t="shared" si="95"/>
        <v>0</v>
      </c>
      <c r="DA34" s="279">
        <f t="shared" si="96"/>
        <v>0</v>
      </c>
    </row>
    <row r="35" spans="1:105" s="276" customFormat="1" ht="16.5" customHeight="1">
      <c r="A35" s="63" t="str">
        <f t="array" ref="A35">IF(C35&lt;&gt;0,SUM(($C$11:C35&lt;&gt;0)*1),"")</f>
        <v/>
      </c>
      <c r="B35" s="277"/>
      <c r="C35" s="277"/>
      <c r="D35" s="277"/>
      <c r="E35" s="371"/>
      <c r="F35" s="328"/>
      <c r="G35" s="330"/>
      <c r="H35" s="330"/>
      <c r="I35" s="63" t="str">
        <f t="shared" si="0"/>
        <v/>
      </c>
      <c r="J35" s="279">
        <f t="shared" si="61"/>
        <v>0</v>
      </c>
      <c r="K35" s="279">
        <f t="shared" si="62"/>
        <v>0</v>
      </c>
      <c r="L35" s="279">
        <f t="shared" si="1"/>
        <v>0</v>
      </c>
      <c r="M35" s="279">
        <f t="shared" si="2"/>
        <v>0</v>
      </c>
      <c r="N35" s="279">
        <f t="shared" si="3"/>
        <v>0</v>
      </c>
      <c r="O35" s="279">
        <f t="shared" si="4"/>
        <v>0</v>
      </c>
      <c r="P35" s="279">
        <f t="shared" si="5"/>
        <v>0</v>
      </c>
      <c r="Q35" s="279">
        <f t="shared" si="6"/>
        <v>0</v>
      </c>
      <c r="R35" s="279">
        <f t="shared" si="7"/>
        <v>0</v>
      </c>
      <c r="S35" s="279">
        <f t="shared" si="8"/>
        <v>0</v>
      </c>
      <c r="T35" s="279">
        <f t="shared" si="9"/>
        <v>0</v>
      </c>
      <c r="U35" s="279">
        <f t="shared" si="10"/>
        <v>0</v>
      </c>
      <c r="V35" s="279">
        <f t="shared" si="11"/>
        <v>0</v>
      </c>
      <c r="W35" s="279">
        <f t="shared" si="12"/>
        <v>0</v>
      </c>
      <c r="X35" s="279">
        <f t="shared" si="13"/>
        <v>0</v>
      </c>
      <c r="Y35" s="279">
        <f t="shared" si="14"/>
        <v>0</v>
      </c>
      <c r="Z35" s="279">
        <f t="shared" si="15"/>
        <v>0</v>
      </c>
      <c r="AA35" s="279">
        <f t="shared" si="16"/>
        <v>0</v>
      </c>
      <c r="AB35" s="279">
        <f t="shared" si="63"/>
        <v>0</v>
      </c>
      <c r="AC35" s="279">
        <f t="shared" si="64"/>
        <v>0</v>
      </c>
      <c r="AD35" s="279">
        <f t="shared" si="17"/>
        <v>0</v>
      </c>
      <c r="AE35" s="279">
        <f t="shared" si="18"/>
        <v>0</v>
      </c>
      <c r="AF35" s="279">
        <f t="shared" si="19"/>
        <v>0</v>
      </c>
      <c r="AG35" s="279">
        <f t="shared" si="20"/>
        <v>0</v>
      </c>
      <c r="AH35" s="279">
        <f t="shared" si="65"/>
        <v>0</v>
      </c>
      <c r="AI35" s="279">
        <f t="shared" si="66"/>
        <v>0</v>
      </c>
      <c r="AJ35" s="279">
        <f t="shared" si="67"/>
        <v>0</v>
      </c>
      <c r="AK35" s="279">
        <f t="shared" si="68"/>
        <v>0</v>
      </c>
      <c r="AL35" s="279">
        <f t="shared" si="69"/>
        <v>0</v>
      </c>
      <c r="AM35" s="279">
        <f t="shared" si="70"/>
        <v>0</v>
      </c>
      <c r="AN35" s="279">
        <f t="shared" si="71"/>
        <v>0</v>
      </c>
      <c r="AO35" s="279">
        <f t="shared" si="72"/>
        <v>0</v>
      </c>
      <c r="AP35" s="279">
        <f t="shared" si="21"/>
        <v>0</v>
      </c>
      <c r="AQ35" s="279">
        <f t="shared" si="22"/>
        <v>0</v>
      </c>
      <c r="AR35" s="279">
        <f t="shared" si="23"/>
        <v>0</v>
      </c>
      <c r="AS35" s="279">
        <f t="shared" si="24"/>
        <v>0</v>
      </c>
      <c r="AT35" s="279">
        <f t="shared" si="73"/>
        <v>0</v>
      </c>
      <c r="AU35" s="279">
        <f t="shared" si="74"/>
        <v>0</v>
      </c>
      <c r="AV35" s="279">
        <f t="shared" si="25"/>
        <v>0</v>
      </c>
      <c r="AW35" s="279">
        <f t="shared" si="26"/>
        <v>0</v>
      </c>
      <c r="AX35" s="279">
        <f t="shared" si="27"/>
        <v>0</v>
      </c>
      <c r="AY35" s="279">
        <f t="shared" si="28"/>
        <v>0</v>
      </c>
      <c r="AZ35" s="279">
        <f t="shared" si="29"/>
        <v>0</v>
      </c>
      <c r="BA35" s="279">
        <f t="shared" si="30"/>
        <v>0</v>
      </c>
      <c r="BB35" s="279">
        <f t="shared" si="31"/>
        <v>0</v>
      </c>
      <c r="BC35" s="279">
        <f t="shared" si="32"/>
        <v>0</v>
      </c>
      <c r="BD35" s="279">
        <f t="shared" si="33"/>
        <v>0</v>
      </c>
      <c r="BE35" s="279">
        <f t="shared" si="34"/>
        <v>0</v>
      </c>
      <c r="BF35" s="279">
        <f t="shared" si="35"/>
        <v>0</v>
      </c>
      <c r="BG35" s="279">
        <f t="shared" si="36"/>
        <v>0</v>
      </c>
      <c r="BH35" s="279">
        <f t="shared" si="75"/>
        <v>0</v>
      </c>
      <c r="BI35" s="279">
        <f t="shared" si="76"/>
        <v>0</v>
      </c>
      <c r="BJ35" s="279">
        <f t="shared" si="37"/>
        <v>0</v>
      </c>
      <c r="BK35" s="279">
        <f t="shared" si="38"/>
        <v>0</v>
      </c>
      <c r="BL35" s="279">
        <f t="shared" si="39"/>
        <v>0</v>
      </c>
      <c r="BM35" s="279">
        <f t="shared" si="40"/>
        <v>0</v>
      </c>
      <c r="BN35" s="279">
        <f t="shared" si="41"/>
        <v>0</v>
      </c>
      <c r="BO35" s="279">
        <f t="shared" si="42"/>
        <v>0</v>
      </c>
      <c r="BP35" s="279">
        <f t="shared" si="77"/>
        <v>0</v>
      </c>
      <c r="BQ35" s="279">
        <f t="shared" si="78"/>
        <v>0</v>
      </c>
      <c r="BR35" s="279">
        <f t="shared" si="43"/>
        <v>0</v>
      </c>
      <c r="BS35" s="279">
        <f t="shared" si="44"/>
        <v>0</v>
      </c>
      <c r="BT35" s="279">
        <f t="shared" si="79"/>
        <v>0</v>
      </c>
      <c r="BU35" s="279">
        <f t="shared" si="80"/>
        <v>0</v>
      </c>
      <c r="BV35" s="279">
        <f t="shared" si="81"/>
        <v>0</v>
      </c>
      <c r="BW35" s="279">
        <f t="shared" si="82"/>
        <v>0</v>
      </c>
      <c r="BX35" s="279">
        <f t="shared" si="45"/>
        <v>0</v>
      </c>
      <c r="BY35" s="279">
        <f t="shared" si="46"/>
        <v>0</v>
      </c>
      <c r="BZ35" s="279">
        <f t="shared" si="47"/>
        <v>0</v>
      </c>
      <c r="CA35" s="279">
        <f t="shared" si="48"/>
        <v>0</v>
      </c>
      <c r="CB35" s="279">
        <f t="shared" si="49"/>
        <v>0</v>
      </c>
      <c r="CC35" s="279">
        <f t="shared" si="50"/>
        <v>0</v>
      </c>
      <c r="CD35" s="279">
        <f t="shared" si="83"/>
        <v>0</v>
      </c>
      <c r="CE35" s="279">
        <f t="shared" si="84"/>
        <v>0</v>
      </c>
      <c r="CF35" s="279">
        <f t="shared" si="85"/>
        <v>0</v>
      </c>
      <c r="CG35" s="279">
        <f t="shared" si="86"/>
        <v>0</v>
      </c>
      <c r="CH35" s="279">
        <f t="shared" si="51"/>
        <v>0</v>
      </c>
      <c r="CI35" s="279">
        <f t="shared" si="52"/>
        <v>0</v>
      </c>
      <c r="CJ35" s="279">
        <f t="shared" si="87"/>
        <v>0</v>
      </c>
      <c r="CK35" s="279">
        <f t="shared" si="88"/>
        <v>0</v>
      </c>
      <c r="CL35" s="279">
        <f t="shared" si="53"/>
        <v>0</v>
      </c>
      <c r="CM35" s="279">
        <f t="shared" si="54"/>
        <v>0</v>
      </c>
      <c r="CN35" s="279">
        <f t="shared" si="55"/>
        <v>0</v>
      </c>
      <c r="CO35" s="279">
        <f t="shared" si="56"/>
        <v>0</v>
      </c>
      <c r="CP35" s="279">
        <f t="shared" si="89"/>
        <v>0</v>
      </c>
      <c r="CQ35" s="279">
        <f t="shared" si="90"/>
        <v>0</v>
      </c>
      <c r="CR35" s="279">
        <f t="shared" si="91"/>
        <v>0</v>
      </c>
      <c r="CS35" s="279">
        <f t="shared" si="92"/>
        <v>0</v>
      </c>
      <c r="CT35" s="279">
        <f t="shared" si="57"/>
        <v>0</v>
      </c>
      <c r="CU35" s="279">
        <f t="shared" si="58"/>
        <v>0</v>
      </c>
      <c r="CV35" s="279">
        <f t="shared" si="59"/>
        <v>0</v>
      </c>
      <c r="CW35" s="279">
        <f t="shared" si="60"/>
        <v>0</v>
      </c>
      <c r="CX35" s="279">
        <f t="shared" si="93"/>
        <v>0</v>
      </c>
      <c r="CY35" s="279">
        <f t="shared" si="94"/>
        <v>0</v>
      </c>
      <c r="CZ35" s="279">
        <f t="shared" si="95"/>
        <v>0</v>
      </c>
      <c r="DA35" s="279">
        <f t="shared" si="96"/>
        <v>0</v>
      </c>
    </row>
    <row r="36" spans="1:105" s="276" customFormat="1" ht="16.5" customHeight="1">
      <c r="A36" s="63" t="str">
        <f t="array" ref="A36">IF(C36&lt;&gt;0,SUM(($C$11:C36&lt;&gt;0)*1),"")</f>
        <v/>
      </c>
      <c r="B36" s="277"/>
      <c r="C36" s="277"/>
      <c r="D36" s="277"/>
      <c r="E36" s="371"/>
      <c r="F36" s="328"/>
      <c r="G36" s="330"/>
      <c r="H36" s="330"/>
      <c r="I36" s="63" t="str">
        <f t="shared" si="0"/>
        <v/>
      </c>
      <c r="J36" s="279">
        <f t="shared" si="61"/>
        <v>0</v>
      </c>
      <c r="K36" s="279">
        <f t="shared" si="62"/>
        <v>0</v>
      </c>
      <c r="L36" s="279">
        <f t="shared" si="1"/>
        <v>0</v>
      </c>
      <c r="M36" s="279">
        <f t="shared" si="2"/>
        <v>0</v>
      </c>
      <c r="N36" s="279">
        <f t="shared" si="3"/>
        <v>0</v>
      </c>
      <c r="O36" s="279">
        <f t="shared" si="4"/>
        <v>0</v>
      </c>
      <c r="P36" s="279">
        <f t="shared" si="5"/>
        <v>0</v>
      </c>
      <c r="Q36" s="279">
        <f t="shared" si="6"/>
        <v>0</v>
      </c>
      <c r="R36" s="279">
        <f t="shared" si="7"/>
        <v>0</v>
      </c>
      <c r="S36" s="279">
        <f t="shared" si="8"/>
        <v>0</v>
      </c>
      <c r="T36" s="279">
        <f t="shared" si="9"/>
        <v>0</v>
      </c>
      <c r="U36" s="279">
        <f t="shared" si="10"/>
        <v>0</v>
      </c>
      <c r="V36" s="279">
        <f t="shared" si="11"/>
        <v>0</v>
      </c>
      <c r="W36" s="279">
        <f t="shared" si="12"/>
        <v>0</v>
      </c>
      <c r="X36" s="279">
        <f t="shared" si="13"/>
        <v>0</v>
      </c>
      <c r="Y36" s="279">
        <f t="shared" si="14"/>
        <v>0</v>
      </c>
      <c r="Z36" s="279">
        <f t="shared" si="15"/>
        <v>0</v>
      </c>
      <c r="AA36" s="279">
        <f t="shared" si="16"/>
        <v>0</v>
      </c>
      <c r="AB36" s="279">
        <f t="shared" si="63"/>
        <v>0</v>
      </c>
      <c r="AC36" s="279">
        <f t="shared" si="64"/>
        <v>0</v>
      </c>
      <c r="AD36" s="279">
        <f t="shared" si="17"/>
        <v>0</v>
      </c>
      <c r="AE36" s="279">
        <f t="shared" si="18"/>
        <v>0</v>
      </c>
      <c r="AF36" s="279">
        <f t="shared" si="19"/>
        <v>0</v>
      </c>
      <c r="AG36" s="279">
        <f t="shared" si="20"/>
        <v>0</v>
      </c>
      <c r="AH36" s="279">
        <f t="shared" si="65"/>
        <v>0</v>
      </c>
      <c r="AI36" s="279">
        <f t="shared" si="66"/>
        <v>0</v>
      </c>
      <c r="AJ36" s="279">
        <f t="shared" si="67"/>
        <v>0</v>
      </c>
      <c r="AK36" s="279">
        <f t="shared" si="68"/>
        <v>0</v>
      </c>
      <c r="AL36" s="279">
        <f t="shared" si="69"/>
        <v>0</v>
      </c>
      <c r="AM36" s="279">
        <f t="shared" si="70"/>
        <v>0</v>
      </c>
      <c r="AN36" s="279">
        <f t="shared" si="71"/>
        <v>0</v>
      </c>
      <c r="AO36" s="279">
        <f t="shared" si="72"/>
        <v>0</v>
      </c>
      <c r="AP36" s="279">
        <f t="shared" si="21"/>
        <v>0</v>
      </c>
      <c r="AQ36" s="279">
        <f t="shared" si="22"/>
        <v>0</v>
      </c>
      <c r="AR36" s="279">
        <f t="shared" si="23"/>
        <v>0</v>
      </c>
      <c r="AS36" s="279">
        <f t="shared" si="24"/>
        <v>0</v>
      </c>
      <c r="AT36" s="279">
        <f t="shared" si="73"/>
        <v>0</v>
      </c>
      <c r="AU36" s="279">
        <f t="shared" si="74"/>
        <v>0</v>
      </c>
      <c r="AV36" s="279">
        <f t="shared" si="25"/>
        <v>0</v>
      </c>
      <c r="AW36" s="279">
        <f t="shared" si="26"/>
        <v>0</v>
      </c>
      <c r="AX36" s="279">
        <f t="shared" si="27"/>
        <v>0</v>
      </c>
      <c r="AY36" s="279">
        <f t="shared" si="28"/>
        <v>0</v>
      </c>
      <c r="AZ36" s="279">
        <f t="shared" si="29"/>
        <v>0</v>
      </c>
      <c r="BA36" s="279">
        <f t="shared" si="30"/>
        <v>0</v>
      </c>
      <c r="BB36" s="279">
        <f t="shared" si="31"/>
        <v>0</v>
      </c>
      <c r="BC36" s="279">
        <f t="shared" si="32"/>
        <v>0</v>
      </c>
      <c r="BD36" s="279">
        <f t="shared" si="33"/>
        <v>0</v>
      </c>
      <c r="BE36" s="279">
        <f t="shared" si="34"/>
        <v>0</v>
      </c>
      <c r="BF36" s="279">
        <f t="shared" si="35"/>
        <v>0</v>
      </c>
      <c r="BG36" s="279">
        <f t="shared" si="36"/>
        <v>0</v>
      </c>
      <c r="BH36" s="279">
        <f t="shared" si="75"/>
        <v>0</v>
      </c>
      <c r="BI36" s="279">
        <f t="shared" si="76"/>
        <v>0</v>
      </c>
      <c r="BJ36" s="279">
        <f t="shared" si="37"/>
        <v>0</v>
      </c>
      <c r="BK36" s="279">
        <f t="shared" si="38"/>
        <v>0</v>
      </c>
      <c r="BL36" s="279">
        <f t="shared" si="39"/>
        <v>0</v>
      </c>
      <c r="BM36" s="279">
        <f t="shared" si="40"/>
        <v>0</v>
      </c>
      <c r="BN36" s="279">
        <f t="shared" si="41"/>
        <v>0</v>
      </c>
      <c r="BO36" s="279">
        <f t="shared" si="42"/>
        <v>0</v>
      </c>
      <c r="BP36" s="279">
        <f t="shared" si="77"/>
        <v>0</v>
      </c>
      <c r="BQ36" s="279">
        <f t="shared" si="78"/>
        <v>0</v>
      </c>
      <c r="BR36" s="279">
        <f t="shared" si="43"/>
        <v>0</v>
      </c>
      <c r="BS36" s="279">
        <f t="shared" si="44"/>
        <v>0</v>
      </c>
      <c r="BT36" s="279">
        <f t="shared" si="79"/>
        <v>0</v>
      </c>
      <c r="BU36" s="279">
        <f t="shared" si="80"/>
        <v>0</v>
      </c>
      <c r="BV36" s="279">
        <f t="shared" si="81"/>
        <v>0</v>
      </c>
      <c r="BW36" s="279">
        <f t="shared" si="82"/>
        <v>0</v>
      </c>
      <c r="BX36" s="279">
        <f t="shared" si="45"/>
        <v>0</v>
      </c>
      <c r="BY36" s="279">
        <f t="shared" si="46"/>
        <v>0</v>
      </c>
      <c r="BZ36" s="279">
        <f t="shared" si="47"/>
        <v>0</v>
      </c>
      <c r="CA36" s="279">
        <f t="shared" si="48"/>
        <v>0</v>
      </c>
      <c r="CB36" s="279">
        <f t="shared" si="49"/>
        <v>0</v>
      </c>
      <c r="CC36" s="279">
        <f t="shared" si="50"/>
        <v>0</v>
      </c>
      <c r="CD36" s="279">
        <f t="shared" si="83"/>
        <v>0</v>
      </c>
      <c r="CE36" s="279">
        <f t="shared" si="84"/>
        <v>0</v>
      </c>
      <c r="CF36" s="279">
        <f t="shared" si="85"/>
        <v>0</v>
      </c>
      <c r="CG36" s="279">
        <f t="shared" si="86"/>
        <v>0</v>
      </c>
      <c r="CH36" s="279">
        <f t="shared" si="51"/>
        <v>0</v>
      </c>
      <c r="CI36" s="279">
        <f t="shared" si="52"/>
        <v>0</v>
      </c>
      <c r="CJ36" s="279">
        <f t="shared" si="87"/>
        <v>0</v>
      </c>
      <c r="CK36" s="279">
        <f t="shared" si="88"/>
        <v>0</v>
      </c>
      <c r="CL36" s="279">
        <f t="shared" si="53"/>
        <v>0</v>
      </c>
      <c r="CM36" s="279">
        <f t="shared" si="54"/>
        <v>0</v>
      </c>
      <c r="CN36" s="279">
        <f t="shared" si="55"/>
        <v>0</v>
      </c>
      <c r="CO36" s="279">
        <f t="shared" si="56"/>
        <v>0</v>
      </c>
      <c r="CP36" s="279">
        <f t="shared" si="89"/>
        <v>0</v>
      </c>
      <c r="CQ36" s="279">
        <f t="shared" si="90"/>
        <v>0</v>
      </c>
      <c r="CR36" s="279">
        <f t="shared" si="91"/>
        <v>0</v>
      </c>
      <c r="CS36" s="279">
        <f t="shared" si="92"/>
        <v>0</v>
      </c>
      <c r="CT36" s="279">
        <f t="shared" si="57"/>
        <v>0</v>
      </c>
      <c r="CU36" s="279">
        <f t="shared" si="58"/>
        <v>0</v>
      </c>
      <c r="CV36" s="279">
        <f t="shared" si="59"/>
        <v>0</v>
      </c>
      <c r="CW36" s="279">
        <f t="shared" si="60"/>
        <v>0</v>
      </c>
      <c r="CX36" s="279">
        <f t="shared" si="93"/>
        <v>0</v>
      </c>
      <c r="CY36" s="279">
        <f t="shared" si="94"/>
        <v>0</v>
      </c>
      <c r="CZ36" s="279">
        <f t="shared" si="95"/>
        <v>0</v>
      </c>
      <c r="DA36" s="279">
        <f t="shared" si="96"/>
        <v>0</v>
      </c>
    </row>
    <row r="37" spans="1:105" s="276" customFormat="1" ht="16.5" customHeight="1">
      <c r="A37" s="63" t="str">
        <f t="array" ref="A37">IF(C37&lt;&gt;0,SUM(($C$11:C37&lt;&gt;0)*1),"")</f>
        <v/>
      </c>
      <c r="B37" s="277"/>
      <c r="C37" s="277"/>
      <c r="D37" s="277"/>
      <c r="E37" s="371"/>
      <c r="F37" s="328"/>
      <c r="G37" s="330"/>
      <c r="H37" s="330"/>
      <c r="I37" s="63" t="str">
        <f t="shared" si="0"/>
        <v/>
      </c>
      <c r="J37" s="279">
        <f t="shared" si="61"/>
        <v>0</v>
      </c>
      <c r="K37" s="279">
        <f t="shared" si="62"/>
        <v>0</v>
      </c>
      <c r="L37" s="279">
        <f t="shared" si="1"/>
        <v>0</v>
      </c>
      <c r="M37" s="279">
        <f t="shared" si="2"/>
        <v>0</v>
      </c>
      <c r="N37" s="279">
        <f t="shared" si="3"/>
        <v>0</v>
      </c>
      <c r="O37" s="279">
        <f t="shared" si="4"/>
        <v>0</v>
      </c>
      <c r="P37" s="279">
        <f t="shared" si="5"/>
        <v>0</v>
      </c>
      <c r="Q37" s="279">
        <f t="shared" si="6"/>
        <v>0</v>
      </c>
      <c r="R37" s="279">
        <f t="shared" si="7"/>
        <v>0</v>
      </c>
      <c r="S37" s="279">
        <f t="shared" si="8"/>
        <v>0</v>
      </c>
      <c r="T37" s="279">
        <f t="shared" si="9"/>
        <v>0</v>
      </c>
      <c r="U37" s="279">
        <f t="shared" si="10"/>
        <v>0</v>
      </c>
      <c r="V37" s="279">
        <f t="shared" si="11"/>
        <v>0</v>
      </c>
      <c r="W37" s="279">
        <f t="shared" si="12"/>
        <v>0</v>
      </c>
      <c r="X37" s="279">
        <f t="shared" si="13"/>
        <v>0</v>
      </c>
      <c r="Y37" s="279">
        <f t="shared" si="14"/>
        <v>0</v>
      </c>
      <c r="Z37" s="279">
        <f t="shared" si="15"/>
        <v>0</v>
      </c>
      <c r="AA37" s="279">
        <f t="shared" si="16"/>
        <v>0</v>
      </c>
      <c r="AB37" s="279">
        <f t="shared" si="63"/>
        <v>0</v>
      </c>
      <c r="AC37" s="279">
        <f t="shared" si="64"/>
        <v>0</v>
      </c>
      <c r="AD37" s="279">
        <f t="shared" si="17"/>
        <v>0</v>
      </c>
      <c r="AE37" s="279">
        <f t="shared" si="18"/>
        <v>0</v>
      </c>
      <c r="AF37" s="279">
        <f t="shared" si="19"/>
        <v>0</v>
      </c>
      <c r="AG37" s="279">
        <f t="shared" si="20"/>
        <v>0</v>
      </c>
      <c r="AH37" s="279">
        <f t="shared" si="65"/>
        <v>0</v>
      </c>
      <c r="AI37" s="279">
        <f t="shared" si="66"/>
        <v>0</v>
      </c>
      <c r="AJ37" s="279">
        <f t="shared" si="67"/>
        <v>0</v>
      </c>
      <c r="AK37" s="279">
        <f t="shared" si="68"/>
        <v>0</v>
      </c>
      <c r="AL37" s="279">
        <f t="shared" si="69"/>
        <v>0</v>
      </c>
      <c r="AM37" s="279">
        <f t="shared" si="70"/>
        <v>0</v>
      </c>
      <c r="AN37" s="279">
        <f t="shared" si="71"/>
        <v>0</v>
      </c>
      <c r="AO37" s="279">
        <f t="shared" si="72"/>
        <v>0</v>
      </c>
      <c r="AP37" s="279">
        <f t="shared" si="21"/>
        <v>0</v>
      </c>
      <c r="AQ37" s="279">
        <f t="shared" si="22"/>
        <v>0</v>
      </c>
      <c r="AR37" s="279">
        <f t="shared" si="23"/>
        <v>0</v>
      </c>
      <c r="AS37" s="279">
        <f t="shared" si="24"/>
        <v>0</v>
      </c>
      <c r="AT37" s="279">
        <f t="shared" si="73"/>
        <v>0</v>
      </c>
      <c r="AU37" s="279">
        <f t="shared" si="74"/>
        <v>0</v>
      </c>
      <c r="AV37" s="279">
        <f t="shared" si="25"/>
        <v>0</v>
      </c>
      <c r="AW37" s="279">
        <f t="shared" si="26"/>
        <v>0</v>
      </c>
      <c r="AX37" s="279">
        <f t="shared" si="27"/>
        <v>0</v>
      </c>
      <c r="AY37" s="279">
        <f t="shared" si="28"/>
        <v>0</v>
      </c>
      <c r="AZ37" s="279">
        <f t="shared" si="29"/>
        <v>0</v>
      </c>
      <c r="BA37" s="279">
        <f t="shared" si="30"/>
        <v>0</v>
      </c>
      <c r="BB37" s="279">
        <f t="shared" si="31"/>
        <v>0</v>
      </c>
      <c r="BC37" s="279">
        <f t="shared" si="32"/>
        <v>0</v>
      </c>
      <c r="BD37" s="279">
        <f t="shared" si="33"/>
        <v>0</v>
      </c>
      <c r="BE37" s="279">
        <f t="shared" si="34"/>
        <v>0</v>
      </c>
      <c r="BF37" s="279">
        <f t="shared" si="35"/>
        <v>0</v>
      </c>
      <c r="BG37" s="279">
        <f t="shared" si="36"/>
        <v>0</v>
      </c>
      <c r="BH37" s="279">
        <f t="shared" si="75"/>
        <v>0</v>
      </c>
      <c r="BI37" s="279">
        <f t="shared" si="76"/>
        <v>0</v>
      </c>
      <c r="BJ37" s="279">
        <f t="shared" si="37"/>
        <v>0</v>
      </c>
      <c r="BK37" s="279">
        <f t="shared" si="38"/>
        <v>0</v>
      </c>
      <c r="BL37" s="279">
        <f t="shared" si="39"/>
        <v>0</v>
      </c>
      <c r="BM37" s="279">
        <f t="shared" si="40"/>
        <v>0</v>
      </c>
      <c r="BN37" s="279">
        <f t="shared" si="41"/>
        <v>0</v>
      </c>
      <c r="BO37" s="279">
        <f t="shared" si="42"/>
        <v>0</v>
      </c>
      <c r="BP37" s="279">
        <f t="shared" si="77"/>
        <v>0</v>
      </c>
      <c r="BQ37" s="279">
        <f t="shared" si="78"/>
        <v>0</v>
      </c>
      <c r="BR37" s="279">
        <f t="shared" si="43"/>
        <v>0</v>
      </c>
      <c r="BS37" s="279">
        <f t="shared" si="44"/>
        <v>0</v>
      </c>
      <c r="BT37" s="279">
        <f t="shared" si="79"/>
        <v>0</v>
      </c>
      <c r="BU37" s="279">
        <f t="shared" si="80"/>
        <v>0</v>
      </c>
      <c r="BV37" s="279">
        <f t="shared" si="81"/>
        <v>0</v>
      </c>
      <c r="BW37" s="279">
        <f t="shared" si="82"/>
        <v>0</v>
      </c>
      <c r="BX37" s="279">
        <f t="shared" si="45"/>
        <v>0</v>
      </c>
      <c r="BY37" s="279">
        <f t="shared" si="46"/>
        <v>0</v>
      </c>
      <c r="BZ37" s="279">
        <f t="shared" si="47"/>
        <v>0</v>
      </c>
      <c r="CA37" s="279">
        <f t="shared" si="48"/>
        <v>0</v>
      </c>
      <c r="CB37" s="279">
        <f t="shared" si="49"/>
        <v>0</v>
      </c>
      <c r="CC37" s="279">
        <f t="shared" si="50"/>
        <v>0</v>
      </c>
      <c r="CD37" s="279">
        <f t="shared" si="83"/>
        <v>0</v>
      </c>
      <c r="CE37" s="279">
        <f t="shared" si="84"/>
        <v>0</v>
      </c>
      <c r="CF37" s="279">
        <f t="shared" si="85"/>
        <v>0</v>
      </c>
      <c r="CG37" s="279">
        <f t="shared" si="86"/>
        <v>0</v>
      </c>
      <c r="CH37" s="279">
        <f t="shared" si="51"/>
        <v>0</v>
      </c>
      <c r="CI37" s="279">
        <f t="shared" si="52"/>
        <v>0</v>
      </c>
      <c r="CJ37" s="279">
        <f t="shared" si="87"/>
        <v>0</v>
      </c>
      <c r="CK37" s="279">
        <f t="shared" si="88"/>
        <v>0</v>
      </c>
      <c r="CL37" s="279">
        <f t="shared" si="53"/>
        <v>0</v>
      </c>
      <c r="CM37" s="279">
        <f t="shared" si="54"/>
        <v>0</v>
      </c>
      <c r="CN37" s="279">
        <f t="shared" si="55"/>
        <v>0</v>
      </c>
      <c r="CO37" s="279">
        <f t="shared" si="56"/>
        <v>0</v>
      </c>
      <c r="CP37" s="279">
        <f t="shared" si="89"/>
        <v>0</v>
      </c>
      <c r="CQ37" s="279">
        <f t="shared" si="90"/>
        <v>0</v>
      </c>
      <c r="CR37" s="279">
        <f t="shared" si="91"/>
        <v>0</v>
      </c>
      <c r="CS37" s="279">
        <f t="shared" si="92"/>
        <v>0</v>
      </c>
      <c r="CT37" s="279">
        <f t="shared" si="57"/>
        <v>0</v>
      </c>
      <c r="CU37" s="279">
        <f t="shared" si="58"/>
        <v>0</v>
      </c>
      <c r="CV37" s="279">
        <f t="shared" si="59"/>
        <v>0</v>
      </c>
      <c r="CW37" s="279">
        <f t="shared" si="60"/>
        <v>0</v>
      </c>
      <c r="CX37" s="279">
        <f t="shared" si="93"/>
        <v>0</v>
      </c>
      <c r="CY37" s="279">
        <f t="shared" si="94"/>
        <v>0</v>
      </c>
      <c r="CZ37" s="279">
        <f t="shared" si="95"/>
        <v>0</v>
      </c>
      <c r="DA37" s="279">
        <f t="shared" si="96"/>
        <v>0</v>
      </c>
    </row>
    <row r="38" spans="1:105" s="276" customFormat="1" ht="16.5" customHeight="1">
      <c r="A38" s="63" t="str">
        <f t="array" ref="A38">IF(C38&lt;&gt;0,SUM(($C$11:C38&lt;&gt;0)*1),"")</f>
        <v/>
      </c>
      <c r="B38" s="277"/>
      <c r="C38" s="277"/>
      <c r="D38" s="277"/>
      <c r="E38" s="371"/>
      <c r="F38" s="328"/>
      <c r="G38" s="330"/>
      <c r="H38" s="330"/>
      <c r="I38" s="63" t="str">
        <f t="shared" si="0"/>
        <v/>
      </c>
      <c r="J38" s="279">
        <f t="shared" si="61"/>
        <v>0</v>
      </c>
      <c r="K38" s="279">
        <f t="shared" si="62"/>
        <v>0</v>
      </c>
      <c r="L38" s="279">
        <f t="shared" si="1"/>
        <v>0</v>
      </c>
      <c r="M38" s="279">
        <f t="shared" si="2"/>
        <v>0</v>
      </c>
      <c r="N38" s="279">
        <f t="shared" si="3"/>
        <v>0</v>
      </c>
      <c r="O38" s="279">
        <f t="shared" si="4"/>
        <v>0</v>
      </c>
      <c r="P38" s="279">
        <f t="shared" si="5"/>
        <v>0</v>
      </c>
      <c r="Q38" s="279">
        <f t="shared" si="6"/>
        <v>0</v>
      </c>
      <c r="R38" s="279">
        <f t="shared" si="7"/>
        <v>0</v>
      </c>
      <c r="S38" s="279">
        <f t="shared" si="8"/>
        <v>0</v>
      </c>
      <c r="T38" s="279">
        <f t="shared" si="9"/>
        <v>0</v>
      </c>
      <c r="U38" s="279">
        <f t="shared" si="10"/>
        <v>0</v>
      </c>
      <c r="V38" s="279">
        <f t="shared" si="11"/>
        <v>0</v>
      </c>
      <c r="W38" s="279">
        <f t="shared" si="12"/>
        <v>0</v>
      </c>
      <c r="X38" s="279">
        <f t="shared" si="13"/>
        <v>0</v>
      </c>
      <c r="Y38" s="279">
        <f t="shared" si="14"/>
        <v>0</v>
      </c>
      <c r="Z38" s="279">
        <f t="shared" si="15"/>
        <v>0</v>
      </c>
      <c r="AA38" s="279">
        <f t="shared" si="16"/>
        <v>0</v>
      </c>
      <c r="AB38" s="279">
        <f t="shared" si="63"/>
        <v>0</v>
      </c>
      <c r="AC38" s="279">
        <f t="shared" si="64"/>
        <v>0</v>
      </c>
      <c r="AD38" s="279">
        <f t="shared" si="17"/>
        <v>0</v>
      </c>
      <c r="AE38" s="279">
        <f t="shared" si="18"/>
        <v>0</v>
      </c>
      <c r="AF38" s="279">
        <f t="shared" si="19"/>
        <v>0</v>
      </c>
      <c r="AG38" s="279">
        <f t="shared" si="20"/>
        <v>0</v>
      </c>
      <c r="AH38" s="279">
        <f t="shared" si="65"/>
        <v>0</v>
      </c>
      <c r="AI38" s="279">
        <f t="shared" si="66"/>
        <v>0</v>
      </c>
      <c r="AJ38" s="279">
        <f t="shared" si="67"/>
        <v>0</v>
      </c>
      <c r="AK38" s="279">
        <f t="shared" si="68"/>
        <v>0</v>
      </c>
      <c r="AL38" s="279">
        <f t="shared" si="69"/>
        <v>0</v>
      </c>
      <c r="AM38" s="279">
        <f t="shared" si="70"/>
        <v>0</v>
      </c>
      <c r="AN38" s="279">
        <f t="shared" si="71"/>
        <v>0</v>
      </c>
      <c r="AO38" s="279">
        <f t="shared" si="72"/>
        <v>0</v>
      </c>
      <c r="AP38" s="279">
        <f t="shared" si="21"/>
        <v>0</v>
      </c>
      <c r="AQ38" s="279">
        <f t="shared" si="22"/>
        <v>0</v>
      </c>
      <c r="AR38" s="279">
        <f t="shared" si="23"/>
        <v>0</v>
      </c>
      <c r="AS38" s="279">
        <f t="shared" si="24"/>
        <v>0</v>
      </c>
      <c r="AT38" s="279">
        <f t="shared" si="73"/>
        <v>0</v>
      </c>
      <c r="AU38" s="279">
        <f t="shared" si="74"/>
        <v>0</v>
      </c>
      <c r="AV38" s="279">
        <f t="shared" si="25"/>
        <v>0</v>
      </c>
      <c r="AW38" s="279">
        <f t="shared" si="26"/>
        <v>0</v>
      </c>
      <c r="AX38" s="279">
        <f t="shared" si="27"/>
        <v>0</v>
      </c>
      <c r="AY38" s="279">
        <f t="shared" si="28"/>
        <v>0</v>
      </c>
      <c r="AZ38" s="279">
        <f t="shared" si="29"/>
        <v>0</v>
      </c>
      <c r="BA38" s="279">
        <f t="shared" si="30"/>
        <v>0</v>
      </c>
      <c r="BB38" s="279">
        <f t="shared" si="31"/>
        <v>0</v>
      </c>
      <c r="BC38" s="279">
        <f t="shared" si="32"/>
        <v>0</v>
      </c>
      <c r="BD38" s="279">
        <f t="shared" si="33"/>
        <v>0</v>
      </c>
      <c r="BE38" s="279">
        <f t="shared" si="34"/>
        <v>0</v>
      </c>
      <c r="BF38" s="279">
        <f t="shared" si="35"/>
        <v>0</v>
      </c>
      <c r="BG38" s="279">
        <f t="shared" si="36"/>
        <v>0</v>
      </c>
      <c r="BH38" s="279">
        <f t="shared" si="75"/>
        <v>0</v>
      </c>
      <c r="BI38" s="279">
        <f t="shared" si="76"/>
        <v>0</v>
      </c>
      <c r="BJ38" s="279">
        <f t="shared" si="37"/>
        <v>0</v>
      </c>
      <c r="BK38" s="279">
        <f t="shared" si="38"/>
        <v>0</v>
      </c>
      <c r="BL38" s="279">
        <f t="shared" si="39"/>
        <v>0</v>
      </c>
      <c r="BM38" s="279">
        <f t="shared" si="40"/>
        <v>0</v>
      </c>
      <c r="BN38" s="279">
        <f t="shared" si="41"/>
        <v>0</v>
      </c>
      <c r="BO38" s="279">
        <f t="shared" si="42"/>
        <v>0</v>
      </c>
      <c r="BP38" s="279">
        <f t="shared" si="77"/>
        <v>0</v>
      </c>
      <c r="BQ38" s="279">
        <f t="shared" si="78"/>
        <v>0</v>
      </c>
      <c r="BR38" s="279">
        <f t="shared" si="43"/>
        <v>0</v>
      </c>
      <c r="BS38" s="279">
        <f t="shared" si="44"/>
        <v>0</v>
      </c>
      <c r="BT38" s="279">
        <f t="shared" si="79"/>
        <v>0</v>
      </c>
      <c r="BU38" s="279">
        <f t="shared" si="80"/>
        <v>0</v>
      </c>
      <c r="BV38" s="279">
        <f t="shared" si="81"/>
        <v>0</v>
      </c>
      <c r="BW38" s="279">
        <f t="shared" si="82"/>
        <v>0</v>
      </c>
      <c r="BX38" s="279">
        <f t="shared" si="45"/>
        <v>0</v>
      </c>
      <c r="BY38" s="279">
        <f t="shared" si="46"/>
        <v>0</v>
      </c>
      <c r="BZ38" s="279">
        <f t="shared" si="47"/>
        <v>0</v>
      </c>
      <c r="CA38" s="279">
        <f t="shared" si="48"/>
        <v>0</v>
      </c>
      <c r="CB38" s="279">
        <f t="shared" si="49"/>
        <v>0</v>
      </c>
      <c r="CC38" s="279">
        <f t="shared" si="50"/>
        <v>0</v>
      </c>
      <c r="CD38" s="279">
        <f t="shared" si="83"/>
        <v>0</v>
      </c>
      <c r="CE38" s="279">
        <f t="shared" si="84"/>
        <v>0</v>
      </c>
      <c r="CF38" s="279">
        <f t="shared" si="85"/>
        <v>0</v>
      </c>
      <c r="CG38" s="279">
        <f t="shared" si="86"/>
        <v>0</v>
      </c>
      <c r="CH38" s="279">
        <f t="shared" si="51"/>
        <v>0</v>
      </c>
      <c r="CI38" s="279">
        <f t="shared" si="52"/>
        <v>0</v>
      </c>
      <c r="CJ38" s="279">
        <f t="shared" si="87"/>
        <v>0</v>
      </c>
      <c r="CK38" s="279">
        <f t="shared" si="88"/>
        <v>0</v>
      </c>
      <c r="CL38" s="279">
        <f t="shared" si="53"/>
        <v>0</v>
      </c>
      <c r="CM38" s="279">
        <f t="shared" si="54"/>
        <v>0</v>
      </c>
      <c r="CN38" s="279">
        <f t="shared" si="55"/>
        <v>0</v>
      </c>
      <c r="CO38" s="279">
        <f t="shared" si="56"/>
        <v>0</v>
      </c>
      <c r="CP38" s="279">
        <f t="shared" si="89"/>
        <v>0</v>
      </c>
      <c r="CQ38" s="279">
        <f t="shared" si="90"/>
        <v>0</v>
      </c>
      <c r="CR38" s="279">
        <f t="shared" si="91"/>
        <v>0</v>
      </c>
      <c r="CS38" s="279">
        <f t="shared" si="92"/>
        <v>0</v>
      </c>
      <c r="CT38" s="279">
        <f t="shared" si="57"/>
        <v>0</v>
      </c>
      <c r="CU38" s="279">
        <f t="shared" si="58"/>
        <v>0</v>
      </c>
      <c r="CV38" s="279">
        <f t="shared" si="59"/>
        <v>0</v>
      </c>
      <c r="CW38" s="279">
        <f t="shared" si="60"/>
        <v>0</v>
      </c>
      <c r="CX38" s="279">
        <f t="shared" si="93"/>
        <v>0</v>
      </c>
      <c r="CY38" s="279">
        <f t="shared" si="94"/>
        <v>0</v>
      </c>
      <c r="CZ38" s="279">
        <f t="shared" si="95"/>
        <v>0</v>
      </c>
      <c r="DA38" s="279">
        <f t="shared" si="96"/>
        <v>0</v>
      </c>
    </row>
    <row r="39" spans="1:105" s="276" customFormat="1" ht="16.5" customHeight="1">
      <c r="A39" s="63" t="str">
        <f t="array" ref="A39">IF(C39&lt;&gt;0,SUM(($C$11:C39&lt;&gt;0)*1),"")</f>
        <v/>
      </c>
      <c r="B39" s="277"/>
      <c r="C39" s="277"/>
      <c r="D39" s="277"/>
      <c r="E39" s="371"/>
      <c r="F39" s="328"/>
      <c r="G39" s="330"/>
      <c r="H39" s="330"/>
      <c r="I39" s="63" t="str">
        <f t="shared" si="0"/>
        <v/>
      </c>
      <c r="J39" s="279">
        <f t="shared" si="61"/>
        <v>0</v>
      </c>
      <c r="K39" s="279">
        <f t="shared" si="62"/>
        <v>0</v>
      </c>
      <c r="L39" s="279">
        <f t="shared" si="1"/>
        <v>0</v>
      </c>
      <c r="M39" s="279">
        <f t="shared" si="2"/>
        <v>0</v>
      </c>
      <c r="N39" s="279">
        <f t="shared" si="3"/>
        <v>0</v>
      </c>
      <c r="O39" s="279">
        <f t="shared" si="4"/>
        <v>0</v>
      </c>
      <c r="P39" s="279">
        <f t="shared" si="5"/>
        <v>0</v>
      </c>
      <c r="Q39" s="279">
        <f t="shared" si="6"/>
        <v>0</v>
      </c>
      <c r="R39" s="279">
        <f t="shared" si="7"/>
        <v>0</v>
      </c>
      <c r="S39" s="279">
        <f t="shared" si="8"/>
        <v>0</v>
      </c>
      <c r="T39" s="279">
        <f t="shared" si="9"/>
        <v>0</v>
      </c>
      <c r="U39" s="279">
        <f t="shared" si="10"/>
        <v>0</v>
      </c>
      <c r="V39" s="279">
        <f t="shared" si="11"/>
        <v>0</v>
      </c>
      <c r="W39" s="279">
        <f t="shared" si="12"/>
        <v>0</v>
      </c>
      <c r="X39" s="279">
        <f t="shared" si="13"/>
        <v>0</v>
      </c>
      <c r="Y39" s="279">
        <f t="shared" si="14"/>
        <v>0</v>
      </c>
      <c r="Z39" s="279">
        <f t="shared" si="15"/>
        <v>0</v>
      </c>
      <c r="AA39" s="279">
        <f t="shared" si="16"/>
        <v>0</v>
      </c>
      <c r="AB39" s="279">
        <f t="shared" si="63"/>
        <v>0</v>
      </c>
      <c r="AC39" s="279">
        <f t="shared" si="64"/>
        <v>0</v>
      </c>
      <c r="AD39" s="279">
        <f t="shared" si="17"/>
        <v>0</v>
      </c>
      <c r="AE39" s="279">
        <f t="shared" si="18"/>
        <v>0</v>
      </c>
      <c r="AF39" s="279">
        <f t="shared" si="19"/>
        <v>0</v>
      </c>
      <c r="AG39" s="279">
        <f t="shared" si="20"/>
        <v>0</v>
      </c>
      <c r="AH39" s="279">
        <f t="shared" si="65"/>
        <v>0</v>
      </c>
      <c r="AI39" s="279">
        <f t="shared" si="66"/>
        <v>0</v>
      </c>
      <c r="AJ39" s="279">
        <f t="shared" si="67"/>
        <v>0</v>
      </c>
      <c r="AK39" s="279">
        <f t="shared" si="68"/>
        <v>0</v>
      </c>
      <c r="AL39" s="279">
        <f t="shared" si="69"/>
        <v>0</v>
      </c>
      <c r="AM39" s="279">
        <f t="shared" si="70"/>
        <v>0</v>
      </c>
      <c r="AN39" s="279">
        <f t="shared" si="71"/>
        <v>0</v>
      </c>
      <c r="AO39" s="279">
        <f t="shared" si="72"/>
        <v>0</v>
      </c>
      <c r="AP39" s="279">
        <f t="shared" si="21"/>
        <v>0</v>
      </c>
      <c r="AQ39" s="279">
        <f t="shared" si="22"/>
        <v>0</v>
      </c>
      <c r="AR39" s="279">
        <f t="shared" si="23"/>
        <v>0</v>
      </c>
      <c r="AS39" s="279">
        <f t="shared" si="24"/>
        <v>0</v>
      </c>
      <c r="AT39" s="279">
        <f t="shared" si="73"/>
        <v>0</v>
      </c>
      <c r="AU39" s="279">
        <f t="shared" si="74"/>
        <v>0</v>
      </c>
      <c r="AV39" s="279">
        <f t="shared" si="25"/>
        <v>0</v>
      </c>
      <c r="AW39" s="279">
        <f t="shared" si="26"/>
        <v>0</v>
      </c>
      <c r="AX39" s="279">
        <f t="shared" si="27"/>
        <v>0</v>
      </c>
      <c r="AY39" s="279">
        <f t="shared" si="28"/>
        <v>0</v>
      </c>
      <c r="AZ39" s="279">
        <f t="shared" si="29"/>
        <v>0</v>
      </c>
      <c r="BA39" s="279">
        <f t="shared" si="30"/>
        <v>0</v>
      </c>
      <c r="BB39" s="279">
        <f t="shared" si="31"/>
        <v>0</v>
      </c>
      <c r="BC39" s="279">
        <f t="shared" si="32"/>
        <v>0</v>
      </c>
      <c r="BD39" s="279">
        <f t="shared" si="33"/>
        <v>0</v>
      </c>
      <c r="BE39" s="279">
        <f t="shared" si="34"/>
        <v>0</v>
      </c>
      <c r="BF39" s="279">
        <f t="shared" si="35"/>
        <v>0</v>
      </c>
      <c r="BG39" s="279">
        <f t="shared" si="36"/>
        <v>0</v>
      </c>
      <c r="BH39" s="279">
        <f t="shared" si="75"/>
        <v>0</v>
      </c>
      <c r="BI39" s="279">
        <f t="shared" si="76"/>
        <v>0</v>
      </c>
      <c r="BJ39" s="279">
        <f t="shared" si="37"/>
        <v>0</v>
      </c>
      <c r="BK39" s="279">
        <f t="shared" si="38"/>
        <v>0</v>
      </c>
      <c r="BL39" s="279">
        <f t="shared" si="39"/>
        <v>0</v>
      </c>
      <c r="BM39" s="279">
        <f t="shared" si="40"/>
        <v>0</v>
      </c>
      <c r="BN39" s="279">
        <f t="shared" si="41"/>
        <v>0</v>
      </c>
      <c r="BO39" s="279">
        <f t="shared" si="42"/>
        <v>0</v>
      </c>
      <c r="BP39" s="279">
        <f t="shared" si="77"/>
        <v>0</v>
      </c>
      <c r="BQ39" s="279">
        <f t="shared" si="78"/>
        <v>0</v>
      </c>
      <c r="BR39" s="279">
        <f t="shared" si="43"/>
        <v>0</v>
      </c>
      <c r="BS39" s="279">
        <f t="shared" si="44"/>
        <v>0</v>
      </c>
      <c r="BT39" s="279">
        <f t="shared" si="79"/>
        <v>0</v>
      </c>
      <c r="BU39" s="279">
        <f t="shared" si="80"/>
        <v>0</v>
      </c>
      <c r="BV39" s="279">
        <f t="shared" si="81"/>
        <v>0</v>
      </c>
      <c r="BW39" s="279">
        <f t="shared" si="82"/>
        <v>0</v>
      </c>
      <c r="BX39" s="279">
        <f t="shared" si="45"/>
        <v>0</v>
      </c>
      <c r="BY39" s="279">
        <f t="shared" si="46"/>
        <v>0</v>
      </c>
      <c r="BZ39" s="279">
        <f t="shared" si="47"/>
        <v>0</v>
      </c>
      <c r="CA39" s="279">
        <f t="shared" si="48"/>
        <v>0</v>
      </c>
      <c r="CB39" s="279">
        <f t="shared" si="49"/>
        <v>0</v>
      </c>
      <c r="CC39" s="279">
        <f t="shared" si="50"/>
        <v>0</v>
      </c>
      <c r="CD39" s="279">
        <f t="shared" si="83"/>
        <v>0</v>
      </c>
      <c r="CE39" s="279">
        <f t="shared" si="84"/>
        <v>0</v>
      </c>
      <c r="CF39" s="279">
        <f t="shared" si="85"/>
        <v>0</v>
      </c>
      <c r="CG39" s="279">
        <f t="shared" si="86"/>
        <v>0</v>
      </c>
      <c r="CH39" s="279">
        <f t="shared" si="51"/>
        <v>0</v>
      </c>
      <c r="CI39" s="279">
        <f t="shared" si="52"/>
        <v>0</v>
      </c>
      <c r="CJ39" s="279">
        <f t="shared" si="87"/>
        <v>0</v>
      </c>
      <c r="CK39" s="279">
        <f t="shared" si="88"/>
        <v>0</v>
      </c>
      <c r="CL39" s="279">
        <f t="shared" si="53"/>
        <v>0</v>
      </c>
      <c r="CM39" s="279">
        <f t="shared" si="54"/>
        <v>0</v>
      </c>
      <c r="CN39" s="279">
        <f t="shared" si="55"/>
        <v>0</v>
      </c>
      <c r="CO39" s="279">
        <f t="shared" si="56"/>
        <v>0</v>
      </c>
      <c r="CP39" s="279">
        <f t="shared" si="89"/>
        <v>0</v>
      </c>
      <c r="CQ39" s="279">
        <f t="shared" si="90"/>
        <v>0</v>
      </c>
      <c r="CR39" s="279">
        <f t="shared" si="91"/>
        <v>0</v>
      </c>
      <c r="CS39" s="279">
        <f t="shared" si="92"/>
        <v>0</v>
      </c>
      <c r="CT39" s="279">
        <f t="shared" si="57"/>
        <v>0</v>
      </c>
      <c r="CU39" s="279">
        <f t="shared" si="58"/>
        <v>0</v>
      </c>
      <c r="CV39" s="279">
        <f t="shared" si="59"/>
        <v>0</v>
      </c>
      <c r="CW39" s="279">
        <f t="shared" si="60"/>
        <v>0</v>
      </c>
      <c r="CX39" s="279">
        <f t="shared" si="93"/>
        <v>0</v>
      </c>
      <c r="CY39" s="279">
        <f t="shared" si="94"/>
        <v>0</v>
      </c>
      <c r="CZ39" s="279">
        <f t="shared" si="95"/>
        <v>0</v>
      </c>
      <c r="DA39" s="279">
        <f t="shared" si="96"/>
        <v>0</v>
      </c>
    </row>
    <row r="40" spans="1:105" s="276" customFormat="1" ht="16.5" customHeight="1">
      <c r="A40" s="63">
        <f t="array" aca="1" ref="A40" ca="1">IF(C40&lt;&gt;0,SUM(($C$11:C40&lt;&gt;0)*1),"")</f>
        <v>2</v>
      </c>
      <c r="B40" s="277">
        <v>42735</v>
      </c>
      <c r="C40" s="280" t="s">
        <v>115</v>
      </c>
      <c r="D40" s="280">
        <f t="shared" ref="D40:D50" si="97">B40</f>
        <v>42735</v>
      </c>
      <c r="E40" s="980" t="s">
        <v>935</v>
      </c>
      <c r="F40" s="981">
        <f ca="1">AY52</f>
        <v>0</v>
      </c>
      <c r="G40" s="982" t="s">
        <v>940</v>
      </c>
      <c r="H40" s="982" t="s">
        <v>9</v>
      </c>
      <c r="I40" s="63">
        <f t="shared" ca="1" si="0"/>
        <v>2</v>
      </c>
      <c r="J40" s="279">
        <f t="shared" si="61"/>
        <v>0</v>
      </c>
      <c r="K40" s="279">
        <f t="shared" si="62"/>
        <v>0</v>
      </c>
      <c r="L40" s="279">
        <f t="shared" si="1"/>
        <v>0</v>
      </c>
      <c r="M40" s="279">
        <f t="shared" si="2"/>
        <v>0</v>
      </c>
      <c r="N40" s="279">
        <f t="shared" si="3"/>
        <v>0</v>
      </c>
      <c r="O40" s="279">
        <f t="shared" si="4"/>
        <v>0</v>
      </c>
      <c r="P40" s="279">
        <f t="shared" si="5"/>
        <v>0</v>
      </c>
      <c r="Q40" s="279">
        <f t="shared" si="6"/>
        <v>0</v>
      </c>
      <c r="R40" s="279">
        <f t="shared" si="7"/>
        <v>0</v>
      </c>
      <c r="S40" s="279">
        <f t="shared" ca="1" si="8"/>
        <v>0</v>
      </c>
      <c r="T40" s="279">
        <f t="shared" si="9"/>
        <v>0</v>
      </c>
      <c r="U40" s="279">
        <f t="shared" si="10"/>
        <v>0</v>
      </c>
      <c r="V40" s="279">
        <f t="shared" si="11"/>
        <v>0</v>
      </c>
      <c r="W40" s="279">
        <f t="shared" si="12"/>
        <v>0</v>
      </c>
      <c r="X40" s="279">
        <f t="shared" si="13"/>
        <v>0</v>
      </c>
      <c r="Y40" s="279">
        <f t="shared" si="14"/>
        <v>0</v>
      </c>
      <c r="Z40" s="279">
        <f t="shared" si="15"/>
        <v>0</v>
      </c>
      <c r="AA40" s="279">
        <f t="shared" si="16"/>
        <v>0</v>
      </c>
      <c r="AB40" s="279">
        <f t="shared" si="63"/>
        <v>0</v>
      </c>
      <c r="AC40" s="279">
        <f t="shared" si="64"/>
        <v>0</v>
      </c>
      <c r="AD40" s="279">
        <f t="shared" si="17"/>
        <v>0</v>
      </c>
      <c r="AE40" s="279">
        <f t="shared" si="18"/>
        <v>0</v>
      </c>
      <c r="AF40" s="279">
        <f t="shared" si="19"/>
        <v>0</v>
      </c>
      <c r="AG40" s="279">
        <f t="shared" si="20"/>
        <v>0</v>
      </c>
      <c r="AH40" s="279">
        <f t="shared" si="65"/>
        <v>0</v>
      </c>
      <c r="AI40" s="279">
        <f t="shared" si="66"/>
        <v>0</v>
      </c>
      <c r="AJ40" s="279">
        <f t="shared" si="67"/>
        <v>0</v>
      </c>
      <c r="AK40" s="279">
        <f t="shared" si="68"/>
        <v>0</v>
      </c>
      <c r="AL40" s="279">
        <f t="shared" si="69"/>
        <v>0</v>
      </c>
      <c r="AM40" s="279">
        <f t="shared" si="70"/>
        <v>0</v>
      </c>
      <c r="AN40" s="279">
        <f t="shared" si="71"/>
        <v>0</v>
      </c>
      <c r="AO40" s="279">
        <f t="shared" si="72"/>
        <v>0</v>
      </c>
      <c r="AP40" s="279">
        <f t="shared" si="21"/>
        <v>0</v>
      </c>
      <c r="AQ40" s="279">
        <f t="shared" si="22"/>
        <v>0</v>
      </c>
      <c r="AR40" s="279">
        <f t="shared" si="23"/>
        <v>0</v>
      </c>
      <c r="AS40" s="279">
        <f t="shared" si="24"/>
        <v>0</v>
      </c>
      <c r="AT40" s="279">
        <f t="shared" si="73"/>
        <v>0</v>
      </c>
      <c r="AU40" s="279">
        <f t="shared" si="74"/>
        <v>0</v>
      </c>
      <c r="AV40" s="279">
        <f t="shared" si="25"/>
        <v>0</v>
      </c>
      <c r="AW40" s="279">
        <f t="shared" si="26"/>
        <v>0</v>
      </c>
      <c r="AX40" s="279">
        <f t="shared" ca="1" si="27"/>
        <v>0</v>
      </c>
      <c r="AY40" s="279">
        <f t="shared" si="28"/>
        <v>0</v>
      </c>
      <c r="AZ40" s="279">
        <f t="shared" si="29"/>
        <v>0</v>
      </c>
      <c r="BA40" s="279">
        <f t="shared" si="30"/>
        <v>0</v>
      </c>
      <c r="BB40" s="279">
        <f t="shared" si="31"/>
        <v>0</v>
      </c>
      <c r="BC40" s="279">
        <f t="shared" si="32"/>
        <v>0</v>
      </c>
      <c r="BD40" s="279">
        <f t="shared" si="33"/>
        <v>0</v>
      </c>
      <c r="BE40" s="279">
        <f t="shared" si="34"/>
        <v>0</v>
      </c>
      <c r="BF40" s="279">
        <f t="shared" si="35"/>
        <v>0</v>
      </c>
      <c r="BG40" s="279">
        <f t="shared" si="36"/>
        <v>0</v>
      </c>
      <c r="BH40" s="279">
        <f t="shared" si="75"/>
        <v>0</v>
      </c>
      <c r="BI40" s="279">
        <f t="shared" si="76"/>
        <v>0</v>
      </c>
      <c r="BJ40" s="279">
        <f t="shared" si="37"/>
        <v>0</v>
      </c>
      <c r="BK40" s="279">
        <f t="shared" si="38"/>
        <v>0</v>
      </c>
      <c r="BL40" s="279">
        <f t="shared" si="39"/>
        <v>0</v>
      </c>
      <c r="BM40" s="279">
        <f t="shared" si="40"/>
        <v>0</v>
      </c>
      <c r="BN40" s="279">
        <f t="shared" si="41"/>
        <v>0</v>
      </c>
      <c r="BO40" s="279">
        <f t="shared" si="42"/>
        <v>0</v>
      </c>
      <c r="BP40" s="279">
        <f t="shared" si="77"/>
        <v>0</v>
      </c>
      <c r="BQ40" s="279">
        <f t="shared" si="78"/>
        <v>0</v>
      </c>
      <c r="BR40" s="279">
        <f t="shared" si="43"/>
        <v>0</v>
      </c>
      <c r="BS40" s="279">
        <f t="shared" si="44"/>
        <v>0</v>
      </c>
      <c r="BT40" s="279">
        <f t="shared" si="79"/>
        <v>0</v>
      </c>
      <c r="BU40" s="279">
        <f t="shared" si="80"/>
        <v>0</v>
      </c>
      <c r="BV40" s="279">
        <f t="shared" si="81"/>
        <v>0</v>
      </c>
      <c r="BW40" s="279">
        <f t="shared" si="82"/>
        <v>0</v>
      </c>
      <c r="BX40" s="279">
        <f t="shared" si="45"/>
        <v>0</v>
      </c>
      <c r="BY40" s="279">
        <f t="shared" si="46"/>
        <v>0</v>
      </c>
      <c r="BZ40" s="279">
        <f t="shared" si="47"/>
        <v>0</v>
      </c>
      <c r="CA40" s="279">
        <f t="shared" si="48"/>
        <v>0</v>
      </c>
      <c r="CB40" s="279">
        <f t="shared" si="49"/>
        <v>0</v>
      </c>
      <c r="CC40" s="279">
        <f t="shared" si="50"/>
        <v>0</v>
      </c>
      <c r="CD40" s="279">
        <f t="shared" si="83"/>
        <v>0</v>
      </c>
      <c r="CE40" s="279">
        <f t="shared" si="84"/>
        <v>0</v>
      </c>
      <c r="CF40" s="279">
        <f t="shared" si="85"/>
        <v>0</v>
      </c>
      <c r="CG40" s="279">
        <f t="shared" si="86"/>
        <v>0</v>
      </c>
      <c r="CH40" s="279">
        <f t="shared" si="51"/>
        <v>0</v>
      </c>
      <c r="CI40" s="279">
        <f t="shared" si="52"/>
        <v>0</v>
      </c>
      <c r="CJ40" s="279">
        <f t="shared" si="87"/>
        <v>0</v>
      </c>
      <c r="CK40" s="279">
        <f t="shared" si="88"/>
        <v>0</v>
      </c>
      <c r="CL40" s="279">
        <f t="shared" si="53"/>
        <v>0</v>
      </c>
      <c r="CM40" s="279">
        <f t="shared" si="54"/>
        <v>0</v>
      </c>
      <c r="CN40" s="279">
        <f t="shared" si="55"/>
        <v>0</v>
      </c>
      <c r="CO40" s="279">
        <f t="shared" si="56"/>
        <v>0</v>
      </c>
      <c r="CP40" s="279">
        <f t="shared" si="89"/>
        <v>0</v>
      </c>
      <c r="CQ40" s="279">
        <f t="shared" si="90"/>
        <v>0</v>
      </c>
      <c r="CR40" s="279">
        <f t="shared" si="91"/>
        <v>0</v>
      </c>
      <c r="CS40" s="279">
        <f t="shared" si="92"/>
        <v>0</v>
      </c>
      <c r="CT40" s="279">
        <f t="shared" si="57"/>
        <v>0</v>
      </c>
      <c r="CU40" s="279">
        <f t="shared" si="58"/>
        <v>0</v>
      </c>
      <c r="CV40" s="279">
        <f t="shared" si="59"/>
        <v>0</v>
      </c>
      <c r="CW40" s="279">
        <f t="shared" si="60"/>
        <v>0</v>
      </c>
      <c r="CX40" s="279">
        <f t="shared" si="93"/>
        <v>0</v>
      </c>
      <c r="CY40" s="279">
        <f t="shared" si="94"/>
        <v>0</v>
      </c>
      <c r="CZ40" s="279">
        <f t="shared" si="95"/>
        <v>0</v>
      </c>
      <c r="DA40" s="279">
        <f t="shared" si="96"/>
        <v>0</v>
      </c>
    </row>
    <row r="41" spans="1:105" s="276" customFormat="1" ht="16.5" customHeight="1">
      <c r="A41" s="63">
        <f t="array" aca="1" ref="A41" ca="1">IF(C41&lt;&gt;0,SUM(($C$11:C41&lt;&gt;0)*1),"")</f>
        <v>3</v>
      </c>
      <c r="B41" s="277">
        <v>42735</v>
      </c>
      <c r="C41" s="280" t="s">
        <v>115</v>
      </c>
      <c r="D41" s="280">
        <f t="shared" si="97"/>
        <v>42735</v>
      </c>
      <c r="E41" s="980" t="s">
        <v>936</v>
      </c>
      <c r="F41" s="981">
        <f ca="1">CL52</f>
        <v>0</v>
      </c>
      <c r="G41" s="982" t="s">
        <v>109</v>
      </c>
      <c r="H41" s="982" t="s">
        <v>295</v>
      </c>
      <c r="I41" s="63">
        <f t="shared" ca="1" si="0"/>
        <v>3</v>
      </c>
      <c r="J41" s="279">
        <f t="shared" si="61"/>
        <v>0</v>
      </c>
      <c r="K41" s="279">
        <f t="shared" si="62"/>
        <v>0</v>
      </c>
      <c r="L41" s="279">
        <f t="shared" si="1"/>
        <v>0</v>
      </c>
      <c r="M41" s="279">
        <f t="shared" si="2"/>
        <v>0</v>
      </c>
      <c r="N41" s="279">
        <f t="shared" si="3"/>
        <v>0</v>
      </c>
      <c r="O41" s="279">
        <f t="shared" si="4"/>
        <v>0</v>
      </c>
      <c r="P41" s="279">
        <f t="shared" si="5"/>
        <v>0</v>
      </c>
      <c r="Q41" s="279">
        <f t="shared" si="6"/>
        <v>0</v>
      </c>
      <c r="R41" s="279">
        <f t="shared" si="7"/>
        <v>0</v>
      </c>
      <c r="S41" s="279">
        <f t="shared" si="8"/>
        <v>0</v>
      </c>
      <c r="T41" s="279">
        <f t="shared" si="9"/>
        <v>0</v>
      </c>
      <c r="U41" s="279">
        <f t="shared" si="10"/>
        <v>0</v>
      </c>
      <c r="V41" s="279">
        <f t="shared" si="11"/>
        <v>0</v>
      </c>
      <c r="W41" s="279">
        <f t="shared" si="12"/>
        <v>0</v>
      </c>
      <c r="X41" s="279">
        <f t="shared" si="13"/>
        <v>0</v>
      </c>
      <c r="Y41" s="279">
        <f t="shared" si="14"/>
        <v>0</v>
      </c>
      <c r="Z41" s="279">
        <f t="shared" si="15"/>
        <v>0</v>
      </c>
      <c r="AA41" s="279">
        <f t="shared" si="16"/>
        <v>0</v>
      </c>
      <c r="AB41" s="279">
        <f t="shared" si="63"/>
        <v>0</v>
      </c>
      <c r="AC41" s="279">
        <f t="shared" si="64"/>
        <v>0</v>
      </c>
      <c r="AD41" s="279">
        <f t="shared" si="17"/>
        <v>0</v>
      </c>
      <c r="AE41" s="279">
        <f t="shared" si="18"/>
        <v>0</v>
      </c>
      <c r="AF41" s="279">
        <f t="shared" si="19"/>
        <v>0</v>
      </c>
      <c r="AG41" s="279">
        <f t="shared" si="20"/>
        <v>0</v>
      </c>
      <c r="AH41" s="279">
        <f t="shared" si="65"/>
        <v>0</v>
      </c>
      <c r="AI41" s="279">
        <f t="shared" si="66"/>
        <v>0</v>
      </c>
      <c r="AJ41" s="279">
        <f t="shared" si="67"/>
        <v>0</v>
      </c>
      <c r="AK41" s="279">
        <f t="shared" si="68"/>
        <v>0</v>
      </c>
      <c r="AL41" s="279">
        <f t="shared" si="69"/>
        <v>0</v>
      </c>
      <c r="AM41" s="279">
        <f t="shared" si="70"/>
        <v>0</v>
      </c>
      <c r="AN41" s="279">
        <f t="shared" si="71"/>
        <v>0</v>
      </c>
      <c r="AO41" s="279">
        <f t="shared" si="72"/>
        <v>0</v>
      </c>
      <c r="AP41" s="279">
        <f t="shared" si="21"/>
        <v>0</v>
      </c>
      <c r="AQ41" s="279">
        <f t="shared" si="22"/>
        <v>0</v>
      </c>
      <c r="AR41" s="279">
        <f t="shared" si="23"/>
        <v>0</v>
      </c>
      <c r="AS41" s="279">
        <f t="shared" si="24"/>
        <v>0</v>
      </c>
      <c r="AT41" s="279">
        <f t="shared" si="73"/>
        <v>0</v>
      </c>
      <c r="AU41" s="279">
        <f t="shared" si="74"/>
        <v>0</v>
      </c>
      <c r="AV41" s="279">
        <f t="shared" si="25"/>
        <v>0</v>
      </c>
      <c r="AW41" s="279">
        <f t="shared" si="26"/>
        <v>0</v>
      </c>
      <c r="AX41" s="279">
        <f t="shared" si="27"/>
        <v>0</v>
      </c>
      <c r="AY41" s="279">
        <f t="shared" si="28"/>
        <v>0</v>
      </c>
      <c r="AZ41" s="279">
        <f t="shared" si="29"/>
        <v>0</v>
      </c>
      <c r="BA41" s="279">
        <f t="shared" si="30"/>
        <v>0</v>
      </c>
      <c r="BB41" s="279">
        <f t="shared" si="31"/>
        <v>0</v>
      </c>
      <c r="BC41" s="279">
        <f t="shared" si="32"/>
        <v>0</v>
      </c>
      <c r="BD41" s="279">
        <f t="shared" si="33"/>
        <v>0</v>
      </c>
      <c r="BE41" s="279">
        <f t="shared" si="34"/>
        <v>0</v>
      </c>
      <c r="BF41" s="279">
        <f t="shared" si="35"/>
        <v>0</v>
      </c>
      <c r="BG41" s="279">
        <f t="shared" si="36"/>
        <v>0</v>
      </c>
      <c r="BH41" s="279">
        <f t="shared" si="75"/>
        <v>0</v>
      </c>
      <c r="BI41" s="279">
        <f t="shared" si="76"/>
        <v>0</v>
      </c>
      <c r="BJ41" s="279">
        <f t="shared" si="37"/>
        <v>0</v>
      </c>
      <c r="BK41" s="279">
        <f t="shared" si="38"/>
        <v>0</v>
      </c>
      <c r="BL41" s="279">
        <f t="shared" si="39"/>
        <v>0</v>
      </c>
      <c r="BM41" s="279">
        <f t="shared" si="40"/>
        <v>0</v>
      </c>
      <c r="BN41" s="279">
        <f t="shared" si="41"/>
        <v>0</v>
      </c>
      <c r="BO41" s="279">
        <f t="shared" si="42"/>
        <v>0</v>
      </c>
      <c r="BP41" s="279">
        <f t="shared" si="77"/>
        <v>0</v>
      </c>
      <c r="BQ41" s="279">
        <f t="shared" si="78"/>
        <v>0</v>
      </c>
      <c r="BR41" s="279">
        <f t="shared" si="43"/>
        <v>0</v>
      </c>
      <c r="BS41" s="279">
        <f t="shared" si="44"/>
        <v>0</v>
      </c>
      <c r="BT41" s="279">
        <f t="shared" si="79"/>
        <v>0</v>
      </c>
      <c r="BU41" s="279">
        <f t="shared" si="80"/>
        <v>0</v>
      </c>
      <c r="BV41" s="279">
        <f t="shared" si="81"/>
        <v>0</v>
      </c>
      <c r="BW41" s="279">
        <f t="shared" si="82"/>
        <v>0</v>
      </c>
      <c r="BX41" s="279">
        <f t="shared" si="45"/>
        <v>0</v>
      </c>
      <c r="BY41" s="279">
        <f t="shared" si="46"/>
        <v>0</v>
      </c>
      <c r="BZ41" s="279">
        <f t="shared" si="47"/>
        <v>0</v>
      </c>
      <c r="CA41" s="279">
        <f t="shared" si="48"/>
        <v>0</v>
      </c>
      <c r="CB41" s="279">
        <f t="shared" si="49"/>
        <v>0</v>
      </c>
      <c r="CC41" s="279">
        <f t="shared" si="50"/>
        <v>0</v>
      </c>
      <c r="CD41" s="279">
        <f t="shared" si="83"/>
        <v>0</v>
      </c>
      <c r="CE41" s="279">
        <f t="shared" si="84"/>
        <v>0</v>
      </c>
      <c r="CF41" s="279">
        <f t="shared" si="85"/>
        <v>0</v>
      </c>
      <c r="CG41" s="279">
        <f t="shared" si="86"/>
        <v>0</v>
      </c>
      <c r="CH41" s="279">
        <f t="shared" si="51"/>
        <v>0</v>
      </c>
      <c r="CI41" s="279">
        <f t="shared" si="52"/>
        <v>0</v>
      </c>
      <c r="CJ41" s="279">
        <f t="shared" si="87"/>
        <v>0</v>
      </c>
      <c r="CK41" s="279">
        <f t="shared" si="88"/>
        <v>0</v>
      </c>
      <c r="CL41" s="279">
        <f t="shared" si="53"/>
        <v>0</v>
      </c>
      <c r="CM41" s="279">
        <f t="shared" ca="1" si="54"/>
        <v>0</v>
      </c>
      <c r="CN41" s="279">
        <f t="shared" si="55"/>
        <v>0</v>
      </c>
      <c r="CO41" s="279">
        <f t="shared" si="56"/>
        <v>0</v>
      </c>
      <c r="CP41" s="279">
        <f t="shared" si="89"/>
        <v>0</v>
      </c>
      <c r="CQ41" s="279">
        <f t="shared" si="90"/>
        <v>0</v>
      </c>
      <c r="CR41" s="279">
        <f t="shared" si="91"/>
        <v>0</v>
      </c>
      <c r="CS41" s="279">
        <f t="shared" si="92"/>
        <v>0</v>
      </c>
      <c r="CT41" s="279">
        <f t="shared" si="57"/>
        <v>0</v>
      </c>
      <c r="CU41" s="279">
        <f t="shared" si="58"/>
        <v>0</v>
      </c>
      <c r="CV41" s="279">
        <f t="shared" si="59"/>
        <v>0</v>
      </c>
      <c r="CW41" s="279">
        <f t="shared" si="60"/>
        <v>0</v>
      </c>
      <c r="CX41" s="279">
        <f t="shared" si="93"/>
        <v>0</v>
      </c>
      <c r="CY41" s="279">
        <f t="shared" si="94"/>
        <v>0</v>
      </c>
      <c r="CZ41" s="279">
        <f t="shared" ca="1" si="95"/>
        <v>0</v>
      </c>
      <c r="DA41" s="279">
        <f t="shared" si="96"/>
        <v>0</v>
      </c>
    </row>
    <row r="42" spans="1:105" s="276" customFormat="1" ht="16.5" customHeight="1">
      <c r="A42" s="63">
        <f t="array" aca="1" ref="A42" ca="1">IF(C42&lt;&gt;0,SUM(($C$11:C42&lt;&gt;0)*1),"")</f>
        <v>4</v>
      </c>
      <c r="B42" s="277">
        <v>42735</v>
      </c>
      <c r="C42" s="280" t="s">
        <v>115</v>
      </c>
      <c r="D42" s="280">
        <f t="shared" si="97"/>
        <v>42735</v>
      </c>
      <c r="E42" s="980" t="s">
        <v>116</v>
      </c>
      <c r="F42" s="981">
        <f ca="1">CN52</f>
        <v>0</v>
      </c>
      <c r="G42" s="982" t="s">
        <v>109</v>
      </c>
      <c r="H42" s="982" t="s">
        <v>99</v>
      </c>
      <c r="I42" s="63">
        <f t="shared" ca="1" si="0"/>
        <v>4</v>
      </c>
      <c r="J42" s="279">
        <f t="shared" si="61"/>
        <v>0</v>
      </c>
      <c r="K42" s="279">
        <f t="shared" si="62"/>
        <v>0</v>
      </c>
      <c r="L42" s="279">
        <f t="shared" si="1"/>
        <v>0</v>
      </c>
      <c r="M42" s="279">
        <f t="shared" si="2"/>
        <v>0</v>
      </c>
      <c r="N42" s="279">
        <f t="shared" si="3"/>
        <v>0</v>
      </c>
      <c r="O42" s="279">
        <f t="shared" si="4"/>
        <v>0</v>
      </c>
      <c r="P42" s="279">
        <f t="shared" si="5"/>
        <v>0</v>
      </c>
      <c r="Q42" s="279">
        <f t="shared" si="6"/>
        <v>0</v>
      </c>
      <c r="R42" s="279">
        <f t="shared" si="7"/>
        <v>0</v>
      </c>
      <c r="S42" s="279">
        <f t="shared" si="8"/>
        <v>0</v>
      </c>
      <c r="T42" s="279">
        <f t="shared" si="9"/>
        <v>0</v>
      </c>
      <c r="U42" s="279">
        <f t="shared" si="10"/>
        <v>0</v>
      </c>
      <c r="V42" s="279">
        <f t="shared" si="11"/>
        <v>0</v>
      </c>
      <c r="W42" s="279">
        <f t="shared" si="12"/>
        <v>0</v>
      </c>
      <c r="X42" s="279">
        <f t="shared" si="13"/>
        <v>0</v>
      </c>
      <c r="Y42" s="279">
        <f t="shared" si="14"/>
        <v>0</v>
      </c>
      <c r="Z42" s="279">
        <f t="shared" si="15"/>
        <v>0</v>
      </c>
      <c r="AA42" s="279">
        <f t="shared" si="16"/>
        <v>0</v>
      </c>
      <c r="AB42" s="279">
        <f t="shared" si="63"/>
        <v>0</v>
      </c>
      <c r="AC42" s="279">
        <f t="shared" si="64"/>
        <v>0</v>
      </c>
      <c r="AD42" s="279">
        <f t="shared" si="17"/>
        <v>0</v>
      </c>
      <c r="AE42" s="279">
        <f t="shared" si="18"/>
        <v>0</v>
      </c>
      <c r="AF42" s="279">
        <f t="shared" si="19"/>
        <v>0</v>
      </c>
      <c r="AG42" s="279">
        <f t="shared" si="20"/>
        <v>0</v>
      </c>
      <c r="AH42" s="279">
        <f t="shared" si="65"/>
        <v>0</v>
      </c>
      <c r="AI42" s="279">
        <f t="shared" si="66"/>
        <v>0</v>
      </c>
      <c r="AJ42" s="279">
        <f t="shared" si="67"/>
        <v>0</v>
      </c>
      <c r="AK42" s="279">
        <f t="shared" si="68"/>
        <v>0</v>
      </c>
      <c r="AL42" s="279">
        <f t="shared" si="69"/>
        <v>0</v>
      </c>
      <c r="AM42" s="279">
        <f t="shared" si="70"/>
        <v>0</v>
      </c>
      <c r="AN42" s="279">
        <f t="shared" si="71"/>
        <v>0</v>
      </c>
      <c r="AO42" s="279">
        <f t="shared" si="72"/>
        <v>0</v>
      </c>
      <c r="AP42" s="279">
        <f t="shared" si="21"/>
        <v>0</v>
      </c>
      <c r="AQ42" s="279">
        <f t="shared" si="22"/>
        <v>0</v>
      </c>
      <c r="AR42" s="279">
        <f t="shared" si="23"/>
        <v>0</v>
      </c>
      <c r="AS42" s="279">
        <f t="shared" si="24"/>
        <v>0</v>
      </c>
      <c r="AT42" s="279">
        <f t="shared" si="73"/>
        <v>0</v>
      </c>
      <c r="AU42" s="279">
        <f t="shared" si="74"/>
        <v>0</v>
      </c>
      <c r="AV42" s="279">
        <f t="shared" si="25"/>
        <v>0</v>
      </c>
      <c r="AW42" s="279">
        <f t="shared" si="26"/>
        <v>0</v>
      </c>
      <c r="AX42" s="279">
        <f t="shared" si="27"/>
        <v>0</v>
      </c>
      <c r="AY42" s="279">
        <f t="shared" si="28"/>
        <v>0</v>
      </c>
      <c r="AZ42" s="279">
        <f t="shared" si="29"/>
        <v>0</v>
      </c>
      <c r="BA42" s="279">
        <f t="shared" si="30"/>
        <v>0</v>
      </c>
      <c r="BB42" s="279">
        <f t="shared" si="31"/>
        <v>0</v>
      </c>
      <c r="BC42" s="279">
        <f t="shared" si="32"/>
        <v>0</v>
      </c>
      <c r="BD42" s="279">
        <f t="shared" si="33"/>
        <v>0</v>
      </c>
      <c r="BE42" s="279">
        <f t="shared" si="34"/>
        <v>0</v>
      </c>
      <c r="BF42" s="279">
        <f t="shared" si="35"/>
        <v>0</v>
      </c>
      <c r="BG42" s="279">
        <f t="shared" si="36"/>
        <v>0</v>
      </c>
      <c r="BH42" s="279">
        <f t="shared" si="75"/>
        <v>0</v>
      </c>
      <c r="BI42" s="279">
        <f t="shared" si="76"/>
        <v>0</v>
      </c>
      <c r="BJ42" s="279">
        <f t="shared" si="37"/>
        <v>0</v>
      </c>
      <c r="BK42" s="279">
        <f t="shared" si="38"/>
        <v>0</v>
      </c>
      <c r="BL42" s="279">
        <f t="shared" si="39"/>
        <v>0</v>
      </c>
      <c r="BM42" s="279">
        <f t="shared" si="40"/>
        <v>0</v>
      </c>
      <c r="BN42" s="279">
        <f t="shared" si="41"/>
        <v>0</v>
      </c>
      <c r="BO42" s="279">
        <f t="shared" si="42"/>
        <v>0</v>
      </c>
      <c r="BP42" s="279">
        <f t="shared" si="77"/>
        <v>0</v>
      </c>
      <c r="BQ42" s="279">
        <f t="shared" si="78"/>
        <v>0</v>
      </c>
      <c r="BR42" s="279">
        <f t="shared" si="43"/>
        <v>0</v>
      </c>
      <c r="BS42" s="279">
        <f t="shared" si="44"/>
        <v>0</v>
      </c>
      <c r="BT42" s="279">
        <f t="shared" si="79"/>
        <v>0</v>
      </c>
      <c r="BU42" s="279">
        <f t="shared" si="80"/>
        <v>0</v>
      </c>
      <c r="BV42" s="279">
        <f t="shared" si="81"/>
        <v>0</v>
      </c>
      <c r="BW42" s="279">
        <f t="shared" si="82"/>
        <v>0</v>
      </c>
      <c r="BX42" s="279">
        <f t="shared" si="45"/>
        <v>0</v>
      </c>
      <c r="BY42" s="279">
        <f t="shared" si="46"/>
        <v>0</v>
      </c>
      <c r="BZ42" s="279">
        <f t="shared" si="47"/>
        <v>0</v>
      </c>
      <c r="CA42" s="279">
        <f t="shared" si="48"/>
        <v>0</v>
      </c>
      <c r="CB42" s="279">
        <f t="shared" si="49"/>
        <v>0</v>
      </c>
      <c r="CC42" s="279">
        <f t="shared" si="50"/>
        <v>0</v>
      </c>
      <c r="CD42" s="279">
        <f t="shared" si="83"/>
        <v>0</v>
      </c>
      <c r="CE42" s="279">
        <f t="shared" si="84"/>
        <v>0</v>
      </c>
      <c r="CF42" s="279">
        <f t="shared" si="85"/>
        <v>0</v>
      </c>
      <c r="CG42" s="279">
        <f t="shared" si="86"/>
        <v>0</v>
      </c>
      <c r="CH42" s="279">
        <f t="shared" si="51"/>
        <v>0</v>
      </c>
      <c r="CI42" s="279">
        <f t="shared" si="52"/>
        <v>0</v>
      </c>
      <c r="CJ42" s="279">
        <f t="shared" si="87"/>
        <v>0</v>
      </c>
      <c r="CK42" s="279">
        <f t="shared" si="88"/>
        <v>0</v>
      </c>
      <c r="CL42" s="279">
        <f t="shared" si="53"/>
        <v>0</v>
      </c>
      <c r="CM42" s="279">
        <f t="shared" si="54"/>
        <v>0</v>
      </c>
      <c r="CN42" s="279">
        <f t="shared" si="55"/>
        <v>0</v>
      </c>
      <c r="CO42" s="279">
        <f t="shared" ca="1" si="56"/>
        <v>0</v>
      </c>
      <c r="CP42" s="279">
        <f t="shared" si="89"/>
        <v>0</v>
      </c>
      <c r="CQ42" s="279">
        <f t="shared" si="90"/>
        <v>0</v>
      </c>
      <c r="CR42" s="279">
        <f t="shared" si="91"/>
        <v>0</v>
      </c>
      <c r="CS42" s="279">
        <f t="shared" si="92"/>
        <v>0</v>
      </c>
      <c r="CT42" s="279">
        <f t="shared" si="57"/>
        <v>0</v>
      </c>
      <c r="CU42" s="279">
        <f t="shared" si="58"/>
        <v>0</v>
      </c>
      <c r="CV42" s="279">
        <f t="shared" si="59"/>
        <v>0</v>
      </c>
      <c r="CW42" s="279">
        <f t="shared" si="60"/>
        <v>0</v>
      </c>
      <c r="CX42" s="279">
        <f t="shared" si="93"/>
        <v>0</v>
      </c>
      <c r="CY42" s="279">
        <f t="shared" si="94"/>
        <v>0</v>
      </c>
      <c r="CZ42" s="279">
        <f t="shared" ca="1" si="95"/>
        <v>0</v>
      </c>
      <c r="DA42" s="279">
        <f t="shared" si="96"/>
        <v>0</v>
      </c>
    </row>
    <row r="43" spans="1:105" s="276" customFormat="1" ht="16.5" customHeight="1">
      <c r="A43" s="63">
        <f t="array" aca="1" ref="A43" ca="1">IF(C43&lt;&gt;0,SUM(($C$11:C43&lt;&gt;0)*1),"")</f>
        <v>5</v>
      </c>
      <c r="B43" s="277">
        <v>42735</v>
      </c>
      <c r="C43" s="280" t="s">
        <v>115</v>
      </c>
      <c r="D43" s="280">
        <f t="shared" si="97"/>
        <v>42735</v>
      </c>
      <c r="E43" s="980" t="s">
        <v>937</v>
      </c>
      <c r="F43" s="981">
        <f ca="1">CP52</f>
        <v>0</v>
      </c>
      <c r="G43" s="982" t="s">
        <v>109</v>
      </c>
      <c r="H43" s="982" t="s">
        <v>594</v>
      </c>
      <c r="I43" s="63">
        <f t="shared" ca="1" si="0"/>
        <v>5</v>
      </c>
      <c r="J43" s="279">
        <f t="shared" si="61"/>
        <v>0</v>
      </c>
      <c r="K43" s="279">
        <f t="shared" si="62"/>
        <v>0</v>
      </c>
      <c r="L43" s="279">
        <f t="shared" si="1"/>
        <v>0</v>
      </c>
      <c r="M43" s="279">
        <f t="shared" si="2"/>
        <v>0</v>
      </c>
      <c r="N43" s="279">
        <f t="shared" si="3"/>
        <v>0</v>
      </c>
      <c r="O43" s="279">
        <f t="shared" si="4"/>
        <v>0</v>
      </c>
      <c r="P43" s="279">
        <f t="shared" si="5"/>
        <v>0</v>
      </c>
      <c r="Q43" s="279">
        <f t="shared" si="6"/>
        <v>0</v>
      </c>
      <c r="R43" s="279">
        <f t="shared" si="7"/>
        <v>0</v>
      </c>
      <c r="S43" s="279">
        <f t="shared" si="8"/>
        <v>0</v>
      </c>
      <c r="T43" s="279">
        <f t="shared" si="9"/>
        <v>0</v>
      </c>
      <c r="U43" s="279">
        <f t="shared" si="10"/>
        <v>0</v>
      </c>
      <c r="V43" s="279">
        <f t="shared" si="11"/>
        <v>0</v>
      </c>
      <c r="W43" s="279">
        <f t="shared" si="12"/>
        <v>0</v>
      </c>
      <c r="X43" s="279">
        <f t="shared" si="13"/>
        <v>0</v>
      </c>
      <c r="Y43" s="279">
        <f t="shared" si="14"/>
        <v>0</v>
      </c>
      <c r="Z43" s="279">
        <f t="shared" si="15"/>
        <v>0</v>
      </c>
      <c r="AA43" s="279">
        <f t="shared" si="16"/>
        <v>0</v>
      </c>
      <c r="AB43" s="279">
        <f t="shared" si="63"/>
        <v>0</v>
      </c>
      <c r="AC43" s="279">
        <f t="shared" si="64"/>
        <v>0</v>
      </c>
      <c r="AD43" s="279">
        <f t="shared" si="17"/>
        <v>0</v>
      </c>
      <c r="AE43" s="279">
        <f t="shared" si="18"/>
        <v>0</v>
      </c>
      <c r="AF43" s="279">
        <f t="shared" si="19"/>
        <v>0</v>
      </c>
      <c r="AG43" s="279">
        <f t="shared" si="20"/>
        <v>0</v>
      </c>
      <c r="AH43" s="279">
        <f t="shared" si="65"/>
        <v>0</v>
      </c>
      <c r="AI43" s="279">
        <f t="shared" si="66"/>
        <v>0</v>
      </c>
      <c r="AJ43" s="279">
        <f t="shared" si="67"/>
        <v>0</v>
      </c>
      <c r="AK43" s="279">
        <f t="shared" si="68"/>
        <v>0</v>
      </c>
      <c r="AL43" s="279">
        <f t="shared" si="69"/>
        <v>0</v>
      </c>
      <c r="AM43" s="279">
        <f t="shared" si="70"/>
        <v>0</v>
      </c>
      <c r="AN43" s="279">
        <f t="shared" si="71"/>
        <v>0</v>
      </c>
      <c r="AO43" s="279">
        <f t="shared" si="72"/>
        <v>0</v>
      </c>
      <c r="AP43" s="279">
        <f t="shared" si="21"/>
        <v>0</v>
      </c>
      <c r="AQ43" s="279">
        <f t="shared" si="22"/>
        <v>0</v>
      </c>
      <c r="AR43" s="279">
        <f t="shared" si="23"/>
        <v>0</v>
      </c>
      <c r="AS43" s="279">
        <f t="shared" si="24"/>
        <v>0</v>
      </c>
      <c r="AT43" s="279">
        <f t="shared" si="73"/>
        <v>0</v>
      </c>
      <c r="AU43" s="279">
        <f t="shared" si="74"/>
        <v>0</v>
      </c>
      <c r="AV43" s="279">
        <f t="shared" si="25"/>
        <v>0</v>
      </c>
      <c r="AW43" s="279">
        <f t="shared" si="26"/>
        <v>0</v>
      </c>
      <c r="AX43" s="279">
        <f t="shared" si="27"/>
        <v>0</v>
      </c>
      <c r="AY43" s="279">
        <f t="shared" si="28"/>
        <v>0</v>
      </c>
      <c r="AZ43" s="279">
        <f t="shared" si="29"/>
        <v>0</v>
      </c>
      <c r="BA43" s="279">
        <f t="shared" si="30"/>
        <v>0</v>
      </c>
      <c r="BB43" s="279">
        <f t="shared" si="31"/>
        <v>0</v>
      </c>
      <c r="BC43" s="279">
        <f t="shared" si="32"/>
        <v>0</v>
      </c>
      <c r="BD43" s="279">
        <f t="shared" si="33"/>
        <v>0</v>
      </c>
      <c r="BE43" s="279">
        <f t="shared" si="34"/>
        <v>0</v>
      </c>
      <c r="BF43" s="279">
        <f t="shared" si="35"/>
        <v>0</v>
      </c>
      <c r="BG43" s="279">
        <f t="shared" si="36"/>
        <v>0</v>
      </c>
      <c r="BH43" s="279">
        <f t="shared" si="75"/>
        <v>0</v>
      </c>
      <c r="BI43" s="279">
        <f t="shared" si="76"/>
        <v>0</v>
      </c>
      <c r="BJ43" s="279">
        <f t="shared" si="37"/>
        <v>0</v>
      </c>
      <c r="BK43" s="279">
        <f t="shared" si="38"/>
        <v>0</v>
      </c>
      <c r="BL43" s="279">
        <f t="shared" si="39"/>
        <v>0</v>
      </c>
      <c r="BM43" s="279">
        <f t="shared" si="40"/>
        <v>0</v>
      </c>
      <c r="BN43" s="279">
        <f t="shared" si="41"/>
        <v>0</v>
      </c>
      <c r="BO43" s="279">
        <f t="shared" si="42"/>
        <v>0</v>
      </c>
      <c r="BP43" s="279">
        <f t="shared" si="77"/>
        <v>0</v>
      </c>
      <c r="BQ43" s="279">
        <f t="shared" si="78"/>
        <v>0</v>
      </c>
      <c r="BR43" s="279">
        <f t="shared" si="43"/>
        <v>0</v>
      </c>
      <c r="BS43" s="279">
        <f t="shared" si="44"/>
        <v>0</v>
      </c>
      <c r="BT43" s="279">
        <f t="shared" si="79"/>
        <v>0</v>
      </c>
      <c r="BU43" s="279">
        <f t="shared" si="80"/>
        <v>0</v>
      </c>
      <c r="BV43" s="279">
        <f t="shared" si="81"/>
        <v>0</v>
      </c>
      <c r="BW43" s="279">
        <f t="shared" si="82"/>
        <v>0</v>
      </c>
      <c r="BX43" s="279">
        <f t="shared" si="45"/>
        <v>0</v>
      </c>
      <c r="BY43" s="279">
        <f t="shared" si="46"/>
        <v>0</v>
      </c>
      <c r="BZ43" s="279">
        <f t="shared" si="47"/>
        <v>0</v>
      </c>
      <c r="CA43" s="279">
        <f t="shared" si="48"/>
        <v>0</v>
      </c>
      <c r="CB43" s="279">
        <f t="shared" si="49"/>
        <v>0</v>
      </c>
      <c r="CC43" s="279">
        <f t="shared" si="50"/>
        <v>0</v>
      </c>
      <c r="CD43" s="279">
        <f t="shared" si="83"/>
        <v>0</v>
      </c>
      <c r="CE43" s="279">
        <f t="shared" si="84"/>
        <v>0</v>
      </c>
      <c r="CF43" s="279">
        <f t="shared" si="85"/>
        <v>0</v>
      </c>
      <c r="CG43" s="279">
        <f t="shared" si="86"/>
        <v>0</v>
      </c>
      <c r="CH43" s="279">
        <f t="shared" si="51"/>
        <v>0</v>
      </c>
      <c r="CI43" s="279">
        <f t="shared" si="52"/>
        <v>0</v>
      </c>
      <c r="CJ43" s="279">
        <f t="shared" si="87"/>
        <v>0</v>
      </c>
      <c r="CK43" s="279">
        <f t="shared" si="88"/>
        <v>0</v>
      </c>
      <c r="CL43" s="279">
        <f t="shared" si="53"/>
        <v>0</v>
      </c>
      <c r="CM43" s="279">
        <f t="shared" si="54"/>
        <v>0</v>
      </c>
      <c r="CN43" s="279">
        <f t="shared" si="55"/>
        <v>0</v>
      </c>
      <c r="CO43" s="279">
        <f t="shared" si="56"/>
        <v>0</v>
      </c>
      <c r="CP43" s="279">
        <f t="shared" si="89"/>
        <v>0</v>
      </c>
      <c r="CQ43" s="279">
        <f t="shared" ca="1" si="90"/>
        <v>0</v>
      </c>
      <c r="CR43" s="279">
        <f t="shared" si="91"/>
        <v>0</v>
      </c>
      <c r="CS43" s="279">
        <f t="shared" si="92"/>
        <v>0</v>
      </c>
      <c r="CT43" s="279">
        <f t="shared" si="57"/>
        <v>0</v>
      </c>
      <c r="CU43" s="279">
        <f t="shared" si="58"/>
        <v>0</v>
      </c>
      <c r="CV43" s="279">
        <f t="shared" si="59"/>
        <v>0</v>
      </c>
      <c r="CW43" s="279">
        <f t="shared" si="60"/>
        <v>0</v>
      </c>
      <c r="CX43" s="279">
        <f t="shared" si="93"/>
        <v>0</v>
      </c>
      <c r="CY43" s="279">
        <f t="shared" si="94"/>
        <v>0</v>
      </c>
      <c r="CZ43" s="279">
        <f t="shared" ca="1" si="95"/>
        <v>0</v>
      </c>
      <c r="DA43" s="279">
        <f t="shared" si="96"/>
        <v>0</v>
      </c>
    </row>
    <row r="44" spans="1:105" s="276" customFormat="1" ht="16.5" customHeight="1">
      <c r="A44" s="63">
        <f t="array" aca="1" ref="A44" ca="1">IF(C44&lt;&gt;0,SUM(($C$11:C44&lt;&gt;0)*1),"")</f>
        <v>6</v>
      </c>
      <c r="B44" s="277">
        <v>42735</v>
      </c>
      <c r="C44" s="280" t="s">
        <v>115</v>
      </c>
      <c r="D44" s="280">
        <f t="shared" si="97"/>
        <v>42735</v>
      </c>
      <c r="E44" s="980" t="s">
        <v>117</v>
      </c>
      <c r="F44" s="981">
        <f ca="1">CR52</f>
        <v>0</v>
      </c>
      <c r="G44" s="982" t="s">
        <v>109</v>
      </c>
      <c r="H44" s="982" t="s">
        <v>101</v>
      </c>
      <c r="I44" s="63">
        <f t="shared" ca="1" si="0"/>
        <v>6</v>
      </c>
      <c r="J44" s="279">
        <f t="shared" si="61"/>
        <v>0</v>
      </c>
      <c r="K44" s="279">
        <f t="shared" si="62"/>
        <v>0</v>
      </c>
      <c r="L44" s="279">
        <f t="shared" si="1"/>
        <v>0</v>
      </c>
      <c r="M44" s="279">
        <f t="shared" si="2"/>
        <v>0</v>
      </c>
      <c r="N44" s="279">
        <f t="shared" si="3"/>
        <v>0</v>
      </c>
      <c r="O44" s="279">
        <f t="shared" si="4"/>
        <v>0</v>
      </c>
      <c r="P44" s="279">
        <f t="shared" si="5"/>
        <v>0</v>
      </c>
      <c r="Q44" s="279">
        <f t="shared" si="6"/>
        <v>0</v>
      </c>
      <c r="R44" s="279">
        <f t="shared" si="7"/>
        <v>0</v>
      </c>
      <c r="S44" s="279">
        <f t="shared" si="8"/>
        <v>0</v>
      </c>
      <c r="T44" s="279">
        <f t="shared" si="9"/>
        <v>0</v>
      </c>
      <c r="U44" s="279">
        <f t="shared" si="10"/>
        <v>0</v>
      </c>
      <c r="V44" s="279">
        <f t="shared" si="11"/>
        <v>0</v>
      </c>
      <c r="W44" s="279">
        <f t="shared" si="12"/>
        <v>0</v>
      </c>
      <c r="X44" s="279">
        <f t="shared" si="13"/>
        <v>0</v>
      </c>
      <c r="Y44" s="279">
        <f t="shared" si="14"/>
        <v>0</v>
      </c>
      <c r="Z44" s="279">
        <f t="shared" si="15"/>
        <v>0</v>
      </c>
      <c r="AA44" s="279">
        <f t="shared" si="16"/>
        <v>0</v>
      </c>
      <c r="AB44" s="279">
        <f t="shared" si="63"/>
        <v>0</v>
      </c>
      <c r="AC44" s="279">
        <f t="shared" si="64"/>
        <v>0</v>
      </c>
      <c r="AD44" s="279">
        <f t="shared" si="17"/>
        <v>0</v>
      </c>
      <c r="AE44" s="279">
        <f t="shared" si="18"/>
        <v>0</v>
      </c>
      <c r="AF44" s="279">
        <f t="shared" si="19"/>
        <v>0</v>
      </c>
      <c r="AG44" s="279">
        <f t="shared" si="20"/>
        <v>0</v>
      </c>
      <c r="AH44" s="279">
        <f t="shared" si="65"/>
        <v>0</v>
      </c>
      <c r="AI44" s="279">
        <f t="shared" si="66"/>
        <v>0</v>
      </c>
      <c r="AJ44" s="279">
        <f t="shared" si="67"/>
        <v>0</v>
      </c>
      <c r="AK44" s="279">
        <f t="shared" si="68"/>
        <v>0</v>
      </c>
      <c r="AL44" s="279">
        <f t="shared" si="69"/>
        <v>0</v>
      </c>
      <c r="AM44" s="279">
        <f t="shared" si="70"/>
        <v>0</v>
      </c>
      <c r="AN44" s="279">
        <f t="shared" si="71"/>
        <v>0</v>
      </c>
      <c r="AO44" s="279">
        <f t="shared" si="72"/>
        <v>0</v>
      </c>
      <c r="AP44" s="279">
        <f t="shared" si="21"/>
        <v>0</v>
      </c>
      <c r="AQ44" s="279">
        <f t="shared" si="22"/>
        <v>0</v>
      </c>
      <c r="AR44" s="279">
        <f t="shared" si="23"/>
        <v>0</v>
      </c>
      <c r="AS44" s="279">
        <f t="shared" si="24"/>
        <v>0</v>
      </c>
      <c r="AT44" s="279">
        <f t="shared" si="73"/>
        <v>0</v>
      </c>
      <c r="AU44" s="279">
        <f t="shared" si="74"/>
        <v>0</v>
      </c>
      <c r="AV44" s="279">
        <f t="shared" si="25"/>
        <v>0</v>
      </c>
      <c r="AW44" s="279">
        <f t="shared" si="26"/>
        <v>0</v>
      </c>
      <c r="AX44" s="279">
        <f t="shared" si="27"/>
        <v>0</v>
      </c>
      <c r="AY44" s="279">
        <f t="shared" si="28"/>
        <v>0</v>
      </c>
      <c r="AZ44" s="279">
        <f t="shared" si="29"/>
        <v>0</v>
      </c>
      <c r="BA44" s="279">
        <f t="shared" si="30"/>
        <v>0</v>
      </c>
      <c r="BB44" s="279">
        <f t="shared" si="31"/>
        <v>0</v>
      </c>
      <c r="BC44" s="279">
        <f t="shared" si="32"/>
        <v>0</v>
      </c>
      <c r="BD44" s="279">
        <f t="shared" si="33"/>
        <v>0</v>
      </c>
      <c r="BE44" s="279">
        <f t="shared" si="34"/>
        <v>0</v>
      </c>
      <c r="BF44" s="279">
        <f t="shared" si="35"/>
        <v>0</v>
      </c>
      <c r="BG44" s="279">
        <f t="shared" si="36"/>
        <v>0</v>
      </c>
      <c r="BH44" s="279">
        <f t="shared" si="75"/>
        <v>0</v>
      </c>
      <c r="BI44" s="279">
        <f t="shared" si="76"/>
        <v>0</v>
      </c>
      <c r="BJ44" s="279">
        <f t="shared" si="37"/>
        <v>0</v>
      </c>
      <c r="BK44" s="279">
        <f t="shared" si="38"/>
        <v>0</v>
      </c>
      <c r="BL44" s="279">
        <f t="shared" si="39"/>
        <v>0</v>
      </c>
      <c r="BM44" s="279">
        <f t="shared" si="40"/>
        <v>0</v>
      </c>
      <c r="BN44" s="279">
        <f t="shared" si="41"/>
        <v>0</v>
      </c>
      <c r="BO44" s="279">
        <f t="shared" si="42"/>
        <v>0</v>
      </c>
      <c r="BP44" s="279">
        <f t="shared" si="77"/>
        <v>0</v>
      </c>
      <c r="BQ44" s="279">
        <f t="shared" si="78"/>
        <v>0</v>
      </c>
      <c r="BR44" s="279">
        <f t="shared" si="43"/>
        <v>0</v>
      </c>
      <c r="BS44" s="279">
        <f t="shared" si="44"/>
        <v>0</v>
      </c>
      <c r="BT44" s="279">
        <f t="shared" si="79"/>
        <v>0</v>
      </c>
      <c r="BU44" s="279">
        <f t="shared" si="80"/>
        <v>0</v>
      </c>
      <c r="BV44" s="279">
        <f t="shared" si="81"/>
        <v>0</v>
      </c>
      <c r="BW44" s="279">
        <f t="shared" si="82"/>
        <v>0</v>
      </c>
      <c r="BX44" s="279">
        <f t="shared" si="45"/>
        <v>0</v>
      </c>
      <c r="BY44" s="279">
        <f t="shared" si="46"/>
        <v>0</v>
      </c>
      <c r="BZ44" s="279">
        <f t="shared" si="47"/>
        <v>0</v>
      </c>
      <c r="CA44" s="279">
        <f t="shared" si="48"/>
        <v>0</v>
      </c>
      <c r="CB44" s="279">
        <f t="shared" si="49"/>
        <v>0</v>
      </c>
      <c r="CC44" s="279">
        <f t="shared" si="50"/>
        <v>0</v>
      </c>
      <c r="CD44" s="279">
        <f t="shared" si="83"/>
        <v>0</v>
      </c>
      <c r="CE44" s="279">
        <f t="shared" si="84"/>
        <v>0</v>
      </c>
      <c r="CF44" s="279">
        <f t="shared" si="85"/>
        <v>0</v>
      </c>
      <c r="CG44" s="279">
        <f t="shared" si="86"/>
        <v>0</v>
      </c>
      <c r="CH44" s="279">
        <f t="shared" si="51"/>
        <v>0</v>
      </c>
      <c r="CI44" s="279">
        <f t="shared" si="52"/>
        <v>0</v>
      </c>
      <c r="CJ44" s="279">
        <f t="shared" si="87"/>
        <v>0</v>
      </c>
      <c r="CK44" s="279">
        <f t="shared" si="88"/>
        <v>0</v>
      </c>
      <c r="CL44" s="279">
        <f t="shared" si="53"/>
        <v>0</v>
      </c>
      <c r="CM44" s="279">
        <f t="shared" si="54"/>
        <v>0</v>
      </c>
      <c r="CN44" s="279">
        <f t="shared" si="55"/>
        <v>0</v>
      </c>
      <c r="CO44" s="279">
        <f t="shared" si="56"/>
        <v>0</v>
      </c>
      <c r="CP44" s="279">
        <f t="shared" si="89"/>
        <v>0</v>
      </c>
      <c r="CQ44" s="279">
        <f t="shared" si="90"/>
        <v>0</v>
      </c>
      <c r="CR44" s="279">
        <f t="shared" si="91"/>
        <v>0</v>
      </c>
      <c r="CS44" s="279">
        <f t="shared" ca="1" si="92"/>
        <v>0</v>
      </c>
      <c r="CT44" s="279">
        <f t="shared" si="57"/>
        <v>0</v>
      </c>
      <c r="CU44" s="279">
        <f t="shared" si="58"/>
        <v>0</v>
      </c>
      <c r="CV44" s="279">
        <f t="shared" si="59"/>
        <v>0</v>
      </c>
      <c r="CW44" s="279">
        <f t="shared" si="60"/>
        <v>0</v>
      </c>
      <c r="CX44" s="279">
        <f t="shared" si="93"/>
        <v>0</v>
      </c>
      <c r="CY44" s="279">
        <f t="shared" si="94"/>
        <v>0</v>
      </c>
      <c r="CZ44" s="279">
        <f t="shared" ca="1" si="95"/>
        <v>0</v>
      </c>
      <c r="DA44" s="279">
        <f t="shared" si="96"/>
        <v>0</v>
      </c>
    </row>
    <row r="45" spans="1:105" s="276" customFormat="1" ht="16.5" customHeight="1">
      <c r="A45" s="63">
        <f t="array" aca="1" ref="A45" ca="1">IF(C45&lt;&gt;0,SUM(($C$11:C45&lt;&gt;0)*1),"")</f>
        <v>7</v>
      </c>
      <c r="B45" s="277">
        <v>42735</v>
      </c>
      <c r="C45" s="280" t="s">
        <v>115</v>
      </c>
      <c r="D45" s="280">
        <f t="shared" si="97"/>
        <v>42735</v>
      </c>
      <c r="E45" s="980" t="s">
        <v>215</v>
      </c>
      <c r="F45" s="981"/>
      <c r="G45" s="982" t="s">
        <v>109</v>
      </c>
      <c r="H45" s="982" t="s">
        <v>94</v>
      </c>
      <c r="I45" s="63">
        <f t="shared" ca="1" si="0"/>
        <v>7</v>
      </c>
      <c r="J45" s="279">
        <f t="shared" si="61"/>
        <v>0</v>
      </c>
      <c r="K45" s="279">
        <f t="shared" si="62"/>
        <v>0</v>
      </c>
      <c r="L45" s="279">
        <f t="shared" si="1"/>
        <v>0</v>
      </c>
      <c r="M45" s="279">
        <f t="shared" si="2"/>
        <v>0</v>
      </c>
      <c r="N45" s="279">
        <f t="shared" si="3"/>
        <v>0</v>
      </c>
      <c r="O45" s="279">
        <f t="shared" si="4"/>
        <v>0</v>
      </c>
      <c r="P45" s="279">
        <f t="shared" si="5"/>
        <v>0</v>
      </c>
      <c r="Q45" s="279">
        <f t="shared" si="6"/>
        <v>0</v>
      </c>
      <c r="R45" s="279">
        <f t="shared" si="7"/>
        <v>0</v>
      </c>
      <c r="S45" s="279">
        <f t="shared" si="8"/>
        <v>0</v>
      </c>
      <c r="T45" s="279">
        <f t="shared" si="9"/>
        <v>0</v>
      </c>
      <c r="U45" s="279">
        <f t="shared" si="10"/>
        <v>0</v>
      </c>
      <c r="V45" s="279">
        <f t="shared" si="11"/>
        <v>0</v>
      </c>
      <c r="W45" s="279">
        <f t="shared" si="12"/>
        <v>0</v>
      </c>
      <c r="X45" s="279">
        <f t="shared" si="13"/>
        <v>0</v>
      </c>
      <c r="Y45" s="279">
        <f t="shared" si="14"/>
        <v>0</v>
      </c>
      <c r="Z45" s="279">
        <f t="shared" si="15"/>
        <v>0</v>
      </c>
      <c r="AA45" s="279">
        <f t="shared" si="16"/>
        <v>0</v>
      </c>
      <c r="AB45" s="279">
        <f t="shared" si="63"/>
        <v>0</v>
      </c>
      <c r="AC45" s="279">
        <f t="shared" si="64"/>
        <v>0</v>
      </c>
      <c r="AD45" s="279">
        <f t="shared" si="17"/>
        <v>0</v>
      </c>
      <c r="AE45" s="279">
        <f t="shared" si="18"/>
        <v>0</v>
      </c>
      <c r="AF45" s="279">
        <f t="shared" si="19"/>
        <v>0</v>
      </c>
      <c r="AG45" s="279">
        <f t="shared" si="20"/>
        <v>0</v>
      </c>
      <c r="AH45" s="279">
        <f t="shared" si="65"/>
        <v>0</v>
      </c>
      <c r="AI45" s="279">
        <f t="shared" si="66"/>
        <v>0</v>
      </c>
      <c r="AJ45" s="279">
        <f t="shared" si="67"/>
        <v>0</v>
      </c>
      <c r="AK45" s="279">
        <f t="shared" si="68"/>
        <v>0</v>
      </c>
      <c r="AL45" s="279">
        <f t="shared" si="69"/>
        <v>0</v>
      </c>
      <c r="AM45" s="279">
        <f t="shared" si="70"/>
        <v>0</v>
      </c>
      <c r="AN45" s="279">
        <f t="shared" si="71"/>
        <v>0</v>
      </c>
      <c r="AO45" s="279">
        <f t="shared" si="72"/>
        <v>0</v>
      </c>
      <c r="AP45" s="279">
        <f t="shared" si="21"/>
        <v>0</v>
      </c>
      <c r="AQ45" s="279">
        <f t="shared" si="22"/>
        <v>0</v>
      </c>
      <c r="AR45" s="279">
        <f t="shared" si="23"/>
        <v>0</v>
      </c>
      <c r="AS45" s="279">
        <f t="shared" si="24"/>
        <v>0</v>
      </c>
      <c r="AT45" s="279">
        <f t="shared" si="73"/>
        <v>0</v>
      </c>
      <c r="AU45" s="279">
        <f t="shared" si="74"/>
        <v>0</v>
      </c>
      <c r="AV45" s="279">
        <f t="shared" si="25"/>
        <v>0</v>
      </c>
      <c r="AW45" s="279">
        <f t="shared" si="26"/>
        <v>0</v>
      </c>
      <c r="AX45" s="279">
        <f t="shared" si="27"/>
        <v>0</v>
      </c>
      <c r="AY45" s="279">
        <f t="shared" si="28"/>
        <v>0</v>
      </c>
      <c r="AZ45" s="279">
        <f t="shared" si="29"/>
        <v>0</v>
      </c>
      <c r="BA45" s="279">
        <f t="shared" si="30"/>
        <v>0</v>
      </c>
      <c r="BB45" s="279">
        <f t="shared" si="31"/>
        <v>0</v>
      </c>
      <c r="BC45" s="279">
        <f t="shared" si="32"/>
        <v>0</v>
      </c>
      <c r="BD45" s="279">
        <f t="shared" si="33"/>
        <v>0</v>
      </c>
      <c r="BE45" s="279">
        <f t="shared" si="34"/>
        <v>0</v>
      </c>
      <c r="BF45" s="279">
        <f t="shared" si="35"/>
        <v>0</v>
      </c>
      <c r="BG45" s="279">
        <f t="shared" si="36"/>
        <v>0</v>
      </c>
      <c r="BH45" s="279">
        <f t="shared" si="75"/>
        <v>0</v>
      </c>
      <c r="BI45" s="279">
        <f t="shared" si="76"/>
        <v>0</v>
      </c>
      <c r="BJ45" s="279">
        <f t="shared" si="37"/>
        <v>0</v>
      </c>
      <c r="BK45" s="279">
        <f t="shared" si="38"/>
        <v>0</v>
      </c>
      <c r="BL45" s="279">
        <f t="shared" si="39"/>
        <v>0</v>
      </c>
      <c r="BM45" s="279">
        <f t="shared" si="40"/>
        <v>0</v>
      </c>
      <c r="BN45" s="279">
        <f t="shared" si="41"/>
        <v>0</v>
      </c>
      <c r="BO45" s="279">
        <f t="shared" si="42"/>
        <v>0</v>
      </c>
      <c r="BP45" s="279">
        <f t="shared" si="77"/>
        <v>0</v>
      </c>
      <c r="BQ45" s="279">
        <f t="shared" si="78"/>
        <v>0</v>
      </c>
      <c r="BR45" s="279">
        <f t="shared" si="43"/>
        <v>0</v>
      </c>
      <c r="BS45" s="279">
        <f t="shared" si="44"/>
        <v>0</v>
      </c>
      <c r="BT45" s="279">
        <f t="shared" si="79"/>
        <v>0</v>
      </c>
      <c r="BU45" s="279">
        <f t="shared" si="80"/>
        <v>0</v>
      </c>
      <c r="BV45" s="279">
        <f t="shared" si="81"/>
        <v>0</v>
      </c>
      <c r="BW45" s="279">
        <f t="shared" si="82"/>
        <v>0</v>
      </c>
      <c r="BX45" s="279">
        <f t="shared" si="45"/>
        <v>0</v>
      </c>
      <c r="BY45" s="279">
        <f t="shared" si="46"/>
        <v>0</v>
      </c>
      <c r="BZ45" s="279">
        <f t="shared" si="47"/>
        <v>0</v>
      </c>
      <c r="CA45" s="279">
        <f t="shared" si="48"/>
        <v>0</v>
      </c>
      <c r="CB45" s="279">
        <f t="shared" si="49"/>
        <v>0</v>
      </c>
      <c r="CC45" s="279">
        <f t="shared" si="50"/>
        <v>0</v>
      </c>
      <c r="CD45" s="279">
        <f t="shared" si="83"/>
        <v>0</v>
      </c>
      <c r="CE45" s="279">
        <f t="shared" si="84"/>
        <v>0</v>
      </c>
      <c r="CF45" s="279">
        <f t="shared" si="85"/>
        <v>0</v>
      </c>
      <c r="CG45" s="279">
        <f t="shared" si="86"/>
        <v>0</v>
      </c>
      <c r="CH45" s="279">
        <f t="shared" si="51"/>
        <v>0</v>
      </c>
      <c r="CI45" s="279">
        <f t="shared" si="52"/>
        <v>0</v>
      </c>
      <c r="CJ45" s="279">
        <f t="shared" si="87"/>
        <v>0</v>
      </c>
      <c r="CK45" s="279">
        <f t="shared" si="88"/>
        <v>0</v>
      </c>
      <c r="CL45" s="279">
        <f t="shared" si="53"/>
        <v>0</v>
      </c>
      <c r="CM45" s="279">
        <f t="shared" si="54"/>
        <v>0</v>
      </c>
      <c r="CN45" s="279">
        <f t="shared" si="55"/>
        <v>0</v>
      </c>
      <c r="CO45" s="279">
        <f t="shared" si="56"/>
        <v>0</v>
      </c>
      <c r="CP45" s="279">
        <f t="shared" si="89"/>
        <v>0</v>
      </c>
      <c r="CQ45" s="279">
        <f t="shared" si="90"/>
        <v>0</v>
      </c>
      <c r="CR45" s="279">
        <f t="shared" si="91"/>
        <v>0</v>
      </c>
      <c r="CS45" s="279">
        <f t="shared" si="92"/>
        <v>0</v>
      </c>
      <c r="CT45" s="279">
        <f t="shared" si="57"/>
        <v>0</v>
      </c>
      <c r="CU45" s="279">
        <f t="shared" si="58"/>
        <v>0</v>
      </c>
      <c r="CV45" s="279">
        <f t="shared" si="59"/>
        <v>0</v>
      </c>
      <c r="CW45" s="279">
        <f t="shared" si="60"/>
        <v>0</v>
      </c>
      <c r="CX45" s="279">
        <f t="shared" si="93"/>
        <v>0</v>
      </c>
      <c r="CY45" s="279">
        <f t="shared" si="94"/>
        <v>0</v>
      </c>
      <c r="CZ45" s="279">
        <f t="shared" si="95"/>
        <v>0</v>
      </c>
      <c r="DA45" s="279">
        <f t="shared" si="96"/>
        <v>0</v>
      </c>
    </row>
    <row r="46" spans="1:105" s="276" customFormat="1" ht="16.5" customHeight="1">
      <c r="A46" s="63">
        <f t="array" aca="1" ref="A46" ca="1">IF(C46&lt;&gt;0,SUM(($C$11:C46&lt;&gt;0)*1),"")</f>
        <v>8</v>
      </c>
      <c r="B46" s="277">
        <v>42735</v>
      </c>
      <c r="C46" s="280" t="s">
        <v>115</v>
      </c>
      <c r="D46" s="280">
        <f t="shared" si="97"/>
        <v>42735</v>
      </c>
      <c r="E46" s="980" t="s">
        <v>118</v>
      </c>
      <c r="F46" s="981">
        <f ca="1">CI52</f>
        <v>0</v>
      </c>
      <c r="G46" s="982" t="s">
        <v>43</v>
      </c>
      <c r="H46" s="982" t="s">
        <v>109</v>
      </c>
      <c r="I46" s="63">
        <f t="shared" ca="1" si="0"/>
        <v>8</v>
      </c>
      <c r="J46" s="279">
        <f t="shared" si="61"/>
        <v>0</v>
      </c>
      <c r="K46" s="279">
        <f t="shared" si="62"/>
        <v>0</v>
      </c>
      <c r="L46" s="279">
        <f t="shared" si="1"/>
        <v>0</v>
      </c>
      <c r="M46" s="279">
        <f t="shared" si="2"/>
        <v>0</v>
      </c>
      <c r="N46" s="279">
        <f t="shared" si="3"/>
        <v>0</v>
      </c>
      <c r="O46" s="279">
        <f t="shared" si="4"/>
        <v>0</v>
      </c>
      <c r="P46" s="279">
        <f t="shared" si="5"/>
        <v>0</v>
      </c>
      <c r="Q46" s="279">
        <f t="shared" si="6"/>
        <v>0</v>
      </c>
      <c r="R46" s="279">
        <f t="shared" si="7"/>
        <v>0</v>
      </c>
      <c r="S46" s="279">
        <f t="shared" si="8"/>
        <v>0</v>
      </c>
      <c r="T46" s="279">
        <f t="shared" si="9"/>
        <v>0</v>
      </c>
      <c r="U46" s="279">
        <f t="shared" si="10"/>
        <v>0</v>
      </c>
      <c r="V46" s="279">
        <f t="shared" si="11"/>
        <v>0</v>
      </c>
      <c r="W46" s="279">
        <f t="shared" si="12"/>
        <v>0</v>
      </c>
      <c r="X46" s="279">
        <f t="shared" si="13"/>
        <v>0</v>
      </c>
      <c r="Y46" s="279">
        <f t="shared" si="14"/>
        <v>0</v>
      </c>
      <c r="Z46" s="279">
        <f t="shared" si="15"/>
        <v>0</v>
      </c>
      <c r="AA46" s="279">
        <f t="shared" si="16"/>
        <v>0</v>
      </c>
      <c r="AB46" s="279">
        <f t="shared" si="63"/>
        <v>0</v>
      </c>
      <c r="AC46" s="279">
        <f t="shared" si="64"/>
        <v>0</v>
      </c>
      <c r="AD46" s="279">
        <f t="shared" si="17"/>
        <v>0</v>
      </c>
      <c r="AE46" s="279">
        <f t="shared" si="18"/>
        <v>0</v>
      </c>
      <c r="AF46" s="279">
        <f t="shared" si="19"/>
        <v>0</v>
      </c>
      <c r="AG46" s="279">
        <f t="shared" si="20"/>
        <v>0</v>
      </c>
      <c r="AH46" s="279">
        <f t="shared" si="65"/>
        <v>0</v>
      </c>
      <c r="AI46" s="279">
        <f t="shared" si="66"/>
        <v>0</v>
      </c>
      <c r="AJ46" s="279">
        <f t="shared" si="67"/>
        <v>0</v>
      </c>
      <c r="AK46" s="279">
        <f t="shared" si="68"/>
        <v>0</v>
      </c>
      <c r="AL46" s="279">
        <f t="shared" si="69"/>
        <v>0</v>
      </c>
      <c r="AM46" s="279">
        <f t="shared" si="70"/>
        <v>0</v>
      </c>
      <c r="AN46" s="279">
        <f t="shared" si="71"/>
        <v>0</v>
      </c>
      <c r="AO46" s="279">
        <f t="shared" si="72"/>
        <v>0</v>
      </c>
      <c r="AP46" s="279">
        <f t="shared" si="21"/>
        <v>0</v>
      </c>
      <c r="AQ46" s="279">
        <f t="shared" si="22"/>
        <v>0</v>
      </c>
      <c r="AR46" s="279">
        <f t="shared" si="23"/>
        <v>0</v>
      </c>
      <c r="AS46" s="279">
        <f t="shared" si="24"/>
        <v>0</v>
      </c>
      <c r="AT46" s="279">
        <f t="shared" si="73"/>
        <v>0</v>
      </c>
      <c r="AU46" s="279">
        <f t="shared" si="74"/>
        <v>0</v>
      </c>
      <c r="AV46" s="279">
        <f t="shared" si="25"/>
        <v>0</v>
      </c>
      <c r="AW46" s="279">
        <f t="shared" si="26"/>
        <v>0</v>
      </c>
      <c r="AX46" s="279">
        <f t="shared" si="27"/>
        <v>0</v>
      </c>
      <c r="AY46" s="279">
        <f t="shared" si="28"/>
        <v>0</v>
      </c>
      <c r="AZ46" s="279">
        <f t="shared" si="29"/>
        <v>0</v>
      </c>
      <c r="BA46" s="279">
        <f t="shared" si="30"/>
        <v>0</v>
      </c>
      <c r="BB46" s="279">
        <f t="shared" si="31"/>
        <v>0</v>
      </c>
      <c r="BC46" s="279">
        <f t="shared" si="32"/>
        <v>0</v>
      </c>
      <c r="BD46" s="279">
        <f t="shared" si="33"/>
        <v>0</v>
      </c>
      <c r="BE46" s="279">
        <f t="shared" si="34"/>
        <v>0</v>
      </c>
      <c r="BF46" s="279">
        <f t="shared" si="35"/>
        <v>0</v>
      </c>
      <c r="BG46" s="279">
        <f t="shared" si="36"/>
        <v>0</v>
      </c>
      <c r="BH46" s="279">
        <f t="shared" si="75"/>
        <v>0</v>
      </c>
      <c r="BI46" s="279">
        <f t="shared" si="76"/>
        <v>0</v>
      </c>
      <c r="BJ46" s="279">
        <f t="shared" si="37"/>
        <v>0</v>
      </c>
      <c r="BK46" s="279">
        <f t="shared" si="38"/>
        <v>0</v>
      </c>
      <c r="BL46" s="279">
        <f t="shared" si="39"/>
        <v>0</v>
      </c>
      <c r="BM46" s="279">
        <f t="shared" si="40"/>
        <v>0</v>
      </c>
      <c r="BN46" s="279">
        <f t="shared" si="41"/>
        <v>0</v>
      </c>
      <c r="BO46" s="279">
        <f t="shared" si="42"/>
        <v>0</v>
      </c>
      <c r="BP46" s="279">
        <f t="shared" si="77"/>
        <v>0</v>
      </c>
      <c r="BQ46" s="279">
        <f t="shared" si="78"/>
        <v>0</v>
      </c>
      <c r="BR46" s="279">
        <f t="shared" si="43"/>
        <v>0</v>
      </c>
      <c r="BS46" s="279">
        <f t="shared" si="44"/>
        <v>0</v>
      </c>
      <c r="BT46" s="279">
        <f t="shared" si="79"/>
        <v>0</v>
      </c>
      <c r="BU46" s="279">
        <f t="shared" si="80"/>
        <v>0</v>
      </c>
      <c r="BV46" s="279">
        <f t="shared" si="81"/>
        <v>0</v>
      </c>
      <c r="BW46" s="279">
        <f t="shared" si="82"/>
        <v>0</v>
      </c>
      <c r="BX46" s="279">
        <f t="shared" si="45"/>
        <v>0</v>
      </c>
      <c r="BY46" s="279">
        <f t="shared" si="46"/>
        <v>0</v>
      </c>
      <c r="BZ46" s="279">
        <f t="shared" si="47"/>
        <v>0</v>
      </c>
      <c r="CA46" s="279">
        <f t="shared" si="48"/>
        <v>0</v>
      </c>
      <c r="CB46" s="279">
        <f t="shared" si="49"/>
        <v>0</v>
      </c>
      <c r="CC46" s="279">
        <f t="shared" si="50"/>
        <v>0</v>
      </c>
      <c r="CD46" s="279">
        <f t="shared" si="83"/>
        <v>0</v>
      </c>
      <c r="CE46" s="279">
        <f t="shared" si="84"/>
        <v>0</v>
      </c>
      <c r="CF46" s="279">
        <f t="shared" si="85"/>
        <v>0</v>
      </c>
      <c r="CG46" s="279">
        <f t="shared" si="86"/>
        <v>0</v>
      </c>
      <c r="CH46" s="279">
        <f t="shared" ca="1" si="51"/>
        <v>0</v>
      </c>
      <c r="CI46" s="279">
        <f t="shared" si="52"/>
        <v>0</v>
      </c>
      <c r="CJ46" s="279">
        <f t="shared" si="87"/>
        <v>0</v>
      </c>
      <c r="CK46" s="279">
        <f t="shared" si="88"/>
        <v>0</v>
      </c>
      <c r="CL46" s="279">
        <f t="shared" si="53"/>
        <v>0</v>
      </c>
      <c r="CM46" s="279">
        <f t="shared" si="54"/>
        <v>0</v>
      </c>
      <c r="CN46" s="279">
        <f t="shared" si="55"/>
        <v>0</v>
      </c>
      <c r="CO46" s="279">
        <f t="shared" si="56"/>
        <v>0</v>
      </c>
      <c r="CP46" s="279">
        <f t="shared" si="89"/>
        <v>0</v>
      </c>
      <c r="CQ46" s="279">
        <f t="shared" si="90"/>
        <v>0</v>
      </c>
      <c r="CR46" s="279">
        <f t="shared" si="91"/>
        <v>0</v>
      </c>
      <c r="CS46" s="279">
        <f t="shared" si="92"/>
        <v>0</v>
      </c>
      <c r="CT46" s="279">
        <f t="shared" si="57"/>
        <v>0</v>
      </c>
      <c r="CU46" s="279">
        <f t="shared" si="58"/>
        <v>0</v>
      </c>
      <c r="CV46" s="279">
        <f t="shared" si="59"/>
        <v>0</v>
      </c>
      <c r="CW46" s="279">
        <f t="shared" si="60"/>
        <v>0</v>
      </c>
      <c r="CX46" s="279">
        <f t="shared" si="93"/>
        <v>0</v>
      </c>
      <c r="CY46" s="279">
        <f t="shared" si="94"/>
        <v>0</v>
      </c>
      <c r="CZ46" s="279">
        <f t="shared" si="95"/>
        <v>0</v>
      </c>
      <c r="DA46" s="279">
        <f t="shared" ca="1" si="96"/>
        <v>0</v>
      </c>
    </row>
    <row r="47" spans="1:105" s="276" customFormat="1" ht="16.5" customHeight="1">
      <c r="A47" s="63">
        <f t="array" aca="1" ref="A47" ca="1">IF(C47&lt;&gt;0,SUM(($C$11:C47&lt;&gt;0)*1),"")</f>
        <v>9</v>
      </c>
      <c r="B47" s="277">
        <v>42735</v>
      </c>
      <c r="C47" s="280" t="s">
        <v>115</v>
      </c>
      <c r="D47" s="280">
        <f t="shared" si="97"/>
        <v>42735</v>
      </c>
      <c r="E47" s="980" t="s">
        <v>938</v>
      </c>
      <c r="F47" s="981">
        <f ca="1">CE52</f>
        <v>0</v>
      </c>
      <c r="G47" s="982" t="s">
        <v>297</v>
      </c>
      <c r="H47" s="982" t="s">
        <v>109</v>
      </c>
      <c r="I47" s="63">
        <f t="shared" ca="1" si="0"/>
        <v>9</v>
      </c>
      <c r="J47" s="279">
        <f t="shared" si="61"/>
        <v>0</v>
      </c>
      <c r="K47" s="279">
        <f t="shared" si="62"/>
        <v>0</v>
      </c>
      <c r="L47" s="279">
        <f t="shared" si="1"/>
        <v>0</v>
      </c>
      <c r="M47" s="279">
        <f t="shared" si="2"/>
        <v>0</v>
      </c>
      <c r="N47" s="279">
        <f t="shared" si="3"/>
        <v>0</v>
      </c>
      <c r="O47" s="279">
        <f t="shared" si="4"/>
        <v>0</v>
      </c>
      <c r="P47" s="279">
        <f t="shared" si="5"/>
        <v>0</v>
      </c>
      <c r="Q47" s="279">
        <f t="shared" si="6"/>
        <v>0</v>
      </c>
      <c r="R47" s="279">
        <f t="shared" si="7"/>
        <v>0</v>
      </c>
      <c r="S47" s="279">
        <f t="shared" si="8"/>
        <v>0</v>
      </c>
      <c r="T47" s="279">
        <f t="shared" si="9"/>
        <v>0</v>
      </c>
      <c r="U47" s="279">
        <f t="shared" si="10"/>
        <v>0</v>
      </c>
      <c r="V47" s="279">
        <f t="shared" si="11"/>
        <v>0</v>
      </c>
      <c r="W47" s="279">
        <f t="shared" si="12"/>
        <v>0</v>
      </c>
      <c r="X47" s="279">
        <f t="shared" si="13"/>
        <v>0</v>
      </c>
      <c r="Y47" s="279">
        <f t="shared" si="14"/>
        <v>0</v>
      </c>
      <c r="Z47" s="279">
        <f t="shared" si="15"/>
        <v>0</v>
      </c>
      <c r="AA47" s="279">
        <f t="shared" si="16"/>
        <v>0</v>
      </c>
      <c r="AB47" s="279">
        <f t="shared" si="63"/>
        <v>0</v>
      </c>
      <c r="AC47" s="279">
        <f t="shared" si="64"/>
        <v>0</v>
      </c>
      <c r="AD47" s="279">
        <f t="shared" si="17"/>
        <v>0</v>
      </c>
      <c r="AE47" s="279">
        <f t="shared" si="18"/>
        <v>0</v>
      </c>
      <c r="AF47" s="279">
        <f t="shared" si="19"/>
        <v>0</v>
      </c>
      <c r="AG47" s="279">
        <f t="shared" si="20"/>
        <v>0</v>
      </c>
      <c r="AH47" s="279">
        <f t="shared" si="65"/>
        <v>0</v>
      </c>
      <c r="AI47" s="279">
        <f t="shared" si="66"/>
        <v>0</v>
      </c>
      <c r="AJ47" s="279">
        <f t="shared" si="67"/>
        <v>0</v>
      </c>
      <c r="AK47" s="279">
        <f t="shared" si="68"/>
        <v>0</v>
      </c>
      <c r="AL47" s="279">
        <f t="shared" si="69"/>
        <v>0</v>
      </c>
      <c r="AM47" s="279">
        <f t="shared" si="70"/>
        <v>0</v>
      </c>
      <c r="AN47" s="279">
        <f t="shared" si="71"/>
        <v>0</v>
      </c>
      <c r="AO47" s="279">
        <f t="shared" si="72"/>
        <v>0</v>
      </c>
      <c r="AP47" s="279">
        <f t="shared" si="21"/>
        <v>0</v>
      </c>
      <c r="AQ47" s="279">
        <f t="shared" si="22"/>
        <v>0</v>
      </c>
      <c r="AR47" s="279">
        <f t="shared" si="23"/>
        <v>0</v>
      </c>
      <c r="AS47" s="279">
        <f t="shared" si="24"/>
        <v>0</v>
      </c>
      <c r="AT47" s="279">
        <f t="shared" si="73"/>
        <v>0</v>
      </c>
      <c r="AU47" s="279">
        <f t="shared" si="74"/>
        <v>0</v>
      </c>
      <c r="AV47" s="279">
        <f t="shared" si="25"/>
        <v>0</v>
      </c>
      <c r="AW47" s="279">
        <f t="shared" si="26"/>
        <v>0</v>
      </c>
      <c r="AX47" s="279">
        <f t="shared" si="27"/>
        <v>0</v>
      </c>
      <c r="AY47" s="279">
        <f t="shared" si="28"/>
        <v>0</v>
      </c>
      <c r="AZ47" s="279">
        <f t="shared" si="29"/>
        <v>0</v>
      </c>
      <c r="BA47" s="279">
        <f t="shared" si="30"/>
        <v>0</v>
      </c>
      <c r="BB47" s="279">
        <f t="shared" si="31"/>
        <v>0</v>
      </c>
      <c r="BC47" s="279">
        <f t="shared" si="32"/>
        <v>0</v>
      </c>
      <c r="BD47" s="279">
        <f t="shared" si="33"/>
        <v>0</v>
      </c>
      <c r="BE47" s="279">
        <f t="shared" si="34"/>
        <v>0</v>
      </c>
      <c r="BF47" s="279">
        <f t="shared" si="35"/>
        <v>0</v>
      </c>
      <c r="BG47" s="279">
        <f t="shared" si="36"/>
        <v>0</v>
      </c>
      <c r="BH47" s="279">
        <f t="shared" si="75"/>
        <v>0</v>
      </c>
      <c r="BI47" s="279">
        <f t="shared" si="76"/>
        <v>0</v>
      </c>
      <c r="BJ47" s="279">
        <f t="shared" si="37"/>
        <v>0</v>
      </c>
      <c r="BK47" s="279">
        <f t="shared" si="38"/>
        <v>0</v>
      </c>
      <c r="BL47" s="279">
        <f t="shared" si="39"/>
        <v>0</v>
      </c>
      <c r="BM47" s="279">
        <f t="shared" si="40"/>
        <v>0</v>
      </c>
      <c r="BN47" s="279">
        <f t="shared" si="41"/>
        <v>0</v>
      </c>
      <c r="BO47" s="279">
        <f t="shared" si="42"/>
        <v>0</v>
      </c>
      <c r="BP47" s="279">
        <f t="shared" si="77"/>
        <v>0</v>
      </c>
      <c r="BQ47" s="279">
        <f t="shared" si="78"/>
        <v>0</v>
      </c>
      <c r="BR47" s="279">
        <f t="shared" si="43"/>
        <v>0</v>
      </c>
      <c r="BS47" s="279">
        <f t="shared" si="44"/>
        <v>0</v>
      </c>
      <c r="BT47" s="279">
        <f t="shared" si="79"/>
        <v>0</v>
      </c>
      <c r="BU47" s="279">
        <f t="shared" si="80"/>
        <v>0</v>
      </c>
      <c r="BV47" s="279">
        <f t="shared" si="81"/>
        <v>0</v>
      </c>
      <c r="BW47" s="279">
        <f t="shared" si="82"/>
        <v>0</v>
      </c>
      <c r="BX47" s="279">
        <f t="shared" si="45"/>
        <v>0</v>
      </c>
      <c r="BY47" s="279">
        <f t="shared" si="46"/>
        <v>0</v>
      </c>
      <c r="BZ47" s="279">
        <f t="shared" si="47"/>
        <v>0</v>
      </c>
      <c r="CA47" s="279">
        <f t="shared" si="48"/>
        <v>0</v>
      </c>
      <c r="CB47" s="279">
        <f t="shared" si="49"/>
        <v>0</v>
      </c>
      <c r="CC47" s="279">
        <f t="shared" si="50"/>
        <v>0</v>
      </c>
      <c r="CD47" s="279">
        <f t="shared" ca="1" si="83"/>
        <v>0</v>
      </c>
      <c r="CE47" s="279">
        <f t="shared" si="84"/>
        <v>0</v>
      </c>
      <c r="CF47" s="279">
        <f t="shared" si="85"/>
        <v>0</v>
      </c>
      <c r="CG47" s="279">
        <f t="shared" si="86"/>
        <v>0</v>
      </c>
      <c r="CH47" s="279">
        <f t="shared" si="51"/>
        <v>0</v>
      </c>
      <c r="CI47" s="279">
        <f t="shared" si="52"/>
        <v>0</v>
      </c>
      <c r="CJ47" s="279">
        <f t="shared" si="87"/>
        <v>0</v>
      </c>
      <c r="CK47" s="279">
        <f t="shared" si="88"/>
        <v>0</v>
      </c>
      <c r="CL47" s="279">
        <f t="shared" si="53"/>
        <v>0</v>
      </c>
      <c r="CM47" s="279">
        <f t="shared" si="54"/>
        <v>0</v>
      </c>
      <c r="CN47" s="279">
        <f t="shared" si="55"/>
        <v>0</v>
      </c>
      <c r="CO47" s="279">
        <f t="shared" si="56"/>
        <v>0</v>
      </c>
      <c r="CP47" s="279">
        <f t="shared" si="89"/>
        <v>0</v>
      </c>
      <c r="CQ47" s="279">
        <f t="shared" si="90"/>
        <v>0</v>
      </c>
      <c r="CR47" s="279">
        <f t="shared" si="91"/>
        <v>0</v>
      </c>
      <c r="CS47" s="279">
        <f t="shared" si="92"/>
        <v>0</v>
      </c>
      <c r="CT47" s="279">
        <f t="shared" si="57"/>
        <v>0</v>
      </c>
      <c r="CU47" s="279">
        <f t="shared" si="58"/>
        <v>0</v>
      </c>
      <c r="CV47" s="279">
        <f t="shared" si="59"/>
        <v>0</v>
      </c>
      <c r="CW47" s="279">
        <f t="shared" si="60"/>
        <v>0</v>
      </c>
      <c r="CX47" s="279">
        <f t="shared" si="93"/>
        <v>0</v>
      </c>
      <c r="CY47" s="279">
        <f t="shared" si="94"/>
        <v>0</v>
      </c>
      <c r="CZ47" s="279">
        <f t="shared" si="95"/>
        <v>0</v>
      </c>
      <c r="DA47" s="279">
        <f t="shared" ca="1" si="96"/>
        <v>0</v>
      </c>
    </row>
    <row r="48" spans="1:105" s="276" customFormat="1" ht="16.5" customHeight="1">
      <c r="A48" s="63">
        <f t="array" aca="1" ref="A48" ca="1">IF(C48&lt;&gt;0,SUM(($C$11:C48&lt;&gt;0)*1),"")</f>
        <v>10</v>
      </c>
      <c r="B48" s="277">
        <v>42735</v>
      </c>
      <c r="C48" s="280" t="s">
        <v>115</v>
      </c>
      <c r="D48" s="280">
        <f t="shared" si="97"/>
        <v>42735</v>
      </c>
      <c r="E48" s="980" t="s">
        <v>939</v>
      </c>
      <c r="F48" s="981">
        <f ca="1">CG52</f>
        <v>0</v>
      </c>
      <c r="G48" s="982" t="s">
        <v>299</v>
      </c>
      <c r="H48" s="982" t="s">
        <v>109</v>
      </c>
      <c r="I48" s="63">
        <f t="shared" ca="1" si="0"/>
        <v>10</v>
      </c>
      <c r="J48" s="279">
        <f t="shared" si="61"/>
        <v>0</v>
      </c>
      <c r="K48" s="279">
        <f t="shared" si="62"/>
        <v>0</v>
      </c>
      <c r="L48" s="279">
        <f t="shared" si="1"/>
        <v>0</v>
      </c>
      <c r="M48" s="279">
        <f t="shared" si="2"/>
        <v>0</v>
      </c>
      <c r="N48" s="279">
        <f t="shared" si="3"/>
        <v>0</v>
      </c>
      <c r="O48" s="279">
        <f t="shared" si="4"/>
        <v>0</v>
      </c>
      <c r="P48" s="279">
        <f t="shared" si="5"/>
        <v>0</v>
      </c>
      <c r="Q48" s="279">
        <f t="shared" si="6"/>
        <v>0</v>
      </c>
      <c r="R48" s="279">
        <f t="shared" si="7"/>
        <v>0</v>
      </c>
      <c r="S48" s="279">
        <f t="shared" si="8"/>
        <v>0</v>
      </c>
      <c r="T48" s="279">
        <f t="shared" si="9"/>
        <v>0</v>
      </c>
      <c r="U48" s="279">
        <f t="shared" si="10"/>
        <v>0</v>
      </c>
      <c r="V48" s="279">
        <f t="shared" si="11"/>
        <v>0</v>
      </c>
      <c r="W48" s="279">
        <f t="shared" si="12"/>
        <v>0</v>
      </c>
      <c r="X48" s="279">
        <f t="shared" si="13"/>
        <v>0</v>
      </c>
      <c r="Y48" s="279">
        <f t="shared" si="14"/>
        <v>0</v>
      </c>
      <c r="Z48" s="279">
        <f t="shared" si="15"/>
        <v>0</v>
      </c>
      <c r="AA48" s="279">
        <f t="shared" si="16"/>
        <v>0</v>
      </c>
      <c r="AB48" s="279">
        <f t="shared" si="63"/>
        <v>0</v>
      </c>
      <c r="AC48" s="279">
        <f t="shared" si="64"/>
        <v>0</v>
      </c>
      <c r="AD48" s="279">
        <f t="shared" si="17"/>
        <v>0</v>
      </c>
      <c r="AE48" s="279">
        <f t="shared" si="18"/>
        <v>0</v>
      </c>
      <c r="AF48" s="279">
        <f t="shared" si="19"/>
        <v>0</v>
      </c>
      <c r="AG48" s="279">
        <f t="shared" si="20"/>
        <v>0</v>
      </c>
      <c r="AH48" s="279">
        <f t="shared" si="65"/>
        <v>0</v>
      </c>
      <c r="AI48" s="279">
        <f t="shared" si="66"/>
        <v>0</v>
      </c>
      <c r="AJ48" s="279">
        <f t="shared" si="67"/>
        <v>0</v>
      </c>
      <c r="AK48" s="279">
        <f t="shared" si="68"/>
        <v>0</v>
      </c>
      <c r="AL48" s="279">
        <f t="shared" si="69"/>
        <v>0</v>
      </c>
      <c r="AM48" s="279">
        <f t="shared" si="70"/>
        <v>0</v>
      </c>
      <c r="AN48" s="279">
        <f t="shared" si="71"/>
        <v>0</v>
      </c>
      <c r="AO48" s="279">
        <f t="shared" si="72"/>
        <v>0</v>
      </c>
      <c r="AP48" s="279">
        <f t="shared" si="21"/>
        <v>0</v>
      </c>
      <c r="AQ48" s="279">
        <f t="shared" si="22"/>
        <v>0</v>
      </c>
      <c r="AR48" s="279">
        <f t="shared" si="23"/>
        <v>0</v>
      </c>
      <c r="AS48" s="279">
        <f t="shared" si="24"/>
        <v>0</v>
      </c>
      <c r="AT48" s="279">
        <f t="shared" si="73"/>
        <v>0</v>
      </c>
      <c r="AU48" s="279">
        <f t="shared" si="74"/>
        <v>0</v>
      </c>
      <c r="AV48" s="279">
        <f t="shared" si="25"/>
        <v>0</v>
      </c>
      <c r="AW48" s="279">
        <f t="shared" si="26"/>
        <v>0</v>
      </c>
      <c r="AX48" s="279">
        <f t="shared" si="27"/>
        <v>0</v>
      </c>
      <c r="AY48" s="279">
        <f t="shared" si="28"/>
        <v>0</v>
      </c>
      <c r="AZ48" s="279">
        <f t="shared" si="29"/>
        <v>0</v>
      </c>
      <c r="BA48" s="279">
        <f t="shared" si="30"/>
        <v>0</v>
      </c>
      <c r="BB48" s="279">
        <f t="shared" si="31"/>
        <v>0</v>
      </c>
      <c r="BC48" s="279">
        <f t="shared" si="32"/>
        <v>0</v>
      </c>
      <c r="BD48" s="279">
        <f t="shared" si="33"/>
        <v>0</v>
      </c>
      <c r="BE48" s="279">
        <f t="shared" si="34"/>
        <v>0</v>
      </c>
      <c r="BF48" s="279">
        <f t="shared" si="35"/>
        <v>0</v>
      </c>
      <c r="BG48" s="279">
        <f t="shared" si="36"/>
        <v>0</v>
      </c>
      <c r="BH48" s="279">
        <f t="shared" si="75"/>
        <v>0</v>
      </c>
      <c r="BI48" s="279">
        <f t="shared" si="76"/>
        <v>0</v>
      </c>
      <c r="BJ48" s="279">
        <f t="shared" si="37"/>
        <v>0</v>
      </c>
      <c r="BK48" s="279">
        <f t="shared" si="38"/>
        <v>0</v>
      </c>
      <c r="BL48" s="279">
        <f t="shared" si="39"/>
        <v>0</v>
      </c>
      <c r="BM48" s="279">
        <f t="shared" si="40"/>
        <v>0</v>
      </c>
      <c r="BN48" s="279">
        <f t="shared" si="41"/>
        <v>0</v>
      </c>
      <c r="BO48" s="279">
        <f t="shared" si="42"/>
        <v>0</v>
      </c>
      <c r="BP48" s="279">
        <f t="shared" si="77"/>
        <v>0</v>
      </c>
      <c r="BQ48" s="279">
        <f t="shared" si="78"/>
        <v>0</v>
      </c>
      <c r="BR48" s="279">
        <f t="shared" si="43"/>
        <v>0</v>
      </c>
      <c r="BS48" s="279">
        <f t="shared" si="44"/>
        <v>0</v>
      </c>
      <c r="BT48" s="279">
        <f t="shared" si="79"/>
        <v>0</v>
      </c>
      <c r="BU48" s="279">
        <f t="shared" si="80"/>
        <v>0</v>
      </c>
      <c r="BV48" s="279">
        <f t="shared" si="81"/>
        <v>0</v>
      </c>
      <c r="BW48" s="279">
        <f t="shared" si="82"/>
        <v>0</v>
      </c>
      <c r="BX48" s="279">
        <f t="shared" si="45"/>
        <v>0</v>
      </c>
      <c r="BY48" s="279">
        <f t="shared" si="46"/>
        <v>0</v>
      </c>
      <c r="BZ48" s="279">
        <f t="shared" si="47"/>
        <v>0</v>
      </c>
      <c r="CA48" s="279">
        <f t="shared" si="48"/>
        <v>0</v>
      </c>
      <c r="CB48" s="279">
        <f t="shared" si="49"/>
        <v>0</v>
      </c>
      <c r="CC48" s="279">
        <f t="shared" si="50"/>
        <v>0</v>
      </c>
      <c r="CD48" s="279">
        <f t="shared" si="83"/>
        <v>0</v>
      </c>
      <c r="CE48" s="279">
        <f t="shared" si="84"/>
        <v>0</v>
      </c>
      <c r="CF48" s="279">
        <f t="shared" ca="1" si="85"/>
        <v>0</v>
      </c>
      <c r="CG48" s="279">
        <f t="shared" si="86"/>
        <v>0</v>
      </c>
      <c r="CH48" s="279">
        <f t="shared" si="51"/>
        <v>0</v>
      </c>
      <c r="CI48" s="279">
        <f t="shared" si="52"/>
        <v>0</v>
      </c>
      <c r="CJ48" s="279">
        <f t="shared" si="87"/>
        <v>0</v>
      </c>
      <c r="CK48" s="279">
        <f t="shared" si="88"/>
        <v>0</v>
      </c>
      <c r="CL48" s="279">
        <f t="shared" si="53"/>
        <v>0</v>
      </c>
      <c r="CM48" s="279">
        <f t="shared" si="54"/>
        <v>0</v>
      </c>
      <c r="CN48" s="279">
        <f t="shared" si="55"/>
        <v>0</v>
      </c>
      <c r="CO48" s="279">
        <f t="shared" si="56"/>
        <v>0</v>
      </c>
      <c r="CP48" s="279">
        <f t="shared" si="89"/>
        <v>0</v>
      </c>
      <c r="CQ48" s="279">
        <f t="shared" si="90"/>
        <v>0</v>
      </c>
      <c r="CR48" s="279">
        <f t="shared" si="91"/>
        <v>0</v>
      </c>
      <c r="CS48" s="279">
        <f t="shared" si="92"/>
        <v>0</v>
      </c>
      <c r="CT48" s="279">
        <f t="shared" si="57"/>
        <v>0</v>
      </c>
      <c r="CU48" s="279">
        <f t="shared" si="58"/>
        <v>0</v>
      </c>
      <c r="CV48" s="279">
        <f t="shared" si="59"/>
        <v>0</v>
      </c>
      <c r="CW48" s="279">
        <f t="shared" si="60"/>
        <v>0</v>
      </c>
      <c r="CX48" s="279">
        <f t="shared" si="93"/>
        <v>0</v>
      </c>
      <c r="CY48" s="279">
        <f t="shared" si="94"/>
        <v>0</v>
      </c>
      <c r="CZ48" s="279">
        <f t="shared" si="95"/>
        <v>0</v>
      </c>
      <c r="DA48" s="279">
        <f t="shared" ca="1" si="96"/>
        <v>0</v>
      </c>
    </row>
    <row r="49" spans="1:105" s="276" customFormat="1" ht="16.5" customHeight="1">
      <c r="A49" s="63">
        <f t="array" aca="1" ref="A49" ca="1">IF(C49&lt;&gt;0,SUM(($C$11:C49&lt;&gt;0)*1),"")</f>
        <v>11</v>
      </c>
      <c r="B49" s="277">
        <v>42735</v>
      </c>
      <c r="C49" s="280" t="s">
        <v>115</v>
      </c>
      <c r="D49" s="280">
        <f t="shared" si="97"/>
        <v>42735</v>
      </c>
      <c r="E49" s="980" t="s">
        <v>119</v>
      </c>
      <c r="F49" s="981">
        <f ca="1">CU52</f>
        <v>0</v>
      </c>
      <c r="G49" s="982" t="s">
        <v>103</v>
      </c>
      <c r="H49" s="982" t="s">
        <v>109</v>
      </c>
      <c r="I49" s="63">
        <f t="shared" ca="1" si="0"/>
        <v>11</v>
      </c>
      <c r="J49" s="279">
        <f t="shared" si="61"/>
        <v>0</v>
      </c>
      <c r="K49" s="279">
        <f t="shared" si="62"/>
        <v>0</v>
      </c>
      <c r="L49" s="279">
        <f t="shared" si="1"/>
        <v>0</v>
      </c>
      <c r="M49" s="279">
        <f t="shared" si="2"/>
        <v>0</v>
      </c>
      <c r="N49" s="279">
        <f t="shared" si="3"/>
        <v>0</v>
      </c>
      <c r="O49" s="279">
        <f t="shared" si="4"/>
        <v>0</v>
      </c>
      <c r="P49" s="279">
        <f t="shared" si="5"/>
        <v>0</v>
      </c>
      <c r="Q49" s="279">
        <f t="shared" si="6"/>
        <v>0</v>
      </c>
      <c r="R49" s="279">
        <f t="shared" si="7"/>
        <v>0</v>
      </c>
      <c r="S49" s="279">
        <f t="shared" si="8"/>
        <v>0</v>
      </c>
      <c r="T49" s="279">
        <f t="shared" si="9"/>
        <v>0</v>
      </c>
      <c r="U49" s="279">
        <f t="shared" si="10"/>
        <v>0</v>
      </c>
      <c r="V49" s="279">
        <f t="shared" si="11"/>
        <v>0</v>
      </c>
      <c r="W49" s="279">
        <f t="shared" si="12"/>
        <v>0</v>
      </c>
      <c r="X49" s="279">
        <f t="shared" si="13"/>
        <v>0</v>
      </c>
      <c r="Y49" s="279">
        <f t="shared" si="14"/>
        <v>0</v>
      </c>
      <c r="Z49" s="279">
        <f t="shared" si="15"/>
        <v>0</v>
      </c>
      <c r="AA49" s="279">
        <f t="shared" si="16"/>
        <v>0</v>
      </c>
      <c r="AB49" s="279">
        <f t="shared" si="63"/>
        <v>0</v>
      </c>
      <c r="AC49" s="279">
        <f t="shared" si="64"/>
        <v>0</v>
      </c>
      <c r="AD49" s="279">
        <f t="shared" si="17"/>
        <v>0</v>
      </c>
      <c r="AE49" s="279">
        <f t="shared" si="18"/>
        <v>0</v>
      </c>
      <c r="AF49" s="279">
        <f t="shared" si="19"/>
        <v>0</v>
      </c>
      <c r="AG49" s="279">
        <f t="shared" si="20"/>
        <v>0</v>
      </c>
      <c r="AH49" s="279">
        <f t="shared" si="65"/>
        <v>0</v>
      </c>
      <c r="AI49" s="279">
        <f t="shared" si="66"/>
        <v>0</v>
      </c>
      <c r="AJ49" s="279">
        <f t="shared" si="67"/>
        <v>0</v>
      </c>
      <c r="AK49" s="279">
        <f t="shared" si="68"/>
        <v>0</v>
      </c>
      <c r="AL49" s="279">
        <f t="shared" si="69"/>
        <v>0</v>
      </c>
      <c r="AM49" s="279">
        <f t="shared" si="70"/>
        <v>0</v>
      </c>
      <c r="AN49" s="279">
        <f t="shared" si="71"/>
        <v>0</v>
      </c>
      <c r="AO49" s="279">
        <f t="shared" si="72"/>
        <v>0</v>
      </c>
      <c r="AP49" s="279">
        <f t="shared" si="21"/>
        <v>0</v>
      </c>
      <c r="AQ49" s="279">
        <f t="shared" si="22"/>
        <v>0</v>
      </c>
      <c r="AR49" s="279">
        <f t="shared" si="23"/>
        <v>0</v>
      </c>
      <c r="AS49" s="279">
        <f t="shared" si="24"/>
        <v>0</v>
      </c>
      <c r="AT49" s="279">
        <f t="shared" si="73"/>
        <v>0</v>
      </c>
      <c r="AU49" s="279">
        <f t="shared" si="74"/>
        <v>0</v>
      </c>
      <c r="AV49" s="279">
        <f t="shared" si="25"/>
        <v>0</v>
      </c>
      <c r="AW49" s="279">
        <f t="shared" si="26"/>
        <v>0</v>
      </c>
      <c r="AX49" s="279">
        <f t="shared" si="27"/>
        <v>0</v>
      </c>
      <c r="AY49" s="279">
        <f t="shared" si="28"/>
        <v>0</v>
      </c>
      <c r="AZ49" s="279">
        <f t="shared" si="29"/>
        <v>0</v>
      </c>
      <c r="BA49" s="279">
        <f t="shared" si="30"/>
        <v>0</v>
      </c>
      <c r="BB49" s="279">
        <f t="shared" si="31"/>
        <v>0</v>
      </c>
      <c r="BC49" s="279">
        <f t="shared" si="32"/>
        <v>0</v>
      </c>
      <c r="BD49" s="279">
        <f t="shared" si="33"/>
        <v>0</v>
      </c>
      <c r="BE49" s="279">
        <f t="shared" si="34"/>
        <v>0</v>
      </c>
      <c r="BF49" s="279">
        <f t="shared" si="35"/>
        <v>0</v>
      </c>
      <c r="BG49" s="279">
        <f t="shared" si="36"/>
        <v>0</v>
      </c>
      <c r="BH49" s="279">
        <f t="shared" si="75"/>
        <v>0</v>
      </c>
      <c r="BI49" s="279">
        <f t="shared" si="76"/>
        <v>0</v>
      </c>
      <c r="BJ49" s="279">
        <f t="shared" si="37"/>
        <v>0</v>
      </c>
      <c r="BK49" s="279">
        <f t="shared" si="38"/>
        <v>0</v>
      </c>
      <c r="BL49" s="279">
        <f t="shared" si="39"/>
        <v>0</v>
      </c>
      <c r="BM49" s="279">
        <f t="shared" si="40"/>
        <v>0</v>
      </c>
      <c r="BN49" s="279">
        <f t="shared" si="41"/>
        <v>0</v>
      </c>
      <c r="BO49" s="279">
        <f t="shared" si="42"/>
        <v>0</v>
      </c>
      <c r="BP49" s="279">
        <f t="shared" si="77"/>
        <v>0</v>
      </c>
      <c r="BQ49" s="279">
        <f t="shared" si="78"/>
        <v>0</v>
      </c>
      <c r="BR49" s="279">
        <f t="shared" si="43"/>
        <v>0</v>
      </c>
      <c r="BS49" s="279">
        <f t="shared" si="44"/>
        <v>0</v>
      </c>
      <c r="BT49" s="279">
        <f t="shared" si="79"/>
        <v>0</v>
      </c>
      <c r="BU49" s="279">
        <f t="shared" si="80"/>
        <v>0</v>
      </c>
      <c r="BV49" s="279">
        <f t="shared" si="81"/>
        <v>0</v>
      </c>
      <c r="BW49" s="279">
        <f t="shared" si="82"/>
        <v>0</v>
      </c>
      <c r="BX49" s="279">
        <f t="shared" si="45"/>
        <v>0</v>
      </c>
      <c r="BY49" s="279">
        <f t="shared" si="46"/>
        <v>0</v>
      </c>
      <c r="BZ49" s="279">
        <f t="shared" si="47"/>
        <v>0</v>
      </c>
      <c r="CA49" s="279">
        <f t="shared" si="48"/>
        <v>0</v>
      </c>
      <c r="CB49" s="279">
        <f t="shared" si="49"/>
        <v>0</v>
      </c>
      <c r="CC49" s="279">
        <f t="shared" si="50"/>
        <v>0</v>
      </c>
      <c r="CD49" s="279">
        <f t="shared" si="83"/>
        <v>0</v>
      </c>
      <c r="CE49" s="279">
        <f t="shared" si="84"/>
        <v>0</v>
      </c>
      <c r="CF49" s="279">
        <f t="shared" si="85"/>
        <v>0</v>
      </c>
      <c r="CG49" s="279">
        <f t="shared" si="86"/>
        <v>0</v>
      </c>
      <c r="CH49" s="279">
        <f t="shared" si="51"/>
        <v>0</v>
      </c>
      <c r="CI49" s="279">
        <f t="shared" si="52"/>
        <v>0</v>
      </c>
      <c r="CJ49" s="279">
        <f t="shared" si="87"/>
        <v>0</v>
      </c>
      <c r="CK49" s="279">
        <f t="shared" si="88"/>
        <v>0</v>
      </c>
      <c r="CL49" s="279">
        <f t="shared" si="53"/>
        <v>0</v>
      </c>
      <c r="CM49" s="279">
        <f t="shared" si="54"/>
        <v>0</v>
      </c>
      <c r="CN49" s="279">
        <f t="shared" si="55"/>
        <v>0</v>
      </c>
      <c r="CO49" s="279">
        <f t="shared" si="56"/>
        <v>0</v>
      </c>
      <c r="CP49" s="279">
        <f t="shared" si="89"/>
        <v>0</v>
      </c>
      <c r="CQ49" s="279">
        <f t="shared" si="90"/>
        <v>0</v>
      </c>
      <c r="CR49" s="279">
        <f t="shared" si="91"/>
        <v>0</v>
      </c>
      <c r="CS49" s="279">
        <f t="shared" si="92"/>
        <v>0</v>
      </c>
      <c r="CT49" s="279">
        <f t="shared" ca="1" si="57"/>
        <v>0</v>
      </c>
      <c r="CU49" s="279">
        <f t="shared" si="58"/>
        <v>0</v>
      </c>
      <c r="CV49" s="279">
        <f t="shared" si="59"/>
        <v>0</v>
      </c>
      <c r="CW49" s="279">
        <f t="shared" si="60"/>
        <v>0</v>
      </c>
      <c r="CX49" s="279">
        <f t="shared" si="93"/>
        <v>0</v>
      </c>
      <c r="CY49" s="279">
        <f t="shared" si="94"/>
        <v>0</v>
      </c>
      <c r="CZ49" s="279">
        <f t="shared" si="95"/>
        <v>0</v>
      </c>
      <c r="DA49" s="279">
        <f t="shared" ca="1" si="96"/>
        <v>0</v>
      </c>
    </row>
    <row r="50" spans="1:105" s="276" customFormat="1" ht="16.5" customHeight="1">
      <c r="A50" s="63">
        <f t="array" aca="1" ref="A50" ca="1">IF(C50&lt;&gt;0,SUM(($C$11:C50&lt;&gt;0)*1),"")</f>
        <v>12</v>
      </c>
      <c r="B50" s="277">
        <v>42735</v>
      </c>
      <c r="C50" s="280" t="s">
        <v>115</v>
      </c>
      <c r="D50" s="280">
        <f t="shared" si="97"/>
        <v>42735</v>
      </c>
      <c r="E50" s="980" t="s">
        <v>120</v>
      </c>
      <c r="F50" s="981">
        <f ca="1">CV52</f>
        <v>0</v>
      </c>
      <c r="G50" s="982" t="s">
        <v>109</v>
      </c>
      <c r="H50" s="982" t="s">
        <v>105</v>
      </c>
      <c r="I50" s="63">
        <f t="shared" ca="1" si="0"/>
        <v>12</v>
      </c>
      <c r="J50" s="279">
        <f t="shared" si="61"/>
        <v>0</v>
      </c>
      <c r="K50" s="279">
        <f t="shared" si="62"/>
        <v>0</v>
      </c>
      <c r="L50" s="279">
        <f t="shared" si="1"/>
        <v>0</v>
      </c>
      <c r="M50" s="279">
        <f t="shared" si="2"/>
        <v>0</v>
      </c>
      <c r="N50" s="279">
        <f t="shared" si="3"/>
        <v>0</v>
      </c>
      <c r="O50" s="279">
        <f t="shared" si="4"/>
        <v>0</v>
      </c>
      <c r="P50" s="279">
        <f t="shared" si="5"/>
        <v>0</v>
      </c>
      <c r="Q50" s="279">
        <f t="shared" si="6"/>
        <v>0</v>
      </c>
      <c r="R50" s="279">
        <f t="shared" si="7"/>
        <v>0</v>
      </c>
      <c r="S50" s="279">
        <f t="shared" si="8"/>
        <v>0</v>
      </c>
      <c r="T50" s="279">
        <f t="shared" si="9"/>
        <v>0</v>
      </c>
      <c r="U50" s="279">
        <f t="shared" si="10"/>
        <v>0</v>
      </c>
      <c r="V50" s="279">
        <f t="shared" si="11"/>
        <v>0</v>
      </c>
      <c r="W50" s="279">
        <f t="shared" si="12"/>
        <v>0</v>
      </c>
      <c r="X50" s="279">
        <f t="shared" si="13"/>
        <v>0</v>
      </c>
      <c r="Y50" s="279">
        <f t="shared" si="14"/>
        <v>0</v>
      </c>
      <c r="Z50" s="279">
        <f t="shared" si="15"/>
        <v>0</v>
      </c>
      <c r="AA50" s="279">
        <f t="shared" si="16"/>
        <v>0</v>
      </c>
      <c r="AB50" s="279">
        <f t="shared" si="63"/>
        <v>0</v>
      </c>
      <c r="AC50" s="279">
        <f t="shared" si="64"/>
        <v>0</v>
      </c>
      <c r="AD50" s="279">
        <f t="shared" si="17"/>
        <v>0</v>
      </c>
      <c r="AE50" s="279">
        <f t="shared" si="18"/>
        <v>0</v>
      </c>
      <c r="AF50" s="279">
        <f t="shared" si="19"/>
        <v>0</v>
      </c>
      <c r="AG50" s="279">
        <f t="shared" si="20"/>
        <v>0</v>
      </c>
      <c r="AH50" s="279">
        <f t="shared" si="65"/>
        <v>0</v>
      </c>
      <c r="AI50" s="279">
        <f t="shared" si="66"/>
        <v>0</v>
      </c>
      <c r="AJ50" s="279">
        <f t="shared" si="67"/>
        <v>0</v>
      </c>
      <c r="AK50" s="279">
        <f t="shared" si="68"/>
        <v>0</v>
      </c>
      <c r="AL50" s="279">
        <f t="shared" si="69"/>
        <v>0</v>
      </c>
      <c r="AM50" s="279">
        <f t="shared" si="70"/>
        <v>0</v>
      </c>
      <c r="AN50" s="279">
        <f t="shared" si="71"/>
        <v>0</v>
      </c>
      <c r="AO50" s="279">
        <f t="shared" si="72"/>
        <v>0</v>
      </c>
      <c r="AP50" s="279">
        <f t="shared" si="21"/>
        <v>0</v>
      </c>
      <c r="AQ50" s="279">
        <f t="shared" si="22"/>
        <v>0</v>
      </c>
      <c r="AR50" s="279">
        <f t="shared" si="23"/>
        <v>0</v>
      </c>
      <c r="AS50" s="279">
        <f t="shared" si="24"/>
        <v>0</v>
      </c>
      <c r="AT50" s="279">
        <f t="shared" si="73"/>
        <v>0</v>
      </c>
      <c r="AU50" s="279">
        <f t="shared" si="74"/>
        <v>0</v>
      </c>
      <c r="AV50" s="279">
        <f t="shared" si="25"/>
        <v>0</v>
      </c>
      <c r="AW50" s="279">
        <f t="shared" si="26"/>
        <v>0</v>
      </c>
      <c r="AX50" s="279">
        <f t="shared" si="27"/>
        <v>0</v>
      </c>
      <c r="AY50" s="279">
        <f t="shared" si="28"/>
        <v>0</v>
      </c>
      <c r="AZ50" s="279">
        <f t="shared" si="29"/>
        <v>0</v>
      </c>
      <c r="BA50" s="279">
        <f t="shared" si="30"/>
        <v>0</v>
      </c>
      <c r="BB50" s="279">
        <f t="shared" si="31"/>
        <v>0</v>
      </c>
      <c r="BC50" s="279">
        <f t="shared" si="32"/>
        <v>0</v>
      </c>
      <c r="BD50" s="279">
        <f t="shared" si="33"/>
        <v>0</v>
      </c>
      <c r="BE50" s="279">
        <f t="shared" si="34"/>
        <v>0</v>
      </c>
      <c r="BF50" s="279">
        <f t="shared" si="35"/>
        <v>0</v>
      </c>
      <c r="BG50" s="279">
        <f t="shared" si="36"/>
        <v>0</v>
      </c>
      <c r="BH50" s="279">
        <f t="shared" si="75"/>
        <v>0</v>
      </c>
      <c r="BI50" s="279">
        <f t="shared" si="76"/>
        <v>0</v>
      </c>
      <c r="BJ50" s="279">
        <f t="shared" si="37"/>
        <v>0</v>
      </c>
      <c r="BK50" s="279">
        <f t="shared" si="38"/>
        <v>0</v>
      </c>
      <c r="BL50" s="279">
        <f t="shared" si="39"/>
        <v>0</v>
      </c>
      <c r="BM50" s="279">
        <f t="shared" si="40"/>
        <v>0</v>
      </c>
      <c r="BN50" s="279">
        <f t="shared" si="41"/>
        <v>0</v>
      </c>
      <c r="BO50" s="279">
        <f t="shared" si="42"/>
        <v>0</v>
      </c>
      <c r="BP50" s="279">
        <f t="shared" si="77"/>
        <v>0</v>
      </c>
      <c r="BQ50" s="279">
        <f t="shared" si="78"/>
        <v>0</v>
      </c>
      <c r="BR50" s="279">
        <f t="shared" si="43"/>
        <v>0</v>
      </c>
      <c r="BS50" s="279">
        <f t="shared" si="44"/>
        <v>0</v>
      </c>
      <c r="BT50" s="279">
        <f t="shared" si="79"/>
        <v>0</v>
      </c>
      <c r="BU50" s="279">
        <f t="shared" si="80"/>
        <v>0</v>
      </c>
      <c r="BV50" s="279">
        <f t="shared" si="81"/>
        <v>0</v>
      </c>
      <c r="BW50" s="279">
        <f t="shared" si="82"/>
        <v>0</v>
      </c>
      <c r="BX50" s="279">
        <f t="shared" si="45"/>
        <v>0</v>
      </c>
      <c r="BY50" s="279">
        <f t="shared" si="46"/>
        <v>0</v>
      </c>
      <c r="BZ50" s="279">
        <f t="shared" si="47"/>
        <v>0</v>
      </c>
      <c r="CA50" s="279">
        <f t="shared" si="48"/>
        <v>0</v>
      </c>
      <c r="CB50" s="279">
        <f t="shared" si="49"/>
        <v>0</v>
      </c>
      <c r="CC50" s="279">
        <f t="shared" si="50"/>
        <v>0</v>
      </c>
      <c r="CD50" s="279">
        <f t="shared" si="83"/>
        <v>0</v>
      </c>
      <c r="CE50" s="279">
        <f t="shared" si="84"/>
        <v>0</v>
      </c>
      <c r="CF50" s="279">
        <f t="shared" si="85"/>
        <v>0</v>
      </c>
      <c r="CG50" s="279">
        <f t="shared" si="86"/>
        <v>0</v>
      </c>
      <c r="CH50" s="279">
        <f t="shared" si="51"/>
        <v>0</v>
      </c>
      <c r="CI50" s="279">
        <f t="shared" si="52"/>
        <v>0</v>
      </c>
      <c r="CJ50" s="279">
        <f t="shared" si="87"/>
        <v>0</v>
      </c>
      <c r="CK50" s="279">
        <f t="shared" si="88"/>
        <v>0</v>
      </c>
      <c r="CL50" s="279">
        <f t="shared" si="53"/>
        <v>0</v>
      </c>
      <c r="CM50" s="279">
        <f t="shared" si="54"/>
        <v>0</v>
      </c>
      <c r="CN50" s="279">
        <f t="shared" si="55"/>
        <v>0</v>
      </c>
      <c r="CO50" s="279">
        <f t="shared" si="56"/>
        <v>0</v>
      </c>
      <c r="CP50" s="279">
        <f t="shared" si="89"/>
        <v>0</v>
      </c>
      <c r="CQ50" s="279">
        <f t="shared" si="90"/>
        <v>0</v>
      </c>
      <c r="CR50" s="279">
        <f t="shared" si="91"/>
        <v>0</v>
      </c>
      <c r="CS50" s="279">
        <f t="shared" si="92"/>
        <v>0</v>
      </c>
      <c r="CT50" s="279">
        <f t="shared" si="57"/>
        <v>0</v>
      </c>
      <c r="CU50" s="279">
        <f t="shared" si="58"/>
        <v>0</v>
      </c>
      <c r="CV50" s="279">
        <f t="shared" si="59"/>
        <v>0</v>
      </c>
      <c r="CW50" s="279">
        <f t="shared" ca="1" si="60"/>
        <v>0</v>
      </c>
      <c r="CX50" s="279">
        <f t="shared" si="93"/>
        <v>0</v>
      </c>
      <c r="CY50" s="279">
        <f t="shared" si="94"/>
        <v>0</v>
      </c>
      <c r="CZ50" s="279">
        <f t="shared" ca="1" si="95"/>
        <v>0</v>
      </c>
      <c r="DA50" s="279">
        <f t="shared" si="96"/>
        <v>0</v>
      </c>
    </row>
    <row r="51" spans="1:105" s="276" customFormat="1" ht="16.5" customHeight="1">
      <c r="A51" s="63" t="str">
        <f t="array" ref="A51">IF(C51&lt;&gt;0,SUM(($C$11:C51&lt;&gt;0)*1),"")</f>
        <v/>
      </c>
      <c r="B51" s="243"/>
      <c r="C51" s="243"/>
      <c r="D51" s="243"/>
      <c r="E51" s="278"/>
      <c r="F51" s="65"/>
      <c r="G51" s="282"/>
      <c r="H51" s="282"/>
      <c r="I51" s="63" t="str">
        <f>A51</f>
        <v/>
      </c>
      <c r="J51" s="279">
        <f>IF($G51="1111",$F51,0)</f>
        <v>0</v>
      </c>
      <c r="K51" s="279">
        <f>IF($H51="1111",$F51,0)</f>
        <v>0</v>
      </c>
      <c r="L51" s="279">
        <f>IF($G51="1121",$F51,0)</f>
        <v>0</v>
      </c>
      <c r="M51" s="279">
        <f>IF($H51="1121",$F51,0)</f>
        <v>0</v>
      </c>
      <c r="N51" s="279">
        <f>IF($G51="1122",$F51,0)</f>
        <v>0</v>
      </c>
      <c r="O51" s="279">
        <f>IF($H51="1122",$F51,0)</f>
        <v>0</v>
      </c>
      <c r="P51" s="279">
        <f>IF($G51="131",$F51,0)</f>
        <v>0</v>
      </c>
      <c r="Q51" s="279">
        <f>IF($H51="131",$F51,0)</f>
        <v>0</v>
      </c>
      <c r="R51" s="279">
        <f>IF($G51="1331",$F51,0)</f>
        <v>0</v>
      </c>
      <c r="S51" s="279">
        <f>IF($H51="1331",$F51,0)</f>
        <v>0</v>
      </c>
      <c r="T51" s="279">
        <f>IF($G51="1388",$F51,0)</f>
        <v>0</v>
      </c>
      <c r="U51" s="279">
        <f>IF($H51="1388",$F51,0)</f>
        <v>0</v>
      </c>
      <c r="V51" s="279">
        <f>IF($G51="141",$F51,0)</f>
        <v>0</v>
      </c>
      <c r="W51" s="279">
        <f>IF($H51="141",$F51,0)</f>
        <v>0</v>
      </c>
      <c r="X51" s="279">
        <f>IF($G51="1521",$F51,0)</f>
        <v>0</v>
      </c>
      <c r="Y51" s="279">
        <f>IF($H51="1521",$F51,0)</f>
        <v>0</v>
      </c>
      <c r="Z51" s="279">
        <f>IF($G51="1522",$F51,0)</f>
        <v>0</v>
      </c>
      <c r="AA51" s="279">
        <f>IF($H51="1522",$F51,0)</f>
        <v>0</v>
      </c>
      <c r="AB51" s="279">
        <f>IF($G51="153",$F51,0)</f>
        <v>0</v>
      </c>
      <c r="AC51" s="279">
        <f>IF($H51="153",$F51,0)</f>
        <v>0</v>
      </c>
      <c r="AD51" s="279">
        <f>IF($G51="154",$F51,0)</f>
        <v>0</v>
      </c>
      <c r="AE51" s="279">
        <f>IF($H51="154",$F51,0)</f>
        <v>0</v>
      </c>
      <c r="AF51" s="279">
        <f>IF($G51="155",$F51,0)</f>
        <v>0</v>
      </c>
      <c r="AG51" s="279">
        <f>IF($H51="155",$F51,0)</f>
        <v>0</v>
      </c>
      <c r="AH51" s="279">
        <f>IF($G51="2111",$F51,0)</f>
        <v>0</v>
      </c>
      <c r="AI51" s="279">
        <f>IF($H51="2111",$F51,0)</f>
        <v>0</v>
      </c>
      <c r="AJ51" s="279">
        <f>IF($G51="2112",$F51,0)</f>
        <v>0</v>
      </c>
      <c r="AK51" s="279">
        <f>IF($H51="2112",$F51,0)</f>
        <v>0</v>
      </c>
      <c r="AL51" s="279">
        <f>IF($G51="2113",$F51,0)</f>
        <v>0</v>
      </c>
      <c r="AM51" s="279">
        <f>IF($H51="2113",$F51,0)</f>
        <v>0</v>
      </c>
      <c r="AN51" s="279">
        <f>IF($G51="2131",$F51,0)</f>
        <v>0</v>
      </c>
      <c r="AO51" s="279">
        <f>IF($H51="2131",$F51,0)</f>
        <v>0</v>
      </c>
      <c r="AP51" s="279">
        <f>IF($G51="2141",$F51,0)</f>
        <v>0</v>
      </c>
      <c r="AQ51" s="279">
        <f>IF($H51="2141",$F51,0)</f>
        <v>0</v>
      </c>
      <c r="AR51" s="279">
        <f>IF($G51="2143",$F51,0)</f>
        <v>0</v>
      </c>
      <c r="AS51" s="279">
        <f>IF($H51="2143",$F51,0)</f>
        <v>0</v>
      </c>
      <c r="AT51" s="279">
        <f>IF($G51="2412",$F51,0)</f>
        <v>0</v>
      </c>
      <c r="AU51" s="279">
        <f>IF($H51="2412",$F51,0)</f>
        <v>0</v>
      </c>
      <c r="AV51" s="279">
        <f>IF($G51="331",$F51,0)</f>
        <v>0</v>
      </c>
      <c r="AW51" s="279">
        <f>IF($H51="331",$F51,0)</f>
        <v>0</v>
      </c>
      <c r="AX51" s="279">
        <f>IF($G51="33311",$F51,0)</f>
        <v>0</v>
      </c>
      <c r="AY51" s="279">
        <f>IF($H51="33311",$F51,0)</f>
        <v>0</v>
      </c>
      <c r="AZ51" s="279">
        <f>IF($G51="33312",$F51,0)</f>
        <v>0</v>
      </c>
      <c r="BA51" s="279">
        <f>IF($H51="33312",$F51,0)</f>
        <v>0</v>
      </c>
      <c r="BB51" s="279">
        <f>IF($G51="3333",$F51,0)</f>
        <v>0</v>
      </c>
      <c r="BC51" s="279">
        <f>IF($H51="3333",$F51,0)</f>
        <v>0</v>
      </c>
      <c r="BD51" s="279">
        <f>IF($G51="3334",$F51,0)</f>
        <v>0</v>
      </c>
      <c r="BE51" s="279">
        <f>IF($H51="3334",$F51,0)</f>
        <v>0</v>
      </c>
      <c r="BF51" s="279">
        <f>IF($G51="3335",$F51,0)</f>
        <v>0</v>
      </c>
      <c r="BG51" s="279">
        <f>IF($H51="3335",$F51,0)</f>
        <v>0</v>
      </c>
      <c r="BH51" s="279">
        <f>IF($G51="33382",$F51,0)</f>
        <v>0</v>
      </c>
      <c r="BI51" s="279">
        <f>IF($H51="33382",$F51,0)</f>
        <v>0</v>
      </c>
      <c r="BJ51" s="279">
        <f>IF($G51="3341",$F51,0)</f>
        <v>0</v>
      </c>
      <c r="BK51" s="279">
        <f>IF($H51="3341",$F51,0)</f>
        <v>0</v>
      </c>
      <c r="BL51" s="279">
        <f>IF($G51="3383",$F51,0)</f>
        <v>0</v>
      </c>
      <c r="BM51" s="279">
        <f>IF($H51="3383",$F51,0)</f>
        <v>0</v>
      </c>
      <c r="BN51" s="279">
        <f>IF($G51="3384",$F51,0)</f>
        <v>0</v>
      </c>
      <c r="BO51" s="279">
        <f>IF($H51="3384",$F51,0)</f>
        <v>0</v>
      </c>
      <c r="BP51" s="279">
        <f>IF($G51="3386",$F51,0)</f>
        <v>0</v>
      </c>
      <c r="BQ51" s="279">
        <f>IF($H51="3386",$F51,0)</f>
        <v>0</v>
      </c>
      <c r="BR51" s="279">
        <f>IF($G51="3388",$F51,0)</f>
        <v>0</v>
      </c>
      <c r="BS51" s="279">
        <f>IF($H51="3388",$F51,0)</f>
        <v>0</v>
      </c>
      <c r="BT51" s="279">
        <f>IF($G51="3411",$F51,0)</f>
        <v>0</v>
      </c>
      <c r="BU51" s="279">
        <f>IF($H51="3411",$F51,0)</f>
        <v>0</v>
      </c>
      <c r="BV51" s="279">
        <f>IF($G51="3412",$F51,0)</f>
        <v>0</v>
      </c>
      <c r="BW51" s="279">
        <f>IF($H51="3412",$F51,0)</f>
        <v>0</v>
      </c>
      <c r="BX51" s="279">
        <f>IF($G51="4111",$F51,0)</f>
        <v>0</v>
      </c>
      <c r="BY51" s="279">
        <f>IF($H51="4111",$F51,0)</f>
        <v>0</v>
      </c>
      <c r="BZ51" s="279">
        <f>IF($G51="4211",$F51,0)</f>
        <v>0</v>
      </c>
      <c r="CA51" s="279">
        <f>IF($H51="4211",$F51,0)</f>
        <v>0</v>
      </c>
      <c r="CB51" s="279">
        <f>IF($G51="4212",$F51,0)</f>
        <v>0</v>
      </c>
      <c r="CC51" s="279">
        <f>IF($H51="4212",$F51,0)</f>
        <v>0</v>
      </c>
      <c r="CD51" s="279">
        <f>IF($G51="5112N",$F51,0)</f>
        <v>0</v>
      </c>
      <c r="CE51" s="279">
        <f>IF($H51="5112N",$F51,0)</f>
        <v>0</v>
      </c>
      <c r="CF51" s="279">
        <f>IF($G51="5112X",$F51,0)</f>
        <v>0</v>
      </c>
      <c r="CG51" s="279">
        <f>IF($H51="5112X",$F51,0)</f>
        <v>0</v>
      </c>
      <c r="CH51" s="279">
        <f>IF($G51="515",$F51,0)</f>
        <v>0</v>
      </c>
      <c r="CI51" s="279">
        <f>IF($H51="515",$F51,0)</f>
        <v>0</v>
      </c>
      <c r="CJ51" s="279">
        <f>IF($G51="5213",$F51,0)</f>
        <v>0</v>
      </c>
      <c r="CK51" s="279">
        <f>IF($H51="5213",$F51,0)</f>
        <v>0</v>
      </c>
      <c r="CL51" s="279">
        <f>IF($G51="632",$F51,0)</f>
        <v>0</v>
      </c>
      <c r="CM51" s="279">
        <f>IF($H51="632",$F51,0)</f>
        <v>0</v>
      </c>
      <c r="CN51" s="279">
        <f>IF($G51="635",$F51,0)</f>
        <v>0</v>
      </c>
      <c r="CO51" s="279">
        <f>IF($H51="635",$F51,0)</f>
        <v>0</v>
      </c>
      <c r="CP51" s="279">
        <f>IF($G51="641",$F51,0)</f>
        <v>0</v>
      </c>
      <c r="CQ51" s="279">
        <f>IF($H51="641",$F51,0)</f>
        <v>0</v>
      </c>
      <c r="CR51" s="279">
        <f>IF($G51="642",$F51,0)</f>
        <v>0</v>
      </c>
      <c r="CS51" s="279">
        <f>IF($H51="642",$F51,0)</f>
        <v>0</v>
      </c>
      <c r="CT51" s="279">
        <f>IF($G51="711",$F51,0)</f>
        <v>0</v>
      </c>
      <c r="CU51" s="279">
        <f>IF($H51="711",$F51,0)</f>
        <v>0</v>
      </c>
      <c r="CV51" s="279">
        <f>IF($G51="811",$F51,0)</f>
        <v>0</v>
      </c>
      <c r="CW51" s="279">
        <f>IF($H51="811",$F51,0)</f>
        <v>0</v>
      </c>
      <c r="CX51" s="279">
        <f>IF($G51="821",$F51,0)</f>
        <v>0</v>
      </c>
      <c r="CY51" s="279">
        <f>IF($H51="821",$F51,0)</f>
        <v>0</v>
      </c>
      <c r="CZ51" s="279">
        <f>IF($G51="911",$F51,0)</f>
        <v>0</v>
      </c>
      <c r="DA51" s="279">
        <f>IF($H51="911",$F51,0)</f>
        <v>0</v>
      </c>
    </row>
    <row r="52" spans="1:105" s="276" customFormat="1" ht="16.5" customHeight="1">
      <c r="A52" s="283"/>
      <c r="B52" s="243"/>
      <c r="C52" s="312"/>
      <c r="D52" s="243"/>
      <c r="E52" s="278" t="s">
        <v>175</v>
      </c>
      <c r="F52" s="283"/>
      <c r="G52" s="282"/>
      <c r="H52" s="282"/>
      <c r="I52" s="283"/>
      <c r="J52" s="283">
        <f t="shared" ref="J52:AO52" ca="1" si="98">SUM(J11:J51)</f>
        <v>0</v>
      </c>
      <c r="K52" s="283">
        <f t="shared" ca="1" si="98"/>
        <v>0</v>
      </c>
      <c r="L52" s="283">
        <f t="shared" ca="1" si="98"/>
        <v>0</v>
      </c>
      <c r="M52" s="283">
        <f t="shared" ca="1" si="98"/>
        <v>0</v>
      </c>
      <c r="N52" s="283">
        <f t="shared" ca="1" si="98"/>
        <v>0</v>
      </c>
      <c r="O52" s="283">
        <f t="shared" ca="1" si="98"/>
        <v>0</v>
      </c>
      <c r="P52" s="283">
        <f t="shared" ca="1" si="98"/>
        <v>0</v>
      </c>
      <c r="Q52" s="283">
        <f t="shared" ca="1" si="98"/>
        <v>0</v>
      </c>
      <c r="R52" s="283">
        <f t="shared" ca="1" si="98"/>
        <v>0</v>
      </c>
      <c r="S52" s="283">
        <f t="shared" ca="1" si="98"/>
        <v>0</v>
      </c>
      <c r="T52" s="283">
        <f t="shared" ca="1" si="98"/>
        <v>0</v>
      </c>
      <c r="U52" s="283">
        <f t="shared" ca="1" si="98"/>
        <v>0</v>
      </c>
      <c r="V52" s="283">
        <f t="shared" ca="1" si="98"/>
        <v>0</v>
      </c>
      <c r="W52" s="283">
        <f t="shared" ca="1" si="98"/>
        <v>0</v>
      </c>
      <c r="X52" s="283">
        <f t="shared" ca="1" si="98"/>
        <v>0</v>
      </c>
      <c r="Y52" s="283">
        <f t="shared" ca="1" si="98"/>
        <v>0</v>
      </c>
      <c r="Z52" s="283">
        <f t="shared" ca="1" si="98"/>
        <v>0</v>
      </c>
      <c r="AA52" s="283">
        <f t="shared" ca="1" si="98"/>
        <v>0</v>
      </c>
      <c r="AB52" s="283">
        <f t="shared" ca="1" si="98"/>
        <v>0</v>
      </c>
      <c r="AC52" s="283">
        <f t="shared" ca="1" si="98"/>
        <v>0</v>
      </c>
      <c r="AD52" s="283">
        <f t="shared" ca="1" si="98"/>
        <v>0</v>
      </c>
      <c r="AE52" s="283">
        <f t="shared" ca="1" si="98"/>
        <v>0</v>
      </c>
      <c r="AF52" s="283">
        <f t="shared" ca="1" si="98"/>
        <v>0</v>
      </c>
      <c r="AG52" s="283">
        <f t="shared" ca="1" si="98"/>
        <v>0</v>
      </c>
      <c r="AH52" s="283">
        <f t="shared" ca="1" si="98"/>
        <v>0</v>
      </c>
      <c r="AI52" s="283">
        <f t="shared" ca="1" si="98"/>
        <v>0</v>
      </c>
      <c r="AJ52" s="283">
        <f t="shared" ca="1" si="98"/>
        <v>0</v>
      </c>
      <c r="AK52" s="283">
        <f t="shared" ca="1" si="98"/>
        <v>0</v>
      </c>
      <c r="AL52" s="283">
        <f t="shared" ca="1" si="98"/>
        <v>0</v>
      </c>
      <c r="AM52" s="283">
        <f t="shared" ca="1" si="98"/>
        <v>0</v>
      </c>
      <c r="AN52" s="283">
        <f t="shared" ca="1" si="98"/>
        <v>0</v>
      </c>
      <c r="AO52" s="283">
        <f t="shared" ca="1" si="98"/>
        <v>0</v>
      </c>
      <c r="AP52" s="283">
        <f t="shared" ref="AP52:BU52" ca="1" si="99">SUM(AP11:AP51)</f>
        <v>0</v>
      </c>
      <c r="AQ52" s="283">
        <f t="shared" ca="1" si="99"/>
        <v>0</v>
      </c>
      <c r="AR52" s="283">
        <f t="shared" ca="1" si="99"/>
        <v>0</v>
      </c>
      <c r="AS52" s="283">
        <f t="shared" ca="1" si="99"/>
        <v>0</v>
      </c>
      <c r="AT52" s="283">
        <f t="shared" ca="1" si="99"/>
        <v>0</v>
      </c>
      <c r="AU52" s="283">
        <f t="shared" ca="1" si="99"/>
        <v>0</v>
      </c>
      <c r="AV52" s="283">
        <f t="shared" ca="1" si="99"/>
        <v>0</v>
      </c>
      <c r="AW52" s="283">
        <f t="shared" ca="1" si="99"/>
        <v>0</v>
      </c>
      <c r="AX52" s="283">
        <f t="shared" ca="1" si="99"/>
        <v>0</v>
      </c>
      <c r="AY52" s="283">
        <f t="shared" ca="1" si="99"/>
        <v>0</v>
      </c>
      <c r="AZ52" s="283">
        <f t="shared" ca="1" si="99"/>
        <v>0</v>
      </c>
      <c r="BA52" s="283">
        <f t="shared" ca="1" si="99"/>
        <v>0</v>
      </c>
      <c r="BB52" s="283">
        <f t="shared" ca="1" si="99"/>
        <v>0</v>
      </c>
      <c r="BC52" s="283">
        <f t="shared" ca="1" si="99"/>
        <v>0</v>
      </c>
      <c r="BD52" s="283">
        <f t="shared" ca="1" si="99"/>
        <v>0</v>
      </c>
      <c r="BE52" s="283">
        <f t="shared" ca="1" si="99"/>
        <v>0</v>
      </c>
      <c r="BF52" s="283">
        <f t="shared" ca="1" si="99"/>
        <v>0</v>
      </c>
      <c r="BG52" s="283">
        <f t="shared" ca="1" si="99"/>
        <v>0</v>
      </c>
      <c r="BH52" s="283">
        <f t="shared" ca="1" si="99"/>
        <v>0</v>
      </c>
      <c r="BI52" s="283">
        <f t="shared" ca="1" si="99"/>
        <v>0</v>
      </c>
      <c r="BJ52" s="283">
        <f t="shared" ca="1" si="99"/>
        <v>0</v>
      </c>
      <c r="BK52" s="283">
        <f t="shared" ca="1" si="99"/>
        <v>0</v>
      </c>
      <c r="BL52" s="283">
        <f t="shared" ca="1" si="99"/>
        <v>0</v>
      </c>
      <c r="BM52" s="283">
        <f t="shared" ca="1" si="99"/>
        <v>0</v>
      </c>
      <c r="BN52" s="283">
        <f t="shared" ca="1" si="99"/>
        <v>0</v>
      </c>
      <c r="BO52" s="283">
        <f t="shared" ca="1" si="99"/>
        <v>0</v>
      </c>
      <c r="BP52" s="283">
        <f t="shared" ca="1" si="99"/>
        <v>0</v>
      </c>
      <c r="BQ52" s="283">
        <f t="shared" ca="1" si="99"/>
        <v>0</v>
      </c>
      <c r="BR52" s="283">
        <f t="shared" ca="1" si="99"/>
        <v>0</v>
      </c>
      <c r="BS52" s="283">
        <f t="shared" ca="1" si="99"/>
        <v>0</v>
      </c>
      <c r="BT52" s="283">
        <f t="shared" ca="1" si="99"/>
        <v>0</v>
      </c>
      <c r="BU52" s="283">
        <f t="shared" ca="1" si="99"/>
        <v>0</v>
      </c>
      <c r="BV52" s="283">
        <f t="shared" ref="BV52:DA52" ca="1" si="100">SUM(BV11:BV51)</f>
        <v>0</v>
      </c>
      <c r="BW52" s="283">
        <f t="shared" ca="1" si="100"/>
        <v>0</v>
      </c>
      <c r="BX52" s="283">
        <f t="shared" ca="1" si="100"/>
        <v>0</v>
      </c>
      <c r="BY52" s="283">
        <f t="shared" ca="1" si="100"/>
        <v>0</v>
      </c>
      <c r="BZ52" s="283">
        <f t="shared" ca="1" si="100"/>
        <v>0</v>
      </c>
      <c r="CA52" s="283">
        <f t="shared" ca="1" si="100"/>
        <v>0</v>
      </c>
      <c r="CB52" s="283">
        <f t="shared" ca="1" si="100"/>
        <v>0</v>
      </c>
      <c r="CC52" s="283">
        <f t="shared" ca="1" si="100"/>
        <v>0</v>
      </c>
      <c r="CD52" s="283">
        <f t="shared" ca="1" si="100"/>
        <v>0</v>
      </c>
      <c r="CE52" s="283">
        <f t="shared" ca="1" si="100"/>
        <v>0</v>
      </c>
      <c r="CF52" s="283">
        <f t="shared" ca="1" si="100"/>
        <v>0</v>
      </c>
      <c r="CG52" s="283">
        <f t="shared" ca="1" si="100"/>
        <v>0</v>
      </c>
      <c r="CH52" s="283">
        <f t="shared" ca="1" si="100"/>
        <v>0</v>
      </c>
      <c r="CI52" s="283">
        <f t="shared" ca="1" si="100"/>
        <v>0</v>
      </c>
      <c r="CJ52" s="283">
        <f t="shared" ca="1" si="100"/>
        <v>0</v>
      </c>
      <c r="CK52" s="283">
        <f t="shared" ca="1" si="100"/>
        <v>0</v>
      </c>
      <c r="CL52" s="283">
        <f t="shared" ca="1" si="100"/>
        <v>0</v>
      </c>
      <c r="CM52" s="283">
        <f t="shared" ca="1" si="100"/>
        <v>0</v>
      </c>
      <c r="CN52" s="283">
        <f t="shared" ca="1" si="100"/>
        <v>0</v>
      </c>
      <c r="CO52" s="283">
        <f t="shared" ca="1" si="100"/>
        <v>0</v>
      </c>
      <c r="CP52" s="283">
        <f t="shared" ca="1" si="100"/>
        <v>0</v>
      </c>
      <c r="CQ52" s="283">
        <f t="shared" ca="1" si="100"/>
        <v>0</v>
      </c>
      <c r="CR52" s="283">
        <f t="shared" ca="1" si="100"/>
        <v>0</v>
      </c>
      <c r="CS52" s="283">
        <f t="shared" ca="1" si="100"/>
        <v>0</v>
      </c>
      <c r="CT52" s="283">
        <f t="shared" ca="1" si="100"/>
        <v>0</v>
      </c>
      <c r="CU52" s="283">
        <f t="shared" ca="1" si="100"/>
        <v>0</v>
      </c>
      <c r="CV52" s="283">
        <f t="shared" ca="1" si="100"/>
        <v>0</v>
      </c>
      <c r="CW52" s="283">
        <f t="shared" ca="1" si="100"/>
        <v>0</v>
      </c>
      <c r="CX52" s="283">
        <f t="shared" ca="1" si="100"/>
        <v>0</v>
      </c>
      <c r="CY52" s="283">
        <f t="shared" ca="1" si="100"/>
        <v>0</v>
      </c>
      <c r="CZ52" s="283">
        <f t="shared" ca="1" si="100"/>
        <v>0</v>
      </c>
      <c r="DA52" s="283">
        <f t="shared" ca="1" si="100"/>
        <v>0</v>
      </c>
    </row>
    <row r="53" spans="1:105" s="276" customFormat="1" ht="16.5" customHeight="1">
      <c r="A53" s="284"/>
      <c r="B53" s="284"/>
      <c r="C53" s="284"/>
      <c r="D53" s="284"/>
      <c r="E53" s="285" t="s">
        <v>216</v>
      </c>
      <c r="F53" s="284"/>
      <c r="G53" s="286"/>
      <c r="H53" s="286"/>
      <c r="I53" s="284"/>
      <c r="J53" s="306">
        <f ca="1">MAX(J10+J52-K10-K52,0)</f>
        <v>3705039095</v>
      </c>
      <c r="K53" s="306">
        <f ca="1">MAX(K10+K52-J10-J52,0)</f>
        <v>0</v>
      </c>
      <c r="L53" s="306">
        <f ca="1">MAX(L10+L52-M10-M52,0)</f>
        <v>19829295</v>
      </c>
      <c r="M53" s="306">
        <f ca="1">MAX(M10+M52-L10-L52,0)</f>
        <v>0</v>
      </c>
      <c r="N53" s="306">
        <f ca="1">MAX(N10+N52-O10-O52,0)</f>
        <v>2236796790</v>
      </c>
      <c r="O53" s="306">
        <f ca="1">MAX(O10+O52-N10-N52,0)</f>
        <v>0</v>
      </c>
      <c r="P53" s="306">
        <f ca="1">MAX(P10+P52-Q10-Q52,0)</f>
        <v>3343381600</v>
      </c>
      <c r="Q53" s="306">
        <f ca="1">MAX(Q10+Q52-P10-P52,0)</f>
        <v>0</v>
      </c>
      <c r="R53" s="306">
        <f ca="1">MAX(R10+R52-S10-S52,0)</f>
        <v>162420936</v>
      </c>
      <c r="S53" s="306">
        <f ca="1">MAX(S10+S52-R10-R52,0)</f>
        <v>0</v>
      </c>
      <c r="T53" s="306">
        <f ca="1">MAX(T10+T52-U10-U52,0)</f>
        <v>1500000000</v>
      </c>
      <c r="U53" s="306">
        <f ca="1">MAX(U10+U52-T10-T52,0)</f>
        <v>0</v>
      </c>
      <c r="V53" s="306">
        <f ca="1">MAX(V10+V52-W10-W52,0)</f>
        <v>0</v>
      </c>
      <c r="W53" s="306">
        <f ca="1">MAX(W10+W52-V10-V52,0)</f>
        <v>0</v>
      </c>
      <c r="X53" s="306">
        <f ca="1">MAX(X10+X52-Y10-Y52,0)</f>
        <v>2772400000</v>
      </c>
      <c r="Y53" s="306">
        <f ca="1">MAX(Y10+Y52-X10-X52,0)</f>
        <v>0</v>
      </c>
      <c r="Z53" s="306">
        <f ca="1">MAX(Z10+Z52-AA10-AA52,0)</f>
        <v>526519887</v>
      </c>
      <c r="AA53" s="306">
        <f ca="1">MAX(AA10+AA52-Z10-Z52,0)</f>
        <v>0</v>
      </c>
      <c r="AB53" s="306">
        <f ca="1">MAX(AB10+AB52-AC10-AC52,0)</f>
        <v>0</v>
      </c>
      <c r="AC53" s="306">
        <f ca="1">MAX(AC10+AC52-AB10-AB52,0)</f>
        <v>0</v>
      </c>
      <c r="AD53" s="306">
        <f ca="1">MAX(AD10+AD52-AE10-AE52,0)</f>
        <v>0</v>
      </c>
      <c r="AE53" s="306">
        <f ca="1">MAX(AE10+AE52-AD10-AD52,0)</f>
        <v>0</v>
      </c>
      <c r="AF53" s="306">
        <f ca="1">MAX(AF10+AF52-AG10-AG52,0)</f>
        <v>9386323824</v>
      </c>
      <c r="AG53" s="306">
        <f ca="1">MAX(AG10+AG52-AF10-AF52,0)</f>
        <v>0</v>
      </c>
      <c r="AH53" s="306">
        <f ca="1">MAX(AH10+AH52-AI10-AI52,0)</f>
        <v>7490743648</v>
      </c>
      <c r="AI53" s="306">
        <f ca="1">MAX(AI10+AI52-AH10-AH52,0)</f>
        <v>0</v>
      </c>
      <c r="AJ53" s="306">
        <f ca="1">MAX(AJ10+AJ52-AK10-AK52,0)</f>
        <v>3807898863</v>
      </c>
      <c r="AK53" s="306">
        <f ca="1">MAX(AK10+AK52-AJ10-AJ52,0)</f>
        <v>0</v>
      </c>
      <c r="AL53" s="306">
        <f ca="1">MAX(AL10+AL52-AM10-AM52,0)</f>
        <v>3790918485</v>
      </c>
      <c r="AM53" s="306">
        <f ca="1">MAX(AM10+AM52-AL10-AL52,0)</f>
        <v>0</v>
      </c>
      <c r="AN53" s="306">
        <f ca="1">MAX(AN10+AN52-AO10-AO52,0)</f>
        <v>5405781300</v>
      </c>
      <c r="AO53" s="306">
        <f ca="1">MAX(AO10+AO52-AN10-AN52,0)</f>
        <v>0</v>
      </c>
      <c r="AP53" s="306">
        <f ca="1">MAX(AP10+AP52-AQ10-AQ52,0)</f>
        <v>0</v>
      </c>
      <c r="AQ53" s="306">
        <f ca="1">MAX(AQ10+AQ52-AP10-AP52,0)</f>
        <v>9132359256</v>
      </c>
      <c r="AR53" s="306">
        <f ca="1">MAX(AR10+AR52-AS10-AS52,0)</f>
        <v>0</v>
      </c>
      <c r="AS53" s="306">
        <f ca="1">MAX(AS10+AS52-AR10-AR52,0)</f>
        <v>600642360</v>
      </c>
      <c r="AT53" s="306">
        <f ca="1">MAX(AT10+AT52-AU10-AU52,0)</f>
        <v>0</v>
      </c>
      <c r="AU53" s="306">
        <f ca="1">MAX(AU10+AU52-AT10-AT52,0)</f>
        <v>0</v>
      </c>
      <c r="AV53" s="306">
        <f ca="1">MAX(AV10+AV52-AW10-AW52,0)</f>
        <v>0</v>
      </c>
      <c r="AW53" s="306">
        <f ca="1">MAX(AW10+AW52-AV10-AV52,0)</f>
        <v>476953252</v>
      </c>
      <c r="AX53" s="306">
        <f ca="1">MAX(AX10+AX52-AY10-AY52,0)</f>
        <v>0</v>
      </c>
      <c r="AY53" s="306">
        <f ca="1">MAX(AY10+AY52-AX10-AX52,0)</f>
        <v>0</v>
      </c>
      <c r="AZ53" s="306">
        <f ca="1">MAX(AZ10+AZ52-BA10-BA52,0)</f>
        <v>0</v>
      </c>
      <c r="BA53" s="306">
        <f ca="1">MAX(BA10+BA52-AZ10-AZ52,0)</f>
        <v>0</v>
      </c>
      <c r="BB53" s="306">
        <f ca="1">MAX(BB10+BB52-BC10-BC52,0)</f>
        <v>0</v>
      </c>
      <c r="BC53" s="306">
        <f ca="1">MAX(BC10+BC52-BB10-BB52,0)</f>
        <v>0</v>
      </c>
      <c r="BD53" s="306">
        <f ca="1">MAX(BD10+BD52-BE10-BE52,0)</f>
        <v>0</v>
      </c>
      <c r="BE53" s="306">
        <f ca="1">MAX(BE10+BE52-BD10-BD52,0)</f>
        <v>3313435</v>
      </c>
      <c r="BF53" s="306">
        <f ca="1">MAX(BF10+BF52-BG10-BG52,0)</f>
        <v>3389804</v>
      </c>
      <c r="BG53" s="306">
        <f ca="1">MAX(BG10+BG52-BF10-BF52,0)</f>
        <v>0</v>
      </c>
      <c r="BH53" s="306">
        <f ca="1">MAX(BH10+BH52-BI10-BI52,0)</f>
        <v>0</v>
      </c>
      <c r="BI53" s="306">
        <f ca="1">MAX(BI10+BI52-BH10-BH52,0)</f>
        <v>0</v>
      </c>
      <c r="BJ53" s="306">
        <f ca="1">MAX(BJ10+BJ52-BK10-BK52,0)</f>
        <v>0</v>
      </c>
      <c r="BK53" s="306">
        <f ca="1">MAX(BK10+BK52-BJ10-BJ52,0)</f>
        <v>0</v>
      </c>
      <c r="BL53" s="306">
        <f ca="1">MAX(BL10+BL52-BM10-BM52,0)</f>
        <v>0</v>
      </c>
      <c r="BM53" s="306">
        <f ca="1">MAX(BM10+BM52-BL10-BL52,0)</f>
        <v>40272309</v>
      </c>
      <c r="BN53" s="306">
        <f ca="1">MAX(BN10+BN52-BO10-BO52,0)</f>
        <v>0</v>
      </c>
      <c r="BO53" s="306">
        <f ca="1">MAX(BO10+BO52-BN10-BN52,0)</f>
        <v>6403142</v>
      </c>
      <c r="BP53" s="306">
        <f ca="1">MAX(BP10+BP52-BQ10-BQ52,0)</f>
        <v>0</v>
      </c>
      <c r="BQ53" s="306">
        <f ca="1">MAX(BQ10+BQ52-BP10-BP52,0)</f>
        <v>2761373</v>
      </c>
      <c r="BR53" s="306">
        <f ca="1">MAX(BR10+BR52-BS10-BS52,0)</f>
        <v>0</v>
      </c>
      <c r="BS53" s="306">
        <f ca="1">MAX(BS10+BS52-BR10-BR52,0)</f>
        <v>0</v>
      </c>
      <c r="BT53" s="306">
        <f ca="1">MAX(BT10+BT52-BU10-BU52,0)</f>
        <v>0</v>
      </c>
      <c r="BU53" s="306">
        <f ca="1">MAX(BU10+BU52-BT10-BT52,0)</f>
        <v>2169121879</v>
      </c>
      <c r="BV53" s="306">
        <f ca="1">MAX(BV10+BV52-BW10-BW52,0)</f>
        <v>0</v>
      </c>
      <c r="BW53" s="306">
        <f ca="1">MAX(BW10+BW52-BV10-BV52,0)</f>
        <v>21202920500</v>
      </c>
      <c r="BX53" s="306">
        <f ca="1">MAX(BX10+BX52-BY10-BY52,0)</f>
        <v>0</v>
      </c>
      <c r="BY53" s="306">
        <f ca="1">MAX(BY10+BY52-BX10-BX52,0)</f>
        <v>10000000000</v>
      </c>
      <c r="BZ53" s="306">
        <f ca="1">MAX(BZ10+BZ52-CA10-CA52,0)</f>
        <v>0</v>
      </c>
      <c r="CA53" s="306">
        <f ca="1">MAX(CA10+CA52-BZ10-BZ52,0)</f>
        <v>594397022.00000048</v>
      </c>
      <c r="CB53" s="306">
        <f ca="1">MAX(CB10+CB52-CC10-CC52,0)</f>
        <v>77701001</v>
      </c>
      <c r="CC53" s="306">
        <f ca="1">MAX(CC10+CC52-CB10-CB52,0)</f>
        <v>0</v>
      </c>
      <c r="CD53" s="306">
        <f ca="1">MAX(CD10+CD52-CE10-CE52,0)</f>
        <v>0</v>
      </c>
      <c r="CE53" s="306">
        <f ca="1">MAX(CE10+CE52-CD10-CD52,0)</f>
        <v>0</v>
      </c>
      <c r="CF53" s="306">
        <f ca="1">MAX(CF10+CF52-CG10-CG52,0)</f>
        <v>0</v>
      </c>
      <c r="CG53" s="306">
        <f ca="1">MAX(CG10+CG52-CF10-CF52,0)</f>
        <v>0</v>
      </c>
      <c r="CH53" s="306">
        <f ca="1">MAX(CH10+CH52-CI10-CI52,0)</f>
        <v>0</v>
      </c>
      <c r="CI53" s="306">
        <f ca="1">MAX(CI10+CI52-CH10-CH52,0)</f>
        <v>0</v>
      </c>
      <c r="CJ53" s="306">
        <f ca="1">MAX(CJ10+CJ52-CK10-CK52,0)</f>
        <v>0</v>
      </c>
      <c r="CK53" s="306">
        <f ca="1">MAX(CK10+CK52-CJ10-CJ52,0)</f>
        <v>0</v>
      </c>
      <c r="CL53" s="306">
        <f ca="1">MAX(CL10+CL52-CM10-CM52,0)</f>
        <v>0</v>
      </c>
      <c r="CM53" s="306">
        <f ca="1">MAX(CM10+CM52-CL10-CL52,0)</f>
        <v>0</v>
      </c>
      <c r="CN53" s="306">
        <f ca="1">MAX(CN10+CN52-CO10-CO52,0)</f>
        <v>0</v>
      </c>
      <c r="CO53" s="306">
        <f ca="1">MAX(CO10+CO52-CN10-CN52,0)</f>
        <v>0</v>
      </c>
      <c r="CP53" s="306">
        <f ca="1">MAX(CP10+CP52-CQ10-CQ52,0)</f>
        <v>0</v>
      </c>
      <c r="CQ53" s="306">
        <f ca="1">MAX(CQ10+CQ52-CP10-CP52,0)</f>
        <v>0</v>
      </c>
      <c r="CR53" s="306">
        <f ca="1">MAX(CR10+CR52-CS10-CS52,0)</f>
        <v>0</v>
      </c>
      <c r="CS53" s="306">
        <f ca="1">MAX(CS10+CS52-CR10-CR52,0)</f>
        <v>0</v>
      </c>
      <c r="CT53" s="306">
        <f ca="1">MAX(CT10+CT52-CU10-CU52,0)</f>
        <v>0</v>
      </c>
      <c r="CU53" s="306">
        <f ca="1">MAX(CU10+CU52-CT10-CT52,0)</f>
        <v>0</v>
      </c>
      <c r="CV53" s="306">
        <f ca="1">MAX(CV10+CV52-CW10-CW52,0)</f>
        <v>0</v>
      </c>
      <c r="CW53" s="306">
        <f ca="1">MAX(CW10+CW52-CV10-CV52,0)</f>
        <v>0</v>
      </c>
      <c r="CX53" s="306">
        <f ca="1">MAX(CX10+CX52-CY10-CY52,0)</f>
        <v>0</v>
      </c>
      <c r="CY53" s="306">
        <f ca="1">MAX(CY10+CY52-CX10-CX52,0)</f>
        <v>0</v>
      </c>
      <c r="CZ53" s="306">
        <f ca="1">MAX(CZ10+CZ52-DA10-DA52,0)</f>
        <v>0</v>
      </c>
      <c r="DA53" s="306">
        <f ca="1">MAX(DA10+DA52-CZ10-CZ52,0)</f>
        <v>0</v>
      </c>
    </row>
    <row r="54" spans="1:105" s="276" customFormat="1" ht="16.5" customHeight="1">
      <c r="A54" s="288"/>
      <c r="B54" s="288"/>
      <c r="C54" s="289"/>
      <c r="D54" s="288"/>
      <c r="E54" s="290" t="s">
        <v>217</v>
      </c>
      <c r="F54" s="288"/>
      <c r="G54" s="291"/>
      <c r="H54" s="291"/>
      <c r="I54" s="288"/>
      <c r="J54" s="288">
        <f ca="1">J52+'SC-III'!J54</f>
        <v>0</v>
      </c>
      <c r="K54" s="288">
        <f ca="1">K52+'SC-III'!K54</f>
        <v>0</v>
      </c>
      <c r="L54" s="288">
        <f ca="1">L52+'SC-III'!L54</f>
        <v>0</v>
      </c>
      <c r="M54" s="288">
        <f ca="1">M52+'SC-III'!M54</f>
        <v>0</v>
      </c>
      <c r="N54" s="288">
        <f ca="1">N52+'SC-III'!N54</f>
        <v>0</v>
      </c>
      <c r="O54" s="288">
        <f ca="1">O52+'SC-III'!O54</f>
        <v>0</v>
      </c>
      <c r="P54" s="288">
        <f ca="1">P52+'SC-III'!P54</f>
        <v>0</v>
      </c>
      <c r="Q54" s="288">
        <f ca="1">Q52+'SC-III'!Q54</f>
        <v>0</v>
      </c>
      <c r="R54" s="288">
        <f ca="1">R52+'SC-III'!R54</f>
        <v>0</v>
      </c>
      <c r="S54" s="288">
        <f ca="1">S52+'SC-III'!S54</f>
        <v>0</v>
      </c>
      <c r="T54" s="288">
        <f ca="1">T52+'SC-III'!T54</f>
        <v>0</v>
      </c>
      <c r="U54" s="288">
        <f ca="1">U52+'SC-III'!U54</f>
        <v>0</v>
      </c>
      <c r="V54" s="288">
        <f ca="1">V52+'SC-III'!V54</f>
        <v>0</v>
      </c>
      <c r="W54" s="288">
        <f ca="1">W52+'SC-III'!W54</f>
        <v>0</v>
      </c>
      <c r="X54" s="288">
        <f ca="1">X52+'SC-III'!X54</f>
        <v>0</v>
      </c>
      <c r="Y54" s="288">
        <f ca="1">Y52+'SC-III'!Y54</f>
        <v>0</v>
      </c>
      <c r="Z54" s="288">
        <f ca="1">Z52+'SC-III'!Z54</f>
        <v>0</v>
      </c>
      <c r="AA54" s="288">
        <f ca="1">AA52+'SC-III'!AA54</f>
        <v>0</v>
      </c>
      <c r="AB54" s="288">
        <f ca="1">AB52+'SC-III'!AB54</f>
        <v>0</v>
      </c>
      <c r="AC54" s="288">
        <f ca="1">AC52+'SC-III'!AC54</f>
        <v>0</v>
      </c>
      <c r="AD54" s="288">
        <f ca="1">AD52+'SC-III'!AD54</f>
        <v>0</v>
      </c>
      <c r="AE54" s="288">
        <f ca="1">AE52+'SC-III'!AE54</f>
        <v>0</v>
      </c>
      <c r="AF54" s="288">
        <f ca="1">AF52+'SC-III'!AF54</f>
        <v>0</v>
      </c>
      <c r="AG54" s="288">
        <f ca="1">AG52+'SC-III'!AG54</f>
        <v>0</v>
      </c>
      <c r="AH54" s="288">
        <f ca="1">AH52+'SC-III'!AH54</f>
        <v>0</v>
      </c>
      <c r="AI54" s="288">
        <f ca="1">AI52+'SC-III'!AI54</f>
        <v>0</v>
      </c>
      <c r="AJ54" s="288">
        <f ca="1">AJ52+'SC-III'!AJ54</f>
        <v>0</v>
      </c>
      <c r="AK54" s="288">
        <f ca="1">AK52+'SC-III'!AK54</f>
        <v>0</v>
      </c>
      <c r="AL54" s="288">
        <f ca="1">AL52+'SC-III'!AL54</f>
        <v>0</v>
      </c>
      <c r="AM54" s="288">
        <f ca="1">AM52+'SC-III'!AM54</f>
        <v>0</v>
      </c>
      <c r="AN54" s="288">
        <f ca="1">AN52+'SC-III'!AN54</f>
        <v>0</v>
      </c>
      <c r="AO54" s="288">
        <f ca="1">AO52+'SC-III'!AO54</f>
        <v>0</v>
      </c>
      <c r="AP54" s="288">
        <f ca="1">AP52+'SC-III'!AP54</f>
        <v>0</v>
      </c>
      <c r="AQ54" s="288">
        <f ca="1">AQ52+'SC-III'!AQ54</f>
        <v>0</v>
      </c>
      <c r="AR54" s="288">
        <f ca="1">AR52+'SC-III'!AR54</f>
        <v>0</v>
      </c>
      <c r="AS54" s="288">
        <f ca="1">AS52+'SC-III'!AS54</f>
        <v>0</v>
      </c>
      <c r="AT54" s="288">
        <f ca="1">AT52+'SC-III'!AT54</f>
        <v>0</v>
      </c>
      <c r="AU54" s="288">
        <f ca="1">AU52+'SC-III'!AU54</f>
        <v>0</v>
      </c>
      <c r="AV54" s="288">
        <f ca="1">AV52+'SC-III'!AV54</f>
        <v>0</v>
      </c>
      <c r="AW54" s="288">
        <f ca="1">AW52+'SC-III'!AW54</f>
        <v>0</v>
      </c>
      <c r="AX54" s="288">
        <f ca="1">AX52+'SC-III'!AX54</f>
        <v>0</v>
      </c>
      <c r="AY54" s="288">
        <f ca="1">AY52+'SC-III'!AY54</f>
        <v>0</v>
      </c>
      <c r="AZ54" s="288">
        <f ca="1">AZ52+'SC-III'!AZ54</f>
        <v>0</v>
      </c>
      <c r="BA54" s="288">
        <f ca="1">BA52+'SC-III'!BA54</f>
        <v>0</v>
      </c>
      <c r="BB54" s="288">
        <f ca="1">BB52+'SC-III'!BB54</f>
        <v>0</v>
      </c>
      <c r="BC54" s="288">
        <f ca="1">BC52+'SC-III'!BC54</f>
        <v>0</v>
      </c>
      <c r="BD54" s="288">
        <f ca="1">BD52+'SC-III'!BD54</f>
        <v>0</v>
      </c>
      <c r="BE54" s="288">
        <f ca="1">BE52+'SC-III'!BE54</f>
        <v>0</v>
      </c>
      <c r="BF54" s="288">
        <f ca="1">BF52+'SC-III'!BF54</f>
        <v>0</v>
      </c>
      <c r="BG54" s="288">
        <f ca="1">BG52+'SC-III'!BG54</f>
        <v>0</v>
      </c>
      <c r="BH54" s="288">
        <f ca="1">BH52+'SC-III'!BH54</f>
        <v>0</v>
      </c>
      <c r="BI54" s="288">
        <f ca="1">BI52+'SC-III'!BI54</f>
        <v>0</v>
      </c>
      <c r="BJ54" s="288">
        <f ca="1">BJ52+'SC-III'!BJ54</f>
        <v>0</v>
      </c>
      <c r="BK54" s="288">
        <f ca="1">BK52+'SC-III'!BK54</f>
        <v>0</v>
      </c>
      <c r="BL54" s="288">
        <f ca="1">BL52+'SC-III'!BL54</f>
        <v>0</v>
      </c>
      <c r="BM54" s="288">
        <f ca="1">BM52+'SC-III'!BM54</f>
        <v>0</v>
      </c>
      <c r="BN54" s="288">
        <f ca="1">BN52+'SC-III'!BN54</f>
        <v>0</v>
      </c>
      <c r="BO54" s="288">
        <f ca="1">BO52+'SC-III'!BO54</f>
        <v>0</v>
      </c>
      <c r="BP54" s="288">
        <f ca="1">BP52+'SC-III'!BP54</f>
        <v>0</v>
      </c>
      <c r="BQ54" s="288">
        <f ca="1">BQ52+'SC-III'!BQ54</f>
        <v>0</v>
      </c>
      <c r="BR54" s="288">
        <f ca="1">BR52+'SC-III'!BR54</f>
        <v>0</v>
      </c>
      <c r="BS54" s="288">
        <f ca="1">BS52+'SC-III'!BS54</f>
        <v>0</v>
      </c>
      <c r="BT54" s="288">
        <f ca="1">BT52+'SC-III'!BT54</f>
        <v>0</v>
      </c>
      <c r="BU54" s="288">
        <f ca="1">BU52+'SC-III'!BU54</f>
        <v>0</v>
      </c>
      <c r="BV54" s="288">
        <f ca="1">BV52+'SC-III'!BV54</f>
        <v>0</v>
      </c>
      <c r="BW54" s="288">
        <f ca="1">BW52+'SC-III'!BW54</f>
        <v>0</v>
      </c>
      <c r="BX54" s="288">
        <f ca="1">BX52+'SC-III'!BX54</f>
        <v>0</v>
      </c>
      <c r="BY54" s="288">
        <f ca="1">BY52+'SC-III'!BY54</f>
        <v>0</v>
      </c>
      <c r="BZ54" s="288">
        <f ca="1">BZ52+'SC-III'!BZ54</f>
        <v>0</v>
      </c>
      <c r="CA54" s="288">
        <f ca="1">CA52+'SC-III'!CA54</f>
        <v>107861885.00000048</v>
      </c>
      <c r="CB54" s="288">
        <f ca="1">CB52+'SC-III'!CB54</f>
        <v>107861885.00000048</v>
      </c>
      <c r="CC54" s="288">
        <f ca="1">CC52+'SC-III'!CC54</f>
        <v>0</v>
      </c>
      <c r="CD54" s="288">
        <f ca="1">CD52+'SC-III'!CD54</f>
        <v>0</v>
      </c>
      <c r="CE54" s="288">
        <f ca="1">CE52+'SC-III'!CE54</f>
        <v>0</v>
      </c>
      <c r="CF54" s="288">
        <f ca="1">CF52+'SC-III'!CF54</f>
        <v>0</v>
      </c>
      <c r="CG54" s="288">
        <f ca="1">CG52+'SC-III'!CG54</f>
        <v>0</v>
      </c>
      <c r="CH54" s="288">
        <f ca="1">CH52+'SC-III'!CH54</f>
        <v>0</v>
      </c>
      <c r="CI54" s="288">
        <f ca="1">CI52+'SC-III'!CI54</f>
        <v>0</v>
      </c>
      <c r="CJ54" s="288">
        <f ca="1">CJ52+'SC-III'!CJ54</f>
        <v>0</v>
      </c>
      <c r="CK54" s="288">
        <f ca="1">CK52+'SC-III'!CK54</f>
        <v>0</v>
      </c>
      <c r="CL54" s="288">
        <f ca="1">CL52+'SC-III'!CL54</f>
        <v>0</v>
      </c>
      <c r="CM54" s="288">
        <f ca="1">CM52+'SC-III'!CM54</f>
        <v>0</v>
      </c>
      <c r="CN54" s="288">
        <f ca="1">CN52+'SC-III'!CN54</f>
        <v>0</v>
      </c>
      <c r="CO54" s="288">
        <f ca="1">CO52+'SC-III'!CO54</f>
        <v>0</v>
      </c>
      <c r="CP54" s="288">
        <f ca="1">CP52+'SC-III'!CP54</f>
        <v>0</v>
      </c>
      <c r="CQ54" s="288">
        <f ca="1">CQ52+'SC-III'!CQ54</f>
        <v>0</v>
      </c>
      <c r="CR54" s="288">
        <f ca="1">CR52+'SC-III'!CR54</f>
        <v>0</v>
      </c>
      <c r="CS54" s="288">
        <f ca="1">CS52+'SC-III'!CS54</f>
        <v>0</v>
      </c>
      <c r="CT54" s="288">
        <f ca="1">CT52+'SC-III'!CT54</f>
        <v>0</v>
      </c>
      <c r="CU54" s="288">
        <f ca="1">CU52+'SC-III'!CU54</f>
        <v>0</v>
      </c>
      <c r="CV54" s="288">
        <f ca="1">CV52+'SC-III'!CV54</f>
        <v>0</v>
      </c>
      <c r="CW54" s="288">
        <f ca="1">CW52+'SC-III'!CW54</f>
        <v>0</v>
      </c>
      <c r="CX54" s="288">
        <f ca="1">CX52+'SC-III'!CX54</f>
        <v>0</v>
      </c>
      <c r="CY54" s="288">
        <f ca="1">CY52+'SC-III'!CY54</f>
        <v>0</v>
      </c>
      <c r="CZ54" s="288">
        <f ca="1">CZ52+'SC-III'!CZ54</f>
        <v>0</v>
      </c>
      <c r="DA54" s="288">
        <f ca="1">DA52+'SC-III'!DA54</f>
        <v>0</v>
      </c>
    </row>
    <row r="55" spans="1:105" ht="12" customHeight="1">
      <c r="B55" s="293"/>
      <c r="C55" s="294"/>
      <c r="D55" s="294"/>
      <c r="E55" s="294"/>
      <c r="F55" s="294"/>
      <c r="G55" s="295"/>
      <c r="H55" s="295"/>
      <c r="I55" s="294"/>
      <c r="J55" s="294"/>
      <c r="K55" s="294"/>
      <c r="AB55" s="294"/>
      <c r="AC55" s="294"/>
      <c r="AD55" s="294"/>
      <c r="AE55" s="295"/>
      <c r="AF55" s="294"/>
      <c r="AG55" s="295"/>
      <c r="AH55" s="295"/>
      <c r="AI55" s="295"/>
      <c r="AJ55" s="295"/>
      <c r="AK55" s="311"/>
      <c r="AL55" s="294"/>
      <c r="AM55" s="294"/>
      <c r="AN55" s="294"/>
      <c r="AO55" s="294"/>
      <c r="AR55" s="294"/>
      <c r="AS55" s="294"/>
      <c r="AT55" s="294"/>
      <c r="AU55" s="294"/>
      <c r="AV55" s="294"/>
      <c r="AW55" s="294"/>
      <c r="AZ55" s="294"/>
      <c r="BA55" s="294"/>
    </row>
    <row r="56" spans="1:105" ht="12" customHeight="1">
      <c r="B56" s="293"/>
      <c r="C56" s="294"/>
      <c r="D56" s="294"/>
      <c r="E56" s="294"/>
      <c r="F56" s="294"/>
      <c r="G56" s="295"/>
      <c r="H56" s="295"/>
      <c r="I56" s="294"/>
      <c r="J56" s="294"/>
      <c r="K56" s="294"/>
      <c r="AB56" s="294"/>
      <c r="AC56" s="294"/>
      <c r="AD56" s="294"/>
      <c r="AE56" s="295"/>
      <c r="AF56" s="294"/>
      <c r="AG56" s="295"/>
      <c r="AH56" s="295"/>
      <c r="AI56" s="295"/>
      <c r="AJ56" s="295"/>
      <c r="AK56" s="311"/>
      <c r="AL56" s="297" t="s">
        <v>252</v>
      </c>
      <c r="AM56" s="298"/>
      <c r="AN56" s="298"/>
      <c r="AO56" s="298"/>
      <c r="AP56" s="298"/>
      <c r="AQ56" s="298"/>
      <c r="AR56" s="299"/>
      <c r="AS56" s="299"/>
      <c r="AT56" s="298"/>
    </row>
    <row r="57" spans="1:105" ht="12" customHeight="1">
      <c r="J57" s="296"/>
      <c r="K57" s="296"/>
      <c r="L57" s="296"/>
      <c r="M57" s="313"/>
      <c r="N57" s="296"/>
      <c r="O57" s="313"/>
      <c r="P57" s="313"/>
      <c r="Q57" s="313"/>
      <c r="R57" s="296"/>
      <c r="AE57" s="258"/>
      <c r="AG57" s="258"/>
      <c r="AH57" s="258"/>
      <c r="AI57" s="258"/>
      <c r="AJ57" s="258"/>
      <c r="AK57" s="314"/>
      <c r="AL57" s="300" t="s">
        <v>233</v>
      </c>
      <c r="AM57" s="298"/>
      <c r="AN57" s="298"/>
      <c r="AO57" s="298"/>
      <c r="AP57" s="298"/>
      <c r="AQ57" s="298"/>
      <c r="AR57" s="299"/>
      <c r="AS57" s="299"/>
      <c r="AT57" s="298"/>
    </row>
    <row r="58" spans="1:105" s="264" customFormat="1" ht="12" customHeight="1">
      <c r="F58" s="315"/>
      <c r="G58" s="316"/>
      <c r="H58" s="316"/>
      <c r="R58" s="317"/>
      <c r="Z58" s="257"/>
      <c r="AA58" s="257"/>
      <c r="AE58" s="316"/>
      <c r="AG58" s="316"/>
      <c r="AH58" s="316"/>
      <c r="AI58" s="316"/>
      <c r="AJ58" s="316"/>
      <c r="AK58" s="318"/>
      <c r="AL58" s="298"/>
      <c r="AM58" s="298"/>
      <c r="AN58" s="298"/>
      <c r="AO58" s="298"/>
      <c r="AP58" s="298"/>
      <c r="AQ58" s="298"/>
      <c r="AR58" s="298"/>
      <c r="AS58" s="298"/>
      <c r="AT58" s="299"/>
      <c r="AU58" s="257"/>
      <c r="AV58" s="257"/>
      <c r="AW58" s="257"/>
      <c r="AX58" s="257"/>
      <c r="AY58" s="257"/>
      <c r="AZ58" s="257"/>
      <c r="BA58" s="257"/>
    </row>
    <row r="59" spans="1:105" ht="12" customHeight="1">
      <c r="L59" s="276"/>
      <c r="N59" s="276"/>
      <c r="AE59" s="258"/>
      <c r="AG59" s="258"/>
      <c r="AH59" s="258"/>
      <c r="AI59" s="258"/>
      <c r="AJ59" s="258"/>
      <c r="AK59" s="314"/>
      <c r="AL59" s="298"/>
      <c r="AM59" s="298"/>
      <c r="AN59" s="298"/>
      <c r="AO59" s="298"/>
      <c r="AP59" s="298"/>
      <c r="AQ59" s="298"/>
      <c r="AR59" s="298"/>
      <c r="AS59" s="298"/>
      <c r="AT59" s="299"/>
      <c r="AZ59" s="301" t="str">
        <f>"Ngày 31 tháng 12 năm 2015 "</f>
        <v xml:space="preserve">Ngày 31 tháng 12 năm 2015 </v>
      </c>
    </row>
    <row r="60" spans="1:105">
      <c r="J60" s="276"/>
      <c r="K60" s="276"/>
      <c r="AL60" s="298"/>
      <c r="AM60" s="302" t="s">
        <v>11</v>
      </c>
      <c r="AN60" s="298"/>
      <c r="AO60" s="298"/>
      <c r="AP60" s="298"/>
      <c r="AQ60" s="298"/>
      <c r="AR60" s="298"/>
      <c r="AS60" s="303" t="s">
        <v>12</v>
      </c>
      <c r="AT60" s="299"/>
      <c r="AZ60" s="302" t="s">
        <v>131</v>
      </c>
    </row>
    <row r="61" spans="1:105">
      <c r="T61" s="276"/>
      <c r="AL61" s="298"/>
      <c r="AM61" s="304" t="s">
        <v>13</v>
      </c>
      <c r="AN61" s="298"/>
      <c r="AO61" s="298"/>
      <c r="AP61" s="298"/>
      <c r="AQ61" s="298"/>
      <c r="AR61" s="298"/>
      <c r="AS61" s="305" t="s">
        <v>13</v>
      </c>
      <c r="AT61" s="299"/>
      <c r="AZ61" s="304" t="s">
        <v>161</v>
      </c>
    </row>
    <row r="62" spans="1:105">
      <c r="F62" s="276"/>
      <c r="T62" s="276"/>
      <c r="AL62" s="298"/>
      <c r="AM62" s="298"/>
      <c r="AN62" s="298"/>
      <c r="AO62" s="298"/>
      <c r="AP62" s="298"/>
      <c r="AQ62" s="298"/>
      <c r="AR62" s="298"/>
      <c r="AS62" s="298"/>
      <c r="AT62" s="299"/>
      <c r="AZ62" s="298"/>
    </row>
    <row r="63" spans="1:105">
      <c r="F63" s="276"/>
      <c r="T63" s="276"/>
      <c r="AZ63" s="298"/>
    </row>
    <row r="64" spans="1:105">
      <c r="F64" s="276"/>
      <c r="G64" s="276"/>
      <c r="T64" s="276"/>
    </row>
    <row r="65" spans="5:20">
      <c r="F65" s="276"/>
      <c r="T65" s="276"/>
    </row>
    <row r="66" spans="5:20">
      <c r="F66" s="276"/>
      <c r="T66" s="276"/>
    </row>
    <row r="67" spans="5:20">
      <c r="F67" s="276"/>
      <c r="M67" s="296"/>
      <c r="O67" s="296"/>
      <c r="P67" s="296"/>
      <c r="Q67" s="296"/>
      <c r="R67" s="296"/>
      <c r="T67" s="276"/>
    </row>
    <row r="68" spans="5:20">
      <c r="E68" s="307"/>
      <c r="F68" s="276"/>
      <c r="M68" s="296"/>
      <c r="O68" s="296"/>
      <c r="P68" s="296"/>
      <c r="Q68" s="296"/>
      <c r="R68" s="296"/>
    </row>
    <row r="69" spans="5:20">
      <c r="F69" s="296"/>
      <c r="M69" s="296"/>
      <c r="O69" s="296"/>
      <c r="P69" s="296"/>
      <c r="Q69" s="296"/>
      <c r="R69" s="296"/>
    </row>
    <row r="70" spans="5:20">
      <c r="F70" s="296"/>
      <c r="M70" s="296"/>
      <c r="O70" s="296"/>
      <c r="P70" s="296"/>
      <c r="Q70" s="296"/>
      <c r="R70" s="296"/>
    </row>
    <row r="71" spans="5:20">
      <c r="E71" s="296"/>
      <c r="F71" s="296"/>
      <c r="M71" s="296"/>
      <c r="O71" s="296"/>
      <c r="P71" s="296"/>
      <c r="Q71" s="296"/>
      <c r="R71" s="296"/>
    </row>
    <row r="72" spans="5:20">
      <c r="E72" s="296"/>
      <c r="F72" s="296"/>
      <c r="M72" s="296"/>
      <c r="O72" s="296"/>
      <c r="P72" s="296"/>
      <c r="Q72" s="296"/>
      <c r="R72" s="296"/>
    </row>
    <row r="73" spans="5:20">
      <c r="E73" s="296"/>
      <c r="F73" s="296"/>
      <c r="M73" s="296"/>
      <c r="O73" s="296"/>
      <c r="P73" s="296"/>
      <c r="Q73" s="296"/>
      <c r="R73" s="296"/>
    </row>
    <row r="74" spans="5:20">
      <c r="E74" s="296"/>
      <c r="F74" s="296"/>
      <c r="M74" s="296"/>
      <c r="O74" s="296"/>
      <c r="P74" s="296"/>
      <c r="Q74" s="296"/>
      <c r="R74" s="296"/>
    </row>
    <row r="75" spans="5:20">
      <c r="E75" s="296"/>
      <c r="F75" s="296"/>
      <c r="M75" s="296"/>
      <c r="O75" s="296"/>
      <c r="P75" s="296"/>
      <c r="Q75" s="296"/>
      <c r="R75" s="296"/>
    </row>
    <row r="76" spans="5:20">
      <c r="E76" s="296"/>
      <c r="F76" s="296"/>
      <c r="M76" s="296"/>
      <c r="O76" s="296"/>
      <c r="P76" s="296"/>
      <c r="Q76" s="296"/>
      <c r="R76" s="296"/>
    </row>
    <row r="77" spans="5:20">
      <c r="F77" s="296"/>
      <c r="M77" s="296"/>
      <c r="O77" s="296"/>
      <c r="P77" s="296"/>
      <c r="Q77" s="296"/>
      <c r="R77" s="296"/>
    </row>
    <row r="78" spans="5:20">
      <c r="F78" s="296"/>
      <c r="M78" s="296"/>
      <c r="O78" s="296"/>
      <c r="P78" s="296"/>
      <c r="Q78" s="296"/>
      <c r="R78" s="296"/>
    </row>
    <row r="79" spans="5:20">
      <c r="F79" s="296"/>
      <c r="M79" s="296"/>
      <c r="O79" s="296"/>
      <c r="P79" s="296"/>
      <c r="Q79" s="296"/>
      <c r="R79" s="296"/>
    </row>
    <row r="80" spans="5:20">
      <c r="F80" s="296"/>
      <c r="M80" s="296"/>
      <c r="O80" s="296"/>
      <c r="P80" s="296"/>
      <c r="Q80" s="296"/>
      <c r="R80" s="296"/>
    </row>
    <row r="81" spans="6:18">
      <c r="F81" s="296"/>
      <c r="M81" s="296"/>
      <c r="O81" s="296"/>
      <c r="P81" s="296"/>
      <c r="Q81" s="296"/>
      <c r="R81" s="296"/>
    </row>
    <row r="82" spans="6:18">
      <c r="F82" s="296"/>
      <c r="M82" s="296"/>
      <c r="O82" s="296"/>
      <c r="P82" s="296"/>
      <c r="Q82" s="296"/>
      <c r="R82" s="296"/>
    </row>
    <row r="83" spans="6:18">
      <c r="M83" s="296"/>
      <c r="O83" s="296"/>
      <c r="P83" s="296"/>
      <c r="Q83" s="296"/>
      <c r="R83" s="296"/>
    </row>
    <row r="85" spans="6:18">
      <c r="M85" s="296"/>
      <c r="O85" s="296"/>
      <c r="P85" s="296"/>
      <c r="Q85" s="296"/>
      <c r="R85" s="296"/>
    </row>
    <row r="86" spans="6:18">
      <c r="M86" s="296"/>
      <c r="O86" s="296"/>
      <c r="P86" s="296"/>
      <c r="Q86" s="296"/>
      <c r="R86" s="296"/>
    </row>
    <row r="87" spans="6:18">
      <c r="M87" s="296"/>
      <c r="O87" s="296"/>
      <c r="P87" s="296"/>
      <c r="Q87" s="296"/>
      <c r="R87" s="296"/>
    </row>
    <row r="88" spans="6:18">
      <c r="M88" s="296"/>
      <c r="O88" s="296"/>
      <c r="P88" s="296"/>
      <c r="Q88" s="296"/>
      <c r="R88" s="296"/>
    </row>
    <row r="89" spans="6:18">
      <c r="M89" s="296"/>
      <c r="O89" s="296"/>
      <c r="P89" s="296"/>
      <c r="Q89" s="296"/>
      <c r="R89" s="296"/>
    </row>
    <row r="90" spans="6:18">
      <c r="M90" s="296"/>
      <c r="O90" s="296"/>
      <c r="P90" s="296"/>
      <c r="Q90" s="296"/>
      <c r="R90" s="296"/>
    </row>
    <row r="103" spans="13:17">
      <c r="M103" s="296"/>
      <c r="O103" s="296"/>
      <c r="P103" s="296"/>
      <c r="Q103" s="296"/>
    </row>
    <row r="120" spans="13:18">
      <c r="R120" s="296"/>
    </row>
    <row r="121" spans="13:18">
      <c r="R121" s="296"/>
    </row>
    <row r="122" spans="13:18">
      <c r="M122" s="296"/>
      <c r="O122" s="296"/>
      <c r="P122" s="296"/>
      <c r="Q122" s="296"/>
      <c r="R122" s="296"/>
    </row>
    <row r="123" spans="13:18">
      <c r="M123" s="296"/>
      <c r="O123" s="296"/>
      <c r="P123" s="296"/>
      <c r="Q123" s="296"/>
      <c r="R123" s="296"/>
    </row>
    <row r="124" spans="13:18">
      <c r="M124" s="296"/>
      <c r="O124" s="296"/>
      <c r="P124" s="296"/>
      <c r="Q124" s="296"/>
    </row>
    <row r="125" spans="13:18">
      <c r="M125" s="296"/>
      <c r="O125" s="296"/>
      <c r="P125" s="296"/>
      <c r="Q125" s="296"/>
    </row>
    <row r="127" spans="13:18">
      <c r="M127" s="296"/>
      <c r="O127" s="296"/>
      <c r="P127" s="296"/>
      <c r="Q127" s="296"/>
      <c r="R127" s="296"/>
    </row>
    <row r="128" spans="13:18">
      <c r="M128" s="296"/>
      <c r="O128" s="296"/>
      <c r="P128" s="296"/>
      <c r="Q128" s="296"/>
      <c r="R128" s="296"/>
    </row>
    <row r="135" spans="13:18">
      <c r="M135" s="296"/>
      <c r="O135" s="296"/>
      <c r="P135" s="296"/>
      <c r="Q135" s="296"/>
      <c r="R135" s="296"/>
    </row>
    <row r="136" spans="13:18">
      <c r="M136" s="296"/>
      <c r="O136" s="296"/>
      <c r="P136" s="296"/>
      <c r="Q136" s="296"/>
      <c r="R136" s="296"/>
    </row>
    <row r="137" spans="13:18">
      <c r="M137" s="296"/>
      <c r="O137" s="296"/>
      <c r="P137" s="296"/>
      <c r="Q137" s="296"/>
      <c r="R137" s="296"/>
    </row>
    <row r="141" spans="13:18">
      <c r="M141" s="296"/>
      <c r="O141" s="296"/>
      <c r="P141" s="296"/>
      <c r="Q141" s="296"/>
      <c r="R141" s="296"/>
    </row>
    <row r="142" spans="13:18">
      <c r="M142" s="296"/>
      <c r="O142" s="296"/>
      <c r="P142" s="296"/>
      <c r="Q142" s="296"/>
      <c r="R142" s="296"/>
    </row>
    <row r="143" spans="13:18">
      <c r="M143" s="296"/>
      <c r="O143" s="296"/>
      <c r="P143" s="296"/>
      <c r="Q143" s="296"/>
      <c r="R143" s="296"/>
    </row>
    <row r="144" spans="13:18">
      <c r="M144" s="296"/>
      <c r="O144" s="296"/>
      <c r="P144" s="296"/>
      <c r="Q144" s="296"/>
      <c r="R144" s="296"/>
    </row>
    <row r="145" spans="13:18">
      <c r="M145" s="296"/>
      <c r="O145" s="296"/>
      <c r="P145" s="296"/>
      <c r="Q145" s="296"/>
      <c r="R145" s="296"/>
    </row>
    <row r="146" spans="13:18">
      <c r="M146" s="296"/>
      <c r="O146" s="296"/>
      <c r="P146" s="296"/>
      <c r="Q146" s="296"/>
      <c r="R146" s="296"/>
    </row>
    <row r="147" spans="13:18">
      <c r="M147" s="296"/>
      <c r="O147" s="296"/>
      <c r="P147" s="296"/>
      <c r="Q147" s="296"/>
      <c r="R147" s="296"/>
    </row>
    <row r="148" spans="13:18">
      <c r="M148" s="296"/>
      <c r="O148" s="296"/>
      <c r="P148" s="296"/>
      <c r="Q148" s="296"/>
      <c r="R148" s="296"/>
    </row>
    <row r="149" spans="13:18">
      <c r="M149" s="296"/>
      <c r="O149" s="296"/>
      <c r="P149" s="296"/>
      <c r="Q149" s="296"/>
      <c r="R149" s="296"/>
    </row>
    <row r="150" spans="13:18">
      <c r="M150" s="296"/>
      <c r="O150" s="296"/>
      <c r="P150" s="296"/>
      <c r="Q150" s="296"/>
      <c r="R150" s="296"/>
    </row>
    <row r="151" spans="13:18">
      <c r="M151" s="296"/>
      <c r="O151" s="296"/>
      <c r="P151" s="296"/>
      <c r="Q151" s="296"/>
      <c r="R151" s="296"/>
    </row>
    <row r="152" spans="13:18">
      <c r="M152" s="296"/>
      <c r="O152" s="296"/>
      <c r="P152" s="296"/>
      <c r="Q152" s="296"/>
      <c r="R152" s="296"/>
    </row>
    <row r="153" spans="13:18">
      <c r="M153" s="296"/>
      <c r="O153" s="296"/>
      <c r="P153" s="296"/>
      <c r="Q153" s="296"/>
      <c r="R153" s="296"/>
    </row>
    <row r="154" spans="13:18">
      <c r="M154" s="296"/>
      <c r="O154" s="296"/>
      <c r="P154" s="296"/>
      <c r="Q154" s="296"/>
      <c r="R154" s="296"/>
    </row>
    <row r="155" spans="13:18">
      <c r="M155" s="296"/>
      <c r="O155" s="296"/>
      <c r="P155" s="296"/>
      <c r="Q155" s="296"/>
      <c r="R155" s="296"/>
    </row>
    <row r="156" spans="13:18">
      <c r="M156" s="296"/>
      <c r="O156" s="296"/>
      <c r="P156" s="296"/>
      <c r="Q156" s="296"/>
      <c r="R156" s="296"/>
    </row>
    <row r="157" spans="13:18">
      <c r="M157" s="296"/>
      <c r="O157" s="296"/>
      <c r="P157" s="296"/>
      <c r="Q157" s="296"/>
      <c r="R157" s="296"/>
    </row>
    <row r="158" spans="13:18">
      <c r="M158" s="296"/>
      <c r="O158" s="296"/>
      <c r="P158" s="296"/>
      <c r="Q158" s="296"/>
      <c r="R158" s="296"/>
    </row>
    <row r="159" spans="13:18">
      <c r="M159" s="296"/>
      <c r="O159" s="296"/>
      <c r="P159" s="296"/>
      <c r="Q159" s="296"/>
      <c r="R159" s="296"/>
    </row>
    <row r="160" spans="13:18">
      <c r="M160" s="296"/>
      <c r="O160" s="296"/>
      <c r="P160" s="296"/>
      <c r="Q160" s="296"/>
      <c r="R160" s="296"/>
    </row>
    <row r="161" spans="13:18">
      <c r="M161" s="296"/>
      <c r="O161" s="296"/>
      <c r="P161" s="296"/>
      <c r="Q161" s="296"/>
      <c r="R161" s="296"/>
    </row>
    <row r="162" spans="13:18">
      <c r="M162" s="296"/>
      <c r="O162" s="296"/>
      <c r="P162" s="296"/>
      <c r="Q162" s="296"/>
      <c r="R162" s="296"/>
    </row>
    <row r="163" spans="13:18">
      <c r="M163" s="296"/>
      <c r="O163" s="296"/>
      <c r="P163" s="296"/>
      <c r="Q163" s="296"/>
      <c r="R163" s="296"/>
    </row>
    <row r="164" spans="13:18">
      <c r="M164" s="296"/>
      <c r="O164" s="296"/>
      <c r="P164" s="296"/>
      <c r="Q164" s="296"/>
      <c r="R164" s="296"/>
    </row>
    <row r="165" spans="13:18">
      <c r="M165" s="296"/>
      <c r="O165" s="296"/>
      <c r="P165" s="296"/>
      <c r="Q165" s="296"/>
      <c r="R165" s="296"/>
    </row>
    <row r="166" spans="13:18">
      <c r="M166" s="296"/>
      <c r="O166" s="296"/>
      <c r="P166" s="296"/>
      <c r="Q166" s="296"/>
      <c r="R166" s="296"/>
    </row>
    <row r="167" spans="13:18">
      <c r="M167" s="296"/>
      <c r="O167" s="296"/>
      <c r="P167" s="296"/>
      <c r="Q167" s="296"/>
      <c r="R167" s="296"/>
    </row>
    <row r="168" spans="13:18">
      <c r="M168" s="296"/>
      <c r="O168" s="296"/>
      <c r="P168" s="296"/>
      <c r="Q168" s="296"/>
      <c r="R168" s="296"/>
    </row>
    <row r="169" spans="13:18">
      <c r="M169" s="296"/>
      <c r="O169" s="296"/>
      <c r="P169" s="296"/>
      <c r="Q169" s="296"/>
      <c r="R169" s="296"/>
    </row>
    <row r="170" spans="13:18">
      <c r="M170" s="296"/>
      <c r="O170" s="296"/>
      <c r="P170" s="296"/>
      <c r="Q170" s="296"/>
      <c r="R170" s="296"/>
    </row>
    <row r="171" spans="13:18">
      <c r="M171" s="296"/>
      <c r="O171" s="296"/>
      <c r="P171" s="296"/>
      <c r="Q171" s="296"/>
      <c r="R171" s="296"/>
    </row>
    <row r="172" spans="13:18">
      <c r="M172" s="296"/>
      <c r="O172" s="296"/>
      <c r="P172" s="296"/>
      <c r="Q172" s="296"/>
      <c r="R172" s="296"/>
    </row>
    <row r="173" spans="13:18">
      <c r="M173" s="296"/>
      <c r="O173" s="296"/>
      <c r="P173" s="296"/>
      <c r="Q173" s="296"/>
      <c r="R173" s="296"/>
    </row>
    <row r="174" spans="13:18">
      <c r="M174" s="296"/>
      <c r="O174" s="296"/>
      <c r="P174" s="296"/>
      <c r="Q174" s="296"/>
      <c r="R174" s="296"/>
    </row>
    <row r="175" spans="13:18">
      <c r="M175" s="296"/>
      <c r="O175" s="296"/>
      <c r="P175" s="296"/>
      <c r="Q175" s="296"/>
      <c r="R175" s="296"/>
    </row>
    <row r="176" spans="13:18">
      <c r="M176" s="296"/>
      <c r="O176" s="296"/>
      <c r="P176" s="296"/>
      <c r="Q176" s="296"/>
      <c r="R176" s="296"/>
    </row>
    <row r="177" spans="13:18">
      <c r="M177" s="296"/>
      <c r="O177" s="296"/>
      <c r="P177" s="296"/>
      <c r="Q177" s="296"/>
      <c r="R177" s="296"/>
    </row>
    <row r="178" spans="13:18">
      <c r="M178" s="296"/>
      <c r="O178" s="296"/>
      <c r="P178" s="296"/>
      <c r="Q178" s="296"/>
      <c r="R178" s="296"/>
    </row>
    <row r="179" spans="13:18">
      <c r="M179" s="296"/>
      <c r="O179" s="296"/>
      <c r="P179" s="296"/>
      <c r="Q179" s="296"/>
      <c r="R179" s="296"/>
    </row>
    <row r="180" spans="13:18">
      <c r="M180" s="296"/>
      <c r="O180" s="296"/>
      <c r="P180" s="296"/>
      <c r="Q180" s="296"/>
      <c r="R180" s="296"/>
    </row>
    <row r="181" spans="13:18">
      <c r="M181" s="296"/>
      <c r="O181" s="296"/>
      <c r="P181" s="296"/>
      <c r="Q181" s="296"/>
      <c r="R181" s="296"/>
    </row>
    <row r="182" spans="13:18">
      <c r="M182" s="296"/>
      <c r="O182" s="296"/>
      <c r="P182" s="296"/>
      <c r="Q182" s="296"/>
      <c r="R182" s="296"/>
    </row>
    <row r="183" spans="13:18">
      <c r="M183" s="296"/>
      <c r="O183" s="296"/>
      <c r="P183" s="296"/>
      <c r="Q183" s="296"/>
      <c r="R183" s="296"/>
    </row>
    <row r="184" spans="13:18">
      <c r="M184" s="296"/>
      <c r="O184" s="296"/>
      <c r="P184" s="296"/>
      <c r="Q184" s="296"/>
      <c r="R184" s="296"/>
    </row>
    <row r="185" spans="13:18">
      <c r="M185" s="296"/>
      <c r="O185" s="296"/>
      <c r="P185" s="296"/>
      <c r="Q185" s="296"/>
      <c r="R185" s="296"/>
    </row>
    <row r="186" spans="13:18">
      <c r="M186" s="296"/>
      <c r="O186" s="296"/>
      <c r="P186" s="296"/>
      <c r="Q186" s="296"/>
      <c r="R186" s="296"/>
    </row>
    <row r="187" spans="13:18">
      <c r="M187" s="296"/>
      <c r="O187" s="296"/>
      <c r="P187" s="296"/>
      <c r="Q187" s="296"/>
      <c r="R187" s="296"/>
    </row>
    <row r="188" spans="13:18">
      <c r="M188" s="296"/>
      <c r="O188" s="296"/>
      <c r="P188" s="296"/>
      <c r="Q188" s="296"/>
      <c r="R188" s="296"/>
    </row>
    <row r="189" spans="13:18">
      <c r="M189" s="296"/>
      <c r="O189" s="296"/>
      <c r="P189" s="296"/>
      <c r="Q189" s="296"/>
      <c r="R189" s="296"/>
    </row>
    <row r="190" spans="13:18">
      <c r="M190" s="296"/>
      <c r="O190" s="296"/>
      <c r="P190" s="296"/>
      <c r="Q190" s="296"/>
      <c r="R190" s="296"/>
    </row>
    <row r="191" spans="13:18">
      <c r="M191" s="296"/>
      <c r="O191" s="296"/>
      <c r="P191" s="296"/>
      <c r="Q191" s="296"/>
      <c r="R191" s="296"/>
    </row>
    <row r="192" spans="13:18">
      <c r="M192" s="296"/>
      <c r="O192" s="296"/>
      <c r="P192" s="296"/>
      <c r="Q192" s="296"/>
      <c r="R192" s="296"/>
    </row>
    <row r="193" spans="13:18">
      <c r="M193" s="296"/>
      <c r="O193" s="296"/>
      <c r="P193" s="296"/>
      <c r="Q193" s="296"/>
      <c r="R193" s="296"/>
    </row>
    <row r="194" spans="13:18">
      <c r="M194" s="296"/>
      <c r="O194" s="296"/>
      <c r="P194" s="296"/>
      <c r="Q194" s="296"/>
      <c r="R194" s="296"/>
    </row>
    <row r="195" spans="13:18">
      <c r="M195" s="296"/>
      <c r="O195" s="296"/>
      <c r="P195" s="296"/>
      <c r="Q195" s="296"/>
      <c r="R195" s="296"/>
    </row>
    <row r="196" spans="13:18">
      <c r="M196" s="296"/>
      <c r="O196" s="296"/>
      <c r="P196" s="296"/>
      <c r="Q196" s="296"/>
      <c r="R196" s="296"/>
    </row>
    <row r="197" spans="13:18">
      <c r="M197" s="296"/>
      <c r="O197" s="296"/>
      <c r="P197" s="296"/>
      <c r="Q197" s="296"/>
      <c r="R197" s="296"/>
    </row>
    <row r="198" spans="13:18">
      <c r="M198" s="296"/>
      <c r="O198" s="296"/>
      <c r="P198" s="296"/>
      <c r="Q198" s="296"/>
      <c r="R198" s="296"/>
    </row>
    <row r="199" spans="13:18">
      <c r="M199" s="296"/>
      <c r="O199" s="296"/>
      <c r="P199" s="296"/>
      <c r="Q199" s="296"/>
      <c r="R199" s="296"/>
    </row>
    <row r="200" spans="13:18">
      <c r="M200" s="296"/>
      <c r="O200" s="296"/>
      <c r="P200" s="296"/>
      <c r="Q200" s="296"/>
      <c r="R200" s="296"/>
    </row>
    <row r="201" spans="13:18">
      <c r="M201" s="296"/>
      <c r="O201" s="296"/>
      <c r="P201" s="296"/>
      <c r="Q201" s="296"/>
      <c r="R201" s="296"/>
    </row>
    <row r="202" spans="13:18">
      <c r="M202" s="296"/>
      <c r="O202" s="296"/>
      <c r="P202" s="296"/>
      <c r="Q202" s="296"/>
      <c r="R202" s="296"/>
    </row>
    <row r="203" spans="13:18">
      <c r="M203" s="296"/>
      <c r="O203" s="296"/>
      <c r="P203" s="296"/>
      <c r="Q203" s="296"/>
      <c r="R203" s="296"/>
    </row>
    <row r="204" spans="13:18">
      <c r="M204" s="296"/>
      <c r="O204" s="296"/>
      <c r="P204" s="296"/>
      <c r="Q204" s="296"/>
      <c r="R204" s="296"/>
    </row>
    <row r="205" spans="13:18">
      <c r="M205" s="296"/>
      <c r="O205" s="296"/>
      <c r="P205" s="296"/>
      <c r="Q205" s="296"/>
      <c r="R205" s="296"/>
    </row>
    <row r="206" spans="13:18">
      <c r="M206" s="296"/>
      <c r="O206" s="296"/>
      <c r="P206" s="296"/>
      <c r="Q206" s="296"/>
      <c r="R206" s="296"/>
    </row>
    <row r="207" spans="13:18">
      <c r="M207" s="296"/>
      <c r="O207" s="296"/>
      <c r="P207" s="296"/>
      <c r="Q207" s="296"/>
      <c r="R207" s="296"/>
    </row>
    <row r="208" spans="13:18">
      <c r="M208" s="296"/>
      <c r="O208" s="296"/>
      <c r="P208" s="296"/>
      <c r="Q208" s="296"/>
      <c r="R208" s="296"/>
    </row>
    <row r="209" spans="13:18">
      <c r="M209" s="296"/>
      <c r="O209" s="296"/>
      <c r="P209" s="296"/>
      <c r="Q209" s="296"/>
      <c r="R209" s="296"/>
    </row>
    <row r="210" spans="13:18">
      <c r="M210" s="296"/>
      <c r="O210" s="296"/>
      <c r="P210" s="296"/>
      <c r="Q210" s="296"/>
      <c r="R210" s="296"/>
    </row>
    <row r="211" spans="13:18">
      <c r="M211" s="296"/>
      <c r="O211" s="296"/>
      <c r="P211" s="296"/>
      <c r="Q211" s="296"/>
      <c r="R211" s="296"/>
    </row>
    <row r="212" spans="13:18">
      <c r="M212" s="296"/>
      <c r="O212" s="296"/>
      <c r="P212" s="296"/>
      <c r="Q212" s="296"/>
      <c r="R212" s="296"/>
    </row>
    <row r="213" spans="13:18">
      <c r="M213" s="296"/>
      <c r="O213" s="296"/>
      <c r="P213" s="296"/>
      <c r="Q213" s="296"/>
      <c r="R213" s="296"/>
    </row>
    <row r="214" spans="13:18">
      <c r="M214" s="296"/>
      <c r="O214" s="296"/>
      <c r="P214" s="296"/>
      <c r="Q214" s="296"/>
      <c r="R214" s="296"/>
    </row>
    <row r="215" spans="13:18">
      <c r="M215" s="296"/>
      <c r="O215" s="296"/>
      <c r="P215" s="296"/>
      <c r="Q215" s="296"/>
      <c r="R215" s="296"/>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65"/>
  <sheetViews>
    <sheetView topLeftCell="A7" workbookViewId="0">
      <pane ySplit="8" topLeftCell="A54" activePane="bottomLeft" state="frozen"/>
      <selection activeCell="A7" sqref="A7"/>
      <selection pane="bottomLeft" activeCell="E7" sqref="E7"/>
    </sheetView>
  </sheetViews>
  <sheetFormatPr defaultRowHeight="15"/>
  <cols>
    <col min="1" max="1" width="7.7109375" style="226" customWidth="1"/>
    <col min="2" max="2" width="6.28515625" style="226" customWidth="1"/>
    <col min="3" max="3" width="7.42578125" style="226" customWidth="1"/>
    <col min="4" max="4" width="34.5703125" style="5" customWidth="1"/>
    <col min="5" max="5" width="6.28515625" style="226" customWidth="1"/>
    <col min="6" max="6" width="14.140625" style="5" customWidth="1"/>
    <col min="7" max="7" width="13.7109375" style="5" customWidth="1"/>
    <col min="8" max="8" width="14" style="5" customWidth="1"/>
    <col min="9" max="9" width="13.7109375" style="5" customWidth="1"/>
    <col min="10" max="16384" width="9.140625" style="5"/>
  </cols>
  <sheetData>
    <row r="2" spans="1:9" ht="15.75" customHeight="1">
      <c r="A2" s="1" t="s">
        <v>182</v>
      </c>
      <c r="G2" s="1273" t="s">
        <v>183</v>
      </c>
      <c r="H2" s="1273"/>
      <c r="I2" s="1273"/>
    </row>
    <row r="3" spans="1:9" ht="15.75" customHeight="1">
      <c r="A3" s="1" t="s">
        <v>184</v>
      </c>
      <c r="G3" s="1274" t="s">
        <v>144</v>
      </c>
      <c r="H3" s="1274"/>
      <c r="I3" s="1274"/>
    </row>
    <row r="4" spans="1:9">
      <c r="F4" s="17"/>
      <c r="G4" s="1274"/>
      <c r="H4" s="1274"/>
      <c r="I4" s="1274"/>
    </row>
    <row r="5" spans="1:9" ht="17.25" customHeight="1">
      <c r="A5" s="1275" t="s">
        <v>185</v>
      </c>
      <c r="B5" s="1275"/>
      <c r="C5" s="1275"/>
      <c r="D5" s="1275"/>
      <c r="E5" s="1275"/>
      <c r="F5" s="1275"/>
      <c r="G5" s="1275"/>
      <c r="H5" s="1275"/>
      <c r="I5" s="1275"/>
    </row>
    <row r="6" spans="1:9">
      <c r="A6" s="1276" t="s">
        <v>186</v>
      </c>
      <c r="B6" s="1277"/>
      <c r="C6" s="1277"/>
      <c r="D6" s="1277"/>
      <c r="E6" s="1277"/>
      <c r="F6" s="1277"/>
      <c r="G6" s="1277"/>
      <c r="H6" s="1277"/>
      <c r="I6" s="1277"/>
    </row>
    <row r="7" spans="1:9">
      <c r="B7" s="5"/>
      <c r="C7" s="5"/>
      <c r="D7" s="249" t="s">
        <v>187</v>
      </c>
      <c r="E7" s="250" t="s">
        <v>72</v>
      </c>
    </row>
    <row r="8" spans="1:9">
      <c r="B8" s="5"/>
      <c r="C8" s="5"/>
      <c r="D8" s="249" t="s">
        <v>188</v>
      </c>
      <c r="E8" s="5" t="str">
        <f>VLOOKUP($E$7,DSTK,2,0)</f>
        <v xml:space="preserve"> Phải Thu Khác </v>
      </c>
    </row>
    <row r="9" spans="1:9">
      <c r="A9" s="1277" t="s">
        <v>31</v>
      </c>
      <c r="B9" s="1278"/>
      <c r="C9" s="1278"/>
      <c r="D9" s="1278"/>
      <c r="E9" s="1278"/>
      <c r="F9" s="1278"/>
      <c r="G9" s="1278"/>
      <c r="H9" s="1278"/>
      <c r="I9" s="1278"/>
    </row>
    <row r="10" spans="1:9" ht="9.75" customHeight="1">
      <c r="C10" s="1279"/>
      <c r="D10" s="1280"/>
      <c r="E10" s="1280"/>
      <c r="F10" s="1280"/>
      <c r="G10" s="1280"/>
      <c r="H10" s="1280"/>
      <c r="I10" s="1280"/>
    </row>
    <row r="11" spans="1:9" s="18" customFormat="1" ht="19.5" customHeight="1">
      <c r="A11" s="1281" t="s">
        <v>22</v>
      </c>
      <c r="B11" s="1271" t="s">
        <v>1</v>
      </c>
      <c r="C11" s="1282"/>
      <c r="D11" s="1281" t="s">
        <v>0</v>
      </c>
      <c r="E11" s="1281" t="s">
        <v>16</v>
      </c>
      <c r="F11" s="1271" t="s">
        <v>23</v>
      </c>
      <c r="G11" s="1282"/>
      <c r="H11" s="1271" t="s">
        <v>33</v>
      </c>
      <c r="I11" s="1272"/>
    </row>
    <row r="12" spans="1:9" s="18" customFormat="1" ht="32.25" customHeight="1">
      <c r="A12" s="1281"/>
      <c r="B12" s="416" t="s">
        <v>17</v>
      </c>
      <c r="C12" s="416" t="s">
        <v>34</v>
      </c>
      <c r="D12" s="1281"/>
      <c r="E12" s="1281"/>
      <c r="F12" s="416" t="s">
        <v>24</v>
      </c>
      <c r="G12" s="416" t="s">
        <v>25</v>
      </c>
      <c r="H12" s="416" t="s">
        <v>24</v>
      </c>
      <c r="I12" s="416" t="s">
        <v>25</v>
      </c>
    </row>
    <row r="13" spans="1:9" s="362" customFormat="1" ht="11.25" customHeight="1">
      <c r="A13" s="366" t="s">
        <v>2</v>
      </c>
      <c r="B13" s="367" t="s">
        <v>3</v>
      </c>
      <c r="C13" s="366" t="s">
        <v>4</v>
      </c>
      <c r="D13" s="366" t="s">
        <v>5</v>
      </c>
      <c r="E13" s="366" t="s">
        <v>6</v>
      </c>
      <c r="F13" s="366">
        <v>1</v>
      </c>
      <c r="G13" s="366">
        <v>2</v>
      </c>
      <c r="H13" s="366">
        <v>3</v>
      </c>
      <c r="I13" s="366">
        <v>4</v>
      </c>
    </row>
    <row r="14" spans="1:9" s="18" customFormat="1" ht="18" customHeight="1">
      <c r="A14" s="417"/>
      <c r="B14" s="393"/>
      <c r="C14" s="417"/>
      <c r="D14" s="392" t="s">
        <v>7</v>
      </c>
      <c r="E14" s="393"/>
      <c r="F14" s="418"/>
      <c r="G14" s="418"/>
      <c r="H14" s="418">
        <f>VLOOKUP($E$7,DSTK,3,0)</f>
        <v>1500000000</v>
      </c>
      <c r="I14" s="418">
        <f>VLOOKUP($E$7,DSTK,4,0)</f>
        <v>0</v>
      </c>
    </row>
    <row r="15" spans="1:9" s="18" customFormat="1" ht="18" customHeight="1">
      <c r="A15" s="334">
        <f ca="1">IF(ROWS($1:1)&gt;COUNT(Dong5),"",OFFSET(TH!C$1,SMALL(Dong5,ROWS($1:1)),))</f>
        <v>42403</v>
      </c>
      <c r="B15" s="334" t="str">
        <f ca="1">IF(ROWS($1:1)&gt;COUNT(Dong5),"",OFFSET(TH!D$1,SMALL(Dong5,ROWS($1:1)),))</f>
        <v>GBC</v>
      </c>
      <c r="C15" s="334">
        <f ca="1">IF(ROWS($1:1)&gt;COUNT(Dong5),"",OFFSET(TH!E$1,SMALL(Dong5,ROWS($1:1)),))</f>
        <v>42403</v>
      </c>
      <c r="D15" s="419" t="str">
        <f ca="1">IF(ROWS($1:1)&gt;COUNT(Dong5),"",OFFSET(TH!F$1,SMALL(Dong5,ROWS($1:1)),))</f>
        <v>Q11 - Ứng vốn - TV</v>
      </c>
      <c r="E15" s="334" t="str">
        <f ca="1">IF(ROWS($1:1)&gt;COUNT(Dong5),"",IF(OFFSET(TH!N$1,SMALL(Dong5,ROWS($1:1)),)=$E$7,OFFSET(TH!O$1,SMALL(Dong5,ROWS($1:1)),),OFFSET(TH!N$1,SMALL(Dong5,ROWS($1:1)),)))</f>
        <v>1121</v>
      </c>
      <c r="F15" s="420">
        <f ca="1">IF(ROWS($1:1)&gt;COUNT(Dong5),0,IF(OFFSET(TH!N$1,SMALL(Dong5,ROWS($1:1)),)=$E$7,OFFSET(TH!M$1,SMALL(Dong5,ROWS($1:1)),),0))</f>
        <v>0</v>
      </c>
      <c r="G15" s="418">
        <f ca="1">IF(ROWS($1:1)&gt;COUNT(Dong5),0,IF(OFFSET(TH!O$1,SMALL(Dong5,ROWS($1:1)),)=$E$7,OFFSET(TH!M$1,SMALL(Dong5,ROWS($1:1)),),0))</f>
        <v>110000000</v>
      </c>
      <c r="H15" s="421">
        <f ca="1">IF(D15&lt;&gt;"",MAX(H14+F15-G15-I14,0),0)</f>
        <v>1390000000</v>
      </c>
      <c r="I15" s="421">
        <f ca="1">IF(D15&lt;&gt;"",MAX(I14+G15-H14-F15,0),0)</f>
        <v>0</v>
      </c>
    </row>
    <row r="16" spans="1:9" s="18" customFormat="1" ht="18" customHeight="1">
      <c r="A16" s="334">
        <f ca="1">IF(ROWS($1:2)&gt;COUNT(Dong5),"",OFFSET(TH!C$1,SMALL(Dong5,ROWS($1:2)),))</f>
        <v>42425</v>
      </c>
      <c r="B16" s="334" t="str">
        <f ca="1">IF(ROWS($1:2)&gt;COUNT(Dong5),"",OFFSET(TH!D$1,SMALL(Dong5,ROWS($1:2)),))</f>
        <v>GBN</v>
      </c>
      <c r="C16" s="334">
        <f ca="1">IF(ROWS($1:2)&gt;COUNT(Dong5),"",OFFSET(TH!E$1,SMALL(Dong5,ROWS($1:2)),))</f>
        <v>42425</v>
      </c>
      <c r="D16" s="419" t="str">
        <f ca="1">IF(ROWS($1:2)&gt;COUNT(Dong5),"",OFFSET(TH!F$1,SMALL(Dong5,ROWS($1:2)),))</f>
        <v>Q11 - Ứng vốn - TV</v>
      </c>
      <c r="E16" s="334" t="str">
        <f ca="1">IF(ROWS($1:2)&gt;COUNT(Dong5),"",IF(OFFSET(TH!N$1,SMALL(Dong5,ROWS($1:2)),)=$E$7,OFFSET(TH!O$1,SMALL(Dong5,ROWS($1:2)),),OFFSET(TH!N$1,SMALL(Dong5,ROWS($1:2)),)))</f>
        <v>1121</v>
      </c>
      <c r="F16" s="420">
        <f ca="1">IF(ROWS($1:2)&gt;COUNT(Dong5),0,IF(OFFSET(TH!N$1,SMALL(Dong5,ROWS($1:2)),)=$E$7,OFFSET(TH!M$1,SMALL(Dong5,ROWS($1:2)),),0))</f>
        <v>5000000</v>
      </c>
      <c r="G16" s="418">
        <f ca="1">IF(ROWS($1:2)&gt;COUNT(Dong5),0,IF(OFFSET(TH!O$1,SMALL(Dong5,ROWS($1:2)),)=$E$7,OFFSET(TH!M$1,SMALL(Dong5,ROWS($1:2)),),0))</f>
        <v>0</v>
      </c>
      <c r="H16" s="421">
        <f t="shared" ref="H16:H32" ca="1" si="0">IF(D16&lt;&gt;"",MAX(H15+F16-G16-I15,0),0)</f>
        <v>1395000000</v>
      </c>
      <c r="I16" s="421">
        <f t="shared" ref="I16:I32" ca="1" si="1">IF(D16&lt;&gt;"",MAX(I15+G16-H15-F16,0),0)</f>
        <v>0</v>
      </c>
    </row>
    <row r="17" spans="1:9" s="18" customFormat="1" ht="18" customHeight="1">
      <c r="A17" s="334">
        <f ca="1">IF(ROWS($1:3)&gt;COUNT(Dong5),"",OFFSET(TH!C$1,SMALL(Dong5,ROWS($1:3)),))</f>
        <v>42450</v>
      </c>
      <c r="B17" s="334" t="str">
        <f ca="1">IF(ROWS($1:3)&gt;COUNT(Dong5),"",OFFSET(TH!D$1,SMALL(Dong5,ROWS($1:3)),))</f>
        <v>GBC</v>
      </c>
      <c r="C17" s="334">
        <f ca="1">IF(ROWS($1:3)&gt;COUNT(Dong5),"",OFFSET(TH!E$1,SMALL(Dong5,ROWS($1:3)),))</f>
        <v>42450</v>
      </c>
      <c r="D17" s="419" t="str">
        <f ca="1">IF(ROWS($1:3)&gt;COUNT(Dong5),"",OFFSET(TH!F$1,SMALL(Dong5,ROWS($1:3)),))</f>
        <v>Hoàn vốn</v>
      </c>
      <c r="E17" s="334" t="str">
        <f ca="1">IF(ROWS($1:3)&gt;COUNT(Dong5),"",IF(OFFSET(TH!N$1,SMALL(Dong5,ROWS($1:3)),)=$E$7,OFFSET(TH!O$1,SMALL(Dong5,ROWS($1:3)),),OFFSET(TH!N$1,SMALL(Dong5,ROWS($1:3)),)))</f>
        <v>1121</v>
      </c>
      <c r="F17" s="420">
        <f ca="1">IF(ROWS($1:3)&gt;COUNT(Dong5),0,IF(OFFSET(TH!N$1,SMALL(Dong5,ROWS($1:3)),)=$E$7,OFFSET(TH!M$1,SMALL(Dong5,ROWS($1:3)),),0))</f>
        <v>0</v>
      </c>
      <c r="G17" s="418">
        <f ca="1">IF(ROWS($1:3)&gt;COUNT(Dong5),0,IF(OFFSET(TH!O$1,SMALL(Dong5,ROWS($1:3)),)=$E$7,OFFSET(TH!M$1,SMALL(Dong5,ROWS($1:3)),),0))</f>
        <v>50000000</v>
      </c>
      <c r="H17" s="421">
        <f t="shared" ca="1" si="0"/>
        <v>1345000000</v>
      </c>
      <c r="I17" s="421">
        <f t="shared" ca="1" si="1"/>
        <v>0</v>
      </c>
    </row>
    <row r="18" spans="1:9" s="18" customFormat="1" ht="18" customHeight="1">
      <c r="A18" s="334">
        <f ca="1">IF(ROWS($1:4)&gt;COUNT(Dong5),"",OFFSET(TH!C$1,SMALL(Dong5,ROWS($1:4)),))</f>
        <v>42481</v>
      </c>
      <c r="B18" s="334" t="str">
        <f ca="1">IF(ROWS($1:4)&gt;COUNT(Dong5),"",OFFSET(TH!D$1,SMALL(Dong5,ROWS($1:4)),))</f>
        <v>GBN</v>
      </c>
      <c r="C18" s="334">
        <f ca="1">IF(ROWS($1:4)&gt;COUNT(Dong5),"",OFFSET(TH!E$1,SMALL(Dong5,ROWS($1:4)),))</f>
        <v>42481</v>
      </c>
      <c r="D18" s="419" t="str">
        <f ca="1">IF(ROWS($1:4)&gt;COUNT(Dong5),"",OFFSET(TH!F$1,SMALL(Dong5,ROWS($1:4)),))</f>
        <v>Ứng vốn Trà Vinh</v>
      </c>
      <c r="E18" s="334" t="str">
        <f ca="1">IF(ROWS($1:4)&gt;COUNT(Dong5),"",IF(OFFSET(TH!N$1,SMALL(Dong5,ROWS($1:4)),)=$E$7,OFFSET(TH!O$1,SMALL(Dong5,ROWS($1:4)),),OFFSET(TH!N$1,SMALL(Dong5,ROWS($1:4)),)))</f>
        <v>1121</v>
      </c>
      <c r="F18" s="420">
        <f ca="1">IF(ROWS($1:4)&gt;COUNT(Dong5),0,IF(OFFSET(TH!N$1,SMALL(Dong5,ROWS($1:4)),)=$E$7,OFFSET(TH!M$1,SMALL(Dong5,ROWS($1:4)),),0))</f>
        <v>40000000</v>
      </c>
      <c r="G18" s="418">
        <f ca="1">IF(ROWS($1:4)&gt;COUNT(Dong5),0,IF(OFFSET(TH!O$1,SMALL(Dong5,ROWS($1:4)),)=$E$7,OFFSET(TH!M$1,SMALL(Dong5,ROWS($1:4)),),0))</f>
        <v>0</v>
      </c>
      <c r="H18" s="421">
        <f t="shared" ca="1" si="0"/>
        <v>1385000000</v>
      </c>
      <c r="I18" s="421">
        <f t="shared" ca="1" si="1"/>
        <v>0</v>
      </c>
    </row>
    <row r="19" spans="1:9" s="18" customFormat="1" ht="18" customHeight="1">
      <c r="A19" s="334">
        <f ca="1">IF(ROWS($1:5)&gt;COUNT(Dong5),"",OFFSET(TH!C$1,SMALL(Dong5,ROWS($1:5)),))</f>
        <v>42494</v>
      </c>
      <c r="B19" s="334" t="str">
        <f ca="1">IF(ROWS($1:5)&gt;COUNT(Dong5),"",OFFSET(TH!D$1,SMALL(Dong5,ROWS($1:5)),))</f>
        <v>GBN</v>
      </c>
      <c r="C19" s="334">
        <f ca="1">IF(ROWS($1:5)&gt;COUNT(Dong5),"",OFFSET(TH!E$1,SMALL(Dong5,ROWS($1:5)),))</f>
        <v>42494</v>
      </c>
      <c r="D19" s="419" t="str">
        <f ca="1">IF(ROWS($1:5)&gt;COUNT(Dong5),"",OFFSET(TH!F$1,SMALL(Dong5,ROWS($1:5)),))</f>
        <v>Ứng vốn Trà Vinh</v>
      </c>
      <c r="E19" s="334" t="str">
        <f ca="1">IF(ROWS($1:5)&gt;COUNT(Dong5),"",IF(OFFSET(TH!N$1,SMALL(Dong5,ROWS($1:5)),)=$E$7,OFFSET(TH!O$1,SMALL(Dong5,ROWS($1:5)),),OFFSET(TH!N$1,SMALL(Dong5,ROWS($1:5)),)))</f>
        <v>1121</v>
      </c>
      <c r="F19" s="420">
        <f ca="1">IF(ROWS($1:5)&gt;COUNT(Dong5),0,IF(OFFSET(TH!N$1,SMALL(Dong5,ROWS($1:5)),)=$E$7,OFFSET(TH!M$1,SMALL(Dong5,ROWS($1:5)),),0))</f>
        <v>95000000</v>
      </c>
      <c r="G19" s="418">
        <f ca="1">IF(ROWS($1:5)&gt;COUNT(Dong5),0,IF(OFFSET(TH!O$1,SMALL(Dong5,ROWS($1:5)),)=$E$7,OFFSET(TH!M$1,SMALL(Dong5,ROWS($1:5)),),0))</f>
        <v>0</v>
      </c>
      <c r="H19" s="421">
        <f t="shared" ca="1" si="0"/>
        <v>1480000000</v>
      </c>
      <c r="I19" s="421">
        <f t="shared" ca="1" si="1"/>
        <v>0</v>
      </c>
    </row>
    <row r="20" spans="1:9" s="18" customFormat="1" ht="18" customHeight="1">
      <c r="A20" s="334">
        <f ca="1">IF(ROWS($1:6)&gt;COUNT(Dong5),"",OFFSET(TH!C$1,SMALL(Dong5,ROWS($1:6)),))</f>
        <v>42509</v>
      </c>
      <c r="B20" s="334" t="str">
        <f ca="1">IF(ROWS($1:6)&gt;COUNT(Dong5),"",OFFSET(TH!D$1,SMALL(Dong5,ROWS($1:6)),))</f>
        <v>GBN</v>
      </c>
      <c r="C20" s="334">
        <f ca="1">IF(ROWS($1:6)&gt;COUNT(Dong5),"",OFFSET(TH!E$1,SMALL(Dong5,ROWS($1:6)),))</f>
        <v>42509</v>
      </c>
      <c r="D20" s="419" t="str">
        <f ca="1">IF(ROWS($1:6)&gt;COUNT(Dong5),"",OFFSET(TH!F$1,SMALL(Dong5,ROWS($1:6)),))</f>
        <v>Ứng vốn Trà Vinh</v>
      </c>
      <c r="E20" s="334" t="str">
        <f ca="1">IF(ROWS($1:6)&gt;COUNT(Dong5),"",IF(OFFSET(TH!N$1,SMALL(Dong5,ROWS($1:6)),)=$E$7,OFFSET(TH!O$1,SMALL(Dong5,ROWS($1:6)),),OFFSET(TH!N$1,SMALL(Dong5,ROWS($1:6)),)))</f>
        <v>1121</v>
      </c>
      <c r="F20" s="420">
        <f ca="1">IF(ROWS($1:6)&gt;COUNT(Dong5),0,IF(OFFSET(TH!N$1,SMALL(Dong5,ROWS($1:6)),)=$E$7,OFFSET(TH!M$1,SMALL(Dong5,ROWS($1:6)),),0))</f>
        <v>14000000</v>
      </c>
      <c r="G20" s="418">
        <f ca="1">IF(ROWS($1:6)&gt;COUNT(Dong5),0,IF(OFFSET(TH!O$1,SMALL(Dong5,ROWS($1:6)),)=$E$7,OFFSET(TH!M$1,SMALL(Dong5,ROWS($1:6)),),0))</f>
        <v>0</v>
      </c>
      <c r="H20" s="421">
        <f t="shared" ca="1" si="0"/>
        <v>1494000000</v>
      </c>
      <c r="I20" s="421">
        <f t="shared" ca="1" si="1"/>
        <v>0</v>
      </c>
    </row>
    <row r="21" spans="1:9" s="18" customFormat="1" ht="18" customHeight="1">
      <c r="A21" s="334">
        <f ca="1">IF(ROWS($1:7)&gt;COUNT(Dong5),"",OFFSET(TH!C$1,SMALL(Dong5,ROWS($1:7)),))</f>
        <v>42515</v>
      </c>
      <c r="B21" s="334" t="str">
        <f ca="1">IF(ROWS($1:7)&gt;COUNT(Dong5),"",OFFSET(TH!D$1,SMALL(Dong5,ROWS($1:7)),))</f>
        <v>GBN</v>
      </c>
      <c r="C21" s="334">
        <f ca="1">IF(ROWS($1:7)&gt;COUNT(Dong5),"",OFFSET(TH!E$1,SMALL(Dong5,ROWS($1:7)),))</f>
        <v>42515</v>
      </c>
      <c r="D21" s="419" t="str">
        <f ca="1">IF(ROWS($1:7)&gt;COUNT(Dong5),"",OFFSET(TH!F$1,SMALL(Dong5,ROWS($1:7)),)&amp;" - "&amp;OFFSET(TH!H$1,SMALL(Dong5,ROWS($1:7)),))</f>
        <v>Ứng vốn Trà Vinh - Cty TNHH Hải Sản An Lạc Trà Vinh</v>
      </c>
      <c r="E21" s="334" t="str">
        <f ca="1">IF(ROWS($1:7)&gt;COUNT(Dong5),"",IF(OFFSET(TH!N$1,SMALL(Dong5,ROWS($1:7)),)=$E$7,OFFSET(TH!O$1,SMALL(Dong5,ROWS($1:7)),),OFFSET(TH!N$1,SMALL(Dong5,ROWS($1:7)),)))</f>
        <v>1121</v>
      </c>
      <c r="F21" s="420">
        <f ca="1">IF(ROWS($1:7)&gt;COUNT(Dong5),0,IF(OFFSET(TH!N$1,SMALL(Dong5,ROWS($1:7)),)=$E$7,OFFSET(TH!M$1,SMALL(Dong5,ROWS($1:7)),),0))</f>
        <v>85000000</v>
      </c>
      <c r="G21" s="418">
        <f ca="1">IF(ROWS($1:7)&gt;COUNT(Dong5),0,IF(OFFSET(TH!O$1,SMALL(Dong5,ROWS($1:7)),)=$E$7,OFFSET(TH!M$1,SMALL(Dong5,ROWS($1:7)),),0))</f>
        <v>0</v>
      </c>
      <c r="H21" s="421">
        <f t="shared" ca="1" si="0"/>
        <v>1579000000</v>
      </c>
      <c r="I21" s="421">
        <f t="shared" ca="1" si="1"/>
        <v>0</v>
      </c>
    </row>
    <row r="22" spans="1:9" s="18" customFormat="1" ht="18" customHeight="1">
      <c r="A22" s="334">
        <f ca="1">IF(ROWS($1:8)&gt;COUNT(Dong5),"",OFFSET(TH!C$1,SMALL(Dong5,ROWS($1:8)),))</f>
        <v>42521</v>
      </c>
      <c r="B22" s="334" t="str">
        <f ca="1">IF(ROWS($1:8)&gt;COUNT(Dong5),"",OFFSET(TH!D$1,SMALL(Dong5,ROWS($1:8)),))</f>
        <v>CTGS</v>
      </c>
      <c r="C22" s="334">
        <f ca="1">IF(ROWS($1:8)&gt;COUNT(Dong5),"",OFFSET(TH!E$1,SMALL(Dong5,ROWS($1:8)),))</f>
        <v>42521</v>
      </c>
      <c r="D22" s="419" t="str">
        <f ca="1">IF(ROWS($1:8)&gt;COUNT(Dong5),"",OFFSET(TH!F$1,SMALL(Dong5,ROWS($1:8)),)&amp;" - "&amp;OFFSET(TH!H$1,SMALL(Dong5,ROWS($1:8)),))</f>
        <v>Đề nghị hoàn thuế GTGT số:01/2016-AL - Cục Thuế Tỉnh Long An</v>
      </c>
      <c r="E22" s="334" t="str">
        <f ca="1">IF(ROWS($1:8)&gt;COUNT(Dong5),"",IF(OFFSET(TH!N$1,SMALL(Dong5,ROWS($1:8)),)=$E$7,OFFSET(TH!O$1,SMALL(Dong5,ROWS($1:8)),),OFFSET(TH!N$1,SMALL(Dong5,ROWS($1:8)),)))</f>
        <v>1331</v>
      </c>
      <c r="F22" s="420">
        <f ca="1">IF(ROWS($1:8)&gt;COUNT(Dong5),0,IF(OFFSET(TH!N$1,SMALL(Dong5,ROWS($1:8)),)=$E$7,OFFSET(TH!M$1,SMALL(Dong5,ROWS($1:8)),),0))</f>
        <v>321158412</v>
      </c>
      <c r="G22" s="418">
        <f ca="1">IF(ROWS($1:8)&gt;COUNT(Dong5),0,IF(OFFSET(TH!O$1,SMALL(Dong5,ROWS($1:8)),)=$E$7,OFFSET(TH!M$1,SMALL(Dong5,ROWS($1:8)),),0))</f>
        <v>0</v>
      </c>
      <c r="H22" s="421">
        <f t="shared" ca="1" si="0"/>
        <v>1900158412</v>
      </c>
      <c r="I22" s="421">
        <f t="shared" ca="1" si="1"/>
        <v>0</v>
      </c>
    </row>
    <row r="23" spans="1:9" s="18" customFormat="1" ht="18" customHeight="1">
      <c r="A23" s="334">
        <f ca="1">IF(ROWS($1:9)&gt;COUNT(Dong5),"",OFFSET(TH!C$1,SMALL(Dong5,ROWS($1:9)),))</f>
        <v>42538</v>
      </c>
      <c r="B23" s="334" t="str">
        <f ca="1">IF(ROWS($1:9)&gt;COUNT(Dong5),"",OFFSET(TH!D$1,SMALL(Dong5,ROWS($1:9)),))</f>
        <v>GBN</v>
      </c>
      <c r="C23" s="334">
        <f ca="1">IF(ROWS($1:9)&gt;COUNT(Dong5),"",OFFSET(TH!E$1,SMALL(Dong5,ROWS($1:9)),))</f>
        <v>42538</v>
      </c>
      <c r="D23" s="419" t="str">
        <f ca="1">IF(ROWS($1:9)&gt;COUNT(Dong5),"",OFFSET(TH!F$1,SMALL(Dong5,ROWS($1:9)),)&amp;" - "&amp;OFFSET(TH!H$1,SMALL(Dong5,ROWS($1:9)),))</f>
        <v>Ứng vốn Trà Vinh - Cty TNHH Hải Sản An Lạc Trà Vinh</v>
      </c>
      <c r="E23" s="334" t="str">
        <f ca="1">IF(ROWS($1:9)&gt;COUNT(Dong5),"",IF(OFFSET(TH!N$1,SMALL(Dong5,ROWS($1:9)),)=$E$7,OFFSET(TH!O$1,SMALL(Dong5,ROWS($1:9)),),OFFSET(TH!N$1,SMALL(Dong5,ROWS($1:9)),)))</f>
        <v>1121</v>
      </c>
      <c r="F23" s="420">
        <f ca="1">IF(ROWS($1:9)&gt;COUNT(Dong5),0,IF(OFFSET(TH!N$1,SMALL(Dong5,ROWS($1:9)),)=$E$7,OFFSET(TH!M$1,SMALL(Dong5,ROWS($1:9)),),0))</f>
        <v>1975000000</v>
      </c>
      <c r="G23" s="418">
        <f ca="1">IF(ROWS($1:9)&gt;COUNT(Dong5),0,IF(OFFSET(TH!O$1,SMALL(Dong5,ROWS($1:9)),)=$E$7,OFFSET(TH!M$1,SMALL(Dong5,ROWS($1:9)),),0))</f>
        <v>0</v>
      </c>
      <c r="H23" s="421">
        <f t="shared" ca="1" si="0"/>
        <v>3875158412</v>
      </c>
      <c r="I23" s="421">
        <f t="shared" ca="1" si="1"/>
        <v>0</v>
      </c>
    </row>
    <row r="24" spans="1:9" s="18" customFormat="1" ht="18" customHeight="1">
      <c r="A24" s="334">
        <f ca="1">IF(ROWS($1:10)&gt;COUNT(Dong5),"",OFFSET(TH!C$1,SMALL(Dong5,ROWS($1:10)),))</f>
        <v>42543</v>
      </c>
      <c r="B24" s="334" t="str">
        <f ca="1">IF(ROWS($1:10)&gt;COUNT(Dong5),"",OFFSET(TH!D$1,SMALL(Dong5,ROWS($1:10)),))</f>
        <v>GBC</v>
      </c>
      <c r="C24" s="334">
        <f ca="1">IF(ROWS($1:10)&gt;COUNT(Dong5),"",OFFSET(TH!E$1,SMALL(Dong5,ROWS($1:10)),))</f>
        <v>42543</v>
      </c>
      <c r="D24" s="419" t="str">
        <f ca="1">IF(ROWS($1:10)&gt;COUNT(Dong5),"",OFFSET(TH!F$1,SMALL(Dong5,ROWS($1:10)),)&amp;" - "&amp;OFFSET(TH!H$1,SMALL(Dong5,ROWS($1:10)),))</f>
        <v>Hoàn vốn  - Cty TNHH Hải Sản An Lạc Trà Vinh</v>
      </c>
      <c r="E24" s="334" t="str">
        <f ca="1">IF(ROWS($1:10)&gt;COUNT(Dong5),"",IF(OFFSET(TH!N$1,SMALL(Dong5,ROWS($1:10)),)=$E$7,OFFSET(TH!O$1,SMALL(Dong5,ROWS($1:10)),),OFFSET(TH!N$1,SMALL(Dong5,ROWS($1:10)),)))</f>
        <v>1121</v>
      </c>
      <c r="F24" s="420">
        <f ca="1">IF(ROWS($1:10)&gt;COUNT(Dong5),0,IF(OFFSET(TH!N$1,SMALL(Dong5,ROWS($1:10)),)=$E$7,OFFSET(TH!M$1,SMALL(Dong5,ROWS($1:10)),),0))</f>
        <v>0</v>
      </c>
      <c r="G24" s="418">
        <f ca="1">IF(ROWS($1:10)&gt;COUNT(Dong5),0,IF(OFFSET(TH!O$1,SMALL(Dong5,ROWS($1:10)),)=$E$7,OFFSET(TH!M$1,SMALL(Dong5,ROWS($1:10)),),0))</f>
        <v>7000000</v>
      </c>
      <c r="H24" s="421">
        <f t="shared" ca="1" si="0"/>
        <v>3868158412</v>
      </c>
      <c r="I24" s="421">
        <f t="shared" ca="1" si="1"/>
        <v>0</v>
      </c>
    </row>
    <row r="25" spans="1:9" s="18" customFormat="1" ht="18" customHeight="1">
      <c r="A25" s="334">
        <f ca="1">IF(ROWS($1:11)&gt;COUNT(Dong5),"",OFFSET(TH!C$1,SMALL(Dong5,ROWS($1:11)),))</f>
        <v>42549</v>
      </c>
      <c r="B25" s="334" t="str">
        <f ca="1">IF(ROWS($1:11)&gt;COUNT(Dong5),"",OFFSET(TH!D$1,SMALL(Dong5,ROWS($1:11)),))</f>
        <v>GBN</v>
      </c>
      <c r="C25" s="334">
        <f ca="1">IF(ROWS($1:11)&gt;COUNT(Dong5),"",OFFSET(TH!E$1,SMALL(Dong5,ROWS($1:11)),))</f>
        <v>42549</v>
      </c>
      <c r="D25" s="419" t="str">
        <f ca="1">IF(ROWS($1:11)&gt;COUNT(Dong5),"",OFFSET(TH!F$1,SMALL(Dong5,ROWS($1:11)),))</f>
        <v>Ứng vốn Trà Vinh</v>
      </c>
      <c r="E25" s="334" t="str">
        <f ca="1">IF(ROWS($1:11)&gt;COUNT(Dong5),"",IF(OFFSET(TH!N$1,SMALL(Dong5,ROWS($1:11)),)=$E$7,OFFSET(TH!O$1,SMALL(Dong5,ROWS($1:11)),),OFFSET(TH!N$1,SMALL(Dong5,ROWS($1:11)),)))</f>
        <v>1121</v>
      </c>
      <c r="F25" s="420">
        <f ca="1">IF(ROWS($1:11)&gt;COUNT(Dong5),0,IF(OFFSET(TH!N$1,SMALL(Dong5,ROWS($1:11)),)=$E$7,OFFSET(TH!M$1,SMALL(Dong5,ROWS($1:11)),),0))</f>
        <v>31000000</v>
      </c>
      <c r="G25" s="418">
        <f ca="1">IF(ROWS($1:11)&gt;COUNT(Dong5),0,IF(OFFSET(TH!O$1,SMALL(Dong5,ROWS($1:11)),)=$E$7,OFFSET(TH!M$1,SMALL(Dong5,ROWS($1:11)),),0))</f>
        <v>0</v>
      </c>
      <c r="H25" s="421">
        <f t="shared" ca="1" si="0"/>
        <v>3899158412</v>
      </c>
      <c r="I25" s="421">
        <f t="shared" ca="1" si="1"/>
        <v>0</v>
      </c>
    </row>
    <row r="26" spans="1:9" s="18" customFormat="1" ht="18" customHeight="1">
      <c r="A26" s="334" t="str">
        <f ca="1">IF(ROWS($1:12)&gt;COUNT(Dong5),"",OFFSET(TH!C$1,SMALL(Dong5,ROWS($1:12)),))</f>
        <v/>
      </c>
      <c r="B26" s="334" t="str">
        <f ca="1">IF(ROWS($1:12)&gt;COUNT(Dong5),"",OFFSET(TH!D$1,SMALL(Dong5,ROWS($1:12)),))</f>
        <v/>
      </c>
      <c r="C26" s="334" t="str">
        <f ca="1">IF(ROWS($1:12)&gt;COUNT(Dong5),"",OFFSET(TH!E$1,SMALL(Dong5,ROWS($1:12)),))</f>
        <v/>
      </c>
      <c r="D26" s="419" t="str">
        <f ca="1">IF(ROWS($1:12)&gt;COUNT(Dong5),"",OFFSET(TH!F$1,SMALL(Dong5,ROWS($1:12)),))</f>
        <v/>
      </c>
      <c r="E26" s="334" t="str">
        <f ca="1">IF(ROWS($1:12)&gt;COUNT(Dong5),"",IF(OFFSET(TH!N$1,SMALL(Dong5,ROWS($1:12)),)=$E$7,OFFSET(TH!O$1,SMALL(Dong5,ROWS($1:12)),),OFFSET(TH!N$1,SMALL(Dong5,ROWS($1:12)),)))</f>
        <v/>
      </c>
      <c r="F26" s="420">
        <f ca="1">IF(ROWS($1:12)&gt;COUNT(Dong5),0,IF(OFFSET(TH!N$1,SMALL(Dong5,ROWS($1:12)),)=$E$7,OFFSET(TH!M$1,SMALL(Dong5,ROWS($1:12)),),0))</f>
        <v>0</v>
      </c>
      <c r="G26" s="418">
        <f ca="1">IF(ROWS($1:12)&gt;COUNT(Dong5),0,IF(OFFSET(TH!O$1,SMALL(Dong5,ROWS($1:12)),)=$E$7,OFFSET(TH!M$1,SMALL(Dong5,ROWS($1:12)),),0))</f>
        <v>0</v>
      </c>
      <c r="H26" s="421">
        <f t="shared" ca="1" si="0"/>
        <v>0</v>
      </c>
      <c r="I26" s="421">
        <f t="shared" ca="1" si="1"/>
        <v>0</v>
      </c>
    </row>
    <row r="27" spans="1:9" s="18" customFormat="1" ht="18" customHeight="1">
      <c r="A27" s="334" t="str">
        <f ca="1">IF(ROWS($1:13)&gt;COUNT(Dong5),"",OFFSET(TH!C$1,SMALL(Dong5,ROWS($1:13)),))</f>
        <v/>
      </c>
      <c r="B27" s="334" t="str">
        <f ca="1">IF(ROWS($1:13)&gt;COUNT(Dong5),"",OFFSET(TH!D$1,SMALL(Dong5,ROWS($1:13)),))</f>
        <v/>
      </c>
      <c r="C27" s="334" t="str">
        <f ca="1">IF(ROWS($1:13)&gt;COUNT(Dong5),"",OFFSET(TH!E$1,SMALL(Dong5,ROWS($1:13)),))</f>
        <v/>
      </c>
      <c r="D27" s="419" t="str">
        <f ca="1">IF(ROWS($1:13)&gt;COUNT(Dong5),"",OFFSET(TH!F$1,SMALL(Dong5,ROWS($1:13)),))</f>
        <v/>
      </c>
      <c r="E27" s="334" t="str">
        <f ca="1">IF(ROWS($1:13)&gt;COUNT(Dong5),"",IF(OFFSET(TH!N$1,SMALL(Dong5,ROWS($1:13)),)=$E$7,OFFSET(TH!O$1,SMALL(Dong5,ROWS($1:13)),),OFFSET(TH!N$1,SMALL(Dong5,ROWS($1:13)),)))</f>
        <v/>
      </c>
      <c r="F27" s="420">
        <f ca="1">IF(ROWS($1:13)&gt;COUNT(Dong5),0,IF(OFFSET(TH!N$1,SMALL(Dong5,ROWS($1:13)),)=$E$7,OFFSET(TH!M$1,SMALL(Dong5,ROWS($1:13)),),0))</f>
        <v>0</v>
      </c>
      <c r="G27" s="418">
        <f ca="1">IF(ROWS($1:13)&gt;COUNT(Dong5),0,IF(OFFSET(TH!O$1,SMALL(Dong5,ROWS($1:13)),)=$E$7,OFFSET(TH!M$1,SMALL(Dong5,ROWS($1:13)),),0))</f>
        <v>0</v>
      </c>
      <c r="H27" s="421">
        <f t="shared" ca="1" si="0"/>
        <v>0</v>
      </c>
      <c r="I27" s="421">
        <f t="shared" ca="1" si="1"/>
        <v>0</v>
      </c>
    </row>
    <row r="28" spans="1:9" s="18" customFormat="1" ht="18" customHeight="1">
      <c r="A28" s="334" t="str">
        <f ca="1">IF(ROWS($1:14)&gt;COUNT(Dong5),"",OFFSET(TH!C$1,SMALL(Dong5,ROWS($1:14)),))</f>
        <v/>
      </c>
      <c r="B28" s="334" t="str">
        <f ca="1">IF(ROWS($1:14)&gt;COUNT(Dong5),"",OFFSET(TH!D$1,SMALL(Dong5,ROWS($1:14)),))</f>
        <v/>
      </c>
      <c r="C28" s="334" t="str">
        <f ca="1">IF(ROWS($1:14)&gt;COUNT(Dong5),"",OFFSET(TH!E$1,SMALL(Dong5,ROWS($1:14)),))</f>
        <v/>
      </c>
      <c r="D28" s="419" t="str">
        <f ca="1">IF(ROWS($1:14)&gt;COUNT(Dong5),"",OFFSET(TH!F$1,SMALL(Dong5,ROWS($1:14)),))</f>
        <v/>
      </c>
      <c r="E28" s="334" t="str">
        <f ca="1">IF(ROWS($1:14)&gt;COUNT(Dong5),"",IF(OFFSET(TH!N$1,SMALL(Dong5,ROWS($1:14)),)=$E$7,OFFSET(TH!O$1,SMALL(Dong5,ROWS($1:14)),),OFFSET(TH!N$1,SMALL(Dong5,ROWS($1:14)),)))</f>
        <v/>
      </c>
      <c r="F28" s="420">
        <f ca="1">IF(ROWS($1:14)&gt;COUNT(Dong5),0,IF(OFFSET(TH!N$1,SMALL(Dong5,ROWS($1:14)),)=$E$7,OFFSET(TH!M$1,SMALL(Dong5,ROWS($1:14)),),0))</f>
        <v>0</v>
      </c>
      <c r="G28" s="418">
        <f ca="1">IF(ROWS($1:14)&gt;COUNT(Dong5),0,IF(OFFSET(TH!O$1,SMALL(Dong5,ROWS($1:14)),)=$E$7,OFFSET(TH!M$1,SMALL(Dong5,ROWS($1:14)),),0))</f>
        <v>0</v>
      </c>
      <c r="H28" s="421">
        <f t="shared" ca="1" si="0"/>
        <v>0</v>
      </c>
      <c r="I28" s="421">
        <f t="shared" ca="1" si="1"/>
        <v>0</v>
      </c>
    </row>
    <row r="29" spans="1:9" s="18" customFormat="1" ht="18" customHeight="1">
      <c r="A29" s="334" t="str">
        <f ca="1">IF(ROWS($1:15)&gt;COUNT(Dong5),"",OFFSET(TH!C$1,SMALL(Dong5,ROWS($1:15)),))</f>
        <v/>
      </c>
      <c r="B29" s="334" t="str">
        <f ca="1">IF(ROWS($1:15)&gt;COUNT(Dong5),"",OFFSET(TH!D$1,SMALL(Dong5,ROWS($1:15)),))</f>
        <v/>
      </c>
      <c r="C29" s="334" t="str">
        <f ca="1">IF(ROWS($1:15)&gt;COUNT(Dong5),"",OFFSET(TH!E$1,SMALL(Dong5,ROWS($1:15)),))</f>
        <v/>
      </c>
      <c r="D29" s="419" t="str">
        <f ca="1">IF(ROWS($1:15)&gt;COUNT(Dong5),"",OFFSET(TH!F$1,SMALL(Dong5,ROWS($1:15)),))</f>
        <v/>
      </c>
      <c r="E29" s="334" t="str">
        <f ca="1">IF(ROWS($1:15)&gt;COUNT(Dong5),"",IF(OFFSET(TH!N$1,SMALL(Dong5,ROWS($1:15)),)=$E$7,OFFSET(TH!O$1,SMALL(Dong5,ROWS($1:15)),),OFFSET(TH!N$1,SMALL(Dong5,ROWS($1:15)),)))</f>
        <v/>
      </c>
      <c r="F29" s="420">
        <f ca="1">IF(ROWS($1:15)&gt;COUNT(Dong5),0,IF(OFFSET(TH!N$1,SMALL(Dong5,ROWS($1:15)),)=$E$7,OFFSET(TH!M$1,SMALL(Dong5,ROWS($1:15)),),0))</f>
        <v>0</v>
      </c>
      <c r="G29" s="418">
        <f ca="1">IF(ROWS($1:15)&gt;COUNT(Dong5),0,IF(OFFSET(TH!O$1,SMALL(Dong5,ROWS($1:15)),)=$E$7,OFFSET(TH!M$1,SMALL(Dong5,ROWS($1:15)),),0))</f>
        <v>0</v>
      </c>
      <c r="H29" s="421">
        <f t="shared" ca="1" si="0"/>
        <v>0</v>
      </c>
      <c r="I29" s="421">
        <f t="shared" ca="1" si="1"/>
        <v>0</v>
      </c>
    </row>
    <row r="30" spans="1:9" s="18" customFormat="1" ht="18" customHeight="1">
      <c r="A30" s="334" t="str">
        <f ca="1">IF(ROWS($1:16)&gt;COUNT(Dong5),"",OFFSET(TH!C$1,SMALL(Dong5,ROWS($1:16)),))</f>
        <v/>
      </c>
      <c r="B30" s="334" t="str">
        <f ca="1">IF(ROWS($1:16)&gt;COUNT(Dong5),"",OFFSET(TH!D$1,SMALL(Dong5,ROWS($1:16)),))</f>
        <v/>
      </c>
      <c r="C30" s="334" t="str">
        <f ca="1">IF(ROWS($1:16)&gt;COUNT(Dong5),"",OFFSET(TH!E$1,SMALL(Dong5,ROWS($1:16)),))</f>
        <v/>
      </c>
      <c r="D30" s="419" t="str">
        <f ca="1">IF(ROWS($1:16)&gt;COUNT(Dong5),"",OFFSET(TH!F$1,SMALL(Dong5,ROWS($1:16)),))</f>
        <v/>
      </c>
      <c r="E30" s="334" t="str">
        <f ca="1">IF(ROWS($1:16)&gt;COUNT(Dong5),"",IF(OFFSET(TH!N$1,SMALL(Dong5,ROWS($1:16)),)=$E$7,OFFSET(TH!O$1,SMALL(Dong5,ROWS($1:16)),),OFFSET(TH!N$1,SMALL(Dong5,ROWS($1:16)),)))</f>
        <v/>
      </c>
      <c r="F30" s="420">
        <f ca="1">IF(ROWS($1:16)&gt;COUNT(Dong5),0,IF(OFFSET(TH!N$1,SMALL(Dong5,ROWS($1:16)),)=$E$7,OFFSET(TH!M$1,SMALL(Dong5,ROWS($1:16)),),0))</f>
        <v>0</v>
      </c>
      <c r="G30" s="418">
        <f ca="1">IF(ROWS($1:16)&gt;COUNT(Dong5),0,IF(OFFSET(TH!O$1,SMALL(Dong5,ROWS($1:16)),)=$E$7,OFFSET(TH!M$1,SMALL(Dong5,ROWS($1:16)),),0))</f>
        <v>0</v>
      </c>
      <c r="H30" s="421">
        <f t="shared" ca="1" si="0"/>
        <v>0</v>
      </c>
      <c r="I30" s="421">
        <f t="shared" ca="1" si="1"/>
        <v>0</v>
      </c>
    </row>
    <row r="31" spans="1:9" s="18" customFormat="1" ht="18" customHeight="1">
      <c r="A31" s="334" t="str">
        <f ca="1">IF(ROWS($1:17)&gt;COUNT(Dong5),"",OFFSET(TH!C$1,SMALL(Dong5,ROWS($1:17)),))</f>
        <v/>
      </c>
      <c r="B31" s="334" t="str">
        <f ca="1">IF(ROWS($1:17)&gt;COUNT(Dong5),"",OFFSET(TH!D$1,SMALL(Dong5,ROWS($1:17)),))</f>
        <v/>
      </c>
      <c r="C31" s="334" t="str">
        <f ca="1">IF(ROWS($1:17)&gt;COUNT(Dong5),"",OFFSET(TH!E$1,SMALL(Dong5,ROWS($1:17)),))</f>
        <v/>
      </c>
      <c r="D31" s="419" t="str">
        <f ca="1">IF(ROWS($1:17)&gt;COUNT(Dong5),"",OFFSET(TH!F$1,SMALL(Dong5,ROWS($1:17)),))</f>
        <v/>
      </c>
      <c r="E31" s="334" t="str">
        <f ca="1">IF(ROWS($1:17)&gt;COUNT(Dong5),"",IF(OFFSET(TH!N$1,SMALL(Dong5,ROWS($1:17)),)=$E$7,OFFSET(TH!O$1,SMALL(Dong5,ROWS($1:17)),),OFFSET(TH!N$1,SMALL(Dong5,ROWS($1:17)),)))</f>
        <v/>
      </c>
      <c r="F31" s="420">
        <f ca="1">IF(ROWS($1:17)&gt;COUNT(Dong5),0,IF(OFFSET(TH!N$1,SMALL(Dong5,ROWS($1:17)),)=$E$7,OFFSET(TH!M$1,SMALL(Dong5,ROWS($1:17)),),0))</f>
        <v>0</v>
      </c>
      <c r="G31" s="418">
        <f ca="1">IF(ROWS($1:17)&gt;COUNT(Dong5),0,IF(OFFSET(TH!O$1,SMALL(Dong5,ROWS($1:17)),)=$E$7,OFFSET(TH!M$1,SMALL(Dong5,ROWS($1:17)),),0))</f>
        <v>0</v>
      </c>
      <c r="H31" s="421">
        <f t="shared" ca="1" si="0"/>
        <v>0</v>
      </c>
      <c r="I31" s="421">
        <f t="shared" ca="1" si="1"/>
        <v>0</v>
      </c>
    </row>
    <row r="32" spans="1:9" s="18" customFormat="1" ht="18" customHeight="1">
      <c r="A32" s="334" t="str">
        <f ca="1">IF(ROWS($1:18)&gt;COUNT(Dong5),"",OFFSET(TH!C$1,SMALL(Dong5,ROWS($1:18)),))</f>
        <v/>
      </c>
      <c r="B32" s="334" t="str">
        <f ca="1">IF(ROWS($1:18)&gt;COUNT(Dong5),"",OFFSET(TH!D$1,SMALL(Dong5,ROWS($1:18)),))</f>
        <v/>
      </c>
      <c r="C32" s="334" t="str">
        <f ca="1">IF(ROWS($1:18)&gt;COUNT(Dong5),"",OFFSET(TH!E$1,SMALL(Dong5,ROWS($1:18)),))</f>
        <v/>
      </c>
      <c r="D32" s="419" t="str">
        <f ca="1">IF(ROWS($1:18)&gt;COUNT(Dong5),"",OFFSET(TH!F$1,SMALL(Dong5,ROWS($1:18)),))</f>
        <v/>
      </c>
      <c r="E32" s="334" t="str">
        <f ca="1">IF(ROWS($1:18)&gt;COUNT(Dong5),"",IF(OFFSET(TH!N$1,SMALL(Dong5,ROWS($1:18)),)=$E$7,OFFSET(TH!O$1,SMALL(Dong5,ROWS($1:18)),),OFFSET(TH!N$1,SMALL(Dong5,ROWS($1:18)),)))</f>
        <v/>
      </c>
      <c r="F32" s="420">
        <f ca="1">IF(ROWS($1:18)&gt;COUNT(Dong5),0,IF(OFFSET(TH!N$1,SMALL(Dong5,ROWS($1:18)),)=$E$7,OFFSET(TH!M$1,SMALL(Dong5,ROWS($1:18)),),0))</f>
        <v>0</v>
      </c>
      <c r="G32" s="418">
        <f ca="1">IF(ROWS($1:18)&gt;COUNT(Dong5),0,IF(OFFSET(TH!O$1,SMALL(Dong5,ROWS($1:18)),)=$E$7,OFFSET(TH!M$1,SMALL(Dong5,ROWS($1:18)),),0))</f>
        <v>0</v>
      </c>
      <c r="H32" s="421">
        <f t="shared" ca="1" si="0"/>
        <v>0</v>
      </c>
      <c r="I32" s="421">
        <f t="shared" ca="1" si="1"/>
        <v>0</v>
      </c>
    </row>
    <row r="33" spans="1:9" s="18" customFormat="1" ht="18" customHeight="1">
      <c r="A33" s="334" t="str">
        <f ca="1">IF(ROWS($1:19)&gt;COUNT(Dong5),"",OFFSET(TH!C$1,SMALL(Dong5,ROWS($1:19)),))</f>
        <v/>
      </c>
      <c r="B33" s="334" t="str">
        <f ca="1">IF(ROWS($1:19)&gt;COUNT(Dong5),"",OFFSET(TH!D$1,SMALL(Dong5,ROWS($1:19)),))</f>
        <v/>
      </c>
      <c r="C33" s="334" t="str">
        <f ca="1">IF(ROWS($1:19)&gt;COUNT(Dong5),"",OFFSET(TH!E$1,SMALL(Dong5,ROWS($1:19)),))</f>
        <v/>
      </c>
      <c r="D33" s="419" t="str">
        <f ca="1">IF(ROWS($1:19)&gt;COUNT(Dong5),"",OFFSET(TH!F$1,SMALL(Dong5,ROWS($1:19)),))</f>
        <v/>
      </c>
      <c r="E33" s="334" t="str">
        <f ca="1">IF(ROWS($1:19)&gt;COUNT(Dong5),"",IF(OFFSET(TH!N$1,SMALL(Dong5,ROWS($1:19)),)=$E$7,OFFSET(TH!O$1,SMALL(Dong5,ROWS($1:19)),),OFFSET(TH!N$1,SMALL(Dong5,ROWS($1:19)),)))</f>
        <v/>
      </c>
      <c r="F33" s="420">
        <f ca="1">IF(ROWS($1:19)&gt;COUNT(Dong5),0,IF(OFFSET(TH!N$1,SMALL(Dong5,ROWS($1:19)),)=$E$7,OFFSET(TH!M$1,SMALL(Dong5,ROWS($1:19)),),0))</f>
        <v>0</v>
      </c>
      <c r="G33" s="418">
        <f ca="1">IF(ROWS($1:19)&gt;COUNT(Dong5),0,IF(OFFSET(TH!O$1,SMALL(Dong5,ROWS($1:19)),)=$E$7,OFFSET(TH!M$1,SMALL(Dong5,ROWS($1:19)),),0))</f>
        <v>0</v>
      </c>
      <c r="H33" s="421">
        <f t="shared" ref="H33:H46" ca="1" si="2">IF(D33&lt;&gt;"",MAX(H32+F33-G33-I32,0),0)</f>
        <v>0</v>
      </c>
      <c r="I33" s="421">
        <f t="shared" ref="I33:I46" ca="1" si="3">IF(D33&lt;&gt;"",MAX(I32+G33-H32-F33,0),0)</f>
        <v>0</v>
      </c>
    </row>
    <row r="34" spans="1:9" s="18" customFormat="1" ht="18" customHeight="1">
      <c r="A34" s="334" t="str">
        <f ca="1">IF(ROWS($1:20)&gt;COUNT(Dong5),"",OFFSET(TH!C$1,SMALL(Dong5,ROWS($1:20)),))</f>
        <v/>
      </c>
      <c r="B34" s="334" t="str">
        <f ca="1">IF(ROWS($1:20)&gt;COUNT(Dong5),"",OFFSET(TH!D$1,SMALL(Dong5,ROWS($1:20)),))</f>
        <v/>
      </c>
      <c r="C34" s="334" t="str">
        <f ca="1">IF(ROWS($1:20)&gt;COUNT(Dong5),"",OFFSET(TH!E$1,SMALL(Dong5,ROWS($1:20)),))</f>
        <v/>
      </c>
      <c r="D34" s="419" t="str">
        <f ca="1">IF(ROWS($1:20)&gt;COUNT(Dong5),"",OFFSET(TH!F$1,SMALL(Dong5,ROWS($1:20)),))</f>
        <v/>
      </c>
      <c r="E34" s="334" t="str">
        <f ca="1">IF(ROWS($1:20)&gt;COUNT(Dong5),"",IF(OFFSET(TH!N$1,SMALL(Dong5,ROWS($1:20)),)=$E$7,OFFSET(TH!O$1,SMALL(Dong5,ROWS($1:20)),),OFFSET(TH!N$1,SMALL(Dong5,ROWS($1:20)),)))</f>
        <v/>
      </c>
      <c r="F34" s="420">
        <f ca="1">IF(ROWS($1:20)&gt;COUNT(Dong5),0,IF(OFFSET(TH!N$1,SMALL(Dong5,ROWS($1:20)),)=$E$7,OFFSET(TH!M$1,SMALL(Dong5,ROWS($1:20)),),0))</f>
        <v>0</v>
      </c>
      <c r="G34" s="418">
        <f ca="1">IF(ROWS($1:20)&gt;COUNT(Dong5),0,IF(OFFSET(TH!O$1,SMALL(Dong5,ROWS($1:20)),)=$E$7,OFFSET(TH!M$1,SMALL(Dong5,ROWS($1:20)),),0))</f>
        <v>0</v>
      </c>
      <c r="H34" s="421">
        <f t="shared" ca="1" si="2"/>
        <v>0</v>
      </c>
      <c r="I34" s="421">
        <f t="shared" ca="1" si="3"/>
        <v>0</v>
      </c>
    </row>
    <row r="35" spans="1:9" s="18" customFormat="1" ht="18" customHeight="1">
      <c r="A35" s="334" t="str">
        <f ca="1">IF(ROWS($1:21)&gt;COUNT(Dong5),"",OFFSET(TH!C$1,SMALL(Dong5,ROWS($1:21)),))</f>
        <v/>
      </c>
      <c r="B35" s="334" t="str">
        <f ca="1">IF(ROWS($1:21)&gt;COUNT(Dong5),"",OFFSET(TH!D$1,SMALL(Dong5,ROWS($1:21)),))</f>
        <v/>
      </c>
      <c r="C35" s="334" t="str">
        <f ca="1">IF(ROWS($1:21)&gt;COUNT(Dong5),"",OFFSET(TH!E$1,SMALL(Dong5,ROWS($1:21)),))</f>
        <v/>
      </c>
      <c r="D35" s="419" t="str">
        <f ca="1">IF(ROWS($1:21)&gt;COUNT(Dong5),"",OFFSET(TH!F$1,SMALL(Dong5,ROWS($1:21)),))</f>
        <v/>
      </c>
      <c r="E35" s="334" t="str">
        <f ca="1">IF(ROWS($1:21)&gt;COUNT(Dong5),"",IF(OFFSET(TH!N$1,SMALL(Dong5,ROWS($1:21)),)=$E$7,OFFSET(TH!O$1,SMALL(Dong5,ROWS($1:21)),),OFFSET(TH!N$1,SMALL(Dong5,ROWS($1:21)),)))</f>
        <v/>
      </c>
      <c r="F35" s="420">
        <f ca="1">IF(ROWS($1:21)&gt;COUNT(Dong5),0,IF(OFFSET(TH!N$1,SMALL(Dong5,ROWS($1:21)),)=$E$7,OFFSET(TH!M$1,SMALL(Dong5,ROWS($1:21)),),0))</f>
        <v>0</v>
      </c>
      <c r="G35" s="418">
        <f ca="1">IF(ROWS($1:21)&gt;COUNT(Dong5),0,IF(OFFSET(TH!O$1,SMALL(Dong5,ROWS($1:21)),)=$E$7,OFFSET(TH!M$1,SMALL(Dong5,ROWS($1:21)),),0))</f>
        <v>0</v>
      </c>
      <c r="H35" s="421">
        <f t="shared" ca="1" si="2"/>
        <v>0</v>
      </c>
      <c r="I35" s="421">
        <f t="shared" ca="1" si="3"/>
        <v>0</v>
      </c>
    </row>
    <row r="36" spans="1:9" s="18" customFormat="1" ht="18" customHeight="1">
      <c r="A36" s="334" t="str">
        <f ca="1">IF(ROWS($1:22)&gt;COUNT(Dong5),"",OFFSET(TH!C$1,SMALL(Dong5,ROWS($1:22)),))</f>
        <v/>
      </c>
      <c r="B36" s="334" t="str">
        <f ca="1">IF(ROWS($1:22)&gt;COUNT(Dong5),"",OFFSET(TH!D$1,SMALL(Dong5,ROWS($1:22)),))</f>
        <v/>
      </c>
      <c r="C36" s="334" t="str">
        <f ca="1">IF(ROWS($1:22)&gt;COUNT(Dong5),"",OFFSET(TH!E$1,SMALL(Dong5,ROWS($1:22)),))</f>
        <v/>
      </c>
      <c r="D36" s="419" t="str">
        <f ca="1">IF(ROWS($1:22)&gt;COUNT(Dong5),"",OFFSET(TH!F$1,SMALL(Dong5,ROWS($1:22)),))</f>
        <v/>
      </c>
      <c r="E36" s="334" t="str">
        <f ca="1">IF(ROWS($1:22)&gt;COUNT(Dong5),"",IF(OFFSET(TH!N$1,SMALL(Dong5,ROWS($1:22)),)=$E$7,OFFSET(TH!O$1,SMALL(Dong5,ROWS($1:22)),),OFFSET(TH!N$1,SMALL(Dong5,ROWS($1:22)),)))</f>
        <v/>
      </c>
      <c r="F36" s="420">
        <f ca="1">IF(ROWS($1:22)&gt;COUNT(Dong5),0,IF(OFFSET(TH!N$1,SMALL(Dong5,ROWS($1:22)),)=$E$7,OFFSET(TH!M$1,SMALL(Dong5,ROWS($1:22)),),0))</f>
        <v>0</v>
      </c>
      <c r="G36" s="418">
        <f ca="1">IF(ROWS($1:22)&gt;COUNT(Dong5),0,IF(OFFSET(TH!O$1,SMALL(Dong5,ROWS($1:22)),)=$E$7,OFFSET(TH!M$1,SMALL(Dong5,ROWS($1:22)),),0))</f>
        <v>0</v>
      </c>
      <c r="H36" s="421">
        <f t="shared" ca="1" si="2"/>
        <v>0</v>
      </c>
      <c r="I36" s="421">
        <f t="shared" ca="1" si="3"/>
        <v>0</v>
      </c>
    </row>
    <row r="37" spans="1:9" s="18" customFormat="1" ht="18" customHeight="1">
      <c r="A37" s="334" t="str">
        <f ca="1">IF(ROWS($1:23)&gt;COUNT(Dong5),"",OFFSET(TH!C$1,SMALL(Dong5,ROWS($1:23)),))</f>
        <v/>
      </c>
      <c r="B37" s="334" t="str">
        <f ca="1">IF(ROWS($1:23)&gt;COUNT(Dong5),"",OFFSET(TH!D$1,SMALL(Dong5,ROWS($1:23)),))</f>
        <v/>
      </c>
      <c r="C37" s="334" t="str">
        <f ca="1">IF(ROWS($1:23)&gt;COUNT(Dong5),"",OFFSET(TH!E$1,SMALL(Dong5,ROWS($1:23)),))</f>
        <v/>
      </c>
      <c r="D37" s="419" t="str">
        <f ca="1">IF(ROWS($1:23)&gt;COUNT(Dong5),"",OFFSET(TH!F$1,SMALL(Dong5,ROWS($1:23)),))</f>
        <v/>
      </c>
      <c r="E37" s="334" t="str">
        <f ca="1">IF(ROWS($1:23)&gt;COUNT(Dong5),"",IF(OFFSET(TH!N$1,SMALL(Dong5,ROWS($1:23)),)=$E$7,OFFSET(TH!O$1,SMALL(Dong5,ROWS($1:23)),),OFFSET(TH!N$1,SMALL(Dong5,ROWS($1:23)),)))</f>
        <v/>
      </c>
      <c r="F37" s="420">
        <f ca="1">IF(ROWS($1:23)&gt;COUNT(Dong5),0,IF(OFFSET(TH!N$1,SMALL(Dong5,ROWS($1:23)),)=$E$7,OFFSET(TH!M$1,SMALL(Dong5,ROWS($1:23)),),0))</f>
        <v>0</v>
      </c>
      <c r="G37" s="418">
        <f ca="1">IF(ROWS($1:23)&gt;COUNT(Dong5),0,IF(OFFSET(TH!O$1,SMALL(Dong5,ROWS($1:23)),)=$E$7,OFFSET(TH!M$1,SMALL(Dong5,ROWS($1:23)),),0))</f>
        <v>0</v>
      </c>
      <c r="H37" s="421">
        <f t="shared" ca="1" si="2"/>
        <v>0</v>
      </c>
      <c r="I37" s="421">
        <f t="shared" ca="1" si="3"/>
        <v>0</v>
      </c>
    </row>
    <row r="38" spans="1:9" s="18" customFormat="1" ht="18" customHeight="1">
      <c r="A38" s="334" t="str">
        <f ca="1">IF(ROWS($1:24)&gt;COUNT(Dong5),"",OFFSET(TH!C$1,SMALL(Dong5,ROWS($1:24)),))</f>
        <v/>
      </c>
      <c r="B38" s="334" t="str">
        <f ca="1">IF(ROWS($1:24)&gt;COUNT(Dong5),"",OFFSET(TH!D$1,SMALL(Dong5,ROWS($1:24)),))</f>
        <v/>
      </c>
      <c r="C38" s="334" t="str">
        <f ca="1">IF(ROWS($1:24)&gt;COUNT(Dong5),"",OFFSET(TH!E$1,SMALL(Dong5,ROWS($1:24)),))</f>
        <v/>
      </c>
      <c r="D38" s="419" t="str">
        <f ca="1">IF(ROWS($1:24)&gt;COUNT(Dong5),"",OFFSET(TH!F$1,SMALL(Dong5,ROWS($1:24)),))</f>
        <v/>
      </c>
      <c r="E38" s="334" t="str">
        <f ca="1">IF(ROWS($1:24)&gt;COUNT(Dong5),"",IF(OFFSET(TH!N$1,SMALL(Dong5,ROWS($1:24)),)=$E$7,OFFSET(TH!O$1,SMALL(Dong5,ROWS($1:24)),),OFFSET(TH!N$1,SMALL(Dong5,ROWS($1:24)),)))</f>
        <v/>
      </c>
      <c r="F38" s="420">
        <f ca="1">IF(ROWS($1:24)&gt;COUNT(Dong5),0,IF(OFFSET(TH!N$1,SMALL(Dong5,ROWS($1:24)),)=$E$7,OFFSET(TH!M$1,SMALL(Dong5,ROWS($1:24)),),0))</f>
        <v>0</v>
      </c>
      <c r="G38" s="418">
        <f ca="1">IF(ROWS($1:24)&gt;COUNT(Dong5),0,IF(OFFSET(TH!O$1,SMALL(Dong5,ROWS($1:24)),)=$E$7,OFFSET(TH!M$1,SMALL(Dong5,ROWS($1:24)),),0))</f>
        <v>0</v>
      </c>
      <c r="H38" s="421">
        <f t="shared" ca="1" si="2"/>
        <v>0</v>
      </c>
      <c r="I38" s="421">
        <f t="shared" ca="1" si="3"/>
        <v>0</v>
      </c>
    </row>
    <row r="39" spans="1:9" s="18" customFormat="1" ht="18" customHeight="1">
      <c r="A39" s="334" t="str">
        <f ca="1">IF(ROWS($1:25)&gt;COUNT(Dong5),"",OFFSET(TH!C$1,SMALL(Dong5,ROWS($1:25)),))</f>
        <v/>
      </c>
      <c r="B39" s="334" t="str">
        <f ca="1">IF(ROWS($1:25)&gt;COUNT(Dong5),"",OFFSET(TH!D$1,SMALL(Dong5,ROWS($1:25)),))</f>
        <v/>
      </c>
      <c r="C39" s="334" t="str">
        <f ca="1">IF(ROWS($1:25)&gt;COUNT(Dong5),"",OFFSET(TH!E$1,SMALL(Dong5,ROWS($1:25)),))</f>
        <v/>
      </c>
      <c r="D39" s="419" t="str">
        <f ca="1">IF(ROWS($1:25)&gt;COUNT(Dong5),"",OFFSET(TH!F$1,SMALL(Dong5,ROWS($1:25)),))</f>
        <v/>
      </c>
      <c r="E39" s="334" t="str">
        <f ca="1">IF(ROWS($1:25)&gt;COUNT(Dong5),"",IF(OFFSET(TH!N$1,SMALL(Dong5,ROWS($1:25)),)=$E$7,OFFSET(TH!O$1,SMALL(Dong5,ROWS($1:25)),),OFFSET(TH!N$1,SMALL(Dong5,ROWS($1:25)),)))</f>
        <v/>
      </c>
      <c r="F39" s="420">
        <f ca="1">IF(ROWS($1:25)&gt;COUNT(Dong5),0,IF(OFFSET(TH!N$1,SMALL(Dong5,ROWS($1:25)),)=$E$7,OFFSET(TH!M$1,SMALL(Dong5,ROWS($1:25)),),0))</f>
        <v>0</v>
      </c>
      <c r="G39" s="418">
        <f ca="1">IF(ROWS($1:25)&gt;COUNT(Dong5),0,IF(OFFSET(TH!O$1,SMALL(Dong5,ROWS($1:25)),)=$E$7,OFFSET(TH!M$1,SMALL(Dong5,ROWS($1:25)),),0))</f>
        <v>0</v>
      </c>
      <c r="H39" s="421">
        <f t="shared" ca="1" si="2"/>
        <v>0</v>
      </c>
      <c r="I39" s="421">
        <f t="shared" ca="1" si="3"/>
        <v>0</v>
      </c>
    </row>
    <row r="40" spans="1:9" s="18" customFormat="1" ht="18" customHeight="1">
      <c r="A40" s="334" t="str">
        <f ca="1">IF(ROWS($1:26)&gt;COUNT(Dong5),"",OFFSET(TH!C$1,SMALL(Dong5,ROWS($1:26)),))</f>
        <v/>
      </c>
      <c r="B40" s="334" t="str">
        <f ca="1">IF(ROWS($1:26)&gt;COUNT(Dong5),"",OFFSET(TH!D$1,SMALL(Dong5,ROWS($1:26)),))</f>
        <v/>
      </c>
      <c r="C40" s="334" t="str">
        <f ca="1">IF(ROWS($1:26)&gt;COUNT(Dong5),"",OFFSET(TH!E$1,SMALL(Dong5,ROWS($1:26)),))</f>
        <v/>
      </c>
      <c r="D40" s="419" t="str">
        <f ca="1">IF(ROWS($1:26)&gt;COUNT(Dong5),"",OFFSET(TH!F$1,SMALL(Dong5,ROWS($1:26)),))</f>
        <v/>
      </c>
      <c r="E40" s="334" t="str">
        <f ca="1">IF(ROWS($1:26)&gt;COUNT(Dong5),"",IF(OFFSET(TH!N$1,SMALL(Dong5,ROWS($1:26)),)=$E$7,OFFSET(TH!O$1,SMALL(Dong5,ROWS($1:26)),),OFFSET(TH!N$1,SMALL(Dong5,ROWS($1:26)),)))</f>
        <v/>
      </c>
      <c r="F40" s="420">
        <f ca="1">IF(ROWS($1:26)&gt;COUNT(Dong5),0,IF(OFFSET(TH!N$1,SMALL(Dong5,ROWS($1:26)),)=$E$7,OFFSET(TH!M$1,SMALL(Dong5,ROWS($1:26)),),0))</f>
        <v>0</v>
      </c>
      <c r="G40" s="418">
        <f ca="1">IF(ROWS($1:26)&gt;COUNT(Dong5),0,IF(OFFSET(TH!O$1,SMALL(Dong5,ROWS($1:26)),)=$E$7,OFFSET(TH!M$1,SMALL(Dong5,ROWS($1:26)),),0))</f>
        <v>0</v>
      </c>
      <c r="H40" s="421">
        <f t="shared" ca="1" si="2"/>
        <v>0</v>
      </c>
      <c r="I40" s="421">
        <f t="shared" ca="1" si="3"/>
        <v>0</v>
      </c>
    </row>
    <row r="41" spans="1:9" s="18" customFormat="1" ht="18" customHeight="1">
      <c r="A41" s="334" t="str">
        <f ca="1">IF(ROWS($1:27)&gt;COUNT(Dong5),"",OFFSET(TH!C$1,SMALL(Dong5,ROWS($1:27)),))</f>
        <v/>
      </c>
      <c r="B41" s="334" t="str">
        <f ca="1">IF(ROWS($1:27)&gt;COUNT(Dong5),"",OFFSET(TH!D$1,SMALL(Dong5,ROWS($1:27)),))</f>
        <v/>
      </c>
      <c r="C41" s="334" t="str">
        <f ca="1">IF(ROWS($1:27)&gt;COUNT(Dong5),"",OFFSET(TH!E$1,SMALL(Dong5,ROWS($1:27)),))</f>
        <v/>
      </c>
      <c r="D41" s="419" t="str">
        <f ca="1">IF(ROWS($1:27)&gt;COUNT(Dong5),"",OFFSET(TH!F$1,SMALL(Dong5,ROWS($1:27)),))</f>
        <v/>
      </c>
      <c r="E41" s="334" t="str">
        <f ca="1">IF(ROWS($1:27)&gt;COUNT(Dong5),"",IF(OFFSET(TH!N$1,SMALL(Dong5,ROWS($1:27)),)=$E$7,OFFSET(TH!O$1,SMALL(Dong5,ROWS($1:27)),),OFFSET(TH!N$1,SMALL(Dong5,ROWS($1:27)),)))</f>
        <v/>
      </c>
      <c r="F41" s="420">
        <f ca="1">IF(ROWS($1:27)&gt;COUNT(Dong5),0,IF(OFFSET(TH!N$1,SMALL(Dong5,ROWS($1:27)),)=$E$7,OFFSET(TH!M$1,SMALL(Dong5,ROWS($1:27)),),0))</f>
        <v>0</v>
      </c>
      <c r="G41" s="418">
        <f ca="1">IF(ROWS($1:27)&gt;COUNT(Dong5),0,IF(OFFSET(TH!O$1,SMALL(Dong5,ROWS($1:27)),)=$E$7,OFFSET(TH!M$1,SMALL(Dong5,ROWS($1:27)),),0))</f>
        <v>0</v>
      </c>
      <c r="H41" s="421">
        <f t="shared" ca="1" si="2"/>
        <v>0</v>
      </c>
      <c r="I41" s="421">
        <f t="shared" ca="1" si="3"/>
        <v>0</v>
      </c>
    </row>
    <row r="42" spans="1:9" s="18" customFormat="1" ht="18" customHeight="1">
      <c r="A42" s="334" t="str">
        <f ca="1">IF(ROWS($1:28)&gt;COUNT(Dong5),"",OFFSET(TH!C$1,SMALL(Dong5,ROWS($1:28)),))</f>
        <v/>
      </c>
      <c r="B42" s="334" t="str">
        <f ca="1">IF(ROWS($1:28)&gt;COUNT(Dong5),"",OFFSET(TH!D$1,SMALL(Dong5,ROWS($1:28)),))</f>
        <v/>
      </c>
      <c r="C42" s="334" t="str">
        <f ca="1">IF(ROWS($1:28)&gt;COUNT(Dong5),"",OFFSET(TH!E$1,SMALL(Dong5,ROWS($1:28)),))</f>
        <v/>
      </c>
      <c r="D42" s="419" t="str">
        <f ca="1">IF(ROWS($1:28)&gt;COUNT(Dong5),"",OFFSET(TH!F$1,SMALL(Dong5,ROWS($1:28)),))</f>
        <v/>
      </c>
      <c r="E42" s="334" t="str">
        <f ca="1">IF(ROWS($1:28)&gt;COUNT(Dong5),"",IF(OFFSET(TH!N$1,SMALL(Dong5,ROWS($1:28)),)=$E$7,OFFSET(TH!O$1,SMALL(Dong5,ROWS($1:28)),),OFFSET(TH!N$1,SMALL(Dong5,ROWS($1:28)),)))</f>
        <v/>
      </c>
      <c r="F42" s="420">
        <f ca="1">IF(ROWS($1:28)&gt;COUNT(Dong5),0,IF(OFFSET(TH!N$1,SMALL(Dong5,ROWS($1:28)),)=$E$7,OFFSET(TH!M$1,SMALL(Dong5,ROWS($1:28)),),0))</f>
        <v>0</v>
      </c>
      <c r="G42" s="418">
        <f ca="1">IF(ROWS($1:28)&gt;COUNT(Dong5),0,IF(OFFSET(TH!O$1,SMALL(Dong5,ROWS($1:28)),)=$E$7,OFFSET(TH!M$1,SMALL(Dong5,ROWS($1:28)),),0))</f>
        <v>0</v>
      </c>
      <c r="H42" s="421">
        <f t="shared" ca="1" si="2"/>
        <v>0</v>
      </c>
      <c r="I42" s="421">
        <f t="shared" ca="1" si="3"/>
        <v>0</v>
      </c>
    </row>
    <row r="43" spans="1:9" s="18" customFormat="1" ht="18" customHeight="1">
      <c r="A43" s="334" t="str">
        <f ca="1">IF(ROWS($1:29)&gt;COUNT(Dong5),"",OFFSET(TH!C$1,SMALL(Dong5,ROWS($1:29)),))</f>
        <v/>
      </c>
      <c r="B43" s="334" t="str">
        <f ca="1">IF(ROWS($1:29)&gt;COUNT(Dong5),"",OFFSET(TH!D$1,SMALL(Dong5,ROWS($1:29)),))</f>
        <v/>
      </c>
      <c r="C43" s="334" t="str">
        <f ca="1">IF(ROWS($1:29)&gt;COUNT(Dong5),"",OFFSET(TH!E$1,SMALL(Dong5,ROWS($1:29)),))</f>
        <v/>
      </c>
      <c r="D43" s="419" t="str">
        <f ca="1">IF(ROWS($1:29)&gt;COUNT(Dong5),"",OFFSET(TH!F$1,SMALL(Dong5,ROWS($1:29)),))</f>
        <v/>
      </c>
      <c r="E43" s="334" t="str">
        <f ca="1">IF(ROWS($1:29)&gt;COUNT(Dong5),"",IF(OFFSET(TH!N$1,SMALL(Dong5,ROWS($1:29)),)=$E$7,OFFSET(TH!O$1,SMALL(Dong5,ROWS($1:29)),),OFFSET(TH!N$1,SMALL(Dong5,ROWS($1:29)),)))</f>
        <v/>
      </c>
      <c r="F43" s="420">
        <f ca="1">IF(ROWS($1:29)&gt;COUNT(Dong5),0,IF(OFFSET(TH!N$1,SMALL(Dong5,ROWS($1:29)),)=$E$7,OFFSET(TH!M$1,SMALL(Dong5,ROWS($1:29)),),0))</f>
        <v>0</v>
      </c>
      <c r="G43" s="418">
        <f ca="1">IF(ROWS($1:29)&gt;COUNT(Dong5),0,IF(OFFSET(TH!O$1,SMALL(Dong5,ROWS($1:29)),)=$E$7,OFFSET(TH!M$1,SMALL(Dong5,ROWS($1:29)),),0))</f>
        <v>0</v>
      </c>
      <c r="H43" s="421">
        <f t="shared" ca="1" si="2"/>
        <v>0</v>
      </c>
      <c r="I43" s="421">
        <f t="shared" ca="1" si="3"/>
        <v>0</v>
      </c>
    </row>
    <row r="44" spans="1:9" s="18" customFormat="1" ht="18" customHeight="1">
      <c r="A44" s="334" t="str">
        <f ca="1">IF(ROWS($1:30)&gt;COUNT(Dong5),"",OFFSET(TH!C$1,SMALL(Dong5,ROWS($1:30)),))</f>
        <v/>
      </c>
      <c r="B44" s="334" t="str">
        <f ca="1">IF(ROWS($1:30)&gt;COUNT(Dong5),"",OFFSET(TH!D$1,SMALL(Dong5,ROWS($1:30)),))</f>
        <v/>
      </c>
      <c r="C44" s="334" t="str">
        <f ca="1">IF(ROWS($1:30)&gt;COUNT(Dong5),"",OFFSET(TH!E$1,SMALL(Dong5,ROWS($1:30)),))</f>
        <v/>
      </c>
      <c r="D44" s="419" t="str">
        <f ca="1">IF(ROWS($1:30)&gt;COUNT(Dong5),"",OFFSET(TH!F$1,SMALL(Dong5,ROWS($1:30)),))</f>
        <v/>
      </c>
      <c r="E44" s="334" t="str">
        <f ca="1">IF(ROWS($1:30)&gt;COUNT(Dong5),"",IF(OFFSET(TH!N$1,SMALL(Dong5,ROWS($1:30)),)=$E$7,OFFSET(TH!O$1,SMALL(Dong5,ROWS($1:30)),),OFFSET(TH!N$1,SMALL(Dong5,ROWS($1:30)),)))</f>
        <v/>
      </c>
      <c r="F44" s="420">
        <f ca="1">IF(ROWS($1:30)&gt;COUNT(Dong5),0,IF(OFFSET(TH!N$1,SMALL(Dong5,ROWS($1:30)),)=$E$7,OFFSET(TH!M$1,SMALL(Dong5,ROWS($1:30)),),0))</f>
        <v>0</v>
      </c>
      <c r="G44" s="418">
        <f ca="1">IF(ROWS($1:30)&gt;COUNT(Dong5),0,IF(OFFSET(TH!O$1,SMALL(Dong5,ROWS($1:30)),)=$E$7,OFFSET(TH!M$1,SMALL(Dong5,ROWS($1:30)),),0))</f>
        <v>0</v>
      </c>
      <c r="H44" s="421">
        <f t="shared" ca="1" si="2"/>
        <v>0</v>
      </c>
      <c r="I44" s="421">
        <f t="shared" ca="1" si="3"/>
        <v>0</v>
      </c>
    </row>
    <row r="45" spans="1:9" s="18" customFormat="1" ht="18" customHeight="1">
      <c r="A45" s="334" t="str">
        <f ca="1">IF(ROWS($1:31)&gt;COUNT(Dong5),"",OFFSET(TH!C$1,SMALL(Dong5,ROWS($1:31)),))</f>
        <v/>
      </c>
      <c r="B45" s="334" t="str">
        <f ca="1">IF(ROWS($1:31)&gt;COUNT(Dong5),"",OFFSET(TH!D$1,SMALL(Dong5,ROWS($1:31)),))</f>
        <v/>
      </c>
      <c r="C45" s="334" t="str">
        <f ca="1">IF(ROWS($1:31)&gt;COUNT(Dong5),"",OFFSET(TH!E$1,SMALL(Dong5,ROWS($1:31)),))</f>
        <v/>
      </c>
      <c r="D45" s="419" t="str">
        <f ca="1">IF(ROWS($1:31)&gt;COUNT(Dong5),"",OFFSET(TH!F$1,SMALL(Dong5,ROWS($1:31)),))</f>
        <v/>
      </c>
      <c r="E45" s="334" t="str">
        <f ca="1">IF(ROWS($1:31)&gt;COUNT(Dong5),"",IF(OFFSET(TH!N$1,SMALL(Dong5,ROWS($1:31)),)=$E$7,OFFSET(TH!O$1,SMALL(Dong5,ROWS($1:31)),),OFFSET(TH!N$1,SMALL(Dong5,ROWS($1:31)),)))</f>
        <v/>
      </c>
      <c r="F45" s="420">
        <f ca="1">IF(ROWS($1:31)&gt;COUNT(Dong5),0,IF(OFFSET(TH!N$1,SMALL(Dong5,ROWS($1:31)),)=$E$7,OFFSET(TH!M$1,SMALL(Dong5,ROWS($1:31)),),0))</f>
        <v>0</v>
      </c>
      <c r="G45" s="418">
        <f ca="1">IF(ROWS($1:31)&gt;COUNT(Dong5),0,IF(OFFSET(TH!O$1,SMALL(Dong5,ROWS($1:31)),)=$E$7,OFFSET(TH!M$1,SMALL(Dong5,ROWS($1:31)),),0))</f>
        <v>0</v>
      </c>
      <c r="H45" s="421">
        <f t="shared" ca="1" si="2"/>
        <v>0</v>
      </c>
      <c r="I45" s="421">
        <f t="shared" ca="1" si="3"/>
        <v>0</v>
      </c>
    </row>
    <row r="46" spans="1:9" s="18" customFormat="1" ht="18" customHeight="1">
      <c r="A46" s="334" t="str">
        <f ca="1">IF(ROWS($1:32)&gt;COUNT(Dong5),"",OFFSET(TH!C$1,SMALL(Dong5,ROWS($1:32)),))</f>
        <v/>
      </c>
      <c r="B46" s="334" t="str">
        <f ca="1">IF(ROWS($1:32)&gt;COUNT(Dong5),"",OFFSET(TH!D$1,SMALL(Dong5,ROWS($1:32)),))</f>
        <v/>
      </c>
      <c r="C46" s="334" t="str">
        <f ca="1">IF(ROWS($1:32)&gt;COUNT(Dong5),"",OFFSET(TH!E$1,SMALL(Dong5,ROWS($1:32)),))</f>
        <v/>
      </c>
      <c r="D46" s="419" t="str">
        <f ca="1">IF(ROWS($1:32)&gt;COUNT(Dong5),"",OFFSET(TH!F$1,SMALL(Dong5,ROWS($1:32)),))</f>
        <v/>
      </c>
      <c r="E46" s="334" t="str">
        <f ca="1">IF(ROWS($1:32)&gt;COUNT(Dong5),"",IF(OFFSET(TH!N$1,SMALL(Dong5,ROWS($1:32)),)=$E$7,OFFSET(TH!O$1,SMALL(Dong5,ROWS($1:32)),),OFFSET(TH!N$1,SMALL(Dong5,ROWS($1:32)),)))</f>
        <v/>
      </c>
      <c r="F46" s="420">
        <f ca="1">IF(ROWS($1:32)&gt;COUNT(Dong5),0,IF(OFFSET(TH!N$1,SMALL(Dong5,ROWS($1:32)),)=$E$7,OFFSET(TH!M$1,SMALL(Dong5,ROWS($1:32)),),0))</f>
        <v>0</v>
      </c>
      <c r="G46" s="418">
        <f ca="1">IF(ROWS($1:32)&gt;COUNT(Dong5),0,IF(OFFSET(TH!O$1,SMALL(Dong5,ROWS($1:32)),)=$E$7,OFFSET(TH!M$1,SMALL(Dong5,ROWS($1:32)),),0))</f>
        <v>0</v>
      </c>
      <c r="H46" s="421">
        <f t="shared" ca="1" si="2"/>
        <v>0</v>
      </c>
      <c r="I46" s="421">
        <f t="shared" ca="1" si="3"/>
        <v>0</v>
      </c>
    </row>
    <row r="47" spans="1:9" s="18" customFormat="1" ht="18" customHeight="1">
      <c r="A47" s="334" t="str">
        <f ca="1">IF(ROWS($1:33)&gt;COUNT(Dong5),"",OFFSET(TH!C$1,SMALL(Dong5,ROWS($1:33)),))</f>
        <v/>
      </c>
      <c r="B47" s="334" t="str">
        <f ca="1">IF(ROWS($1:33)&gt;COUNT(Dong5),"",OFFSET(TH!D$1,SMALL(Dong5,ROWS($1:33)),))</f>
        <v/>
      </c>
      <c r="C47" s="334" t="str">
        <f ca="1">IF(ROWS($1:33)&gt;COUNT(Dong5),"",OFFSET(TH!E$1,SMALL(Dong5,ROWS($1:33)),))</f>
        <v/>
      </c>
      <c r="D47" s="419" t="str">
        <f ca="1">IF(ROWS($1:33)&gt;COUNT(Dong5),"",OFFSET(TH!F$1,SMALL(Dong5,ROWS($1:33)),))</f>
        <v/>
      </c>
      <c r="E47" s="334" t="str">
        <f ca="1">IF(ROWS($1:33)&gt;COUNT(Dong5),"",IF(OFFSET(TH!N$1,SMALL(Dong5,ROWS($1:33)),)=$E$7,OFFSET(TH!O$1,SMALL(Dong5,ROWS($1:33)),),OFFSET(TH!N$1,SMALL(Dong5,ROWS($1:33)),)))</f>
        <v/>
      </c>
      <c r="F47" s="420">
        <f ca="1">IF(ROWS($1:33)&gt;COUNT(Dong5),0,IF(OFFSET(TH!N$1,SMALL(Dong5,ROWS($1:33)),)=$E$7,OFFSET(TH!M$1,SMALL(Dong5,ROWS($1:33)),),0))</f>
        <v>0</v>
      </c>
      <c r="G47" s="418">
        <f ca="1">IF(ROWS($1:33)&gt;COUNT(Dong5),0,IF(OFFSET(TH!O$1,SMALL(Dong5,ROWS($1:33)),)=$E$7,OFFSET(TH!M$1,SMALL(Dong5,ROWS($1:33)),),0))</f>
        <v>0</v>
      </c>
      <c r="H47" s="421">
        <f ca="1">IF(D47&lt;&gt;"",MAX(H46+F47-G47-I46,0),0)</f>
        <v>0</v>
      </c>
      <c r="I47" s="421">
        <f ca="1">IF(D47&lt;&gt;"",MAX(I46+G47-H46-F47,0),0)</f>
        <v>0</v>
      </c>
    </row>
    <row r="48" spans="1:9" s="18" customFormat="1" ht="18" customHeight="1">
      <c r="A48" s="334" t="str">
        <f ca="1">IF(ROWS($1:34)&gt;COUNT(Dong5),"",OFFSET(TH!C$1,SMALL(Dong5,ROWS($1:34)),))</f>
        <v/>
      </c>
      <c r="B48" s="334" t="str">
        <f ca="1">IF(ROWS($1:34)&gt;COUNT(Dong5),"",OFFSET(TH!D$1,SMALL(Dong5,ROWS($1:34)),))</f>
        <v/>
      </c>
      <c r="C48" s="334" t="str">
        <f ca="1">IF(ROWS($1:34)&gt;COUNT(Dong5),"",OFFSET(TH!E$1,SMALL(Dong5,ROWS($1:34)),))</f>
        <v/>
      </c>
      <c r="D48" s="419" t="str">
        <f ca="1">IF(ROWS($1:34)&gt;COUNT(Dong5),"",OFFSET(TH!F$1,SMALL(Dong5,ROWS($1:34)),))</f>
        <v/>
      </c>
      <c r="E48" s="334" t="str">
        <f ca="1">IF(ROWS($1:34)&gt;COUNT(Dong5),"",IF(OFFSET(TH!N$1,SMALL(Dong5,ROWS($1:34)),)=$E$7,OFFSET(TH!O$1,SMALL(Dong5,ROWS($1:34)),),OFFSET(TH!N$1,SMALL(Dong5,ROWS($1:34)),)))</f>
        <v/>
      </c>
      <c r="F48" s="420">
        <f ca="1">IF(ROWS($1:34)&gt;COUNT(Dong5),0,IF(OFFSET(TH!N$1,SMALL(Dong5,ROWS($1:34)),)=$E$7,OFFSET(TH!M$1,SMALL(Dong5,ROWS($1:34)),),0))</f>
        <v>0</v>
      </c>
      <c r="G48" s="418">
        <f ca="1">IF(ROWS($1:34)&gt;COUNT(Dong5),0,IF(OFFSET(TH!O$1,SMALL(Dong5,ROWS($1:34)),)=$E$7,OFFSET(TH!M$1,SMALL(Dong5,ROWS($1:34)),),0))</f>
        <v>0</v>
      </c>
      <c r="H48" s="421">
        <f ca="1">IF(D48&lt;&gt;"",MAX(H47+F48-G48-I47,0),0)</f>
        <v>0</v>
      </c>
      <c r="I48" s="421">
        <f ca="1">IF(D48&lt;&gt;"",MAX(I47+G48-H47-F48,0),0)</f>
        <v>0</v>
      </c>
    </row>
    <row r="49" spans="1:9" s="18" customFormat="1" ht="18" customHeight="1">
      <c r="A49" s="334" t="str">
        <f ca="1">IF(ROWS($1:35)&gt;COUNT(Dong5),"",OFFSET(TH!C$1,SMALL(Dong5,ROWS($1:35)),))</f>
        <v/>
      </c>
      <c r="B49" s="334" t="str">
        <f ca="1">IF(ROWS($1:35)&gt;COUNT(Dong5),"",OFFSET(TH!D$1,SMALL(Dong5,ROWS($1:35)),))</f>
        <v/>
      </c>
      <c r="C49" s="334" t="str">
        <f ca="1">IF(ROWS($1:35)&gt;COUNT(Dong5),"",OFFSET(TH!E$1,SMALL(Dong5,ROWS($1:35)),))</f>
        <v/>
      </c>
      <c r="D49" s="419" t="str">
        <f ca="1">IF(ROWS($1:35)&gt;COUNT(Dong5),"",OFFSET(TH!F$1,SMALL(Dong5,ROWS($1:35)),))</f>
        <v/>
      </c>
      <c r="E49" s="334" t="str">
        <f ca="1">IF(ROWS($1:35)&gt;COUNT(Dong5),"",IF(OFFSET(TH!N$1,SMALL(Dong5,ROWS($1:35)),)=$E$7,OFFSET(TH!O$1,SMALL(Dong5,ROWS($1:35)),),OFFSET(TH!N$1,SMALL(Dong5,ROWS($1:35)),)))</f>
        <v/>
      </c>
      <c r="F49" s="420">
        <f ca="1">IF(ROWS($1:35)&gt;COUNT(Dong5),0,IF(OFFSET(TH!N$1,SMALL(Dong5,ROWS($1:35)),)=$E$7,OFFSET(TH!M$1,SMALL(Dong5,ROWS($1:35)),),0))</f>
        <v>0</v>
      </c>
      <c r="G49" s="418">
        <f ca="1">IF(ROWS($1:35)&gt;COUNT(Dong5),0,IF(OFFSET(TH!O$1,SMALL(Dong5,ROWS($1:35)),)=$E$7,OFFSET(TH!M$1,SMALL(Dong5,ROWS($1:35)),),0))</f>
        <v>0</v>
      </c>
      <c r="H49" s="421">
        <f ca="1">IF(D49&lt;&gt;"",MAX(H48+F49-G49-I48,0),0)</f>
        <v>0</v>
      </c>
      <c r="I49" s="421">
        <f ca="1">IF(D49&lt;&gt;"",MAX(I48+G49-H48-F49,0),0)</f>
        <v>0</v>
      </c>
    </row>
    <row r="50" spans="1:9" s="18" customFormat="1" ht="18" customHeight="1">
      <c r="A50" s="334" t="str">
        <f ca="1">IF(ROWS($1:36)&gt;COUNT(Dong5),"",OFFSET(TH!C$1,SMALL(Dong5,ROWS($1:36)),))</f>
        <v/>
      </c>
      <c r="B50" s="334" t="str">
        <f ca="1">IF(ROWS($1:36)&gt;COUNT(Dong5),"",OFFSET(TH!D$1,SMALL(Dong5,ROWS($1:36)),))</f>
        <v/>
      </c>
      <c r="C50" s="334" t="str">
        <f ca="1">IF(ROWS($1:36)&gt;COUNT(Dong5),"",OFFSET(TH!E$1,SMALL(Dong5,ROWS($1:36)),))</f>
        <v/>
      </c>
      <c r="D50" s="419" t="str">
        <f ca="1">IF(ROWS($1:36)&gt;COUNT(Dong5),"",OFFSET(TH!F$1,SMALL(Dong5,ROWS($1:36)),))</f>
        <v/>
      </c>
      <c r="E50" s="334" t="str">
        <f ca="1">IF(ROWS($1:36)&gt;COUNT(Dong5),"",IF(OFFSET(TH!N$1,SMALL(Dong5,ROWS($1:36)),)=$E$7,OFFSET(TH!O$1,SMALL(Dong5,ROWS($1:36)),),OFFSET(TH!N$1,SMALL(Dong5,ROWS($1:36)),)))</f>
        <v/>
      </c>
      <c r="F50" s="420">
        <f ca="1">IF(ROWS($1:36)&gt;COUNT(Dong5),0,IF(OFFSET(TH!N$1,SMALL(Dong5,ROWS($1:36)),)=$E$7,OFFSET(TH!M$1,SMALL(Dong5,ROWS($1:36)),),0))</f>
        <v>0</v>
      </c>
      <c r="G50" s="418">
        <f ca="1">IF(ROWS($1:36)&gt;COUNT(Dong5),0,IF(OFFSET(TH!O$1,SMALL(Dong5,ROWS($1:36)),)=$E$7,OFFSET(TH!M$1,SMALL(Dong5,ROWS($1:36)),),0))</f>
        <v>0</v>
      </c>
      <c r="H50" s="421">
        <f ca="1">IF(D50&lt;&gt;"",MAX(H49+F50-G50-I49,0),0)</f>
        <v>0</v>
      </c>
      <c r="I50" s="421">
        <f ca="1">IF(D50&lt;&gt;"",MAX(I49+G50-H49-F50,0),0)</f>
        <v>0</v>
      </c>
    </row>
    <row r="51" spans="1:9" s="18" customFormat="1" ht="18" customHeight="1">
      <c r="A51" s="334"/>
      <c r="B51" s="335"/>
      <c r="C51" s="334"/>
      <c r="D51" s="406" t="s">
        <v>158</v>
      </c>
      <c r="E51" s="335" t="s">
        <v>21</v>
      </c>
      <c r="F51" s="422">
        <f ca="1">SUM(F15:F50)</f>
        <v>2566158412</v>
      </c>
      <c r="G51" s="422">
        <f ca="1">SUM(G15:G50)</f>
        <v>167000000</v>
      </c>
      <c r="H51" s="422" t="s">
        <v>21</v>
      </c>
      <c r="I51" s="422" t="s">
        <v>21</v>
      </c>
    </row>
    <row r="52" spans="1:9" s="18" customFormat="1" ht="18" customHeight="1">
      <c r="A52" s="423"/>
      <c r="B52" s="411"/>
      <c r="C52" s="423"/>
      <c r="D52" s="410" t="s">
        <v>10</v>
      </c>
      <c r="E52" s="411" t="s">
        <v>21</v>
      </c>
      <c r="F52" s="424" t="s">
        <v>21</v>
      </c>
      <c r="G52" s="424" t="s">
        <v>21</v>
      </c>
      <c r="H52" s="425">
        <f ca="1">MAX(H14+F51-G51-I14,0)</f>
        <v>3899158412</v>
      </c>
      <c r="I52" s="425">
        <f ca="1">MAX(I14+G51-F51-H14,0)</f>
        <v>0</v>
      </c>
    </row>
    <row r="53" spans="1:9" s="18" customFormat="1" ht="9.75" customHeight="1">
      <c r="A53" s="362"/>
      <c r="B53" s="362"/>
      <c r="C53" s="362"/>
      <c r="E53" s="362"/>
    </row>
    <row r="54" spans="1:9" s="18" customFormat="1" ht="12.75">
      <c r="A54" s="362"/>
      <c r="B54" s="362"/>
      <c r="C54" s="426" t="s">
        <v>253</v>
      </c>
      <c r="E54" s="362"/>
    </row>
    <row r="55" spans="1:9" s="18" customFormat="1" ht="12.75">
      <c r="A55" s="362"/>
      <c r="B55" s="362"/>
      <c r="C55" s="28" t="s">
        <v>189</v>
      </c>
      <c r="E55" s="362"/>
    </row>
    <row r="56" spans="1:9" s="18" customFormat="1" ht="13.5" customHeight="1">
      <c r="A56" s="362"/>
      <c r="B56" s="362"/>
      <c r="C56" s="362"/>
      <c r="E56" s="1270" t="s">
        <v>190</v>
      </c>
      <c r="F56" s="1270"/>
      <c r="G56" s="1270"/>
      <c r="H56" s="1270"/>
      <c r="I56" s="1270"/>
    </row>
    <row r="57" spans="1:9" s="18" customFormat="1" ht="12.75">
      <c r="A57" s="1270" t="s">
        <v>11</v>
      </c>
      <c r="B57" s="1270"/>
      <c r="C57" s="1270"/>
      <c r="D57" s="1270"/>
      <c r="E57" s="1270" t="s">
        <v>12</v>
      </c>
      <c r="F57" s="1270"/>
      <c r="G57" s="1270"/>
      <c r="H57" s="1270"/>
      <c r="I57" s="1270"/>
    </row>
    <row r="58" spans="1:9" s="18" customFormat="1" ht="12.75">
      <c r="A58" s="1270" t="s">
        <v>13</v>
      </c>
      <c r="B58" s="1270"/>
      <c r="C58" s="1270"/>
      <c r="D58" s="1270"/>
      <c r="E58" s="1270" t="s">
        <v>13</v>
      </c>
      <c r="F58" s="1270"/>
      <c r="G58" s="1270"/>
      <c r="H58" s="1270"/>
      <c r="I58" s="1270"/>
    </row>
    <row r="59" spans="1:9" s="18" customFormat="1" ht="12.75">
      <c r="A59" s="362"/>
      <c r="B59" s="362"/>
      <c r="C59" s="362"/>
      <c r="E59" s="362"/>
    </row>
    <row r="60" spans="1:9">
      <c r="D60" s="251"/>
      <c r="F60" s="252"/>
    </row>
    <row r="65" spans="1:4">
      <c r="A65" s="1283" t="s">
        <v>230</v>
      </c>
      <c r="B65" s="1283"/>
      <c r="C65" s="1283"/>
      <c r="D65" s="1283"/>
    </row>
  </sheetData>
  <mergeCells count="18">
    <mergeCell ref="A57:D57"/>
    <mergeCell ref="E57:I57"/>
    <mergeCell ref="A58:D58"/>
    <mergeCell ref="E58:I58"/>
    <mergeCell ref="A65:D65"/>
    <mergeCell ref="E56:I56"/>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102" customWidth="1"/>
    <col min="2" max="2" width="5.28515625" style="102" customWidth="1"/>
    <col min="3" max="3" width="15.140625" style="102" customWidth="1"/>
    <col min="4" max="4" width="16" style="102" customWidth="1"/>
    <col min="5" max="5" width="3.85546875" style="102" customWidth="1"/>
    <col min="6" max="6" width="6" style="102" customWidth="1"/>
    <col min="7" max="8" width="6.7109375" style="102" customWidth="1"/>
    <col min="9" max="9" width="10.42578125" style="102" customWidth="1"/>
    <col min="10" max="10" width="5.85546875" style="102" customWidth="1"/>
    <col min="11" max="11" width="8.28515625" style="102" customWidth="1"/>
    <col min="12" max="12" width="5" style="102" customWidth="1"/>
    <col min="13" max="13" width="6.42578125" style="102" customWidth="1"/>
    <col min="14" max="14" width="3.140625" style="102" customWidth="1"/>
    <col min="15" max="15" width="6.42578125" style="102" customWidth="1"/>
    <col min="16" max="16" width="5" style="138" customWidth="1"/>
    <col min="17" max="17" width="6.7109375" style="102" customWidth="1"/>
    <col min="18" max="18" width="1.5703125" style="102" customWidth="1"/>
    <col min="19" max="19" width="5.7109375" style="102" customWidth="1"/>
    <col min="20" max="20" width="1.5703125" style="102" customWidth="1"/>
    <col min="21" max="21" width="5" style="102" customWidth="1"/>
    <col min="22" max="22" width="1.5703125" style="102" customWidth="1"/>
    <col min="23" max="23" width="5.5703125" style="102" customWidth="1"/>
  </cols>
  <sheetData>
    <row r="1" spans="1:23" ht="13.5" customHeight="1">
      <c r="B1" s="100" t="s">
        <v>182</v>
      </c>
      <c r="C1" s="111"/>
      <c r="D1" s="101"/>
      <c r="E1" s="101"/>
      <c r="F1" s="101"/>
      <c r="G1" s="101"/>
      <c r="I1" s="103"/>
      <c r="L1" s="104" t="str">
        <f>+IF(LEFT($U$4,1)="T","Mẫu số 01 - TT","Mẫu số 02 - TT")</f>
        <v>Mẫu số 02 - TT</v>
      </c>
      <c r="N1" s="105"/>
      <c r="O1" s="105"/>
      <c r="P1" s="106"/>
      <c r="Q1" s="107"/>
      <c r="R1" s="107"/>
      <c r="S1" s="107"/>
      <c r="T1" s="107"/>
      <c r="U1" s="107"/>
      <c r="V1" s="108"/>
      <c r="W1" s="107"/>
    </row>
    <row r="2" spans="1:23" ht="13.5" customHeight="1">
      <c r="B2" s="111" t="s">
        <v>319</v>
      </c>
      <c r="C2" s="111"/>
      <c r="D2" s="101"/>
      <c r="E2" s="101"/>
      <c r="F2" s="101"/>
      <c r="G2" s="101"/>
      <c r="H2" s="103"/>
      <c r="I2" s="103"/>
      <c r="L2" s="112" t="str">
        <f>IF($Q$4&gt;=2015,"(Ban hành theo Thông tư số 200/2014/TT-BTC ","(Ban hành kèm theo QĐ 48/2006/QĐ-BTC")</f>
        <v>(Ban hành kèm theo QĐ 48/2006/QĐ-BTC</v>
      </c>
      <c r="N2" s="113"/>
      <c r="O2" s="113"/>
      <c r="P2" s="106"/>
      <c r="Q2" s="107"/>
      <c r="R2" s="107"/>
      <c r="S2" s="107"/>
      <c r="T2" s="107"/>
      <c r="U2" s="107"/>
      <c r="V2" s="114"/>
      <c r="W2" s="115" t="s">
        <v>126</v>
      </c>
    </row>
    <row r="3" spans="1:23" ht="13.5" customHeight="1" thickBot="1">
      <c r="B3" s="111"/>
      <c r="C3" s="101"/>
      <c r="D3" s="101"/>
      <c r="E3" s="101"/>
      <c r="G3" s="101"/>
      <c r="I3" s="116"/>
      <c r="L3" s="112" t="str">
        <f>IF($Q$4=2015,"Ngày 22/12/2014 của Bộ Tài chính)","ngày 24/09/2006 của Bộ trưởng BTC)")</f>
        <v>ngày 24/09/2006 của Bộ trưởng BTC)</v>
      </c>
      <c r="N3" s="113"/>
      <c r="O3" s="113"/>
      <c r="P3" s="117"/>
      <c r="Q3" s="1015"/>
      <c r="R3" s="325"/>
      <c r="S3" s="326" t="s">
        <v>468</v>
      </c>
      <c r="T3" s="325"/>
      <c r="U3" s="326" t="s">
        <v>127</v>
      </c>
      <c r="V3" s="114"/>
      <c r="W3" s="115" t="s">
        <v>127</v>
      </c>
    </row>
    <row r="4" spans="1:23" ht="22.5" thickBot="1">
      <c r="B4" s="111"/>
      <c r="C4" s="101"/>
      <c r="D4" s="101"/>
      <c r="E4" s="101"/>
      <c r="G4" s="118"/>
      <c r="H4" s="119" t="str">
        <f>IF(LEFT($U$4,1)="T","PHIẾU THU","PHIẾU CHI")</f>
        <v>PHIẾU CHI</v>
      </c>
      <c r="J4" s="118"/>
      <c r="K4" s="120"/>
      <c r="M4" s="120"/>
      <c r="N4" s="120"/>
      <c r="O4" s="120"/>
      <c r="P4" s="121"/>
      <c r="Q4" s="1016"/>
      <c r="R4" s="122"/>
      <c r="S4" s="225">
        <v>2</v>
      </c>
      <c r="T4" s="122"/>
      <c r="U4" s="1017" t="s">
        <v>4</v>
      </c>
      <c r="V4" s="148"/>
      <c r="W4" s="1018">
        <v>1</v>
      </c>
    </row>
    <row r="5" spans="1:23">
      <c r="B5" s="111"/>
      <c r="C5" s="101"/>
      <c r="D5" s="101"/>
      <c r="E5" s="101"/>
      <c r="G5" s="118"/>
      <c r="H5" s="123" t="str">
        <f>IF(ISNA(VLOOKUP($M$7,TM,3,0)),"","Ngày  "&amp;DAY(VLOOKUP($M$7,TM,3,0))&amp;"  tháng  "&amp;MONTH(VLOOKUP($M$7,TM,3,0))&amp;"  năm  "&amp;YEAR(VLOOKUP($M$7,TM,3,0)))</f>
        <v>Ngày  1  tháng  2  năm  2016</v>
      </c>
      <c r="J5" s="118"/>
      <c r="K5" s="120"/>
      <c r="M5" s="120"/>
      <c r="N5" s="120"/>
      <c r="O5" s="120"/>
      <c r="P5" s="121"/>
      <c r="Q5" s="1015"/>
      <c r="V5" s="110"/>
      <c r="W5" s="115"/>
    </row>
    <row r="6" spans="1:23" ht="13.5">
      <c r="A6" s="126"/>
      <c r="B6" s="124"/>
      <c r="C6" s="125"/>
      <c r="D6" s="125"/>
      <c r="E6" s="125"/>
      <c r="F6" s="126"/>
      <c r="G6" s="127"/>
      <c r="H6" s="127"/>
      <c r="I6" s="127"/>
      <c r="J6" s="126"/>
      <c r="K6" s="126"/>
      <c r="L6" s="128" t="str">
        <f>"Quyển số: 0"&amp;$S$4</f>
        <v>Quyển số: 02</v>
      </c>
      <c r="M6" s="126"/>
      <c r="N6" s="126"/>
      <c r="O6" s="129"/>
      <c r="P6" s="130"/>
      <c r="Q6" s="126"/>
      <c r="R6" s="126"/>
      <c r="S6" s="126"/>
      <c r="T6" s="126"/>
      <c r="U6" s="126"/>
      <c r="V6" s="131"/>
      <c r="W6" s="115"/>
    </row>
    <row r="7" spans="1:23" ht="13.5" customHeight="1">
      <c r="A7" s="126"/>
      <c r="B7" s="126"/>
      <c r="C7" s="126"/>
      <c r="D7" s="126"/>
      <c r="E7" s="124"/>
      <c r="F7" s="127"/>
      <c r="G7" s="127"/>
      <c r="H7" s="127"/>
      <c r="I7" s="127"/>
      <c r="J7" s="126"/>
      <c r="K7" s="126"/>
      <c r="L7" s="132" t="str">
        <f>"Số :    "</f>
        <v xml:space="preserve">Số :    </v>
      </c>
      <c r="M7" s="133" t="str">
        <f>$U$4&amp;IF($W$4&gt;=10,$W$4,"0"&amp;$W$4)</f>
        <v>C01</v>
      </c>
      <c r="N7" s="129"/>
      <c r="O7" s="129"/>
      <c r="P7" s="130"/>
      <c r="Q7" s="126"/>
      <c r="R7" s="126"/>
      <c r="S7" s="126"/>
      <c r="T7" s="126"/>
      <c r="U7" s="126"/>
      <c r="V7" s="126"/>
      <c r="W7" s="126"/>
    </row>
    <row r="8" spans="1:23" ht="13.5">
      <c r="A8" s="126"/>
      <c r="B8" s="126"/>
      <c r="C8" s="126"/>
      <c r="D8" s="126"/>
      <c r="E8" s="124"/>
      <c r="F8" s="124"/>
      <c r="G8" s="124"/>
      <c r="H8" s="124"/>
      <c r="I8" s="124"/>
      <c r="J8" s="126"/>
      <c r="K8" s="134"/>
      <c r="L8" s="128" t="s">
        <v>128</v>
      </c>
      <c r="M8" s="135" t="str">
        <f>IF($U$4="T","1111",IF($U$4="C",IF(ISNA(VLOOKUP($M$7,TM,15,0)),"",VLOOKUP($M$7,TM,14,0)),""))</f>
        <v>642</v>
      </c>
      <c r="N8" s="129"/>
      <c r="O8" s="129"/>
      <c r="P8" s="136"/>
      <c r="Q8" s="126"/>
      <c r="R8" s="126"/>
      <c r="S8" s="126"/>
      <c r="T8" s="126"/>
      <c r="U8" s="126"/>
      <c r="V8" s="126"/>
      <c r="W8" s="126"/>
    </row>
    <row r="9" spans="1:23" ht="13.5">
      <c r="A9" s="126"/>
      <c r="B9" s="126"/>
      <c r="C9" s="126"/>
      <c r="D9" s="126"/>
      <c r="E9" s="124"/>
      <c r="F9" s="124"/>
      <c r="G9" s="124"/>
      <c r="H9" s="124"/>
      <c r="I9" s="124"/>
      <c r="J9" s="126"/>
      <c r="K9" s="134"/>
      <c r="L9" s="132" t="s">
        <v>129</v>
      </c>
      <c r="M9" s="135" t="str">
        <f>IF($U$4="C","1111",IF($U$4="T",IF(ISNA(VLOOKUP($M$7,TM,10,0)),"",VLOOKUP($M$7,TM,11,0)),""))</f>
        <v>1111</v>
      </c>
      <c r="N9" s="129"/>
      <c r="O9" s="129"/>
      <c r="P9" s="136"/>
      <c r="Q9" s="126"/>
      <c r="R9" s="126"/>
      <c r="S9" s="126"/>
      <c r="T9" s="126"/>
      <c r="U9" s="126"/>
      <c r="V9" s="126"/>
      <c r="W9" s="126"/>
    </row>
    <row r="10" spans="1:23">
      <c r="A10" s="126"/>
      <c r="B10" s="126"/>
      <c r="C10" s="137" t="str">
        <f>IF($U$4="T","Họ tên người nộp tiền :","Họ và tên người nhận tiền :")&amp;" "&amp;IF(ISNA(VLOOKUP($M$7,TM,8,0)),"",VLOOKUP($M$7,TM,8,0))</f>
        <v>Họ và tên người nhận tiền : Cty TNHH Nhựa Duy Tân</v>
      </c>
      <c r="D10" s="124"/>
      <c r="E10" s="126"/>
      <c r="F10" s="124"/>
      <c r="G10" s="124"/>
      <c r="H10" s="124"/>
      <c r="I10" s="124"/>
      <c r="J10" s="126"/>
      <c r="K10" s="124"/>
      <c r="L10" s="132"/>
      <c r="M10" s="135"/>
      <c r="N10" s="129"/>
      <c r="O10" s="124"/>
      <c r="P10" s="130"/>
      <c r="Q10" s="126"/>
      <c r="R10" s="126"/>
      <c r="S10" s="126"/>
      <c r="T10" s="126"/>
      <c r="U10" s="126"/>
      <c r="V10" s="126"/>
      <c r="W10" s="126"/>
    </row>
    <row r="11" spans="1:23">
      <c r="C11" s="137" t="str">
        <f>"Địa chỉ :"</f>
        <v>Địa chỉ :</v>
      </c>
      <c r="E11" s="137"/>
      <c r="F11" s="137"/>
      <c r="G11" s="137"/>
      <c r="H11" s="137"/>
      <c r="I11" s="137"/>
      <c r="J11" s="137"/>
      <c r="K11" s="137"/>
      <c r="L11" s="137"/>
      <c r="M11" s="137"/>
      <c r="N11" s="137"/>
      <c r="O11" s="137"/>
      <c r="P11" s="117"/>
    </row>
    <row r="12" spans="1:23">
      <c r="C12" s="137" t="str">
        <f>IF($U$4="T","Lý do nộp :","Lý do chi :")&amp;" "&amp;IF(ISNA(VLOOKUP($M$7,TM,6,0)),"",VLOOKUP($M$7,TM,6,0))</f>
        <v>Lý do chi : Hũ ly trung</v>
      </c>
      <c r="E12" s="137"/>
      <c r="F12" s="137"/>
      <c r="G12" s="137"/>
      <c r="H12" s="137"/>
      <c r="I12" s="137"/>
      <c r="J12" s="137"/>
      <c r="K12" s="137"/>
      <c r="L12" s="137"/>
      <c r="M12" s="137"/>
      <c r="N12" s="137"/>
      <c r="O12" s="137"/>
    </row>
    <row r="13" spans="1:23">
      <c r="C13" s="102" t="s">
        <v>142</v>
      </c>
      <c r="D13" s="139">
        <f ca="1">SUMIF(TM,$M$7,TH)</f>
        <v>4668125</v>
      </c>
      <c r="E13" s="102" t="s">
        <v>130</v>
      </c>
      <c r="F13" s="139"/>
      <c r="G13" s="139"/>
      <c r="P13" s="102"/>
    </row>
    <row r="14" spans="1:23">
      <c r="C14" s="102" t="str">
        <f ca="1">"Viết bằng chữ: " &amp;[4]!VND('IN-TC'!D13, TRUE)</f>
        <v>Viết bằng chữ: Bốn triệu, sáu trăm sáu mươi tám ngàn, một trăm hai mươi lăm đồng</v>
      </c>
      <c r="P14" s="117"/>
    </row>
    <row r="15" spans="1:23">
      <c r="C15" s="137" t="str">
        <f>"Kèm theo :     " &amp;IF(OR(ISNA(VLOOKUP($M$7,TM,7,0)),VLOOKUP($M$7,TM,7,0)=""),"                           ",IF(VLOOKUP($M$7,TM,7,0)&lt;&gt;"","    HĐ  "&amp;(VLOOKUP($M$7,TM,7,0)))) &amp; "     chứng từ gốc. "</f>
        <v xml:space="preserve">Kèm theo :         HĐ  0006129     chứng từ gốc. </v>
      </c>
      <c r="D15" s="137"/>
      <c r="F15" s="137"/>
      <c r="G15" s="137"/>
      <c r="H15" s="137"/>
      <c r="I15" s="137"/>
      <c r="J15" s="137"/>
      <c r="K15" s="137"/>
      <c r="L15" s="137"/>
      <c r="M15" s="137"/>
      <c r="N15" s="137"/>
      <c r="O15" s="137"/>
      <c r="P15" s="140"/>
    </row>
    <row r="16" spans="1:23">
      <c r="K16" s="141"/>
      <c r="L16" s="141"/>
      <c r="M16" s="153" t="str">
        <f>H5</f>
        <v>Ngày  1  tháng  2  năm  2016</v>
      </c>
      <c r="N16" s="141"/>
      <c r="O16" s="141"/>
      <c r="P16" s="102"/>
    </row>
    <row r="17" spans="1:23">
      <c r="C17" s="142" t="s">
        <v>131</v>
      </c>
      <c r="D17" s="143"/>
      <c r="E17" s="142" t="s">
        <v>12</v>
      </c>
      <c r="F17" s="143"/>
      <c r="G17" s="143"/>
      <c r="H17" s="142" t="str">
        <f>IF($U$4="C","Thủ quỹ","Người nộp tiền")</f>
        <v>Thủ quỹ</v>
      </c>
      <c r="J17" s="142" t="s">
        <v>132</v>
      </c>
      <c r="K17" s="143"/>
      <c r="M17" s="144" t="str">
        <f>IF($U$4="T","Thủ quỹ","Người nhận tiền")</f>
        <v>Người nhận tiền</v>
      </c>
      <c r="N17" s="145"/>
      <c r="O17" s="145"/>
      <c r="P17" s="102"/>
    </row>
    <row r="18" spans="1:23">
      <c r="A18" s="143"/>
      <c r="B18" s="143"/>
      <c r="C18" s="146" t="s">
        <v>133</v>
      </c>
      <c r="E18" s="146" t="s">
        <v>134</v>
      </c>
      <c r="H18" s="146" t="s">
        <v>134</v>
      </c>
      <c r="I18" s="143"/>
      <c r="J18" s="146" t="s">
        <v>134</v>
      </c>
      <c r="L18" s="143"/>
      <c r="M18" s="146" t="s">
        <v>134</v>
      </c>
      <c r="P18" s="143"/>
      <c r="Q18" s="143"/>
      <c r="R18" s="143"/>
      <c r="S18" s="143"/>
      <c r="T18" s="143"/>
      <c r="U18" s="143"/>
      <c r="V18" s="143"/>
      <c r="W18" s="143"/>
    </row>
    <row r="19" spans="1:23">
      <c r="P19" s="102"/>
    </row>
    <row r="20" spans="1:23">
      <c r="P20" s="102"/>
    </row>
    <row r="21" spans="1:23">
      <c r="P21" s="102"/>
    </row>
    <row r="22" spans="1:23">
      <c r="P22" s="102"/>
    </row>
    <row r="23" spans="1:23">
      <c r="I23" s="109"/>
      <c r="P23" s="102"/>
    </row>
    <row r="24" spans="1:23">
      <c r="C24" s="359" t="s">
        <v>125</v>
      </c>
      <c r="H24" s="359" t="str">
        <f>IF($U$4="T","","Phạm Thị Đông")</f>
        <v>Phạm Thị Đông</v>
      </c>
      <c r="J24" s="359" t="s">
        <v>230</v>
      </c>
      <c r="M24" s="359" t="str">
        <f>IF($U$4="C","","Phạm Thị Đông")</f>
        <v/>
      </c>
      <c r="P24" s="102"/>
    </row>
    <row r="25" spans="1:23">
      <c r="B25" s="102" t="s">
        <v>135</v>
      </c>
      <c r="P25" s="102"/>
    </row>
    <row r="26" spans="1:23">
      <c r="B26" s="137"/>
      <c r="C26" s="137" t="s">
        <v>136</v>
      </c>
      <c r="D26" s="137"/>
      <c r="E26" s="137"/>
      <c r="F26" s="137"/>
      <c r="G26" s="137"/>
      <c r="H26" s="137"/>
      <c r="I26" s="137"/>
      <c r="J26" s="137"/>
      <c r="K26" s="137"/>
      <c r="L26" s="137"/>
      <c r="M26" s="137"/>
      <c r="N26" s="137"/>
      <c r="O26" s="137"/>
      <c r="P26" s="102"/>
    </row>
    <row r="27" spans="1:23">
      <c r="B27" s="137"/>
      <c r="C27" s="137" t="s">
        <v>137</v>
      </c>
      <c r="D27" s="137"/>
      <c r="E27" s="137"/>
      <c r="F27" s="137"/>
      <c r="G27" s="137"/>
      <c r="H27" s="137"/>
      <c r="I27" s="137"/>
      <c r="J27" s="137"/>
      <c r="K27" s="137"/>
      <c r="L27" s="137"/>
      <c r="M27" s="137"/>
      <c r="N27" s="137"/>
      <c r="O27" s="137"/>
      <c r="P27" s="102"/>
    </row>
    <row r="46" spans="5:5">
      <c r="E46" s="147"/>
    </row>
    <row r="47" spans="5:5">
      <c r="E47" s="147"/>
    </row>
    <row r="48" spans="5:5">
      <c r="E48" s="147"/>
    </row>
    <row r="49" spans="5:5">
      <c r="E49" s="147"/>
    </row>
    <row r="50" spans="5:5">
      <c r="E50" s="147"/>
    </row>
    <row r="51" spans="5:5">
      <c r="E51" s="147"/>
    </row>
    <row r="52" spans="5:5">
      <c r="E52" s="147"/>
    </row>
    <row r="53" spans="5:5">
      <c r="E53" s="147"/>
    </row>
    <row r="54" spans="5:5">
      <c r="E54" s="147"/>
    </row>
    <row r="55" spans="5:5">
      <c r="E55" s="147"/>
    </row>
    <row r="56" spans="5:5">
      <c r="E56" s="147"/>
    </row>
    <row r="57" spans="5:5">
      <c r="E57" s="147"/>
    </row>
    <row r="58" spans="5:5">
      <c r="E58" s="147"/>
    </row>
    <row r="59" spans="5:5">
      <c r="E59" s="147"/>
    </row>
    <row r="60" spans="5:5">
      <c r="E60" s="147"/>
    </row>
    <row r="61" spans="5:5">
      <c r="E61" s="147"/>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L124"/>
  <sheetViews>
    <sheetView topLeftCell="A10" zoomScale="90" workbookViewId="0">
      <pane ySplit="4" topLeftCell="A86" activePane="bottomLeft" state="frozen"/>
      <selection activeCell="A10" sqref="A10"/>
      <selection pane="bottomLeft" activeCell="N100" sqref="N100"/>
    </sheetView>
  </sheetViews>
  <sheetFormatPr defaultRowHeight="15"/>
  <cols>
    <col min="1" max="2" width="8.7109375" style="156" customWidth="1"/>
    <col min="3" max="4" width="6.5703125" style="156" customWidth="1"/>
    <col min="5" max="5" width="34.5703125" style="156" customWidth="1"/>
    <col min="6" max="6" width="6.28515625" style="156" customWidth="1"/>
    <col min="7" max="8" width="14.42578125" style="156" customWidth="1"/>
    <col min="9" max="9" width="15.7109375" style="156" customWidth="1"/>
    <col min="10" max="10" width="6.28515625" style="156" customWidth="1"/>
    <col min="11" max="11" width="2.140625" style="156" customWidth="1"/>
    <col min="12" max="12" width="10" style="156" customWidth="1"/>
    <col min="13" max="13" width="3.28515625" style="156" customWidth="1"/>
    <col min="14" max="14" width="9.140625" style="156" customWidth="1"/>
    <col min="15" max="16384" width="9.140625" style="156"/>
  </cols>
  <sheetData>
    <row r="1" spans="1:12" s="3" customFormat="1" ht="16.5" customHeight="1">
      <c r="A1" s="182" t="s">
        <v>138</v>
      </c>
      <c r="B1" s="2"/>
      <c r="C1" s="2"/>
      <c r="D1" s="2"/>
      <c r="E1" s="2"/>
      <c r="G1" s="1273" t="s">
        <v>143</v>
      </c>
      <c r="H1" s="1273"/>
      <c r="I1" s="1273"/>
      <c r="J1" s="1273"/>
    </row>
    <row r="2" spans="1:12" s="3" customFormat="1" ht="16.5" customHeight="1">
      <c r="A2" s="137" t="s">
        <v>139</v>
      </c>
      <c r="B2" s="16"/>
      <c r="C2" s="16"/>
      <c r="D2" s="16"/>
      <c r="E2" s="16"/>
      <c r="G2" s="1274" t="s">
        <v>144</v>
      </c>
      <c r="H2" s="1274"/>
      <c r="I2" s="1274"/>
      <c r="J2" s="1274"/>
    </row>
    <row r="3" spans="1:12" s="3" customFormat="1" ht="16.5" customHeight="1">
      <c r="A3" s="4"/>
      <c r="B3" s="16"/>
      <c r="C3" s="154"/>
      <c r="D3" s="154"/>
      <c r="E3" s="16"/>
      <c r="G3" s="1274"/>
      <c r="H3" s="1274"/>
      <c r="I3" s="1274"/>
      <c r="J3" s="1274"/>
    </row>
    <row r="4" spans="1:12" s="3" customFormat="1" ht="6.75" customHeight="1">
      <c r="A4" s="16"/>
      <c r="B4" s="16"/>
      <c r="C4" s="16"/>
      <c r="D4" s="16"/>
      <c r="E4" s="16"/>
      <c r="G4" s="155"/>
      <c r="H4" s="155"/>
      <c r="I4" s="155"/>
      <c r="J4" s="155"/>
    </row>
    <row r="5" spans="1:12" ht="24.75" customHeight="1">
      <c r="A5" s="1287" t="s">
        <v>145</v>
      </c>
      <c r="B5" s="1287"/>
      <c r="C5" s="1287"/>
      <c r="D5" s="1287"/>
      <c r="E5" s="1287"/>
      <c r="F5" s="1287"/>
      <c r="G5" s="1287"/>
      <c r="H5" s="1287"/>
      <c r="I5" s="1287"/>
      <c r="J5" s="1287"/>
    </row>
    <row r="6" spans="1:12" ht="14.25" customHeight="1">
      <c r="A6" s="1289" t="str">
        <f>$L$11&amp;" / 2015"</f>
        <v>1 / 2015</v>
      </c>
      <c r="B6" s="1289"/>
      <c r="C6" s="1289"/>
      <c r="D6" s="1289"/>
      <c r="E6" s="1289"/>
      <c r="F6" s="1289"/>
      <c r="G6" s="1289"/>
      <c r="H6" s="1289"/>
      <c r="I6" s="1289"/>
      <c r="J6" s="1289"/>
    </row>
    <row r="7" spans="1:12">
      <c r="A7" s="1288" t="s">
        <v>146</v>
      </c>
      <c r="B7" s="1288"/>
      <c r="C7" s="1288"/>
      <c r="D7" s="1288"/>
      <c r="E7" s="1288"/>
      <c r="F7" s="1288"/>
      <c r="G7" s="1288"/>
      <c r="H7" s="1288"/>
      <c r="I7" s="1288"/>
      <c r="J7" s="1288"/>
    </row>
    <row r="8" spans="1:12">
      <c r="A8" s="1288" t="s">
        <v>147</v>
      </c>
      <c r="B8" s="1288"/>
      <c r="C8" s="1288"/>
      <c r="D8" s="1288"/>
      <c r="E8" s="1288"/>
      <c r="F8" s="1288"/>
      <c r="G8" s="1288"/>
      <c r="H8" s="1288"/>
      <c r="I8" s="1288"/>
      <c r="J8" s="1288"/>
    </row>
    <row r="9" spans="1:12">
      <c r="A9" s="157"/>
      <c r="I9" s="157" t="s">
        <v>148</v>
      </c>
    </row>
    <row r="10" spans="1:12" ht="33" customHeight="1" thickBot="1">
      <c r="A10" s="1285" t="s">
        <v>22</v>
      </c>
      <c r="B10" s="1285" t="s">
        <v>149</v>
      </c>
      <c r="C10" s="1284" t="s">
        <v>150</v>
      </c>
      <c r="D10" s="1284"/>
      <c r="E10" s="1284" t="s">
        <v>0</v>
      </c>
      <c r="F10" s="1285" t="s">
        <v>16</v>
      </c>
      <c r="G10" s="1284" t="s">
        <v>23</v>
      </c>
      <c r="H10" s="1284"/>
      <c r="I10" s="1284" t="s">
        <v>151</v>
      </c>
      <c r="J10" s="1284" t="s">
        <v>152</v>
      </c>
      <c r="L10" s="183"/>
    </row>
    <row r="11" spans="1:12" ht="24" customHeight="1" thickBot="1">
      <c r="A11" s="1286"/>
      <c r="B11" s="1286"/>
      <c r="C11" s="158" t="s">
        <v>153</v>
      </c>
      <c r="D11" s="158" t="s">
        <v>154</v>
      </c>
      <c r="E11" s="1284"/>
      <c r="F11" s="1286"/>
      <c r="G11" s="158" t="s">
        <v>24</v>
      </c>
      <c r="H11" s="158" t="s">
        <v>25</v>
      </c>
      <c r="I11" s="1284"/>
      <c r="J11" s="1284"/>
      <c r="L11" s="225">
        <v>1</v>
      </c>
    </row>
    <row r="12" spans="1:12" s="159" customFormat="1" ht="11.25" customHeight="1">
      <c r="A12" s="160" t="s">
        <v>2</v>
      </c>
      <c r="B12" s="160" t="s">
        <v>3</v>
      </c>
      <c r="C12" s="160" t="s">
        <v>4</v>
      </c>
      <c r="D12" s="160" t="s">
        <v>5</v>
      </c>
      <c r="E12" s="160" t="s">
        <v>6</v>
      </c>
      <c r="F12" s="160" t="s">
        <v>155</v>
      </c>
      <c r="G12" s="160">
        <v>1</v>
      </c>
      <c r="H12" s="160">
        <v>2</v>
      </c>
      <c r="I12" s="160">
        <v>3</v>
      </c>
      <c r="J12" s="160" t="s">
        <v>156</v>
      </c>
    </row>
    <row r="13" spans="1:12" s="161" customFormat="1" ht="19.5" customHeight="1">
      <c r="A13" s="162"/>
      <c r="B13" s="162"/>
      <c r="C13" s="162"/>
      <c r="D13" s="162"/>
      <c r="E13" s="162" t="s">
        <v>157</v>
      </c>
      <c r="F13" s="163"/>
      <c r="G13" s="164"/>
      <c r="H13" s="162"/>
      <c r="I13" s="184">
        <f>IF($L$11="All",CDPS!$C$10,CDPS!$C$10+SUMIF(_N111,"x",TH)-SUMIF(_C111,"x",TH))</f>
        <v>3705039095</v>
      </c>
      <c r="J13" s="162"/>
    </row>
    <row r="14" spans="1:12" ht="19.5" customHeight="1">
      <c r="A14" s="165">
        <f ca="1">IF(ROWS($1:1)&gt;COUNT(Dong1),"",OFFSET(TH!C$1,SMALL(Dong1,ROWS($1:1)),))</f>
        <v>42371</v>
      </c>
      <c r="B14" s="165">
        <f ca="1">IF(ROWS($1:1)&gt;COUNT(Dong1),"",OFFSET(TH!E$1,SMALL(Dong1,ROWS($1:1)),))</f>
        <v>42368</v>
      </c>
      <c r="C14" s="166" t="str">
        <f ca="1">IF(ROWS($1:1)&gt;COUNT(Dong1),"",IF(OFFSET(TH!N$1,SMALL(Dong1,ROWS($1:1)),)="1111",OFFSET(TH!D$1,SMALL(Dong1,ROWS($1:1)),),""))</f>
        <v/>
      </c>
      <c r="D14" s="167" t="str">
        <f ca="1">IF(ROWS($1:1)&gt;COUNT(Dong1),"",IF(OFFSET(TH!O$1,SMALL(Dong1,ROWS($1:1)),)="1111",OFFSET(TH!D$1,SMALL(Dong1,ROWS($1:1)),),""))</f>
        <v>C01</v>
      </c>
      <c r="E14" s="381" t="str">
        <f ca="1">IF(ROWS($1:1)&gt;COUNT(Dong1),"",OFFSET(TH!F$1,SMALL(Dong1,ROWS($1:1)),))</f>
        <v>Phí cấp cont, hạ bãi</v>
      </c>
      <c r="F14" s="169" t="str">
        <f ca="1">IF(ROWS($1:1)&gt;COUNT(Dong1),"",IF(OFFSET(TH!O$1,SMALL(Dong1,ROWS($1:1)),)="1111",OFFSET(TH!N$1,SMALL(Dong1,ROWS($1:1)),),OFFSET(TH!O$1,SMALL(Dong1,ROWS($1:1)),)))</f>
        <v>642</v>
      </c>
      <c r="G14" s="170">
        <f ca="1">IF(ROWS($1:1)&gt;COUNT(Dong1),"",IF(OFFSET(TH!N$1,SMALL(Dong1,ROWS($1:1)),)="1111",OFFSET(TH!M$1,SMALL(Dong1,ROWS($1:1)),),0))</f>
        <v>0</v>
      </c>
      <c r="H14" s="168">
        <f ca="1">IF(ROWS($1:1)&gt;COUNT(Dong1),"",IF(OFFSET(TH!O$1,SMALL(Dong1,ROWS($1:1)),)="1111",OFFSET(TH!M$1,SMALL(Dong1,ROWS($1:1)),),0))</f>
        <v>4399997</v>
      </c>
      <c r="I14" s="166">
        <f ca="1">IF(E14&lt;&gt;"",I13+G14-H14,0)</f>
        <v>3700639098</v>
      </c>
      <c r="J14" s="171"/>
    </row>
    <row r="15" spans="1:12" ht="19.5" customHeight="1">
      <c r="A15" s="165">
        <f ca="1">IF(ROWS($1:2)&gt;COUNT(Dong1),"",OFFSET(TH!C$1,SMALL(Dong1,ROWS($1:2)),))</f>
        <v>42371</v>
      </c>
      <c r="B15" s="165">
        <f ca="1">IF(ROWS($1:2)&gt;COUNT(Dong1),"",OFFSET(TH!E$1,SMALL(Dong1,ROWS($1:2)),))</f>
        <v>42368</v>
      </c>
      <c r="C15" s="166" t="str">
        <f ca="1">IF(ROWS($1:2)&gt;COUNT(Dong1),"",IF(OFFSET(TH!N$1,SMALL(Dong1,ROWS($1:2)),)="1111",OFFSET(TH!D$1,SMALL(Dong1,ROWS($1:2)),),""))</f>
        <v/>
      </c>
      <c r="D15" s="167" t="str">
        <f ca="1">IF(ROWS($1:2)&gt;COUNT(Dong1),"",IF(OFFSET(TH!O$1,SMALL(Dong1,ROWS($1:2)),)="1111",OFFSET(TH!D$1,SMALL(Dong1,ROWS($1:2)),),""))</f>
        <v>C01</v>
      </c>
      <c r="E15" s="381" t="str">
        <f ca="1">IF(ROWS($1:2)&gt;COUNT(Dong1),"",OFFSET(TH!F$1,SMALL(Dong1,ROWS($1:2)),))</f>
        <v>VAT Phí cấp cont, hạ bãi</v>
      </c>
      <c r="F15" s="169" t="str">
        <f ca="1">IF(ROWS($1:2)&gt;COUNT(Dong1),"",IF(OFFSET(TH!O$1,SMALL(Dong1,ROWS($1:2)),)="1111",OFFSET(TH!N$1,SMALL(Dong1,ROWS($1:2)),),OFFSET(TH!O$1,SMALL(Dong1,ROWS($1:2)),)))</f>
        <v>1331</v>
      </c>
      <c r="G15" s="170">
        <f ca="1">IF(ROWS($1:2)&gt;COUNT(Dong1),"",IF(OFFSET(TH!N$1,SMALL(Dong1,ROWS($1:2)),)="1111",OFFSET(TH!M$1,SMALL(Dong1,ROWS($1:2)),),0))</f>
        <v>0</v>
      </c>
      <c r="H15" s="168">
        <f ca="1">IF(ROWS($1:2)&gt;COUNT(Dong1),"",IF(OFFSET(TH!O$1,SMALL(Dong1,ROWS($1:2)),)="1111",OFFSET(TH!M$1,SMALL(Dong1,ROWS($1:2)),),0))</f>
        <v>440003</v>
      </c>
      <c r="I15" s="166">
        <f t="shared" ref="I15:I78" ca="1" si="0">IF(E15&lt;&gt;"",I14+G15-H15,0)</f>
        <v>3700199095</v>
      </c>
      <c r="J15" s="171"/>
    </row>
    <row r="16" spans="1:12" ht="19.5" customHeight="1">
      <c r="A16" s="165">
        <f ca="1">IF(ROWS($1:3)&gt;COUNT(Dong1),"",OFFSET(TH!C$1,SMALL(Dong1,ROWS($1:3)),))</f>
        <v>42371</v>
      </c>
      <c r="B16" s="165">
        <f ca="1">IF(ROWS($1:3)&gt;COUNT(Dong1),"",OFFSET(TH!E$1,SMALL(Dong1,ROWS($1:3)),))</f>
        <v>42369</v>
      </c>
      <c r="C16" s="166" t="str">
        <f ca="1">IF(ROWS($1:3)&gt;COUNT(Dong1),"",IF(OFFSET(TH!N$1,SMALL(Dong1,ROWS($1:3)),)="1111",OFFSET(TH!D$1,SMALL(Dong1,ROWS($1:3)),),""))</f>
        <v/>
      </c>
      <c r="D16" s="167" t="str">
        <f ca="1">IF(ROWS($1:3)&gt;COUNT(Dong1),"",IF(OFFSET(TH!O$1,SMALL(Dong1,ROWS($1:3)),)="1111",OFFSET(TH!D$1,SMALL(Dong1,ROWS($1:3)),),""))</f>
        <v>C02</v>
      </c>
      <c r="E16" s="381" t="str">
        <f ca="1">IF(ROWS($1:3)&gt;COUNT(Dong1),"",OFFSET(TH!F$1,SMALL(Dong1,ROWS($1:3)),))</f>
        <v xml:space="preserve">Cước CPN </v>
      </c>
      <c r="F16" s="169" t="str">
        <f ca="1">IF(ROWS($1:3)&gt;COUNT(Dong1),"",IF(OFFSET(TH!O$1,SMALL(Dong1,ROWS($1:3)),)="1111",OFFSET(TH!N$1,SMALL(Dong1,ROWS($1:3)),),OFFSET(TH!O$1,SMALL(Dong1,ROWS($1:3)),)))</f>
        <v>642</v>
      </c>
      <c r="G16" s="170">
        <f ca="1">IF(ROWS($1:3)&gt;COUNT(Dong1),"",IF(OFFSET(TH!N$1,SMALL(Dong1,ROWS($1:3)),)="1111",OFFSET(TH!M$1,SMALL(Dong1,ROWS($1:3)),),0))</f>
        <v>0</v>
      </c>
      <c r="H16" s="168">
        <f ca="1">IF(ROWS($1:3)&gt;COUNT(Dong1),"",IF(OFFSET(TH!O$1,SMALL(Dong1,ROWS($1:3)),)="1111",OFFSET(TH!M$1,SMALL(Dong1,ROWS($1:3)),),0))</f>
        <v>47150</v>
      </c>
      <c r="I16" s="166">
        <f t="shared" ca="1" si="0"/>
        <v>3700151945</v>
      </c>
      <c r="J16" s="171"/>
    </row>
    <row r="17" spans="1:10" ht="19.5" customHeight="1">
      <c r="A17" s="165">
        <f ca="1">IF(ROWS($1:4)&gt;COUNT(Dong1),"",OFFSET(TH!C$1,SMALL(Dong1,ROWS($1:4)),))</f>
        <v>42371</v>
      </c>
      <c r="B17" s="165">
        <f ca="1">IF(ROWS($1:4)&gt;COUNT(Dong1),"",OFFSET(TH!E$1,SMALL(Dong1,ROWS($1:4)),))</f>
        <v>42369</v>
      </c>
      <c r="C17" s="166" t="str">
        <f ca="1">IF(ROWS($1:4)&gt;COUNT(Dong1),"",IF(OFFSET(TH!N$1,SMALL(Dong1,ROWS($1:4)),)="1111",OFFSET(TH!D$1,SMALL(Dong1,ROWS($1:4)),),""))</f>
        <v/>
      </c>
      <c r="D17" s="167" t="str">
        <f ca="1">IF(ROWS($1:4)&gt;COUNT(Dong1),"",IF(OFFSET(TH!O$1,SMALL(Dong1,ROWS($1:4)),)="1111",OFFSET(TH!D$1,SMALL(Dong1,ROWS($1:4)),),""))</f>
        <v>C02</v>
      </c>
      <c r="E17" s="381" t="str">
        <f ca="1">IF(ROWS($1:4)&gt;COUNT(Dong1),"",OFFSET(TH!F$1,SMALL(Dong1,ROWS($1:4)),))</f>
        <v xml:space="preserve">VAT Cước CPN </v>
      </c>
      <c r="F17" s="169" t="str">
        <f ca="1">IF(ROWS($1:4)&gt;COUNT(Dong1),"",IF(OFFSET(TH!O$1,SMALL(Dong1,ROWS($1:4)),)="1111",OFFSET(TH!N$1,SMALL(Dong1,ROWS($1:4)),),OFFSET(TH!O$1,SMALL(Dong1,ROWS($1:4)),)))</f>
        <v>1331</v>
      </c>
      <c r="G17" s="170">
        <f ca="1">IF(ROWS($1:4)&gt;COUNT(Dong1),"",IF(OFFSET(TH!N$1,SMALL(Dong1,ROWS($1:4)),)="1111",OFFSET(TH!M$1,SMALL(Dong1,ROWS($1:4)),),0))</f>
        <v>0</v>
      </c>
      <c r="H17" s="168">
        <f ca="1">IF(ROWS($1:4)&gt;COUNT(Dong1),"",IF(OFFSET(TH!O$1,SMALL(Dong1,ROWS($1:4)),)="1111",OFFSET(TH!M$1,SMALL(Dong1,ROWS($1:4)),),0))</f>
        <v>4715</v>
      </c>
      <c r="I17" s="166">
        <f t="shared" ca="1" si="0"/>
        <v>3700147230</v>
      </c>
      <c r="J17" s="171"/>
    </row>
    <row r="18" spans="1:10" ht="19.5" customHeight="1">
      <c r="A18" s="165">
        <f ca="1">IF(ROWS($1:5)&gt;COUNT(Dong1),"",OFFSET(TH!C$1,SMALL(Dong1,ROWS($1:5)),))</f>
        <v>42371</v>
      </c>
      <c r="B18" s="165">
        <f ca="1">IF(ROWS($1:5)&gt;COUNT(Dong1),"",OFFSET(TH!E$1,SMALL(Dong1,ROWS($1:5)),))</f>
        <v>42367</v>
      </c>
      <c r="C18" s="166" t="str">
        <f ca="1">IF(ROWS($1:5)&gt;COUNT(Dong1),"",IF(OFFSET(TH!N$1,SMALL(Dong1,ROWS($1:5)),)="1111",OFFSET(TH!D$1,SMALL(Dong1,ROWS($1:5)),),""))</f>
        <v/>
      </c>
      <c r="D18" s="167" t="str">
        <f ca="1">IF(ROWS($1:5)&gt;COUNT(Dong1),"",IF(OFFSET(TH!O$1,SMALL(Dong1,ROWS($1:5)),)="1111",OFFSET(TH!D$1,SMALL(Dong1,ROWS($1:5)),),""))</f>
        <v>C03</v>
      </c>
      <c r="E18" s="381" t="str">
        <f ca="1">IF(ROWS($1:5)&gt;COUNT(Dong1),"",OFFSET(TH!F$1,SMALL(Dong1,ROWS($1:5)),))</f>
        <v>Phí cấp cont, hạ bãi</v>
      </c>
      <c r="F18" s="169" t="str">
        <f ca="1">IF(ROWS($1:5)&gt;COUNT(Dong1),"",IF(OFFSET(TH!O$1,SMALL(Dong1,ROWS($1:5)),)="1111",OFFSET(TH!N$1,SMALL(Dong1,ROWS($1:5)),),OFFSET(TH!O$1,SMALL(Dong1,ROWS($1:5)),)))</f>
        <v>642</v>
      </c>
      <c r="G18" s="170">
        <f ca="1">IF(ROWS($1:5)&gt;COUNT(Dong1),"",IF(OFFSET(TH!N$1,SMALL(Dong1,ROWS($1:5)),)="1111",OFFSET(TH!M$1,SMALL(Dong1,ROWS($1:5)),),0))</f>
        <v>0</v>
      </c>
      <c r="H18" s="168">
        <f ca="1">IF(ROWS($1:5)&gt;COUNT(Dong1),"",IF(OFFSET(TH!O$1,SMALL(Dong1,ROWS($1:5)),)="1111",OFFSET(TH!M$1,SMALL(Dong1,ROWS($1:5)),),0))</f>
        <v>2090910</v>
      </c>
      <c r="I18" s="166">
        <f t="shared" ca="1" si="0"/>
        <v>3698056320</v>
      </c>
      <c r="J18" s="171"/>
    </row>
    <row r="19" spans="1:10" ht="19.5" customHeight="1">
      <c r="A19" s="165">
        <f ca="1">IF(ROWS($1:6)&gt;COUNT(Dong1),"",OFFSET(TH!C$1,SMALL(Dong1,ROWS($1:6)),))</f>
        <v>42371</v>
      </c>
      <c r="B19" s="165">
        <f ca="1">IF(ROWS($1:6)&gt;COUNT(Dong1),"",OFFSET(TH!E$1,SMALL(Dong1,ROWS($1:6)),))</f>
        <v>42367</v>
      </c>
      <c r="C19" s="166" t="str">
        <f ca="1">IF(ROWS($1:6)&gt;COUNT(Dong1),"",IF(OFFSET(TH!N$1,SMALL(Dong1,ROWS($1:6)),)="1111",OFFSET(TH!D$1,SMALL(Dong1,ROWS($1:6)),),""))</f>
        <v/>
      </c>
      <c r="D19" s="167" t="str">
        <f ca="1">IF(ROWS($1:6)&gt;COUNT(Dong1),"",IF(OFFSET(TH!O$1,SMALL(Dong1,ROWS($1:6)),)="1111",OFFSET(TH!D$1,SMALL(Dong1,ROWS($1:6)),),""))</f>
        <v>C03</v>
      </c>
      <c r="E19" s="381" t="str">
        <f ca="1">IF(ROWS($1:6)&gt;COUNT(Dong1),"",OFFSET(TH!F$1,SMALL(Dong1,ROWS($1:6)),))</f>
        <v>VAT Phí cấp cont, hạ bãi</v>
      </c>
      <c r="F19" s="169" t="str">
        <f ca="1">IF(ROWS($1:6)&gt;COUNT(Dong1),"",IF(OFFSET(TH!O$1,SMALL(Dong1,ROWS($1:6)),)="1111",OFFSET(TH!N$1,SMALL(Dong1,ROWS($1:6)),),OFFSET(TH!O$1,SMALL(Dong1,ROWS($1:6)),)))</f>
        <v>1331</v>
      </c>
      <c r="G19" s="170">
        <f ca="1">IF(ROWS($1:6)&gt;COUNT(Dong1),"",IF(OFFSET(TH!N$1,SMALL(Dong1,ROWS($1:6)),)="1111",OFFSET(TH!M$1,SMALL(Dong1,ROWS($1:6)),),0))</f>
        <v>0</v>
      </c>
      <c r="H19" s="168">
        <f ca="1">IF(ROWS($1:6)&gt;COUNT(Dong1),"",IF(OFFSET(TH!O$1,SMALL(Dong1,ROWS($1:6)),)="1111",OFFSET(TH!M$1,SMALL(Dong1,ROWS($1:6)),),0))</f>
        <v>209090</v>
      </c>
      <c r="I19" s="166">
        <f t="shared" ca="1" si="0"/>
        <v>3697847230</v>
      </c>
      <c r="J19" s="171"/>
    </row>
    <row r="20" spans="1:10" ht="19.5" customHeight="1">
      <c r="A20" s="165">
        <f ca="1">IF(ROWS($1:7)&gt;COUNT(Dong1),"",OFFSET(TH!C$1,SMALL(Dong1,ROWS($1:7)),))</f>
        <v>42371</v>
      </c>
      <c r="B20" s="165">
        <f ca="1">IF(ROWS($1:7)&gt;COUNT(Dong1),"",OFFSET(TH!E$1,SMALL(Dong1,ROWS($1:7)),))</f>
        <v>42367</v>
      </c>
      <c r="C20" s="166" t="str">
        <f ca="1">IF(ROWS($1:7)&gt;COUNT(Dong1),"",IF(OFFSET(TH!N$1,SMALL(Dong1,ROWS($1:7)),)="1111",OFFSET(TH!D$1,SMALL(Dong1,ROWS($1:7)),),""))</f>
        <v/>
      </c>
      <c r="D20" s="167" t="str">
        <f ca="1">IF(ROWS($1:7)&gt;COUNT(Dong1),"",IF(OFFSET(TH!O$1,SMALL(Dong1,ROWS($1:7)),)="1111",OFFSET(TH!D$1,SMALL(Dong1,ROWS($1:7)),),""))</f>
        <v>C04</v>
      </c>
      <c r="E20" s="381" t="str">
        <f ca="1">IF(ROWS($1:7)&gt;COUNT(Dong1),"",OFFSET(TH!F$1,SMALL(Dong1,ROWS($1:7)),))</f>
        <v>Cước vận chuyển</v>
      </c>
      <c r="F20" s="169" t="str">
        <f ca="1">IF(ROWS($1:7)&gt;COUNT(Dong1),"",IF(OFFSET(TH!O$1,SMALL(Dong1,ROWS($1:7)),)="1111",OFFSET(TH!N$1,SMALL(Dong1,ROWS($1:7)),),OFFSET(TH!O$1,SMALL(Dong1,ROWS($1:7)),)))</f>
        <v>642</v>
      </c>
      <c r="G20" s="170">
        <f ca="1">IF(ROWS($1:7)&gt;COUNT(Dong1),"",IF(OFFSET(TH!N$1,SMALL(Dong1,ROWS($1:7)),)="1111",OFFSET(TH!M$1,SMALL(Dong1,ROWS($1:7)),),0))</f>
        <v>0</v>
      </c>
      <c r="H20" s="168">
        <f ca="1">IF(ROWS($1:7)&gt;COUNT(Dong1),"",IF(OFFSET(TH!O$1,SMALL(Dong1,ROWS($1:7)),)="1111",OFFSET(TH!M$1,SMALL(Dong1,ROWS($1:7)),),0))</f>
        <v>12000000</v>
      </c>
      <c r="I20" s="166">
        <f t="shared" ca="1" si="0"/>
        <v>3685847230</v>
      </c>
      <c r="J20" s="171"/>
    </row>
    <row r="21" spans="1:10" ht="19.5" customHeight="1">
      <c r="A21" s="165">
        <f ca="1">IF(ROWS($1:8)&gt;COUNT(Dong1),"",OFFSET(TH!C$1,SMALL(Dong1,ROWS($1:8)),))</f>
        <v>42371</v>
      </c>
      <c r="B21" s="165">
        <f ca="1">IF(ROWS($1:8)&gt;COUNT(Dong1),"",OFFSET(TH!E$1,SMALL(Dong1,ROWS($1:8)),))</f>
        <v>42367</v>
      </c>
      <c r="C21" s="166" t="str">
        <f ca="1">IF(ROWS($1:8)&gt;COUNT(Dong1),"",IF(OFFSET(TH!N$1,SMALL(Dong1,ROWS($1:8)),)="1111",OFFSET(TH!D$1,SMALL(Dong1,ROWS($1:8)),),""))</f>
        <v/>
      </c>
      <c r="D21" s="167" t="str">
        <f ca="1">IF(ROWS($1:8)&gt;COUNT(Dong1),"",IF(OFFSET(TH!O$1,SMALL(Dong1,ROWS($1:8)),)="1111",OFFSET(TH!D$1,SMALL(Dong1,ROWS($1:8)),),""))</f>
        <v>C04</v>
      </c>
      <c r="E21" s="381" t="str">
        <f ca="1">IF(ROWS($1:8)&gt;COUNT(Dong1),"",OFFSET(TH!F$1,SMALL(Dong1,ROWS($1:8)),))</f>
        <v>VAT Cước vận chuyển</v>
      </c>
      <c r="F21" s="169" t="str">
        <f ca="1">IF(ROWS($1:8)&gt;COUNT(Dong1),"",IF(OFFSET(TH!O$1,SMALL(Dong1,ROWS($1:8)),)="1111",OFFSET(TH!N$1,SMALL(Dong1,ROWS($1:8)),),OFFSET(TH!O$1,SMALL(Dong1,ROWS($1:8)),)))</f>
        <v>1331</v>
      </c>
      <c r="G21" s="170">
        <f ca="1">IF(ROWS($1:8)&gt;COUNT(Dong1),"",IF(OFFSET(TH!N$1,SMALL(Dong1,ROWS($1:8)),)="1111",OFFSET(TH!M$1,SMALL(Dong1,ROWS($1:8)),),0))</f>
        <v>0</v>
      </c>
      <c r="H21" s="168">
        <f ca="1">IF(ROWS($1:8)&gt;COUNT(Dong1),"",IF(OFFSET(TH!O$1,SMALL(Dong1,ROWS($1:8)),)="1111",OFFSET(TH!M$1,SMALL(Dong1,ROWS($1:8)),),0))</f>
        <v>1200000</v>
      </c>
      <c r="I21" s="166">
        <f t="shared" ca="1" si="0"/>
        <v>3684647230</v>
      </c>
      <c r="J21" s="171"/>
    </row>
    <row r="22" spans="1:10" ht="19.5" customHeight="1">
      <c r="A22" s="165">
        <f ca="1">IF(ROWS($1:9)&gt;COUNT(Dong1),"",OFFSET(TH!C$1,SMALL(Dong1,ROWS($1:9)),))</f>
        <v>42371</v>
      </c>
      <c r="B22" s="165">
        <f ca="1">IF(ROWS($1:9)&gt;COUNT(Dong1),"",OFFSET(TH!E$1,SMALL(Dong1,ROWS($1:9)),))</f>
        <v>42370</v>
      </c>
      <c r="C22" s="166" t="str">
        <f ca="1">IF(ROWS($1:9)&gt;COUNT(Dong1),"",IF(OFFSET(TH!N$1,SMALL(Dong1,ROWS($1:9)),)="1111",OFFSET(TH!D$1,SMALL(Dong1,ROWS($1:9)),),""))</f>
        <v/>
      </c>
      <c r="D22" s="167" t="str">
        <f ca="1">IF(ROWS($1:9)&gt;COUNT(Dong1),"",IF(OFFSET(TH!O$1,SMALL(Dong1,ROWS($1:9)),)="1111",OFFSET(TH!D$1,SMALL(Dong1,ROWS($1:9)),),""))</f>
        <v>C05</v>
      </c>
      <c r="E22" s="381" t="str">
        <f ca="1">IF(ROWS($1:9)&gt;COUNT(Dong1),"",OFFSET(TH!F$1,SMALL(Dong1,ROWS($1:9)),))</f>
        <v>Dầu DO</v>
      </c>
      <c r="F22" s="169" t="str">
        <f ca="1">IF(ROWS($1:9)&gt;COUNT(Dong1),"",IF(OFFSET(TH!O$1,SMALL(Dong1,ROWS($1:9)),)="1111",OFFSET(TH!N$1,SMALL(Dong1,ROWS($1:9)),),OFFSET(TH!O$1,SMALL(Dong1,ROWS($1:9)),)))</f>
        <v>642</v>
      </c>
      <c r="G22" s="170">
        <f ca="1">IF(ROWS($1:9)&gt;COUNT(Dong1),"",IF(OFFSET(TH!N$1,SMALL(Dong1,ROWS($1:9)),)="1111",OFFSET(TH!M$1,SMALL(Dong1,ROWS($1:9)),),0))</f>
        <v>0</v>
      </c>
      <c r="H22" s="168">
        <f ca="1">IF(ROWS($1:9)&gt;COUNT(Dong1),"",IF(OFFSET(TH!O$1,SMALL(Dong1,ROWS($1:9)),)="1111",OFFSET(TH!M$1,SMALL(Dong1,ROWS($1:9)),),0))</f>
        <v>620782</v>
      </c>
      <c r="I22" s="166">
        <f t="shared" ca="1" si="0"/>
        <v>3684026448</v>
      </c>
      <c r="J22" s="171"/>
    </row>
    <row r="23" spans="1:10" ht="19.5" customHeight="1">
      <c r="A23" s="165">
        <f ca="1">IF(ROWS($1:10)&gt;COUNT(Dong1),"",OFFSET(TH!C$1,SMALL(Dong1,ROWS($1:10)),))</f>
        <v>42371</v>
      </c>
      <c r="B23" s="165">
        <f ca="1">IF(ROWS($1:10)&gt;COUNT(Dong1),"",OFFSET(TH!E$1,SMALL(Dong1,ROWS($1:10)),))</f>
        <v>42370</v>
      </c>
      <c r="C23" s="166" t="str">
        <f ca="1">IF(ROWS($1:10)&gt;COUNT(Dong1),"",IF(OFFSET(TH!N$1,SMALL(Dong1,ROWS($1:10)),)="1111",OFFSET(TH!D$1,SMALL(Dong1,ROWS($1:10)),),""))</f>
        <v/>
      </c>
      <c r="D23" s="167" t="str">
        <f ca="1">IF(ROWS($1:10)&gt;COUNT(Dong1),"",IF(OFFSET(TH!O$1,SMALL(Dong1,ROWS($1:10)),)="1111",OFFSET(TH!D$1,SMALL(Dong1,ROWS($1:10)),),""))</f>
        <v>C05</v>
      </c>
      <c r="E23" s="381" t="str">
        <f ca="1">IF(ROWS($1:10)&gt;COUNT(Dong1),"",OFFSET(TH!F$1,SMALL(Dong1,ROWS($1:10)),))</f>
        <v>VAT Dầu DO</v>
      </c>
      <c r="F23" s="169" t="str">
        <f ca="1">IF(ROWS($1:10)&gt;COUNT(Dong1),"",IF(OFFSET(TH!O$1,SMALL(Dong1,ROWS($1:10)),)="1111",OFFSET(TH!N$1,SMALL(Dong1,ROWS($1:10)),),OFFSET(TH!O$1,SMALL(Dong1,ROWS($1:10)),)))</f>
        <v>1331</v>
      </c>
      <c r="G23" s="170">
        <f ca="1">IF(ROWS($1:10)&gt;COUNT(Dong1),"",IF(OFFSET(TH!N$1,SMALL(Dong1,ROWS($1:10)),)="1111",OFFSET(TH!M$1,SMALL(Dong1,ROWS($1:10)),),0))</f>
        <v>0</v>
      </c>
      <c r="H23" s="168">
        <f ca="1">IF(ROWS($1:10)&gt;COUNT(Dong1),"",IF(OFFSET(TH!O$1,SMALL(Dong1,ROWS($1:10)),)="1111",OFFSET(TH!M$1,SMALL(Dong1,ROWS($1:10)),),0))</f>
        <v>62078</v>
      </c>
      <c r="I23" s="166">
        <f t="shared" ca="1" si="0"/>
        <v>3683964370</v>
      </c>
      <c r="J23" s="171"/>
    </row>
    <row r="24" spans="1:10" ht="19.5" customHeight="1">
      <c r="A24" s="165">
        <f ca="1">IF(ROWS($1:11)&gt;COUNT(Dong1),"",OFFSET(TH!C$1,SMALL(Dong1,ROWS($1:11)),))</f>
        <v>42371</v>
      </c>
      <c r="B24" s="165">
        <f ca="1">IF(ROWS($1:11)&gt;COUNT(Dong1),"",OFFSET(TH!E$1,SMALL(Dong1,ROWS($1:11)),))</f>
        <v>42370</v>
      </c>
      <c r="C24" s="166" t="str">
        <f ca="1">IF(ROWS($1:11)&gt;COUNT(Dong1),"",IF(OFFSET(TH!N$1,SMALL(Dong1,ROWS($1:11)),)="1111",OFFSET(TH!D$1,SMALL(Dong1,ROWS($1:11)),),""))</f>
        <v/>
      </c>
      <c r="D24" s="167" t="str">
        <f ca="1">IF(ROWS($1:11)&gt;COUNT(Dong1),"",IF(OFFSET(TH!O$1,SMALL(Dong1,ROWS($1:11)),)="1111",OFFSET(TH!D$1,SMALL(Dong1,ROWS($1:11)),),""))</f>
        <v>C06</v>
      </c>
      <c r="E24" s="381" t="str">
        <f ca="1">IF(ROWS($1:11)&gt;COUNT(Dong1),"",OFFSET(TH!F$1,SMALL(Dong1,ROWS($1:11)),))</f>
        <v>Thanh toán tiền diệt chuột</v>
      </c>
      <c r="F24" s="169" t="str">
        <f ca="1">IF(ROWS($1:11)&gt;COUNT(Dong1),"",IF(OFFSET(TH!O$1,SMALL(Dong1,ROWS($1:11)),)="1111",OFFSET(TH!N$1,SMALL(Dong1,ROWS($1:11)),),OFFSET(TH!O$1,SMALL(Dong1,ROWS($1:11)),)))</f>
        <v>331</v>
      </c>
      <c r="G24" s="170">
        <f ca="1">IF(ROWS($1:11)&gt;COUNT(Dong1),"",IF(OFFSET(TH!N$1,SMALL(Dong1,ROWS($1:11)),)="1111",OFFSET(TH!M$1,SMALL(Dong1,ROWS($1:11)),),0))</f>
        <v>0</v>
      </c>
      <c r="H24" s="168">
        <f ca="1">IF(ROWS($1:11)&gt;COUNT(Dong1),"",IF(OFFSET(TH!O$1,SMALL(Dong1,ROWS($1:11)),)="1111",OFFSET(TH!M$1,SMALL(Dong1,ROWS($1:11)),),0))</f>
        <v>7500000</v>
      </c>
      <c r="I24" s="166">
        <f t="shared" ca="1" si="0"/>
        <v>3676464370</v>
      </c>
      <c r="J24" s="171"/>
    </row>
    <row r="25" spans="1:10" ht="19.5" customHeight="1">
      <c r="A25" s="165">
        <f ca="1">IF(ROWS($1:12)&gt;COUNT(Dong1),"",OFFSET(TH!C$1,SMALL(Dong1,ROWS($1:12)),))</f>
        <v>42373</v>
      </c>
      <c r="B25" s="165">
        <f ca="1">IF(ROWS($1:12)&gt;COUNT(Dong1),"",OFFSET(TH!E$1,SMALL(Dong1,ROWS($1:12)),))</f>
        <v>42373</v>
      </c>
      <c r="C25" s="166" t="str">
        <f ca="1">IF(ROWS($1:12)&gt;COUNT(Dong1),"",IF(OFFSET(TH!N$1,SMALL(Dong1,ROWS($1:12)),)="1111",OFFSET(TH!D$1,SMALL(Dong1,ROWS($1:12)),),""))</f>
        <v>T01</v>
      </c>
      <c r="D25" s="167" t="str">
        <f ca="1">IF(ROWS($1:12)&gt;COUNT(Dong1),"",IF(OFFSET(TH!O$1,SMALL(Dong1,ROWS($1:12)),)="1111",OFFSET(TH!D$1,SMALL(Dong1,ROWS($1:12)),),""))</f>
        <v/>
      </c>
      <c r="E25" s="381" t="str">
        <f ca="1">IF(ROWS($1:12)&gt;COUNT(Dong1),"",OFFSET(TH!F$1,SMALL(Dong1,ROWS($1:12)),))</f>
        <v>Q4 - Rút tiền gửi NH nhập quỹ TM</v>
      </c>
      <c r="F25" s="169" t="str">
        <f ca="1">IF(ROWS($1:12)&gt;COUNT(Dong1),"",IF(OFFSET(TH!O$1,SMALL(Dong1,ROWS($1:12)),)="1111",OFFSET(TH!N$1,SMALL(Dong1,ROWS($1:12)),),OFFSET(TH!O$1,SMALL(Dong1,ROWS($1:12)),)))</f>
        <v>1121</v>
      </c>
      <c r="G25" s="170">
        <f ca="1">IF(ROWS($1:12)&gt;COUNT(Dong1),"",IF(OFFSET(TH!N$1,SMALL(Dong1,ROWS($1:12)),)="1111",OFFSET(TH!M$1,SMALL(Dong1,ROWS($1:12)),),0))</f>
        <v>2200000000</v>
      </c>
      <c r="H25" s="168">
        <f ca="1">IF(ROWS($1:12)&gt;COUNT(Dong1),"",IF(OFFSET(TH!O$1,SMALL(Dong1,ROWS($1:12)),)="1111",OFFSET(TH!M$1,SMALL(Dong1,ROWS($1:12)),),0))</f>
        <v>0</v>
      </c>
      <c r="I25" s="166">
        <f t="shared" ca="1" si="0"/>
        <v>5876464370</v>
      </c>
      <c r="J25" s="171"/>
    </row>
    <row r="26" spans="1:10" ht="19.5" customHeight="1">
      <c r="A26" s="165">
        <f ca="1">IF(ROWS($1:13)&gt;COUNT(Dong1),"",OFFSET(TH!C$1,SMALL(Dong1,ROWS($1:13)),))</f>
        <v>42373</v>
      </c>
      <c r="B26" s="165">
        <f ca="1">IF(ROWS($1:13)&gt;COUNT(Dong1),"",OFFSET(TH!E$1,SMALL(Dong1,ROWS($1:13)),))</f>
        <v>42373</v>
      </c>
      <c r="C26" s="166" t="str">
        <f ca="1">IF(ROWS($1:13)&gt;COUNT(Dong1),"",IF(OFFSET(TH!N$1,SMALL(Dong1,ROWS($1:13)),)="1111",OFFSET(TH!D$1,SMALL(Dong1,ROWS($1:13)),),""))</f>
        <v/>
      </c>
      <c r="D26" s="167" t="str">
        <f ca="1">IF(ROWS($1:13)&gt;COUNT(Dong1),"",IF(OFFSET(TH!O$1,SMALL(Dong1,ROWS($1:13)),)="1111",OFFSET(TH!D$1,SMALL(Dong1,ROWS($1:13)),),""))</f>
        <v>C07</v>
      </c>
      <c r="E26" s="381" t="str">
        <f ca="1">IF(ROWS($1:13)&gt;COUNT(Dong1),"",OFFSET(TH!F$1,SMALL(Dong1,ROWS($1:13)),))</f>
        <v>Xi măng Fico</v>
      </c>
      <c r="F26" s="169" t="str">
        <f ca="1">IF(ROWS($1:13)&gt;COUNT(Dong1),"",IF(OFFSET(TH!O$1,SMALL(Dong1,ROWS($1:13)),)="1111",OFFSET(TH!N$1,SMALL(Dong1,ROWS($1:13)),),OFFSET(TH!O$1,SMALL(Dong1,ROWS($1:13)),)))</f>
        <v>2412</v>
      </c>
      <c r="G26" s="170">
        <f ca="1">IF(ROWS($1:13)&gt;COUNT(Dong1),"",IF(OFFSET(TH!N$1,SMALL(Dong1,ROWS($1:13)),)="1111",OFFSET(TH!M$1,SMALL(Dong1,ROWS($1:13)),),0))</f>
        <v>0</v>
      </c>
      <c r="H26" s="168">
        <f ca="1">IF(ROWS($1:13)&gt;COUNT(Dong1),"",IF(OFFSET(TH!O$1,SMALL(Dong1,ROWS($1:13)),)="1111",OFFSET(TH!M$1,SMALL(Dong1,ROWS($1:13)),),0))</f>
        <v>16650000</v>
      </c>
      <c r="I26" s="166">
        <f t="shared" ca="1" si="0"/>
        <v>5859814370</v>
      </c>
      <c r="J26" s="171"/>
    </row>
    <row r="27" spans="1:10" ht="19.5" customHeight="1">
      <c r="A27" s="165">
        <f ca="1">IF(ROWS($1:14)&gt;COUNT(Dong1),"",OFFSET(TH!C$1,SMALL(Dong1,ROWS($1:14)),))</f>
        <v>42373</v>
      </c>
      <c r="B27" s="165">
        <f ca="1">IF(ROWS($1:14)&gt;COUNT(Dong1),"",OFFSET(TH!E$1,SMALL(Dong1,ROWS($1:14)),))</f>
        <v>42373</v>
      </c>
      <c r="C27" s="166" t="str">
        <f ca="1">IF(ROWS($1:14)&gt;COUNT(Dong1),"",IF(OFFSET(TH!N$1,SMALL(Dong1,ROWS($1:14)),)="1111",OFFSET(TH!D$1,SMALL(Dong1,ROWS($1:14)),),""))</f>
        <v/>
      </c>
      <c r="D27" s="167" t="str">
        <f ca="1">IF(ROWS($1:14)&gt;COUNT(Dong1),"",IF(OFFSET(TH!O$1,SMALL(Dong1,ROWS($1:14)),)="1111",OFFSET(TH!D$1,SMALL(Dong1,ROWS($1:14)),),""))</f>
        <v>C07</v>
      </c>
      <c r="E27" s="381" t="str">
        <f ca="1">IF(ROWS($1:14)&gt;COUNT(Dong1),"",OFFSET(TH!F$1,SMALL(Dong1,ROWS($1:14)),))</f>
        <v>VAT Xi măng Fico</v>
      </c>
      <c r="F27" s="169" t="str">
        <f ca="1">IF(ROWS($1:14)&gt;COUNT(Dong1),"",IF(OFFSET(TH!O$1,SMALL(Dong1,ROWS($1:14)),)="1111",OFFSET(TH!N$1,SMALL(Dong1,ROWS($1:14)),),OFFSET(TH!O$1,SMALL(Dong1,ROWS($1:14)),)))</f>
        <v>1331</v>
      </c>
      <c r="G27" s="170">
        <f ca="1">IF(ROWS($1:14)&gt;COUNT(Dong1),"",IF(OFFSET(TH!N$1,SMALL(Dong1,ROWS($1:14)),)="1111",OFFSET(TH!M$1,SMALL(Dong1,ROWS($1:14)),),0))</f>
        <v>0</v>
      </c>
      <c r="H27" s="168">
        <f ca="1">IF(ROWS($1:14)&gt;COUNT(Dong1),"",IF(OFFSET(TH!O$1,SMALL(Dong1,ROWS($1:14)),)="1111",OFFSET(TH!M$1,SMALL(Dong1,ROWS($1:14)),),0))</f>
        <v>1665000</v>
      </c>
      <c r="I27" s="166">
        <f t="shared" ca="1" si="0"/>
        <v>5858149370</v>
      </c>
      <c r="J27" s="171"/>
    </row>
    <row r="28" spans="1:10" ht="19.5" customHeight="1">
      <c r="A28" s="165">
        <f ca="1">IF(ROWS($1:15)&gt;COUNT(Dong1),"",OFFSET(TH!C$1,SMALL(Dong1,ROWS($1:15)),))</f>
        <v>42373</v>
      </c>
      <c r="B28" s="165">
        <f ca="1">IF(ROWS($1:15)&gt;COUNT(Dong1),"",OFFSET(TH!E$1,SMALL(Dong1,ROWS($1:15)),))</f>
        <v>42336</v>
      </c>
      <c r="C28" s="166" t="str">
        <f ca="1">IF(ROWS($1:15)&gt;COUNT(Dong1),"",IF(OFFSET(TH!N$1,SMALL(Dong1,ROWS($1:15)),)="1111",OFFSET(TH!D$1,SMALL(Dong1,ROWS($1:15)),),""))</f>
        <v/>
      </c>
      <c r="D28" s="167" t="str">
        <f ca="1">IF(ROWS($1:15)&gt;COUNT(Dong1),"",IF(OFFSET(TH!O$1,SMALL(Dong1,ROWS($1:15)),)="1111",OFFSET(TH!D$1,SMALL(Dong1,ROWS($1:15)),),""))</f>
        <v>C08</v>
      </c>
      <c r="E28" s="381" t="str">
        <f ca="1">IF(ROWS($1:15)&gt;COUNT(Dong1),"",OFFSET(TH!F$1,SMALL(Dong1,ROWS($1:15)),))</f>
        <v>Cước vận chuyển</v>
      </c>
      <c r="F28" s="169" t="str">
        <f ca="1">IF(ROWS($1:15)&gt;COUNT(Dong1),"",IF(OFFSET(TH!O$1,SMALL(Dong1,ROWS($1:15)),)="1111",OFFSET(TH!N$1,SMALL(Dong1,ROWS($1:15)),),OFFSET(TH!O$1,SMALL(Dong1,ROWS($1:15)),)))</f>
        <v>642</v>
      </c>
      <c r="G28" s="170">
        <f ca="1">IF(ROWS($1:15)&gt;COUNT(Dong1),"",IF(OFFSET(TH!N$1,SMALL(Dong1,ROWS($1:15)),)="1111",OFFSET(TH!M$1,SMALL(Dong1,ROWS($1:15)),),0))</f>
        <v>0</v>
      </c>
      <c r="H28" s="168">
        <f ca="1">IF(ROWS($1:15)&gt;COUNT(Dong1),"",IF(OFFSET(TH!O$1,SMALL(Dong1,ROWS($1:15)),)="1111",OFFSET(TH!M$1,SMALL(Dong1,ROWS($1:15)),),0))</f>
        <v>12000000</v>
      </c>
      <c r="I28" s="166">
        <f t="shared" ca="1" si="0"/>
        <v>5846149370</v>
      </c>
      <c r="J28" s="171"/>
    </row>
    <row r="29" spans="1:10" ht="19.5" customHeight="1">
      <c r="A29" s="165">
        <f ca="1">IF(ROWS($1:16)&gt;COUNT(Dong1),"",OFFSET(TH!C$1,SMALL(Dong1,ROWS($1:16)),))</f>
        <v>42373</v>
      </c>
      <c r="B29" s="165">
        <f ca="1">IF(ROWS($1:16)&gt;COUNT(Dong1),"",OFFSET(TH!E$1,SMALL(Dong1,ROWS($1:16)),))</f>
        <v>42336</v>
      </c>
      <c r="C29" s="166" t="str">
        <f ca="1">IF(ROWS($1:16)&gt;COUNT(Dong1),"",IF(OFFSET(TH!N$1,SMALL(Dong1,ROWS($1:16)),)="1111",OFFSET(TH!D$1,SMALL(Dong1,ROWS($1:16)),),""))</f>
        <v/>
      </c>
      <c r="D29" s="167" t="str">
        <f ca="1">IF(ROWS($1:16)&gt;COUNT(Dong1),"",IF(OFFSET(TH!O$1,SMALL(Dong1,ROWS($1:16)),)="1111",OFFSET(TH!D$1,SMALL(Dong1,ROWS($1:16)),),""))</f>
        <v>C08</v>
      </c>
      <c r="E29" s="381" t="str">
        <f ca="1">IF(ROWS($1:16)&gt;COUNT(Dong1),"",OFFSET(TH!F$1,SMALL(Dong1,ROWS($1:16)),))</f>
        <v>VAT Cước vận chuyển</v>
      </c>
      <c r="F29" s="169" t="str">
        <f ca="1">IF(ROWS($1:16)&gt;COUNT(Dong1),"",IF(OFFSET(TH!O$1,SMALL(Dong1,ROWS($1:16)),)="1111",OFFSET(TH!N$1,SMALL(Dong1,ROWS($1:16)),),OFFSET(TH!O$1,SMALL(Dong1,ROWS($1:16)),)))</f>
        <v>1331</v>
      </c>
      <c r="G29" s="170">
        <f ca="1">IF(ROWS($1:16)&gt;COUNT(Dong1),"",IF(OFFSET(TH!N$1,SMALL(Dong1,ROWS($1:16)),)="1111",OFFSET(TH!M$1,SMALL(Dong1,ROWS($1:16)),),0))</f>
        <v>0</v>
      </c>
      <c r="H29" s="168">
        <f ca="1">IF(ROWS($1:16)&gt;COUNT(Dong1),"",IF(OFFSET(TH!O$1,SMALL(Dong1,ROWS($1:16)),)="1111",OFFSET(TH!M$1,SMALL(Dong1,ROWS($1:16)),),0))</f>
        <v>1200000</v>
      </c>
      <c r="I29" s="166">
        <f t="shared" ca="1" si="0"/>
        <v>5844949370</v>
      </c>
      <c r="J29" s="171"/>
    </row>
    <row r="30" spans="1:10" ht="19.5" customHeight="1">
      <c r="A30" s="165">
        <f ca="1">IF(ROWS($1:17)&gt;COUNT(Dong1),"",OFFSET(TH!C$1,SMALL(Dong1,ROWS($1:17)),))</f>
        <v>42373</v>
      </c>
      <c r="B30" s="165">
        <f ca="1">IF(ROWS($1:17)&gt;COUNT(Dong1),"",OFFSET(TH!E$1,SMALL(Dong1,ROWS($1:17)),))</f>
        <v>42373</v>
      </c>
      <c r="C30" s="166" t="str">
        <f ca="1">IF(ROWS($1:17)&gt;COUNT(Dong1),"",IF(OFFSET(TH!N$1,SMALL(Dong1,ROWS($1:17)),)="1111",OFFSET(TH!D$1,SMALL(Dong1,ROWS($1:17)),),""))</f>
        <v/>
      </c>
      <c r="D30" s="167" t="str">
        <f ca="1">IF(ROWS($1:17)&gt;COUNT(Dong1),"",IF(OFFSET(TH!O$1,SMALL(Dong1,ROWS($1:17)),)="1111",OFFSET(TH!D$1,SMALL(Dong1,ROWS($1:17)),),""))</f>
        <v>C09</v>
      </c>
      <c r="E30" s="381" t="str">
        <f ca="1">IF(ROWS($1:17)&gt;COUNT(Dong1),"",OFFSET(TH!F$1,SMALL(Dong1,ROWS($1:17)),))</f>
        <v>Xăng</v>
      </c>
      <c r="F30" s="169" t="str">
        <f ca="1">IF(ROWS($1:17)&gt;COUNT(Dong1),"",IF(OFFSET(TH!O$1,SMALL(Dong1,ROWS($1:17)),)="1111",OFFSET(TH!N$1,SMALL(Dong1,ROWS($1:17)),),OFFSET(TH!O$1,SMALL(Dong1,ROWS($1:17)),)))</f>
        <v>642</v>
      </c>
      <c r="G30" s="170">
        <f ca="1">IF(ROWS($1:17)&gt;COUNT(Dong1),"",IF(OFFSET(TH!N$1,SMALL(Dong1,ROWS($1:17)),)="1111",OFFSET(TH!M$1,SMALL(Dong1,ROWS($1:17)),),0))</f>
        <v>0</v>
      </c>
      <c r="H30" s="168">
        <f ca="1">IF(ROWS($1:17)&gt;COUNT(Dong1),"",IF(OFFSET(TH!O$1,SMALL(Dong1,ROWS($1:17)),)="1111",OFFSET(TH!M$1,SMALL(Dong1,ROWS($1:17)),),0))</f>
        <v>684000</v>
      </c>
      <c r="I30" s="166">
        <f t="shared" ca="1" si="0"/>
        <v>5844265370</v>
      </c>
      <c r="J30" s="171"/>
    </row>
    <row r="31" spans="1:10" ht="19.5" customHeight="1">
      <c r="A31" s="165">
        <f ca="1">IF(ROWS($1:18)&gt;COUNT(Dong1),"",OFFSET(TH!C$1,SMALL(Dong1,ROWS($1:18)),))</f>
        <v>42373</v>
      </c>
      <c r="B31" s="165">
        <f ca="1">IF(ROWS($1:18)&gt;COUNT(Dong1),"",OFFSET(TH!E$1,SMALL(Dong1,ROWS($1:18)),))</f>
        <v>42373</v>
      </c>
      <c r="C31" s="166" t="str">
        <f ca="1">IF(ROWS($1:18)&gt;COUNT(Dong1),"",IF(OFFSET(TH!N$1,SMALL(Dong1,ROWS($1:18)),)="1111",OFFSET(TH!D$1,SMALL(Dong1,ROWS($1:18)),),""))</f>
        <v/>
      </c>
      <c r="D31" s="167" t="str">
        <f ca="1">IF(ROWS($1:18)&gt;COUNT(Dong1),"",IF(OFFSET(TH!O$1,SMALL(Dong1,ROWS($1:18)),)="1111",OFFSET(TH!D$1,SMALL(Dong1,ROWS($1:18)),),""))</f>
        <v>C09</v>
      </c>
      <c r="E31" s="381" t="str">
        <f ca="1">IF(ROWS($1:18)&gt;COUNT(Dong1),"",OFFSET(TH!F$1,SMALL(Dong1,ROWS($1:18)),))</f>
        <v>VAT Xăng</v>
      </c>
      <c r="F31" s="169" t="str">
        <f ca="1">IF(ROWS($1:18)&gt;COUNT(Dong1),"",IF(OFFSET(TH!O$1,SMALL(Dong1,ROWS($1:18)),)="1111",OFFSET(TH!N$1,SMALL(Dong1,ROWS($1:18)),),OFFSET(TH!O$1,SMALL(Dong1,ROWS($1:18)),)))</f>
        <v>1331</v>
      </c>
      <c r="G31" s="170">
        <f ca="1">IF(ROWS($1:18)&gt;COUNT(Dong1),"",IF(OFFSET(TH!N$1,SMALL(Dong1,ROWS($1:18)),)="1111",OFFSET(TH!M$1,SMALL(Dong1,ROWS($1:18)),),0))</f>
        <v>0</v>
      </c>
      <c r="H31" s="168">
        <f ca="1">IF(ROWS($1:18)&gt;COUNT(Dong1),"",IF(OFFSET(TH!O$1,SMALL(Dong1,ROWS($1:18)),)="1111",OFFSET(TH!M$1,SMALL(Dong1,ROWS($1:18)),),0))</f>
        <v>68400</v>
      </c>
      <c r="I31" s="166">
        <f t="shared" ca="1" si="0"/>
        <v>5844196970</v>
      </c>
      <c r="J31" s="171"/>
    </row>
    <row r="32" spans="1:10" ht="19.5" customHeight="1">
      <c r="A32" s="165">
        <f ca="1">IF(ROWS($1:19)&gt;COUNT(Dong1),"",OFFSET(TH!C$1,SMALL(Dong1,ROWS($1:19)),))</f>
        <v>42373</v>
      </c>
      <c r="B32" s="165">
        <f ca="1">IF(ROWS($1:19)&gt;COUNT(Dong1),"",OFFSET(TH!E$1,SMALL(Dong1,ROWS($1:19)),))</f>
        <v>42373</v>
      </c>
      <c r="C32" s="166" t="str">
        <f ca="1">IF(ROWS($1:19)&gt;COUNT(Dong1),"",IF(OFFSET(TH!N$1,SMALL(Dong1,ROWS($1:19)),)="1111",OFFSET(TH!D$1,SMALL(Dong1,ROWS($1:19)),),""))</f>
        <v/>
      </c>
      <c r="D32" s="167" t="str">
        <f ca="1">IF(ROWS($1:19)&gt;COUNT(Dong1),"",IF(OFFSET(TH!O$1,SMALL(Dong1,ROWS($1:19)),)="1111",OFFSET(TH!D$1,SMALL(Dong1,ROWS($1:19)),),""))</f>
        <v>C10</v>
      </c>
      <c r="E32" s="381" t="str">
        <f ca="1">IF(ROWS($1:19)&gt;COUNT(Dong1),"",OFFSET(TH!F$1,SMALL(Dong1,ROWS($1:19)),))</f>
        <v>Xăng</v>
      </c>
      <c r="F32" s="169" t="str">
        <f ca="1">IF(ROWS($1:19)&gt;COUNT(Dong1),"",IF(OFFSET(TH!O$1,SMALL(Dong1,ROWS($1:19)),)="1111",OFFSET(TH!N$1,SMALL(Dong1,ROWS($1:19)),),OFFSET(TH!O$1,SMALL(Dong1,ROWS($1:19)),)))</f>
        <v>642</v>
      </c>
      <c r="G32" s="170">
        <f ca="1">IF(ROWS($1:19)&gt;COUNT(Dong1),"",IF(OFFSET(TH!N$1,SMALL(Dong1,ROWS($1:19)),)="1111",OFFSET(TH!M$1,SMALL(Dong1,ROWS($1:19)),),0))</f>
        <v>0</v>
      </c>
      <c r="H32" s="168">
        <f ca="1">IF(ROWS($1:19)&gt;COUNT(Dong1),"",IF(OFFSET(TH!O$1,SMALL(Dong1,ROWS($1:19)),)="1111",OFFSET(TH!M$1,SMALL(Dong1,ROWS($1:19)),),0))</f>
        <v>29818</v>
      </c>
      <c r="I32" s="166">
        <f t="shared" ca="1" si="0"/>
        <v>5844167152</v>
      </c>
      <c r="J32" s="171"/>
    </row>
    <row r="33" spans="1:10" ht="19.5" customHeight="1">
      <c r="A33" s="165">
        <f ca="1">IF(ROWS($1:20)&gt;COUNT(Dong1),"",OFFSET(TH!C$1,SMALL(Dong1,ROWS($1:20)),))</f>
        <v>42373</v>
      </c>
      <c r="B33" s="165">
        <f ca="1">IF(ROWS($1:20)&gt;COUNT(Dong1),"",OFFSET(TH!E$1,SMALL(Dong1,ROWS($1:20)),))</f>
        <v>42373</v>
      </c>
      <c r="C33" s="166" t="str">
        <f ca="1">IF(ROWS($1:20)&gt;COUNT(Dong1),"",IF(OFFSET(TH!N$1,SMALL(Dong1,ROWS($1:20)),)="1111",OFFSET(TH!D$1,SMALL(Dong1,ROWS($1:20)),),""))</f>
        <v/>
      </c>
      <c r="D33" s="167" t="str">
        <f ca="1">IF(ROWS($1:20)&gt;COUNT(Dong1),"",IF(OFFSET(TH!O$1,SMALL(Dong1,ROWS($1:20)),)="1111",OFFSET(TH!D$1,SMALL(Dong1,ROWS($1:20)),),""))</f>
        <v>C10</v>
      </c>
      <c r="E33" s="381" t="str">
        <f ca="1">IF(ROWS($1:20)&gt;COUNT(Dong1),"",OFFSET(TH!F$1,SMALL(Dong1,ROWS($1:20)),))</f>
        <v>VAT Xăng</v>
      </c>
      <c r="F33" s="169" t="str">
        <f ca="1">IF(ROWS($1:20)&gt;COUNT(Dong1),"",IF(OFFSET(TH!O$1,SMALL(Dong1,ROWS($1:20)),)="1111",OFFSET(TH!N$1,SMALL(Dong1,ROWS($1:20)),),OFFSET(TH!O$1,SMALL(Dong1,ROWS($1:20)),)))</f>
        <v>1331</v>
      </c>
      <c r="G33" s="170">
        <f ca="1">IF(ROWS($1:20)&gt;COUNT(Dong1),"",IF(OFFSET(TH!N$1,SMALL(Dong1,ROWS($1:20)),)="1111",OFFSET(TH!M$1,SMALL(Dong1,ROWS($1:20)),),0))</f>
        <v>0</v>
      </c>
      <c r="H33" s="168">
        <f ca="1">IF(ROWS($1:20)&gt;COUNT(Dong1),"",IF(OFFSET(TH!O$1,SMALL(Dong1,ROWS($1:20)),)="1111",OFFSET(TH!M$1,SMALL(Dong1,ROWS($1:20)),),0))</f>
        <v>2982</v>
      </c>
      <c r="I33" s="166">
        <f t="shared" ca="1" si="0"/>
        <v>5844164170</v>
      </c>
      <c r="J33" s="171"/>
    </row>
    <row r="34" spans="1:10" ht="19.5" customHeight="1">
      <c r="A34" s="165">
        <f ca="1">IF(ROWS($1:21)&gt;COUNT(Dong1),"",OFFSET(TH!C$1,SMALL(Dong1,ROWS($1:21)),))</f>
        <v>42374</v>
      </c>
      <c r="B34" s="165">
        <f ca="1">IF(ROWS($1:21)&gt;COUNT(Dong1),"",OFFSET(TH!E$1,SMALL(Dong1,ROWS($1:21)),))</f>
        <v>42374</v>
      </c>
      <c r="C34" s="166" t="str">
        <f ca="1">IF(ROWS($1:21)&gt;COUNT(Dong1),"",IF(OFFSET(TH!N$1,SMALL(Dong1,ROWS($1:21)),)="1111",OFFSET(TH!D$1,SMALL(Dong1,ROWS($1:21)),),""))</f>
        <v/>
      </c>
      <c r="D34" s="167" t="str">
        <f ca="1">IF(ROWS($1:21)&gt;COUNT(Dong1),"",IF(OFFSET(TH!O$1,SMALL(Dong1,ROWS($1:21)),)="1111",OFFSET(TH!D$1,SMALL(Dong1,ROWS($1:21)),),""))</f>
        <v>C11</v>
      </c>
      <c r="E34" s="381" t="str">
        <f ca="1">IF(ROWS($1:21)&gt;COUNT(Dong1),"",OFFSET(TH!F$1,SMALL(Dong1,ROWS($1:21)),))</f>
        <v>Gạch ống, cát vàng</v>
      </c>
      <c r="F34" s="169" t="str">
        <f ca="1">IF(ROWS($1:21)&gt;COUNT(Dong1),"",IF(OFFSET(TH!O$1,SMALL(Dong1,ROWS($1:21)),)="1111",OFFSET(TH!N$1,SMALL(Dong1,ROWS($1:21)),),OFFSET(TH!O$1,SMALL(Dong1,ROWS($1:21)),)))</f>
        <v>2412</v>
      </c>
      <c r="G34" s="170">
        <f ca="1">IF(ROWS($1:21)&gt;COUNT(Dong1),"",IF(OFFSET(TH!N$1,SMALL(Dong1,ROWS($1:21)),)="1111",OFFSET(TH!M$1,SMALL(Dong1,ROWS($1:21)),),0))</f>
        <v>0</v>
      </c>
      <c r="H34" s="168">
        <f ca="1">IF(ROWS($1:21)&gt;COUNT(Dong1),"",IF(OFFSET(TH!O$1,SMALL(Dong1,ROWS($1:21)),)="1111",OFFSET(TH!M$1,SMALL(Dong1,ROWS($1:21)),),0))</f>
        <v>16890000</v>
      </c>
      <c r="I34" s="166">
        <f t="shared" ca="1" si="0"/>
        <v>5827274170</v>
      </c>
      <c r="J34" s="171"/>
    </row>
    <row r="35" spans="1:10" ht="19.5" customHeight="1">
      <c r="A35" s="165">
        <f ca="1">IF(ROWS($1:22)&gt;COUNT(Dong1),"",OFFSET(TH!C$1,SMALL(Dong1,ROWS($1:22)),))</f>
        <v>42374</v>
      </c>
      <c r="B35" s="165">
        <f ca="1">IF(ROWS($1:22)&gt;COUNT(Dong1),"",OFFSET(TH!E$1,SMALL(Dong1,ROWS($1:22)),))</f>
        <v>42374</v>
      </c>
      <c r="C35" s="166" t="str">
        <f ca="1">IF(ROWS($1:22)&gt;COUNT(Dong1),"",IF(OFFSET(TH!N$1,SMALL(Dong1,ROWS($1:22)),)="1111",OFFSET(TH!D$1,SMALL(Dong1,ROWS($1:22)),),""))</f>
        <v/>
      </c>
      <c r="D35" s="167" t="str">
        <f ca="1">IF(ROWS($1:22)&gt;COUNT(Dong1),"",IF(OFFSET(TH!O$1,SMALL(Dong1,ROWS($1:22)),)="1111",OFFSET(TH!D$1,SMALL(Dong1,ROWS($1:22)),),""))</f>
        <v>C11</v>
      </c>
      <c r="E35" s="381" t="str">
        <f ca="1">IF(ROWS($1:22)&gt;COUNT(Dong1),"",OFFSET(TH!F$1,SMALL(Dong1,ROWS($1:22)),))</f>
        <v>VAT Gạch ống, cát vàng</v>
      </c>
      <c r="F35" s="169" t="str">
        <f ca="1">IF(ROWS($1:22)&gt;COUNT(Dong1),"",IF(OFFSET(TH!O$1,SMALL(Dong1,ROWS($1:22)),)="1111",OFFSET(TH!N$1,SMALL(Dong1,ROWS($1:22)),),OFFSET(TH!O$1,SMALL(Dong1,ROWS($1:22)),)))</f>
        <v>1331</v>
      </c>
      <c r="G35" s="170">
        <f ca="1">IF(ROWS($1:22)&gt;COUNT(Dong1),"",IF(OFFSET(TH!N$1,SMALL(Dong1,ROWS($1:22)),)="1111",OFFSET(TH!M$1,SMALL(Dong1,ROWS($1:22)),),0))</f>
        <v>0</v>
      </c>
      <c r="H35" s="168">
        <f ca="1">IF(ROWS($1:22)&gt;COUNT(Dong1),"",IF(OFFSET(TH!O$1,SMALL(Dong1,ROWS($1:22)),)="1111",OFFSET(TH!M$1,SMALL(Dong1,ROWS($1:22)),),0))</f>
        <v>1689000</v>
      </c>
      <c r="I35" s="166">
        <f t="shared" ca="1" si="0"/>
        <v>5825585170</v>
      </c>
      <c r="J35" s="171"/>
    </row>
    <row r="36" spans="1:10" ht="19.5" customHeight="1">
      <c r="A36" s="165">
        <f ca="1">IF(ROWS($1:23)&gt;COUNT(Dong1),"",OFFSET(TH!C$1,SMALL(Dong1,ROWS($1:23)),))</f>
        <v>42374</v>
      </c>
      <c r="B36" s="165">
        <f ca="1">IF(ROWS($1:23)&gt;COUNT(Dong1),"",OFFSET(TH!E$1,SMALL(Dong1,ROWS($1:23)),))</f>
        <v>42350</v>
      </c>
      <c r="C36" s="166" t="str">
        <f ca="1">IF(ROWS($1:23)&gt;COUNT(Dong1),"",IF(OFFSET(TH!N$1,SMALL(Dong1,ROWS($1:23)),)="1111",OFFSET(TH!D$1,SMALL(Dong1,ROWS($1:23)),),""))</f>
        <v/>
      </c>
      <c r="D36" s="167" t="str">
        <f ca="1">IF(ROWS($1:23)&gt;COUNT(Dong1),"",IF(OFFSET(TH!O$1,SMALL(Dong1,ROWS($1:23)),)="1111",OFFSET(TH!D$1,SMALL(Dong1,ROWS($1:23)),),""))</f>
        <v>C12</v>
      </c>
      <c r="E36" s="381" t="str">
        <f ca="1">IF(ROWS($1:23)&gt;COUNT(Dong1),"",OFFSET(TH!F$1,SMALL(Dong1,ROWS($1:23)),))</f>
        <v>Cước vận chuyển</v>
      </c>
      <c r="F36" s="169" t="str">
        <f ca="1">IF(ROWS($1:23)&gt;COUNT(Dong1),"",IF(OFFSET(TH!O$1,SMALL(Dong1,ROWS($1:23)),)="1111",OFFSET(TH!N$1,SMALL(Dong1,ROWS($1:23)),),OFFSET(TH!O$1,SMALL(Dong1,ROWS($1:23)),)))</f>
        <v>642</v>
      </c>
      <c r="G36" s="170">
        <f ca="1">IF(ROWS($1:23)&gt;COUNT(Dong1),"",IF(OFFSET(TH!N$1,SMALL(Dong1,ROWS($1:23)),)="1111",OFFSET(TH!M$1,SMALL(Dong1,ROWS($1:23)),),0))</f>
        <v>0</v>
      </c>
      <c r="H36" s="168">
        <f ca="1">IF(ROWS($1:23)&gt;COUNT(Dong1),"",IF(OFFSET(TH!O$1,SMALL(Dong1,ROWS($1:23)),)="1111",OFFSET(TH!M$1,SMALL(Dong1,ROWS($1:23)),),0))</f>
        <v>12000000</v>
      </c>
      <c r="I36" s="166">
        <f t="shared" ca="1" si="0"/>
        <v>5813585170</v>
      </c>
      <c r="J36" s="171"/>
    </row>
    <row r="37" spans="1:10" ht="19.5" customHeight="1">
      <c r="A37" s="165">
        <f ca="1">IF(ROWS($1:24)&gt;COUNT(Dong1),"",OFFSET(TH!C$1,SMALL(Dong1,ROWS($1:24)),))</f>
        <v>42374</v>
      </c>
      <c r="B37" s="165">
        <f ca="1">IF(ROWS($1:24)&gt;COUNT(Dong1),"",OFFSET(TH!E$1,SMALL(Dong1,ROWS($1:24)),))</f>
        <v>42350</v>
      </c>
      <c r="C37" s="166" t="str">
        <f ca="1">IF(ROWS($1:24)&gt;COUNT(Dong1),"",IF(OFFSET(TH!N$1,SMALL(Dong1,ROWS($1:24)),)="1111",OFFSET(TH!D$1,SMALL(Dong1,ROWS($1:24)),),""))</f>
        <v/>
      </c>
      <c r="D37" s="167" t="str">
        <f ca="1">IF(ROWS($1:24)&gt;COUNT(Dong1),"",IF(OFFSET(TH!O$1,SMALL(Dong1,ROWS($1:24)),)="1111",OFFSET(TH!D$1,SMALL(Dong1,ROWS($1:24)),),""))</f>
        <v>C12</v>
      </c>
      <c r="E37" s="381" t="str">
        <f ca="1">IF(ROWS($1:24)&gt;COUNT(Dong1),"",OFFSET(TH!F$1,SMALL(Dong1,ROWS($1:24)),))</f>
        <v>VAT Cước vận chuyển</v>
      </c>
      <c r="F37" s="169" t="str">
        <f ca="1">IF(ROWS($1:24)&gt;COUNT(Dong1),"",IF(OFFSET(TH!O$1,SMALL(Dong1,ROWS($1:24)),)="1111",OFFSET(TH!N$1,SMALL(Dong1,ROWS($1:24)),),OFFSET(TH!O$1,SMALL(Dong1,ROWS($1:24)),)))</f>
        <v>1331</v>
      </c>
      <c r="G37" s="170">
        <f ca="1">IF(ROWS($1:24)&gt;COUNT(Dong1),"",IF(OFFSET(TH!N$1,SMALL(Dong1,ROWS($1:24)),)="1111",OFFSET(TH!M$1,SMALL(Dong1,ROWS($1:24)),),0))</f>
        <v>0</v>
      </c>
      <c r="H37" s="168">
        <f ca="1">IF(ROWS($1:24)&gt;COUNT(Dong1),"",IF(OFFSET(TH!O$1,SMALL(Dong1,ROWS($1:24)),)="1111",OFFSET(TH!M$1,SMALL(Dong1,ROWS($1:24)),),0))</f>
        <v>1200000</v>
      </c>
      <c r="I37" s="166">
        <f t="shared" ca="1" si="0"/>
        <v>5812385170</v>
      </c>
      <c r="J37" s="171"/>
    </row>
    <row r="38" spans="1:10" ht="19.5" customHeight="1">
      <c r="A38" s="165">
        <f ca="1">IF(ROWS($1:25)&gt;COUNT(Dong1),"",OFFSET(TH!C$1,SMALL(Dong1,ROWS($1:25)),))</f>
        <v>42374</v>
      </c>
      <c r="B38" s="165">
        <f ca="1">IF(ROWS($1:25)&gt;COUNT(Dong1),"",OFFSET(TH!E$1,SMALL(Dong1,ROWS($1:25)),))</f>
        <v>42374</v>
      </c>
      <c r="C38" s="166" t="str">
        <f ca="1">IF(ROWS($1:25)&gt;COUNT(Dong1),"",IF(OFFSET(TH!N$1,SMALL(Dong1,ROWS($1:25)),)="1111",OFFSET(TH!D$1,SMALL(Dong1,ROWS($1:25)),),""))</f>
        <v/>
      </c>
      <c r="D38" s="167" t="str">
        <f ca="1">IF(ROWS($1:25)&gt;COUNT(Dong1),"",IF(OFFSET(TH!O$1,SMALL(Dong1,ROWS($1:25)),)="1111",OFFSET(TH!D$1,SMALL(Dong1,ROWS($1:25)),),""))</f>
        <v>C13</v>
      </c>
      <c r="E38" s="381" t="str">
        <f ca="1">IF(ROWS($1:25)&gt;COUNT(Dong1),"",OFFSET(TH!F$1,SMALL(Dong1,ROWS($1:25)),))</f>
        <v>Xăng</v>
      </c>
      <c r="F38" s="169" t="str">
        <f ca="1">IF(ROWS($1:25)&gt;COUNT(Dong1),"",IF(OFFSET(TH!O$1,SMALL(Dong1,ROWS($1:25)),)="1111",OFFSET(TH!N$1,SMALL(Dong1,ROWS($1:25)),),OFFSET(TH!O$1,SMALL(Dong1,ROWS($1:25)),)))</f>
        <v>642</v>
      </c>
      <c r="G38" s="170">
        <f ca="1">IF(ROWS($1:25)&gt;COUNT(Dong1),"",IF(OFFSET(TH!N$1,SMALL(Dong1,ROWS($1:25)),)="1111",OFFSET(TH!M$1,SMALL(Dong1,ROWS($1:25)),),0))</f>
        <v>0</v>
      </c>
      <c r="H38" s="168">
        <f ca="1">IF(ROWS($1:25)&gt;COUNT(Dong1),"",IF(OFFSET(TH!O$1,SMALL(Dong1,ROWS($1:25)),)="1111",OFFSET(TH!M$1,SMALL(Dong1,ROWS($1:25)),),0))</f>
        <v>676700</v>
      </c>
      <c r="I38" s="166">
        <f t="shared" ca="1" si="0"/>
        <v>5811708470</v>
      </c>
      <c r="J38" s="171"/>
    </row>
    <row r="39" spans="1:10" ht="19.5" customHeight="1">
      <c r="A39" s="165">
        <f ca="1">IF(ROWS($1:26)&gt;COUNT(Dong1),"",OFFSET(TH!C$1,SMALL(Dong1,ROWS($1:26)),))</f>
        <v>42374</v>
      </c>
      <c r="B39" s="165">
        <f ca="1">IF(ROWS($1:26)&gt;COUNT(Dong1),"",OFFSET(TH!E$1,SMALL(Dong1,ROWS($1:26)),))</f>
        <v>42374</v>
      </c>
      <c r="C39" s="166" t="str">
        <f ca="1">IF(ROWS($1:26)&gt;COUNT(Dong1),"",IF(OFFSET(TH!N$1,SMALL(Dong1,ROWS($1:26)),)="1111",OFFSET(TH!D$1,SMALL(Dong1,ROWS($1:26)),),""))</f>
        <v/>
      </c>
      <c r="D39" s="167" t="str">
        <f ca="1">IF(ROWS($1:26)&gt;COUNT(Dong1),"",IF(OFFSET(TH!O$1,SMALL(Dong1,ROWS($1:26)),)="1111",OFFSET(TH!D$1,SMALL(Dong1,ROWS($1:26)),),""))</f>
        <v>C13</v>
      </c>
      <c r="E39" s="381" t="str">
        <f ca="1">IF(ROWS($1:26)&gt;COUNT(Dong1),"",OFFSET(TH!F$1,SMALL(Dong1,ROWS($1:26)),))</f>
        <v>VAT Xăng</v>
      </c>
      <c r="F39" s="169" t="str">
        <f ca="1">IF(ROWS($1:26)&gt;COUNT(Dong1),"",IF(OFFSET(TH!O$1,SMALL(Dong1,ROWS($1:26)),)="1111",OFFSET(TH!N$1,SMALL(Dong1,ROWS($1:26)),),OFFSET(TH!O$1,SMALL(Dong1,ROWS($1:26)),)))</f>
        <v>1331</v>
      </c>
      <c r="G39" s="170">
        <f ca="1">IF(ROWS($1:26)&gt;COUNT(Dong1),"",IF(OFFSET(TH!N$1,SMALL(Dong1,ROWS($1:26)),)="1111",OFFSET(TH!M$1,SMALL(Dong1,ROWS($1:26)),),0))</f>
        <v>0</v>
      </c>
      <c r="H39" s="168">
        <f ca="1">IF(ROWS($1:26)&gt;COUNT(Dong1),"",IF(OFFSET(TH!O$1,SMALL(Dong1,ROWS($1:26)),)="1111",OFFSET(TH!M$1,SMALL(Dong1,ROWS($1:26)),),0))</f>
        <v>67670</v>
      </c>
      <c r="I39" s="166">
        <f t="shared" ca="1" si="0"/>
        <v>5811640800</v>
      </c>
      <c r="J39" s="171"/>
    </row>
    <row r="40" spans="1:10" ht="19.5" customHeight="1">
      <c r="A40" s="165">
        <f ca="1">IF(ROWS($1:27)&gt;COUNT(Dong1),"",OFFSET(TH!C$1,SMALL(Dong1,ROWS($1:27)),))</f>
        <v>42374</v>
      </c>
      <c r="B40" s="165">
        <f ca="1">IF(ROWS($1:27)&gt;COUNT(Dong1),"",OFFSET(TH!E$1,SMALL(Dong1,ROWS($1:27)),))</f>
        <v>42374</v>
      </c>
      <c r="C40" s="166" t="str">
        <f ca="1">IF(ROWS($1:27)&gt;COUNT(Dong1),"",IF(OFFSET(TH!N$1,SMALL(Dong1,ROWS($1:27)),)="1111",OFFSET(TH!D$1,SMALL(Dong1,ROWS($1:27)),),""))</f>
        <v/>
      </c>
      <c r="D40" s="167" t="str">
        <f ca="1">IF(ROWS($1:27)&gt;COUNT(Dong1),"",IF(OFFSET(TH!O$1,SMALL(Dong1,ROWS($1:27)),)="1111",OFFSET(TH!D$1,SMALL(Dong1,ROWS($1:27)),),""))</f>
        <v>C14</v>
      </c>
      <c r="E40" s="381" t="str">
        <f ca="1">IF(ROWS($1:27)&gt;COUNT(Dong1),"",OFFSET(TH!F$1,SMALL(Dong1,ROWS($1:27)),))</f>
        <v>Thanh toán tiền đường</v>
      </c>
      <c r="F40" s="169" t="str">
        <f ca="1">IF(ROWS($1:27)&gt;COUNT(Dong1),"",IF(OFFSET(TH!O$1,SMALL(Dong1,ROWS($1:27)),)="1111",OFFSET(TH!N$1,SMALL(Dong1,ROWS($1:27)),),OFFSET(TH!O$1,SMALL(Dong1,ROWS($1:27)),)))</f>
        <v>331</v>
      </c>
      <c r="G40" s="170">
        <f ca="1">IF(ROWS($1:27)&gt;COUNT(Dong1),"",IF(OFFSET(TH!N$1,SMALL(Dong1,ROWS($1:27)),)="1111",OFFSET(TH!M$1,SMALL(Dong1,ROWS($1:27)),),0))</f>
        <v>0</v>
      </c>
      <c r="H40" s="168">
        <f ca="1">IF(ROWS($1:27)&gt;COUNT(Dong1),"",IF(OFFSET(TH!O$1,SMALL(Dong1,ROWS($1:27)),)="1111",OFFSET(TH!M$1,SMALL(Dong1,ROWS($1:27)),),0))</f>
        <v>14250000</v>
      </c>
      <c r="I40" s="166">
        <f t="shared" ca="1" si="0"/>
        <v>5797390800</v>
      </c>
      <c r="J40" s="171"/>
    </row>
    <row r="41" spans="1:10" ht="19.5" customHeight="1">
      <c r="A41" s="165">
        <f ca="1">IF(ROWS($1:28)&gt;COUNT(Dong1),"",OFFSET(TH!C$1,SMALL(Dong1,ROWS($1:28)),))</f>
        <v>42376</v>
      </c>
      <c r="B41" s="165">
        <f ca="1">IF(ROWS($1:28)&gt;COUNT(Dong1),"",OFFSET(TH!E$1,SMALL(Dong1,ROWS($1:28)),))</f>
        <v>42376</v>
      </c>
      <c r="C41" s="166" t="str">
        <f ca="1">IF(ROWS($1:28)&gt;COUNT(Dong1),"",IF(OFFSET(TH!N$1,SMALL(Dong1,ROWS($1:28)),)="1111",OFFSET(TH!D$1,SMALL(Dong1,ROWS($1:28)),),""))</f>
        <v/>
      </c>
      <c r="D41" s="167" t="str">
        <f ca="1">IF(ROWS($1:28)&gt;COUNT(Dong1),"",IF(OFFSET(TH!O$1,SMALL(Dong1,ROWS($1:28)),)="1111",OFFSET(TH!D$1,SMALL(Dong1,ROWS($1:28)),),""))</f>
        <v>C15</v>
      </c>
      <c r="E41" s="381" t="str">
        <f ca="1">IF(ROWS($1:28)&gt;COUNT(Dong1),"",OFFSET(TH!F$1,SMALL(Dong1,ROWS($1:28)),))</f>
        <v>Q11 - Nộp tiền mặt vào TK</v>
      </c>
      <c r="F41" s="169" t="str">
        <f ca="1">IF(ROWS($1:28)&gt;COUNT(Dong1),"",IF(OFFSET(TH!O$1,SMALL(Dong1,ROWS($1:28)),)="1111",OFFSET(TH!N$1,SMALL(Dong1,ROWS($1:28)),),OFFSET(TH!O$1,SMALL(Dong1,ROWS($1:28)),)))</f>
        <v>1121</v>
      </c>
      <c r="G41" s="170">
        <f ca="1">IF(ROWS($1:28)&gt;COUNT(Dong1),"",IF(OFFSET(TH!N$1,SMALL(Dong1,ROWS($1:28)),)="1111",OFFSET(TH!M$1,SMALL(Dong1,ROWS($1:28)),),0))</f>
        <v>0</v>
      </c>
      <c r="H41" s="168">
        <f ca="1">IF(ROWS($1:28)&gt;COUNT(Dong1),"",IF(OFFSET(TH!O$1,SMALL(Dong1,ROWS($1:28)),)="1111",OFFSET(TH!M$1,SMALL(Dong1,ROWS($1:28)),),0))</f>
        <v>50000000</v>
      </c>
      <c r="I41" s="166">
        <f t="shared" ca="1" si="0"/>
        <v>5747390800</v>
      </c>
      <c r="J41" s="171"/>
    </row>
    <row r="42" spans="1:10" ht="19.5" customHeight="1">
      <c r="A42" s="165">
        <f ca="1">IF(ROWS($1:29)&gt;COUNT(Dong1),"",OFFSET(TH!C$1,SMALL(Dong1,ROWS($1:29)),))</f>
        <v>42376</v>
      </c>
      <c r="B42" s="165">
        <f ca="1">IF(ROWS($1:29)&gt;COUNT(Dong1),"",OFFSET(TH!E$1,SMALL(Dong1,ROWS($1:29)),))</f>
        <v>42376</v>
      </c>
      <c r="C42" s="166" t="str">
        <f ca="1">IF(ROWS($1:29)&gt;COUNT(Dong1),"",IF(OFFSET(TH!N$1,SMALL(Dong1,ROWS($1:29)),)="1111",OFFSET(TH!D$1,SMALL(Dong1,ROWS($1:29)),),""))</f>
        <v/>
      </c>
      <c r="D42" s="167" t="str">
        <f ca="1">IF(ROWS($1:29)&gt;COUNT(Dong1),"",IF(OFFSET(TH!O$1,SMALL(Dong1,ROWS($1:29)),)="1111",OFFSET(TH!D$1,SMALL(Dong1,ROWS($1:29)),),""))</f>
        <v>C16</v>
      </c>
      <c r="E42" s="381" t="str">
        <f ca="1">IF(ROWS($1:29)&gt;COUNT(Dong1),"",OFFSET(TH!F$1,SMALL(Dong1,ROWS($1:29)),))</f>
        <v>Bảo dưỡng xe 51F - 080.56</v>
      </c>
      <c r="F42" s="169" t="str">
        <f ca="1">IF(ROWS($1:29)&gt;COUNT(Dong1),"",IF(OFFSET(TH!O$1,SMALL(Dong1,ROWS($1:29)),)="1111",OFFSET(TH!N$1,SMALL(Dong1,ROWS($1:29)),),OFFSET(TH!O$1,SMALL(Dong1,ROWS($1:29)),)))</f>
        <v>642</v>
      </c>
      <c r="G42" s="170">
        <f ca="1">IF(ROWS($1:29)&gt;COUNT(Dong1),"",IF(OFFSET(TH!N$1,SMALL(Dong1,ROWS($1:29)),)="1111",OFFSET(TH!M$1,SMALL(Dong1,ROWS($1:29)),),0))</f>
        <v>0</v>
      </c>
      <c r="H42" s="168">
        <f ca="1">IF(ROWS($1:29)&gt;COUNT(Dong1),"",IF(OFFSET(TH!O$1,SMALL(Dong1,ROWS($1:29)),)="1111",OFFSET(TH!M$1,SMALL(Dong1,ROWS($1:29)),),0))</f>
        <v>1341060</v>
      </c>
      <c r="I42" s="166">
        <f t="shared" ca="1" si="0"/>
        <v>5746049740</v>
      </c>
      <c r="J42" s="171"/>
    </row>
    <row r="43" spans="1:10" ht="19.5" customHeight="1">
      <c r="A43" s="165">
        <f ca="1">IF(ROWS($1:30)&gt;COUNT(Dong1),"",OFFSET(TH!C$1,SMALL(Dong1,ROWS($1:30)),))</f>
        <v>42376</v>
      </c>
      <c r="B43" s="165">
        <f ca="1">IF(ROWS($1:30)&gt;COUNT(Dong1),"",OFFSET(TH!E$1,SMALL(Dong1,ROWS($1:30)),))</f>
        <v>42376</v>
      </c>
      <c r="C43" s="166" t="str">
        <f ca="1">IF(ROWS($1:30)&gt;COUNT(Dong1),"",IF(OFFSET(TH!N$1,SMALL(Dong1,ROWS($1:30)),)="1111",OFFSET(TH!D$1,SMALL(Dong1,ROWS($1:30)),),""))</f>
        <v/>
      </c>
      <c r="D43" s="167" t="str">
        <f ca="1">IF(ROWS($1:30)&gt;COUNT(Dong1),"",IF(OFFSET(TH!O$1,SMALL(Dong1,ROWS($1:30)),)="1111",OFFSET(TH!D$1,SMALL(Dong1,ROWS($1:30)),),""))</f>
        <v>C16</v>
      </c>
      <c r="E43" s="381" t="str">
        <f ca="1">IF(ROWS($1:30)&gt;COUNT(Dong1),"",OFFSET(TH!F$1,SMALL(Dong1,ROWS($1:30)),))</f>
        <v>VAT Bảo dưỡng xe 51F - 080.56</v>
      </c>
      <c r="F43" s="169" t="str">
        <f ca="1">IF(ROWS($1:30)&gt;COUNT(Dong1),"",IF(OFFSET(TH!O$1,SMALL(Dong1,ROWS($1:30)),)="1111",OFFSET(TH!N$1,SMALL(Dong1,ROWS($1:30)),),OFFSET(TH!O$1,SMALL(Dong1,ROWS($1:30)),)))</f>
        <v>1331</v>
      </c>
      <c r="G43" s="170">
        <f ca="1">IF(ROWS($1:30)&gt;COUNT(Dong1),"",IF(OFFSET(TH!N$1,SMALL(Dong1,ROWS($1:30)),)="1111",OFFSET(TH!M$1,SMALL(Dong1,ROWS($1:30)),),0))</f>
        <v>0</v>
      </c>
      <c r="H43" s="168">
        <f ca="1">IF(ROWS($1:30)&gt;COUNT(Dong1),"",IF(OFFSET(TH!O$1,SMALL(Dong1,ROWS($1:30)),)="1111",OFFSET(TH!M$1,SMALL(Dong1,ROWS($1:30)),),0))</f>
        <v>134106</v>
      </c>
      <c r="I43" s="166">
        <f t="shared" ca="1" si="0"/>
        <v>5745915634</v>
      </c>
      <c r="J43" s="171"/>
    </row>
    <row r="44" spans="1:10" ht="19.5" customHeight="1">
      <c r="A44" s="165">
        <f ca="1">IF(ROWS($1:31)&gt;COUNT(Dong1),"",OFFSET(TH!C$1,SMALL(Dong1,ROWS($1:31)),))</f>
        <v>42377</v>
      </c>
      <c r="B44" s="165">
        <f ca="1">IF(ROWS($1:31)&gt;COUNT(Dong1),"",OFFSET(TH!E$1,SMALL(Dong1,ROWS($1:31)),))</f>
        <v>42377</v>
      </c>
      <c r="C44" s="166" t="str">
        <f ca="1">IF(ROWS($1:31)&gt;COUNT(Dong1),"",IF(OFFSET(TH!N$1,SMALL(Dong1,ROWS($1:31)),)="1111",OFFSET(TH!D$1,SMALL(Dong1,ROWS($1:31)),),""))</f>
        <v/>
      </c>
      <c r="D44" s="167" t="str">
        <f ca="1">IF(ROWS($1:31)&gt;COUNT(Dong1),"",IF(OFFSET(TH!O$1,SMALL(Dong1,ROWS($1:31)),)="1111",OFFSET(TH!D$1,SMALL(Dong1,ROWS($1:31)),),""))</f>
        <v>C17</v>
      </c>
      <c r="E44" s="381" t="str">
        <f ca="1">IF(ROWS($1:31)&gt;COUNT(Dong1),"",OFFSET(TH!F$1,SMALL(Dong1,ROWS($1:31)),))</f>
        <v>Máy tính</v>
      </c>
      <c r="F44" s="169" t="str">
        <f ca="1">IF(ROWS($1:31)&gt;COUNT(Dong1),"",IF(OFFSET(TH!O$1,SMALL(Dong1,ROWS($1:31)),)="1111",OFFSET(TH!N$1,SMALL(Dong1,ROWS($1:31)),),OFFSET(TH!O$1,SMALL(Dong1,ROWS($1:31)),)))</f>
        <v>642</v>
      </c>
      <c r="G44" s="170">
        <f ca="1">IF(ROWS($1:31)&gt;COUNT(Dong1),"",IF(OFFSET(TH!N$1,SMALL(Dong1,ROWS($1:31)),)="1111",OFFSET(TH!M$1,SMALL(Dong1,ROWS($1:31)),),0))</f>
        <v>0</v>
      </c>
      <c r="H44" s="168">
        <f ca="1">IF(ROWS($1:31)&gt;COUNT(Dong1),"",IF(OFFSET(TH!O$1,SMALL(Dong1,ROWS($1:31)),)="1111",OFFSET(TH!M$1,SMALL(Dong1,ROWS($1:31)),),0))</f>
        <v>5363636</v>
      </c>
      <c r="I44" s="166">
        <f t="shared" ca="1" si="0"/>
        <v>5740551998</v>
      </c>
      <c r="J44" s="171"/>
    </row>
    <row r="45" spans="1:10" ht="19.5" customHeight="1">
      <c r="A45" s="165">
        <f ca="1">IF(ROWS($1:32)&gt;COUNT(Dong1),"",OFFSET(TH!C$1,SMALL(Dong1,ROWS($1:32)),))</f>
        <v>42377</v>
      </c>
      <c r="B45" s="165">
        <f ca="1">IF(ROWS($1:32)&gt;COUNT(Dong1),"",OFFSET(TH!E$1,SMALL(Dong1,ROWS($1:32)),))</f>
        <v>42377</v>
      </c>
      <c r="C45" s="166" t="str">
        <f ca="1">IF(ROWS($1:32)&gt;COUNT(Dong1),"",IF(OFFSET(TH!N$1,SMALL(Dong1,ROWS($1:32)),)="1111",OFFSET(TH!D$1,SMALL(Dong1,ROWS($1:32)),),""))</f>
        <v/>
      </c>
      <c r="D45" s="167" t="str">
        <f ca="1">IF(ROWS($1:32)&gt;COUNT(Dong1),"",IF(OFFSET(TH!O$1,SMALL(Dong1,ROWS($1:32)),)="1111",OFFSET(TH!D$1,SMALL(Dong1,ROWS($1:32)),),""))</f>
        <v>C17</v>
      </c>
      <c r="E45" s="381" t="str">
        <f ca="1">IF(ROWS($1:32)&gt;COUNT(Dong1),"",OFFSET(TH!F$1,SMALL(Dong1,ROWS($1:32)),))</f>
        <v>VAT Máy tính</v>
      </c>
      <c r="F45" s="169" t="str">
        <f ca="1">IF(ROWS($1:32)&gt;COUNT(Dong1),"",IF(OFFSET(TH!O$1,SMALL(Dong1,ROWS($1:32)),)="1111",OFFSET(TH!N$1,SMALL(Dong1,ROWS($1:32)),),OFFSET(TH!O$1,SMALL(Dong1,ROWS($1:32)),)))</f>
        <v>1331</v>
      </c>
      <c r="G45" s="170">
        <f ca="1">IF(ROWS($1:32)&gt;COUNT(Dong1),"",IF(OFFSET(TH!N$1,SMALL(Dong1,ROWS($1:32)),)="1111",OFFSET(TH!M$1,SMALL(Dong1,ROWS($1:32)),),0))</f>
        <v>0</v>
      </c>
      <c r="H45" s="168">
        <f ca="1">IF(ROWS($1:32)&gt;COUNT(Dong1),"",IF(OFFSET(TH!O$1,SMALL(Dong1,ROWS($1:32)),)="1111",OFFSET(TH!M$1,SMALL(Dong1,ROWS($1:32)),),0))</f>
        <v>536364</v>
      </c>
      <c r="I45" s="166">
        <f t="shared" ca="1" si="0"/>
        <v>5740015634</v>
      </c>
      <c r="J45" s="171"/>
    </row>
    <row r="46" spans="1:10" ht="19.5" customHeight="1">
      <c r="A46" s="165">
        <f ca="1">IF(ROWS($1:33)&gt;COUNT(Dong1),"",OFFSET(TH!C$1,SMALL(Dong1,ROWS($1:33)),))</f>
        <v>42377</v>
      </c>
      <c r="B46" s="165">
        <f ca="1">IF(ROWS($1:33)&gt;COUNT(Dong1),"",OFFSET(TH!E$1,SMALL(Dong1,ROWS($1:33)),))</f>
        <v>42377</v>
      </c>
      <c r="C46" s="166" t="str">
        <f ca="1">IF(ROWS($1:33)&gt;COUNT(Dong1),"",IF(OFFSET(TH!N$1,SMALL(Dong1,ROWS($1:33)),)="1111",OFFSET(TH!D$1,SMALL(Dong1,ROWS($1:33)),),""))</f>
        <v/>
      </c>
      <c r="D46" s="167" t="str">
        <f ca="1">IF(ROWS($1:33)&gt;COUNT(Dong1),"",IF(OFFSET(TH!O$1,SMALL(Dong1,ROWS($1:33)),)="1111",OFFSET(TH!D$1,SMALL(Dong1,ROWS($1:33)),),""))</f>
        <v>C18</v>
      </c>
      <c r="E46" s="381" t="str">
        <f ca="1">IF(ROWS($1:33)&gt;COUNT(Dong1),"",OFFSET(TH!F$1,SMALL(Dong1,ROWS($1:33)),))</f>
        <v xml:space="preserve">Xăng </v>
      </c>
      <c r="F46" s="169" t="str">
        <f ca="1">IF(ROWS($1:33)&gt;COUNT(Dong1),"",IF(OFFSET(TH!O$1,SMALL(Dong1,ROWS($1:33)),)="1111",OFFSET(TH!N$1,SMALL(Dong1,ROWS($1:33)),),OFFSET(TH!O$1,SMALL(Dong1,ROWS($1:33)),)))</f>
        <v>642</v>
      </c>
      <c r="G46" s="170">
        <f ca="1">IF(ROWS($1:33)&gt;COUNT(Dong1),"",IF(OFFSET(TH!N$1,SMALL(Dong1,ROWS($1:33)),)="1111",OFFSET(TH!M$1,SMALL(Dong1,ROWS($1:33)),),0))</f>
        <v>0</v>
      </c>
      <c r="H46" s="168">
        <f ca="1">IF(ROWS($1:33)&gt;COUNT(Dong1),"",IF(OFFSET(TH!O$1,SMALL(Dong1,ROWS($1:33)),)="1111",OFFSET(TH!M$1,SMALL(Dong1,ROWS($1:33)),),0))</f>
        <v>851709</v>
      </c>
      <c r="I46" s="166">
        <f t="shared" ca="1" si="0"/>
        <v>5739163925</v>
      </c>
      <c r="J46" s="171"/>
    </row>
    <row r="47" spans="1:10" ht="19.5" customHeight="1">
      <c r="A47" s="165">
        <f ca="1">IF(ROWS($1:34)&gt;COUNT(Dong1),"",OFFSET(TH!C$1,SMALL(Dong1,ROWS($1:34)),))</f>
        <v>42377</v>
      </c>
      <c r="B47" s="165">
        <f ca="1">IF(ROWS($1:34)&gt;COUNT(Dong1),"",OFFSET(TH!E$1,SMALL(Dong1,ROWS($1:34)),))</f>
        <v>42377</v>
      </c>
      <c r="C47" s="166" t="str">
        <f ca="1">IF(ROWS($1:34)&gt;COUNT(Dong1),"",IF(OFFSET(TH!N$1,SMALL(Dong1,ROWS($1:34)),)="1111",OFFSET(TH!D$1,SMALL(Dong1,ROWS($1:34)),),""))</f>
        <v/>
      </c>
      <c r="D47" s="167" t="str">
        <f ca="1">IF(ROWS($1:34)&gt;COUNT(Dong1),"",IF(OFFSET(TH!O$1,SMALL(Dong1,ROWS($1:34)),)="1111",OFFSET(TH!D$1,SMALL(Dong1,ROWS($1:34)),),""))</f>
        <v>C18</v>
      </c>
      <c r="E47" s="381" t="str">
        <f ca="1">IF(ROWS($1:34)&gt;COUNT(Dong1),"",OFFSET(TH!F$1,SMALL(Dong1,ROWS($1:34)),))</f>
        <v xml:space="preserve">VAT Xăng </v>
      </c>
      <c r="F47" s="169" t="str">
        <f ca="1">IF(ROWS($1:34)&gt;COUNT(Dong1),"",IF(OFFSET(TH!O$1,SMALL(Dong1,ROWS($1:34)),)="1111",OFFSET(TH!N$1,SMALL(Dong1,ROWS($1:34)),),OFFSET(TH!O$1,SMALL(Dong1,ROWS($1:34)),)))</f>
        <v>1331</v>
      </c>
      <c r="G47" s="170">
        <f ca="1">IF(ROWS($1:34)&gt;COUNT(Dong1),"",IF(OFFSET(TH!N$1,SMALL(Dong1,ROWS($1:34)),)="1111",OFFSET(TH!M$1,SMALL(Dong1,ROWS($1:34)),),0))</f>
        <v>0</v>
      </c>
      <c r="H47" s="168">
        <f ca="1">IF(ROWS($1:34)&gt;COUNT(Dong1),"",IF(OFFSET(TH!O$1,SMALL(Dong1,ROWS($1:34)),)="1111",OFFSET(TH!M$1,SMALL(Dong1,ROWS($1:34)),),0))</f>
        <v>85171</v>
      </c>
      <c r="I47" s="166">
        <f t="shared" ca="1" si="0"/>
        <v>5739078754</v>
      </c>
      <c r="J47" s="171"/>
    </row>
    <row r="48" spans="1:10" ht="19.5" customHeight="1">
      <c r="A48" s="165">
        <f ca="1">IF(ROWS($1:35)&gt;COUNT(Dong1),"",OFFSET(TH!C$1,SMALL(Dong1,ROWS($1:35)),))</f>
        <v>42380</v>
      </c>
      <c r="B48" s="165">
        <f ca="1">IF(ROWS($1:35)&gt;COUNT(Dong1),"",OFFSET(TH!E$1,SMALL(Dong1,ROWS($1:35)),))</f>
        <v>42380</v>
      </c>
      <c r="C48" s="166" t="str">
        <f ca="1">IF(ROWS($1:35)&gt;COUNT(Dong1),"",IF(OFFSET(TH!N$1,SMALL(Dong1,ROWS($1:35)),)="1111",OFFSET(TH!D$1,SMALL(Dong1,ROWS($1:35)),),""))</f>
        <v/>
      </c>
      <c r="D48" s="167" t="str">
        <f ca="1">IF(ROWS($1:35)&gt;COUNT(Dong1),"",IF(OFFSET(TH!O$1,SMALL(Dong1,ROWS($1:35)),)="1111",OFFSET(TH!D$1,SMALL(Dong1,ROWS($1:35)),),""))</f>
        <v>C19</v>
      </c>
      <c r="E48" s="381" t="str">
        <f ca="1">IF(ROWS($1:35)&gt;COUNT(Dong1),"",OFFSET(TH!F$1,SMALL(Dong1,ROWS($1:35)),))</f>
        <v>Dầu DO</v>
      </c>
      <c r="F48" s="169" t="str">
        <f ca="1">IF(ROWS($1:35)&gt;COUNT(Dong1),"",IF(OFFSET(TH!O$1,SMALL(Dong1,ROWS($1:35)),)="1111",OFFSET(TH!N$1,SMALL(Dong1,ROWS($1:35)),),OFFSET(TH!O$1,SMALL(Dong1,ROWS($1:35)),)))</f>
        <v>642</v>
      </c>
      <c r="G48" s="170">
        <f ca="1">IF(ROWS($1:35)&gt;COUNT(Dong1),"",IF(OFFSET(TH!N$1,SMALL(Dong1,ROWS($1:35)),)="1111",OFFSET(TH!M$1,SMALL(Dong1,ROWS($1:35)),),0))</f>
        <v>0</v>
      </c>
      <c r="H48" s="168">
        <f ca="1">IF(ROWS($1:35)&gt;COUNT(Dong1),"",IF(OFFSET(TH!O$1,SMALL(Dong1,ROWS($1:35)),)="1111",OFFSET(TH!M$1,SMALL(Dong1,ROWS($1:35)),),0))</f>
        <v>595900</v>
      </c>
      <c r="I48" s="166">
        <f t="shared" ca="1" si="0"/>
        <v>5738482854</v>
      </c>
      <c r="J48" s="171"/>
    </row>
    <row r="49" spans="1:10" ht="19.5" customHeight="1">
      <c r="A49" s="165">
        <f ca="1">IF(ROWS($1:36)&gt;COUNT(Dong1),"",OFFSET(TH!C$1,SMALL(Dong1,ROWS($1:36)),))</f>
        <v>42380</v>
      </c>
      <c r="B49" s="165">
        <f ca="1">IF(ROWS($1:36)&gt;COUNT(Dong1),"",OFFSET(TH!E$1,SMALL(Dong1,ROWS($1:36)),))</f>
        <v>42380</v>
      </c>
      <c r="C49" s="166" t="str">
        <f ca="1">IF(ROWS($1:36)&gt;COUNT(Dong1),"",IF(OFFSET(TH!N$1,SMALL(Dong1,ROWS($1:36)),)="1111",OFFSET(TH!D$1,SMALL(Dong1,ROWS($1:36)),),""))</f>
        <v/>
      </c>
      <c r="D49" s="167" t="str">
        <f ca="1">IF(ROWS($1:36)&gt;COUNT(Dong1),"",IF(OFFSET(TH!O$1,SMALL(Dong1,ROWS($1:36)),)="1111",OFFSET(TH!D$1,SMALL(Dong1,ROWS($1:36)),),""))</f>
        <v>C19</v>
      </c>
      <c r="E49" s="381" t="str">
        <f ca="1">IF(ROWS($1:36)&gt;COUNT(Dong1),"",OFFSET(TH!F$1,SMALL(Dong1,ROWS($1:36)),))</f>
        <v>VAT Dầu DO</v>
      </c>
      <c r="F49" s="169" t="str">
        <f ca="1">IF(ROWS($1:36)&gt;COUNT(Dong1),"",IF(OFFSET(TH!O$1,SMALL(Dong1,ROWS($1:36)),)="1111",OFFSET(TH!N$1,SMALL(Dong1,ROWS($1:36)),),OFFSET(TH!O$1,SMALL(Dong1,ROWS($1:36)),)))</f>
        <v>1331</v>
      </c>
      <c r="G49" s="170">
        <f ca="1">IF(ROWS($1:36)&gt;COUNT(Dong1),"",IF(OFFSET(TH!N$1,SMALL(Dong1,ROWS($1:36)),)="1111",OFFSET(TH!M$1,SMALL(Dong1,ROWS($1:36)),),0))</f>
        <v>0</v>
      </c>
      <c r="H49" s="168">
        <f ca="1">IF(ROWS($1:36)&gt;COUNT(Dong1),"",IF(OFFSET(TH!O$1,SMALL(Dong1,ROWS($1:36)),)="1111",OFFSET(TH!M$1,SMALL(Dong1,ROWS($1:36)),),0))</f>
        <v>59590</v>
      </c>
      <c r="I49" s="166">
        <f t="shared" ca="1" si="0"/>
        <v>5738423264</v>
      </c>
      <c r="J49" s="171"/>
    </row>
    <row r="50" spans="1:10" ht="19.5" customHeight="1">
      <c r="A50" s="165">
        <f ca="1">IF(ROWS($1:37)&gt;COUNT(Dong1),"",OFFSET(TH!C$1,SMALL(Dong1,ROWS($1:37)),))</f>
        <v>42380</v>
      </c>
      <c r="B50" s="165">
        <f ca="1">IF(ROWS($1:37)&gt;COUNT(Dong1),"",OFFSET(TH!E$1,SMALL(Dong1,ROWS($1:37)),))</f>
        <v>42380</v>
      </c>
      <c r="C50" s="166" t="str">
        <f ca="1">IF(ROWS($1:37)&gt;COUNT(Dong1),"",IF(OFFSET(TH!N$1,SMALL(Dong1,ROWS($1:37)),)="1111",OFFSET(TH!D$1,SMALL(Dong1,ROWS($1:37)),),""))</f>
        <v/>
      </c>
      <c r="D50" s="167" t="str">
        <f ca="1">IF(ROWS($1:37)&gt;COUNT(Dong1),"",IF(OFFSET(TH!O$1,SMALL(Dong1,ROWS($1:37)),)="1111",OFFSET(TH!D$1,SMALL(Dong1,ROWS($1:37)),),""))</f>
        <v>C20</v>
      </c>
      <c r="E50" s="381" t="str">
        <f ca="1">IF(ROWS($1:37)&gt;COUNT(Dong1),"",OFFSET(TH!F$1,SMALL(Dong1,ROWS($1:37)),))</f>
        <v>Tạm ứng mua NL</v>
      </c>
      <c r="F50" s="169" t="str">
        <f ca="1">IF(ROWS($1:37)&gt;COUNT(Dong1),"",IF(OFFSET(TH!O$1,SMALL(Dong1,ROWS($1:37)),)="1111",OFFSET(TH!N$1,SMALL(Dong1,ROWS($1:37)),),OFFSET(TH!O$1,SMALL(Dong1,ROWS($1:37)),)))</f>
        <v>141</v>
      </c>
      <c r="G50" s="170">
        <f ca="1">IF(ROWS($1:37)&gt;COUNT(Dong1),"",IF(OFFSET(TH!N$1,SMALL(Dong1,ROWS($1:37)),)="1111",OFFSET(TH!M$1,SMALL(Dong1,ROWS($1:37)),),0))</f>
        <v>0</v>
      </c>
      <c r="H50" s="168">
        <f ca="1">IF(ROWS($1:37)&gt;COUNT(Dong1),"",IF(OFFSET(TH!O$1,SMALL(Dong1,ROWS($1:37)),)="1111",OFFSET(TH!M$1,SMALL(Dong1,ROWS($1:37)),),0))</f>
        <v>500000000</v>
      </c>
      <c r="I50" s="166">
        <f t="shared" ca="1" si="0"/>
        <v>5238423264</v>
      </c>
      <c r="J50" s="171"/>
    </row>
    <row r="51" spans="1:10" ht="19.5" customHeight="1">
      <c r="A51" s="165">
        <f ca="1">IF(ROWS($1:38)&gt;COUNT(Dong1),"",OFFSET(TH!C$1,SMALL(Dong1,ROWS($1:38)),))</f>
        <v>42381</v>
      </c>
      <c r="B51" s="165">
        <f ca="1">IF(ROWS($1:38)&gt;COUNT(Dong1),"",OFFSET(TH!E$1,SMALL(Dong1,ROWS($1:38)),))</f>
        <v>42381</v>
      </c>
      <c r="C51" s="166" t="str">
        <f ca="1">IF(ROWS($1:38)&gt;COUNT(Dong1),"",IF(OFFSET(TH!N$1,SMALL(Dong1,ROWS($1:38)),)="1111",OFFSET(TH!D$1,SMALL(Dong1,ROWS($1:38)),),""))</f>
        <v/>
      </c>
      <c r="D51" s="167" t="str">
        <f ca="1">IF(ROWS($1:38)&gt;COUNT(Dong1),"",IF(OFFSET(TH!O$1,SMALL(Dong1,ROWS($1:38)),)="1111",OFFSET(TH!D$1,SMALL(Dong1,ROWS($1:38)),),""))</f>
        <v>C21</v>
      </c>
      <c r="E51" s="381" t="str">
        <f ca="1">IF(ROWS($1:38)&gt;COUNT(Dong1),"",OFFSET(TH!F$1,SMALL(Dong1,ROWS($1:38)),))</f>
        <v>Xăng</v>
      </c>
      <c r="F51" s="169" t="str">
        <f ca="1">IF(ROWS($1:38)&gt;COUNT(Dong1),"",IF(OFFSET(TH!O$1,SMALL(Dong1,ROWS($1:38)),)="1111",OFFSET(TH!N$1,SMALL(Dong1,ROWS($1:38)),),OFFSET(TH!O$1,SMALL(Dong1,ROWS($1:38)),)))</f>
        <v>642</v>
      </c>
      <c r="G51" s="170">
        <f ca="1">IF(ROWS($1:38)&gt;COUNT(Dong1),"",IF(OFFSET(TH!N$1,SMALL(Dong1,ROWS($1:38)),)="1111",OFFSET(TH!M$1,SMALL(Dong1,ROWS($1:38)),),0))</f>
        <v>0</v>
      </c>
      <c r="H51" s="168">
        <f ca="1">IF(ROWS($1:38)&gt;COUNT(Dong1),"",IF(OFFSET(TH!O$1,SMALL(Dong1,ROWS($1:38)),)="1111",OFFSET(TH!M$1,SMALL(Dong1,ROWS($1:38)),),0))</f>
        <v>790873</v>
      </c>
      <c r="I51" s="166">
        <f t="shared" ca="1" si="0"/>
        <v>5237632391</v>
      </c>
      <c r="J51" s="171"/>
    </row>
    <row r="52" spans="1:10" ht="19.5" customHeight="1">
      <c r="A52" s="165">
        <f ca="1">IF(ROWS($1:39)&gt;COUNT(Dong1),"",OFFSET(TH!C$1,SMALL(Dong1,ROWS($1:39)),))</f>
        <v>42381</v>
      </c>
      <c r="B52" s="165">
        <f ca="1">IF(ROWS($1:39)&gt;COUNT(Dong1),"",OFFSET(TH!E$1,SMALL(Dong1,ROWS($1:39)),))</f>
        <v>42381</v>
      </c>
      <c r="C52" s="166" t="str">
        <f ca="1">IF(ROWS($1:39)&gt;COUNT(Dong1),"",IF(OFFSET(TH!N$1,SMALL(Dong1,ROWS($1:39)),)="1111",OFFSET(TH!D$1,SMALL(Dong1,ROWS($1:39)),),""))</f>
        <v/>
      </c>
      <c r="D52" s="167" t="str">
        <f ca="1">IF(ROWS($1:39)&gt;COUNT(Dong1),"",IF(OFFSET(TH!O$1,SMALL(Dong1,ROWS($1:39)),)="1111",OFFSET(TH!D$1,SMALL(Dong1,ROWS($1:39)),),""))</f>
        <v>C21</v>
      </c>
      <c r="E52" s="381" t="str">
        <f ca="1">IF(ROWS($1:39)&gt;COUNT(Dong1),"",OFFSET(TH!F$1,SMALL(Dong1,ROWS($1:39)),))</f>
        <v>VAT Xăng</v>
      </c>
      <c r="F52" s="169" t="str">
        <f ca="1">IF(ROWS($1:39)&gt;COUNT(Dong1),"",IF(OFFSET(TH!O$1,SMALL(Dong1,ROWS($1:39)),)="1111",OFFSET(TH!N$1,SMALL(Dong1,ROWS($1:39)),),OFFSET(TH!O$1,SMALL(Dong1,ROWS($1:39)),)))</f>
        <v>1331</v>
      </c>
      <c r="G52" s="170">
        <f ca="1">IF(ROWS($1:39)&gt;COUNT(Dong1),"",IF(OFFSET(TH!N$1,SMALL(Dong1,ROWS($1:39)),)="1111",OFFSET(TH!M$1,SMALL(Dong1,ROWS($1:39)),),0))</f>
        <v>0</v>
      </c>
      <c r="H52" s="168">
        <f ca="1">IF(ROWS($1:39)&gt;COUNT(Dong1),"",IF(OFFSET(TH!O$1,SMALL(Dong1,ROWS($1:39)),)="1111",OFFSET(TH!M$1,SMALL(Dong1,ROWS($1:39)),),0))</f>
        <v>79087</v>
      </c>
      <c r="I52" s="166">
        <f t="shared" ca="1" si="0"/>
        <v>5237553304</v>
      </c>
      <c r="J52" s="171"/>
    </row>
    <row r="53" spans="1:10" ht="19.5" customHeight="1">
      <c r="A53" s="165">
        <f ca="1">IF(ROWS($1:40)&gt;COUNT(Dong1),"",OFFSET(TH!C$1,SMALL(Dong1,ROWS($1:40)),))</f>
        <v>42381</v>
      </c>
      <c r="B53" s="165">
        <f ca="1">IF(ROWS($1:40)&gt;COUNT(Dong1),"",OFFSET(TH!E$1,SMALL(Dong1,ROWS($1:40)),))</f>
        <v>42381</v>
      </c>
      <c r="C53" s="166" t="str">
        <f ca="1">IF(ROWS($1:40)&gt;COUNT(Dong1),"",IF(OFFSET(TH!N$1,SMALL(Dong1,ROWS($1:40)),)="1111",OFFSET(TH!D$1,SMALL(Dong1,ROWS($1:40)),),""))</f>
        <v/>
      </c>
      <c r="D53" s="167" t="str">
        <f ca="1">IF(ROWS($1:40)&gt;COUNT(Dong1),"",IF(OFFSET(TH!O$1,SMALL(Dong1,ROWS($1:40)),)="1111",OFFSET(TH!D$1,SMALL(Dong1,ROWS($1:40)),),""))</f>
        <v>C22</v>
      </c>
      <c r="E53" s="381" t="str">
        <f ca="1">IF(ROWS($1:40)&gt;COUNT(Dong1),"",OFFSET(TH!F$1,SMALL(Dong1,ROWS($1:40)),))</f>
        <v>Tư vấn giám sát môi trường</v>
      </c>
      <c r="F53" s="169" t="str">
        <f ca="1">IF(ROWS($1:40)&gt;COUNT(Dong1),"",IF(OFFSET(TH!O$1,SMALL(Dong1,ROWS($1:40)),)="1111",OFFSET(TH!N$1,SMALL(Dong1,ROWS($1:40)),),OFFSET(TH!O$1,SMALL(Dong1,ROWS($1:40)),)))</f>
        <v>642</v>
      </c>
      <c r="G53" s="170">
        <f ca="1">IF(ROWS($1:40)&gt;COUNT(Dong1),"",IF(OFFSET(TH!N$1,SMALL(Dong1,ROWS($1:40)),)="1111",OFFSET(TH!M$1,SMALL(Dong1,ROWS($1:40)),),0))</f>
        <v>0</v>
      </c>
      <c r="H53" s="168">
        <f ca="1">IF(ROWS($1:40)&gt;COUNT(Dong1),"",IF(OFFSET(TH!O$1,SMALL(Dong1,ROWS($1:40)),)="1111",OFFSET(TH!M$1,SMALL(Dong1,ROWS($1:40)),),0))</f>
        <v>3325000</v>
      </c>
      <c r="I53" s="166">
        <f t="shared" ca="1" si="0"/>
        <v>5234228304</v>
      </c>
      <c r="J53" s="171"/>
    </row>
    <row r="54" spans="1:10" ht="19.5" customHeight="1">
      <c r="A54" s="165">
        <f ca="1">IF(ROWS($1:41)&gt;COUNT(Dong1),"",OFFSET(TH!C$1,SMALL(Dong1,ROWS($1:41)),))</f>
        <v>42381</v>
      </c>
      <c r="B54" s="165">
        <f ca="1">IF(ROWS($1:41)&gt;COUNT(Dong1),"",OFFSET(TH!E$1,SMALL(Dong1,ROWS($1:41)),))</f>
        <v>42381</v>
      </c>
      <c r="C54" s="166" t="str">
        <f ca="1">IF(ROWS($1:41)&gt;COUNT(Dong1),"",IF(OFFSET(TH!N$1,SMALL(Dong1,ROWS($1:41)),)="1111",OFFSET(TH!D$1,SMALL(Dong1,ROWS($1:41)),),""))</f>
        <v/>
      </c>
      <c r="D54" s="167" t="str">
        <f ca="1">IF(ROWS($1:41)&gt;COUNT(Dong1),"",IF(OFFSET(TH!O$1,SMALL(Dong1,ROWS($1:41)),)="1111",OFFSET(TH!D$1,SMALL(Dong1,ROWS($1:41)),),""))</f>
        <v>C22</v>
      </c>
      <c r="E54" s="381" t="str">
        <f ca="1">IF(ROWS($1:41)&gt;COUNT(Dong1),"",OFFSET(TH!F$1,SMALL(Dong1,ROWS($1:41)),))</f>
        <v>VAT Tư vấn giám sát môi trường</v>
      </c>
      <c r="F54" s="169" t="str">
        <f ca="1">IF(ROWS($1:41)&gt;COUNT(Dong1),"",IF(OFFSET(TH!O$1,SMALL(Dong1,ROWS($1:41)),)="1111",OFFSET(TH!N$1,SMALL(Dong1,ROWS($1:41)),),OFFSET(TH!O$1,SMALL(Dong1,ROWS($1:41)),)))</f>
        <v>1331</v>
      </c>
      <c r="G54" s="170">
        <f ca="1">IF(ROWS($1:41)&gt;COUNT(Dong1),"",IF(OFFSET(TH!N$1,SMALL(Dong1,ROWS($1:41)),)="1111",OFFSET(TH!M$1,SMALL(Dong1,ROWS($1:41)),),0))</f>
        <v>0</v>
      </c>
      <c r="H54" s="168">
        <f ca="1">IF(ROWS($1:41)&gt;COUNT(Dong1),"",IF(OFFSET(TH!O$1,SMALL(Dong1,ROWS($1:41)),)="1111",OFFSET(TH!M$1,SMALL(Dong1,ROWS($1:41)),),0))</f>
        <v>332500</v>
      </c>
      <c r="I54" s="166">
        <f t="shared" ca="1" si="0"/>
        <v>5233895804</v>
      </c>
      <c r="J54" s="171"/>
    </row>
    <row r="55" spans="1:10" ht="19.5" customHeight="1">
      <c r="A55" s="165">
        <f ca="1">IF(ROWS($1:42)&gt;COUNT(Dong1),"",OFFSET(TH!C$1,SMALL(Dong1,ROWS($1:42)),))</f>
        <v>42383</v>
      </c>
      <c r="B55" s="165">
        <f ca="1">IF(ROWS($1:42)&gt;COUNT(Dong1),"",OFFSET(TH!E$1,SMALL(Dong1,ROWS($1:42)),))</f>
        <v>42383</v>
      </c>
      <c r="C55" s="166" t="str">
        <f ca="1">IF(ROWS($1:42)&gt;COUNT(Dong1),"",IF(OFFSET(TH!N$1,SMALL(Dong1,ROWS($1:42)),)="1111",OFFSET(TH!D$1,SMALL(Dong1,ROWS($1:42)),),""))</f>
        <v/>
      </c>
      <c r="D55" s="167" t="str">
        <f ca="1">IF(ROWS($1:42)&gt;COUNT(Dong1),"",IF(OFFSET(TH!O$1,SMALL(Dong1,ROWS($1:42)),)="1111",OFFSET(TH!D$1,SMALL(Dong1,ROWS($1:42)),),""))</f>
        <v>C23</v>
      </c>
      <c r="E55" s="381" t="str">
        <f ca="1">IF(ROWS($1:42)&gt;COUNT(Dong1),"",OFFSET(TH!F$1,SMALL(Dong1,ROWS($1:42)),))</f>
        <v>Bảo dưỡng xe 51F - 080.56</v>
      </c>
      <c r="F55" s="169" t="str">
        <f ca="1">IF(ROWS($1:42)&gt;COUNT(Dong1),"",IF(OFFSET(TH!O$1,SMALL(Dong1,ROWS($1:42)),)="1111",OFFSET(TH!N$1,SMALL(Dong1,ROWS($1:42)),),OFFSET(TH!O$1,SMALL(Dong1,ROWS($1:42)),)))</f>
        <v>642</v>
      </c>
      <c r="G55" s="170">
        <f ca="1">IF(ROWS($1:42)&gt;COUNT(Dong1),"",IF(OFFSET(TH!N$1,SMALL(Dong1,ROWS($1:42)),)="1111",OFFSET(TH!M$1,SMALL(Dong1,ROWS($1:42)),),0))</f>
        <v>0</v>
      </c>
      <c r="H55" s="168">
        <f ca="1">IF(ROWS($1:42)&gt;COUNT(Dong1),"",IF(OFFSET(TH!O$1,SMALL(Dong1,ROWS($1:42)),)="1111",OFFSET(TH!M$1,SMALL(Dong1,ROWS($1:42)),),0))</f>
        <v>16662900</v>
      </c>
      <c r="I55" s="166">
        <f t="shared" ca="1" si="0"/>
        <v>5217232904</v>
      </c>
      <c r="J55" s="171"/>
    </row>
    <row r="56" spans="1:10" ht="19.5" customHeight="1">
      <c r="A56" s="165">
        <f ca="1">IF(ROWS($1:43)&gt;COUNT(Dong1),"",OFFSET(TH!C$1,SMALL(Dong1,ROWS($1:43)),))</f>
        <v>42383</v>
      </c>
      <c r="B56" s="165">
        <f ca="1">IF(ROWS($1:43)&gt;COUNT(Dong1),"",OFFSET(TH!E$1,SMALL(Dong1,ROWS($1:43)),))</f>
        <v>42383</v>
      </c>
      <c r="C56" s="166" t="str">
        <f ca="1">IF(ROWS($1:43)&gt;COUNT(Dong1),"",IF(OFFSET(TH!N$1,SMALL(Dong1,ROWS($1:43)),)="1111",OFFSET(TH!D$1,SMALL(Dong1,ROWS($1:43)),),""))</f>
        <v/>
      </c>
      <c r="D56" s="167" t="str">
        <f ca="1">IF(ROWS($1:43)&gt;COUNT(Dong1),"",IF(OFFSET(TH!O$1,SMALL(Dong1,ROWS($1:43)),)="1111",OFFSET(TH!D$1,SMALL(Dong1,ROWS($1:43)),),""))</f>
        <v>C23</v>
      </c>
      <c r="E56" s="381" t="str">
        <f ca="1">IF(ROWS($1:43)&gt;COUNT(Dong1),"",OFFSET(TH!F$1,SMALL(Dong1,ROWS($1:43)),))</f>
        <v>VAT Bảo dưỡng xe 51F - 080.56</v>
      </c>
      <c r="F56" s="169" t="str">
        <f ca="1">IF(ROWS($1:43)&gt;COUNT(Dong1),"",IF(OFFSET(TH!O$1,SMALL(Dong1,ROWS($1:43)),)="1111",OFFSET(TH!N$1,SMALL(Dong1,ROWS($1:43)),),OFFSET(TH!O$1,SMALL(Dong1,ROWS($1:43)),)))</f>
        <v>1331</v>
      </c>
      <c r="G56" s="170">
        <f ca="1">IF(ROWS($1:43)&gt;COUNT(Dong1),"",IF(OFFSET(TH!N$1,SMALL(Dong1,ROWS($1:43)),)="1111",OFFSET(TH!M$1,SMALL(Dong1,ROWS($1:43)),),0))</f>
        <v>0</v>
      </c>
      <c r="H56" s="168">
        <f ca="1">IF(ROWS($1:43)&gt;COUNT(Dong1),"",IF(OFFSET(TH!O$1,SMALL(Dong1,ROWS($1:43)),)="1111",OFFSET(TH!M$1,SMALL(Dong1,ROWS($1:43)),),0))</f>
        <v>1666290</v>
      </c>
      <c r="I56" s="166">
        <f t="shared" ca="1" si="0"/>
        <v>5215566614</v>
      </c>
      <c r="J56" s="171"/>
    </row>
    <row r="57" spans="1:10" ht="19.5" customHeight="1">
      <c r="A57" s="165">
        <f ca="1">IF(ROWS($1:44)&gt;COUNT(Dong1),"",OFFSET(TH!C$1,SMALL(Dong1,ROWS($1:44)),))</f>
        <v>42384</v>
      </c>
      <c r="B57" s="165">
        <f ca="1">IF(ROWS($1:44)&gt;COUNT(Dong1),"",OFFSET(TH!E$1,SMALL(Dong1,ROWS($1:44)),))</f>
        <v>42384</v>
      </c>
      <c r="C57" s="166" t="str">
        <f ca="1">IF(ROWS($1:44)&gt;COUNT(Dong1),"",IF(OFFSET(TH!N$1,SMALL(Dong1,ROWS($1:44)),)="1111",OFFSET(TH!D$1,SMALL(Dong1,ROWS($1:44)),),""))</f>
        <v>T02</v>
      </c>
      <c r="D57" s="167" t="str">
        <f ca="1">IF(ROWS($1:44)&gt;COUNT(Dong1),"",IF(OFFSET(TH!O$1,SMALL(Dong1,ROWS($1:44)),)="1111",OFFSET(TH!D$1,SMALL(Dong1,ROWS($1:44)),),""))</f>
        <v/>
      </c>
      <c r="E57" s="381" t="str">
        <f ca="1">IF(ROWS($1:44)&gt;COUNT(Dong1),"",OFFSET(TH!F$1,SMALL(Dong1,ROWS($1:44)),))</f>
        <v>Q11 - Rút tiền gửi NH nhập quỹ TM</v>
      </c>
      <c r="F57" s="169" t="str">
        <f ca="1">IF(ROWS($1:44)&gt;COUNT(Dong1),"",IF(OFFSET(TH!O$1,SMALL(Dong1,ROWS($1:44)),)="1111",OFFSET(TH!N$1,SMALL(Dong1,ROWS($1:44)),),OFFSET(TH!O$1,SMALL(Dong1,ROWS($1:44)),)))</f>
        <v>1121</v>
      </c>
      <c r="G57" s="170">
        <f ca="1">IF(ROWS($1:44)&gt;COUNT(Dong1),"",IF(OFFSET(TH!N$1,SMALL(Dong1,ROWS($1:44)),)="1111",OFFSET(TH!M$1,SMALL(Dong1,ROWS($1:44)),),0))</f>
        <v>100000000</v>
      </c>
      <c r="H57" s="168">
        <f ca="1">IF(ROWS($1:44)&gt;COUNT(Dong1),"",IF(OFFSET(TH!O$1,SMALL(Dong1,ROWS($1:44)),)="1111",OFFSET(TH!M$1,SMALL(Dong1,ROWS($1:44)),),0))</f>
        <v>0</v>
      </c>
      <c r="I57" s="166">
        <f t="shared" ca="1" si="0"/>
        <v>5315566614</v>
      </c>
      <c r="J57" s="171"/>
    </row>
    <row r="58" spans="1:10" ht="19.5" customHeight="1">
      <c r="A58" s="165">
        <f ca="1">IF(ROWS($1:45)&gt;COUNT(Dong1),"",OFFSET(TH!C$1,SMALL(Dong1,ROWS($1:45)),))</f>
        <v>42384</v>
      </c>
      <c r="B58" s="165">
        <f ca="1">IF(ROWS($1:45)&gt;COUNT(Dong1),"",OFFSET(TH!E$1,SMALL(Dong1,ROWS($1:45)),))</f>
        <v>42384</v>
      </c>
      <c r="C58" s="166" t="str">
        <f ca="1">IF(ROWS($1:45)&gt;COUNT(Dong1),"",IF(OFFSET(TH!N$1,SMALL(Dong1,ROWS($1:45)),)="1111",OFFSET(TH!D$1,SMALL(Dong1,ROWS($1:45)),),""))</f>
        <v/>
      </c>
      <c r="D58" s="167" t="str">
        <f ca="1">IF(ROWS($1:45)&gt;COUNT(Dong1),"",IF(OFFSET(TH!O$1,SMALL(Dong1,ROWS($1:45)),)="1111",OFFSET(TH!D$1,SMALL(Dong1,ROWS($1:45)),),""))</f>
        <v>C24</v>
      </c>
      <c r="E58" s="381" t="str">
        <f ca="1">IF(ROWS($1:45)&gt;COUNT(Dong1),"",OFFSET(TH!F$1,SMALL(Dong1,ROWS($1:45)),))</f>
        <v>Xăng</v>
      </c>
      <c r="F58" s="169" t="str">
        <f ca="1">IF(ROWS($1:45)&gt;COUNT(Dong1),"",IF(OFFSET(TH!O$1,SMALL(Dong1,ROWS($1:45)),)="1111",OFFSET(TH!N$1,SMALL(Dong1,ROWS($1:45)),),OFFSET(TH!O$1,SMALL(Dong1,ROWS($1:45)),)))</f>
        <v>642</v>
      </c>
      <c r="G58" s="170">
        <f ca="1">IF(ROWS($1:45)&gt;COUNT(Dong1),"",IF(OFFSET(TH!N$1,SMALL(Dong1,ROWS($1:45)),)="1111",OFFSET(TH!M$1,SMALL(Dong1,ROWS($1:45)),),0))</f>
        <v>0</v>
      </c>
      <c r="H58" s="168">
        <f ca="1">IF(ROWS($1:45)&gt;COUNT(Dong1),"",IF(OFFSET(TH!O$1,SMALL(Dong1,ROWS($1:45)),)="1111",OFFSET(TH!M$1,SMALL(Dong1,ROWS($1:45)),),0))</f>
        <v>306027</v>
      </c>
      <c r="I58" s="166">
        <f t="shared" ca="1" si="0"/>
        <v>5315260587</v>
      </c>
      <c r="J58" s="171"/>
    </row>
    <row r="59" spans="1:10" ht="19.5" customHeight="1">
      <c r="A59" s="165">
        <f ca="1">IF(ROWS($1:46)&gt;COUNT(Dong1),"",OFFSET(TH!C$1,SMALL(Dong1,ROWS($1:46)),))</f>
        <v>42384</v>
      </c>
      <c r="B59" s="165">
        <f ca="1">IF(ROWS($1:46)&gt;COUNT(Dong1),"",OFFSET(TH!E$1,SMALL(Dong1,ROWS($1:46)),))</f>
        <v>42384</v>
      </c>
      <c r="C59" s="166" t="str">
        <f ca="1">IF(ROWS($1:46)&gt;COUNT(Dong1),"",IF(OFFSET(TH!N$1,SMALL(Dong1,ROWS($1:46)),)="1111",OFFSET(TH!D$1,SMALL(Dong1,ROWS($1:46)),),""))</f>
        <v/>
      </c>
      <c r="D59" s="167" t="str">
        <f ca="1">IF(ROWS($1:46)&gt;COUNT(Dong1),"",IF(OFFSET(TH!O$1,SMALL(Dong1,ROWS($1:46)),)="1111",OFFSET(TH!D$1,SMALL(Dong1,ROWS($1:46)),),""))</f>
        <v>C24</v>
      </c>
      <c r="E59" s="381" t="str">
        <f ca="1">IF(ROWS($1:46)&gt;COUNT(Dong1),"",OFFSET(TH!F$1,SMALL(Dong1,ROWS($1:46)),))</f>
        <v>VAT Xăng</v>
      </c>
      <c r="F59" s="169" t="str">
        <f ca="1">IF(ROWS($1:46)&gt;COUNT(Dong1),"",IF(OFFSET(TH!O$1,SMALL(Dong1,ROWS($1:46)),)="1111",OFFSET(TH!N$1,SMALL(Dong1,ROWS($1:46)),),OFFSET(TH!O$1,SMALL(Dong1,ROWS($1:46)),)))</f>
        <v>1331</v>
      </c>
      <c r="G59" s="170">
        <f ca="1">IF(ROWS($1:46)&gt;COUNT(Dong1),"",IF(OFFSET(TH!N$1,SMALL(Dong1,ROWS($1:46)),)="1111",OFFSET(TH!M$1,SMALL(Dong1,ROWS($1:46)),),0))</f>
        <v>0</v>
      </c>
      <c r="H59" s="168">
        <f ca="1">IF(ROWS($1:46)&gt;COUNT(Dong1),"",IF(OFFSET(TH!O$1,SMALL(Dong1,ROWS($1:46)),)="1111",OFFSET(TH!M$1,SMALL(Dong1,ROWS($1:46)),),0))</f>
        <v>30603</v>
      </c>
      <c r="I59" s="166">
        <f t="shared" ca="1" si="0"/>
        <v>5315229984</v>
      </c>
      <c r="J59" s="171"/>
    </row>
    <row r="60" spans="1:10" ht="19.5" customHeight="1">
      <c r="A60" s="165">
        <f ca="1">IF(ROWS($1:47)&gt;COUNT(Dong1),"",OFFSET(TH!C$1,SMALL(Dong1,ROWS($1:47)),))</f>
        <v>42384</v>
      </c>
      <c r="B60" s="165">
        <f ca="1">IF(ROWS($1:47)&gt;COUNT(Dong1),"",OFFSET(TH!E$1,SMALL(Dong1,ROWS($1:47)),))</f>
        <v>42384</v>
      </c>
      <c r="C60" s="166" t="str">
        <f ca="1">IF(ROWS($1:47)&gt;COUNT(Dong1),"",IF(OFFSET(TH!N$1,SMALL(Dong1,ROWS($1:47)),)="1111",OFFSET(TH!D$1,SMALL(Dong1,ROWS($1:47)),),""))</f>
        <v/>
      </c>
      <c r="D60" s="167" t="str">
        <f ca="1">IF(ROWS($1:47)&gt;COUNT(Dong1),"",IF(OFFSET(TH!O$1,SMALL(Dong1,ROWS($1:47)),)="1111",OFFSET(TH!D$1,SMALL(Dong1,ROWS($1:47)),),""))</f>
        <v>C25</v>
      </c>
      <c r="E60" s="381" t="str">
        <f ca="1">IF(ROWS($1:47)&gt;COUNT(Dong1),"",OFFSET(TH!F$1,SMALL(Dong1,ROWS($1:47)),))</f>
        <v>Xăng</v>
      </c>
      <c r="F60" s="169" t="str">
        <f ca="1">IF(ROWS($1:47)&gt;COUNT(Dong1),"",IF(OFFSET(TH!O$1,SMALL(Dong1,ROWS($1:47)),)="1111",OFFSET(TH!N$1,SMALL(Dong1,ROWS($1:47)),),OFFSET(TH!O$1,SMALL(Dong1,ROWS($1:47)),)))</f>
        <v>642</v>
      </c>
      <c r="G60" s="170">
        <f ca="1">IF(ROWS($1:47)&gt;COUNT(Dong1),"",IF(OFFSET(TH!N$1,SMALL(Dong1,ROWS($1:47)),)="1111",OFFSET(TH!M$1,SMALL(Dong1,ROWS($1:47)),),0))</f>
        <v>0</v>
      </c>
      <c r="H60" s="168">
        <f ca="1">IF(ROWS($1:47)&gt;COUNT(Dong1),"",IF(OFFSET(TH!O$1,SMALL(Dong1,ROWS($1:47)),)="1111",OFFSET(TH!M$1,SMALL(Dong1,ROWS($1:47)),),0))</f>
        <v>593155</v>
      </c>
      <c r="I60" s="166">
        <f t="shared" ca="1" si="0"/>
        <v>5314636829</v>
      </c>
      <c r="J60" s="171"/>
    </row>
    <row r="61" spans="1:10" ht="19.5" customHeight="1">
      <c r="A61" s="165">
        <f ca="1">IF(ROWS($1:48)&gt;COUNT(Dong1),"",OFFSET(TH!C$1,SMALL(Dong1,ROWS($1:48)),))</f>
        <v>42384</v>
      </c>
      <c r="B61" s="165">
        <f ca="1">IF(ROWS($1:48)&gt;COUNT(Dong1),"",OFFSET(TH!E$1,SMALL(Dong1,ROWS($1:48)),))</f>
        <v>42384</v>
      </c>
      <c r="C61" s="166" t="str">
        <f ca="1">IF(ROWS($1:48)&gt;COUNT(Dong1),"",IF(OFFSET(TH!N$1,SMALL(Dong1,ROWS($1:48)),)="1111",OFFSET(TH!D$1,SMALL(Dong1,ROWS($1:48)),),""))</f>
        <v/>
      </c>
      <c r="D61" s="167" t="str">
        <f ca="1">IF(ROWS($1:48)&gt;COUNT(Dong1),"",IF(OFFSET(TH!O$1,SMALL(Dong1,ROWS($1:48)),)="1111",OFFSET(TH!D$1,SMALL(Dong1,ROWS($1:48)),),""))</f>
        <v>C25</v>
      </c>
      <c r="E61" s="381" t="str">
        <f ca="1">IF(ROWS($1:48)&gt;COUNT(Dong1),"",OFFSET(TH!F$1,SMALL(Dong1,ROWS($1:48)),))</f>
        <v>VAT Xăng</v>
      </c>
      <c r="F61" s="169" t="str">
        <f ca="1">IF(ROWS($1:48)&gt;COUNT(Dong1),"",IF(OFFSET(TH!O$1,SMALL(Dong1,ROWS($1:48)),)="1111",OFFSET(TH!N$1,SMALL(Dong1,ROWS($1:48)),),OFFSET(TH!O$1,SMALL(Dong1,ROWS($1:48)),)))</f>
        <v>1331</v>
      </c>
      <c r="G61" s="170">
        <f ca="1">IF(ROWS($1:48)&gt;COUNT(Dong1),"",IF(OFFSET(TH!N$1,SMALL(Dong1,ROWS($1:48)),)="1111",OFFSET(TH!M$1,SMALL(Dong1,ROWS($1:48)),),0))</f>
        <v>0</v>
      </c>
      <c r="H61" s="168">
        <f ca="1">IF(ROWS($1:48)&gt;COUNT(Dong1),"",IF(OFFSET(TH!O$1,SMALL(Dong1,ROWS($1:48)),)="1111",OFFSET(TH!M$1,SMALL(Dong1,ROWS($1:48)),),0))</f>
        <v>59315</v>
      </c>
      <c r="I61" s="166">
        <f t="shared" ca="1" si="0"/>
        <v>5314577514</v>
      </c>
      <c r="J61" s="171"/>
    </row>
    <row r="62" spans="1:10" ht="19.5" customHeight="1">
      <c r="A62" s="165">
        <f ca="1">IF(ROWS($1:49)&gt;COUNT(Dong1),"",OFFSET(TH!C$1,SMALL(Dong1,ROWS($1:49)),))</f>
        <v>42384</v>
      </c>
      <c r="B62" s="165">
        <f ca="1">IF(ROWS($1:49)&gt;COUNT(Dong1),"",OFFSET(TH!E$1,SMALL(Dong1,ROWS($1:49)),))</f>
        <v>42384</v>
      </c>
      <c r="C62" s="166" t="str">
        <f ca="1">IF(ROWS($1:49)&gt;COUNT(Dong1),"",IF(OFFSET(TH!N$1,SMALL(Dong1,ROWS($1:49)),)="1111",OFFSET(TH!D$1,SMALL(Dong1,ROWS($1:49)),),""))</f>
        <v/>
      </c>
      <c r="D62" s="167" t="str">
        <f ca="1">IF(ROWS($1:49)&gt;COUNT(Dong1),"",IF(OFFSET(TH!O$1,SMALL(Dong1,ROWS($1:49)),)="1111",OFFSET(TH!D$1,SMALL(Dong1,ROWS($1:49)),),""))</f>
        <v>C26</v>
      </c>
      <c r="E62" s="381" t="str">
        <f ca="1">IF(ROWS($1:49)&gt;COUNT(Dong1),"",OFFSET(TH!F$1,SMALL(Dong1,ROWS($1:49)),))</f>
        <v>Phí phân tích cá khô</v>
      </c>
      <c r="F62" s="169" t="str">
        <f ca="1">IF(ROWS($1:49)&gt;COUNT(Dong1),"",IF(OFFSET(TH!O$1,SMALL(Dong1,ROWS($1:49)),)="1111",OFFSET(TH!N$1,SMALL(Dong1,ROWS($1:49)),),OFFSET(TH!O$1,SMALL(Dong1,ROWS($1:49)),)))</f>
        <v>642</v>
      </c>
      <c r="G62" s="170">
        <f ca="1">IF(ROWS($1:49)&gt;COUNT(Dong1),"",IF(OFFSET(TH!N$1,SMALL(Dong1,ROWS($1:49)),)="1111",OFFSET(TH!M$1,SMALL(Dong1,ROWS($1:49)),),0))</f>
        <v>0</v>
      </c>
      <c r="H62" s="168">
        <f ca="1">IF(ROWS($1:49)&gt;COUNT(Dong1),"",IF(OFFSET(TH!O$1,SMALL(Dong1,ROWS($1:49)),)="1111",OFFSET(TH!M$1,SMALL(Dong1,ROWS($1:49)),),0))</f>
        <v>400000</v>
      </c>
      <c r="I62" s="166">
        <f t="shared" ca="1" si="0"/>
        <v>5314177514</v>
      </c>
      <c r="J62" s="171"/>
    </row>
    <row r="63" spans="1:10" ht="19.5" customHeight="1">
      <c r="A63" s="165">
        <f ca="1">IF(ROWS($1:50)&gt;COUNT(Dong1),"",OFFSET(TH!C$1,SMALL(Dong1,ROWS($1:50)),))</f>
        <v>42384</v>
      </c>
      <c r="B63" s="165">
        <f ca="1">IF(ROWS($1:50)&gt;COUNT(Dong1),"",OFFSET(TH!E$1,SMALL(Dong1,ROWS($1:50)),))</f>
        <v>42384</v>
      </c>
      <c r="C63" s="166" t="str">
        <f ca="1">IF(ROWS($1:50)&gt;COUNT(Dong1),"",IF(OFFSET(TH!N$1,SMALL(Dong1,ROWS($1:50)),)="1111",OFFSET(TH!D$1,SMALL(Dong1,ROWS($1:50)),),""))</f>
        <v/>
      </c>
      <c r="D63" s="167" t="str">
        <f ca="1">IF(ROWS($1:50)&gt;COUNT(Dong1),"",IF(OFFSET(TH!O$1,SMALL(Dong1,ROWS($1:50)),)="1111",OFFSET(TH!D$1,SMALL(Dong1,ROWS($1:50)),),""))</f>
        <v>C26</v>
      </c>
      <c r="E63" s="381" t="str">
        <f ca="1">IF(ROWS($1:50)&gt;COUNT(Dong1),"",OFFSET(TH!F$1,SMALL(Dong1,ROWS($1:50)),))</f>
        <v>VAT Phí phân tích cá khô</v>
      </c>
      <c r="F63" s="169" t="str">
        <f ca="1">IF(ROWS($1:50)&gt;COUNT(Dong1),"",IF(OFFSET(TH!O$1,SMALL(Dong1,ROWS($1:50)),)="1111",OFFSET(TH!N$1,SMALL(Dong1,ROWS($1:50)),),OFFSET(TH!O$1,SMALL(Dong1,ROWS($1:50)),)))</f>
        <v>1331</v>
      </c>
      <c r="G63" s="170">
        <f ca="1">IF(ROWS($1:50)&gt;COUNT(Dong1),"",IF(OFFSET(TH!N$1,SMALL(Dong1,ROWS($1:50)),)="1111",OFFSET(TH!M$1,SMALL(Dong1,ROWS($1:50)),),0))</f>
        <v>0</v>
      </c>
      <c r="H63" s="168">
        <f ca="1">IF(ROWS($1:50)&gt;COUNT(Dong1),"",IF(OFFSET(TH!O$1,SMALL(Dong1,ROWS($1:50)),)="1111",OFFSET(TH!M$1,SMALL(Dong1,ROWS($1:50)),),0))</f>
        <v>20000</v>
      </c>
      <c r="I63" s="166">
        <f t="shared" ca="1" si="0"/>
        <v>5314157514</v>
      </c>
      <c r="J63" s="171"/>
    </row>
    <row r="64" spans="1:10" ht="19.5" customHeight="1">
      <c r="A64" s="165">
        <f ca="1">IF(ROWS($1:51)&gt;COUNT(Dong1),"",OFFSET(TH!C$1,SMALL(Dong1,ROWS($1:51)),))</f>
        <v>42384</v>
      </c>
      <c r="B64" s="165">
        <f ca="1">IF(ROWS($1:51)&gt;COUNT(Dong1),"",OFFSET(TH!E$1,SMALL(Dong1,ROWS($1:51)),))</f>
        <v>42384</v>
      </c>
      <c r="C64" s="166" t="str">
        <f ca="1">IF(ROWS($1:51)&gt;COUNT(Dong1),"",IF(OFFSET(TH!N$1,SMALL(Dong1,ROWS($1:51)),)="1111",OFFSET(TH!D$1,SMALL(Dong1,ROWS($1:51)),),""))</f>
        <v/>
      </c>
      <c r="D64" s="167" t="str">
        <f ca="1">IF(ROWS($1:51)&gt;COUNT(Dong1),"",IF(OFFSET(TH!O$1,SMALL(Dong1,ROWS($1:51)),)="1111",OFFSET(TH!D$1,SMALL(Dong1,ROWS($1:51)),),""))</f>
        <v>C27</v>
      </c>
      <c r="E64" s="381" t="str">
        <f ca="1">IF(ROWS($1:51)&gt;COUNT(Dong1),"",OFFSET(TH!F$1,SMALL(Dong1,ROWS($1:51)),))</f>
        <v>Bảo dưỡng xe 51F - 080.56</v>
      </c>
      <c r="F64" s="169" t="str">
        <f ca="1">IF(ROWS($1:51)&gt;COUNT(Dong1),"",IF(OFFSET(TH!O$1,SMALL(Dong1,ROWS($1:51)),)="1111",OFFSET(TH!N$1,SMALL(Dong1,ROWS($1:51)),),OFFSET(TH!O$1,SMALL(Dong1,ROWS($1:51)),)))</f>
        <v>642</v>
      </c>
      <c r="G64" s="170">
        <f ca="1">IF(ROWS($1:51)&gt;COUNT(Dong1),"",IF(OFFSET(TH!N$1,SMALL(Dong1,ROWS($1:51)),)="1111",OFFSET(TH!M$1,SMALL(Dong1,ROWS($1:51)),),0))</f>
        <v>0</v>
      </c>
      <c r="H64" s="168">
        <f ca="1">IF(ROWS($1:51)&gt;COUNT(Dong1),"",IF(OFFSET(TH!O$1,SMALL(Dong1,ROWS($1:51)),)="1111",OFFSET(TH!M$1,SMALL(Dong1,ROWS($1:51)),),0))</f>
        <v>17435800</v>
      </c>
      <c r="I64" s="166">
        <f t="shared" ca="1" si="0"/>
        <v>5296721714</v>
      </c>
      <c r="J64" s="171"/>
    </row>
    <row r="65" spans="1:10" ht="19.5" customHeight="1">
      <c r="A65" s="165">
        <f ca="1">IF(ROWS($1:52)&gt;COUNT(Dong1),"",OFFSET(TH!C$1,SMALL(Dong1,ROWS($1:52)),))</f>
        <v>42384</v>
      </c>
      <c r="B65" s="165">
        <f ca="1">IF(ROWS($1:52)&gt;COUNT(Dong1),"",OFFSET(TH!E$1,SMALL(Dong1,ROWS($1:52)),))</f>
        <v>42384</v>
      </c>
      <c r="C65" s="166" t="str">
        <f ca="1">IF(ROWS($1:52)&gt;COUNT(Dong1),"",IF(OFFSET(TH!N$1,SMALL(Dong1,ROWS($1:52)),)="1111",OFFSET(TH!D$1,SMALL(Dong1,ROWS($1:52)),),""))</f>
        <v/>
      </c>
      <c r="D65" s="167" t="str">
        <f ca="1">IF(ROWS($1:52)&gt;COUNT(Dong1),"",IF(OFFSET(TH!O$1,SMALL(Dong1,ROWS($1:52)),)="1111",OFFSET(TH!D$1,SMALL(Dong1,ROWS($1:52)),),""))</f>
        <v>C27</v>
      </c>
      <c r="E65" s="381" t="str">
        <f ca="1">IF(ROWS($1:52)&gt;COUNT(Dong1),"",OFFSET(TH!F$1,SMALL(Dong1,ROWS($1:52)),))</f>
        <v>VAT Bảo dưỡng xe 51F - 080.56</v>
      </c>
      <c r="F65" s="169" t="str">
        <f ca="1">IF(ROWS($1:52)&gt;COUNT(Dong1),"",IF(OFFSET(TH!O$1,SMALL(Dong1,ROWS($1:52)),)="1111",OFFSET(TH!N$1,SMALL(Dong1,ROWS($1:52)),),OFFSET(TH!O$1,SMALL(Dong1,ROWS($1:52)),)))</f>
        <v>1331</v>
      </c>
      <c r="G65" s="170">
        <f ca="1">IF(ROWS($1:52)&gt;COUNT(Dong1),"",IF(OFFSET(TH!N$1,SMALL(Dong1,ROWS($1:52)),)="1111",OFFSET(TH!M$1,SMALL(Dong1,ROWS($1:52)),),0))</f>
        <v>0</v>
      </c>
      <c r="H65" s="168">
        <f ca="1">IF(ROWS($1:52)&gt;COUNT(Dong1),"",IF(OFFSET(TH!O$1,SMALL(Dong1,ROWS($1:52)),)="1111",OFFSET(TH!M$1,SMALL(Dong1,ROWS($1:52)),),0))</f>
        <v>1743580</v>
      </c>
      <c r="I65" s="166">
        <f t="shared" ca="1" si="0"/>
        <v>5294978134</v>
      </c>
      <c r="J65" s="171"/>
    </row>
    <row r="66" spans="1:10" ht="19.5" customHeight="1">
      <c r="A66" s="165">
        <f ca="1">IF(ROWS($1:53)&gt;COUNT(Dong1),"",OFFSET(TH!C$1,SMALL(Dong1,ROWS($1:53)),))</f>
        <v>42387</v>
      </c>
      <c r="B66" s="165">
        <f ca="1">IF(ROWS($1:53)&gt;COUNT(Dong1),"",OFFSET(TH!E$1,SMALL(Dong1,ROWS($1:53)),))</f>
        <v>42387</v>
      </c>
      <c r="C66" s="166" t="str">
        <f ca="1">IF(ROWS($1:53)&gt;COUNT(Dong1),"",IF(OFFSET(TH!N$1,SMALL(Dong1,ROWS($1:53)),)="1111",OFFSET(TH!D$1,SMALL(Dong1,ROWS($1:53)),),""))</f>
        <v/>
      </c>
      <c r="D66" s="167" t="str">
        <f ca="1">IF(ROWS($1:53)&gt;COUNT(Dong1),"",IF(OFFSET(TH!O$1,SMALL(Dong1,ROWS($1:53)),)="1111",OFFSET(TH!D$1,SMALL(Dong1,ROWS($1:53)),),""))</f>
        <v>C28</v>
      </c>
      <c r="E66" s="381" t="str">
        <f ca="1">IF(ROWS($1:53)&gt;COUNT(Dong1),"",OFFSET(TH!F$1,SMALL(Dong1,ROWS($1:53)),))</f>
        <v>Dầu DO, Xăng</v>
      </c>
      <c r="F66" s="169" t="str">
        <f ca="1">IF(ROWS($1:53)&gt;COUNT(Dong1),"",IF(OFFSET(TH!O$1,SMALL(Dong1,ROWS($1:53)),)="1111",OFFSET(TH!N$1,SMALL(Dong1,ROWS($1:53)),),OFFSET(TH!O$1,SMALL(Dong1,ROWS($1:53)),)))</f>
        <v>642</v>
      </c>
      <c r="G66" s="170">
        <f ca="1">IF(ROWS($1:53)&gt;COUNT(Dong1),"",IF(OFFSET(TH!N$1,SMALL(Dong1,ROWS($1:53)),)="1111",OFFSET(TH!M$1,SMALL(Dong1,ROWS($1:53)),),0))</f>
        <v>0</v>
      </c>
      <c r="H66" s="168">
        <f ca="1">IF(ROWS($1:53)&gt;COUNT(Dong1),"",IF(OFFSET(TH!O$1,SMALL(Dong1,ROWS($1:53)),)="1111",OFFSET(TH!M$1,SMALL(Dong1,ROWS($1:53)),),0))</f>
        <v>1346136</v>
      </c>
      <c r="I66" s="166">
        <f t="shared" ca="1" si="0"/>
        <v>5293631998</v>
      </c>
      <c r="J66" s="171"/>
    </row>
    <row r="67" spans="1:10" ht="19.5" customHeight="1">
      <c r="A67" s="165">
        <f ca="1">IF(ROWS($1:54)&gt;COUNT(Dong1),"",OFFSET(TH!C$1,SMALL(Dong1,ROWS($1:54)),))</f>
        <v>42387</v>
      </c>
      <c r="B67" s="165">
        <f ca="1">IF(ROWS($1:54)&gt;COUNT(Dong1),"",OFFSET(TH!E$1,SMALL(Dong1,ROWS($1:54)),))</f>
        <v>42387</v>
      </c>
      <c r="C67" s="166" t="str">
        <f ca="1">IF(ROWS($1:54)&gt;COUNT(Dong1),"",IF(OFFSET(TH!N$1,SMALL(Dong1,ROWS($1:54)),)="1111",OFFSET(TH!D$1,SMALL(Dong1,ROWS($1:54)),),""))</f>
        <v/>
      </c>
      <c r="D67" s="167" t="str">
        <f ca="1">IF(ROWS($1:54)&gt;COUNT(Dong1),"",IF(OFFSET(TH!O$1,SMALL(Dong1,ROWS($1:54)),)="1111",OFFSET(TH!D$1,SMALL(Dong1,ROWS($1:54)),),""))</f>
        <v>C28</v>
      </c>
      <c r="E67" s="381" t="str">
        <f ca="1">IF(ROWS($1:54)&gt;COUNT(Dong1),"",OFFSET(TH!F$1,SMALL(Dong1,ROWS($1:54)),))</f>
        <v>VAT Dầu DO, Xăng</v>
      </c>
      <c r="F67" s="169" t="str">
        <f ca="1">IF(ROWS($1:54)&gt;COUNT(Dong1),"",IF(OFFSET(TH!O$1,SMALL(Dong1,ROWS($1:54)),)="1111",OFFSET(TH!N$1,SMALL(Dong1,ROWS($1:54)),),OFFSET(TH!O$1,SMALL(Dong1,ROWS($1:54)),)))</f>
        <v>1331</v>
      </c>
      <c r="G67" s="170">
        <f ca="1">IF(ROWS($1:54)&gt;COUNT(Dong1),"",IF(OFFSET(TH!N$1,SMALL(Dong1,ROWS($1:54)),)="1111",OFFSET(TH!M$1,SMALL(Dong1,ROWS($1:54)),),0))</f>
        <v>0</v>
      </c>
      <c r="H67" s="168">
        <f ca="1">IF(ROWS($1:54)&gt;COUNT(Dong1),"",IF(OFFSET(TH!O$1,SMALL(Dong1,ROWS($1:54)),)="1111",OFFSET(TH!M$1,SMALL(Dong1,ROWS($1:54)),),0))</f>
        <v>134614</v>
      </c>
      <c r="I67" s="166">
        <f t="shared" ca="1" si="0"/>
        <v>5293497384</v>
      </c>
      <c r="J67" s="171"/>
    </row>
    <row r="68" spans="1:10" ht="19.5" customHeight="1">
      <c r="A68" s="165">
        <f ca="1">IF(ROWS($1:55)&gt;COUNT(Dong1),"",OFFSET(TH!C$1,SMALL(Dong1,ROWS($1:55)),))</f>
        <v>42387</v>
      </c>
      <c r="B68" s="165">
        <f ca="1">IF(ROWS($1:55)&gt;COUNT(Dong1),"",OFFSET(TH!E$1,SMALL(Dong1,ROWS($1:55)),))</f>
        <v>42387</v>
      </c>
      <c r="C68" s="166" t="str">
        <f ca="1">IF(ROWS($1:55)&gt;COUNT(Dong1),"",IF(OFFSET(TH!N$1,SMALL(Dong1,ROWS($1:55)),)="1111",OFFSET(TH!D$1,SMALL(Dong1,ROWS($1:55)),),""))</f>
        <v/>
      </c>
      <c r="D68" s="167" t="str">
        <f ca="1">IF(ROWS($1:55)&gt;COUNT(Dong1),"",IF(OFFSET(TH!O$1,SMALL(Dong1,ROWS($1:55)),)="1111",OFFSET(TH!D$1,SMALL(Dong1,ROWS($1:55)),),""))</f>
        <v>C29</v>
      </c>
      <c r="E68" s="381" t="str">
        <f ca="1">IF(ROWS($1:55)&gt;COUNT(Dong1),"",OFFSET(TH!F$1,SMALL(Dong1,ROWS($1:55)),))</f>
        <v>Thanh toán tiền đường</v>
      </c>
      <c r="F68" s="169" t="str">
        <f ca="1">IF(ROWS($1:55)&gt;COUNT(Dong1),"",IF(OFFSET(TH!O$1,SMALL(Dong1,ROWS($1:55)),)="1111",OFFSET(TH!N$1,SMALL(Dong1,ROWS($1:55)),),OFFSET(TH!O$1,SMALL(Dong1,ROWS($1:55)),)))</f>
        <v>331</v>
      </c>
      <c r="G68" s="170">
        <f ca="1">IF(ROWS($1:55)&gt;COUNT(Dong1),"",IF(OFFSET(TH!N$1,SMALL(Dong1,ROWS($1:55)),)="1111",OFFSET(TH!M$1,SMALL(Dong1,ROWS($1:55)),),0))</f>
        <v>0</v>
      </c>
      <c r="H68" s="168">
        <f ca="1">IF(ROWS($1:55)&gt;COUNT(Dong1),"",IF(OFFSET(TH!O$1,SMALL(Dong1,ROWS($1:55)),)="1111",OFFSET(TH!M$1,SMALL(Dong1,ROWS($1:55)),),0))</f>
        <v>15250000</v>
      </c>
      <c r="I68" s="166">
        <f t="shared" ca="1" si="0"/>
        <v>5278247384</v>
      </c>
      <c r="J68" s="171"/>
    </row>
    <row r="69" spans="1:10" ht="19.5" customHeight="1">
      <c r="A69" s="165">
        <f ca="1">IF(ROWS($1:56)&gt;COUNT(Dong1),"",OFFSET(TH!C$1,SMALL(Dong1,ROWS($1:56)),))</f>
        <v>42388</v>
      </c>
      <c r="B69" s="165">
        <f ca="1">IF(ROWS($1:56)&gt;COUNT(Dong1),"",OFFSET(TH!E$1,SMALL(Dong1,ROWS($1:56)),))</f>
        <v>42388</v>
      </c>
      <c r="C69" s="166" t="str">
        <f ca="1">IF(ROWS($1:56)&gt;COUNT(Dong1),"",IF(OFFSET(TH!N$1,SMALL(Dong1,ROWS($1:56)),)="1111",OFFSET(TH!D$1,SMALL(Dong1,ROWS($1:56)),),""))</f>
        <v/>
      </c>
      <c r="D69" s="167" t="str">
        <f ca="1">IF(ROWS($1:56)&gt;COUNT(Dong1),"",IF(OFFSET(TH!O$1,SMALL(Dong1,ROWS($1:56)),)="1111",OFFSET(TH!D$1,SMALL(Dong1,ROWS($1:56)),),""))</f>
        <v>C30</v>
      </c>
      <c r="E69" s="381" t="str">
        <f ca="1">IF(ROWS($1:56)&gt;COUNT(Dong1),"",OFFSET(TH!F$1,SMALL(Dong1,ROWS($1:56)),))</f>
        <v>Xăng</v>
      </c>
      <c r="F69" s="169" t="str">
        <f ca="1">IF(ROWS($1:56)&gt;COUNT(Dong1),"",IF(OFFSET(TH!O$1,SMALL(Dong1,ROWS($1:56)),)="1111",OFFSET(TH!N$1,SMALL(Dong1,ROWS($1:56)),),OFFSET(TH!O$1,SMALL(Dong1,ROWS($1:56)),)))</f>
        <v>642</v>
      </c>
      <c r="G69" s="170">
        <f ca="1">IF(ROWS($1:56)&gt;COUNT(Dong1),"",IF(OFFSET(TH!N$1,SMALL(Dong1,ROWS($1:56)),)="1111",OFFSET(TH!M$1,SMALL(Dong1,ROWS($1:56)),),0))</f>
        <v>0</v>
      </c>
      <c r="H69" s="168">
        <f ca="1">IF(ROWS($1:56)&gt;COUNT(Dong1),"",IF(OFFSET(TH!O$1,SMALL(Dong1,ROWS($1:56)),)="1111",OFFSET(TH!M$1,SMALL(Dong1,ROWS($1:56)),),0))</f>
        <v>29145</v>
      </c>
      <c r="I69" s="166">
        <f t="shared" ca="1" si="0"/>
        <v>5278218239</v>
      </c>
      <c r="J69" s="171"/>
    </row>
    <row r="70" spans="1:10" ht="19.5" customHeight="1">
      <c r="A70" s="165">
        <f ca="1">IF(ROWS($1:57)&gt;COUNT(Dong1),"",OFFSET(TH!C$1,SMALL(Dong1,ROWS($1:57)),))</f>
        <v>42388</v>
      </c>
      <c r="B70" s="165">
        <f ca="1">IF(ROWS($1:57)&gt;COUNT(Dong1),"",OFFSET(TH!E$1,SMALL(Dong1,ROWS($1:57)),))</f>
        <v>42388</v>
      </c>
      <c r="C70" s="166" t="str">
        <f ca="1">IF(ROWS($1:57)&gt;COUNT(Dong1),"",IF(OFFSET(TH!N$1,SMALL(Dong1,ROWS($1:57)),)="1111",OFFSET(TH!D$1,SMALL(Dong1,ROWS($1:57)),),""))</f>
        <v/>
      </c>
      <c r="D70" s="167" t="str">
        <f ca="1">IF(ROWS($1:57)&gt;COUNT(Dong1),"",IF(OFFSET(TH!O$1,SMALL(Dong1,ROWS($1:57)),)="1111",OFFSET(TH!D$1,SMALL(Dong1,ROWS($1:57)),),""))</f>
        <v>C30</v>
      </c>
      <c r="E70" s="381" t="str">
        <f ca="1">IF(ROWS($1:57)&gt;COUNT(Dong1),"",OFFSET(TH!F$1,SMALL(Dong1,ROWS($1:57)),))</f>
        <v>VAT Xăng</v>
      </c>
      <c r="F70" s="169" t="str">
        <f ca="1">IF(ROWS($1:57)&gt;COUNT(Dong1),"",IF(OFFSET(TH!O$1,SMALL(Dong1,ROWS($1:57)),)="1111",OFFSET(TH!N$1,SMALL(Dong1,ROWS($1:57)),),OFFSET(TH!O$1,SMALL(Dong1,ROWS($1:57)),)))</f>
        <v>1331</v>
      </c>
      <c r="G70" s="170">
        <f ca="1">IF(ROWS($1:57)&gt;COUNT(Dong1),"",IF(OFFSET(TH!N$1,SMALL(Dong1,ROWS($1:57)),)="1111",OFFSET(TH!M$1,SMALL(Dong1,ROWS($1:57)),),0))</f>
        <v>0</v>
      </c>
      <c r="H70" s="168">
        <f ca="1">IF(ROWS($1:57)&gt;COUNT(Dong1),"",IF(OFFSET(TH!O$1,SMALL(Dong1,ROWS($1:57)),)="1111",OFFSET(TH!M$1,SMALL(Dong1,ROWS($1:57)),),0))</f>
        <v>2915</v>
      </c>
      <c r="I70" s="166">
        <f t="shared" ca="1" si="0"/>
        <v>5278215324</v>
      </c>
      <c r="J70" s="171"/>
    </row>
    <row r="71" spans="1:10" ht="19.5" customHeight="1">
      <c r="A71" s="165">
        <f ca="1">IF(ROWS($1:58)&gt;COUNT(Dong1),"",OFFSET(TH!C$1,SMALL(Dong1,ROWS($1:58)),))</f>
        <v>42389</v>
      </c>
      <c r="B71" s="165">
        <f ca="1">IF(ROWS($1:58)&gt;COUNT(Dong1),"",OFFSET(TH!E$1,SMALL(Dong1,ROWS($1:58)),))</f>
        <v>42389</v>
      </c>
      <c r="C71" s="166" t="str">
        <f ca="1">IF(ROWS($1:58)&gt;COUNT(Dong1),"",IF(OFFSET(TH!N$1,SMALL(Dong1,ROWS($1:58)),)="1111",OFFSET(TH!D$1,SMALL(Dong1,ROWS($1:58)),),""))</f>
        <v/>
      </c>
      <c r="D71" s="167" t="str">
        <f ca="1">IF(ROWS($1:58)&gt;COUNT(Dong1),"",IF(OFFSET(TH!O$1,SMALL(Dong1,ROWS($1:58)),)="1111",OFFSET(TH!D$1,SMALL(Dong1,ROWS($1:58)),),""))</f>
        <v>C31</v>
      </c>
      <c r="E71" s="381" t="str">
        <f ca="1">IF(ROWS($1:58)&gt;COUNT(Dong1),"",OFFSET(TH!F$1,SMALL(Dong1,ROWS($1:58)),))</f>
        <v>Xăng</v>
      </c>
      <c r="F71" s="169" t="str">
        <f ca="1">IF(ROWS($1:58)&gt;COUNT(Dong1),"",IF(OFFSET(TH!O$1,SMALL(Dong1,ROWS($1:58)),)="1111",OFFSET(TH!N$1,SMALL(Dong1,ROWS($1:58)),),OFFSET(TH!O$1,SMALL(Dong1,ROWS($1:58)),)))</f>
        <v>642</v>
      </c>
      <c r="G71" s="170">
        <f ca="1">IF(ROWS($1:58)&gt;COUNT(Dong1),"",IF(OFFSET(TH!N$1,SMALL(Dong1,ROWS($1:58)),)="1111",OFFSET(TH!M$1,SMALL(Dong1,ROWS($1:58)),),0))</f>
        <v>0</v>
      </c>
      <c r="H71" s="168">
        <f ca="1">IF(ROWS($1:58)&gt;COUNT(Dong1),"",IF(OFFSET(TH!O$1,SMALL(Dong1,ROWS($1:58)),)="1111",OFFSET(TH!M$1,SMALL(Dong1,ROWS($1:58)),),0))</f>
        <v>689618</v>
      </c>
      <c r="I71" s="166">
        <f t="shared" ca="1" si="0"/>
        <v>5277525706</v>
      </c>
      <c r="J71" s="171"/>
    </row>
    <row r="72" spans="1:10" ht="19.5" customHeight="1">
      <c r="A72" s="165">
        <f ca="1">IF(ROWS($1:59)&gt;COUNT(Dong1),"",OFFSET(TH!C$1,SMALL(Dong1,ROWS($1:59)),))</f>
        <v>42389</v>
      </c>
      <c r="B72" s="165">
        <f ca="1">IF(ROWS($1:59)&gt;COUNT(Dong1),"",OFFSET(TH!E$1,SMALL(Dong1,ROWS($1:59)),))</f>
        <v>42389</v>
      </c>
      <c r="C72" s="166" t="str">
        <f ca="1">IF(ROWS($1:59)&gt;COUNT(Dong1),"",IF(OFFSET(TH!N$1,SMALL(Dong1,ROWS($1:59)),)="1111",OFFSET(TH!D$1,SMALL(Dong1,ROWS($1:59)),),""))</f>
        <v/>
      </c>
      <c r="D72" s="167" t="str">
        <f ca="1">IF(ROWS($1:59)&gt;COUNT(Dong1),"",IF(OFFSET(TH!O$1,SMALL(Dong1,ROWS($1:59)),)="1111",OFFSET(TH!D$1,SMALL(Dong1,ROWS($1:59)),),""))</f>
        <v>C31</v>
      </c>
      <c r="E72" s="381" t="str">
        <f ca="1">IF(ROWS($1:59)&gt;COUNT(Dong1),"",OFFSET(TH!F$1,SMALL(Dong1,ROWS($1:59)),))</f>
        <v>VAT Xăng</v>
      </c>
      <c r="F72" s="169" t="str">
        <f ca="1">IF(ROWS($1:59)&gt;COUNT(Dong1),"",IF(OFFSET(TH!O$1,SMALL(Dong1,ROWS($1:59)),)="1111",OFFSET(TH!N$1,SMALL(Dong1,ROWS($1:59)),),OFFSET(TH!O$1,SMALL(Dong1,ROWS($1:59)),)))</f>
        <v>1331</v>
      </c>
      <c r="G72" s="170">
        <f ca="1">IF(ROWS($1:59)&gt;COUNT(Dong1),"",IF(OFFSET(TH!N$1,SMALL(Dong1,ROWS($1:59)),)="1111",OFFSET(TH!M$1,SMALL(Dong1,ROWS($1:59)),),0))</f>
        <v>0</v>
      </c>
      <c r="H72" s="168">
        <f ca="1">IF(ROWS($1:59)&gt;COUNT(Dong1),"",IF(OFFSET(TH!O$1,SMALL(Dong1,ROWS($1:59)),)="1111",OFFSET(TH!M$1,SMALL(Dong1,ROWS($1:59)),),0))</f>
        <v>68962</v>
      </c>
      <c r="I72" s="166">
        <f t="shared" ca="1" si="0"/>
        <v>5277456744</v>
      </c>
      <c r="J72" s="171"/>
    </row>
    <row r="73" spans="1:10" ht="19.5" customHeight="1">
      <c r="A73" s="165">
        <f ca="1">IF(ROWS($1:60)&gt;COUNT(Dong1),"",OFFSET(TH!C$1,SMALL(Dong1,ROWS($1:60)),))</f>
        <v>42390</v>
      </c>
      <c r="B73" s="165">
        <f ca="1">IF(ROWS($1:60)&gt;COUNT(Dong1),"",OFFSET(TH!E$1,SMALL(Dong1,ROWS($1:60)),))</f>
        <v>42390</v>
      </c>
      <c r="C73" s="166" t="str">
        <f ca="1">IF(ROWS($1:60)&gt;COUNT(Dong1),"",IF(OFFSET(TH!N$1,SMALL(Dong1,ROWS($1:60)),)="1111",OFFSET(TH!D$1,SMALL(Dong1,ROWS($1:60)),),""))</f>
        <v/>
      </c>
      <c r="D73" s="167" t="str">
        <f ca="1">IF(ROWS($1:60)&gt;COUNT(Dong1),"",IF(OFFSET(TH!O$1,SMALL(Dong1,ROWS($1:60)),)="1111",OFFSET(TH!D$1,SMALL(Dong1,ROWS($1:60)),),""))</f>
        <v>C32</v>
      </c>
      <c r="E73" s="381" t="str">
        <f ca="1">IF(ROWS($1:60)&gt;COUNT(Dong1),"",OFFSET(TH!F$1,SMALL(Dong1,ROWS($1:60)),))</f>
        <v>Dầu DO</v>
      </c>
      <c r="F73" s="169" t="str">
        <f ca="1">IF(ROWS($1:60)&gt;COUNT(Dong1),"",IF(OFFSET(TH!O$1,SMALL(Dong1,ROWS($1:60)),)="1111",OFFSET(TH!N$1,SMALL(Dong1,ROWS($1:60)),),OFFSET(TH!O$1,SMALL(Dong1,ROWS($1:60)),)))</f>
        <v>642</v>
      </c>
      <c r="G73" s="170">
        <f ca="1">IF(ROWS($1:60)&gt;COUNT(Dong1),"",IF(OFFSET(TH!N$1,SMALL(Dong1,ROWS($1:60)),)="1111",OFFSET(TH!M$1,SMALL(Dong1,ROWS($1:60)),),0))</f>
        <v>0</v>
      </c>
      <c r="H73" s="168">
        <f ca="1">IF(ROWS($1:60)&gt;COUNT(Dong1),"",IF(OFFSET(TH!O$1,SMALL(Dong1,ROWS($1:60)),)="1111",OFFSET(TH!M$1,SMALL(Dong1,ROWS($1:60)),),0))</f>
        <v>380182</v>
      </c>
      <c r="I73" s="166">
        <f t="shared" ca="1" si="0"/>
        <v>5277076562</v>
      </c>
      <c r="J73" s="171"/>
    </row>
    <row r="74" spans="1:10" ht="19.5" customHeight="1">
      <c r="A74" s="165">
        <f ca="1">IF(ROWS($1:61)&gt;COUNT(Dong1),"",OFFSET(TH!C$1,SMALL(Dong1,ROWS($1:61)),))</f>
        <v>42390</v>
      </c>
      <c r="B74" s="165">
        <f ca="1">IF(ROWS($1:61)&gt;COUNT(Dong1),"",OFFSET(TH!E$1,SMALL(Dong1,ROWS($1:61)),))</f>
        <v>42390</v>
      </c>
      <c r="C74" s="166" t="str">
        <f ca="1">IF(ROWS($1:61)&gt;COUNT(Dong1),"",IF(OFFSET(TH!N$1,SMALL(Dong1,ROWS($1:61)),)="1111",OFFSET(TH!D$1,SMALL(Dong1,ROWS($1:61)),),""))</f>
        <v/>
      </c>
      <c r="D74" s="167" t="str">
        <f ca="1">IF(ROWS($1:61)&gt;COUNT(Dong1),"",IF(OFFSET(TH!O$1,SMALL(Dong1,ROWS($1:61)),)="1111",OFFSET(TH!D$1,SMALL(Dong1,ROWS($1:61)),),""))</f>
        <v>C32</v>
      </c>
      <c r="E74" s="381" t="str">
        <f ca="1">IF(ROWS($1:61)&gt;COUNT(Dong1),"",OFFSET(TH!F$1,SMALL(Dong1,ROWS($1:61)),))</f>
        <v>VAT Dầu DO</v>
      </c>
      <c r="F74" s="169" t="str">
        <f ca="1">IF(ROWS($1:61)&gt;COUNT(Dong1),"",IF(OFFSET(TH!O$1,SMALL(Dong1,ROWS($1:61)),)="1111",OFFSET(TH!N$1,SMALL(Dong1,ROWS($1:61)),),OFFSET(TH!O$1,SMALL(Dong1,ROWS($1:61)),)))</f>
        <v>1331</v>
      </c>
      <c r="G74" s="170">
        <f ca="1">IF(ROWS($1:61)&gt;COUNT(Dong1),"",IF(OFFSET(TH!N$1,SMALL(Dong1,ROWS($1:61)),)="1111",OFFSET(TH!M$1,SMALL(Dong1,ROWS($1:61)),),0))</f>
        <v>0</v>
      </c>
      <c r="H74" s="168">
        <f ca="1">IF(ROWS($1:61)&gt;COUNT(Dong1),"",IF(OFFSET(TH!O$1,SMALL(Dong1,ROWS($1:61)),)="1111",OFFSET(TH!M$1,SMALL(Dong1,ROWS($1:61)),),0))</f>
        <v>38018</v>
      </c>
      <c r="I74" s="166">
        <f t="shared" ca="1" si="0"/>
        <v>5277038544</v>
      </c>
      <c r="J74" s="171"/>
    </row>
    <row r="75" spans="1:10" ht="19.5" customHeight="1">
      <c r="A75" s="165">
        <f ca="1">IF(ROWS($1:62)&gt;COUNT(Dong1),"",OFFSET(TH!C$1,SMALL(Dong1,ROWS($1:62)),))</f>
        <v>42390</v>
      </c>
      <c r="B75" s="165">
        <f ca="1">IF(ROWS($1:62)&gt;COUNT(Dong1),"",OFFSET(TH!E$1,SMALL(Dong1,ROWS($1:62)),))</f>
        <v>42390</v>
      </c>
      <c r="C75" s="166" t="str">
        <f ca="1">IF(ROWS($1:62)&gt;COUNT(Dong1),"",IF(OFFSET(TH!N$1,SMALL(Dong1,ROWS($1:62)),)="1111",OFFSET(TH!D$1,SMALL(Dong1,ROWS($1:62)),),""))</f>
        <v/>
      </c>
      <c r="D75" s="167" t="str">
        <f ca="1">IF(ROWS($1:62)&gt;COUNT(Dong1),"",IF(OFFSET(TH!O$1,SMALL(Dong1,ROWS($1:62)),)="1111",OFFSET(TH!D$1,SMALL(Dong1,ROWS($1:62)),),""))</f>
        <v>C33</v>
      </c>
      <c r="E75" s="381" t="str">
        <f ca="1">IF(ROWS($1:62)&gt;COUNT(Dong1),"",OFFSET(TH!F$1,SMALL(Dong1,ROWS($1:62)),))</f>
        <v>Tạm ứng mua NL</v>
      </c>
      <c r="F75" s="169" t="str">
        <f ca="1">IF(ROWS($1:62)&gt;COUNT(Dong1),"",IF(OFFSET(TH!O$1,SMALL(Dong1,ROWS($1:62)),)="1111",OFFSET(TH!N$1,SMALL(Dong1,ROWS($1:62)),),OFFSET(TH!O$1,SMALL(Dong1,ROWS($1:62)),)))</f>
        <v>141</v>
      </c>
      <c r="G75" s="170">
        <f ca="1">IF(ROWS($1:62)&gt;COUNT(Dong1),"",IF(OFFSET(TH!N$1,SMALL(Dong1,ROWS($1:62)),)="1111",OFFSET(TH!M$1,SMALL(Dong1,ROWS($1:62)),),0))</f>
        <v>0</v>
      </c>
      <c r="H75" s="168">
        <f ca="1">IF(ROWS($1:62)&gt;COUNT(Dong1),"",IF(OFFSET(TH!O$1,SMALL(Dong1,ROWS($1:62)),)="1111",OFFSET(TH!M$1,SMALL(Dong1,ROWS($1:62)),),0))</f>
        <v>500000000</v>
      </c>
      <c r="I75" s="166">
        <f t="shared" ca="1" si="0"/>
        <v>4777038544</v>
      </c>
      <c r="J75" s="171"/>
    </row>
    <row r="76" spans="1:10" ht="19.5" customHeight="1">
      <c r="A76" s="165">
        <f ca="1">IF(ROWS($1:63)&gt;COUNT(Dong1),"",OFFSET(TH!C$1,SMALL(Dong1,ROWS($1:63)),))</f>
        <v>42391</v>
      </c>
      <c r="B76" s="165">
        <f ca="1">IF(ROWS($1:63)&gt;COUNT(Dong1),"",OFFSET(TH!E$1,SMALL(Dong1,ROWS($1:63)),))</f>
        <v>42391</v>
      </c>
      <c r="C76" s="166" t="str">
        <f ca="1">IF(ROWS($1:63)&gt;COUNT(Dong1),"",IF(OFFSET(TH!N$1,SMALL(Dong1,ROWS($1:63)),)="1111",OFFSET(TH!D$1,SMALL(Dong1,ROWS($1:63)),),""))</f>
        <v/>
      </c>
      <c r="D76" s="167" t="str">
        <f ca="1">IF(ROWS($1:63)&gt;COUNT(Dong1),"",IF(OFFSET(TH!O$1,SMALL(Dong1,ROWS($1:63)),)="1111",OFFSET(TH!D$1,SMALL(Dong1,ROWS($1:63)),),""))</f>
        <v>C34</v>
      </c>
      <c r="E76" s="381" t="str">
        <f ca="1">IF(ROWS($1:63)&gt;COUNT(Dong1),"",OFFSET(TH!F$1,SMALL(Dong1,ROWS($1:63)),))</f>
        <v>Q4 - Nộp tiền mặt vào TK</v>
      </c>
      <c r="F76" s="169" t="str">
        <f ca="1">IF(ROWS($1:63)&gt;COUNT(Dong1),"",IF(OFFSET(TH!O$1,SMALL(Dong1,ROWS($1:63)),)="1111",OFFSET(TH!N$1,SMALL(Dong1,ROWS($1:63)),),OFFSET(TH!O$1,SMALL(Dong1,ROWS($1:63)),)))</f>
        <v>1121</v>
      </c>
      <c r="G76" s="170">
        <f ca="1">IF(ROWS($1:63)&gt;COUNT(Dong1),"",IF(OFFSET(TH!N$1,SMALL(Dong1,ROWS($1:63)),)="1111",OFFSET(TH!M$1,SMALL(Dong1,ROWS($1:63)),),0))</f>
        <v>0</v>
      </c>
      <c r="H76" s="168">
        <f ca="1">IF(ROWS($1:63)&gt;COUNT(Dong1),"",IF(OFFSET(TH!O$1,SMALL(Dong1,ROWS($1:63)),)="1111",OFFSET(TH!M$1,SMALL(Dong1,ROWS($1:63)),),0))</f>
        <v>20000000</v>
      </c>
      <c r="I76" s="166">
        <f t="shared" ca="1" si="0"/>
        <v>4757038544</v>
      </c>
      <c r="J76" s="171"/>
    </row>
    <row r="77" spans="1:10" ht="19.5" customHeight="1">
      <c r="A77" s="165">
        <f ca="1">IF(ROWS($1:64)&gt;COUNT(Dong1),"",OFFSET(TH!C$1,SMALL(Dong1,ROWS($1:64)),))</f>
        <v>42392</v>
      </c>
      <c r="B77" s="165">
        <f ca="1">IF(ROWS($1:64)&gt;COUNT(Dong1),"",OFFSET(TH!E$1,SMALL(Dong1,ROWS($1:64)),))</f>
        <v>42392</v>
      </c>
      <c r="C77" s="166" t="str">
        <f ca="1">IF(ROWS($1:64)&gt;COUNT(Dong1),"",IF(OFFSET(TH!N$1,SMALL(Dong1,ROWS($1:64)),)="1111",OFFSET(TH!D$1,SMALL(Dong1,ROWS($1:64)),),""))</f>
        <v/>
      </c>
      <c r="D77" s="167" t="str">
        <f ca="1">IF(ROWS($1:64)&gt;COUNT(Dong1),"",IF(OFFSET(TH!O$1,SMALL(Dong1,ROWS($1:64)),)="1111",OFFSET(TH!D$1,SMALL(Dong1,ROWS($1:64)),),""))</f>
        <v>C35</v>
      </c>
      <c r="E77" s="381" t="str">
        <f ca="1">IF(ROWS($1:64)&gt;COUNT(Dong1),"",OFFSET(TH!F$1,SMALL(Dong1,ROWS($1:64)),))</f>
        <v>Tạm ứng mua NL</v>
      </c>
      <c r="F77" s="169" t="str">
        <f ca="1">IF(ROWS($1:64)&gt;COUNT(Dong1),"",IF(OFFSET(TH!O$1,SMALL(Dong1,ROWS($1:64)),)="1111",OFFSET(TH!N$1,SMALL(Dong1,ROWS($1:64)),),OFFSET(TH!O$1,SMALL(Dong1,ROWS($1:64)),)))</f>
        <v>141</v>
      </c>
      <c r="G77" s="170">
        <f ca="1">IF(ROWS($1:64)&gt;COUNT(Dong1),"",IF(OFFSET(TH!N$1,SMALL(Dong1,ROWS($1:64)),)="1111",OFFSET(TH!M$1,SMALL(Dong1,ROWS($1:64)),),0))</f>
        <v>0</v>
      </c>
      <c r="H77" s="168">
        <f ca="1">IF(ROWS($1:64)&gt;COUNT(Dong1),"",IF(OFFSET(TH!O$1,SMALL(Dong1,ROWS($1:64)),)="1111",OFFSET(TH!M$1,SMALL(Dong1,ROWS($1:64)),),0))</f>
        <v>500000000</v>
      </c>
      <c r="I77" s="166">
        <f t="shared" ca="1" si="0"/>
        <v>4257038544</v>
      </c>
      <c r="J77" s="171"/>
    </row>
    <row r="78" spans="1:10" ht="19.5" customHeight="1">
      <c r="A78" s="165">
        <f ca="1">IF(ROWS($1:65)&gt;COUNT(Dong1),"",OFFSET(TH!C$1,SMALL(Dong1,ROWS($1:65)),))</f>
        <v>42393</v>
      </c>
      <c r="B78" s="165">
        <f ca="1">IF(ROWS($1:65)&gt;COUNT(Dong1),"",OFFSET(TH!E$1,SMALL(Dong1,ROWS($1:65)),))</f>
        <v>42393</v>
      </c>
      <c r="C78" s="166" t="str">
        <f ca="1">IF(ROWS($1:65)&gt;COUNT(Dong1),"",IF(OFFSET(TH!N$1,SMALL(Dong1,ROWS($1:65)),)="1111",OFFSET(TH!D$1,SMALL(Dong1,ROWS($1:65)),),""))</f>
        <v/>
      </c>
      <c r="D78" s="167" t="str">
        <f ca="1">IF(ROWS($1:65)&gt;COUNT(Dong1),"",IF(OFFSET(TH!O$1,SMALL(Dong1,ROWS($1:65)),)="1111",OFFSET(TH!D$1,SMALL(Dong1,ROWS($1:65)),),""))</f>
        <v>C36</v>
      </c>
      <c r="E78" s="381" t="str">
        <f ca="1">IF(ROWS($1:65)&gt;COUNT(Dong1),"",OFFSET(TH!F$1,SMALL(Dong1,ROWS($1:65)),))</f>
        <v>Dầu DO, Xăng</v>
      </c>
      <c r="F78" s="169" t="str">
        <f ca="1">IF(ROWS($1:65)&gt;COUNT(Dong1),"",IF(OFFSET(TH!O$1,SMALL(Dong1,ROWS($1:65)),)="1111",OFFSET(TH!N$1,SMALL(Dong1,ROWS($1:65)),),OFFSET(TH!O$1,SMALL(Dong1,ROWS($1:65)),)))</f>
        <v>642</v>
      </c>
      <c r="G78" s="170">
        <f ca="1">IF(ROWS($1:65)&gt;COUNT(Dong1),"",IF(OFFSET(TH!N$1,SMALL(Dong1,ROWS($1:65)),)="1111",OFFSET(TH!M$1,SMALL(Dong1,ROWS($1:65)),),0))</f>
        <v>0</v>
      </c>
      <c r="H78" s="168">
        <f ca="1">IF(ROWS($1:65)&gt;COUNT(Dong1),"",IF(OFFSET(TH!O$1,SMALL(Dong1,ROWS($1:65)),)="1111",OFFSET(TH!M$1,SMALL(Dong1,ROWS($1:65)),),0))</f>
        <v>1137764</v>
      </c>
      <c r="I78" s="166">
        <f t="shared" ca="1" si="0"/>
        <v>4255900780</v>
      </c>
      <c r="J78" s="171"/>
    </row>
    <row r="79" spans="1:10" ht="19.5" customHeight="1">
      <c r="A79" s="165">
        <f ca="1">IF(ROWS($1:66)&gt;COUNT(Dong1),"",OFFSET(TH!C$1,SMALL(Dong1,ROWS($1:66)),))</f>
        <v>42393</v>
      </c>
      <c r="B79" s="165">
        <f ca="1">IF(ROWS($1:66)&gt;COUNT(Dong1),"",OFFSET(TH!E$1,SMALL(Dong1,ROWS($1:66)),))</f>
        <v>42393</v>
      </c>
      <c r="C79" s="166" t="str">
        <f ca="1">IF(ROWS($1:66)&gt;COUNT(Dong1),"",IF(OFFSET(TH!N$1,SMALL(Dong1,ROWS($1:66)),)="1111",OFFSET(TH!D$1,SMALL(Dong1,ROWS($1:66)),),""))</f>
        <v/>
      </c>
      <c r="D79" s="167" t="str">
        <f ca="1">IF(ROWS($1:66)&gt;COUNT(Dong1),"",IF(OFFSET(TH!O$1,SMALL(Dong1,ROWS($1:66)),)="1111",OFFSET(TH!D$1,SMALL(Dong1,ROWS($1:66)),),""))</f>
        <v>C36</v>
      </c>
      <c r="E79" s="381" t="str">
        <f ca="1">IF(ROWS($1:66)&gt;COUNT(Dong1),"",OFFSET(TH!F$1,SMALL(Dong1,ROWS($1:66)),))</f>
        <v>VAT Dầu DO, Xăng</v>
      </c>
      <c r="F79" s="169" t="str">
        <f ca="1">IF(ROWS($1:66)&gt;COUNT(Dong1),"",IF(OFFSET(TH!O$1,SMALL(Dong1,ROWS($1:66)),)="1111",OFFSET(TH!N$1,SMALL(Dong1,ROWS($1:66)),),OFFSET(TH!O$1,SMALL(Dong1,ROWS($1:66)),)))</f>
        <v>1331</v>
      </c>
      <c r="G79" s="170">
        <f ca="1">IF(ROWS($1:66)&gt;COUNT(Dong1),"",IF(OFFSET(TH!N$1,SMALL(Dong1,ROWS($1:66)),)="1111",OFFSET(TH!M$1,SMALL(Dong1,ROWS($1:66)),),0))</f>
        <v>0</v>
      </c>
      <c r="H79" s="168">
        <f ca="1">IF(ROWS($1:66)&gt;COUNT(Dong1),"",IF(OFFSET(TH!O$1,SMALL(Dong1,ROWS($1:66)),)="1111",OFFSET(TH!M$1,SMALL(Dong1,ROWS($1:66)),),0))</f>
        <v>113776</v>
      </c>
      <c r="I79" s="166">
        <f t="shared" ref="I79:I100" ca="1" si="1">IF(E79&lt;&gt;"",I78+G79-H79,0)</f>
        <v>4255787004</v>
      </c>
      <c r="J79" s="171"/>
    </row>
    <row r="80" spans="1:10" ht="19.5" customHeight="1">
      <c r="A80" s="165">
        <f ca="1">IF(ROWS($1:67)&gt;COUNT(Dong1),"",OFFSET(TH!C$1,SMALL(Dong1,ROWS($1:67)),))</f>
        <v>42394</v>
      </c>
      <c r="B80" s="165">
        <f ca="1">IF(ROWS($1:67)&gt;COUNT(Dong1),"",OFFSET(TH!E$1,SMALL(Dong1,ROWS($1:67)),))</f>
        <v>42394</v>
      </c>
      <c r="C80" s="166" t="str">
        <f ca="1">IF(ROWS($1:67)&gt;COUNT(Dong1),"",IF(OFFSET(TH!N$1,SMALL(Dong1,ROWS($1:67)),)="1111",OFFSET(TH!D$1,SMALL(Dong1,ROWS($1:67)),),""))</f>
        <v/>
      </c>
      <c r="D80" s="167" t="str">
        <f ca="1">IF(ROWS($1:67)&gt;COUNT(Dong1),"",IF(OFFSET(TH!O$1,SMALL(Dong1,ROWS($1:67)),)="1111",OFFSET(TH!D$1,SMALL(Dong1,ROWS($1:67)),),""))</f>
        <v>C37</v>
      </c>
      <c r="E80" s="381" t="str">
        <f ca="1">IF(ROWS($1:67)&gt;COUNT(Dong1),"",OFFSET(TH!F$1,SMALL(Dong1,ROWS($1:67)),))</f>
        <v>Q11 - Nộp tiền mặt vào TK</v>
      </c>
      <c r="F80" s="169" t="str">
        <f ca="1">IF(ROWS($1:67)&gt;COUNT(Dong1),"",IF(OFFSET(TH!O$1,SMALL(Dong1,ROWS($1:67)),)="1111",OFFSET(TH!N$1,SMALL(Dong1,ROWS($1:67)),),OFFSET(TH!O$1,SMALL(Dong1,ROWS($1:67)),)))</f>
        <v>1121</v>
      </c>
      <c r="G80" s="170">
        <f ca="1">IF(ROWS($1:67)&gt;COUNT(Dong1),"",IF(OFFSET(TH!N$1,SMALL(Dong1,ROWS($1:67)),)="1111",OFFSET(TH!M$1,SMALL(Dong1,ROWS($1:67)),),0))</f>
        <v>0</v>
      </c>
      <c r="H80" s="168">
        <f ca="1">IF(ROWS($1:67)&gt;COUNT(Dong1),"",IF(OFFSET(TH!O$1,SMALL(Dong1,ROWS($1:67)),)="1111",OFFSET(TH!M$1,SMALL(Dong1,ROWS($1:67)),),0))</f>
        <v>2168920000</v>
      </c>
      <c r="I80" s="166">
        <f t="shared" ca="1" si="1"/>
        <v>2086867004</v>
      </c>
      <c r="J80" s="171"/>
    </row>
    <row r="81" spans="1:10" ht="19.5" customHeight="1">
      <c r="A81" s="165">
        <f ca="1">IF(ROWS($1:68)&gt;COUNT(Dong1),"",OFFSET(TH!C$1,SMALL(Dong1,ROWS($1:68)),))</f>
        <v>42394</v>
      </c>
      <c r="B81" s="165">
        <f ca="1">IF(ROWS($1:68)&gt;COUNT(Dong1),"",OFFSET(TH!E$1,SMALL(Dong1,ROWS($1:68)),))</f>
        <v>42394</v>
      </c>
      <c r="C81" s="166" t="str">
        <f ca="1">IF(ROWS($1:68)&gt;COUNT(Dong1),"",IF(OFFSET(TH!N$1,SMALL(Dong1,ROWS($1:68)),)="1111",OFFSET(TH!D$1,SMALL(Dong1,ROWS($1:68)),),""))</f>
        <v>T03</v>
      </c>
      <c r="D81" s="167" t="str">
        <f ca="1">IF(ROWS($1:68)&gt;COUNT(Dong1),"",IF(OFFSET(TH!O$1,SMALL(Dong1,ROWS($1:68)),)="1111",OFFSET(TH!D$1,SMALL(Dong1,ROWS($1:68)),),""))</f>
        <v/>
      </c>
      <c r="E81" s="381" t="str">
        <f ca="1">IF(ROWS($1:68)&gt;COUNT(Dong1),"",OFFSET(TH!F$1,SMALL(Dong1,ROWS($1:68)),))</f>
        <v>Q11 - Rút tiền gửi NH nhập quỹ TM</v>
      </c>
      <c r="F81" s="169" t="str">
        <f ca="1">IF(ROWS($1:68)&gt;COUNT(Dong1),"",IF(OFFSET(TH!O$1,SMALL(Dong1,ROWS($1:68)),)="1111",OFFSET(TH!N$1,SMALL(Dong1,ROWS($1:68)),),OFFSET(TH!O$1,SMALL(Dong1,ROWS($1:68)),)))</f>
        <v>1121</v>
      </c>
      <c r="G81" s="170">
        <f ca="1">IF(ROWS($1:68)&gt;COUNT(Dong1),"",IF(OFFSET(TH!N$1,SMALL(Dong1,ROWS($1:68)),)="1111",OFFSET(TH!M$1,SMALL(Dong1,ROWS($1:68)),),0))</f>
        <v>2168920000</v>
      </c>
      <c r="H81" s="168">
        <f ca="1">IF(ROWS($1:68)&gt;COUNT(Dong1),"",IF(OFFSET(TH!O$1,SMALL(Dong1,ROWS($1:68)),)="1111",OFFSET(TH!M$1,SMALL(Dong1,ROWS($1:68)),),0))</f>
        <v>0</v>
      </c>
      <c r="I81" s="166">
        <f t="shared" ca="1" si="1"/>
        <v>4255787004</v>
      </c>
      <c r="J81" s="171"/>
    </row>
    <row r="82" spans="1:10" ht="19.5" customHeight="1">
      <c r="A82" s="165">
        <f ca="1">IF(ROWS($1:69)&gt;COUNT(Dong1),"",OFFSET(TH!C$1,SMALL(Dong1,ROWS($1:69)),))</f>
        <v>42394</v>
      </c>
      <c r="B82" s="165">
        <f ca="1">IF(ROWS($1:69)&gt;COUNT(Dong1),"",OFFSET(TH!E$1,SMALL(Dong1,ROWS($1:69)),))</f>
        <v>42394</v>
      </c>
      <c r="C82" s="166" t="str">
        <f ca="1">IF(ROWS($1:69)&gt;COUNT(Dong1),"",IF(OFFSET(TH!N$1,SMALL(Dong1,ROWS($1:69)),)="1111",OFFSET(TH!D$1,SMALL(Dong1,ROWS($1:69)),),""))</f>
        <v/>
      </c>
      <c r="D82" s="167" t="str">
        <f ca="1">IF(ROWS($1:69)&gt;COUNT(Dong1),"",IF(OFFSET(TH!O$1,SMALL(Dong1,ROWS($1:69)),)="1111",OFFSET(TH!D$1,SMALL(Dong1,ROWS($1:69)),),""))</f>
        <v>C38</v>
      </c>
      <c r="E82" s="381" t="str">
        <f ca="1">IF(ROWS($1:69)&gt;COUNT(Dong1),"",OFFSET(TH!F$1,SMALL(Dong1,ROWS($1:69)),))</f>
        <v>Phí dịch vụ bảo vệ T1/2016</v>
      </c>
      <c r="F82" s="169" t="str">
        <f ca="1">IF(ROWS($1:69)&gt;COUNT(Dong1),"",IF(OFFSET(TH!O$1,SMALL(Dong1,ROWS($1:69)),)="1111",OFFSET(TH!N$1,SMALL(Dong1,ROWS($1:69)),),OFFSET(TH!O$1,SMALL(Dong1,ROWS($1:69)),)))</f>
        <v>642</v>
      </c>
      <c r="G82" s="170">
        <f ca="1">IF(ROWS($1:69)&gt;COUNT(Dong1),"",IF(OFFSET(TH!N$1,SMALL(Dong1,ROWS($1:69)),)="1111",OFFSET(TH!M$1,SMALL(Dong1,ROWS($1:69)),),0))</f>
        <v>0</v>
      </c>
      <c r="H82" s="168">
        <f ca="1">IF(ROWS($1:69)&gt;COUNT(Dong1),"",IF(OFFSET(TH!O$1,SMALL(Dong1,ROWS($1:69)),)="1111",OFFSET(TH!M$1,SMALL(Dong1,ROWS($1:69)),),0))</f>
        <v>15000000</v>
      </c>
      <c r="I82" s="166">
        <f t="shared" ca="1" si="1"/>
        <v>4240787004</v>
      </c>
      <c r="J82" s="171"/>
    </row>
    <row r="83" spans="1:10" ht="19.5" customHeight="1">
      <c r="A83" s="165">
        <f ca="1">IF(ROWS($1:70)&gt;COUNT(Dong1),"",OFFSET(TH!C$1,SMALL(Dong1,ROWS($1:70)),))</f>
        <v>42394</v>
      </c>
      <c r="B83" s="165">
        <f ca="1">IF(ROWS($1:70)&gt;COUNT(Dong1),"",OFFSET(TH!E$1,SMALL(Dong1,ROWS($1:70)),))</f>
        <v>42394</v>
      </c>
      <c r="C83" s="166" t="str">
        <f ca="1">IF(ROWS($1:70)&gt;COUNT(Dong1),"",IF(OFFSET(TH!N$1,SMALL(Dong1,ROWS($1:70)),)="1111",OFFSET(TH!D$1,SMALL(Dong1,ROWS($1:70)),),""))</f>
        <v/>
      </c>
      <c r="D83" s="167" t="str">
        <f ca="1">IF(ROWS($1:70)&gt;COUNT(Dong1),"",IF(OFFSET(TH!O$1,SMALL(Dong1,ROWS($1:70)),)="1111",OFFSET(TH!D$1,SMALL(Dong1,ROWS($1:70)),),""))</f>
        <v>C38</v>
      </c>
      <c r="E83" s="381" t="str">
        <f ca="1">IF(ROWS($1:70)&gt;COUNT(Dong1),"",OFFSET(TH!F$1,SMALL(Dong1,ROWS($1:70)),))</f>
        <v>VAT Phí dịch vụ bảo vệ T1/2016</v>
      </c>
      <c r="F83" s="169" t="str">
        <f ca="1">IF(ROWS($1:70)&gt;COUNT(Dong1),"",IF(OFFSET(TH!O$1,SMALL(Dong1,ROWS($1:70)),)="1111",OFFSET(TH!N$1,SMALL(Dong1,ROWS($1:70)),),OFFSET(TH!O$1,SMALL(Dong1,ROWS($1:70)),)))</f>
        <v>1331</v>
      </c>
      <c r="G83" s="170">
        <f ca="1">IF(ROWS($1:70)&gt;COUNT(Dong1),"",IF(OFFSET(TH!N$1,SMALL(Dong1,ROWS($1:70)),)="1111",OFFSET(TH!M$1,SMALL(Dong1,ROWS($1:70)),),0))</f>
        <v>0</v>
      </c>
      <c r="H83" s="168">
        <f ca="1">IF(ROWS($1:70)&gt;COUNT(Dong1),"",IF(OFFSET(TH!O$1,SMALL(Dong1,ROWS($1:70)),)="1111",OFFSET(TH!M$1,SMALL(Dong1,ROWS($1:70)),),0))</f>
        <v>1500000</v>
      </c>
      <c r="I83" s="166">
        <f t="shared" ca="1" si="1"/>
        <v>4239287004</v>
      </c>
      <c r="J83" s="171"/>
    </row>
    <row r="84" spans="1:10" ht="19.5" customHeight="1">
      <c r="A84" s="165">
        <f ca="1">IF(ROWS($1:71)&gt;COUNT(Dong1),"",OFFSET(TH!C$1,SMALL(Dong1,ROWS($1:71)),))</f>
        <v>42395</v>
      </c>
      <c r="B84" s="165">
        <f ca="1">IF(ROWS($1:71)&gt;COUNT(Dong1),"",OFFSET(TH!E$1,SMALL(Dong1,ROWS($1:71)),))</f>
        <v>42395</v>
      </c>
      <c r="C84" s="166" t="str">
        <f ca="1">IF(ROWS($1:71)&gt;COUNT(Dong1),"",IF(OFFSET(TH!N$1,SMALL(Dong1,ROWS($1:71)),)="1111",OFFSET(TH!D$1,SMALL(Dong1,ROWS($1:71)),),""))</f>
        <v/>
      </c>
      <c r="D84" s="167" t="str">
        <f ca="1">IF(ROWS($1:71)&gt;COUNT(Dong1),"",IF(OFFSET(TH!O$1,SMALL(Dong1,ROWS($1:71)),)="1111",OFFSET(TH!D$1,SMALL(Dong1,ROWS($1:71)),),""))</f>
        <v>C39</v>
      </c>
      <c r="E84" s="381" t="str">
        <f ca="1">IF(ROWS($1:71)&gt;COUNT(Dong1),"",OFFSET(TH!F$1,SMALL(Dong1,ROWS($1:71)),))</f>
        <v>Q11 - Nộp tiền mặt vào TK</v>
      </c>
      <c r="F84" s="169" t="str">
        <f ca="1">IF(ROWS($1:71)&gt;COUNT(Dong1),"",IF(OFFSET(TH!O$1,SMALL(Dong1,ROWS($1:71)),)="1111",OFFSET(TH!N$1,SMALL(Dong1,ROWS($1:71)),),OFFSET(TH!O$1,SMALL(Dong1,ROWS($1:71)),)))</f>
        <v>1121</v>
      </c>
      <c r="G84" s="170">
        <f ca="1">IF(ROWS($1:71)&gt;COUNT(Dong1),"",IF(OFFSET(TH!N$1,SMALL(Dong1,ROWS($1:71)),)="1111",OFFSET(TH!M$1,SMALL(Dong1,ROWS($1:71)),),0))</f>
        <v>0</v>
      </c>
      <c r="H84" s="168">
        <f ca="1">IF(ROWS($1:71)&gt;COUNT(Dong1),"",IF(OFFSET(TH!O$1,SMALL(Dong1,ROWS($1:71)),)="1111",OFFSET(TH!M$1,SMALL(Dong1,ROWS($1:71)),),0))</f>
        <v>45000000</v>
      </c>
      <c r="I84" s="166">
        <f t="shared" ca="1" si="1"/>
        <v>4194287004</v>
      </c>
      <c r="J84" s="171"/>
    </row>
    <row r="85" spans="1:10" ht="19.5" customHeight="1">
      <c r="A85" s="165">
        <f ca="1">IF(ROWS($1:72)&gt;COUNT(Dong1),"",OFFSET(TH!C$1,SMALL(Dong1,ROWS($1:72)),))</f>
        <v>42396</v>
      </c>
      <c r="B85" s="165">
        <f ca="1">IF(ROWS($1:72)&gt;COUNT(Dong1),"",OFFSET(TH!E$1,SMALL(Dong1,ROWS($1:72)),))</f>
        <v>42396</v>
      </c>
      <c r="C85" s="166" t="str">
        <f ca="1">IF(ROWS($1:72)&gt;COUNT(Dong1),"",IF(OFFSET(TH!N$1,SMALL(Dong1,ROWS($1:72)),)="1111",OFFSET(TH!D$1,SMALL(Dong1,ROWS($1:72)),),""))</f>
        <v>T04</v>
      </c>
      <c r="D85" s="167" t="str">
        <f ca="1">IF(ROWS($1:72)&gt;COUNT(Dong1),"",IF(OFFSET(TH!O$1,SMALL(Dong1,ROWS($1:72)),)="1111",OFFSET(TH!D$1,SMALL(Dong1,ROWS($1:72)),),""))</f>
        <v/>
      </c>
      <c r="E85" s="381" t="str">
        <f ca="1">IF(ROWS($1:72)&gt;COUNT(Dong1),"",OFFSET(TH!F$1,SMALL(Dong1,ROWS($1:72)),))</f>
        <v>Q11 - Rút tiền gửi NH nhập quỹ TM</v>
      </c>
      <c r="F85" s="169" t="str">
        <f ca="1">IF(ROWS($1:72)&gt;COUNT(Dong1),"",IF(OFFSET(TH!O$1,SMALL(Dong1,ROWS($1:72)),)="1111",OFFSET(TH!N$1,SMALL(Dong1,ROWS($1:72)),),OFFSET(TH!O$1,SMALL(Dong1,ROWS($1:72)),)))</f>
        <v>1121</v>
      </c>
      <c r="G85" s="170">
        <f ca="1">IF(ROWS($1:72)&gt;COUNT(Dong1),"",IF(OFFSET(TH!N$1,SMALL(Dong1,ROWS($1:72)),)="1111",OFFSET(TH!M$1,SMALL(Dong1,ROWS($1:72)),),0))</f>
        <v>850000000</v>
      </c>
      <c r="H85" s="168">
        <f ca="1">IF(ROWS($1:72)&gt;COUNT(Dong1),"",IF(OFFSET(TH!O$1,SMALL(Dong1,ROWS($1:72)),)="1111",OFFSET(TH!M$1,SMALL(Dong1,ROWS($1:72)),),0))</f>
        <v>0</v>
      </c>
      <c r="I85" s="166">
        <f t="shared" ca="1" si="1"/>
        <v>5044287004</v>
      </c>
      <c r="J85" s="171"/>
    </row>
    <row r="86" spans="1:10" ht="19.5" customHeight="1">
      <c r="A86" s="165">
        <f ca="1">IF(ROWS($1:73)&gt;COUNT(Dong1),"",OFFSET(TH!C$1,SMALL(Dong1,ROWS($1:73)),))</f>
        <v>42396</v>
      </c>
      <c r="B86" s="165">
        <f ca="1">IF(ROWS($1:73)&gt;COUNT(Dong1),"",OFFSET(TH!E$1,SMALL(Dong1,ROWS($1:73)),))</f>
        <v>42396</v>
      </c>
      <c r="C86" s="166" t="str">
        <f ca="1">IF(ROWS($1:73)&gt;COUNT(Dong1),"",IF(OFFSET(TH!N$1,SMALL(Dong1,ROWS($1:73)),)="1111",OFFSET(TH!D$1,SMALL(Dong1,ROWS($1:73)),),""))</f>
        <v/>
      </c>
      <c r="D86" s="167" t="str">
        <f ca="1">IF(ROWS($1:73)&gt;COUNT(Dong1),"",IF(OFFSET(TH!O$1,SMALL(Dong1,ROWS($1:73)),)="1111",OFFSET(TH!D$1,SMALL(Dong1,ROWS($1:73)),),""))</f>
        <v>C40</v>
      </c>
      <c r="E86" s="381" t="str">
        <f ca="1">IF(ROWS($1:73)&gt;COUNT(Dong1),"",OFFSET(TH!F$1,SMALL(Dong1,ROWS($1:73)),))</f>
        <v>Tạm ứng mua NL</v>
      </c>
      <c r="F86" s="169" t="str">
        <f ca="1">IF(ROWS($1:73)&gt;COUNT(Dong1),"",IF(OFFSET(TH!O$1,SMALL(Dong1,ROWS($1:73)),)="1111",OFFSET(TH!N$1,SMALL(Dong1,ROWS($1:73)),),OFFSET(TH!O$1,SMALL(Dong1,ROWS($1:73)),)))</f>
        <v>141</v>
      </c>
      <c r="G86" s="170">
        <f ca="1">IF(ROWS($1:73)&gt;COUNT(Dong1),"",IF(OFFSET(TH!N$1,SMALL(Dong1,ROWS($1:73)),)="1111",OFFSET(TH!M$1,SMALL(Dong1,ROWS($1:73)),),0))</f>
        <v>0</v>
      </c>
      <c r="H86" s="168">
        <f ca="1">IF(ROWS($1:73)&gt;COUNT(Dong1),"",IF(OFFSET(TH!O$1,SMALL(Dong1,ROWS($1:73)),)="1111",OFFSET(TH!M$1,SMALL(Dong1,ROWS($1:73)),),0))</f>
        <v>500000000</v>
      </c>
      <c r="I86" s="166">
        <f t="shared" ca="1" si="1"/>
        <v>4544287004</v>
      </c>
      <c r="J86" s="171"/>
    </row>
    <row r="87" spans="1:10" ht="19.5" customHeight="1">
      <c r="A87" s="165">
        <f ca="1">IF(ROWS($1:74)&gt;COUNT(Dong1),"",OFFSET(TH!C$1,SMALL(Dong1,ROWS($1:74)),))</f>
        <v>42398</v>
      </c>
      <c r="B87" s="165">
        <f ca="1">IF(ROWS($1:74)&gt;COUNT(Dong1),"",OFFSET(TH!E$1,SMALL(Dong1,ROWS($1:74)),))</f>
        <v>42398</v>
      </c>
      <c r="C87" s="166" t="str">
        <f ca="1">IF(ROWS($1:74)&gt;COUNT(Dong1),"",IF(OFFSET(TH!N$1,SMALL(Dong1,ROWS($1:74)),)="1111",OFFSET(TH!D$1,SMALL(Dong1,ROWS($1:74)),),""))</f>
        <v/>
      </c>
      <c r="D87" s="167" t="str">
        <f ca="1">IF(ROWS($1:74)&gt;COUNT(Dong1),"",IF(OFFSET(TH!O$1,SMALL(Dong1,ROWS($1:74)),)="1111",OFFSET(TH!D$1,SMALL(Dong1,ROWS($1:74)),),""))</f>
        <v>C41</v>
      </c>
      <c r="E87" s="381" t="str">
        <f ca="1">IF(ROWS($1:74)&gt;COUNT(Dong1),"",OFFSET(TH!F$1,SMALL(Dong1,ROWS($1:74)),))</f>
        <v>Q4 - Nộp tiền mặt vào TK</v>
      </c>
      <c r="F87" s="169" t="str">
        <f ca="1">IF(ROWS($1:74)&gt;COUNT(Dong1),"",IF(OFFSET(TH!O$1,SMALL(Dong1,ROWS($1:74)),)="1111",OFFSET(TH!N$1,SMALL(Dong1,ROWS($1:74)),),OFFSET(TH!O$1,SMALL(Dong1,ROWS($1:74)),)))</f>
        <v>1121</v>
      </c>
      <c r="G87" s="170">
        <f ca="1">IF(ROWS($1:74)&gt;COUNT(Dong1),"",IF(OFFSET(TH!N$1,SMALL(Dong1,ROWS($1:74)),)="1111",OFFSET(TH!M$1,SMALL(Dong1,ROWS($1:74)),),0))</f>
        <v>0</v>
      </c>
      <c r="H87" s="168">
        <f ca="1">IF(ROWS($1:74)&gt;COUNT(Dong1),"",IF(OFFSET(TH!O$1,SMALL(Dong1,ROWS($1:74)),)="1111",OFFSET(TH!M$1,SMALL(Dong1,ROWS($1:74)),),0))</f>
        <v>2000000</v>
      </c>
      <c r="I87" s="166">
        <f t="shared" ca="1" si="1"/>
        <v>4542287004</v>
      </c>
      <c r="J87" s="171"/>
    </row>
    <row r="88" spans="1:10" ht="19.5" customHeight="1">
      <c r="A88" s="165">
        <f ca="1">IF(ROWS($1:75)&gt;COUNT(Dong1),"",OFFSET(TH!C$1,SMALL(Dong1,ROWS($1:75)),))</f>
        <v>42398</v>
      </c>
      <c r="B88" s="165">
        <f ca="1">IF(ROWS($1:75)&gt;COUNT(Dong1),"",OFFSET(TH!E$1,SMALL(Dong1,ROWS($1:75)),))</f>
        <v>42398</v>
      </c>
      <c r="C88" s="166" t="str">
        <f ca="1">IF(ROWS($1:75)&gt;COUNT(Dong1),"",IF(OFFSET(TH!N$1,SMALL(Dong1,ROWS($1:75)),)="1111",OFFSET(TH!D$1,SMALL(Dong1,ROWS($1:75)),),""))</f>
        <v>T05</v>
      </c>
      <c r="D88" s="167" t="str">
        <f ca="1">IF(ROWS($1:75)&gt;COUNT(Dong1),"",IF(OFFSET(TH!O$1,SMALL(Dong1,ROWS($1:75)),)="1111",OFFSET(TH!D$1,SMALL(Dong1,ROWS($1:75)),),""))</f>
        <v/>
      </c>
      <c r="E88" s="381" t="str">
        <f ca="1">IF(ROWS($1:75)&gt;COUNT(Dong1),"",OFFSET(TH!F$1,SMALL(Dong1,ROWS($1:75)),))</f>
        <v>Q11 - Rút tiền gửi NH nhập quỹ TM</v>
      </c>
      <c r="F88" s="169" t="str">
        <f ca="1">IF(ROWS($1:75)&gt;COUNT(Dong1),"",IF(OFFSET(TH!O$1,SMALL(Dong1,ROWS($1:75)),)="1111",OFFSET(TH!N$1,SMALL(Dong1,ROWS($1:75)),),OFFSET(TH!O$1,SMALL(Dong1,ROWS($1:75)),)))</f>
        <v>1121</v>
      </c>
      <c r="G88" s="170">
        <f ca="1">IF(ROWS($1:75)&gt;COUNT(Dong1),"",IF(OFFSET(TH!N$1,SMALL(Dong1,ROWS($1:75)),)="1111",OFFSET(TH!M$1,SMALL(Dong1,ROWS($1:75)),),0))</f>
        <v>370000000</v>
      </c>
      <c r="H88" s="168">
        <f ca="1">IF(ROWS($1:75)&gt;COUNT(Dong1),"",IF(OFFSET(TH!O$1,SMALL(Dong1,ROWS($1:75)),)="1111",OFFSET(TH!M$1,SMALL(Dong1,ROWS($1:75)),),0))</f>
        <v>0</v>
      </c>
      <c r="I88" s="166">
        <f t="shared" ca="1" si="1"/>
        <v>4912287004</v>
      </c>
      <c r="J88" s="171"/>
    </row>
    <row r="89" spans="1:10" ht="19.5" customHeight="1">
      <c r="A89" s="165">
        <f ca="1">IF(ROWS($1:76)&gt;COUNT(Dong1),"",OFFSET(TH!C$1,SMALL(Dong1,ROWS($1:76)),))</f>
        <v>42398</v>
      </c>
      <c r="B89" s="165">
        <f ca="1">IF(ROWS($1:76)&gt;COUNT(Dong1),"",OFFSET(TH!E$1,SMALL(Dong1,ROWS($1:76)),))</f>
        <v>42398</v>
      </c>
      <c r="C89" s="166" t="str">
        <f ca="1">IF(ROWS($1:76)&gt;COUNT(Dong1),"",IF(OFFSET(TH!N$1,SMALL(Dong1,ROWS($1:76)),)="1111",OFFSET(TH!D$1,SMALL(Dong1,ROWS($1:76)),),""))</f>
        <v>T06</v>
      </c>
      <c r="D89" s="167" t="str">
        <f ca="1">IF(ROWS($1:76)&gt;COUNT(Dong1),"",IF(OFFSET(TH!O$1,SMALL(Dong1,ROWS($1:76)),)="1111",OFFSET(TH!D$1,SMALL(Dong1,ROWS($1:76)),),""))</f>
        <v/>
      </c>
      <c r="E89" s="381" t="str">
        <f ca="1">IF(ROWS($1:76)&gt;COUNT(Dong1),"",OFFSET(TH!F$1,SMALL(Dong1,ROWS($1:76)),))</f>
        <v>Q4 - Rút tiền gửi NH nhập quỹ TM</v>
      </c>
      <c r="F89" s="169" t="str">
        <f ca="1">IF(ROWS($1:76)&gt;COUNT(Dong1),"",IF(OFFSET(TH!O$1,SMALL(Dong1,ROWS($1:76)),)="1111",OFFSET(TH!N$1,SMALL(Dong1,ROWS($1:76)),),OFFSET(TH!O$1,SMALL(Dong1,ROWS($1:76)),)))</f>
        <v>1121</v>
      </c>
      <c r="G89" s="170">
        <f ca="1">IF(ROWS($1:76)&gt;COUNT(Dong1),"",IF(OFFSET(TH!N$1,SMALL(Dong1,ROWS($1:76)),)="1111",OFFSET(TH!M$1,SMALL(Dong1,ROWS($1:76)),),0))</f>
        <v>1170000000</v>
      </c>
      <c r="H89" s="168">
        <f ca="1">IF(ROWS($1:76)&gt;COUNT(Dong1),"",IF(OFFSET(TH!O$1,SMALL(Dong1,ROWS($1:76)),)="1111",OFFSET(TH!M$1,SMALL(Dong1,ROWS($1:76)),),0))</f>
        <v>0</v>
      </c>
      <c r="I89" s="166">
        <f t="shared" ca="1" si="1"/>
        <v>6082287004</v>
      </c>
      <c r="J89" s="171"/>
    </row>
    <row r="90" spans="1:10" ht="19.5" customHeight="1">
      <c r="A90" s="165">
        <f ca="1">IF(ROWS($1:77)&gt;COUNT(Dong1),"",OFFSET(TH!C$1,SMALL(Dong1,ROWS($1:77)),))</f>
        <v>42398</v>
      </c>
      <c r="B90" s="165">
        <f ca="1">IF(ROWS($1:77)&gt;COUNT(Dong1),"",OFFSET(TH!E$1,SMALL(Dong1,ROWS($1:77)),))</f>
        <v>42398</v>
      </c>
      <c r="C90" s="166" t="str">
        <f ca="1">IF(ROWS($1:77)&gt;COUNT(Dong1),"",IF(OFFSET(TH!N$1,SMALL(Dong1,ROWS($1:77)),)="1111",OFFSET(TH!D$1,SMALL(Dong1,ROWS($1:77)),),""))</f>
        <v/>
      </c>
      <c r="D90" s="167" t="str">
        <f ca="1">IF(ROWS($1:77)&gt;COUNT(Dong1),"",IF(OFFSET(TH!O$1,SMALL(Dong1,ROWS($1:77)),)="1111",OFFSET(TH!D$1,SMALL(Dong1,ROWS($1:77)),),""))</f>
        <v>C42</v>
      </c>
      <c r="E90" s="381" t="str">
        <f ca="1">IF(ROWS($1:77)&gt;COUNT(Dong1),"",OFFSET(TH!F$1,SMALL(Dong1,ROWS($1:77)),))</f>
        <v>Xăng</v>
      </c>
      <c r="F90" s="169" t="str">
        <f ca="1">IF(ROWS($1:77)&gt;COUNT(Dong1),"",IF(OFFSET(TH!O$1,SMALL(Dong1,ROWS($1:77)),)="1111",OFFSET(TH!N$1,SMALL(Dong1,ROWS($1:77)),),OFFSET(TH!O$1,SMALL(Dong1,ROWS($1:77)),)))</f>
        <v>642</v>
      </c>
      <c r="G90" s="170">
        <f ca="1">IF(ROWS($1:77)&gt;COUNT(Dong1),"",IF(OFFSET(TH!N$1,SMALL(Dong1,ROWS($1:77)),)="1111",OFFSET(TH!M$1,SMALL(Dong1,ROWS($1:77)),),0))</f>
        <v>0</v>
      </c>
      <c r="H90" s="168">
        <f ca="1">IF(ROWS($1:77)&gt;COUNT(Dong1),"",IF(OFFSET(TH!O$1,SMALL(Dong1,ROWS($1:77)),)="1111",OFFSET(TH!M$1,SMALL(Dong1,ROWS($1:77)),),0))</f>
        <v>660273</v>
      </c>
      <c r="I90" s="166">
        <f t="shared" ca="1" si="1"/>
        <v>6081626731</v>
      </c>
      <c r="J90" s="171"/>
    </row>
    <row r="91" spans="1:10" ht="19.5" customHeight="1">
      <c r="A91" s="165">
        <f ca="1">IF(ROWS($1:78)&gt;COUNT(Dong1),"",OFFSET(TH!C$1,SMALL(Dong1,ROWS($1:78)),))</f>
        <v>42398</v>
      </c>
      <c r="B91" s="165">
        <f ca="1">IF(ROWS($1:78)&gt;COUNT(Dong1),"",OFFSET(TH!E$1,SMALL(Dong1,ROWS($1:78)),))</f>
        <v>42398</v>
      </c>
      <c r="C91" s="166" t="str">
        <f ca="1">IF(ROWS($1:78)&gt;COUNT(Dong1),"",IF(OFFSET(TH!N$1,SMALL(Dong1,ROWS($1:78)),)="1111",OFFSET(TH!D$1,SMALL(Dong1,ROWS($1:78)),),""))</f>
        <v/>
      </c>
      <c r="D91" s="167" t="str">
        <f ca="1">IF(ROWS($1:78)&gt;COUNT(Dong1),"",IF(OFFSET(TH!O$1,SMALL(Dong1,ROWS($1:78)),)="1111",OFFSET(TH!D$1,SMALL(Dong1,ROWS($1:78)),),""))</f>
        <v>C42</v>
      </c>
      <c r="E91" s="381" t="str">
        <f ca="1">IF(ROWS($1:78)&gt;COUNT(Dong1),"",OFFSET(TH!F$1,SMALL(Dong1,ROWS($1:78)),))</f>
        <v>VAT Xăng</v>
      </c>
      <c r="F91" s="169" t="str">
        <f ca="1">IF(ROWS($1:78)&gt;COUNT(Dong1),"",IF(OFFSET(TH!O$1,SMALL(Dong1,ROWS($1:78)),)="1111",OFFSET(TH!N$1,SMALL(Dong1,ROWS($1:78)),),OFFSET(TH!O$1,SMALL(Dong1,ROWS($1:78)),)))</f>
        <v>1331</v>
      </c>
      <c r="G91" s="170">
        <f ca="1">IF(ROWS($1:78)&gt;COUNT(Dong1),"",IF(OFFSET(TH!N$1,SMALL(Dong1,ROWS($1:78)),)="1111",OFFSET(TH!M$1,SMALL(Dong1,ROWS($1:78)),),0))</f>
        <v>0</v>
      </c>
      <c r="H91" s="168">
        <f ca="1">IF(ROWS($1:78)&gt;COUNT(Dong1),"",IF(OFFSET(TH!O$1,SMALL(Dong1,ROWS($1:78)),)="1111",OFFSET(TH!M$1,SMALL(Dong1,ROWS($1:78)),),0))</f>
        <v>66027</v>
      </c>
      <c r="I91" s="166">
        <f t="shared" ca="1" si="1"/>
        <v>6081560704</v>
      </c>
      <c r="J91" s="171"/>
    </row>
    <row r="92" spans="1:10" ht="19.5" customHeight="1">
      <c r="A92" s="165">
        <f ca="1">IF(ROWS($1:79)&gt;COUNT(Dong1),"",OFFSET(TH!C$1,SMALL(Dong1,ROWS($1:79)),))</f>
        <v>42399</v>
      </c>
      <c r="B92" s="165">
        <f ca="1">IF(ROWS($1:79)&gt;COUNT(Dong1),"",OFFSET(TH!E$1,SMALL(Dong1,ROWS($1:79)),))</f>
        <v>42399</v>
      </c>
      <c r="C92" s="166" t="str">
        <f ca="1">IF(ROWS($1:79)&gt;COUNT(Dong1),"",IF(OFFSET(TH!N$1,SMALL(Dong1,ROWS($1:79)),)="1111",OFFSET(TH!D$1,SMALL(Dong1,ROWS($1:79)),),""))</f>
        <v/>
      </c>
      <c r="D92" s="167" t="str">
        <f ca="1">IF(ROWS($1:79)&gt;COUNT(Dong1),"",IF(OFFSET(TH!O$1,SMALL(Dong1,ROWS($1:79)),)="1111",OFFSET(TH!D$1,SMALL(Dong1,ROWS($1:79)),),""))</f>
        <v>C43</v>
      </c>
      <c r="E92" s="381" t="str">
        <f ca="1">IF(ROWS($1:79)&gt;COUNT(Dong1),"",OFFSET(TH!F$1,SMALL(Dong1,ROWS($1:79)),))</f>
        <v>Xăng</v>
      </c>
      <c r="F92" s="169" t="str">
        <f ca="1">IF(ROWS($1:79)&gt;COUNT(Dong1),"",IF(OFFSET(TH!O$1,SMALL(Dong1,ROWS($1:79)),)="1111",OFFSET(TH!N$1,SMALL(Dong1,ROWS($1:79)),),OFFSET(TH!O$1,SMALL(Dong1,ROWS($1:79)),)))</f>
        <v>642</v>
      </c>
      <c r="G92" s="170">
        <f ca="1">IF(ROWS($1:79)&gt;COUNT(Dong1),"",IF(OFFSET(TH!N$1,SMALL(Dong1,ROWS($1:79)),)="1111",OFFSET(TH!M$1,SMALL(Dong1,ROWS($1:79)),),0))</f>
        <v>0</v>
      </c>
      <c r="H92" s="168">
        <f ca="1">IF(ROWS($1:79)&gt;COUNT(Dong1),"",IF(OFFSET(TH!O$1,SMALL(Dong1,ROWS($1:79)),)="1111",OFFSET(TH!M$1,SMALL(Dong1,ROWS($1:79)),),0))</f>
        <v>674945</v>
      </c>
      <c r="I92" s="166">
        <f t="shared" ca="1" si="1"/>
        <v>6080885759</v>
      </c>
      <c r="J92" s="171"/>
    </row>
    <row r="93" spans="1:10" ht="19.5" customHeight="1">
      <c r="A93" s="165">
        <f ca="1">IF(ROWS($1:80)&gt;COUNT(Dong1),"",OFFSET(TH!C$1,SMALL(Dong1,ROWS($1:80)),))</f>
        <v>42399</v>
      </c>
      <c r="B93" s="165">
        <f ca="1">IF(ROWS($1:80)&gt;COUNT(Dong1),"",OFFSET(TH!E$1,SMALL(Dong1,ROWS($1:80)),))</f>
        <v>42399</v>
      </c>
      <c r="C93" s="166" t="str">
        <f ca="1">IF(ROWS($1:80)&gt;COUNT(Dong1),"",IF(OFFSET(TH!N$1,SMALL(Dong1,ROWS($1:80)),)="1111",OFFSET(TH!D$1,SMALL(Dong1,ROWS($1:80)),),""))</f>
        <v/>
      </c>
      <c r="D93" s="167" t="str">
        <f ca="1">IF(ROWS($1:80)&gt;COUNT(Dong1),"",IF(OFFSET(TH!O$1,SMALL(Dong1,ROWS($1:80)),)="1111",OFFSET(TH!D$1,SMALL(Dong1,ROWS($1:80)),),""))</f>
        <v>C43</v>
      </c>
      <c r="E93" s="381" t="str">
        <f ca="1">IF(ROWS($1:80)&gt;COUNT(Dong1),"",OFFSET(TH!F$1,SMALL(Dong1,ROWS($1:80)),))</f>
        <v>VAT Xăng</v>
      </c>
      <c r="F93" s="169" t="str">
        <f ca="1">IF(ROWS($1:80)&gt;COUNT(Dong1),"",IF(OFFSET(TH!O$1,SMALL(Dong1,ROWS($1:80)),)="1111",OFFSET(TH!N$1,SMALL(Dong1,ROWS($1:80)),),OFFSET(TH!O$1,SMALL(Dong1,ROWS($1:80)),)))</f>
        <v>1331</v>
      </c>
      <c r="G93" s="170">
        <f ca="1">IF(ROWS($1:80)&gt;COUNT(Dong1),"",IF(OFFSET(TH!N$1,SMALL(Dong1,ROWS($1:80)),)="1111",OFFSET(TH!M$1,SMALL(Dong1,ROWS($1:80)),),0))</f>
        <v>0</v>
      </c>
      <c r="H93" s="168">
        <f ca="1">IF(ROWS($1:80)&gt;COUNT(Dong1),"",IF(OFFSET(TH!O$1,SMALL(Dong1,ROWS($1:80)),)="1111",OFFSET(TH!M$1,SMALL(Dong1,ROWS($1:80)),),0))</f>
        <v>67495</v>
      </c>
      <c r="I93" s="166">
        <f t="shared" ca="1" si="1"/>
        <v>6080818264</v>
      </c>
      <c r="J93" s="171"/>
    </row>
    <row r="94" spans="1:10" ht="19.5" customHeight="1">
      <c r="A94" s="165">
        <f ca="1">IF(ROWS($1:81)&gt;COUNT(Dong1),"",OFFSET(TH!C$1,SMALL(Dong1,ROWS($1:81)),))</f>
        <v>42400</v>
      </c>
      <c r="B94" s="165">
        <f ca="1">IF(ROWS($1:81)&gt;COUNT(Dong1),"",OFFSET(TH!E$1,SMALL(Dong1,ROWS($1:81)),))</f>
        <v>42400</v>
      </c>
      <c r="C94" s="166" t="str">
        <f ca="1">IF(ROWS($1:81)&gt;COUNT(Dong1),"",IF(OFFSET(TH!N$1,SMALL(Dong1,ROWS($1:81)),)="1111",OFFSET(TH!D$1,SMALL(Dong1,ROWS($1:81)),),""))</f>
        <v/>
      </c>
      <c r="D94" s="167" t="str">
        <f ca="1">IF(ROWS($1:81)&gt;COUNT(Dong1),"",IF(OFFSET(TH!O$1,SMALL(Dong1,ROWS($1:81)),)="1111",OFFSET(TH!D$1,SMALL(Dong1,ROWS($1:81)),),""))</f>
        <v>C44</v>
      </c>
      <c r="E94" s="381" t="str">
        <f ca="1">IF(ROWS($1:81)&gt;COUNT(Dong1),"",OFFSET(TH!F$1,SMALL(Dong1,ROWS($1:81)),))</f>
        <v>Dầu DO, Xăng</v>
      </c>
      <c r="F94" s="169" t="str">
        <f ca="1">IF(ROWS($1:81)&gt;COUNT(Dong1),"",IF(OFFSET(TH!O$1,SMALL(Dong1,ROWS($1:81)),)="1111",OFFSET(TH!N$1,SMALL(Dong1,ROWS($1:81)),),OFFSET(TH!O$1,SMALL(Dong1,ROWS($1:81)),)))</f>
        <v>642</v>
      </c>
      <c r="G94" s="170">
        <f ca="1">IF(ROWS($1:81)&gt;COUNT(Dong1),"",IF(OFFSET(TH!N$1,SMALL(Dong1,ROWS($1:81)),)="1111",OFFSET(TH!M$1,SMALL(Dong1,ROWS($1:81)),),0))</f>
        <v>0</v>
      </c>
      <c r="H94" s="168">
        <f ca="1">IF(ROWS($1:81)&gt;COUNT(Dong1),"",IF(OFFSET(TH!O$1,SMALL(Dong1,ROWS($1:81)),)="1111",OFFSET(TH!M$1,SMALL(Dong1,ROWS($1:81)),),0))</f>
        <v>320291</v>
      </c>
      <c r="I94" s="166">
        <f t="shared" ca="1" si="1"/>
        <v>6080497973</v>
      </c>
      <c r="J94" s="171"/>
    </row>
    <row r="95" spans="1:10" ht="19.5" customHeight="1">
      <c r="A95" s="165">
        <f ca="1">IF(ROWS($1:82)&gt;COUNT(Dong1),"",OFFSET(TH!C$1,SMALL(Dong1,ROWS($1:82)),))</f>
        <v>42400</v>
      </c>
      <c r="B95" s="165">
        <f ca="1">IF(ROWS($1:82)&gt;COUNT(Dong1),"",OFFSET(TH!E$1,SMALL(Dong1,ROWS($1:82)),))</f>
        <v>42400</v>
      </c>
      <c r="C95" s="166" t="str">
        <f ca="1">IF(ROWS($1:82)&gt;COUNT(Dong1),"",IF(OFFSET(TH!N$1,SMALL(Dong1,ROWS($1:82)),)="1111",OFFSET(TH!D$1,SMALL(Dong1,ROWS($1:82)),),""))</f>
        <v/>
      </c>
      <c r="D95" s="167" t="str">
        <f ca="1">IF(ROWS($1:82)&gt;COUNT(Dong1),"",IF(OFFSET(TH!O$1,SMALL(Dong1,ROWS($1:82)),)="1111",OFFSET(TH!D$1,SMALL(Dong1,ROWS($1:82)),),""))</f>
        <v>C44</v>
      </c>
      <c r="E95" s="381" t="str">
        <f ca="1">IF(ROWS($1:82)&gt;COUNT(Dong1),"",OFFSET(TH!F$1,SMALL(Dong1,ROWS($1:82)),))</f>
        <v>VAT Dầu DO, Xăng</v>
      </c>
      <c r="F95" s="169" t="str">
        <f ca="1">IF(ROWS($1:82)&gt;COUNT(Dong1),"",IF(OFFSET(TH!O$1,SMALL(Dong1,ROWS($1:82)),)="1111",OFFSET(TH!N$1,SMALL(Dong1,ROWS($1:82)),),OFFSET(TH!O$1,SMALL(Dong1,ROWS($1:82)),)))</f>
        <v>1331</v>
      </c>
      <c r="G95" s="170">
        <f ca="1">IF(ROWS($1:82)&gt;COUNT(Dong1),"",IF(OFFSET(TH!N$1,SMALL(Dong1,ROWS($1:82)),)="1111",OFFSET(TH!M$1,SMALL(Dong1,ROWS($1:82)),),0))</f>
        <v>0</v>
      </c>
      <c r="H95" s="168">
        <f ca="1">IF(ROWS($1:82)&gt;COUNT(Dong1),"",IF(OFFSET(TH!O$1,SMALL(Dong1,ROWS($1:82)),)="1111",OFFSET(TH!M$1,SMALL(Dong1,ROWS($1:82)),),0))</f>
        <v>32029</v>
      </c>
      <c r="I95" s="166">
        <f t="shared" ca="1" si="1"/>
        <v>6080465944</v>
      </c>
      <c r="J95" s="171"/>
    </row>
    <row r="96" spans="1:10" ht="19.5" customHeight="1">
      <c r="A96" s="165">
        <f ca="1">IF(ROWS($1:83)&gt;COUNT(Dong1),"",OFFSET(TH!C$1,SMALL(Dong1,ROWS($1:83)),))</f>
        <v>42400</v>
      </c>
      <c r="B96" s="165">
        <f ca="1">IF(ROWS($1:83)&gt;COUNT(Dong1),"",OFFSET(TH!E$1,SMALL(Dong1,ROWS($1:83)),))</f>
        <v>42400</v>
      </c>
      <c r="C96" s="166" t="str">
        <f ca="1">IF(ROWS($1:83)&gt;COUNT(Dong1),"",IF(OFFSET(TH!N$1,SMALL(Dong1,ROWS($1:83)),)="1111",OFFSET(TH!D$1,SMALL(Dong1,ROWS($1:83)),),""))</f>
        <v/>
      </c>
      <c r="D96" s="167" t="str">
        <f ca="1">IF(ROWS($1:83)&gt;COUNT(Dong1),"",IF(OFFSET(TH!O$1,SMALL(Dong1,ROWS($1:83)),)="1111",OFFSET(TH!D$1,SMALL(Dong1,ROWS($1:83)),),""))</f>
        <v>C45</v>
      </c>
      <c r="E96" s="381" t="str">
        <f ca="1">IF(ROWS($1:83)&gt;COUNT(Dong1),"",OFFSET(TH!F$1,SMALL(Dong1,ROWS($1:83)),))</f>
        <v>Xăng</v>
      </c>
      <c r="F96" s="169" t="str">
        <f ca="1">IF(ROWS($1:83)&gt;COUNT(Dong1),"",IF(OFFSET(TH!O$1,SMALL(Dong1,ROWS($1:83)),)="1111",OFFSET(TH!N$1,SMALL(Dong1,ROWS($1:83)),),OFFSET(TH!O$1,SMALL(Dong1,ROWS($1:83)),)))</f>
        <v>642</v>
      </c>
      <c r="G96" s="170">
        <f ca="1">IF(ROWS($1:83)&gt;COUNT(Dong1),"",IF(OFFSET(TH!N$1,SMALL(Dong1,ROWS($1:83)),)="1111",OFFSET(TH!M$1,SMALL(Dong1,ROWS($1:83)),),0))</f>
        <v>0</v>
      </c>
      <c r="H96" s="168">
        <f ca="1">IF(ROWS($1:83)&gt;COUNT(Dong1),"",IF(OFFSET(TH!O$1,SMALL(Dong1,ROWS($1:83)),)="1111",OFFSET(TH!M$1,SMALL(Dong1,ROWS($1:83)),),0))</f>
        <v>44018</v>
      </c>
      <c r="I96" s="166">
        <f t="shared" ca="1" si="1"/>
        <v>6080421926</v>
      </c>
      <c r="J96" s="171"/>
    </row>
    <row r="97" spans="1:12" ht="19.5" customHeight="1">
      <c r="A97" s="165">
        <f ca="1">IF(ROWS($1:84)&gt;COUNT(Dong1),"",OFFSET(TH!C$1,SMALL(Dong1,ROWS($1:84)),))</f>
        <v>42400</v>
      </c>
      <c r="B97" s="165">
        <f ca="1">IF(ROWS($1:84)&gt;COUNT(Dong1),"",OFFSET(TH!E$1,SMALL(Dong1,ROWS($1:84)),))</f>
        <v>42400</v>
      </c>
      <c r="C97" s="166" t="str">
        <f ca="1">IF(ROWS($1:84)&gt;COUNT(Dong1),"",IF(OFFSET(TH!N$1,SMALL(Dong1,ROWS($1:84)),)="1111",OFFSET(TH!D$1,SMALL(Dong1,ROWS($1:84)),),""))</f>
        <v/>
      </c>
      <c r="D97" s="167" t="str">
        <f ca="1">IF(ROWS($1:84)&gt;COUNT(Dong1),"",IF(OFFSET(TH!O$1,SMALL(Dong1,ROWS($1:84)),)="1111",OFFSET(TH!D$1,SMALL(Dong1,ROWS($1:84)),),""))</f>
        <v>C45</v>
      </c>
      <c r="E97" s="381" t="str">
        <f ca="1">IF(ROWS($1:84)&gt;COUNT(Dong1),"",OFFSET(TH!F$1,SMALL(Dong1,ROWS($1:84)),))</f>
        <v>VAT Xăng</v>
      </c>
      <c r="F97" s="169" t="str">
        <f ca="1">IF(ROWS($1:84)&gt;COUNT(Dong1),"",IF(OFFSET(TH!O$1,SMALL(Dong1,ROWS($1:84)),)="1111",OFFSET(TH!N$1,SMALL(Dong1,ROWS($1:84)),),OFFSET(TH!O$1,SMALL(Dong1,ROWS($1:84)),)))</f>
        <v>1331</v>
      </c>
      <c r="G97" s="170">
        <f ca="1">IF(ROWS($1:84)&gt;COUNT(Dong1),"",IF(OFFSET(TH!N$1,SMALL(Dong1,ROWS($1:84)),)="1111",OFFSET(TH!M$1,SMALL(Dong1,ROWS($1:84)),),0))</f>
        <v>0</v>
      </c>
      <c r="H97" s="168">
        <f ca="1">IF(ROWS($1:84)&gt;COUNT(Dong1),"",IF(OFFSET(TH!O$1,SMALL(Dong1,ROWS($1:84)),)="1111",OFFSET(TH!M$1,SMALL(Dong1,ROWS($1:84)),),0))</f>
        <v>4402</v>
      </c>
      <c r="I97" s="166">
        <f t="shared" ca="1" si="1"/>
        <v>6080417524</v>
      </c>
      <c r="J97" s="171"/>
    </row>
    <row r="98" spans="1:12" ht="19.5" customHeight="1">
      <c r="A98" s="165">
        <f ca="1">IF(ROWS($1:85)&gt;COUNT(Dong1),"",OFFSET(TH!C$1,SMALL(Dong1,ROWS($1:85)),))</f>
        <v>42400</v>
      </c>
      <c r="B98" s="165">
        <f ca="1">IF(ROWS($1:85)&gt;COUNT(Dong1),"",OFFSET(TH!E$1,SMALL(Dong1,ROWS($1:85)),))</f>
        <v>42400</v>
      </c>
      <c r="C98" s="166" t="str">
        <f ca="1">IF(ROWS($1:85)&gt;COUNT(Dong1),"",IF(OFFSET(TH!N$1,SMALL(Dong1,ROWS($1:85)),)="1111",OFFSET(TH!D$1,SMALL(Dong1,ROWS($1:85)),),""))</f>
        <v/>
      </c>
      <c r="D98" s="167" t="str">
        <f ca="1">IF(ROWS($1:85)&gt;COUNT(Dong1),"",IF(OFFSET(TH!O$1,SMALL(Dong1,ROWS($1:85)),)="1111",OFFSET(TH!D$1,SMALL(Dong1,ROWS($1:85)),),""))</f>
        <v>C46</v>
      </c>
      <c r="E98" s="381" t="str">
        <f ca="1">IF(ROWS($1:85)&gt;COUNT(Dong1),"",OFFSET(TH!F$1,SMALL(Dong1,ROWS($1:85)),))</f>
        <v>Cước VT - CNTT T1/2016</v>
      </c>
      <c r="F98" s="169" t="str">
        <f ca="1">IF(ROWS($1:85)&gt;COUNT(Dong1),"",IF(OFFSET(TH!O$1,SMALL(Dong1,ROWS($1:85)),)="1111",OFFSET(TH!N$1,SMALL(Dong1,ROWS($1:85)),),OFFSET(TH!O$1,SMALL(Dong1,ROWS($1:85)),)))</f>
        <v>642</v>
      </c>
      <c r="G98" s="170">
        <f ca="1">IF(ROWS($1:85)&gt;COUNT(Dong1),"",IF(OFFSET(TH!N$1,SMALL(Dong1,ROWS($1:85)),)="1111",OFFSET(TH!M$1,SMALL(Dong1,ROWS($1:85)),),0))</f>
        <v>0</v>
      </c>
      <c r="H98" s="168">
        <f ca="1">IF(ROWS($1:85)&gt;COUNT(Dong1),"",IF(OFFSET(TH!O$1,SMALL(Dong1,ROWS($1:85)),)="1111",OFFSET(TH!M$1,SMALL(Dong1,ROWS($1:85)),),0))</f>
        <v>1970034</v>
      </c>
      <c r="I98" s="166">
        <f t="shared" ca="1" si="1"/>
        <v>6078447490</v>
      </c>
      <c r="J98" s="171"/>
    </row>
    <row r="99" spans="1:12" ht="19.5" customHeight="1">
      <c r="A99" s="165">
        <f ca="1">IF(ROWS($1:86)&gt;COUNT(Dong1),"",OFFSET(TH!C$1,SMALL(Dong1,ROWS($1:86)),))</f>
        <v>42400</v>
      </c>
      <c r="B99" s="165">
        <f ca="1">IF(ROWS($1:86)&gt;COUNT(Dong1),"",OFFSET(TH!E$1,SMALL(Dong1,ROWS($1:86)),))</f>
        <v>42400</v>
      </c>
      <c r="C99" s="166" t="str">
        <f ca="1">IF(ROWS($1:86)&gt;COUNT(Dong1),"",IF(OFFSET(TH!N$1,SMALL(Dong1,ROWS($1:86)),)="1111",OFFSET(TH!D$1,SMALL(Dong1,ROWS($1:86)),),""))</f>
        <v/>
      </c>
      <c r="D99" s="167" t="str">
        <f ca="1">IF(ROWS($1:86)&gt;COUNT(Dong1),"",IF(OFFSET(TH!O$1,SMALL(Dong1,ROWS($1:86)),)="1111",OFFSET(TH!D$1,SMALL(Dong1,ROWS($1:86)),),""))</f>
        <v>C46</v>
      </c>
      <c r="E99" s="381" t="str">
        <f ca="1">IF(ROWS($1:86)&gt;COUNT(Dong1),"",OFFSET(TH!F$1,SMALL(Dong1,ROWS($1:86)),))</f>
        <v>VAT Cước VT - CNTT T1/2016</v>
      </c>
      <c r="F99" s="169" t="str">
        <f ca="1">IF(ROWS($1:86)&gt;COUNT(Dong1),"",IF(OFFSET(TH!O$1,SMALL(Dong1,ROWS($1:86)),)="1111",OFFSET(TH!N$1,SMALL(Dong1,ROWS($1:86)),),OFFSET(TH!O$1,SMALL(Dong1,ROWS($1:86)),)))</f>
        <v>1331</v>
      </c>
      <c r="G99" s="170">
        <f ca="1">IF(ROWS($1:86)&gt;COUNT(Dong1),"",IF(OFFSET(TH!N$1,SMALL(Dong1,ROWS($1:86)),)="1111",OFFSET(TH!M$1,SMALL(Dong1,ROWS($1:86)),),0))</f>
        <v>0</v>
      </c>
      <c r="H99" s="168">
        <f ca="1">IF(ROWS($1:86)&gt;COUNT(Dong1),"",IF(OFFSET(TH!O$1,SMALL(Dong1,ROWS($1:86)),)="1111",OFFSET(TH!M$1,SMALL(Dong1,ROWS($1:86)),),0))</f>
        <v>197003</v>
      </c>
      <c r="I99" s="166">
        <f t="shared" ca="1" si="1"/>
        <v>6078250487</v>
      </c>
      <c r="J99" s="171"/>
    </row>
    <row r="100" spans="1:12" ht="19.5" customHeight="1">
      <c r="A100" s="165">
        <f ca="1">IF(ROWS($1:87)&gt;COUNT(Dong1),"",OFFSET(TH!C$1,SMALL(Dong1,ROWS($1:87)),))</f>
        <v>42400</v>
      </c>
      <c r="B100" s="165">
        <f ca="1">IF(ROWS($1:87)&gt;COUNT(Dong1),"",OFFSET(TH!E$1,SMALL(Dong1,ROWS($1:87)),))</f>
        <v>42400</v>
      </c>
      <c r="C100" s="166" t="str">
        <f ca="1">IF(ROWS($1:87)&gt;COUNT(Dong1),"",IF(OFFSET(TH!N$1,SMALL(Dong1,ROWS($1:87)),)="1111",OFFSET(TH!D$1,SMALL(Dong1,ROWS($1:87)),),""))</f>
        <v/>
      </c>
      <c r="D100" s="167" t="str">
        <f ca="1">IF(ROWS($1:87)&gt;COUNT(Dong1),"",IF(OFFSET(TH!O$1,SMALL(Dong1,ROWS($1:87)),)="1111",OFFSET(TH!D$1,SMALL(Dong1,ROWS($1:87)),),""))</f>
        <v>C47</v>
      </c>
      <c r="E100" s="381" t="str">
        <f ca="1">IF(ROWS($1:87)&gt;COUNT(Dong1),"",OFFSET(TH!F$1,SMALL(Dong1,ROWS($1:87)),))</f>
        <v>Phí CPN</v>
      </c>
      <c r="F100" s="169" t="str">
        <f ca="1">IF(ROWS($1:87)&gt;COUNT(Dong1),"",IF(OFFSET(TH!O$1,SMALL(Dong1,ROWS($1:87)),)="1111",OFFSET(TH!N$1,SMALL(Dong1,ROWS($1:87)),),OFFSET(TH!O$1,SMALL(Dong1,ROWS($1:87)),)))</f>
        <v>642</v>
      </c>
      <c r="G100" s="170">
        <f ca="1">IF(ROWS($1:87)&gt;COUNT(Dong1),"",IF(OFFSET(TH!N$1,SMALL(Dong1,ROWS($1:87)),)="1111",OFFSET(TH!M$1,SMALL(Dong1,ROWS($1:87)),),0))</f>
        <v>0</v>
      </c>
      <c r="H100" s="168">
        <f ca="1">IF(ROWS($1:87)&gt;COUNT(Dong1),"",IF(OFFSET(TH!O$1,SMALL(Dong1,ROWS($1:87)),)="1111",OFFSET(TH!M$1,SMALL(Dong1,ROWS($1:87)),),0))</f>
        <v>354533</v>
      </c>
      <c r="I100" s="166">
        <f t="shared" ca="1" si="1"/>
        <v>6077895954</v>
      </c>
      <c r="J100" s="171"/>
    </row>
    <row r="101" spans="1:12" ht="19.5" customHeight="1">
      <c r="A101" s="165">
        <f ca="1">IF(ROWS($1:88)&gt;COUNT(Dong1),"",OFFSET(TH!C$1,SMALL(Dong1,ROWS($1:88)),))</f>
        <v>42400</v>
      </c>
      <c r="B101" s="165">
        <f ca="1">IF(ROWS($1:88)&gt;COUNT(Dong1),"",OFFSET(TH!E$1,SMALL(Dong1,ROWS($1:88)),))</f>
        <v>42400</v>
      </c>
      <c r="C101" s="166" t="str">
        <f ca="1">IF(ROWS($1:88)&gt;COUNT(Dong1),"",IF(OFFSET(TH!N$1,SMALL(Dong1,ROWS($1:88)),)="1111",OFFSET(TH!D$1,SMALL(Dong1,ROWS($1:88)),),""))</f>
        <v/>
      </c>
      <c r="D101" s="167" t="str">
        <f ca="1">IF(ROWS($1:88)&gt;COUNT(Dong1),"",IF(OFFSET(TH!O$1,SMALL(Dong1,ROWS($1:88)),)="1111",OFFSET(TH!D$1,SMALL(Dong1,ROWS($1:88)),),""))</f>
        <v>C47</v>
      </c>
      <c r="E101" s="381" t="str">
        <f ca="1">IF(ROWS($1:88)&gt;COUNT(Dong1),"",OFFSET(TH!F$1,SMALL(Dong1,ROWS($1:88)),))</f>
        <v>VAT Phí CPN</v>
      </c>
      <c r="F101" s="169" t="str">
        <f ca="1">IF(ROWS($1:88)&gt;COUNT(Dong1),"",IF(OFFSET(TH!O$1,SMALL(Dong1,ROWS($1:88)),)="1111",OFFSET(TH!N$1,SMALL(Dong1,ROWS($1:88)),),OFFSET(TH!O$1,SMALL(Dong1,ROWS($1:88)),)))</f>
        <v>1331</v>
      </c>
      <c r="G101" s="170">
        <f ca="1">IF(ROWS($1:88)&gt;COUNT(Dong1),"",IF(OFFSET(TH!N$1,SMALL(Dong1,ROWS($1:88)),)="1111",OFFSET(TH!M$1,SMALL(Dong1,ROWS($1:88)),),0))</f>
        <v>0</v>
      </c>
      <c r="H101" s="168">
        <f ca="1">IF(ROWS($1:88)&gt;COUNT(Dong1),"",IF(OFFSET(TH!O$1,SMALL(Dong1,ROWS($1:88)),)="1111",OFFSET(TH!M$1,SMALL(Dong1,ROWS($1:88)),),0))</f>
        <v>35453</v>
      </c>
      <c r="I101" s="166">
        <f ca="1">IF(E101&lt;&gt;"",I100+G101-H101,0)</f>
        <v>6077860501</v>
      </c>
      <c r="J101" s="171"/>
    </row>
    <row r="102" spans="1:12" ht="19.5" customHeight="1">
      <c r="A102" s="165">
        <f ca="1">IF(ROWS($1:89)&gt;COUNT(Dong1),"",OFFSET(TH!C$1,SMALL(Dong1,ROWS($1:89)),))</f>
        <v>42400</v>
      </c>
      <c r="B102" s="165">
        <f ca="1">IF(ROWS($1:89)&gt;COUNT(Dong1),"",OFFSET(TH!E$1,SMALL(Dong1,ROWS($1:89)),))</f>
        <v>42400</v>
      </c>
      <c r="C102" s="166" t="str">
        <f ca="1">IF(ROWS($1:89)&gt;COUNT(Dong1),"",IF(OFFSET(TH!N$1,SMALL(Dong1,ROWS($1:89)),)="1111",OFFSET(TH!D$1,SMALL(Dong1,ROWS($1:89)),),""))</f>
        <v/>
      </c>
      <c r="D102" s="167" t="str">
        <f ca="1">IF(ROWS($1:89)&gt;COUNT(Dong1),"",IF(OFFSET(TH!O$1,SMALL(Dong1,ROWS($1:89)),)="1111",OFFSET(TH!D$1,SMALL(Dong1,ROWS($1:89)),),""))</f>
        <v>C48</v>
      </c>
      <c r="E102" s="381" t="str">
        <f ca="1">IF(ROWS($1:89)&gt;COUNT(Dong1),"",OFFSET(TH!F$1,SMALL(Dong1,ROWS($1:89)),))</f>
        <v>Tạm ứng mua NL</v>
      </c>
      <c r="F102" s="169" t="str">
        <f ca="1">IF(ROWS($1:89)&gt;COUNT(Dong1),"",IF(OFFSET(TH!O$1,SMALL(Dong1,ROWS($1:89)),)="1111",OFFSET(TH!N$1,SMALL(Dong1,ROWS($1:89)),),OFFSET(TH!O$1,SMALL(Dong1,ROWS($1:89)),)))</f>
        <v>141</v>
      </c>
      <c r="G102" s="170">
        <f ca="1">IF(ROWS($1:89)&gt;COUNT(Dong1),"",IF(OFFSET(TH!N$1,SMALL(Dong1,ROWS($1:89)),)="1111",OFFSET(TH!M$1,SMALL(Dong1,ROWS($1:89)),),0))</f>
        <v>0</v>
      </c>
      <c r="H102" s="168">
        <f ca="1">IF(ROWS($1:89)&gt;COUNT(Dong1),"",IF(OFFSET(TH!O$1,SMALL(Dong1,ROWS($1:89)),)="1111",OFFSET(TH!M$1,SMALL(Dong1,ROWS($1:89)),),0))</f>
        <v>440000000</v>
      </c>
      <c r="I102" s="166">
        <f ca="1">IF(E102&lt;&gt;"",I101+G102-H102,0)</f>
        <v>5637860501</v>
      </c>
      <c r="J102" s="171"/>
    </row>
    <row r="103" spans="1:12" ht="19.5" customHeight="1">
      <c r="A103" s="165">
        <f ca="1">IF(ROWS($1:90)&gt;COUNT(Dong1),"",OFFSET(TH!C$1,SMALL(Dong1,ROWS($1:90)),))</f>
        <v>42400</v>
      </c>
      <c r="B103" s="165">
        <f ca="1">IF(ROWS($1:90)&gt;COUNT(Dong1),"",OFFSET(TH!E$1,SMALL(Dong1,ROWS($1:90)),))</f>
        <v>42400</v>
      </c>
      <c r="C103" s="166" t="str">
        <f ca="1">IF(ROWS($1:90)&gt;COUNT(Dong1),"",IF(OFFSET(TH!N$1,SMALL(Dong1,ROWS($1:90)),)="1111",OFFSET(TH!D$1,SMALL(Dong1,ROWS($1:90)),),""))</f>
        <v/>
      </c>
      <c r="D103" s="167" t="str">
        <f ca="1">IF(ROWS($1:90)&gt;COUNT(Dong1),"",IF(OFFSET(TH!O$1,SMALL(Dong1,ROWS($1:90)),)="1111",OFFSET(TH!D$1,SMALL(Dong1,ROWS($1:90)),),""))</f>
        <v>C49</v>
      </c>
      <c r="E103" s="381" t="str">
        <f ca="1">IF(ROWS($1:90)&gt;COUNT(Dong1),"",OFFSET(TH!F$1,SMALL(Dong1,ROWS($1:90)),))</f>
        <v>Thanh toán lương T01/2016</v>
      </c>
      <c r="F103" s="169" t="str">
        <f ca="1">IF(ROWS($1:90)&gt;COUNT(Dong1),"",IF(OFFSET(TH!O$1,SMALL(Dong1,ROWS($1:90)),)="1111",OFFSET(TH!N$1,SMALL(Dong1,ROWS($1:90)),),OFFSET(TH!O$1,SMALL(Dong1,ROWS($1:90)),)))</f>
        <v>3341</v>
      </c>
      <c r="G103" s="170">
        <f ca="1">IF(ROWS($1:90)&gt;COUNT(Dong1),"",IF(OFFSET(TH!N$1,SMALL(Dong1,ROWS($1:90)),)="1111",OFFSET(TH!M$1,SMALL(Dong1,ROWS($1:90)),),0))</f>
        <v>0</v>
      </c>
      <c r="H103" s="168">
        <f ca="1">IF(ROWS($1:90)&gt;COUNT(Dong1),"",IF(OFFSET(TH!O$1,SMALL(Dong1,ROWS($1:90)),)="1111",OFFSET(TH!M$1,SMALL(Dong1,ROWS($1:90)),),0))</f>
        <v>140608780</v>
      </c>
      <c r="I103" s="166">
        <f ca="1">IF(E103&lt;&gt;"",I102+G103-H103,0)</f>
        <v>5497251721</v>
      </c>
      <c r="J103" s="171"/>
    </row>
    <row r="104" spans="1:12" ht="19.5" customHeight="1">
      <c r="A104" s="165" t="str">
        <f ca="1">IF(ROWS($1:91)&gt;COUNT(Dong1),"",OFFSET(TH!C$1,SMALL(Dong1,ROWS($1:91)),))</f>
        <v/>
      </c>
      <c r="B104" s="165" t="str">
        <f ca="1">IF(ROWS($1:91)&gt;COUNT(Dong1),"",OFFSET(TH!E$1,SMALL(Dong1,ROWS($1:91)),))</f>
        <v/>
      </c>
      <c r="C104" s="166" t="str">
        <f ca="1">IF(ROWS($1:91)&gt;COUNT(Dong1),"",IF(OFFSET(TH!N$1,SMALL(Dong1,ROWS($1:91)),)="1111",OFFSET(TH!D$1,SMALL(Dong1,ROWS($1:91)),),""))</f>
        <v/>
      </c>
      <c r="D104" s="167" t="str">
        <f ca="1">IF(ROWS($1:91)&gt;COUNT(Dong1),"",IF(OFFSET(TH!O$1,SMALL(Dong1,ROWS($1:91)),)="1111",OFFSET(TH!D$1,SMALL(Dong1,ROWS($1:91)),),""))</f>
        <v/>
      </c>
      <c r="E104" s="381" t="str">
        <f ca="1">IF(ROWS($1:91)&gt;COUNT(Dong1),"",OFFSET(TH!F$1,SMALL(Dong1,ROWS($1:91)),))</f>
        <v/>
      </c>
      <c r="F104" s="169" t="str">
        <f ca="1">IF(ROWS($1:91)&gt;COUNT(Dong1),"",IF(OFFSET(TH!O$1,SMALL(Dong1,ROWS($1:91)),)="1111",OFFSET(TH!N$1,SMALL(Dong1,ROWS($1:91)),),OFFSET(TH!O$1,SMALL(Dong1,ROWS($1:91)),)))</f>
        <v/>
      </c>
      <c r="G104" s="170" t="str">
        <f ca="1">IF(ROWS($1:91)&gt;COUNT(Dong1),"",IF(OFFSET(TH!N$1,SMALL(Dong1,ROWS($1:91)),)="1111",OFFSET(TH!M$1,SMALL(Dong1,ROWS($1:91)),),0))</f>
        <v/>
      </c>
      <c r="H104" s="168" t="str">
        <f ca="1">IF(ROWS($1:91)&gt;COUNT(Dong1),"",IF(OFFSET(TH!O$1,SMALL(Dong1,ROWS($1:91)),)="1111",OFFSET(TH!M$1,SMALL(Dong1,ROWS($1:91)),),0))</f>
        <v/>
      </c>
      <c r="I104" s="166">
        <f ca="1">IF(E104&lt;&gt;"",I103+G104-H104,0)</f>
        <v>0</v>
      </c>
      <c r="J104" s="171"/>
    </row>
    <row r="105" spans="1:12" ht="19.5" customHeight="1">
      <c r="A105" s="172"/>
      <c r="B105" s="171"/>
      <c r="C105" s="171"/>
      <c r="D105" s="171"/>
      <c r="E105" s="382"/>
      <c r="F105" s="173"/>
      <c r="G105" s="171"/>
      <c r="H105" s="171"/>
      <c r="I105" s="166"/>
      <c r="J105" s="171"/>
    </row>
    <row r="106" spans="1:12" s="161" customFormat="1" ht="19.5" customHeight="1">
      <c r="A106" s="174"/>
      <c r="B106" s="174"/>
      <c r="C106" s="174"/>
      <c r="D106" s="174"/>
      <c r="E106" s="174" t="s">
        <v>158</v>
      </c>
      <c r="F106" s="175" t="s">
        <v>21</v>
      </c>
      <c r="G106" s="174">
        <f ca="1">SUM(G14:G105)</f>
        <v>6858920000</v>
      </c>
      <c r="H106" s="174">
        <f ca="1">SUM(H14:H105)</f>
        <v>5066707374</v>
      </c>
      <c r="I106" s="175" t="s">
        <v>21</v>
      </c>
      <c r="J106" s="175" t="s">
        <v>21</v>
      </c>
    </row>
    <row r="107" spans="1:12" s="161" customFormat="1" ht="19.5" customHeight="1">
      <c r="A107" s="176"/>
      <c r="B107" s="176"/>
      <c r="C107" s="176"/>
      <c r="D107" s="176"/>
      <c r="E107" s="176" t="s">
        <v>159</v>
      </c>
      <c r="F107" s="177" t="s">
        <v>21</v>
      </c>
      <c r="G107" s="177" t="s">
        <v>21</v>
      </c>
      <c r="H107" s="177" t="s">
        <v>21</v>
      </c>
      <c r="I107" s="178">
        <f ca="1">I13+G106-H106</f>
        <v>5497251721</v>
      </c>
      <c r="J107" s="177" t="s">
        <v>21</v>
      </c>
    </row>
    <row r="108" spans="1:12">
      <c r="L108" s="426" t="s">
        <v>253</v>
      </c>
    </row>
    <row r="109" spans="1:12">
      <c r="A109" s="179" t="s">
        <v>235</v>
      </c>
      <c r="L109" s="426" t="s">
        <v>254</v>
      </c>
    </row>
    <row r="110" spans="1:12">
      <c r="A110" s="229" t="str">
        <f ca="1">"- Ngày mở sổ: "&amp;DAY($A$14)&amp;"/"&amp;MONTH($A$14)&amp;"/ 2015"</f>
        <v>- Ngày mở sổ: 2/1/ 2015</v>
      </c>
      <c r="L110" s="426" t="s">
        <v>160</v>
      </c>
    </row>
    <row r="111" spans="1:12">
      <c r="I111" s="319" t="str">
        <f>"Ngày "&amp;IF(OR($L$11=4,$L$11=6,$L$11=9,$L$11=11),"30",IF($L$11=2,"28","31"))&amp;" tháng "&amp;$L$11&amp;"  năm  2016 "</f>
        <v xml:space="preserve">Ngày 31 tháng 1  năm  2016 </v>
      </c>
      <c r="L111" s="426" t="s">
        <v>235</v>
      </c>
    </row>
    <row r="112" spans="1:12" s="180" customFormat="1" ht="14.25">
      <c r="C112" s="180" t="s">
        <v>11</v>
      </c>
      <c r="E112" s="180" t="s">
        <v>12</v>
      </c>
      <c r="I112" s="180" t="s">
        <v>131</v>
      </c>
    </row>
    <row r="113" spans="1:10" s="181" customFormat="1">
      <c r="C113" s="181" t="s">
        <v>13</v>
      </c>
      <c r="E113" s="181" t="s">
        <v>13</v>
      </c>
      <c r="I113" s="181" t="s">
        <v>161</v>
      </c>
    </row>
    <row r="114" spans="1:10" s="181" customFormat="1"/>
    <row r="115" spans="1:10" s="181" customFormat="1"/>
    <row r="116" spans="1:10" s="181" customFormat="1"/>
    <row r="117" spans="1:10" s="181" customFormat="1"/>
    <row r="120" spans="1:10" ht="15.75">
      <c r="C120" s="379" t="s">
        <v>230</v>
      </c>
      <c r="I120" s="380" t="s">
        <v>125</v>
      </c>
    </row>
    <row r="121" spans="1:10">
      <c r="E121" s="156">
        <f ca="1">SUMIF($D$14:$D$36,#REF!,H14:H36)</f>
        <v>0</v>
      </c>
    </row>
    <row r="124" spans="1:10">
      <c r="A124" s="156">
        <v>2</v>
      </c>
      <c r="B124" s="156">
        <v>3</v>
      </c>
      <c r="C124" s="156">
        <v>4</v>
      </c>
      <c r="D124" s="156">
        <v>5</v>
      </c>
      <c r="E124" s="156">
        <v>6</v>
      </c>
      <c r="F124" s="156">
        <v>9</v>
      </c>
      <c r="G124" s="156">
        <v>10</v>
      </c>
      <c r="H124" s="156">
        <v>11</v>
      </c>
      <c r="I124" s="156">
        <v>12</v>
      </c>
      <c r="J124" s="156">
        <v>13</v>
      </c>
    </row>
  </sheetData>
  <autoFilter ref="A12:J107"/>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04">
    <cfRule type="expression" dxfId="3" priority="1" stopIfTrue="1">
      <formula>$B14&lt;&gt;""</formula>
    </cfRule>
  </conditionalFormatting>
  <dataValidations count="1">
    <dataValidation type="list" allowBlank="1" showInputMessage="1" showErrorMessage="1" sqref="L11">
      <formula1>"1,2,3,4,5,6,7,8,9,11,12"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99"/>
  <sheetViews>
    <sheetView topLeftCell="A6" workbookViewId="0">
      <pane ySplit="6" topLeftCell="A12" activePane="bottomLeft" state="frozen"/>
      <selection activeCell="A6" sqref="A6"/>
      <selection pane="bottomLeft" activeCell="B22" sqref="B22"/>
    </sheetView>
  </sheetViews>
  <sheetFormatPr defaultRowHeight="15.75"/>
  <cols>
    <col min="1" max="1" width="7.7109375" style="222" customWidth="1"/>
    <col min="2" max="2" width="7.42578125" style="223" customWidth="1"/>
    <col min="3" max="3" width="7.7109375" style="222" customWidth="1"/>
    <col min="4" max="4" width="40.7109375" style="221" customWidth="1"/>
    <col min="5" max="5" width="7.7109375" style="221" customWidth="1"/>
    <col min="6" max="6" width="14.28515625" style="221" customWidth="1"/>
    <col min="7" max="7" width="14.5703125" style="221" customWidth="1"/>
    <col min="8" max="8" width="14.7109375" style="745" customWidth="1"/>
    <col min="9" max="9" width="6.5703125" style="221" customWidth="1"/>
    <col min="10" max="10" width="2.85546875" style="221" customWidth="1"/>
    <col min="11" max="11" width="6.28515625" style="221" customWidth="1"/>
    <col min="12" max="12" width="3.28515625" style="221" customWidth="1"/>
    <col min="13" max="13" width="5.7109375" style="221" customWidth="1"/>
    <col min="14" max="14" width="9.140625" style="221"/>
    <col min="15" max="15" width="12.85546875" style="221" bestFit="1" customWidth="1"/>
    <col min="16" max="18" width="12.7109375" style="221" customWidth="1"/>
    <col min="19" max="19" width="12" style="221" bestFit="1" customWidth="1"/>
    <col min="20" max="16384" width="9.140625" style="221"/>
  </cols>
  <sheetData>
    <row r="1" spans="1:19" s="185" customFormat="1" ht="16.5" customHeight="1">
      <c r="A1" s="132" t="s">
        <v>138</v>
      </c>
      <c r="B1" s="186"/>
      <c r="C1" s="187"/>
      <c r="F1" s="383"/>
      <c r="G1" s="385" t="s">
        <v>236</v>
      </c>
      <c r="H1" s="1170"/>
      <c r="I1" s="383"/>
      <c r="K1" s="188"/>
      <c r="L1" s="188"/>
    </row>
    <row r="2" spans="1:19" s="185" customFormat="1" ht="16.5" customHeight="1">
      <c r="A2" s="387" t="s">
        <v>139</v>
      </c>
      <c r="B2" s="224"/>
      <c r="C2" s="224"/>
      <c r="D2" s="224"/>
      <c r="F2" s="384"/>
      <c r="G2" s="386" t="s">
        <v>237</v>
      </c>
      <c r="H2" s="1171"/>
      <c r="I2" s="384"/>
      <c r="K2" s="189"/>
      <c r="L2" s="189"/>
    </row>
    <row r="3" spans="1:19" s="185" customFormat="1" ht="16.5" customHeight="1">
      <c r="A3" s="224"/>
      <c r="B3" s="224"/>
      <c r="C3" s="224"/>
      <c r="D3" s="224"/>
      <c r="F3" s="384"/>
      <c r="G3" s="386" t="s">
        <v>238</v>
      </c>
      <c r="H3" s="1171"/>
      <c r="I3" s="384"/>
    </row>
    <row r="4" spans="1:19" s="185" customFormat="1" ht="19.5" customHeight="1">
      <c r="A4" s="1301" t="s">
        <v>165</v>
      </c>
      <c r="B4" s="1301"/>
      <c r="C4" s="1301"/>
      <c r="D4" s="1301"/>
      <c r="E4" s="1301"/>
      <c r="F4" s="1301"/>
      <c r="G4" s="1301"/>
      <c r="H4" s="1301"/>
      <c r="I4" s="1301"/>
    </row>
    <row r="5" spans="1:19" s="185" customFormat="1" ht="15">
      <c r="A5" s="1292" t="s">
        <v>166</v>
      </c>
      <c r="B5" s="1292"/>
      <c r="C5" s="1292"/>
      <c r="D5" s="1292"/>
      <c r="E5" s="1292"/>
      <c r="F5" s="1292"/>
      <c r="G5" s="1292"/>
      <c r="H5" s="1292"/>
      <c r="I5" s="1292"/>
    </row>
    <row r="6" spans="1:19" s="185" customFormat="1" ht="15">
      <c r="D6" s="453" t="s">
        <v>271</v>
      </c>
      <c r="E6" s="1292" t="str">
        <f>IF($H$6="VNĐ",IF($M$9="Q11","1015 148 5100 9180","1402 148 5100 9465"),IF($M$9="Q11","1015 148 5100 9193","1402 148 5100 9479"))</f>
        <v>1015 148 5100 9180</v>
      </c>
      <c r="F6" s="1292"/>
      <c r="G6" s="1292"/>
      <c r="H6" s="1172" t="s">
        <v>130</v>
      </c>
      <c r="I6" s="454" t="str">
        <f>IF(H6="VNĐ","1121",IF(H6="USD","1122",""))</f>
        <v>1121</v>
      </c>
      <c r="O6" s="1299" t="s">
        <v>929</v>
      </c>
      <c r="P6" s="1299" t="s">
        <v>927</v>
      </c>
      <c r="Q6" s="1299" t="s">
        <v>926</v>
      </c>
      <c r="R6" s="1299" t="s">
        <v>932</v>
      </c>
    </row>
    <row r="7" spans="1:19" s="185" customFormat="1" ht="8.25" customHeight="1">
      <c r="A7" s="190"/>
      <c r="B7" s="191"/>
      <c r="C7" s="190"/>
      <c r="D7" s="191"/>
      <c r="E7" s="191"/>
      <c r="F7" s="191"/>
      <c r="G7" s="191"/>
      <c r="H7" s="1173"/>
      <c r="I7" s="191"/>
      <c r="O7" s="1300"/>
      <c r="P7" s="1300"/>
      <c r="Q7" s="1300"/>
      <c r="R7" s="1300"/>
    </row>
    <row r="8" spans="1:19" s="192" customFormat="1" ht="22.5" customHeight="1" thickBot="1">
      <c r="A8" s="1293" t="s">
        <v>167</v>
      </c>
      <c r="B8" s="1295" t="s">
        <v>1</v>
      </c>
      <c r="C8" s="1296"/>
      <c r="D8" s="1290" t="s">
        <v>0</v>
      </c>
      <c r="E8" s="1297" t="s">
        <v>16</v>
      </c>
      <c r="F8" s="1295" t="s">
        <v>168</v>
      </c>
      <c r="G8" s="1295"/>
      <c r="H8" s="1296"/>
      <c r="I8" s="1290" t="s">
        <v>152</v>
      </c>
      <c r="K8" s="183"/>
      <c r="L8" s="185"/>
      <c r="O8" s="952" t="s">
        <v>931</v>
      </c>
      <c r="P8" s="439">
        <v>1749.9699999988079</v>
      </c>
      <c r="Q8" s="439">
        <v>97840.270000000019</v>
      </c>
      <c r="R8" s="439"/>
      <c r="S8" s="954">
        <f>SUM(P8:R8)</f>
        <v>99590.239999998827</v>
      </c>
    </row>
    <row r="9" spans="1:19" s="192" customFormat="1" ht="22.5" customHeight="1" thickBot="1">
      <c r="A9" s="1294"/>
      <c r="B9" s="193" t="s">
        <v>17</v>
      </c>
      <c r="C9" s="194" t="s">
        <v>169</v>
      </c>
      <c r="D9" s="1291"/>
      <c r="E9" s="1298"/>
      <c r="F9" s="434" t="s">
        <v>170</v>
      </c>
      <c r="G9" s="195" t="s">
        <v>171</v>
      </c>
      <c r="H9" s="1174" t="s">
        <v>172</v>
      </c>
      <c r="I9" s="1291"/>
      <c r="K9" s="949">
        <v>6</v>
      </c>
      <c r="L9" s="185"/>
      <c r="M9" s="950" t="s">
        <v>927</v>
      </c>
      <c r="O9" s="951" t="s">
        <v>930</v>
      </c>
      <c r="P9" s="953">
        <v>12092853</v>
      </c>
      <c r="Q9" s="953">
        <v>7626450</v>
      </c>
      <c r="R9" s="953">
        <v>109992</v>
      </c>
      <c r="S9" s="955">
        <f>SUM(P9:R9)</f>
        <v>19829295</v>
      </c>
    </row>
    <row r="10" spans="1:19" s="198" customFormat="1" ht="15">
      <c r="A10" s="196" t="s">
        <v>2</v>
      </c>
      <c r="B10" s="197" t="s">
        <v>3</v>
      </c>
      <c r="C10" s="196" t="s">
        <v>4</v>
      </c>
      <c r="D10" s="197" t="s">
        <v>5</v>
      </c>
      <c r="E10" s="197" t="s">
        <v>6</v>
      </c>
      <c r="F10" s="197">
        <v>1</v>
      </c>
      <c r="G10" s="197">
        <v>2</v>
      </c>
      <c r="H10" s="197">
        <v>3</v>
      </c>
      <c r="I10" s="197" t="s">
        <v>155</v>
      </c>
      <c r="L10" s="185"/>
    </row>
    <row r="11" spans="1:19" s="202" customFormat="1" ht="20.25" customHeight="1">
      <c r="A11" s="199"/>
      <c r="B11" s="200"/>
      <c r="C11" s="199"/>
      <c r="D11" s="201" t="s">
        <v>7</v>
      </c>
      <c r="E11" s="201"/>
      <c r="F11" s="959"/>
      <c r="G11" s="959"/>
      <c r="H11" s="956">
        <f>IF($H$6="USD",IF($M$9="Q11",$P$8,$Q$8)+SUMIF(_N112,"x",_TH)-SUMIF(_C112,"x",_TH),IF($M$9="Q11",$P$9,$Q$9)+SUMIF(_N112,"x",TH)-SUMIF(_C112,"x",TH))</f>
        <v>6276233</v>
      </c>
      <c r="I11" s="956"/>
      <c r="L11" s="185"/>
    </row>
    <row r="12" spans="1:19" s="192" customFormat="1" ht="20.25" customHeight="1">
      <c r="A12" s="203">
        <f ca="1">IF(ROWS($1:1)&gt;COUNT(Dong2),"",OFFSET(TH!C$1,SMALL(Dong2,ROWS($1:1)),))</f>
        <v>42531</v>
      </c>
      <c r="B12" s="203" t="str">
        <f ca="1">IF(ROWS($1:1)&gt;COUNT(Dong2),"",OFFSET(TH!D$1,SMALL(Dong2,ROWS($1:1)),))</f>
        <v>T03</v>
      </c>
      <c r="C12" s="203">
        <f ca="1">IF(ROWS($1:1)&gt;COUNT(Dong2),"",OFFSET(TH!E$1,SMALL(Dong2,ROWS($1:1)),))</f>
        <v>42531</v>
      </c>
      <c r="D12" s="388" t="str">
        <f ca="1">IF(ROWS($1:1)&gt;COUNT(Dong2),"",OFFSET(TH!F$1,SMALL(Dong2,ROWS($1:1)),))</f>
        <v>Rút tiền gửi NH nhập quỹ TM</v>
      </c>
      <c r="E12" s="203" t="str">
        <f ca="1">IF(ROWS($1:1)&gt;COUNT(Dong2),"",IF(OFFSET(TH!O$1,SMALL(Dong2,ROWS($1:1)),)=$I$6,OFFSET(TH!N$1,SMALL(Dong2,ROWS($1:1)),),OFFSET(TH!O$1,SMALL(Dong2,ROWS($1:1)),)))</f>
        <v>1111</v>
      </c>
      <c r="F12" s="960">
        <f ca="1">IF(ROWS($1:1)&gt;COUNT(Dong2),"",IF(AND(IF($M$9="Q4",LEFT(OFFSET(TH!G$1,SMALL(Dong2,ROWS($1:1)),),2)=$M$9,LEFT(OFFSET(TH!G$1,SMALL(Dong2,ROWS($1:1)),),3)=$M$9),OFFSET(TH!N$1,SMALL(Dong2,ROWS($1:1)),)=$I$6),IF($I$6="1121",OFFSET(TH!M$1,SMALL(Dong2,ROWS($1:1)),),OFFSET(TH!K$1,SMALL(Dong2,ROWS($1:1)),)),0))</f>
        <v>0</v>
      </c>
      <c r="G12" s="960">
        <f ca="1">IF(ROWS($1:1)&gt;COUNT(Dong2),"",IF(AND(IF($M$9="Q4",RIGHT(OFFSET(TH!G$1,SMALL(Dong2,ROWS($1:1)),),2)=$M$9,RIGHT(OFFSET(TH!G$1,SMALL(Dong2,ROWS($1:1)),),3)=$M$9),OFFSET(TH!O$1,SMALL(Dong2,ROWS($1:1)),)=$I$6),IF($I$6="1121",OFFSET(TH!M$1,SMALL(Dong2,ROWS($1:1)),),OFFSET(TH!K$1,SMALL(Dong2,ROWS($1:1)),)),0))</f>
        <v>300000000</v>
      </c>
      <c r="H12" s="957">
        <f ca="1">IF(A12&lt;&gt;"",H11+F12-G12,0)</f>
        <v>-293723767</v>
      </c>
      <c r="I12" s="957"/>
      <c r="L12" s="185"/>
    </row>
    <row r="13" spans="1:19" s="192" customFormat="1" ht="20.25" customHeight="1">
      <c r="A13" s="203">
        <f ca="1">IF(ROWS($1:2)&gt;COUNT(Dong2),"",OFFSET(TH!C$1,SMALL(Dong2,ROWS($1:2)),))</f>
        <v>42536</v>
      </c>
      <c r="B13" s="203" t="str">
        <f ca="1">IF(ROWS($1:2)&gt;COUNT(Dong2),"",OFFSET(TH!D$1,SMALL(Dong2,ROWS($1:2)),))</f>
        <v>T04</v>
      </c>
      <c r="C13" s="203">
        <f ca="1">IF(ROWS($1:2)&gt;COUNT(Dong2),"",OFFSET(TH!E$1,SMALL(Dong2,ROWS($1:2)),))</f>
        <v>42536</v>
      </c>
      <c r="D13" s="388" t="str">
        <f ca="1">IF(ROWS($1:2)&gt;COUNT(Dong2),"",OFFSET(TH!F$1,SMALL(Dong2,ROWS($1:2)),))</f>
        <v>Rút tiền gửi NH nhập quỹ TM</v>
      </c>
      <c r="E13" s="203" t="str">
        <f ca="1">IF(ROWS($1:2)&gt;COUNT(Dong2),"",IF(OFFSET(TH!O$1,SMALL(Dong2,ROWS($1:2)),)=$I$6,OFFSET(TH!N$1,SMALL(Dong2,ROWS($1:2)),),OFFSET(TH!O$1,SMALL(Dong2,ROWS($1:2)),)))</f>
        <v>1111</v>
      </c>
      <c r="F13" s="960">
        <f ca="1">IF(ROWS($1:2)&gt;COUNT(Dong2),"",IF(AND(IF($M$9="Q4",LEFT(OFFSET(TH!G$1,SMALL(Dong2,ROWS($1:2)),),2)=$M$9,LEFT(OFFSET(TH!G$1,SMALL(Dong2,ROWS($1:2)),),3)=$M$9),OFFSET(TH!N$1,SMALL(Dong2,ROWS($1:2)),)=$I$6),IF($I$6="1121",OFFSET(TH!M$1,SMALL(Dong2,ROWS($1:2)),),OFFSET(TH!K$1,SMALL(Dong2,ROWS($1:2)),)),0))</f>
        <v>0</v>
      </c>
      <c r="G13" s="960">
        <f ca="1">IF(ROWS($1:2)&gt;COUNT(Dong2),"",IF(AND(IF($M$9="Q4",RIGHT(OFFSET(TH!G$1,SMALL(Dong2,ROWS($1:2)),),2)=$M$9,RIGHT(OFFSET(TH!G$1,SMALL(Dong2,ROWS($1:2)),),3)=$M$9),OFFSET(TH!O$1,SMALL(Dong2,ROWS($1:2)),)=$I$6),IF($I$6="1121",OFFSET(TH!M$1,SMALL(Dong2,ROWS($1:2)),),OFFSET(TH!K$1,SMALL(Dong2,ROWS($1:2)),)),0))</f>
        <v>460000000</v>
      </c>
      <c r="H13" s="957">
        <f t="shared" ref="H13:H52" ca="1" si="0">IF(A13&lt;&gt;"",H12+F13-G13,0)</f>
        <v>-753723767</v>
      </c>
      <c r="I13" s="957"/>
      <c r="L13" s="185"/>
    </row>
    <row r="14" spans="1:19" s="192" customFormat="1" ht="20.25" customHeight="1">
      <c r="A14" s="203">
        <f ca="1">IF(ROWS($1:3)&gt;COUNT(Dong2),"",OFFSET(TH!C$1,SMALL(Dong2,ROWS($1:3)),))</f>
        <v>42538</v>
      </c>
      <c r="B14" s="203" t="str">
        <f ca="1">IF(ROWS($1:3)&gt;COUNT(Dong2),"",OFFSET(TH!D$1,SMALL(Dong2,ROWS($1:3)),))</f>
        <v>T05</v>
      </c>
      <c r="C14" s="203">
        <f ca="1">IF(ROWS($1:3)&gt;COUNT(Dong2),"",OFFSET(TH!E$1,SMALL(Dong2,ROWS($1:3)),))</f>
        <v>42538</v>
      </c>
      <c r="D14" s="388" t="str">
        <f ca="1">IF(ROWS($1:3)&gt;COUNT(Dong2),"",OFFSET(TH!F$1,SMALL(Dong2,ROWS($1:3)),))</f>
        <v>Rút tiền gửi NH nhập quỹ TM</v>
      </c>
      <c r="E14" s="203" t="str">
        <f ca="1">IF(ROWS($1:3)&gt;COUNT(Dong2),"",IF(OFFSET(TH!O$1,SMALL(Dong2,ROWS($1:3)),)=$I$6,OFFSET(TH!N$1,SMALL(Dong2,ROWS($1:3)),),OFFSET(TH!O$1,SMALL(Dong2,ROWS($1:3)),)))</f>
        <v>1111</v>
      </c>
      <c r="F14" s="960">
        <f ca="1">IF(ROWS($1:3)&gt;COUNT(Dong2),"",IF(AND(IF($M$9="Q4",LEFT(OFFSET(TH!G$1,SMALL(Dong2,ROWS($1:3)),),2)=$M$9,LEFT(OFFSET(TH!G$1,SMALL(Dong2,ROWS($1:3)),),3)=$M$9),OFFSET(TH!N$1,SMALL(Dong2,ROWS($1:3)),)=$I$6),IF($I$6="1121",OFFSET(TH!M$1,SMALL(Dong2,ROWS($1:3)),),OFFSET(TH!K$1,SMALL(Dong2,ROWS($1:3)),)),0))</f>
        <v>0</v>
      </c>
      <c r="G14" s="960">
        <f ca="1">IF(ROWS($1:3)&gt;COUNT(Dong2),"",IF(AND(IF($M$9="Q4",RIGHT(OFFSET(TH!G$1,SMALL(Dong2,ROWS($1:3)),),2)=$M$9,RIGHT(OFFSET(TH!G$1,SMALL(Dong2,ROWS($1:3)),),3)=$M$9),OFFSET(TH!O$1,SMALL(Dong2,ROWS($1:3)),)=$I$6),IF($I$6="1121",OFFSET(TH!M$1,SMALL(Dong2,ROWS($1:3)),),OFFSET(TH!K$1,SMALL(Dong2,ROWS($1:3)),)),0))</f>
        <v>40000000</v>
      </c>
      <c r="H14" s="957">
        <f t="shared" ca="1" si="0"/>
        <v>-793723767</v>
      </c>
      <c r="I14" s="957"/>
      <c r="L14" s="185"/>
    </row>
    <row r="15" spans="1:19" s="192" customFormat="1" ht="20.25" customHeight="1">
      <c r="A15" s="203">
        <f ca="1">IF(ROWS($1:4)&gt;COUNT(Dong2),"",OFFSET(TH!C$1,SMALL(Dong2,ROWS($1:4)),))</f>
        <v>42539</v>
      </c>
      <c r="B15" s="203" t="str">
        <f ca="1">IF(ROWS($1:4)&gt;COUNT(Dong2),"",OFFSET(TH!D$1,SMALL(Dong2,ROWS($1:4)),))</f>
        <v>T06</v>
      </c>
      <c r="C15" s="203">
        <f ca="1">IF(ROWS($1:4)&gt;COUNT(Dong2),"",OFFSET(TH!E$1,SMALL(Dong2,ROWS($1:4)),))</f>
        <v>42539</v>
      </c>
      <c r="D15" s="388" t="str">
        <f ca="1">IF(ROWS($1:4)&gt;COUNT(Dong2),"",OFFSET(TH!F$1,SMALL(Dong2,ROWS($1:4)),))</f>
        <v>Rút tiền gửi NH nhập quỹ TM</v>
      </c>
      <c r="E15" s="203" t="str">
        <f ca="1">IF(ROWS($1:4)&gt;COUNT(Dong2),"",IF(OFFSET(TH!O$1,SMALL(Dong2,ROWS($1:4)),)=$I$6,OFFSET(TH!N$1,SMALL(Dong2,ROWS($1:4)),),OFFSET(TH!O$1,SMALL(Dong2,ROWS($1:4)),)))</f>
        <v>1111</v>
      </c>
      <c r="F15" s="960">
        <f ca="1">IF(ROWS($1:4)&gt;COUNT(Dong2),"",IF(AND(IF($M$9="Q4",LEFT(OFFSET(TH!G$1,SMALL(Dong2,ROWS($1:4)),),2)=$M$9,LEFT(OFFSET(TH!G$1,SMALL(Dong2,ROWS($1:4)),),3)=$M$9),OFFSET(TH!N$1,SMALL(Dong2,ROWS($1:4)),)=$I$6),IF($I$6="1121",OFFSET(TH!M$1,SMALL(Dong2,ROWS($1:4)),),OFFSET(TH!K$1,SMALL(Dong2,ROWS($1:4)),)),0))</f>
        <v>0</v>
      </c>
      <c r="G15" s="960">
        <f ca="1">IF(ROWS($1:4)&gt;COUNT(Dong2),"",IF(AND(IF($M$9="Q4",RIGHT(OFFSET(TH!G$1,SMALL(Dong2,ROWS($1:4)),),2)=$M$9,RIGHT(OFFSET(TH!G$1,SMALL(Dong2,ROWS($1:4)),),3)=$M$9),OFFSET(TH!O$1,SMALL(Dong2,ROWS($1:4)),)=$I$6),IF($I$6="1121",OFFSET(TH!M$1,SMALL(Dong2,ROWS($1:4)),),OFFSET(TH!K$1,SMALL(Dong2,ROWS($1:4)),)),0))</f>
        <v>160000000</v>
      </c>
      <c r="H15" s="957">
        <f t="shared" ca="1" si="0"/>
        <v>-953723767</v>
      </c>
      <c r="I15" s="957"/>
      <c r="L15" s="185"/>
    </row>
    <row r="16" spans="1:19" s="192" customFormat="1" ht="20.25" customHeight="1">
      <c r="A16" s="203">
        <f ca="1">IF(ROWS($1:5)&gt;COUNT(Dong2),"",OFFSET(TH!C$1,SMALL(Dong2,ROWS($1:5)),))</f>
        <v>42542</v>
      </c>
      <c r="B16" s="203" t="str">
        <f ca="1">IF(ROWS($1:5)&gt;COUNT(Dong2),"",OFFSET(TH!D$1,SMALL(Dong2,ROWS($1:5)),))</f>
        <v>T07</v>
      </c>
      <c r="C16" s="203">
        <f ca="1">IF(ROWS($1:5)&gt;COUNT(Dong2),"",OFFSET(TH!E$1,SMALL(Dong2,ROWS($1:5)),))</f>
        <v>42542</v>
      </c>
      <c r="D16" s="388" t="str">
        <f ca="1">IF(ROWS($1:5)&gt;COUNT(Dong2),"",OFFSET(TH!F$1,SMALL(Dong2,ROWS($1:5)),))</f>
        <v>Rút tiền gửi NH nhập quỹ TM</v>
      </c>
      <c r="E16" s="203" t="str">
        <f ca="1">IF(ROWS($1:5)&gt;COUNT(Dong2),"",IF(OFFSET(TH!O$1,SMALL(Dong2,ROWS($1:5)),)=$I$6,OFFSET(TH!N$1,SMALL(Dong2,ROWS($1:5)),),OFFSET(TH!O$1,SMALL(Dong2,ROWS($1:5)),)))</f>
        <v>1111</v>
      </c>
      <c r="F16" s="960">
        <f ca="1">IF(ROWS($1:5)&gt;COUNT(Dong2),"",IF(AND(IF($M$9="Q4",LEFT(OFFSET(TH!G$1,SMALL(Dong2,ROWS($1:5)),),2)=$M$9,LEFT(OFFSET(TH!G$1,SMALL(Dong2,ROWS($1:5)),),3)=$M$9),OFFSET(TH!N$1,SMALL(Dong2,ROWS($1:5)),)=$I$6),IF($I$6="1121",OFFSET(TH!M$1,SMALL(Dong2,ROWS($1:5)),),OFFSET(TH!K$1,SMALL(Dong2,ROWS($1:5)),)),0))</f>
        <v>0</v>
      </c>
      <c r="G16" s="960">
        <f ca="1">IF(ROWS($1:5)&gt;COUNT(Dong2),"",IF(AND(IF($M$9="Q4",RIGHT(OFFSET(TH!G$1,SMALL(Dong2,ROWS($1:5)),),2)=$M$9,RIGHT(OFFSET(TH!G$1,SMALL(Dong2,ROWS($1:5)),),3)=$M$9),OFFSET(TH!O$1,SMALL(Dong2,ROWS($1:5)),)=$I$6),IF($I$6="1121",OFFSET(TH!M$1,SMALL(Dong2,ROWS($1:5)),),OFFSET(TH!K$1,SMALL(Dong2,ROWS($1:5)),)),0))</f>
        <v>1700000000</v>
      </c>
      <c r="H16" s="957">
        <f t="shared" ca="1" si="0"/>
        <v>-2653723767</v>
      </c>
      <c r="I16" s="957"/>
      <c r="L16" s="185"/>
    </row>
    <row r="17" spans="1:15" s="192" customFormat="1" ht="20.25" customHeight="1">
      <c r="A17" s="203">
        <f ca="1">IF(ROWS($1:6)&gt;COUNT(Dong2),"",OFFSET(TH!C$1,SMALL(Dong2,ROWS($1:6)),))</f>
        <v>42523</v>
      </c>
      <c r="B17" s="203" t="str">
        <f ca="1">IF(ROWS($1:6)&gt;COUNT(Dong2),"",OFFSET(TH!D$1,SMALL(Dong2,ROWS($1:6)),))</f>
        <v>C03</v>
      </c>
      <c r="C17" s="203">
        <f ca="1">IF(ROWS($1:6)&gt;COUNT(Dong2),"",OFFSET(TH!E$1,SMALL(Dong2,ROWS($1:6)),))</f>
        <v>42523</v>
      </c>
      <c r="D17" s="388" t="str">
        <f ca="1">IF(ROWS($1:6)&gt;COUNT(Dong2),"",OFFSET(TH!F$1,SMALL(Dong2,ROWS($1:6)),))</f>
        <v>Nộp tiền mặt vào TK NH</v>
      </c>
      <c r="E17" s="203" t="str">
        <f ca="1">IF(ROWS($1:6)&gt;COUNT(Dong2),"",IF(OFFSET(TH!O$1,SMALL(Dong2,ROWS($1:6)),)=$I$6,OFFSET(TH!N$1,SMALL(Dong2,ROWS($1:6)),),OFFSET(TH!O$1,SMALL(Dong2,ROWS($1:6)),)))</f>
        <v>1111</v>
      </c>
      <c r="F17" s="960">
        <f ca="1">IF(ROWS($1:6)&gt;COUNT(Dong2),"",IF(AND(IF($M$9="Q4",LEFT(OFFSET(TH!G$1,SMALL(Dong2,ROWS($1:6)),),2)=$M$9,LEFT(OFFSET(TH!G$1,SMALL(Dong2,ROWS($1:6)),),3)=$M$9),OFFSET(TH!N$1,SMALL(Dong2,ROWS($1:6)),)=$I$6),IF($I$6="1121",OFFSET(TH!M$1,SMALL(Dong2,ROWS($1:6)),),OFFSET(TH!K$1,SMALL(Dong2,ROWS($1:6)),)),0))</f>
        <v>35000000</v>
      </c>
      <c r="G17" s="960">
        <f ca="1">IF(ROWS($1:6)&gt;COUNT(Dong2),"",IF(AND(IF($M$9="Q4",RIGHT(OFFSET(TH!G$1,SMALL(Dong2,ROWS($1:6)),),2)=$M$9,RIGHT(OFFSET(TH!G$1,SMALL(Dong2,ROWS($1:6)),),3)=$M$9),OFFSET(TH!O$1,SMALL(Dong2,ROWS($1:6)),)=$I$6),IF($I$6="1121",OFFSET(TH!M$1,SMALL(Dong2,ROWS($1:6)),),OFFSET(TH!K$1,SMALL(Dong2,ROWS($1:6)),)),0))</f>
        <v>0</v>
      </c>
      <c r="H17" s="957">
        <f t="shared" ca="1" si="0"/>
        <v>-2618723767</v>
      </c>
      <c r="I17" s="957"/>
      <c r="L17" s="185"/>
    </row>
    <row r="18" spans="1:15" s="192" customFormat="1" ht="20.25" customHeight="1">
      <c r="A18" s="203">
        <f ca="1">IF(ROWS($1:7)&gt;COUNT(Dong2),"",OFFSET(TH!C$1,SMALL(Dong2,ROWS($1:7)),))</f>
        <v>42529</v>
      </c>
      <c r="B18" s="203" t="str">
        <f ca="1">IF(ROWS($1:7)&gt;COUNT(Dong2),"",OFFSET(TH!D$1,SMALL(Dong2,ROWS($1:7)),))</f>
        <v>C09</v>
      </c>
      <c r="C18" s="203">
        <f ca="1">IF(ROWS($1:7)&gt;COUNT(Dong2),"",OFFSET(TH!E$1,SMALL(Dong2,ROWS($1:7)),))</f>
        <v>42529</v>
      </c>
      <c r="D18" s="388" t="str">
        <f ca="1">IF(ROWS($1:7)&gt;COUNT(Dong2),"",OFFSET(TH!F$1,SMALL(Dong2,ROWS($1:7)),))</f>
        <v>Nộp tiền mặt vào TK NH</v>
      </c>
      <c r="E18" s="203">
        <f ca="1">IF(ROWS($1:7)&gt;COUNT(Dong2),"",IF(OFFSET(TH!O$1,SMALL(Dong2,ROWS($1:7)),)=$I$6,OFFSET(TH!N$1,SMALL(Dong2,ROWS($1:7)),),OFFSET(TH!O$1,SMALL(Dong2,ROWS($1:7)),)))</f>
        <v>1111</v>
      </c>
      <c r="F18" s="960">
        <f ca="1">IF(ROWS($1:7)&gt;COUNT(Dong2),"",IF(AND(IF($M$9="Q4",LEFT(OFFSET(TH!G$1,SMALL(Dong2,ROWS($1:7)),),2)=$M$9,LEFT(OFFSET(TH!G$1,SMALL(Dong2,ROWS($1:7)),),3)=$M$9),OFFSET(TH!N$1,SMALL(Dong2,ROWS($1:7)),)=$I$6),IF($I$6="1121",OFFSET(TH!M$1,SMALL(Dong2,ROWS($1:7)),),OFFSET(TH!K$1,SMALL(Dong2,ROWS($1:7)),)),0))</f>
        <v>300000000</v>
      </c>
      <c r="G18" s="960">
        <f ca="1">IF(ROWS($1:7)&gt;COUNT(Dong2),"",IF(AND(IF($M$9="Q4",RIGHT(OFFSET(TH!G$1,SMALL(Dong2,ROWS($1:7)),),2)=$M$9,RIGHT(OFFSET(TH!G$1,SMALL(Dong2,ROWS($1:7)),),3)=$M$9),OFFSET(TH!O$1,SMALL(Dong2,ROWS($1:7)),)=$I$6),IF($I$6="1121",OFFSET(TH!M$1,SMALL(Dong2,ROWS($1:7)),),OFFSET(TH!K$1,SMALL(Dong2,ROWS($1:7)),)),0))</f>
        <v>0</v>
      </c>
      <c r="H18" s="957">
        <f t="shared" ca="1" si="0"/>
        <v>-2318723767</v>
      </c>
      <c r="I18" s="957"/>
      <c r="L18" s="185"/>
    </row>
    <row r="19" spans="1:15" s="192" customFormat="1" ht="20.25" customHeight="1">
      <c r="A19" s="203">
        <f ca="1">IF(ROWS($1:8)&gt;COUNT(Dong2),"",OFFSET(TH!C$1,SMALL(Dong2,ROWS($1:8)),))</f>
        <v>42529</v>
      </c>
      <c r="B19" s="203" t="str">
        <f ca="1">IF(ROWS($1:8)&gt;COUNT(Dong2),"",OFFSET(TH!D$1,SMALL(Dong2,ROWS($1:8)),))</f>
        <v>C10</v>
      </c>
      <c r="C19" s="203">
        <f ca="1">IF(ROWS($1:8)&gt;COUNT(Dong2),"",OFFSET(TH!E$1,SMALL(Dong2,ROWS($1:8)),))</f>
        <v>42529</v>
      </c>
      <c r="D19" s="388" t="str">
        <f ca="1">IF(ROWS($1:8)&gt;COUNT(Dong2),"",OFFSET(TH!F$1,SMALL(Dong2,ROWS($1:8)),))</f>
        <v>Nộp tiền mặt vào TK NH</v>
      </c>
      <c r="E19" s="203">
        <f ca="1">IF(ROWS($1:8)&gt;COUNT(Dong2),"",IF(OFFSET(TH!O$1,SMALL(Dong2,ROWS($1:8)),)=$I$6,OFFSET(TH!N$1,SMALL(Dong2,ROWS($1:8)),),OFFSET(TH!O$1,SMALL(Dong2,ROWS($1:8)),)))</f>
        <v>1111</v>
      </c>
      <c r="F19" s="960">
        <f ca="1">IF(ROWS($1:8)&gt;COUNT(Dong2),"",IF(AND(IF($M$9="Q4",LEFT(OFFSET(TH!G$1,SMALL(Dong2,ROWS($1:8)),),2)=$M$9,LEFT(OFFSET(TH!G$1,SMALL(Dong2,ROWS($1:8)),),3)=$M$9),OFFSET(TH!N$1,SMALL(Dong2,ROWS($1:8)),)=$I$6),IF($I$6="1121",OFFSET(TH!M$1,SMALL(Dong2,ROWS($1:8)),),OFFSET(TH!K$1,SMALL(Dong2,ROWS($1:8)),)),0))</f>
        <v>1560000000</v>
      </c>
      <c r="G19" s="960">
        <f ca="1">IF(ROWS($1:8)&gt;COUNT(Dong2),"",IF(AND(IF($M$9="Q4",RIGHT(OFFSET(TH!G$1,SMALL(Dong2,ROWS($1:8)),),2)=$M$9,RIGHT(OFFSET(TH!G$1,SMALL(Dong2,ROWS($1:8)),),3)=$M$9),OFFSET(TH!O$1,SMALL(Dong2,ROWS($1:8)),)=$I$6),IF($I$6="1121",OFFSET(TH!M$1,SMALL(Dong2,ROWS($1:8)),),OFFSET(TH!K$1,SMALL(Dong2,ROWS($1:8)),)),0))</f>
        <v>0</v>
      </c>
      <c r="H19" s="957">
        <f t="shared" ca="1" si="0"/>
        <v>-758723767</v>
      </c>
      <c r="I19" s="957"/>
      <c r="L19" s="185"/>
    </row>
    <row r="20" spans="1:15" s="192" customFormat="1" ht="20.25" customHeight="1">
      <c r="A20" s="203">
        <f ca="1">IF(ROWS($1:9)&gt;COUNT(Dong2),"",OFFSET(TH!C$1,SMALL(Dong2,ROWS($1:9)),))</f>
        <v>42534</v>
      </c>
      <c r="B20" s="203" t="str">
        <f ca="1">IF(ROWS($1:9)&gt;COUNT(Dong2),"",OFFSET(TH!D$1,SMALL(Dong2,ROWS($1:9)),))</f>
        <v>C12</v>
      </c>
      <c r="C20" s="203">
        <f ca="1">IF(ROWS($1:9)&gt;COUNT(Dong2),"",OFFSET(TH!E$1,SMALL(Dong2,ROWS($1:9)),))</f>
        <v>42534</v>
      </c>
      <c r="D20" s="388" t="str">
        <f ca="1">IF(ROWS($1:9)&gt;COUNT(Dong2),"",OFFSET(TH!F$1,SMALL(Dong2,ROWS($1:9)),))</f>
        <v>Nộp tiền mặt vào TK NH</v>
      </c>
      <c r="E20" s="203" t="str">
        <f ca="1">IF(ROWS($1:9)&gt;COUNT(Dong2),"",IF(OFFSET(TH!O$1,SMALL(Dong2,ROWS($1:9)),)=$I$6,OFFSET(TH!N$1,SMALL(Dong2,ROWS($1:9)),),OFFSET(TH!O$1,SMALL(Dong2,ROWS($1:9)),)))</f>
        <v>1111</v>
      </c>
      <c r="F20" s="960">
        <f ca="1">IF(ROWS($1:9)&gt;COUNT(Dong2),"",IF(AND(IF($M$9="Q4",LEFT(OFFSET(TH!G$1,SMALL(Dong2,ROWS($1:9)),),2)=$M$9,LEFT(OFFSET(TH!G$1,SMALL(Dong2,ROWS($1:9)),),3)=$M$9),OFFSET(TH!N$1,SMALL(Dong2,ROWS($1:9)),)=$I$6),IF($I$6="1121",OFFSET(TH!M$1,SMALL(Dong2,ROWS($1:9)),),OFFSET(TH!K$1,SMALL(Dong2,ROWS($1:9)),)),0))</f>
        <v>32000000</v>
      </c>
      <c r="G20" s="960">
        <f ca="1">IF(ROWS($1:9)&gt;COUNT(Dong2),"",IF(AND(IF($M$9="Q4",RIGHT(OFFSET(TH!G$1,SMALL(Dong2,ROWS($1:9)),),2)=$M$9,RIGHT(OFFSET(TH!G$1,SMALL(Dong2,ROWS($1:9)),),3)=$M$9),OFFSET(TH!O$1,SMALL(Dong2,ROWS($1:9)),)=$I$6),IF($I$6="1121",OFFSET(TH!M$1,SMALL(Dong2,ROWS($1:9)),),OFFSET(TH!K$1,SMALL(Dong2,ROWS($1:9)),)),0))</f>
        <v>0</v>
      </c>
      <c r="H20" s="957">
        <f t="shared" ca="1" si="0"/>
        <v>-726723767</v>
      </c>
      <c r="I20" s="957"/>
      <c r="L20" s="185"/>
    </row>
    <row r="21" spans="1:15" s="192" customFormat="1" ht="20.25" customHeight="1">
      <c r="A21" s="203">
        <f ca="1">IF(ROWS($1:10)&gt;COUNT(Dong2),"",OFFSET(TH!C$1,SMALL(Dong2,ROWS($1:10)),))</f>
        <v>42548</v>
      </c>
      <c r="B21" s="203" t="str">
        <f ca="1">IF(ROWS($1:10)&gt;COUNT(Dong2),"",OFFSET(TH!D$1,SMALL(Dong2,ROWS($1:10)),))</f>
        <v>C26</v>
      </c>
      <c r="C21" s="203">
        <f ca="1">IF(ROWS($1:10)&gt;COUNT(Dong2),"",OFFSET(TH!E$1,SMALL(Dong2,ROWS($1:10)),))</f>
        <v>42548</v>
      </c>
      <c r="D21" s="388" t="str">
        <f ca="1">IF(ROWS($1:10)&gt;COUNT(Dong2),"",OFFSET(TH!F$1,SMALL(Dong2,ROWS($1:10)),))</f>
        <v>Nộp tiền mặt vào TK NH</v>
      </c>
      <c r="E21" s="203" t="str">
        <f ca="1">IF(ROWS($1:10)&gt;COUNT(Dong2),"",IF(OFFSET(TH!O$1,SMALL(Dong2,ROWS($1:10)),)=$I$6,OFFSET(TH!N$1,SMALL(Dong2,ROWS($1:10)),),OFFSET(TH!O$1,SMALL(Dong2,ROWS($1:10)),)))</f>
        <v>1111</v>
      </c>
      <c r="F21" s="960">
        <f ca="1">IF(ROWS($1:10)&gt;COUNT(Dong2),"",IF(AND(IF($M$9="Q4",LEFT(OFFSET(TH!G$1,SMALL(Dong2,ROWS($1:10)),),2)=$M$9,LEFT(OFFSET(TH!G$1,SMALL(Dong2,ROWS($1:10)),),3)=$M$9),OFFSET(TH!N$1,SMALL(Dong2,ROWS($1:10)),)=$I$6),IF($I$6="1121",OFFSET(TH!M$1,SMALL(Dong2,ROWS($1:10)),),OFFSET(TH!K$1,SMALL(Dong2,ROWS($1:10)),)),0))</f>
        <v>1170000000</v>
      </c>
      <c r="G21" s="960">
        <f ca="1">IF(ROWS($1:10)&gt;COUNT(Dong2),"",IF(AND(IF($M$9="Q4",RIGHT(OFFSET(TH!G$1,SMALL(Dong2,ROWS($1:10)),),2)=$M$9,RIGHT(OFFSET(TH!G$1,SMALL(Dong2,ROWS($1:10)),),3)=$M$9),OFFSET(TH!O$1,SMALL(Dong2,ROWS($1:10)),)=$I$6),IF($I$6="1121",OFFSET(TH!M$1,SMALL(Dong2,ROWS($1:10)),),OFFSET(TH!K$1,SMALL(Dong2,ROWS($1:10)),)),0))</f>
        <v>0</v>
      </c>
      <c r="H21" s="957">
        <f t="shared" ca="1" si="0"/>
        <v>443276233</v>
      </c>
      <c r="I21" s="957"/>
      <c r="L21" s="185"/>
    </row>
    <row r="22" spans="1:15" s="192" customFormat="1" ht="20.25" customHeight="1">
      <c r="A22" s="203">
        <f ca="1">IF(ROWS($1:11)&gt;COUNT(Dong2),"",OFFSET(TH!C$1,SMALL(Dong2,ROWS($1:11)),))</f>
        <v>42523</v>
      </c>
      <c r="B22" s="203" t="str">
        <f ca="1">IF(ROWS($1:11)&gt;COUNT(Dong2),"",OFFSET(TH!D$1,SMALL(Dong2,ROWS($1:11)),))</f>
        <v>GBN</v>
      </c>
      <c r="C22" s="203">
        <f ca="1">IF(ROWS($1:11)&gt;COUNT(Dong2),"",OFFSET(TH!E$1,SMALL(Dong2,ROWS($1:11)),))</f>
        <v>42523</v>
      </c>
      <c r="D22" s="388" t="str">
        <f ca="1">IF(ROWS($1:11)&gt;COUNT(Dong2),"",OFFSET(TH!F$1,SMALL(Dong2,ROWS($1:11)),))</f>
        <v>Thanh toán tiền điện Kỳ 2 T5/2016</v>
      </c>
      <c r="E22" s="203" t="str">
        <f ca="1">IF(ROWS($1:11)&gt;COUNT(Dong2),"",IF(OFFSET(TH!O$1,SMALL(Dong2,ROWS($1:11)),)=$I$6,OFFSET(TH!N$1,SMALL(Dong2,ROWS($1:11)),),OFFSET(TH!O$1,SMALL(Dong2,ROWS($1:11)),)))</f>
        <v>331</v>
      </c>
      <c r="F22" s="960">
        <f ca="1">IF(ROWS($1:11)&gt;COUNT(Dong2),"",IF(AND(IF($M$9="Q4",LEFT(OFFSET(TH!G$1,SMALL(Dong2,ROWS($1:11)),),2)=$M$9,LEFT(OFFSET(TH!G$1,SMALL(Dong2,ROWS($1:11)),),3)=$M$9),OFFSET(TH!N$1,SMALL(Dong2,ROWS($1:11)),)=$I$6),IF($I$6="1121",OFFSET(TH!M$1,SMALL(Dong2,ROWS($1:11)),),OFFSET(TH!K$1,SMALL(Dong2,ROWS($1:11)),)),0))</f>
        <v>0</v>
      </c>
      <c r="G22" s="960">
        <f ca="1">IF(ROWS($1:11)&gt;COUNT(Dong2),"",IF(AND(IF($M$9="Q4",RIGHT(OFFSET(TH!G$1,SMALL(Dong2,ROWS($1:11)),),2)=$M$9,RIGHT(OFFSET(TH!G$1,SMALL(Dong2,ROWS($1:11)),),3)=$M$9),OFFSET(TH!O$1,SMALL(Dong2,ROWS($1:11)),)=$I$6),IF($I$6="1121",OFFSET(TH!M$1,SMALL(Dong2,ROWS($1:11)),),OFFSET(TH!K$1,SMALL(Dong2,ROWS($1:11)),)),0))</f>
        <v>35415270</v>
      </c>
      <c r="H22" s="957">
        <f t="shared" ca="1" si="0"/>
        <v>407860963</v>
      </c>
      <c r="I22" s="957"/>
      <c r="L22" s="185"/>
      <c r="O22" s="955"/>
    </row>
    <row r="23" spans="1:15" s="192" customFormat="1" ht="20.25" customHeight="1">
      <c r="A23" s="203">
        <f ca="1">IF(ROWS($1:12)&gt;COUNT(Dong2),"",OFFSET(TH!C$1,SMALL(Dong2,ROWS($1:12)),))</f>
        <v>42523</v>
      </c>
      <c r="B23" s="203" t="str">
        <f ca="1">IF(ROWS($1:12)&gt;COUNT(Dong2),"",OFFSET(TH!D$1,SMALL(Dong2,ROWS($1:12)),))</f>
        <v>GBN</v>
      </c>
      <c r="C23" s="203">
        <f ca="1">IF(ROWS($1:12)&gt;COUNT(Dong2),"",OFFSET(TH!E$1,SMALL(Dong2,ROWS($1:12)),))</f>
        <v>42523</v>
      </c>
      <c r="D23" s="388" t="str">
        <f ca="1">IF(ROWS($1:12)&gt;COUNT(Dong2),"",OFFSET(TH!F$1,SMALL(Dong2,ROWS($1:12)),))</f>
        <v>Phí dịch vụ</v>
      </c>
      <c r="E23" s="203" t="str">
        <f ca="1">IF(ROWS($1:12)&gt;COUNT(Dong2),"",IF(OFFSET(TH!O$1,SMALL(Dong2,ROWS($1:12)),)=$I$6,OFFSET(TH!N$1,SMALL(Dong2,ROWS($1:12)),),OFFSET(TH!O$1,SMALL(Dong2,ROWS($1:12)),)))</f>
        <v>642</v>
      </c>
      <c r="F23" s="960">
        <f ca="1">IF(ROWS($1:12)&gt;COUNT(Dong2),"",IF(AND(IF($M$9="Q4",LEFT(OFFSET(TH!G$1,SMALL(Dong2,ROWS($1:12)),),2)=$M$9,LEFT(OFFSET(TH!G$1,SMALL(Dong2,ROWS($1:12)),),3)=$M$9),OFFSET(TH!N$1,SMALL(Dong2,ROWS($1:12)),)=$I$6),IF($I$6="1121",OFFSET(TH!M$1,SMALL(Dong2,ROWS($1:12)),),OFFSET(TH!K$1,SMALL(Dong2,ROWS($1:12)),)),0))</f>
        <v>0</v>
      </c>
      <c r="G23" s="960">
        <f ca="1">IF(ROWS($1:12)&gt;COUNT(Dong2),"",IF(AND(IF($M$9="Q4",RIGHT(OFFSET(TH!G$1,SMALL(Dong2,ROWS($1:12)),),2)=$M$9,RIGHT(OFFSET(TH!G$1,SMALL(Dong2,ROWS($1:12)),),3)=$M$9),OFFSET(TH!O$1,SMALL(Dong2,ROWS($1:12)),)=$I$6),IF($I$6="1121",OFFSET(TH!M$1,SMALL(Dong2,ROWS($1:12)),),OFFSET(TH!K$1,SMALL(Dong2,ROWS($1:12)),)),0))</f>
        <v>45000</v>
      </c>
      <c r="H23" s="957">
        <f t="shared" ca="1" si="0"/>
        <v>407815963</v>
      </c>
      <c r="I23" s="957"/>
      <c r="L23" s="185"/>
    </row>
    <row r="24" spans="1:15" s="192" customFormat="1" ht="20.25" customHeight="1">
      <c r="A24" s="203">
        <f ca="1">IF(ROWS($1:13)&gt;COUNT(Dong2),"",OFFSET(TH!C$1,SMALL(Dong2,ROWS($1:13)),))</f>
        <v>42523</v>
      </c>
      <c r="B24" s="203" t="str">
        <f ca="1">IF(ROWS($1:13)&gt;COUNT(Dong2),"",OFFSET(TH!D$1,SMALL(Dong2,ROWS($1:13)),))</f>
        <v>GBN</v>
      </c>
      <c r="C24" s="203">
        <f ca="1">IF(ROWS($1:13)&gt;COUNT(Dong2),"",OFFSET(TH!E$1,SMALL(Dong2,ROWS($1:13)),))</f>
        <v>42523</v>
      </c>
      <c r="D24" s="388" t="str">
        <f ca="1">IF(ROWS($1:13)&gt;COUNT(Dong2),"",OFFSET(TH!F$1,SMALL(Dong2,ROWS($1:13)),))</f>
        <v>VAT Phí dịch vụ</v>
      </c>
      <c r="E24" s="203" t="str">
        <f ca="1">IF(ROWS($1:13)&gt;COUNT(Dong2),"",IF(OFFSET(TH!O$1,SMALL(Dong2,ROWS($1:13)),)=$I$6,OFFSET(TH!N$1,SMALL(Dong2,ROWS($1:13)),),OFFSET(TH!O$1,SMALL(Dong2,ROWS($1:13)),)))</f>
        <v>1331</v>
      </c>
      <c r="F24" s="960">
        <f ca="1">IF(ROWS($1:13)&gt;COUNT(Dong2),"",IF(AND(IF($M$9="Q4",LEFT(OFFSET(TH!G$1,SMALL(Dong2,ROWS($1:13)),),2)=$M$9,LEFT(OFFSET(TH!G$1,SMALL(Dong2,ROWS($1:13)),),3)=$M$9),OFFSET(TH!N$1,SMALL(Dong2,ROWS($1:13)),)=$I$6),IF($I$6="1121",OFFSET(TH!M$1,SMALL(Dong2,ROWS($1:13)),),OFFSET(TH!K$1,SMALL(Dong2,ROWS($1:13)),)),0))</f>
        <v>0</v>
      </c>
      <c r="G24" s="960">
        <f ca="1">IF(ROWS($1:13)&gt;COUNT(Dong2),"",IF(AND(IF($M$9="Q4",RIGHT(OFFSET(TH!G$1,SMALL(Dong2,ROWS($1:13)),),2)=$M$9,RIGHT(OFFSET(TH!G$1,SMALL(Dong2,ROWS($1:13)),),3)=$M$9),OFFSET(TH!O$1,SMALL(Dong2,ROWS($1:13)),)=$I$6),IF($I$6="1121",OFFSET(TH!M$1,SMALL(Dong2,ROWS($1:13)),),OFFSET(TH!K$1,SMALL(Dong2,ROWS($1:13)),)),0))</f>
        <v>4500</v>
      </c>
      <c r="H24" s="957">
        <f t="shared" ca="1" si="0"/>
        <v>407811463</v>
      </c>
      <c r="I24" s="957"/>
      <c r="L24" s="185"/>
      <c r="O24" s="1168"/>
    </row>
    <row r="25" spans="1:15" s="192" customFormat="1" ht="20.25" customHeight="1">
      <c r="A25" s="203">
        <f ca="1">IF(ROWS($1:14)&gt;COUNT(Dong2),"",OFFSET(TH!C$1,SMALL(Dong2,ROWS($1:14)),))</f>
        <v>42523</v>
      </c>
      <c r="B25" s="203" t="str">
        <f ca="1">IF(ROWS($1:14)&gt;COUNT(Dong2),"",OFFSET(TH!D$1,SMALL(Dong2,ROWS($1:14)),))</f>
        <v>GBN</v>
      </c>
      <c r="C25" s="203">
        <f ca="1">IF(ROWS($1:14)&gt;COUNT(Dong2),"",OFFSET(TH!E$1,SMALL(Dong2,ROWS($1:14)),))</f>
        <v>42523</v>
      </c>
      <c r="D25" s="388" t="str">
        <f ca="1">IF(ROWS($1:14)&gt;COUNT(Dong2),"",OFFSET(TH!F$1,SMALL(Dong2,ROWS($1:14)),))</f>
        <v>Phí thông báo bộ chứng từ nhờ thu</v>
      </c>
      <c r="E25" s="203" t="str">
        <f ca="1">IF(ROWS($1:14)&gt;COUNT(Dong2),"",IF(OFFSET(TH!O$1,SMALL(Dong2,ROWS($1:14)),)=$I$6,OFFSET(TH!N$1,SMALL(Dong2,ROWS($1:14)),),OFFSET(TH!O$1,SMALL(Dong2,ROWS($1:14)),)))</f>
        <v>642</v>
      </c>
      <c r="F25" s="960">
        <f ca="1">IF(ROWS($1:14)&gt;COUNT(Dong2),"",IF(AND(IF($M$9="Q4",LEFT(OFFSET(TH!G$1,SMALL(Dong2,ROWS($1:14)),),2)=$M$9,LEFT(OFFSET(TH!G$1,SMALL(Dong2,ROWS($1:14)),),3)=$M$9),OFFSET(TH!N$1,SMALL(Dong2,ROWS($1:14)),)=$I$6),IF($I$6="1121",OFFSET(TH!M$1,SMALL(Dong2,ROWS($1:14)),),OFFSET(TH!K$1,SMALL(Dong2,ROWS($1:14)),)),0))</f>
        <v>0</v>
      </c>
      <c r="G25" s="960">
        <f ca="1">IF(ROWS($1:14)&gt;COUNT(Dong2),"",IF(AND(IF($M$9="Q4",RIGHT(OFFSET(TH!G$1,SMALL(Dong2,ROWS($1:14)),),2)=$M$9,RIGHT(OFFSET(TH!G$1,SMALL(Dong2,ROWS($1:14)),),3)=$M$9),OFFSET(TH!O$1,SMALL(Dong2,ROWS($1:14)),)=$I$6),IF($I$6="1121",OFFSET(TH!M$1,SMALL(Dong2,ROWS($1:14)),),OFFSET(TH!K$1,SMALL(Dong2,ROWS($1:14)),)),0))</f>
        <v>112450</v>
      </c>
      <c r="H25" s="957">
        <f t="shared" ca="1" si="0"/>
        <v>407699013</v>
      </c>
      <c r="I25" s="957"/>
      <c r="L25" s="185"/>
    </row>
    <row r="26" spans="1:15" s="192" customFormat="1" ht="20.25" customHeight="1">
      <c r="A26" s="203">
        <f ca="1">IF(ROWS($1:15)&gt;COUNT(Dong2),"",OFFSET(TH!C$1,SMALL(Dong2,ROWS($1:15)),))</f>
        <v>42523</v>
      </c>
      <c r="B26" s="203" t="str">
        <f ca="1">IF(ROWS($1:15)&gt;COUNT(Dong2),"",OFFSET(TH!D$1,SMALL(Dong2,ROWS($1:15)),))</f>
        <v>GBN</v>
      </c>
      <c r="C26" s="203">
        <f ca="1">IF(ROWS($1:15)&gt;COUNT(Dong2),"",OFFSET(TH!E$1,SMALL(Dong2,ROWS($1:15)),))</f>
        <v>42523</v>
      </c>
      <c r="D26" s="388" t="str">
        <f ca="1">IF(ROWS($1:15)&gt;COUNT(Dong2),"",OFFSET(TH!F$1,SMALL(Dong2,ROWS($1:15)),))</f>
        <v>VAT Phí thông báo bộ chứng từ nhờ thu</v>
      </c>
      <c r="E26" s="203" t="str">
        <f ca="1">IF(ROWS($1:15)&gt;COUNT(Dong2),"",IF(OFFSET(TH!O$1,SMALL(Dong2,ROWS($1:15)),)=$I$6,OFFSET(TH!N$1,SMALL(Dong2,ROWS($1:15)),),OFFSET(TH!O$1,SMALL(Dong2,ROWS($1:15)),)))</f>
        <v>1331</v>
      </c>
      <c r="F26" s="960">
        <f ca="1">IF(ROWS($1:15)&gt;COUNT(Dong2),"",IF(AND(IF($M$9="Q4",LEFT(OFFSET(TH!G$1,SMALL(Dong2,ROWS($1:15)),),2)=$M$9,LEFT(OFFSET(TH!G$1,SMALL(Dong2,ROWS($1:15)),),3)=$M$9),OFFSET(TH!N$1,SMALL(Dong2,ROWS($1:15)),)=$I$6),IF($I$6="1121",OFFSET(TH!M$1,SMALL(Dong2,ROWS($1:15)),),OFFSET(TH!K$1,SMALL(Dong2,ROWS($1:15)),)),0))</f>
        <v>0</v>
      </c>
      <c r="G26" s="960">
        <f ca="1">IF(ROWS($1:15)&gt;COUNT(Dong2),"",IF(AND(IF($M$9="Q4",RIGHT(OFFSET(TH!G$1,SMALL(Dong2,ROWS($1:15)),),2)=$M$9,RIGHT(OFFSET(TH!G$1,SMALL(Dong2,ROWS($1:15)),),3)=$M$9),OFFSET(TH!O$1,SMALL(Dong2,ROWS($1:15)),)=$I$6),IF($I$6="1121",OFFSET(TH!M$1,SMALL(Dong2,ROWS($1:15)),),OFFSET(TH!K$1,SMALL(Dong2,ROWS($1:15)),)),0))</f>
        <v>11245</v>
      </c>
      <c r="H26" s="957">
        <f t="shared" ca="1" si="0"/>
        <v>407687768</v>
      </c>
      <c r="I26" s="957"/>
      <c r="L26" s="185"/>
    </row>
    <row r="27" spans="1:15" s="192" customFormat="1" ht="20.25" customHeight="1">
      <c r="A27" s="203">
        <f ca="1">IF(ROWS($1:16)&gt;COUNT(Dong2),"",OFFSET(TH!C$1,SMALL(Dong2,ROWS($1:16)),))</f>
        <v>42527</v>
      </c>
      <c r="B27" s="203" t="str">
        <f ca="1">IF(ROWS($1:16)&gt;COUNT(Dong2),"",OFFSET(TH!D$1,SMALL(Dong2,ROWS($1:16)),))</f>
        <v>GBN</v>
      </c>
      <c r="C27" s="203">
        <f ca="1">IF(ROWS($1:16)&gt;COUNT(Dong2),"",OFFSET(TH!E$1,SMALL(Dong2,ROWS($1:16)),))</f>
        <v>42527</v>
      </c>
      <c r="D27" s="388" t="str">
        <f ca="1">IF(ROWS($1:16)&gt;COUNT(Dong2),"",OFFSET(TH!F$1,SMALL(Dong2,ROWS($1:16)),))</f>
        <v>Nộp lệ phí hải quan</v>
      </c>
      <c r="E27" s="203" t="str">
        <f ca="1">IF(ROWS($1:16)&gt;COUNT(Dong2),"",IF(OFFSET(TH!O$1,SMALL(Dong2,ROWS($1:16)),)=$I$6,OFFSET(TH!N$1,SMALL(Dong2,ROWS($1:16)),),OFFSET(TH!O$1,SMALL(Dong2,ROWS($1:16)),)))</f>
        <v>642</v>
      </c>
      <c r="F27" s="960">
        <f ca="1">IF(ROWS($1:16)&gt;COUNT(Dong2),"",IF(AND(IF($M$9="Q4",LEFT(OFFSET(TH!G$1,SMALL(Dong2,ROWS($1:16)),),2)=$M$9,LEFT(OFFSET(TH!G$1,SMALL(Dong2,ROWS($1:16)),),3)=$M$9),OFFSET(TH!N$1,SMALL(Dong2,ROWS($1:16)),)=$I$6),IF($I$6="1121",OFFSET(TH!M$1,SMALL(Dong2,ROWS($1:16)),),OFFSET(TH!K$1,SMALL(Dong2,ROWS($1:16)),)),0))</f>
        <v>0</v>
      </c>
      <c r="G27" s="960">
        <f ca="1">IF(ROWS($1:16)&gt;COUNT(Dong2),"",IF(AND(IF($M$9="Q4",RIGHT(OFFSET(TH!G$1,SMALL(Dong2,ROWS($1:16)),),2)=$M$9,RIGHT(OFFSET(TH!G$1,SMALL(Dong2,ROWS($1:16)),),3)=$M$9),OFFSET(TH!O$1,SMALL(Dong2,ROWS($1:16)),)=$I$6),IF($I$6="1121",OFFSET(TH!M$1,SMALL(Dong2,ROWS($1:16)),),OFFSET(TH!K$1,SMALL(Dong2,ROWS($1:16)),)),0))</f>
        <v>20000</v>
      </c>
      <c r="H27" s="957">
        <f t="shared" ca="1" si="0"/>
        <v>407667768</v>
      </c>
      <c r="I27" s="957"/>
      <c r="L27" s="185"/>
    </row>
    <row r="28" spans="1:15" s="192" customFormat="1" ht="20.25" customHeight="1">
      <c r="A28" s="203">
        <f ca="1">IF(ROWS($1:17)&gt;COUNT(Dong2),"",OFFSET(TH!C$1,SMALL(Dong2,ROWS($1:17)),))</f>
        <v>42527</v>
      </c>
      <c r="B28" s="203" t="str">
        <f ca="1">IF(ROWS($1:17)&gt;COUNT(Dong2),"",OFFSET(TH!D$1,SMALL(Dong2,ROWS($1:17)),))</f>
        <v>GBN</v>
      </c>
      <c r="C28" s="203">
        <f ca="1">IF(ROWS($1:17)&gt;COUNT(Dong2),"",OFFSET(TH!E$1,SMALL(Dong2,ROWS($1:17)),))</f>
        <v>42527</v>
      </c>
      <c r="D28" s="388" t="str">
        <f ca="1">IF(ROWS($1:17)&gt;COUNT(Dong2),"",OFFSET(TH!F$1,SMALL(Dong2,ROWS($1:17)),))</f>
        <v>Phí dịch vụ</v>
      </c>
      <c r="E28" s="203" t="str">
        <f ca="1">IF(ROWS($1:17)&gt;COUNT(Dong2),"",IF(OFFSET(TH!O$1,SMALL(Dong2,ROWS($1:17)),)=$I$6,OFFSET(TH!N$1,SMALL(Dong2,ROWS($1:17)),),OFFSET(TH!O$1,SMALL(Dong2,ROWS($1:17)),)))</f>
        <v>642</v>
      </c>
      <c r="F28" s="960">
        <f ca="1">IF(ROWS($1:17)&gt;COUNT(Dong2),"",IF(AND(IF($M$9="Q4",LEFT(OFFSET(TH!G$1,SMALL(Dong2,ROWS($1:17)),),2)=$M$9,LEFT(OFFSET(TH!G$1,SMALL(Dong2,ROWS($1:17)),),3)=$M$9),OFFSET(TH!N$1,SMALL(Dong2,ROWS($1:17)),)=$I$6),IF($I$6="1121",OFFSET(TH!M$1,SMALL(Dong2,ROWS($1:17)),),OFFSET(TH!K$1,SMALL(Dong2,ROWS($1:17)),)),0))</f>
        <v>0</v>
      </c>
      <c r="G28" s="960">
        <f ca="1">IF(ROWS($1:17)&gt;COUNT(Dong2),"",IF(AND(IF($M$9="Q4",RIGHT(OFFSET(TH!G$1,SMALL(Dong2,ROWS($1:17)),),2)=$M$9,RIGHT(OFFSET(TH!G$1,SMALL(Dong2,ROWS($1:17)),),3)=$M$9),OFFSET(TH!O$1,SMALL(Dong2,ROWS($1:17)),)=$I$6),IF($I$6="1121",OFFSET(TH!M$1,SMALL(Dong2,ROWS($1:17)),),OFFSET(TH!K$1,SMALL(Dong2,ROWS($1:17)),)),0))</f>
        <v>20000</v>
      </c>
      <c r="H28" s="957">
        <f t="shared" ca="1" si="0"/>
        <v>407647768</v>
      </c>
      <c r="I28" s="957"/>
      <c r="L28" s="185"/>
    </row>
    <row r="29" spans="1:15" s="192" customFormat="1" ht="20.25" customHeight="1">
      <c r="A29" s="203">
        <f ca="1">IF(ROWS($1:18)&gt;COUNT(Dong2),"",OFFSET(TH!C$1,SMALL(Dong2,ROWS($1:18)),))</f>
        <v>42527</v>
      </c>
      <c r="B29" s="203" t="str">
        <f ca="1">IF(ROWS($1:18)&gt;COUNT(Dong2),"",OFFSET(TH!D$1,SMALL(Dong2,ROWS($1:18)),))</f>
        <v>GBN</v>
      </c>
      <c r="C29" s="203">
        <f ca="1">IF(ROWS($1:18)&gt;COUNT(Dong2),"",OFFSET(TH!E$1,SMALL(Dong2,ROWS($1:18)),))</f>
        <v>42527</v>
      </c>
      <c r="D29" s="388" t="str">
        <f ca="1">IF(ROWS($1:18)&gt;COUNT(Dong2),"",OFFSET(TH!F$1,SMALL(Dong2,ROWS($1:18)),))</f>
        <v>VAT Phí dịch vụ</v>
      </c>
      <c r="E29" s="203" t="str">
        <f ca="1">IF(ROWS($1:18)&gt;COUNT(Dong2),"",IF(OFFSET(TH!O$1,SMALL(Dong2,ROWS($1:18)),)=$I$6,OFFSET(TH!N$1,SMALL(Dong2,ROWS($1:18)),),OFFSET(TH!O$1,SMALL(Dong2,ROWS($1:18)),)))</f>
        <v>1331</v>
      </c>
      <c r="F29" s="960">
        <f ca="1">IF(ROWS($1:18)&gt;COUNT(Dong2),"",IF(AND(IF($M$9="Q4",LEFT(OFFSET(TH!G$1,SMALL(Dong2,ROWS($1:18)),),2)=$M$9,LEFT(OFFSET(TH!G$1,SMALL(Dong2,ROWS($1:18)),),3)=$M$9),OFFSET(TH!N$1,SMALL(Dong2,ROWS($1:18)),)=$I$6),IF($I$6="1121",OFFSET(TH!M$1,SMALL(Dong2,ROWS($1:18)),),OFFSET(TH!K$1,SMALL(Dong2,ROWS($1:18)),)),0))</f>
        <v>0</v>
      </c>
      <c r="G29" s="960">
        <f ca="1">IF(ROWS($1:18)&gt;COUNT(Dong2),"",IF(AND(IF($M$9="Q4",RIGHT(OFFSET(TH!G$1,SMALL(Dong2,ROWS($1:18)),),2)=$M$9,RIGHT(OFFSET(TH!G$1,SMALL(Dong2,ROWS($1:18)),),3)=$M$9),OFFSET(TH!O$1,SMALL(Dong2,ROWS($1:18)),)=$I$6),IF($I$6="1121",OFFSET(TH!M$1,SMALL(Dong2,ROWS($1:18)),),OFFSET(TH!K$1,SMALL(Dong2,ROWS($1:18)),)),0))</f>
        <v>2000</v>
      </c>
      <c r="H29" s="957">
        <f t="shared" ca="1" si="0"/>
        <v>407645768</v>
      </c>
      <c r="I29" s="957"/>
      <c r="L29" s="185"/>
    </row>
    <row r="30" spans="1:15" s="192" customFormat="1" ht="20.25" customHeight="1">
      <c r="A30" s="203">
        <f ca="1">IF(ROWS($1:19)&gt;COUNT(Dong2),"",OFFSET(TH!C$1,SMALL(Dong2,ROWS($1:19)),))</f>
        <v>42527</v>
      </c>
      <c r="B30" s="203" t="str">
        <f ca="1">IF(ROWS($1:19)&gt;COUNT(Dong2),"",OFFSET(TH!D$1,SMALL(Dong2,ROWS($1:19)),))</f>
        <v>GBN</v>
      </c>
      <c r="C30" s="203">
        <f ca="1">IF(ROWS($1:19)&gt;COUNT(Dong2),"",OFFSET(TH!E$1,SMALL(Dong2,ROWS($1:19)),))</f>
        <v>42527</v>
      </c>
      <c r="D30" s="388" t="str">
        <f ca="1">IF(ROWS($1:19)&gt;COUNT(Dong2),"",OFFSET(TH!F$1,SMALL(Dong2,ROWS($1:19)),))</f>
        <v>Nộp lệ phí hải quan</v>
      </c>
      <c r="E30" s="203" t="str">
        <f ca="1">IF(ROWS($1:19)&gt;COUNT(Dong2),"",IF(OFFSET(TH!O$1,SMALL(Dong2,ROWS($1:19)),)=$I$6,OFFSET(TH!N$1,SMALL(Dong2,ROWS($1:19)),),OFFSET(TH!O$1,SMALL(Dong2,ROWS($1:19)),)))</f>
        <v>642</v>
      </c>
      <c r="F30" s="960">
        <f ca="1">IF(ROWS($1:19)&gt;COUNT(Dong2),"",IF(AND(IF($M$9="Q4",LEFT(OFFSET(TH!G$1,SMALL(Dong2,ROWS($1:19)),),2)=$M$9,LEFT(OFFSET(TH!G$1,SMALL(Dong2,ROWS($1:19)),),3)=$M$9),OFFSET(TH!N$1,SMALL(Dong2,ROWS($1:19)),)=$I$6),IF($I$6="1121",OFFSET(TH!M$1,SMALL(Dong2,ROWS($1:19)),),OFFSET(TH!K$1,SMALL(Dong2,ROWS($1:19)),)),0))</f>
        <v>0</v>
      </c>
      <c r="G30" s="960">
        <f ca="1">IF(ROWS($1:19)&gt;COUNT(Dong2),"",IF(AND(IF($M$9="Q4",RIGHT(OFFSET(TH!G$1,SMALL(Dong2,ROWS($1:19)),),2)=$M$9,RIGHT(OFFSET(TH!G$1,SMALL(Dong2,ROWS($1:19)),),3)=$M$9),OFFSET(TH!O$1,SMALL(Dong2,ROWS($1:19)),)=$I$6),IF($I$6="1121",OFFSET(TH!M$1,SMALL(Dong2,ROWS($1:19)),),OFFSET(TH!K$1,SMALL(Dong2,ROWS($1:19)),)),0))</f>
        <v>40000</v>
      </c>
      <c r="H30" s="957">
        <f t="shared" ca="1" si="0"/>
        <v>407605768</v>
      </c>
      <c r="I30" s="957"/>
      <c r="L30" s="185"/>
    </row>
    <row r="31" spans="1:15" s="192" customFormat="1" ht="20.25" customHeight="1">
      <c r="A31" s="203">
        <f ca="1">IF(ROWS($1:20)&gt;COUNT(Dong2),"",OFFSET(TH!C$1,SMALL(Dong2,ROWS($1:20)),))</f>
        <v>42527</v>
      </c>
      <c r="B31" s="203" t="str">
        <f ca="1">IF(ROWS($1:20)&gt;COUNT(Dong2),"",OFFSET(TH!D$1,SMALL(Dong2,ROWS($1:20)),))</f>
        <v>GBN</v>
      </c>
      <c r="C31" s="203">
        <f ca="1">IF(ROWS($1:20)&gt;COUNT(Dong2),"",OFFSET(TH!E$1,SMALL(Dong2,ROWS($1:20)),))</f>
        <v>42527</v>
      </c>
      <c r="D31" s="388" t="str">
        <f ca="1">IF(ROWS($1:20)&gt;COUNT(Dong2),"",OFFSET(TH!F$1,SMALL(Dong2,ROWS($1:20)),))</f>
        <v>Phí dịch vụ</v>
      </c>
      <c r="E31" s="203" t="str">
        <f ca="1">IF(ROWS($1:20)&gt;COUNT(Dong2),"",IF(OFFSET(TH!O$1,SMALL(Dong2,ROWS($1:20)),)=$I$6,OFFSET(TH!N$1,SMALL(Dong2,ROWS($1:20)),),OFFSET(TH!O$1,SMALL(Dong2,ROWS($1:20)),)))</f>
        <v>642</v>
      </c>
      <c r="F31" s="960">
        <f ca="1">IF(ROWS($1:20)&gt;COUNT(Dong2),"",IF(AND(IF($M$9="Q4",LEFT(OFFSET(TH!G$1,SMALL(Dong2,ROWS($1:20)),),2)=$M$9,LEFT(OFFSET(TH!G$1,SMALL(Dong2,ROWS($1:20)),),3)=$M$9),OFFSET(TH!N$1,SMALL(Dong2,ROWS($1:20)),)=$I$6),IF($I$6="1121",OFFSET(TH!M$1,SMALL(Dong2,ROWS($1:20)),),OFFSET(TH!K$1,SMALL(Dong2,ROWS($1:20)),)),0))</f>
        <v>0</v>
      </c>
      <c r="G31" s="960">
        <f ca="1">IF(ROWS($1:20)&gt;COUNT(Dong2),"",IF(AND(IF($M$9="Q4",RIGHT(OFFSET(TH!G$1,SMALL(Dong2,ROWS($1:20)),),2)=$M$9,RIGHT(OFFSET(TH!G$1,SMALL(Dong2,ROWS($1:20)),),3)=$M$9),OFFSET(TH!O$1,SMALL(Dong2,ROWS($1:20)),)=$I$6),IF($I$6="1121",OFFSET(TH!M$1,SMALL(Dong2,ROWS($1:20)),),OFFSET(TH!K$1,SMALL(Dong2,ROWS($1:20)),)),0))</f>
        <v>20000</v>
      </c>
      <c r="H31" s="957">
        <f t="shared" ca="1" si="0"/>
        <v>407585768</v>
      </c>
      <c r="I31" s="957"/>
      <c r="L31" s="185"/>
    </row>
    <row r="32" spans="1:15" s="192" customFormat="1" ht="20.25" customHeight="1">
      <c r="A32" s="203">
        <f ca="1">IF(ROWS($1:21)&gt;COUNT(Dong2),"",OFFSET(TH!C$1,SMALL(Dong2,ROWS($1:21)),))</f>
        <v>42527</v>
      </c>
      <c r="B32" s="203" t="str">
        <f ca="1">IF(ROWS($1:21)&gt;COUNT(Dong2),"",OFFSET(TH!D$1,SMALL(Dong2,ROWS($1:21)),))</f>
        <v>GBN</v>
      </c>
      <c r="C32" s="203">
        <f ca="1">IF(ROWS($1:21)&gt;COUNT(Dong2),"",OFFSET(TH!E$1,SMALL(Dong2,ROWS($1:21)),))</f>
        <v>42527</v>
      </c>
      <c r="D32" s="388" t="str">
        <f ca="1">IF(ROWS($1:21)&gt;COUNT(Dong2),"",OFFSET(TH!F$1,SMALL(Dong2,ROWS($1:21)),))</f>
        <v>VAT Phí dịch vụ</v>
      </c>
      <c r="E32" s="203" t="str">
        <f ca="1">IF(ROWS($1:21)&gt;COUNT(Dong2),"",IF(OFFSET(TH!O$1,SMALL(Dong2,ROWS($1:21)),)=$I$6,OFFSET(TH!N$1,SMALL(Dong2,ROWS($1:21)),),OFFSET(TH!O$1,SMALL(Dong2,ROWS($1:21)),)))</f>
        <v>1331</v>
      </c>
      <c r="F32" s="960">
        <f ca="1">IF(ROWS($1:21)&gt;COUNT(Dong2),"",IF(AND(IF($M$9="Q4",LEFT(OFFSET(TH!G$1,SMALL(Dong2,ROWS($1:21)),),2)=$M$9,LEFT(OFFSET(TH!G$1,SMALL(Dong2,ROWS($1:21)),),3)=$M$9),OFFSET(TH!N$1,SMALL(Dong2,ROWS($1:21)),)=$I$6),IF($I$6="1121",OFFSET(TH!M$1,SMALL(Dong2,ROWS($1:21)),),OFFSET(TH!K$1,SMALL(Dong2,ROWS($1:21)),)),0))</f>
        <v>0</v>
      </c>
      <c r="G32" s="960">
        <f ca="1">IF(ROWS($1:21)&gt;COUNT(Dong2),"",IF(AND(IF($M$9="Q4",RIGHT(OFFSET(TH!G$1,SMALL(Dong2,ROWS($1:21)),),2)=$M$9,RIGHT(OFFSET(TH!G$1,SMALL(Dong2,ROWS($1:21)),),3)=$M$9),OFFSET(TH!O$1,SMALL(Dong2,ROWS($1:21)),)=$I$6),IF($I$6="1121",OFFSET(TH!M$1,SMALL(Dong2,ROWS($1:21)),),OFFSET(TH!K$1,SMALL(Dong2,ROWS($1:21)),)),0))</f>
        <v>2000</v>
      </c>
      <c r="H32" s="957">
        <f t="shared" ca="1" si="0"/>
        <v>407583768</v>
      </c>
      <c r="I32" s="957"/>
      <c r="L32" s="185"/>
    </row>
    <row r="33" spans="1:12" s="192" customFormat="1" ht="20.25" customHeight="1">
      <c r="A33" s="203">
        <f ca="1">IF(ROWS($1:22)&gt;COUNT(Dong2),"",OFFSET(TH!C$1,SMALL(Dong2,ROWS($1:22)),))</f>
        <v>42527</v>
      </c>
      <c r="B33" s="203" t="str">
        <f ca="1">IF(ROWS($1:22)&gt;COUNT(Dong2),"",OFFSET(TH!D$1,SMALL(Dong2,ROWS($1:22)),))</f>
        <v>GBN</v>
      </c>
      <c r="C33" s="203">
        <f ca="1">IF(ROWS($1:22)&gt;COUNT(Dong2),"",OFFSET(TH!E$1,SMALL(Dong2,ROWS($1:22)),))</f>
        <v>42527</v>
      </c>
      <c r="D33" s="388" t="str">
        <f ca="1">IF(ROWS($1:22)&gt;COUNT(Dong2),"",OFFSET(TH!F$1,SMALL(Dong2,ROWS($1:22)),))</f>
        <v>Nộp lệ phí hải quan</v>
      </c>
      <c r="E33" s="203" t="str">
        <f ca="1">IF(ROWS($1:22)&gt;COUNT(Dong2),"",IF(OFFSET(TH!O$1,SMALL(Dong2,ROWS($1:22)),)=$I$6,OFFSET(TH!N$1,SMALL(Dong2,ROWS($1:22)),),OFFSET(TH!O$1,SMALL(Dong2,ROWS($1:22)),)))</f>
        <v>642</v>
      </c>
      <c r="F33" s="960">
        <f ca="1">IF(ROWS($1:22)&gt;COUNT(Dong2),"",IF(AND(IF($M$9="Q4",LEFT(OFFSET(TH!G$1,SMALL(Dong2,ROWS($1:22)),),2)=$M$9,LEFT(OFFSET(TH!G$1,SMALL(Dong2,ROWS($1:22)),),3)=$M$9),OFFSET(TH!N$1,SMALL(Dong2,ROWS($1:22)),)=$I$6),IF($I$6="1121",OFFSET(TH!M$1,SMALL(Dong2,ROWS($1:22)),),OFFSET(TH!K$1,SMALL(Dong2,ROWS($1:22)),)),0))</f>
        <v>0</v>
      </c>
      <c r="G33" s="960">
        <f ca="1">IF(ROWS($1:22)&gt;COUNT(Dong2),"",IF(AND(IF($M$9="Q4",RIGHT(OFFSET(TH!G$1,SMALL(Dong2,ROWS($1:22)),),2)=$M$9,RIGHT(OFFSET(TH!G$1,SMALL(Dong2,ROWS($1:22)),),3)=$M$9),OFFSET(TH!O$1,SMALL(Dong2,ROWS($1:22)),)=$I$6),IF($I$6="1121",OFFSET(TH!M$1,SMALL(Dong2,ROWS($1:22)),),OFFSET(TH!K$1,SMALL(Dong2,ROWS($1:22)),)),0))</f>
        <v>300000</v>
      </c>
      <c r="H33" s="957">
        <f t="shared" ca="1" si="0"/>
        <v>407283768</v>
      </c>
      <c r="I33" s="957"/>
      <c r="L33" s="185"/>
    </row>
    <row r="34" spans="1:12" s="192" customFormat="1" ht="20.25" customHeight="1">
      <c r="A34" s="203">
        <f ca="1">IF(ROWS($1:23)&gt;COUNT(Dong2),"",OFFSET(TH!C$1,SMALL(Dong2,ROWS($1:23)),))</f>
        <v>42527</v>
      </c>
      <c r="B34" s="203" t="str">
        <f ca="1">IF(ROWS($1:23)&gt;COUNT(Dong2),"",OFFSET(TH!D$1,SMALL(Dong2,ROWS($1:23)),))</f>
        <v>GBN</v>
      </c>
      <c r="C34" s="203">
        <f ca="1">IF(ROWS($1:23)&gt;COUNT(Dong2),"",OFFSET(TH!E$1,SMALL(Dong2,ROWS($1:23)),))</f>
        <v>42527</v>
      </c>
      <c r="D34" s="388" t="str">
        <f ca="1">IF(ROWS($1:23)&gt;COUNT(Dong2),"",OFFSET(TH!F$1,SMALL(Dong2,ROWS($1:23)),))</f>
        <v>Phí dịch vụ</v>
      </c>
      <c r="E34" s="203" t="str">
        <f ca="1">IF(ROWS($1:23)&gt;COUNT(Dong2),"",IF(OFFSET(TH!O$1,SMALL(Dong2,ROWS($1:23)),)=$I$6,OFFSET(TH!N$1,SMALL(Dong2,ROWS($1:23)),),OFFSET(TH!O$1,SMALL(Dong2,ROWS($1:23)),)))</f>
        <v>642</v>
      </c>
      <c r="F34" s="960">
        <f ca="1">IF(ROWS($1:23)&gt;COUNT(Dong2),"",IF(AND(IF($M$9="Q4",LEFT(OFFSET(TH!G$1,SMALL(Dong2,ROWS($1:23)),),2)=$M$9,LEFT(OFFSET(TH!G$1,SMALL(Dong2,ROWS($1:23)),),3)=$M$9),OFFSET(TH!N$1,SMALL(Dong2,ROWS($1:23)),)=$I$6),IF($I$6="1121",OFFSET(TH!M$1,SMALL(Dong2,ROWS($1:23)),),OFFSET(TH!K$1,SMALL(Dong2,ROWS($1:23)),)),0))</f>
        <v>0</v>
      </c>
      <c r="G34" s="960">
        <f ca="1">IF(ROWS($1:23)&gt;COUNT(Dong2),"",IF(AND(IF($M$9="Q4",RIGHT(OFFSET(TH!G$1,SMALL(Dong2,ROWS($1:23)),),2)=$M$9,RIGHT(OFFSET(TH!G$1,SMALL(Dong2,ROWS($1:23)),),3)=$M$9),OFFSET(TH!O$1,SMALL(Dong2,ROWS($1:23)),)=$I$6),IF($I$6="1121",OFFSET(TH!M$1,SMALL(Dong2,ROWS($1:23)),),OFFSET(TH!K$1,SMALL(Dong2,ROWS($1:23)),)),0))</f>
        <v>20000</v>
      </c>
      <c r="H34" s="957">
        <f t="shared" ca="1" si="0"/>
        <v>407263768</v>
      </c>
      <c r="I34" s="957"/>
      <c r="L34" s="185"/>
    </row>
    <row r="35" spans="1:12" s="192" customFormat="1" ht="20.25" customHeight="1">
      <c r="A35" s="203">
        <f ca="1">IF(ROWS($1:24)&gt;COUNT(Dong2),"",OFFSET(TH!C$1,SMALL(Dong2,ROWS($1:24)),))</f>
        <v>42527</v>
      </c>
      <c r="B35" s="203" t="str">
        <f ca="1">IF(ROWS($1:24)&gt;COUNT(Dong2),"",OFFSET(TH!D$1,SMALL(Dong2,ROWS($1:24)),))</f>
        <v>GBN</v>
      </c>
      <c r="C35" s="203">
        <f ca="1">IF(ROWS($1:24)&gt;COUNT(Dong2),"",OFFSET(TH!E$1,SMALL(Dong2,ROWS($1:24)),))</f>
        <v>42527</v>
      </c>
      <c r="D35" s="388" t="str">
        <f ca="1">IF(ROWS($1:24)&gt;COUNT(Dong2),"",OFFSET(TH!F$1,SMALL(Dong2,ROWS($1:24)),))</f>
        <v>VAT Phí dịch vụ</v>
      </c>
      <c r="E35" s="203" t="str">
        <f ca="1">IF(ROWS($1:24)&gt;COUNT(Dong2),"",IF(OFFSET(TH!O$1,SMALL(Dong2,ROWS($1:24)),)=$I$6,OFFSET(TH!N$1,SMALL(Dong2,ROWS($1:24)),),OFFSET(TH!O$1,SMALL(Dong2,ROWS($1:24)),)))</f>
        <v>1331</v>
      </c>
      <c r="F35" s="960">
        <f ca="1">IF(ROWS($1:24)&gt;COUNT(Dong2),"",IF(AND(IF($M$9="Q4",LEFT(OFFSET(TH!G$1,SMALL(Dong2,ROWS($1:24)),),2)=$M$9,LEFT(OFFSET(TH!G$1,SMALL(Dong2,ROWS($1:24)),),3)=$M$9),OFFSET(TH!N$1,SMALL(Dong2,ROWS($1:24)),)=$I$6),IF($I$6="1121",OFFSET(TH!M$1,SMALL(Dong2,ROWS($1:24)),),OFFSET(TH!K$1,SMALL(Dong2,ROWS($1:24)),)),0))</f>
        <v>0</v>
      </c>
      <c r="G35" s="960">
        <f ca="1">IF(ROWS($1:24)&gt;COUNT(Dong2),"",IF(AND(IF($M$9="Q4",RIGHT(OFFSET(TH!G$1,SMALL(Dong2,ROWS($1:24)),),2)=$M$9,RIGHT(OFFSET(TH!G$1,SMALL(Dong2,ROWS($1:24)),),3)=$M$9),OFFSET(TH!O$1,SMALL(Dong2,ROWS($1:24)),)=$I$6),IF($I$6="1121",OFFSET(TH!M$1,SMALL(Dong2,ROWS($1:24)),),OFFSET(TH!K$1,SMALL(Dong2,ROWS($1:24)),)),0))</f>
        <v>2000</v>
      </c>
      <c r="H35" s="957">
        <f t="shared" ca="1" si="0"/>
        <v>407261768</v>
      </c>
      <c r="I35" s="957"/>
      <c r="L35" s="185"/>
    </row>
    <row r="36" spans="1:12" s="192" customFormat="1" ht="20.25" customHeight="1">
      <c r="A36" s="203">
        <f ca="1">IF(ROWS($1:25)&gt;COUNT(Dong2),"",OFFSET(TH!C$1,SMALL(Dong2,ROWS($1:25)),))</f>
        <v>42527</v>
      </c>
      <c r="B36" s="203" t="str">
        <f ca="1">IF(ROWS($1:25)&gt;COUNT(Dong2),"",OFFSET(TH!D$1,SMALL(Dong2,ROWS($1:25)),))</f>
        <v>GBN</v>
      </c>
      <c r="C36" s="203">
        <f ca="1">IF(ROWS($1:25)&gt;COUNT(Dong2),"",OFFSET(TH!E$1,SMALL(Dong2,ROWS($1:25)),))</f>
        <v>42527</v>
      </c>
      <c r="D36" s="388" t="str">
        <f ca="1">IF(ROWS($1:25)&gt;COUNT(Dong2),"",OFFSET(TH!F$1,SMALL(Dong2,ROWS($1:25)),))</f>
        <v>Q11 - Trả lãi KU 1015LDS201100376</v>
      </c>
      <c r="E36" s="203" t="str">
        <f ca="1">IF(ROWS($1:25)&gt;COUNT(Dong2),"",IF(OFFSET(TH!O$1,SMALL(Dong2,ROWS($1:25)),)=$I$6,OFFSET(TH!N$1,SMALL(Dong2,ROWS($1:25)),),OFFSET(TH!O$1,SMALL(Dong2,ROWS($1:25)),)))</f>
        <v>635</v>
      </c>
      <c r="F36" s="960">
        <f ca="1">IF(ROWS($1:25)&gt;COUNT(Dong2),"",IF(AND(IF($M$9="Q4",LEFT(OFFSET(TH!G$1,SMALL(Dong2,ROWS($1:25)),),2)=$M$9,LEFT(OFFSET(TH!G$1,SMALL(Dong2,ROWS($1:25)),),3)=$M$9),OFFSET(TH!N$1,SMALL(Dong2,ROWS($1:25)),)=$I$6),IF($I$6="1121",OFFSET(TH!M$1,SMALL(Dong2,ROWS($1:25)),),OFFSET(TH!K$1,SMALL(Dong2,ROWS($1:25)),)),0))</f>
        <v>0</v>
      </c>
      <c r="G36" s="960">
        <f ca="1">IF(ROWS($1:25)&gt;COUNT(Dong2),"",IF(AND(IF($M$9="Q4",RIGHT(OFFSET(TH!G$1,SMALL(Dong2,ROWS($1:25)),),2)=$M$9,RIGHT(OFFSET(TH!G$1,SMALL(Dong2,ROWS($1:25)),),3)=$M$9),OFFSET(TH!O$1,SMALL(Dong2,ROWS($1:25)),)=$I$6),IF($I$6="1121",OFFSET(TH!M$1,SMALL(Dong2,ROWS($1:25)),),OFFSET(TH!K$1,SMALL(Dong2,ROWS($1:25)),)),0))</f>
        <v>2893355</v>
      </c>
      <c r="H36" s="957">
        <f t="shared" ca="1" si="0"/>
        <v>404368413</v>
      </c>
      <c r="I36" s="957"/>
      <c r="L36" s="185"/>
    </row>
    <row r="37" spans="1:12" s="192" customFormat="1" ht="20.25" customHeight="1">
      <c r="A37" s="203">
        <f ca="1">IF(ROWS($1:26)&gt;COUNT(Dong2),"",OFFSET(TH!C$1,SMALL(Dong2,ROWS($1:26)),))</f>
        <v>42527</v>
      </c>
      <c r="B37" s="203" t="str">
        <f ca="1">IF(ROWS($1:26)&gt;COUNT(Dong2),"",OFFSET(TH!D$1,SMALL(Dong2,ROWS($1:26)),))</f>
        <v>GBN</v>
      </c>
      <c r="C37" s="203">
        <f ca="1">IF(ROWS($1:26)&gt;COUNT(Dong2),"",OFFSET(TH!E$1,SMALL(Dong2,ROWS($1:26)),))</f>
        <v>42527</v>
      </c>
      <c r="D37" s="388" t="str">
        <f ca="1">IF(ROWS($1:26)&gt;COUNT(Dong2),"",OFFSET(TH!F$1,SMALL(Dong2,ROWS($1:26)),))</f>
        <v>Q11 - Trả lãi KU 1015LDS201100377</v>
      </c>
      <c r="E37" s="203" t="str">
        <f ca="1">IF(ROWS($1:26)&gt;COUNT(Dong2),"",IF(OFFSET(TH!O$1,SMALL(Dong2,ROWS($1:26)),)=$I$6,OFFSET(TH!N$1,SMALL(Dong2,ROWS($1:26)),),OFFSET(TH!O$1,SMALL(Dong2,ROWS($1:26)),)))</f>
        <v>635</v>
      </c>
      <c r="F37" s="960">
        <f ca="1">IF(ROWS($1:26)&gt;COUNT(Dong2),"",IF(AND(IF($M$9="Q4",LEFT(OFFSET(TH!G$1,SMALL(Dong2,ROWS($1:26)),),2)=$M$9,LEFT(OFFSET(TH!G$1,SMALL(Dong2,ROWS($1:26)),),3)=$M$9),OFFSET(TH!N$1,SMALL(Dong2,ROWS($1:26)),)=$I$6),IF($I$6="1121",OFFSET(TH!M$1,SMALL(Dong2,ROWS($1:26)),),OFFSET(TH!K$1,SMALL(Dong2,ROWS($1:26)),)),0))</f>
        <v>0</v>
      </c>
      <c r="G37" s="960">
        <f ca="1">IF(ROWS($1:26)&gt;COUNT(Dong2),"",IF(AND(IF($M$9="Q4",RIGHT(OFFSET(TH!G$1,SMALL(Dong2,ROWS($1:26)),),2)=$M$9,RIGHT(OFFSET(TH!G$1,SMALL(Dong2,ROWS($1:26)),),3)=$M$9),OFFSET(TH!O$1,SMALL(Dong2,ROWS($1:26)),)=$I$6),IF($I$6="1121",OFFSET(TH!M$1,SMALL(Dong2,ROWS($1:26)),),OFFSET(TH!K$1,SMALL(Dong2,ROWS($1:26)),)),0))</f>
        <v>1781595</v>
      </c>
      <c r="H37" s="957">
        <f t="shared" ca="1" si="0"/>
        <v>402586818</v>
      </c>
      <c r="I37" s="957"/>
      <c r="L37" s="185"/>
    </row>
    <row r="38" spans="1:12" s="192" customFormat="1" ht="20.25" customHeight="1">
      <c r="A38" s="203">
        <f ca="1">IF(ROWS($1:27)&gt;COUNT(Dong2),"",OFFSET(TH!C$1,SMALL(Dong2,ROWS($1:27)),))</f>
        <v>42528</v>
      </c>
      <c r="B38" s="203" t="str">
        <f ca="1">IF(ROWS($1:27)&gt;COUNT(Dong2),"",OFFSET(TH!D$1,SMALL(Dong2,ROWS($1:27)),))</f>
        <v>GBC</v>
      </c>
      <c r="C38" s="203">
        <f ca="1">IF(ROWS($1:27)&gt;COUNT(Dong2),"",OFFSET(TH!E$1,SMALL(Dong2,ROWS($1:27)),))</f>
        <v>42528</v>
      </c>
      <c r="D38" s="388" t="str">
        <f ca="1">IF(ROWS($1:27)&gt;COUNT(Dong2),"",OFFSET(TH!F$1,SMALL(Dong2,ROWS($1:27)),))</f>
        <v>Chiết khấu LC</v>
      </c>
      <c r="E38" s="203" t="str">
        <f ca="1">IF(ROWS($1:27)&gt;COUNT(Dong2),"",IF(OFFSET(TH!O$1,SMALL(Dong2,ROWS($1:27)),)=$I$6,OFFSET(TH!N$1,SMALL(Dong2,ROWS($1:27)),),OFFSET(TH!O$1,SMALL(Dong2,ROWS($1:27)),)))</f>
        <v>131</v>
      </c>
      <c r="F38" s="960">
        <f ca="1">IF(ROWS($1:27)&gt;COUNT(Dong2),"",IF(AND(IF($M$9="Q4",LEFT(OFFSET(TH!G$1,SMALL(Dong2,ROWS($1:27)),),2)=$M$9,LEFT(OFFSET(TH!G$1,SMALL(Dong2,ROWS($1:27)),),3)=$M$9),OFFSET(TH!N$1,SMALL(Dong2,ROWS($1:27)),)=$I$6),IF($I$6="1121",OFFSET(TH!M$1,SMALL(Dong2,ROWS($1:27)),),OFFSET(TH!K$1,SMALL(Dong2,ROWS($1:27)),)),0))</f>
        <v>1697436000</v>
      </c>
      <c r="G38" s="960">
        <f ca="1">IF(ROWS($1:27)&gt;COUNT(Dong2),"",IF(AND(IF($M$9="Q4",RIGHT(OFFSET(TH!G$1,SMALL(Dong2,ROWS($1:27)),),2)=$M$9,RIGHT(OFFSET(TH!G$1,SMALL(Dong2,ROWS($1:27)),),3)=$M$9),OFFSET(TH!O$1,SMALL(Dong2,ROWS($1:27)),)=$I$6),IF($I$6="1121",OFFSET(TH!M$1,SMALL(Dong2,ROWS($1:27)),),OFFSET(TH!K$1,SMALL(Dong2,ROWS($1:27)),)),0))</f>
        <v>0</v>
      </c>
      <c r="H38" s="957">
        <f t="shared" ca="1" si="0"/>
        <v>2100022818</v>
      </c>
      <c r="I38" s="957"/>
      <c r="L38" s="185"/>
    </row>
    <row r="39" spans="1:12" s="192" customFormat="1" ht="20.25" customHeight="1">
      <c r="A39" s="203">
        <f ca="1">IF(ROWS($1:28)&gt;COUNT(Dong2),"",OFFSET(TH!C$1,SMALL(Dong2,ROWS($1:28)),))</f>
        <v>42528</v>
      </c>
      <c r="B39" s="203" t="str">
        <f ca="1">IF(ROWS($1:28)&gt;COUNT(Dong2),"",OFFSET(TH!D$1,SMALL(Dong2,ROWS($1:28)),))</f>
        <v>GBN</v>
      </c>
      <c r="C39" s="203">
        <f ca="1">IF(ROWS($1:28)&gt;COUNT(Dong2),"",OFFSET(TH!E$1,SMALL(Dong2,ROWS($1:28)),))</f>
        <v>42528</v>
      </c>
      <c r="D39" s="388" t="str">
        <f ca="1">IF(ROWS($1:28)&gt;COUNT(Dong2),"",OFFSET(TH!F$1,SMALL(Dong2,ROWS($1:28)),))</f>
        <v>Chuyển VNĐ</v>
      </c>
      <c r="E39" s="203" t="str">
        <f ca="1">IF(ROWS($1:28)&gt;COUNT(Dong2),"",IF(OFFSET(TH!O$1,SMALL(Dong2,ROWS($1:28)),)=$I$6,OFFSET(TH!N$1,SMALL(Dong2,ROWS($1:28)),),OFFSET(TH!O$1,SMALL(Dong2,ROWS($1:28)),)))</f>
        <v>1121</v>
      </c>
      <c r="F39" s="960">
        <f ca="1">IF(ROWS($1:28)&gt;COUNT(Dong2),"",IF(AND(IF($M$9="Q4",LEFT(OFFSET(TH!G$1,SMALL(Dong2,ROWS($1:28)),),2)=$M$9,LEFT(OFFSET(TH!G$1,SMALL(Dong2,ROWS($1:28)),),3)=$M$9),OFFSET(TH!N$1,SMALL(Dong2,ROWS($1:28)),)=$I$6),IF($I$6="1121",OFFSET(TH!M$1,SMALL(Dong2,ROWS($1:28)),),OFFSET(TH!K$1,SMALL(Dong2,ROWS($1:28)),)),0))</f>
        <v>1690000000</v>
      </c>
      <c r="G39" s="960">
        <f ca="1">IF(ROWS($1:28)&gt;COUNT(Dong2),"",IF(AND(IF($M$9="Q4",RIGHT(OFFSET(TH!G$1,SMALL(Dong2,ROWS($1:28)),),2)=$M$9,RIGHT(OFFSET(TH!G$1,SMALL(Dong2,ROWS($1:28)),),3)=$M$9),OFFSET(TH!O$1,SMALL(Dong2,ROWS($1:28)),)=$I$6),IF($I$6="1121",OFFSET(TH!M$1,SMALL(Dong2,ROWS($1:28)),),OFFSET(TH!K$1,SMALL(Dong2,ROWS($1:28)),)),0))</f>
        <v>0</v>
      </c>
      <c r="H39" s="957">
        <f t="shared" ca="1" si="0"/>
        <v>3790022818</v>
      </c>
      <c r="I39" s="957"/>
      <c r="L39" s="185"/>
    </row>
    <row r="40" spans="1:12" s="192" customFormat="1" ht="20.25" customHeight="1">
      <c r="A40" s="203">
        <f ca="1">IF(ROWS($1:29)&gt;COUNT(Dong2),"",OFFSET(TH!C$1,SMALL(Dong2,ROWS($1:29)),))</f>
        <v>42529</v>
      </c>
      <c r="B40" s="203" t="str">
        <f ca="1">IF(ROWS($1:29)&gt;COUNT(Dong2),"",OFFSET(TH!D$1,SMALL(Dong2,ROWS($1:29)),))</f>
        <v>GBN</v>
      </c>
      <c r="C40" s="203">
        <f ca="1">IF(ROWS($1:29)&gt;COUNT(Dong2),"",OFFSET(TH!E$1,SMALL(Dong2,ROWS($1:29)),))</f>
        <v>42529</v>
      </c>
      <c r="D40" s="388" t="str">
        <f ca="1">IF(ROWS($1:29)&gt;COUNT(Dong2),"",OFFSET(TH!F$1,SMALL(Dong2,ROWS($1:29)),))</f>
        <v>Q11 - Trả lãi KU 1015LDS201100378</v>
      </c>
      <c r="E40" s="203" t="str">
        <f ca="1">IF(ROWS($1:29)&gt;COUNT(Dong2),"",IF(OFFSET(TH!O$1,SMALL(Dong2,ROWS($1:29)),)=$I$6,OFFSET(TH!N$1,SMALL(Dong2,ROWS($1:29)),),OFFSET(TH!O$1,SMALL(Dong2,ROWS($1:29)),)))</f>
        <v>635</v>
      </c>
      <c r="F40" s="960">
        <f ca="1">IF(ROWS($1:29)&gt;COUNT(Dong2),"",IF(AND(IF($M$9="Q4",LEFT(OFFSET(TH!G$1,SMALL(Dong2,ROWS($1:29)),),2)=$M$9,LEFT(OFFSET(TH!G$1,SMALL(Dong2,ROWS($1:29)),),3)=$M$9),OFFSET(TH!N$1,SMALL(Dong2,ROWS($1:29)),)=$I$6),IF($I$6="1121",OFFSET(TH!M$1,SMALL(Dong2,ROWS($1:29)),),OFFSET(TH!K$1,SMALL(Dong2,ROWS($1:29)),)),0))</f>
        <v>0</v>
      </c>
      <c r="G40" s="960">
        <f ca="1">IF(ROWS($1:29)&gt;COUNT(Dong2),"",IF(AND(IF($M$9="Q4",RIGHT(OFFSET(TH!G$1,SMALL(Dong2,ROWS($1:29)),),2)=$M$9,RIGHT(OFFSET(TH!G$1,SMALL(Dong2,ROWS($1:29)),),3)=$M$9),OFFSET(TH!O$1,SMALL(Dong2,ROWS($1:29)),)=$I$6),IF($I$6="1121",OFFSET(TH!M$1,SMALL(Dong2,ROWS($1:29)),),OFFSET(TH!K$1,SMALL(Dong2,ROWS($1:29)),)),0))</f>
        <v>2491565</v>
      </c>
      <c r="H40" s="957">
        <f t="shared" ca="1" si="0"/>
        <v>3787531253</v>
      </c>
      <c r="I40" s="957"/>
    </row>
    <row r="41" spans="1:12" s="192" customFormat="1" ht="20.25" customHeight="1">
      <c r="A41" s="203">
        <f ca="1">IF(ROWS($1:30)&gt;COUNT(Dong2),"",OFFSET(TH!C$1,SMALL(Dong2,ROWS($1:30)),))</f>
        <v>42529</v>
      </c>
      <c r="B41" s="203" t="str">
        <f ca="1">IF(ROWS($1:30)&gt;COUNT(Dong2),"",OFFSET(TH!D$1,SMALL(Dong2,ROWS($1:30)),))</f>
        <v>GBN</v>
      </c>
      <c r="C41" s="203">
        <f ca="1">IF(ROWS($1:30)&gt;COUNT(Dong2),"",OFFSET(TH!E$1,SMALL(Dong2,ROWS($1:30)),))</f>
        <v>42529</v>
      </c>
      <c r="D41" s="388" t="str">
        <f ca="1">IF(ROWS($1:30)&gt;COUNT(Dong2),"",OFFSET(TH!F$1,SMALL(Dong2,ROWS($1:30)),))</f>
        <v>Q11 - Trả lãi KU 1015LDS201000102</v>
      </c>
      <c r="E41" s="203" t="str">
        <f ca="1">IF(ROWS($1:30)&gt;COUNT(Dong2),"",IF(OFFSET(TH!O$1,SMALL(Dong2,ROWS($1:30)),)=$I$6,OFFSET(TH!N$1,SMALL(Dong2,ROWS($1:30)),),OFFSET(TH!O$1,SMALL(Dong2,ROWS($1:30)),)))</f>
        <v>635</v>
      </c>
      <c r="F41" s="960">
        <f ca="1">IF(ROWS($1:30)&gt;COUNT(Dong2),"",IF(AND(IF($M$9="Q4",LEFT(OFFSET(TH!G$1,SMALL(Dong2,ROWS($1:30)),),2)=$M$9,LEFT(OFFSET(TH!G$1,SMALL(Dong2,ROWS($1:30)),),3)=$M$9),OFFSET(TH!N$1,SMALL(Dong2,ROWS($1:30)),)=$I$6),IF($I$6="1121",OFFSET(TH!M$1,SMALL(Dong2,ROWS($1:30)),),OFFSET(TH!K$1,SMALL(Dong2,ROWS($1:30)),)),0))</f>
        <v>0</v>
      </c>
      <c r="G41" s="960">
        <f ca="1">IF(ROWS($1:30)&gt;COUNT(Dong2),"",IF(AND(IF($M$9="Q4",RIGHT(OFFSET(TH!G$1,SMALL(Dong2,ROWS($1:30)),),2)=$M$9,RIGHT(OFFSET(TH!G$1,SMALL(Dong2,ROWS($1:30)),),3)=$M$9),OFFSET(TH!O$1,SMALL(Dong2,ROWS($1:30)),)=$I$6),IF($I$6="1121",OFFSET(TH!M$1,SMALL(Dong2,ROWS($1:30)),),OFFSET(TH!K$1,SMALL(Dong2,ROWS($1:30)),)),0))</f>
        <v>1206098</v>
      </c>
      <c r="H41" s="957">
        <f t="shared" ca="1" si="0"/>
        <v>3786325155</v>
      </c>
      <c r="I41" s="957"/>
    </row>
    <row r="42" spans="1:12" s="192" customFormat="1" ht="20.25" customHeight="1">
      <c r="A42" s="203">
        <f ca="1">IF(ROWS($1:31)&gt;COUNT(Dong2),"",OFFSET(TH!C$1,SMALL(Dong2,ROWS($1:31)),))</f>
        <v>42529</v>
      </c>
      <c r="B42" s="203" t="str">
        <f ca="1">IF(ROWS($1:31)&gt;COUNT(Dong2),"",OFFSET(TH!D$1,SMALL(Dong2,ROWS($1:31)),))</f>
        <v>GBN</v>
      </c>
      <c r="C42" s="203">
        <f ca="1">IF(ROWS($1:31)&gt;COUNT(Dong2),"",OFFSET(TH!E$1,SMALL(Dong2,ROWS($1:31)),))</f>
        <v>42529</v>
      </c>
      <c r="D42" s="388" t="str">
        <f ca="1">IF(ROWS($1:31)&gt;COUNT(Dong2),"",OFFSET(TH!F$1,SMALL(Dong2,ROWS($1:31)),))</f>
        <v>Chuyển VNĐ</v>
      </c>
      <c r="E42" s="203" t="str">
        <f ca="1">IF(ROWS($1:31)&gt;COUNT(Dong2),"",IF(OFFSET(TH!O$1,SMALL(Dong2,ROWS($1:31)),)=$I$6,OFFSET(TH!N$1,SMALL(Dong2,ROWS($1:31)),),OFFSET(TH!O$1,SMALL(Dong2,ROWS($1:31)),)))</f>
        <v>1121</v>
      </c>
      <c r="F42" s="960">
        <f ca="1">IF(ROWS($1:31)&gt;COUNT(Dong2),"",IF(AND(IF($M$9="Q4",LEFT(OFFSET(TH!G$1,SMALL(Dong2,ROWS($1:31)),),2)=$M$9,LEFT(OFFSET(TH!G$1,SMALL(Dong2,ROWS($1:31)),),3)=$M$9),OFFSET(TH!N$1,SMALL(Dong2,ROWS($1:31)),)=$I$6),IF($I$6="1121",OFFSET(TH!M$1,SMALL(Dong2,ROWS($1:31)),),OFFSET(TH!K$1,SMALL(Dong2,ROWS($1:31)),)),0))</f>
        <v>1560000000</v>
      </c>
      <c r="G42" s="960">
        <f ca="1">IF(ROWS($1:31)&gt;COUNT(Dong2),"",IF(AND(IF($M$9="Q4",RIGHT(OFFSET(TH!G$1,SMALL(Dong2,ROWS($1:31)),),2)=$M$9,RIGHT(OFFSET(TH!G$1,SMALL(Dong2,ROWS($1:31)),),3)=$M$9),OFFSET(TH!O$1,SMALL(Dong2,ROWS($1:31)),)=$I$6),IF($I$6="1121",OFFSET(TH!M$1,SMALL(Dong2,ROWS($1:31)),),OFFSET(TH!K$1,SMALL(Dong2,ROWS($1:31)),)),0))</f>
        <v>0</v>
      </c>
      <c r="H42" s="957">
        <f t="shared" ca="1" si="0"/>
        <v>5346325155</v>
      </c>
      <c r="I42" s="957"/>
    </row>
    <row r="43" spans="1:12" s="192" customFormat="1" ht="20.25" customHeight="1">
      <c r="A43" s="203">
        <f ca="1">IF(ROWS($1:32)&gt;COUNT(Dong2),"",OFFSET(TH!C$1,SMALL(Dong2,ROWS($1:32)),))</f>
        <v>42529</v>
      </c>
      <c r="B43" s="203" t="str">
        <f ca="1">IF(ROWS($1:32)&gt;COUNT(Dong2),"",OFFSET(TH!D$1,SMALL(Dong2,ROWS($1:32)),))</f>
        <v>GBN</v>
      </c>
      <c r="C43" s="203">
        <f ca="1">IF(ROWS($1:32)&gt;COUNT(Dong2),"",OFFSET(TH!E$1,SMALL(Dong2,ROWS($1:32)),))</f>
        <v>42529</v>
      </c>
      <c r="D43" s="388" t="str">
        <f ca="1">IF(ROWS($1:32)&gt;COUNT(Dong2),"",OFFSET(TH!F$1,SMALL(Dong2,ROWS($1:32)),))</f>
        <v>Phí kiểm đếm</v>
      </c>
      <c r="E43" s="203" t="str">
        <f ca="1">IF(ROWS($1:32)&gt;COUNT(Dong2),"",IF(OFFSET(TH!O$1,SMALL(Dong2,ROWS($1:32)),)=$I$6,OFFSET(TH!N$1,SMALL(Dong2,ROWS($1:32)),),OFFSET(TH!O$1,SMALL(Dong2,ROWS($1:32)),)))</f>
        <v>642</v>
      </c>
      <c r="F43" s="960">
        <f ca="1">IF(ROWS($1:32)&gt;COUNT(Dong2),"",IF(AND(IF($M$9="Q4",LEFT(OFFSET(TH!G$1,SMALL(Dong2,ROWS($1:32)),),2)=$M$9,LEFT(OFFSET(TH!G$1,SMALL(Dong2,ROWS($1:32)),),3)=$M$9),OFFSET(TH!N$1,SMALL(Dong2,ROWS($1:32)),)=$I$6),IF($I$6="1121",OFFSET(TH!M$1,SMALL(Dong2,ROWS($1:32)),),OFFSET(TH!K$1,SMALL(Dong2,ROWS($1:32)),)),0))</f>
        <v>0</v>
      </c>
      <c r="G43" s="960">
        <f ca="1">IF(ROWS($1:32)&gt;COUNT(Dong2),"",IF(AND(IF($M$9="Q4",RIGHT(OFFSET(TH!G$1,SMALL(Dong2,ROWS($1:32)),),2)=$M$9,RIGHT(OFFSET(TH!G$1,SMALL(Dong2,ROWS($1:32)),),3)=$M$9),OFFSET(TH!O$1,SMALL(Dong2,ROWS($1:32)),)=$I$6),IF($I$6="1121",OFFSET(TH!M$1,SMALL(Dong2,ROWS($1:32)),),OFFSET(TH!K$1,SMALL(Dong2,ROWS($1:32)),)),0))</f>
        <v>466702</v>
      </c>
      <c r="H43" s="957">
        <f t="shared" ca="1" si="0"/>
        <v>5345858453</v>
      </c>
      <c r="I43" s="957"/>
    </row>
    <row r="44" spans="1:12" s="192" customFormat="1" ht="20.25" customHeight="1">
      <c r="A44" s="203">
        <f ca="1">IF(ROWS($1:33)&gt;COUNT(Dong2),"",OFFSET(TH!C$1,SMALL(Dong2,ROWS($1:33)),))</f>
        <v>42529</v>
      </c>
      <c r="B44" s="203" t="str">
        <f ca="1">IF(ROWS($1:33)&gt;COUNT(Dong2),"",OFFSET(TH!D$1,SMALL(Dong2,ROWS($1:33)),))</f>
        <v>GBN</v>
      </c>
      <c r="C44" s="203">
        <f ca="1">IF(ROWS($1:33)&gt;COUNT(Dong2),"",OFFSET(TH!E$1,SMALL(Dong2,ROWS($1:33)),))</f>
        <v>42529</v>
      </c>
      <c r="D44" s="388" t="str">
        <f ca="1">IF(ROWS($1:33)&gt;COUNT(Dong2),"",OFFSET(TH!F$1,SMALL(Dong2,ROWS($1:33)),))</f>
        <v>VAT Phí kiểm đếm</v>
      </c>
      <c r="E44" s="203" t="str">
        <f ca="1">IF(ROWS($1:33)&gt;COUNT(Dong2),"",IF(OFFSET(TH!O$1,SMALL(Dong2,ROWS($1:33)),)=$I$6,OFFSET(TH!N$1,SMALL(Dong2,ROWS($1:33)),),OFFSET(TH!O$1,SMALL(Dong2,ROWS($1:33)),)))</f>
        <v>1331</v>
      </c>
      <c r="F44" s="960">
        <f ca="1">IF(ROWS($1:33)&gt;COUNT(Dong2),"",IF(AND(IF($M$9="Q4",LEFT(OFFSET(TH!G$1,SMALL(Dong2,ROWS($1:33)),),2)=$M$9,LEFT(OFFSET(TH!G$1,SMALL(Dong2,ROWS($1:33)),),3)=$M$9),OFFSET(TH!N$1,SMALL(Dong2,ROWS($1:33)),)=$I$6),IF($I$6="1121",OFFSET(TH!M$1,SMALL(Dong2,ROWS($1:33)),),OFFSET(TH!K$1,SMALL(Dong2,ROWS($1:33)),)),0))</f>
        <v>0</v>
      </c>
      <c r="G44" s="960">
        <f ca="1">IF(ROWS($1:33)&gt;COUNT(Dong2),"",IF(AND(IF($M$9="Q4",RIGHT(OFFSET(TH!G$1,SMALL(Dong2,ROWS($1:33)),),2)=$M$9,RIGHT(OFFSET(TH!G$1,SMALL(Dong2,ROWS($1:33)),),3)=$M$9),OFFSET(TH!O$1,SMALL(Dong2,ROWS($1:33)),)=$I$6),IF($I$6="1121",OFFSET(TH!M$1,SMALL(Dong2,ROWS($1:33)),),OFFSET(TH!K$1,SMALL(Dong2,ROWS($1:33)),)),0))</f>
        <v>46670</v>
      </c>
      <c r="H44" s="957">
        <f t="shared" ca="1" si="0"/>
        <v>5345811783</v>
      </c>
      <c r="I44" s="957"/>
    </row>
    <row r="45" spans="1:12" s="192" customFormat="1" ht="20.25" customHeight="1">
      <c r="A45" s="203">
        <f ca="1">IF(ROWS($1:34)&gt;COUNT(Dong2),"",OFFSET(TH!C$1,SMALL(Dong2,ROWS($1:34)),))</f>
        <v>42531</v>
      </c>
      <c r="B45" s="203" t="str">
        <f ca="1">IF(ROWS($1:34)&gt;COUNT(Dong2),"",OFFSET(TH!D$1,SMALL(Dong2,ROWS($1:34)),))</f>
        <v>GBN</v>
      </c>
      <c r="C45" s="203">
        <f ca="1">IF(ROWS($1:34)&gt;COUNT(Dong2),"",OFFSET(TH!E$1,SMALL(Dong2,ROWS($1:34)),))</f>
        <v>42531</v>
      </c>
      <c r="D45" s="388" t="str">
        <f ca="1">IF(ROWS($1:34)&gt;COUNT(Dong2),"",OFFSET(TH!F$1,SMALL(Dong2,ROWS($1:34)),))</f>
        <v>Phí thanh toán bộ chứng từ</v>
      </c>
      <c r="E45" s="203" t="str">
        <f ca="1">IF(ROWS($1:34)&gt;COUNT(Dong2),"",IF(OFFSET(TH!O$1,SMALL(Dong2,ROWS($1:34)),)=$I$6,OFFSET(TH!N$1,SMALL(Dong2,ROWS($1:34)),),OFFSET(TH!O$1,SMALL(Dong2,ROWS($1:34)),)))</f>
        <v>642</v>
      </c>
      <c r="F45" s="960">
        <f ca="1">IF(ROWS($1:34)&gt;COUNT(Dong2),"",IF(AND(IF($M$9="Q4",LEFT(OFFSET(TH!G$1,SMALL(Dong2,ROWS($1:34)),),2)=$M$9,LEFT(OFFSET(TH!G$1,SMALL(Dong2,ROWS($1:34)),),3)=$M$9),OFFSET(TH!N$1,SMALL(Dong2,ROWS($1:34)),)=$I$6),IF($I$6="1121",OFFSET(TH!M$1,SMALL(Dong2,ROWS($1:34)),),OFFSET(TH!K$1,SMALL(Dong2,ROWS($1:34)),)),0))</f>
        <v>0</v>
      </c>
      <c r="G45" s="960">
        <f ca="1">IF(ROWS($1:34)&gt;COUNT(Dong2),"",IF(AND(IF($M$9="Q4",RIGHT(OFFSET(TH!G$1,SMALL(Dong2,ROWS($1:34)),),2)=$M$9,RIGHT(OFFSET(TH!G$1,SMALL(Dong2,ROWS($1:34)),),3)=$M$9),OFFSET(TH!O$1,SMALL(Dong2,ROWS($1:34)),)=$I$6),IF($I$6="1121",OFFSET(TH!M$1,SMALL(Dong2,ROWS($1:34)),),OFFSET(TH!K$1,SMALL(Dong2,ROWS($1:34)),)),0))</f>
        <v>1401257</v>
      </c>
      <c r="H45" s="957">
        <f t="shared" ca="1" si="0"/>
        <v>5344410526</v>
      </c>
      <c r="I45" s="957"/>
    </row>
    <row r="46" spans="1:12" s="192" customFormat="1" ht="20.25" customHeight="1">
      <c r="A46" s="203">
        <f ca="1">IF(ROWS($1:35)&gt;COUNT(Dong2),"",OFFSET(TH!C$1,SMALL(Dong2,ROWS($1:35)),))</f>
        <v>42531</v>
      </c>
      <c r="B46" s="203" t="str">
        <f ca="1">IF(ROWS($1:35)&gt;COUNT(Dong2),"",OFFSET(TH!D$1,SMALL(Dong2,ROWS($1:35)),))</f>
        <v>GBN</v>
      </c>
      <c r="C46" s="203">
        <f ca="1">IF(ROWS($1:35)&gt;COUNT(Dong2),"",OFFSET(TH!E$1,SMALL(Dong2,ROWS($1:35)),))</f>
        <v>42531</v>
      </c>
      <c r="D46" s="388" t="str">
        <f ca="1">IF(ROWS($1:35)&gt;COUNT(Dong2),"",OFFSET(TH!F$1,SMALL(Dong2,ROWS($1:35)),))</f>
        <v>VAT Phí thanh toán bộ chứng từ</v>
      </c>
      <c r="E46" s="203" t="str">
        <f ca="1">IF(ROWS($1:35)&gt;COUNT(Dong2),"",IF(OFFSET(TH!O$1,SMALL(Dong2,ROWS($1:35)),)=$I$6,OFFSET(TH!N$1,SMALL(Dong2,ROWS($1:35)),),OFFSET(TH!O$1,SMALL(Dong2,ROWS($1:35)),)))</f>
        <v>1331</v>
      </c>
      <c r="F46" s="960">
        <f ca="1">IF(ROWS($1:35)&gt;COUNT(Dong2),"",IF(AND(IF($M$9="Q4",LEFT(OFFSET(TH!G$1,SMALL(Dong2,ROWS($1:35)),),2)=$M$9,LEFT(OFFSET(TH!G$1,SMALL(Dong2,ROWS($1:35)),),3)=$M$9),OFFSET(TH!N$1,SMALL(Dong2,ROWS($1:35)),)=$I$6),IF($I$6="1121",OFFSET(TH!M$1,SMALL(Dong2,ROWS($1:35)),),OFFSET(TH!K$1,SMALL(Dong2,ROWS($1:35)),)),0))</f>
        <v>0</v>
      </c>
      <c r="G46" s="960">
        <f ca="1">IF(ROWS($1:35)&gt;COUNT(Dong2),"",IF(AND(IF($M$9="Q4",RIGHT(OFFSET(TH!G$1,SMALL(Dong2,ROWS($1:35)),),2)=$M$9,RIGHT(OFFSET(TH!G$1,SMALL(Dong2,ROWS($1:35)),),3)=$M$9),OFFSET(TH!O$1,SMALL(Dong2,ROWS($1:35)),)=$I$6),IF($I$6="1121",OFFSET(TH!M$1,SMALL(Dong2,ROWS($1:35)),),OFFSET(TH!K$1,SMALL(Dong2,ROWS($1:35)),)),0))</f>
        <v>140126</v>
      </c>
      <c r="H46" s="957">
        <f t="shared" ca="1" si="0"/>
        <v>5344270400</v>
      </c>
      <c r="I46" s="957"/>
    </row>
    <row r="47" spans="1:12" s="192" customFormat="1" ht="20.25" customHeight="1">
      <c r="A47" s="203">
        <f ca="1">IF(ROWS($1:36)&gt;COUNT(Dong2),"",OFFSET(TH!C$1,SMALL(Dong2,ROWS($1:36)),))</f>
        <v>42534</v>
      </c>
      <c r="B47" s="203" t="str">
        <f ca="1">IF(ROWS($1:36)&gt;COUNT(Dong2),"",OFFSET(TH!D$1,SMALL(Dong2,ROWS($1:36)),))</f>
        <v>GBN</v>
      </c>
      <c r="C47" s="203">
        <f ca="1">IF(ROWS($1:36)&gt;COUNT(Dong2),"",OFFSET(TH!E$1,SMALL(Dong2,ROWS($1:36)),))</f>
        <v>42534</v>
      </c>
      <c r="D47" s="388" t="str">
        <f ca="1">IF(ROWS($1:36)&gt;COUNT(Dong2),"",OFFSET(TH!F$1,SMALL(Dong2,ROWS($1:36)),))</f>
        <v>Thanh  toán tiền điện kỳ 3 T5/2016</v>
      </c>
      <c r="E47" s="203" t="str">
        <f ca="1">IF(ROWS($1:36)&gt;COUNT(Dong2),"",IF(OFFSET(TH!O$1,SMALL(Dong2,ROWS($1:36)),)=$I$6,OFFSET(TH!N$1,SMALL(Dong2,ROWS($1:36)),),OFFSET(TH!O$1,SMALL(Dong2,ROWS($1:36)),)))</f>
        <v>331</v>
      </c>
      <c r="F47" s="960">
        <f ca="1">IF(ROWS($1:36)&gt;COUNT(Dong2),"",IF(AND(IF($M$9="Q4",LEFT(OFFSET(TH!G$1,SMALL(Dong2,ROWS($1:36)),),2)=$M$9,LEFT(OFFSET(TH!G$1,SMALL(Dong2,ROWS($1:36)),),3)=$M$9),OFFSET(TH!N$1,SMALL(Dong2,ROWS($1:36)),)=$I$6),IF($I$6="1121",OFFSET(TH!M$1,SMALL(Dong2,ROWS($1:36)),),OFFSET(TH!K$1,SMALL(Dong2,ROWS($1:36)),)),0))</f>
        <v>0</v>
      </c>
      <c r="G47" s="960">
        <f ca="1">IF(ROWS($1:36)&gt;COUNT(Dong2),"",IF(AND(IF($M$9="Q4",RIGHT(OFFSET(TH!G$1,SMALL(Dong2,ROWS($1:36)),),2)=$M$9,RIGHT(OFFSET(TH!G$1,SMALL(Dong2,ROWS($1:36)),),3)=$M$9),OFFSET(TH!O$1,SMALL(Dong2,ROWS($1:36)),)=$I$6),IF($I$6="1121",OFFSET(TH!M$1,SMALL(Dong2,ROWS($1:36)),),OFFSET(TH!K$1,SMALL(Dong2,ROWS($1:36)),)),0))</f>
        <v>31328330</v>
      </c>
      <c r="H47" s="957">
        <f t="shared" ca="1" si="0"/>
        <v>5312942070</v>
      </c>
      <c r="I47" s="957"/>
    </row>
    <row r="48" spans="1:12" s="192" customFormat="1" ht="20.25" customHeight="1">
      <c r="A48" s="203">
        <f ca="1">IF(ROWS($1:37)&gt;COUNT(Dong2),"",OFFSET(TH!C$1,SMALL(Dong2,ROWS($1:37)),))</f>
        <v>42534</v>
      </c>
      <c r="B48" s="203" t="str">
        <f ca="1">IF(ROWS($1:37)&gt;COUNT(Dong2),"",OFFSET(TH!D$1,SMALL(Dong2,ROWS($1:37)),))</f>
        <v>GBN</v>
      </c>
      <c r="C48" s="203">
        <f ca="1">IF(ROWS($1:37)&gt;COUNT(Dong2),"",OFFSET(TH!E$1,SMALL(Dong2,ROWS($1:37)),))</f>
        <v>42534</v>
      </c>
      <c r="D48" s="388" t="str">
        <f ca="1">IF(ROWS($1:37)&gt;COUNT(Dong2),"",OFFSET(TH!F$1,SMALL(Dong2,ROWS($1:37)),))</f>
        <v>Phí dịch vụ</v>
      </c>
      <c r="E48" s="203" t="str">
        <f ca="1">IF(ROWS($1:37)&gt;COUNT(Dong2),"",IF(OFFSET(TH!O$1,SMALL(Dong2,ROWS($1:37)),)=$I$6,OFFSET(TH!N$1,SMALL(Dong2,ROWS($1:37)),),OFFSET(TH!O$1,SMALL(Dong2,ROWS($1:37)),)))</f>
        <v>642</v>
      </c>
      <c r="F48" s="960">
        <f ca="1">IF(ROWS($1:37)&gt;COUNT(Dong2),"",IF(AND(IF($M$9="Q4",LEFT(OFFSET(TH!G$1,SMALL(Dong2,ROWS($1:37)),),2)=$M$9,LEFT(OFFSET(TH!G$1,SMALL(Dong2,ROWS($1:37)),),3)=$M$9),OFFSET(TH!N$1,SMALL(Dong2,ROWS($1:37)),)=$I$6),IF($I$6="1121",OFFSET(TH!M$1,SMALL(Dong2,ROWS($1:37)),),OFFSET(TH!K$1,SMALL(Dong2,ROWS($1:37)),)),0))</f>
        <v>0</v>
      </c>
      <c r="G48" s="960">
        <f ca="1">IF(ROWS($1:37)&gt;COUNT(Dong2),"",IF(AND(IF($M$9="Q4",RIGHT(OFFSET(TH!G$1,SMALL(Dong2,ROWS($1:37)),),2)=$M$9,RIGHT(OFFSET(TH!G$1,SMALL(Dong2,ROWS($1:37)),),3)=$M$9),OFFSET(TH!O$1,SMALL(Dong2,ROWS($1:37)),)=$I$6),IF($I$6="1121",OFFSET(TH!M$1,SMALL(Dong2,ROWS($1:37)),),OFFSET(TH!K$1,SMALL(Dong2,ROWS($1:37)),)),0))</f>
        <v>45000</v>
      </c>
      <c r="H48" s="957">
        <f t="shared" ca="1" si="0"/>
        <v>5312897070</v>
      </c>
      <c r="I48" s="957"/>
    </row>
    <row r="49" spans="1:9" s="192" customFormat="1" ht="20.25" customHeight="1">
      <c r="A49" s="203">
        <f ca="1">IF(ROWS($1:38)&gt;COUNT(Dong2),"",OFFSET(TH!C$1,SMALL(Dong2,ROWS($1:38)),))</f>
        <v>42534</v>
      </c>
      <c r="B49" s="203" t="str">
        <f ca="1">IF(ROWS($1:38)&gt;COUNT(Dong2),"",OFFSET(TH!D$1,SMALL(Dong2,ROWS($1:38)),))</f>
        <v>GBN</v>
      </c>
      <c r="C49" s="203">
        <f ca="1">IF(ROWS($1:38)&gt;COUNT(Dong2),"",OFFSET(TH!E$1,SMALL(Dong2,ROWS($1:38)),))</f>
        <v>42534</v>
      </c>
      <c r="D49" s="388" t="str">
        <f ca="1">IF(ROWS($1:38)&gt;COUNT(Dong2),"",OFFSET(TH!F$1,SMALL(Dong2,ROWS($1:38)),))</f>
        <v>VAT Phí dịch vụ</v>
      </c>
      <c r="E49" s="203" t="str">
        <f ca="1">IF(ROWS($1:38)&gt;COUNT(Dong2),"",IF(OFFSET(TH!O$1,SMALL(Dong2,ROWS($1:38)),)=$I$6,OFFSET(TH!N$1,SMALL(Dong2,ROWS($1:38)),),OFFSET(TH!O$1,SMALL(Dong2,ROWS($1:38)),)))</f>
        <v>1331</v>
      </c>
      <c r="F49" s="960">
        <f ca="1">IF(ROWS($1:38)&gt;COUNT(Dong2),"",IF(AND(IF($M$9="Q4",LEFT(OFFSET(TH!G$1,SMALL(Dong2,ROWS($1:38)),),2)=$M$9,LEFT(OFFSET(TH!G$1,SMALL(Dong2,ROWS($1:38)),),3)=$M$9),OFFSET(TH!N$1,SMALL(Dong2,ROWS($1:38)),)=$I$6),IF($I$6="1121",OFFSET(TH!M$1,SMALL(Dong2,ROWS($1:38)),),OFFSET(TH!K$1,SMALL(Dong2,ROWS($1:38)),)),0))</f>
        <v>0</v>
      </c>
      <c r="G49" s="960">
        <f ca="1">IF(ROWS($1:38)&gt;COUNT(Dong2),"",IF(AND(IF($M$9="Q4",RIGHT(OFFSET(TH!G$1,SMALL(Dong2,ROWS($1:38)),),2)=$M$9,RIGHT(OFFSET(TH!G$1,SMALL(Dong2,ROWS($1:38)),),3)=$M$9),OFFSET(TH!O$1,SMALL(Dong2,ROWS($1:38)),)=$I$6),IF($I$6="1121",OFFSET(TH!M$1,SMALL(Dong2,ROWS($1:38)),),OFFSET(TH!K$1,SMALL(Dong2,ROWS($1:38)),)),0))</f>
        <v>4500</v>
      </c>
      <c r="H49" s="957">
        <f t="shared" ca="1" si="0"/>
        <v>5312892570</v>
      </c>
      <c r="I49" s="957"/>
    </row>
    <row r="50" spans="1:9" s="192" customFormat="1" ht="20.25" customHeight="1">
      <c r="A50" s="203">
        <f ca="1">IF(ROWS($1:39)&gt;COUNT(Dong2),"",OFFSET(TH!C$1,SMALL(Dong2,ROWS($1:39)),))</f>
        <v>42536</v>
      </c>
      <c r="B50" s="203" t="str">
        <f ca="1">IF(ROWS($1:39)&gt;COUNT(Dong2),"",OFFSET(TH!D$1,SMALL(Dong2,ROWS($1:39)),))</f>
        <v>GBC</v>
      </c>
      <c r="C50" s="203">
        <f ca="1">IF(ROWS($1:39)&gt;COUNT(Dong2),"",OFFSET(TH!E$1,SMALL(Dong2,ROWS($1:39)),))</f>
        <v>42536</v>
      </c>
      <c r="D50" s="388" t="str">
        <f ca="1">IF(ROWS($1:39)&gt;COUNT(Dong2),"",OFFSET(TH!F$1,SMALL(Dong2,ROWS($1:39)),))</f>
        <v>Bán ngoại tệ</v>
      </c>
      <c r="E50" s="203" t="str">
        <f ca="1">IF(ROWS($1:39)&gt;COUNT(Dong2),"",IF(OFFSET(TH!O$1,SMALL(Dong2,ROWS($1:39)),)=$I$6,OFFSET(TH!N$1,SMALL(Dong2,ROWS($1:39)),),OFFSET(TH!O$1,SMALL(Dong2,ROWS($1:39)),)))</f>
        <v>1122</v>
      </c>
      <c r="F50" s="960">
        <f ca="1">IF(ROWS($1:39)&gt;COUNT(Dong2),"",IF(AND(IF($M$9="Q4",LEFT(OFFSET(TH!G$1,SMALL(Dong2,ROWS($1:39)),),2)=$M$9,LEFT(OFFSET(TH!G$1,SMALL(Dong2,ROWS($1:39)),),3)=$M$9),OFFSET(TH!N$1,SMALL(Dong2,ROWS($1:39)),)=$I$6),IF($I$6="1121",OFFSET(TH!M$1,SMALL(Dong2,ROWS($1:39)),),OFFSET(TH!K$1,SMALL(Dong2,ROWS($1:39)),)),0))</f>
        <v>669300000</v>
      </c>
      <c r="G50" s="960">
        <f ca="1">IF(ROWS($1:39)&gt;COUNT(Dong2),"",IF(AND(IF($M$9="Q4",RIGHT(OFFSET(TH!G$1,SMALL(Dong2,ROWS($1:39)),),2)=$M$9,RIGHT(OFFSET(TH!G$1,SMALL(Dong2,ROWS($1:39)),),3)=$M$9),OFFSET(TH!O$1,SMALL(Dong2,ROWS($1:39)),)=$I$6),IF($I$6="1121",OFFSET(TH!M$1,SMALL(Dong2,ROWS($1:39)),),OFFSET(TH!K$1,SMALL(Dong2,ROWS($1:39)),)),0))</f>
        <v>0</v>
      </c>
      <c r="H50" s="957">
        <f t="shared" ca="1" si="0"/>
        <v>5982192570</v>
      </c>
      <c r="I50" s="957"/>
    </row>
    <row r="51" spans="1:9" s="192" customFormat="1" ht="20.25" customHeight="1">
      <c r="A51" s="203">
        <f ca="1">IF(ROWS($1:40)&gt;COUNT(Dong2),"",OFFSET(TH!C$1,SMALL(Dong2,ROWS($1:40)),))</f>
        <v>42536</v>
      </c>
      <c r="B51" s="203" t="str">
        <f ca="1">IF(ROWS($1:40)&gt;COUNT(Dong2),"",OFFSET(TH!D$1,SMALL(Dong2,ROWS($1:40)),))</f>
        <v>GBN</v>
      </c>
      <c r="C51" s="203">
        <f ca="1">IF(ROWS($1:40)&gt;COUNT(Dong2),"",OFFSET(TH!E$1,SMALL(Dong2,ROWS($1:40)),))</f>
        <v>42536</v>
      </c>
      <c r="D51" s="388" t="str">
        <f ca="1">IF(ROWS($1:40)&gt;COUNT(Dong2),"",OFFSET(TH!F$1,SMALL(Dong2,ROWS($1:40)),))</f>
        <v>Phí thông báo số dư</v>
      </c>
      <c r="E51" s="203" t="str">
        <f ca="1">IF(ROWS($1:40)&gt;COUNT(Dong2),"",IF(OFFSET(TH!O$1,SMALL(Dong2,ROWS($1:40)),)=$I$6,OFFSET(TH!N$1,SMALL(Dong2,ROWS($1:40)),),OFFSET(TH!O$1,SMALL(Dong2,ROWS($1:40)),)))</f>
        <v>642</v>
      </c>
      <c r="F51" s="960">
        <f ca="1">IF(ROWS($1:40)&gt;COUNT(Dong2),"",IF(AND(IF($M$9="Q4",LEFT(OFFSET(TH!G$1,SMALL(Dong2,ROWS($1:40)),),2)=$M$9,LEFT(OFFSET(TH!G$1,SMALL(Dong2,ROWS($1:40)),),3)=$M$9),OFFSET(TH!N$1,SMALL(Dong2,ROWS($1:40)),)=$I$6),IF($I$6="1121",OFFSET(TH!M$1,SMALL(Dong2,ROWS($1:40)),),OFFSET(TH!K$1,SMALL(Dong2,ROWS($1:40)),)),0))</f>
        <v>0</v>
      </c>
      <c r="G51" s="960">
        <f ca="1">IF(ROWS($1:40)&gt;COUNT(Dong2),"",IF(AND(IF($M$9="Q4",RIGHT(OFFSET(TH!G$1,SMALL(Dong2,ROWS($1:40)),),2)=$M$9,RIGHT(OFFSET(TH!G$1,SMALL(Dong2,ROWS($1:40)),),3)=$M$9),OFFSET(TH!O$1,SMALL(Dong2,ROWS($1:40)),)=$I$6),IF($I$6="1121",OFFSET(TH!M$1,SMALL(Dong2,ROWS($1:40)),),OFFSET(TH!K$1,SMALL(Dong2,ROWS($1:40)),)),0))</f>
        <v>50000</v>
      </c>
      <c r="H51" s="957">
        <f t="shared" ca="1" si="0"/>
        <v>5982142570</v>
      </c>
      <c r="I51" s="957"/>
    </row>
    <row r="52" spans="1:9" s="192" customFormat="1" ht="20.25" customHeight="1">
      <c r="A52" s="203">
        <f ca="1">IF(ROWS($1:41)&gt;COUNT(Dong2),"",OFFSET(TH!C$1,SMALL(Dong2,ROWS($1:41)),))</f>
        <v>42536</v>
      </c>
      <c r="B52" s="203" t="str">
        <f ca="1">IF(ROWS($1:41)&gt;COUNT(Dong2),"",OFFSET(TH!D$1,SMALL(Dong2,ROWS($1:41)),))</f>
        <v>GBN</v>
      </c>
      <c r="C52" s="203">
        <f ca="1">IF(ROWS($1:41)&gt;COUNT(Dong2),"",OFFSET(TH!E$1,SMALL(Dong2,ROWS($1:41)),))</f>
        <v>42536</v>
      </c>
      <c r="D52" s="388" t="str">
        <f ca="1">IF(ROWS($1:41)&gt;COUNT(Dong2),"",OFFSET(TH!F$1,SMALL(Dong2,ROWS($1:41)),))</f>
        <v>VAT Phí thông báo số dư</v>
      </c>
      <c r="E52" s="203" t="str">
        <f ca="1">IF(ROWS($1:41)&gt;COUNT(Dong2),"",IF(OFFSET(TH!O$1,SMALL(Dong2,ROWS($1:41)),)=$I$6,OFFSET(TH!N$1,SMALL(Dong2,ROWS($1:41)),),OFFSET(TH!O$1,SMALL(Dong2,ROWS($1:41)),)))</f>
        <v>1331</v>
      </c>
      <c r="F52" s="960">
        <f ca="1">IF(ROWS($1:41)&gt;COUNT(Dong2),"",IF(AND(IF($M$9="Q4",LEFT(OFFSET(TH!G$1,SMALL(Dong2,ROWS($1:41)),),2)=$M$9,LEFT(OFFSET(TH!G$1,SMALL(Dong2,ROWS($1:41)),),3)=$M$9),OFFSET(TH!N$1,SMALL(Dong2,ROWS($1:41)),)=$I$6),IF($I$6="1121",OFFSET(TH!M$1,SMALL(Dong2,ROWS($1:41)),),OFFSET(TH!K$1,SMALL(Dong2,ROWS($1:41)),)),0))</f>
        <v>0</v>
      </c>
      <c r="G52" s="960">
        <f ca="1">IF(ROWS($1:41)&gt;COUNT(Dong2),"",IF(AND(IF($M$9="Q4",RIGHT(OFFSET(TH!G$1,SMALL(Dong2,ROWS($1:41)),),2)=$M$9,RIGHT(OFFSET(TH!G$1,SMALL(Dong2,ROWS($1:41)),),3)=$M$9),OFFSET(TH!O$1,SMALL(Dong2,ROWS($1:41)),)=$I$6),IF($I$6="1121",OFFSET(TH!M$1,SMALL(Dong2,ROWS($1:41)),),OFFSET(TH!K$1,SMALL(Dong2,ROWS($1:41)),)),0))</f>
        <v>5000</v>
      </c>
      <c r="H52" s="957">
        <f t="shared" ca="1" si="0"/>
        <v>5982137570</v>
      </c>
      <c r="I52" s="957"/>
    </row>
    <row r="53" spans="1:9" s="192" customFormat="1" ht="20.25" customHeight="1">
      <c r="A53" s="203">
        <f ca="1">IF(ROWS($1:42)&gt;COUNT(Dong2),"",OFFSET(TH!C$1,SMALL(Dong2,ROWS($1:42)),))</f>
        <v>42537</v>
      </c>
      <c r="B53" s="203" t="str">
        <f ca="1">IF(ROWS($1:42)&gt;COUNT(Dong2),"",OFFSET(TH!D$1,SMALL(Dong2,ROWS($1:42)),))</f>
        <v>GBN</v>
      </c>
      <c r="C53" s="203">
        <f ca="1">IF(ROWS($1:42)&gt;COUNT(Dong2),"",OFFSET(TH!E$1,SMALL(Dong2,ROWS($1:42)),))</f>
        <v>42537</v>
      </c>
      <c r="D53" s="388" t="str">
        <f ca="1">IF(ROWS($1:42)&gt;COUNT(Dong2),"",OFFSET(TH!F$1,SMALL(Dong2,ROWS($1:42)),))</f>
        <v>Nộp tiền BHXH</v>
      </c>
      <c r="E53" s="203" t="str">
        <f ca="1">IF(ROWS($1:42)&gt;COUNT(Dong2),"",IF(OFFSET(TH!O$1,SMALL(Dong2,ROWS($1:42)),)=$I$6,OFFSET(TH!N$1,SMALL(Dong2,ROWS($1:42)),),OFFSET(TH!O$1,SMALL(Dong2,ROWS($1:42)),)))</f>
        <v>3383</v>
      </c>
      <c r="F53" s="960">
        <f ca="1">IF(ROWS($1:42)&gt;COUNT(Dong2),"",IF(AND(IF($M$9="Q4",LEFT(OFFSET(TH!G$1,SMALL(Dong2,ROWS($1:42)),),2)=$M$9,LEFT(OFFSET(TH!G$1,SMALL(Dong2,ROWS($1:42)),),3)=$M$9),OFFSET(TH!N$1,SMALL(Dong2,ROWS($1:42)),)=$I$6),IF($I$6="1121",OFFSET(TH!M$1,SMALL(Dong2,ROWS($1:42)),),OFFSET(TH!K$1,SMALL(Dong2,ROWS($1:42)),)),0))</f>
        <v>0</v>
      </c>
      <c r="G53" s="960">
        <f ca="1">IF(ROWS($1:42)&gt;COUNT(Dong2),"",IF(AND(IF($M$9="Q4",RIGHT(OFFSET(TH!G$1,SMALL(Dong2,ROWS($1:42)),),2)=$M$9,RIGHT(OFFSET(TH!G$1,SMALL(Dong2,ROWS($1:42)),),3)=$M$9),OFFSET(TH!O$1,SMALL(Dong2,ROWS($1:42)),)=$I$6),IF($I$6="1121",OFFSET(TH!M$1,SMALL(Dong2,ROWS($1:42)),),OFFSET(TH!K$1,SMALL(Dong2,ROWS($1:42)),)),0))</f>
        <v>90000000</v>
      </c>
      <c r="H53" s="957">
        <f t="shared" ref="H53:H82" ca="1" si="1">IF(A53&lt;&gt;"",H52+F53-G53,0)</f>
        <v>5892137570</v>
      </c>
      <c r="I53" s="957"/>
    </row>
    <row r="54" spans="1:9" s="192" customFormat="1" ht="20.25" customHeight="1">
      <c r="A54" s="203">
        <f ca="1">IF(ROWS($1:43)&gt;COUNT(Dong2),"",OFFSET(TH!C$1,SMALL(Dong2,ROWS($1:43)),))</f>
        <v>42537</v>
      </c>
      <c r="B54" s="203" t="str">
        <f ca="1">IF(ROWS($1:43)&gt;COUNT(Dong2),"",OFFSET(TH!D$1,SMALL(Dong2,ROWS($1:43)),))</f>
        <v>GBN</v>
      </c>
      <c r="C54" s="203">
        <f ca="1">IF(ROWS($1:43)&gt;COUNT(Dong2),"",OFFSET(TH!E$1,SMALL(Dong2,ROWS($1:43)),))</f>
        <v>42537</v>
      </c>
      <c r="D54" s="388" t="str">
        <f ca="1">IF(ROWS($1:43)&gt;COUNT(Dong2),"",OFFSET(TH!F$1,SMALL(Dong2,ROWS($1:43)),))</f>
        <v>Phí dịch vụ</v>
      </c>
      <c r="E54" s="203" t="str">
        <f ca="1">IF(ROWS($1:43)&gt;COUNT(Dong2),"",IF(OFFSET(TH!O$1,SMALL(Dong2,ROWS($1:43)),)=$I$6,OFFSET(TH!N$1,SMALL(Dong2,ROWS($1:43)),),OFFSET(TH!O$1,SMALL(Dong2,ROWS($1:43)),)))</f>
        <v>642</v>
      </c>
      <c r="F54" s="960">
        <f ca="1">IF(ROWS($1:43)&gt;COUNT(Dong2),"",IF(AND(IF($M$9="Q4",LEFT(OFFSET(TH!G$1,SMALL(Dong2,ROWS($1:43)),),2)=$M$9,LEFT(OFFSET(TH!G$1,SMALL(Dong2,ROWS($1:43)),),3)=$M$9),OFFSET(TH!N$1,SMALL(Dong2,ROWS($1:43)),)=$I$6),IF($I$6="1121",OFFSET(TH!M$1,SMALL(Dong2,ROWS($1:43)),),OFFSET(TH!K$1,SMALL(Dong2,ROWS($1:43)),)),0))</f>
        <v>0</v>
      </c>
      <c r="G54" s="960">
        <f ca="1">IF(ROWS($1:43)&gt;COUNT(Dong2),"",IF(AND(IF($M$9="Q4",RIGHT(OFFSET(TH!G$1,SMALL(Dong2,ROWS($1:43)),),2)=$M$9,RIGHT(OFFSET(TH!G$1,SMALL(Dong2,ROWS($1:43)),),3)=$M$9),OFFSET(TH!O$1,SMALL(Dong2,ROWS($1:43)),)=$I$6),IF($I$6="1121",OFFSET(TH!M$1,SMALL(Dong2,ROWS($1:43)),),OFFSET(TH!K$1,SMALL(Dong2,ROWS($1:43)),)),0))</f>
        <v>45000</v>
      </c>
      <c r="H54" s="957">
        <f t="shared" ca="1" si="1"/>
        <v>5892092570</v>
      </c>
      <c r="I54" s="957"/>
    </row>
    <row r="55" spans="1:9" s="192" customFormat="1" ht="20.25" customHeight="1">
      <c r="A55" s="203">
        <f ca="1">IF(ROWS($1:44)&gt;COUNT(Dong2),"",OFFSET(TH!C$1,SMALL(Dong2,ROWS($1:44)),))</f>
        <v>42537</v>
      </c>
      <c r="B55" s="203" t="str">
        <f ca="1">IF(ROWS($1:44)&gt;COUNT(Dong2),"",OFFSET(TH!D$1,SMALL(Dong2,ROWS($1:44)),))</f>
        <v>GBN</v>
      </c>
      <c r="C55" s="203">
        <f ca="1">IF(ROWS($1:44)&gt;COUNT(Dong2),"",OFFSET(TH!E$1,SMALL(Dong2,ROWS($1:44)),))</f>
        <v>42537</v>
      </c>
      <c r="D55" s="388" t="str">
        <f ca="1">IF(ROWS($1:44)&gt;COUNT(Dong2),"",OFFSET(TH!F$1,SMALL(Dong2,ROWS($1:44)),))</f>
        <v>VAT phí dịch vụ</v>
      </c>
      <c r="E55" s="203" t="str">
        <f ca="1">IF(ROWS($1:44)&gt;COUNT(Dong2),"",IF(OFFSET(TH!O$1,SMALL(Dong2,ROWS($1:44)),)=$I$6,OFFSET(TH!N$1,SMALL(Dong2,ROWS($1:44)),),OFFSET(TH!O$1,SMALL(Dong2,ROWS($1:44)),)))</f>
        <v>1331</v>
      </c>
      <c r="F55" s="960">
        <f ca="1">IF(ROWS($1:44)&gt;COUNT(Dong2),"",IF(AND(IF($M$9="Q4",LEFT(OFFSET(TH!G$1,SMALL(Dong2,ROWS($1:44)),),2)=$M$9,LEFT(OFFSET(TH!G$1,SMALL(Dong2,ROWS($1:44)),),3)=$M$9),OFFSET(TH!N$1,SMALL(Dong2,ROWS($1:44)),)=$I$6),IF($I$6="1121",OFFSET(TH!M$1,SMALL(Dong2,ROWS($1:44)),),OFFSET(TH!K$1,SMALL(Dong2,ROWS($1:44)),)),0))</f>
        <v>0</v>
      </c>
      <c r="G55" s="960">
        <f ca="1">IF(ROWS($1:44)&gt;COUNT(Dong2),"",IF(AND(IF($M$9="Q4",RIGHT(OFFSET(TH!G$1,SMALL(Dong2,ROWS($1:44)),),2)=$M$9,RIGHT(OFFSET(TH!G$1,SMALL(Dong2,ROWS($1:44)),),3)=$M$9),OFFSET(TH!O$1,SMALL(Dong2,ROWS($1:44)),)=$I$6),IF($I$6="1121",OFFSET(TH!M$1,SMALL(Dong2,ROWS($1:44)),),OFFSET(TH!K$1,SMALL(Dong2,ROWS($1:44)),)),0))</f>
        <v>4500</v>
      </c>
      <c r="H55" s="957">
        <f t="shared" ca="1" si="1"/>
        <v>5892088070</v>
      </c>
      <c r="I55" s="957"/>
    </row>
    <row r="56" spans="1:9" s="192" customFormat="1" ht="20.25" customHeight="1">
      <c r="A56" s="203">
        <f ca="1">IF(ROWS($1:45)&gt;COUNT(Dong2),"",OFFSET(TH!C$1,SMALL(Dong2,ROWS($1:45)),))</f>
        <v>42537</v>
      </c>
      <c r="B56" s="203" t="str">
        <f ca="1">IF(ROWS($1:45)&gt;COUNT(Dong2),"",OFFSET(TH!D$1,SMALL(Dong2,ROWS($1:45)),))</f>
        <v>GBN</v>
      </c>
      <c r="C56" s="203">
        <f ca="1">IF(ROWS($1:45)&gt;COUNT(Dong2),"",OFFSET(TH!E$1,SMALL(Dong2,ROWS($1:45)),))</f>
        <v>42537</v>
      </c>
      <c r="D56" s="388" t="str">
        <f ca="1">IF(ROWS($1:45)&gt;COUNT(Dong2),"",OFFSET(TH!F$1,SMALL(Dong2,ROWS($1:45)),))</f>
        <v>Thanh toán cước vận chuyển và phí liên quan</v>
      </c>
      <c r="E56" s="203" t="str">
        <f ca="1">IF(ROWS($1:45)&gt;COUNT(Dong2),"",IF(OFFSET(TH!O$1,SMALL(Dong2,ROWS($1:45)),)=$I$6,OFFSET(TH!N$1,SMALL(Dong2,ROWS($1:45)),),OFFSET(TH!O$1,SMALL(Dong2,ROWS($1:45)),)))</f>
        <v>331</v>
      </c>
      <c r="F56" s="960">
        <f ca="1">IF(ROWS($1:45)&gt;COUNT(Dong2),"",IF(AND(IF($M$9="Q4",LEFT(OFFSET(TH!G$1,SMALL(Dong2,ROWS($1:45)),),2)=$M$9,LEFT(OFFSET(TH!G$1,SMALL(Dong2,ROWS($1:45)),),3)=$M$9),OFFSET(TH!N$1,SMALL(Dong2,ROWS($1:45)),)=$I$6),IF($I$6="1121",OFFSET(TH!M$1,SMALL(Dong2,ROWS($1:45)),),OFFSET(TH!K$1,SMALL(Dong2,ROWS($1:45)),)),0))</f>
        <v>0</v>
      </c>
      <c r="G56" s="960">
        <f ca="1">IF(ROWS($1:45)&gt;COUNT(Dong2),"",IF(AND(IF($M$9="Q4",RIGHT(OFFSET(TH!G$1,SMALL(Dong2,ROWS($1:45)),),2)=$M$9,RIGHT(OFFSET(TH!G$1,SMALL(Dong2,ROWS($1:45)),),3)=$M$9),OFFSET(TH!O$1,SMALL(Dong2,ROWS($1:45)),)=$I$6),IF($I$6="1121",OFFSET(TH!M$1,SMALL(Dong2,ROWS($1:45)),),OFFSET(TH!K$1,SMALL(Dong2,ROWS($1:45)),)),0))</f>
        <v>16269120</v>
      </c>
      <c r="H56" s="957">
        <f t="shared" ca="1" si="1"/>
        <v>5875818950</v>
      </c>
      <c r="I56" s="957"/>
    </row>
    <row r="57" spans="1:9" s="192" customFormat="1" ht="20.25" customHeight="1">
      <c r="A57" s="203">
        <f ca="1">IF(ROWS($1:46)&gt;COUNT(Dong2),"",OFFSET(TH!C$1,SMALL(Dong2,ROWS($1:46)),))</f>
        <v>42537</v>
      </c>
      <c r="B57" s="203" t="str">
        <f ca="1">IF(ROWS($1:46)&gt;COUNT(Dong2),"",OFFSET(TH!D$1,SMALL(Dong2,ROWS($1:46)),))</f>
        <v>GBN</v>
      </c>
      <c r="C57" s="203">
        <f ca="1">IF(ROWS($1:46)&gt;COUNT(Dong2),"",OFFSET(TH!E$1,SMALL(Dong2,ROWS($1:46)),))</f>
        <v>42537</v>
      </c>
      <c r="D57" s="388" t="str">
        <f ca="1">IF(ROWS($1:46)&gt;COUNT(Dong2),"",OFFSET(TH!F$1,SMALL(Dong2,ROWS($1:46)),))</f>
        <v>Phí dịch vụ</v>
      </c>
      <c r="E57" s="203" t="str">
        <f ca="1">IF(ROWS($1:46)&gt;COUNT(Dong2),"",IF(OFFSET(TH!O$1,SMALL(Dong2,ROWS($1:46)),)=$I$6,OFFSET(TH!N$1,SMALL(Dong2,ROWS($1:46)),),OFFSET(TH!O$1,SMALL(Dong2,ROWS($1:46)),)))</f>
        <v>642</v>
      </c>
      <c r="F57" s="960">
        <f ca="1">IF(ROWS($1:46)&gt;COUNT(Dong2),"",IF(AND(IF($M$9="Q4",LEFT(OFFSET(TH!G$1,SMALL(Dong2,ROWS($1:46)),),2)=$M$9,LEFT(OFFSET(TH!G$1,SMALL(Dong2,ROWS($1:46)),),3)=$M$9),OFFSET(TH!N$1,SMALL(Dong2,ROWS($1:46)),)=$I$6),IF($I$6="1121",OFFSET(TH!M$1,SMALL(Dong2,ROWS($1:46)),),OFFSET(TH!K$1,SMALL(Dong2,ROWS($1:46)),)),0))</f>
        <v>0</v>
      </c>
      <c r="G57" s="960">
        <f ca="1">IF(ROWS($1:46)&gt;COUNT(Dong2),"",IF(AND(IF($M$9="Q4",RIGHT(OFFSET(TH!G$1,SMALL(Dong2,ROWS($1:46)),),2)=$M$9,RIGHT(OFFSET(TH!G$1,SMALL(Dong2,ROWS($1:46)),),3)=$M$9),OFFSET(TH!O$1,SMALL(Dong2,ROWS($1:46)),)=$I$6),IF($I$6="1121",OFFSET(TH!M$1,SMALL(Dong2,ROWS($1:46)),),OFFSET(TH!K$1,SMALL(Dong2,ROWS($1:46)),)),0))</f>
        <v>25000</v>
      </c>
      <c r="H57" s="957">
        <f t="shared" ca="1" si="1"/>
        <v>5875793950</v>
      </c>
      <c r="I57" s="957"/>
    </row>
    <row r="58" spans="1:9" s="192" customFormat="1" ht="20.25" customHeight="1">
      <c r="A58" s="203">
        <f ca="1">IF(ROWS($1:47)&gt;COUNT(Dong2),"",OFFSET(TH!C$1,SMALL(Dong2,ROWS($1:47)),))</f>
        <v>42537</v>
      </c>
      <c r="B58" s="203" t="str">
        <f ca="1">IF(ROWS($1:47)&gt;COUNT(Dong2),"",OFFSET(TH!D$1,SMALL(Dong2,ROWS($1:47)),))</f>
        <v>GBN</v>
      </c>
      <c r="C58" s="203">
        <f ca="1">IF(ROWS($1:47)&gt;COUNT(Dong2),"",OFFSET(TH!E$1,SMALL(Dong2,ROWS($1:47)),))</f>
        <v>42537</v>
      </c>
      <c r="D58" s="388" t="str">
        <f ca="1">IF(ROWS($1:47)&gt;COUNT(Dong2),"",OFFSET(TH!F$1,SMALL(Dong2,ROWS($1:47)),))</f>
        <v>VAT Phí dịch vụ</v>
      </c>
      <c r="E58" s="203" t="str">
        <f ca="1">IF(ROWS($1:47)&gt;COUNT(Dong2),"",IF(OFFSET(TH!O$1,SMALL(Dong2,ROWS($1:47)),)=$I$6,OFFSET(TH!N$1,SMALL(Dong2,ROWS($1:47)),),OFFSET(TH!O$1,SMALL(Dong2,ROWS($1:47)),)))</f>
        <v>1331</v>
      </c>
      <c r="F58" s="960">
        <f ca="1">IF(ROWS($1:47)&gt;COUNT(Dong2),"",IF(AND(IF($M$9="Q4",LEFT(OFFSET(TH!G$1,SMALL(Dong2,ROWS($1:47)),),2)=$M$9,LEFT(OFFSET(TH!G$1,SMALL(Dong2,ROWS($1:47)),),3)=$M$9),OFFSET(TH!N$1,SMALL(Dong2,ROWS($1:47)),)=$I$6),IF($I$6="1121",OFFSET(TH!M$1,SMALL(Dong2,ROWS($1:47)),),OFFSET(TH!K$1,SMALL(Dong2,ROWS($1:47)),)),0))</f>
        <v>0</v>
      </c>
      <c r="G58" s="960">
        <f ca="1">IF(ROWS($1:47)&gt;COUNT(Dong2),"",IF(AND(IF($M$9="Q4",RIGHT(OFFSET(TH!G$1,SMALL(Dong2,ROWS($1:47)),),2)=$M$9,RIGHT(OFFSET(TH!G$1,SMALL(Dong2,ROWS($1:47)),),3)=$M$9),OFFSET(TH!O$1,SMALL(Dong2,ROWS($1:47)),)=$I$6),IF($I$6="1121",OFFSET(TH!M$1,SMALL(Dong2,ROWS($1:47)),),OFFSET(TH!K$1,SMALL(Dong2,ROWS($1:47)),)),0))</f>
        <v>2500</v>
      </c>
      <c r="H58" s="957">
        <f t="shared" ca="1" si="1"/>
        <v>5875791450</v>
      </c>
      <c r="I58" s="957"/>
    </row>
    <row r="59" spans="1:9" s="192" customFormat="1" ht="20.25" customHeight="1">
      <c r="A59" s="203">
        <f ca="1">IF(ROWS($1:48)&gt;COUNT(Dong2),"",OFFSET(TH!C$1,SMALL(Dong2,ROWS($1:48)),))</f>
        <v>42537</v>
      </c>
      <c r="B59" s="203" t="str">
        <f ca="1">IF(ROWS($1:48)&gt;COUNT(Dong2),"",OFFSET(TH!D$1,SMALL(Dong2,ROWS($1:48)),))</f>
        <v>GBN</v>
      </c>
      <c r="C59" s="203">
        <f ca="1">IF(ROWS($1:48)&gt;COUNT(Dong2),"",OFFSET(TH!E$1,SMALL(Dong2,ROWS($1:48)),))</f>
        <v>42537</v>
      </c>
      <c r="D59" s="388" t="str">
        <f ca="1">IF(ROWS($1:48)&gt;COUNT(Dong2),"",OFFSET(TH!F$1,SMALL(Dong2,ROWS($1:48)),))</f>
        <v>Thanh toán phí kiểm nghiệm T2/2016</v>
      </c>
      <c r="E59" s="203" t="str">
        <f ca="1">IF(ROWS($1:48)&gt;COUNT(Dong2),"",IF(OFFSET(TH!O$1,SMALL(Dong2,ROWS($1:48)),)=$I$6,OFFSET(TH!N$1,SMALL(Dong2,ROWS($1:48)),),OFFSET(TH!O$1,SMALL(Dong2,ROWS($1:48)),)))</f>
        <v>331</v>
      </c>
      <c r="F59" s="960">
        <f ca="1">IF(ROWS($1:48)&gt;COUNT(Dong2),"",IF(AND(IF($M$9="Q4",LEFT(OFFSET(TH!G$1,SMALL(Dong2,ROWS($1:48)),),2)=$M$9,LEFT(OFFSET(TH!G$1,SMALL(Dong2,ROWS($1:48)),),3)=$M$9),OFFSET(TH!N$1,SMALL(Dong2,ROWS($1:48)),)=$I$6),IF($I$6="1121",OFFSET(TH!M$1,SMALL(Dong2,ROWS($1:48)),),OFFSET(TH!K$1,SMALL(Dong2,ROWS($1:48)),)),0))</f>
        <v>0</v>
      </c>
      <c r="G59" s="960">
        <f ca="1">IF(ROWS($1:48)&gt;COUNT(Dong2),"",IF(AND(IF($M$9="Q4",RIGHT(OFFSET(TH!G$1,SMALL(Dong2,ROWS($1:48)),),2)=$M$9,RIGHT(OFFSET(TH!G$1,SMALL(Dong2,ROWS($1:48)),),3)=$M$9),OFFSET(TH!O$1,SMALL(Dong2,ROWS($1:48)),)=$I$6),IF($I$6="1121",OFFSET(TH!M$1,SMALL(Dong2,ROWS($1:48)),),OFFSET(TH!K$1,SMALL(Dong2,ROWS($1:48)),)),0))</f>
        <v>990000</v>
      </c>
      <c r="H59" s="957">
        <f t="shared" ca="1" si="1"/>
        <v>5874801450</v>
      </c>
      <c r="I59" s="957"/>
    </row>
    <row r="60" spans="1:9" s="192" customFormat="1" ht="20.25" customHeight="1">
      <c r="A60" s="203">
        <f ca="1">IF(ROWS($1:49)&gt;COUNT(Dong2),"",OFFSET(TH!C$1,SMALL(Dong2,ROWS($1:49)),))</f>
        <v>42537</v>
      </c>
      <c r="B60" s="203" t="str">
        <f ca="1">IF(ROWS($1:49)&gt;COUNT(Dong2),"",OFFSET(TH!D$1,SMALL(Dong2,ROWS($1:49)),))</f>
        <v>GBN</v>
      </c>
      <c r="C60" s="203">
        <f ca="1">IF(ROWS($1:49)&gt;COUNT(Dong2),"",OFFSET(TH!E$1,SMALL(Dong2,ROWS($1:49)),))</f>
        <v>42537</v>
      </c>
      <c r="D60" s="388" t="str">
        <f ca="1">IF(ROWS($1:49)&gt;COUNT(Dong2),"",OFFSET(TH!F$1,SMALL(Dong2,ROWS($1:49)),))</f>
        <v>Phí dịch vụ</v>
      </c>
      <c r="E60" s="203" t="str">
        <f ca="1">IF(ROWS($1:49)&gt;COUNT(Dong2),"",IF(OFFSET(TH!O$1,SMALL(Dong2,ROWS($1:49)),)=$I$6,OFFSET(TH!N$1,SMALL(Dong2,ROWS($1:49)),),OFFSET(TH!O$1,SMALL(Dong2,ROWS($1:49)),)))</f>
        <v>642</v>
      </c>
      <c r="F60" s="960">
        <f ca="1">IF(ROWS($1:49)&gt;COUNT(Dong2),"",IF(AND(IF($M$9="Q4",LEFT(OFFSET(TH!G$1,SMALL(Dong2,ROWS($1:49)),),2)=$M$9,LEFT(OFFSET(TH!G$1,SMALL(Dong2,ROWS($1:49)),),3)=$M$9),OFFSET(TH!N$1,SMALL(Dong2,ROWS($1:49)),)=$I$6),IF($I$6="1121",OFFSET(TH!M$1,SMALL(Dong2,ROWS($1:49)),),OFFSET(TH!K$1,SMALL(Dong2,ROWS($1:49)),)),0))</f>
        <v>0</v>
      </c>
      <c r="G60" s="960">
        <f ca="1">IF(ROWS($1:49)&gt;COUNT(Dong2),"",IF(AND(IF($M$9="Q4",RIGHT(OFFSET(TH!G$1,SMALL(Dong2,ROWS($1:49)),),2)=$M$9,RIGHT(OFFSET(TH!G$1,SMALL(Dong2,ROWS($1:49)),),3)=$M$9),OFFSET(TH!O$1,SMALL(Dong2,ROWS($1:49)),)=$I$6),IF($I$6="1121",OFFSET(TH!M$1,SMALL(Dong2,ROWS($1:49)),),OFFSET(TH!K$1,SMALL(Dong2,ROWS($1:49)),)),0))</f>
        <v>20000</v>
      </c>
      <c r="H60" s="957">
        <f t="shared" ca="1" si="1"/>
        <v>5874781450</v>
      </c>
      <c r="I60" s="957"/>
    </row>
    <row r="61" spans="1:9" s="192" customFormat="1" ht="20.25" customHeight="1">
      <c r="A61" s="203">
        <f ca="1">IF(ROWS($1:50)&gt;COUNT(Dong2),"",OFFSET(TH!C$1,SMALL(Dong2,ROWS($1:50)),))</f>
        <v>42537</v>
      </c>
      <c r="B61" s="203" t="str">
        <f ca="1">IF(ROWS($1:50)&gt;COUNT(Dong2),"",OFFSET(TH!D$1,SMALL(Dong2,ROWS($1:50)),))</f>
        <v>GBN</v>
      </c>
      <c r="C61" s="203">
        <f ca="1">IF(ROWS($1:50)&gt;COUNT(Dong2),"",OFFSET(TH!E$1,SMALL(Dong2,ROWS($1:50)),))</f>
        <v>42537</v>
      </c>
      <c r="D61" s="388" t="str">
        <f ca="1">IF(ROWS($1:50)&gt;COUNT(Dong2),"",OFFSET(TH!F$1,SMALL(Dong2,ROWS($1:50)),))</f>
        <v>VAT Phí dịch vụ</v>
      </c>
      <c r="E61" s="203" t="str">
        <f ca="1">IF(ROWS($1:50)&gt;COUNT(Dong2),"",IF(OFFSET(TH!O$1,SMALL(Dong2,ROWS($1:50)),)=$I$6,OFFSET(TH!N$1,SMALL(Dong2,ROWS($1:50)),),OFFSET(TH!O$1,SMALL(Dong2,ROWS($1:50)),)))</f>
        <v>1331</v>
      </c>
      <c r="F61" s="960">
        <f ca="1">IF(ROWS($1:50)&gt;COUNT(Dong2),"",IF(AND(IF($M$9="Q4",LEFT(OFFSET(TH!G$1,SMALL(Dong2,ROWS($1:50)),),2)=$M$9,LEFT(OFFSET(TH!G$1,SMALL(Dong2,ROWS($1:50)),),3)=$M$9),OFFSET(TH!N$1,SMALL(Dong2,ROWS($1:50)),)=$I$6),IF($I$6="1121",OFFSET(TH!M$1,SMALL(Dong2,ROWS($1:50)),),OFFSET(TH!K$1,SMALL(Dong2,ROWS($1:50)),)),0))</f>
        <v>0</v>
      </c>
      <c r="G61" s="960">
        <f ca="1">IF(ROWS($1:50)&gt;COUNT(Dong2),"",IF(AND(IF($M$9="Q4",RIGHT(OFFSET(TH!G$1,SMALL(Dong2,ROWS($1:50)),),2)=$M$9,RIGHT(OFFSET(TH!G$1,SMALL(Dong2,ROWS($1:50)),),3)=$M$9),OFFSET(TH!O$1,SMALL(Dong2,ROWS($1:50)),)=$I$6),IF($I$6="1121",OFFSET(TH!M$1,SMALL(Dong2,ROWS($1:50)),),OFFSET(TH!K$1,SMALL(Dong2,ROWS($1:50)),)),0))</f>
        <v>2000</v>
      </c>
      <c r="H61" s="957">
        <f t="shared" ca="1" si="1"/>
        <v>5874779450</v>
      </c>
      <c r="I61" s="957"/>
    </row>
    <row r="62" spans="1:9" s="192" customFormat="1" ht="20.25" customHeight="1">
      <c r="A62" s="203">
        <f ca="1">IF(ROWS($1:51)&gt;COUNT(Dong2),"",OFFSET(TH!C$1,SMALL(Dong2,ROWS($1:51)),))</f>
        <v>42537</v>
      </c>
      <c r="B62" s="203" t="str">
        <f ca="1">IF(ROWS($1:51)&gt;COUNT(Dong2),"",OFFSET(TH!D$1,SMALL(Dong2,ROWS($1:51)),))</f>
        <v>GBN</v>
      </c>
      <c r="C62" s="203">
        <f ca="1">IF(ROWS($1:51)&gt;COUNT(Dong2),"",OFFSET(TH!E$1,SMALL(Dong2,ROWS($1:51)),))</f>
        <v>42537</v>
      </c>
      <c r="D62" s="388" t="str">
        <f ca="1">IF(ROWS($1:51)&gt;COUNT(Dong2),"",OFFSET(TH!F$1,SMALL(Dong2,ROWS($1:51)),))</f>
        <v>Thanh toán phí kiểm nghiệm T2/2016</v>
      </c>
      <c r="E62" s="203" t="str">
        <f ca="1">IF(ROWS($1:51)&gt;COUNT(Dong2),"",IF(OFFSET(TH!O$1,SMALL(Dong2,ROWS($1:51)),)=$I$6,OFFSET(TH!N$1,SMALL(Dong2,ROWS($1:51)),),OFFSET(TH!O$1,SMALL(Dong2,ROWS($1:51)),)))</f>
        <v>331</v>
      </c>
      <c r="F62" s="960">
        <f ca="1">IF(ROWS($1:51)&gt;COUNT(Dong2),"",IF(AND(IF($M$9="Q4",LEFT(OFFSET(TH!G$1,SMALL(Dong2,ROWS($1:51)),),2)=$M$9,LEFT(OFFSET(TH!G$1,SMALL(Dong2,ROWS($1:51)),),3)=$M$9),OFFSET(TH!N$1,SMALL(Dong2,ROWS($1:51)),)=$I$6),IF($I$6="1121",OFFSET(TH!M$1,SMALL(Dong2,ROWS($1:51)),),OFFSET(TH!K$1,SMALL(Dong2,ROWS($1:51)),)),0))</f>
        <v>0</v>
      </c>
      <c r="G62" s="960">
        <f ca="1">IF(ROWS($1:51)&gt;COUNT(Dong2),"",IF(AND(IF($M$9="Q4",RIGHT(OFFSET(TH!G$1,SMALL(Dong2,ROWS($1:51)),),2)=$M$9,RIGHT(OFFSET(TH!G$1,SMALL(Dong2,ROWS($1:51)),),3)=$M$9),OFFSET(TH!O$1,SMALL(Dong2,ROWS($1:51)),)=$I$6),IF($I$6="1121",OFFSET(TH!M$1,SMALL(Dong2,ROWS($1:51)),),OFFSET(TH!K$1,SMALL(Dong2,ROWS($1:51)),)),0))</f>
        <v>5500000</v>
      </c>
      <c r="H62" s="957">
        <f t="shared" ca="1" si="1"/>
        <v>5869279450</v>
      </c>
      <c r="I62" s="957"/>
    </row>
    <row r="63" spans="1:9" s="192" customFormat="1" ht="20.25" customHeight="1">
      <c r="A63" s="203">
        <f ca="1">IF(ROWS($1:52)&gt;COUNT(Dong2),"",OFFSET(TH!C$1,SMALL(Dong2,ROWS($1:52)),))</f>
        <v>42537</v>
      </c>
      <c r="B63" s="203" t="str">
        <f ca="1">IF(ROWS($1:52)&gt;COUNT(Dong2),"",OFFSET(TH!D$1,SMALL(Dong2,ROWS($1:52)),))</f>
        <v>GBN</v>
      </c>
      <c r="C63" s="203">
        <f ca="1">IF(ROWS($1:52)&gt;COUNT(Dong2),"",OFFSET(TH!E$1,SMALL(Dong2,ROWS($1:52)),))</f>
        <v>42537</v>
      </c>
      <c r="D63" s="388" t="str">
        <f ca="1">IF(ROWS($1:52)&gt;COUNT(Dong2),"",OFFSET(TH!F$1,SMALL(Dong2,ROWS($1:52)),))</f>
        <v>Phí dịch vụ</v>
      </c>
      <c r="E63" s="203" t="str">
        <f ca="1">IF(ROWS($1:52)&gt;COUNT(Dong2),"",IF(OFFSET(TH!O$1,SMALL(Dong2,ROWS($1:52)),)=$I$6,OFFSET(TH!N$1,SMALL(Dong2,ROWS($1:52)),),OFFSET(TH!O$1,SMALL(Dong2,ROWS($1:52)),)))</f>
        <v>642</v>
      </c>
      <c r="F63" s="960">
        <f ca="1">IF(ROWS($1:52)&gt;COUNT(Dong2),"",IF(AND(IF($M$9="Q4",LEFT(OFFSET(TH!G$1,SMALL(Dong2,ROWS($1:52)),),2)=$M$9,LEFT(OFFSET(TH!G$1,SMALL(Dong2,ROWS($1:52)),),3)=$M$9),OFFSET(TH!N$1,SMALL(Dong2,ROWS($1:52)),)=$I$6),IF($I$6="1121",OFFSET(TH!M$1,SMALL(Dong2,ROWS($1:52)),),OFFSET(TH!K$1,SMALL(Dong2,ROWS($1:52)),)),0))</f>
        <v>0</v>
      </c>
      <c r="G63" s="960">
        <f ca="1">IF(ROWS($1:52)&gt;COUNT(Dong2),"",IF(AND(IF($M$9="Q4",RIGHT(OFFSET(TH!G$1,SMALL(Dong2,ROWS($1:52)),),2)=$M$9,RIGHT(OFFSET(TH!G$1,SMALL(Dong2,ROWS($1:52)),),3)=$M$9),OFFSET(TH!O$1,SMALL(Dong2,ROWS($1:52)),)=$I$6),IF($I$6="1121",OFFSET(TH!M$1,SMALL(Dong2,ROWS($1:52)),),OFFSET(TH!K$1,SMALL(Dong2,ROWS($1:52)),)),0))</f>
        <v>20000</v>
      </c>
      <c r="H63" s="957">
        <f t="shared" ca="1" si="1"/>
        <v>5869259450</v>
      </c>
      <c r="I63" s="957"/>
    </row>
    <row r="64" spans="1:9" s="192" customFormat="1" ht="20.25" customHeight="1">
      <c r="A64" s="203">
        <f ca="1">IF(ROWS($1:53)&gt;COUNT(Dong2),"",OFFSET(TH!C$1,SMALL(Dong2,ROWS($1:53)),))</f>
        <v>42537</v>
      </c>
      <c r="B64" s="203" t="str">
        <f ca="1">IF(ROWS($1:53)&gt;COUNT(Dong2),"",OFFSET(TH!D$1,SMALL(Dong2,ROWS($1:53)),))</f>
        <v>GBN</v>
      </c>
      <c r="C64" s="203">
        <f ca="1">IF(ROWS($1:53)&gt;COUNT(Dong2),"",OFFSET(TH!E$1,SMALL(Dong2,ROWS($1:53)),))</f>
        <v>42537</v>
      </c>
      <c r="D64" s="388" t="str">
        <f ca="1">IF(ROWS($1:53)&gt;COUNT(Dong2),"",OFFSET(TH!F$1,SMALL(Dong2,ROWS($1:53)),))</f>
        <v>VAT Phí dịch vụ</v>
      </c>
      <c r="E64" s="203" t="str">
        <f ca="1">IF(ROWS($1:53)&gt;COUNT(Dong2),"",IF(OFFSET(TH!O$1,SMALL(Dong2,ROWS($1:53)),)=$I$6,OFFSET(TH!N$1,SMALL(Dong2,ROWS($1:53)),),OFFSET(TH!O$1,SMALL(Dong2,ROWS($1:53)),)))</f>
        <v>1331</v>
      </c>
      <c r="F64" s="960">
        <f ca="1">IF(ROWS($1:53)&gt;COUNT(Dong2),"",IF(AND(IF($M$9="Q4",LEFT(OFFSET(TH!G$1,SMALL(Dong2,ROWS($1:53)),),2)=$M$9,LEFT(OFFSET(TH!G$1,SMALL(Dong2,ROWS($1:53)),),3)=$M$9),OFFSET(TH!N$1,SMALL(Dong2,ROWS($1:53)),)=$I$6),IF($I$6="1121",OFFSET(TH!M$1,SMALL(Dong2,ROWS($1:53)),),OFFSET(TH!K$1,SMALL(Dong2,ROWS($1:53)),)),0))</f>
        <v>0</v>
      </c>
      <c r="G64" s="960">
        <f ca="1">IF(ROWS($1:53)&gt;COUNT(Dong2),"",IF(AND(IF($M$9="Q4",RIGHT(OFFSET(TH!G$1,SMALL(Dong2,ROWS($1:53)),),2)=$M$9,RIGHT(OFFSET(TH!G$1,SMALL(Dong2,ROWS($1:53)),),3)=$M$9),OFFSET(TH!O$1,SMALL(Dong2,ROWS($1:53)),)=$I$6),IF($I$6="1121",OFFSET(TH!M$1,SMALL(Dong2,ROWS($1:53)),),OFFSET(TH!K$1,SMALL(Dong2,ROWS($1:53)),)),0))</f>
        <v>2000</v>
      </c>
      <c r="H64" s="957">
        <f t="shared" ca="1" si="1"/>
        <v>5869257450</v>
      </c>
      <c r="I64" s="957"/>
    </row>
    <row r="65" spans="1:9" s="192" customFormat="1" ht="20.25" customHeight="1">
      <c r="A65" s="203">
        <f ca="1">IF(ROWS($1:54)&gt;COUNT(Dong2),"",OFFSET(TH!C$1,SMALL(Dong2,ROWS($1:54)),))</f>
        <v>42537</v>
      </c>
      <c r="B65" s="203" t="str">
        <f ca="1">IF(ROWS($1:54)&gt;COUNT(Dong2),"",OFFSET(TH!D$1,SMALL(Dong2,ROWS($1:54)),))</f>
        <v>GBN</v>
      </c>
      <c r="C65" s="203">
        <f ca="1">IF(ROWS($1:54)&gt;COUNT(Dong2),"",OFFSET(TH!E$1,SMALL(Dong2,ROWS($1:54)),))</f>
        <v>42537</v>
      </c>
      <c r="D65" s="388" t="str">
        <f ca="1">IF(ROWS($1:54)&gt;COUNT(Dong2),"",OFFSET(TH!F$1,SMALL(Dong2,ROWS($1:54)),))</f>
        <v>Thanh toán tiền muối</v>
      </c>
      <c r="E65" s="203" t="str">
        <f ca="1">IF(ROWS($1:54)&gt;COUNT(Dong2),"",IF(OFFSET(TH!O$1,SMALL(Dong2,ROWS($1:54)),)=$I$6,OFFSET(TH!N$1,SMALL(Dong2,ROWS($1:54)),),OFFSET(TH!O$1,SMALL(Dong2,ROWS($1:54)),)))</f>
        <v>331</v>
      </c>
      <c r="F65" s="960">
        <f ca="1">IF(ROWS($1:54)&gt;COUNT(Dong2),"",IF(AND(IF($M$9="Q4",LEFT(OFFSET(TH!G$1,SMALL(Dong2,ROWS($1:54)),),2)=$M$9,LEFT(OFFSET(TH!G$1,SMALL(Dong2,ROWS($1:54)),),3)=$M$9),OFFSET(TH!N$1,SMALL(Dong2,ROWS($1:54)),)=$I$6),IF($I$6="1121",OFFSET(TH!M$1,SMALL(Dong2,ROWS($1:54)),),OFFSET(TH!K$1,SMALL(Dong2,ROWS($1:54)),)),0))</f>
        <v>0</v>
      </c>
      <c r="G65" s="960">
        <f ca="1">IF(ROWS($1:54)&gt;COUNT(Dong2),"",IF(AND(IF($M$9="Q4",RIGHT(OFFSET(TH!G$1,SMALL(Dong2,ROWS($1:54)),),2)=$M$9,RIGHT(OFFSET(TH!G$1,SMALL(Dong2,ROWS($1:54)),),3)=$M$9),OFFSET(TH!O$1,SMALL(Dong2,ROWS($1:54)),)=$I$6),IF($I$6="1121",OFFSET(TH!M$1,SMALL(Dong2,ROWS($1:54)),),OFFSET(TH!K$1,SMALL(Dong2,ROWS($1:54)),)),0))</f>
        <v>6400000</v>
      </c>
      <c r="H65" s="957">
        <f t="shared" ca="1" si="1"/>
        <v>5862857450</v>
      </c>
      <c r="I65" s="957"/>
    </row>
    <row r="66" spans="1:9" s="192" customFormat="1" ht="20.25" customHeight="1">
      <c r="A66" s="203">
        <f ca="1">IF(ROWS($1:55)&gt;COUNT(Dong2),"",OFFSET(TH!C$1,SMALL(Dong2,ROWS($1:55)),))</f>
        <v>42537</v>
      </c>
      <c r="B66" s="203" t="str">
        <f ca="1">IF(ROWS($1:55)&gt;COUNT(Dong2),"",OFFSET(TH!D$1,SMALL(Dong2,ROWS($1:55)),))</f>
        <v>GBN</v>
      </c>
      <c r="C66" s="203">
        <f ca="1">IF(ROWS($1:55)&gt;COUNT(Dong2),"",OFFSET(TH!E$1,SMALL(Dong2,ROWS($1:55)),))</f>
        <v>42537</v>
      </c>
      <c r="D66" s="388" t="str">
        <f ca="1">IF(ROWS($1:55)&gt;COUNT(Dong2),"",OFFSET(TH!F$1,SMALL(Dong2,ROWS($1:55)),))</f>
        <v>Phí dịch vụ</v>
      </c>
      <c r="E66" s="203" t="str">
        <f ca="1">IF(ROWS($1:55)&gt;COUNT(Dong2),"",IF(OFFSET(TH!O$1,SMALL(Dong2,ROWS($1:55)),)=$I$6,OFFSET(TH!N$1,SMALL(Dong2,ROWS($1:55)),),OFFSET(TH!O$1,SMALL(Dong2,ROWS($1:55)),)))</f>
        <v>642</v>
      </c>
      <c r="F66" s="960">
        <f ca="1">IF(ROWS($1:55)&gt;COUNT(Dong2),"",IF(AND(IF($M$9="Q4",LEFT(OFFSET(TH!G$1,SMALL(Dong2,ROWS($1:55)),),2)=$M$9,LEFT(OFFSET(TH!G$1,SMALL(Dong2,ROWS($1:55)),),3)=$M$9),OFFSET(TH!N$1,SMALL(Dong2,ROWS($1:55)),)=$I$6),IF($I$6="1121",OFFSET(TH!M$1,SMALL(Dong2,ROWS($1:55)),),OFFSET(TH!K$1,SMALL(Dong2,ROWS($1:55)),)),0))</f>
        <v>0</v>
      </c>
      <c r="G66" s="960">
        <f ca="1">IF(ROWS($1:55)&gt;COUNT(Dong2),"",IF(AND(IF($M$9="Q4",RIGHT(OFFSET(TH!G$1,SMALL(Dong2,ROWS($1:55)),),2)=$M$9,RIGHT(OFFSET(TH!G$1,SMALL(Dong2,ROWS($1:55)),),3)=$M$9),OFFSET(TH!O$1,SMALL(Dong2,ROWS($1:55)),)=$I$6),IF($I$6="1121",OFFSET(TH!M$1,SMALL(Dong2,ROWS($1:55)),),OFFSET(TH!K$1,SMALL(Dong2,ROWS($1:55)),)),0))</f>
        <v>20000</v>
      </c>
      <c r="H66" s="957">
        <f t="shared" ca="1" si="1"/>
        <v>5862837450</v>
      </c>
      <c r="I66" s="957"/>
    </row>
    <row r="67" spans="1:9" s="192" customFormat="1" ht="20.25" customHeight="1">
      <c r="A67" s="203">
        <f ca="1">IF(ROWS($1:56)&gt;COUNT(Dong2),"",OFFSET(TH!C$1,SMALL(Dong2,ROWS($1:56)),))</f>
        <v>42537</v>
      </c>
      <c r="B67" s="203" t="str">
        <f ca="1">IF(ROWS($1:56)&gt;COUNT(Dong2),"",OFFSET(TH!D$1,SMALL(Dong2,ROWS($1:56)),))</f>
        <v>GBN</v>
      </c>
      <c r="C67" s="203">
        <f ca="1">IF(ROWS($1:56)&gt;COUNT(Dong2),"",OFFSET(TH!E$1,SMALL(Dong2,ROWS($1:56)),))</f>
        <v>42537</v>
      </c>
      <c r="D67" s="388" t="str">
        <f ca="1">IF(ROWS($1:56)&gt;COUNT(Dong2),"",OFFSET(TH!F$1,SMALL(Dong2,ROWS($1:56)),))</f>
        <v>VAT Phí dịch vụ</v>
      </c>
      <c r="E67" s="203" t="str">
        <f ca="1">IF(ROWS($1:56)&gt;COUNT(Dong2),"",IF(OFFSET(TH!O$1,SMALL(Dong2,ROWS($1:56)),)=$I$6,OFFSET(TH!N$1,SMALL(Dong2,ROWS($1:56)),),OFFSET(TH!O$1,SMALL(Dong2,ROWS($1:56)),)))</f>
        <v>1331</v>
      </c>
      <c r="F67" s="960">
        <f ca="1">IF(ROWS($1:56)&gt;COUNT(Dong2),"",IF(AND(IF($M$9="Q4",LEFT(OFFSET(TH!G$1,SMALL(Dong2,ROWS($1:56)),),2)=$M$9,LEFT(OFFSET(TH!G$1,SMALL(Dong2,ROWS($1:56)),),3)=$M$9),OFFSET(TH!N$1,SMALL(Dong2,ROWS($1:56)),)=$I$6),IF($I$6="1121",OFFSET(TH!M$1,SMALL(Dong2,ROWS($1:56)),),OFFSET(TH!K$1,SMALL(Dong2,ROWS($1:56)),)),0))</f>
        <v>0</v>
      </c>
      <c r="G67" s="960">
        <f ca="1">IF(ROWS($1:56)&gt;COUNT(Dong2),"",IF(AND(IF($M$9="Q4",RIGHT(OFFSET(TH!G$1,SMALL(Dong2,ROWS($1:56)),),2)=$M$9,RIGHT(OFFSET(TH!G$1,SMALL(Dong2,ROWS($1:56)),),3)=$M$9),OFFSET(TH!O$1,SMALL(Dong2,ROWS($1:56)),)=$I$6),IF($I$6="1121",OFFSET(TH!M$1,SMALL(Dong2,ROWS($1:56)),),OFFSET(TH!K$1,SMALL(Dong2,ROWS($1:56)),)),0))</f>
        <v>2000</v>
      </c>
      <c r="H67" s="957">
        <f t="shared" ca="1" si="1"/>
        <v>5862835450</v>
      </c>
      <c r="I67" s="957"/>
    </row>
    <row r="68" spans="1:9" s="192" customFormat="1" ht="20.25" customHeight="1">
      <c r="A68" s="203">
        <f ca="1">IF(ROWS($1:57)&gt;COUNT(Dong2),"",OFFSET(TH!C$1,SMALL(Dong2,ROWS($1:57)),))</f>
        <v>42537</v>
      </c>
      <c r="B68" s="203" t="str">
        <f ca="1">IF(ROWS($1:57)&gt;COUNT(Dong2),"",OFFSET(TH!D$1,SMALL(Dong2,ROWS($1:57)),))</f>
        <v>GBN</v>
      </c>
      <c r="C68" s="203">
        <f ca="1">IF(ROWS($1:57)&gt;COUNT(Dong2),"",OFFSET(TH!E$1,SMALL(Dong2,ROWS($1:57)),))</f>
        <v>42537</v>
      </c>
      <c r="D68" s="388" t="str">
        <f ca="1">IF(ROWS($1:57)&gt;COUNT(Dong2),"",OFFSET(TH!F$1,SMALL(Dong2,ROWS($1:57)),))</f>
        <v>Thanh toán tiền BHLĐ</v>
      </c>
      <c r="E68" s="203" t="str">
        <f ca="1">IF(ROWS($1:57)&gt;COUNT(Dong2),"",IF(OFFSET(TH!O$1,SMALL(Dong2,ROWS($1:57)),)=$I$6,OFFSET(TH!N$1,SMALL(Dong2,ROWS($1:57)),),OFFSET(TH!O$1,SMALL(Dong2,ROWS($1:57)),)))</f>
        <v>331</v>
      </c>
      <c r="F68" s="960">
        <f ca="1">IF(ROWS($1:57)&gt;COUNT(Dong2),"",IF(AND(IF($M$9="Q4",LEFT(OFFSET(TH!G$1,SMALL(Dong2,ROWS($1:57)),),2)=$M$9,LEFT(OFFSET(TH!G$1,SMALL(Dong2,ROWS($1:57)),),3)=$M$9),OFFSET(TH!N$1,SMALL(Dong2,ROWS($1:57)),)=$I$6),IF($I$6="1121",OFFSET(TH!M$1,SMALL(Dong2,ROWS($1:57)),),OFFSET(TH!K$1,SMALL(Dong2,ROWS($1:57)),)),0))</f>
        <v>0</v>
      </c>
      <c r="G68" s="960">
        <f ca="1">IF(ROWS($1:57)&gt;COUNT(Dong2),"",IF(AND(IF($M$9="Q4",RIGHT(OFFSET(TH!G$1,SMALL(Dong2,ROWS($1:57)),),2)=$M$9,RIGHT(OFFSET(TH!G$1,SMALL(Dong2,ROWS($1:57)),),3)=$M$9),OFFSET(TH!O$1,SMALL(Dong2,ROWS($1:57)),)=$I$6),IF($I$6="1121",OFFSET(TH!M$1,SMALL(Dong2,ROWS($1:57)),),OFFSET(TH!K$1,SMALL(Dong2,ROWS($1:57)),)),0))</f>
        <v>7920000</v>
      </c>
      <c r="H68" s="957">
        <f t="shared" ca="1" si="1"/>
        <v>5854915450</v>
      </c>
      <c r="I68" s="957"/>
    </row>
    <row r="69" spans="1:9" s="192" customFormat="1" ht="20.25" customHeight="1">
      <c r="A69" s="203">
        <f ca="1">IF(ROWS($1:58)&gt;COUNT(Dong2),"",OFFSET(TH!C$1,SMALL(Dong2,ROWS($1:58)),))</f>
        <v>42537</v>
      </c>
      <c r="B69" s="203" t="str">
        <f ca="1">IF(ROWS($1:58)&gt;COUNT(Dong2),"",OFFSET(TH!D$1,SMALL(Dong2,ROWS($1:58)),))</f>
        <v>GBN</v>
      </c>
      <c r="C69" s="203">
        <f ca="1">IF(ROWS($1:58)&gt;COUNT(Dong2),"",OFFSET(TH!E$1,SMALL(Dong2,ROWS($1:58)),))</f>
        <v>42537</v>
      </c>
      <c r="D69" s="388" t="str">
        <f ca="1">IF(ROWS($1:58)&gt;COUNT(Dong2),"",OFFSET(TH!F$1,SMALL(Dong2,ROWS($1:58)),))</f>
        <v>Phí dịch vụ</v>
      </c>
      <c r="E69" s="203" t="str">
        <f ca="1">IF(ROWS($1:58)&gt;COUNT(Dong2),"",IF(OFFSET(TH!O$1,SMALL(Dong2,ROWS($1:58)),)=$I$6,OFFSET(TH!N$1,SMALL(Dong2,ROWS($1:58)),),OFFSET(TH!O$1,SMALL(Dong2,ROWS($1:58)),)))</f>
        <v>642</v>
      </c>
      <c r="F69" s="960">
        <f ca="1">IF(ROWS($1:58)&gt;COUNT(Dong2),"",IF(AND(IF($M$9="Q4",LEFT(OFFSET(TH!G$1,SMALL(Dong2,ROWS($1:58)),),2)=$M$9,LEFT(OFFSET(TH!G$1,SMALL(Dong2,ROWS($1:58)),),3)=$M$9),OFFSET(TH!N$1,SMALL(Dong2,ROWS($1:58)),)=$I$6),IF($I$6="1121",OFFSET(TH!M$1,SMALL(Dong2,ROWS($1:58)),),OFFSET(TH!K$1,SMALL(Dong2,ROWS($1:58)),)),0))</f>
        <v>0</v>
      </c>
      <c r="G69" s="960">
        <f ca="1">IF(ROWS($1:58)&gt;COUNT(Dong2),"",IF(AND(IF($M$9="Q4",RIGHT(OFFSET(TH!G$1,SMALL(Dong2,ROWS($1:58)),),2)=$M$9,RIGHT(OFFSET(TH!G$1,SMALL(Dong2,ROWS($1:58)),),3)=$M$9),OFFSET(TH!O$1,SMALL(Dong2,ROWS($1:58)),)=$I$6),IF($I$6="1121",OFFSET(TH!M$1,SMALL(Dong2,ROWS($1:58)),),OFFSET(TH!K$1,SMALL(Dong2,ROWS($1:58)),)),0))</f>
        <v>20000</v>
      </c>
      <c r="H69" s="957">
        <f t="shared" ca="1" si="1"/>
        <v>5854895450</v>
      </c>
      <c r="I69" s="957"/>
    </row>
    <row r="70" spans="1:9" s="192" customFormat="1" ht="20.25" customHeight="1">
      <c r="A70" s="203">
        <f ca="1">IF(ROWS($1:59)&gt;COUNT(Dong2),"",OFFSET(TH!C$1,SMALL(Dong2,ROWS($1:59)),))</f>
        <v>42537</v>
      </c>
      <c r="B70" s="203" t="str">
        <f ca="1">IF(ROWS($1:59)&gt;COUNT(Dong2),"",OFFSET(TH!D$1,SMALL(Dong2,ROWS($1:59)),))</f>
        <v>GBN</v>
      </c>
      <c r="C70" s="203">
        <f ca="1">IF(ROWS($1:59)&gt;COUNT(Dong2),"",OFFSET(TH!E$1,SMALL(Dong2,ROWS($1:59)),))</f>
        <v>42537</v>
      </c>
      <c r="D70" s="388" t="str">
        <f ca="1">IF(ROWS($1:59)&gt;COUNT(Dong2),"",OFFSET(TH!F$1,SMALL(Dong2,ROWS($1:59)),))</f>
        <v>VAT Phí dịch vụ</v>
      </c>
      <c r="E70" s="203" t="str">
        <f ca="1">IF(ROWS($1:59)&gt;COUNT(Dong2),"",IF(OFFSET(TH!O$1,SMALL(Dong2,ROWS($1:59)),)=$I$6,OFFSET(TH!N$1,SMALL(Dong2,ROWS($1:59)),),OFFSET(TH!O$1,SMALL(Dong2,ROWS($1:59)),)))</f>
        <v>1331</v>
      </c>
      <c r="F70" s="960">
        <f ca="1">IF(ROWS($1:59)&gt;COUNT(Dong2),"",IF(AND(IF($M$9="Q4",LEFT(OFFSET(TH!G$1,SMALL(Dong2,ROWS($1:59)),),2)=$M$9,LEFT(OFFSET(TH!G$1,SMALL(Dong2,ROWS($1:59)),),3)=$M$9),OFFSET(TH!N$1,SMALL(Dong2,ROWS($1:59)),)=$I$6),IF($I$6="1121",OFFSET(TH!M$1,SMALL(Dong2,ROWS($1:59)),),OFFSET(TH!K$1,SMALL(Dong2,ROWS($1:59)),)),0))</f>
        <v>0</v>
      </c>
      <c r="G70" s="960">
        <f ca="1">IF(ROWS($1:59)&gt;COUNT(Dong2),"",IF(AND(IF($M$9="Q4",RIGHT(OFFSET(TH!G$1,SMALL(Dong2,ROWS($1:59)),),2)=$M$9,RIGHT(OFFSET(TH!G$1,SMALL(Dong2,ROWS($1:59)),),3)=$M$9),OFFSET(TH!O$1,SMALL(Dong2,ROWS($1:59)),)=$I$6),IF($I$6="1121",OFFSET(TH!M$1,SMALL(Dong2,ROWS($1:59)),),OFFSET(TH!K$1,SMALL(Dong2,ROWS($1:59)),)),0))</f>
        <v>2000</v>
      </c>
      <c r="H70" s="957">
        <f t="shared" ca="1" si="1"/>
        <v>5854893450</v>
      </c>
      <c r="I70" s="957"/>
    </row>
    <row r="71" spans="1:9" s="192" customFormat="1" ht="20.25" customHeight="1">
      <c r="A71" s="203">
        <f ca="1">IF(ROWS($1:60)&gt;COUNT(Dong2),"",OFFSET(TH!C$1,SMALL(Dong2,ROWS($1:60)),))</f>
        <v>42537</v>
      </c>
      <c r="B71" s="203" t="str">
        <f ca="1">IF(ROWS($1:60)&gt;COUNT(Dong2),"",OFFSET(TH!D$1,SMALL(Dong2,ROWS($1:60)),))</f>
        <v>GBN</v>
      </c>
      <c r="C71" s="203">
        <f ca="1">IF(ROWS($1:60)&gt;COUNT(Dong2),"",OFFSET(TH!E$1,SMALL(Dong2,ROWS($1:60)),))</f>
        <v>42537</v>
      </c>
      <c r="D71" s="388" t="str">
        <f ca="1">IF(ROWS($1:60)&gt;COUNT(Dong2),"",OFFSET(TH!F$1,SMALL(Dong2,ROWS($1:60)),))</f>
        <v>Thanh toán cước vận chuyển và phí liên quan</v>
      </c>
      <c r="E71" s="203" t="str">
        <f ca="1">IF(ROWS($1:60)&gt;COUNT(Dong2),"",IF(OFFSET(TH!O$1,SMALL(Dong2,ROWS($1:60)),)=$I$6,OFFSET(TH!N$1,SMALL(Dong2,ROWS($1:60)),),OFFSET(TH!O$1,SMALL(Dong2,ROWS($1:60)),)))</f>
        <v>331</v>
      </c>
      <c r="F71" s="960">
        <f ca="1">IF(ROWS($1:60)&gt;COUNT(Dong2),"",IF(AND(IF($M$9="Q4",LEFT(OFFSET(TH!G$1,SMALL(Dong2,ROWS($1:60)),),2)=$M$9,LEFT(OFFSET(TH!G$1,SMALL(Dong2,ROWS($1:60)),),3)=$M$9),OFFSET(TH!N$1,SMALL(Dong2,ROWS($1:60)),)=$I$6),IF($I$6="1121",OFFSET(TH!M$1,SMALL(Dong2,ROWS($1:60)),),OFFSET(TH!K$1,SMALL(Dong2,ROWS($1:60)),)),0))</f>
        <v>0</v>
      </c>
      <c r="G71" s="960">
        <f ca="1">IF(ROWS($1:60)&gt;COUNT(Dong2),"",IF(AND(IF($M$9="Q4",RIGHT(OFFSET(TH!G$1,SMALL(Dong2,ROWS($1:60)),),2)=$M$9,RIGHT(OFFSET(TH!G$1,SMALL(Dong2,ROWS($1:60)),),3)=$M$9),OFFSET(TH!O$1,SMALL(Dong2,ROWS($1:60)),)=$I$6),IF($I$6="1121",OFFSET(TH!M$1,SMALL(Dong2,ROWS($1:60)),),OFFSET(TH!K$1,SMALL(Dong2,ROWS($1:60)),)),0))</f>
        <v>40000000</v>
      </c>
      <c r="H71" s="957">
        <f t="shared" ca="1" si="1"/>
        <v>5814893450</v>
      </c>
      <c r="I71" s="957"/>
    </row>
    <row r="72" spans="1:9" s="192" customFormat="1" ht="20.25" customHeight="1">
      <c r="A72" s="203">
        <f ca="1">IF(ROWS($1:61)&gt;COUNT(Dong2),"",OFFSET(TH!C$1,SMALL(Dong2,ROWS($1:61)),))</f>
        <v>42537</v>
      </c>
      <c r="B72" s="203" t="str">
        <f ca="1">IF(ROWS($1:61)&gt;COUNT(Dong2),"",OFFSET(TH!D$1,SMALL(Dong2,ROWS($1:61)),))</f>
        <v>GBN</v>
      </c>
      <c r="C72" s="203">
        <f ca="1">IF(ROWS($1:61)&gt;COUNT(Dong2),"",OFFSET(TH!E$1,SMALL(Dong2,ROWS($1:61)),))</f>
        <v>42537</v>
      </c>
      <c r="D72" s="388" t="str">
        <f ca="1">IF(ROWS($1:61)&gt;COUNT(Dong2),"",OFFSET(TH!F$1,SMALL(Dong2,ROWS($1:61)),))</f>
        <v>Phí dịch vụ</v>
      </c>
      <c r="E72" s="203" t="str">
        <f ca="1">IF(ROWS($1:61)&gt;COUNT(Dong2),"",IF(OFFSET(TH!O$1,SMALL(Dong2,ROWS($1:61)),)=$I$6,OFFSET(TH!N$1,SMALL(Dong2,ROWS($1:61)),),OFFSET(TH!O$1,SMALL(Dong2,ROWS($1:61)),)))</f>
        <v>642</v>
      </c>
      <c r="F72" s="960">
        <f ca="1">IF(ROWS($1:61)&gt;COUNT(Dong2),"",IF(AND(IF($M$9="Q4",LEFT(OFFSET(TH!G$1,SMALL(Dong2,ROWS($1:61)),),2)=$M$9,LEFT(OFFSET(TH!G$1,SMALL(Dong2,ROWS($1:61)),),3)=$M$9),OFFSET(TH!N$1,SMALL(Dong2,ROWS($1:61)),)=$I$6),IF($I$6="1121",OFFSET(TH!M$1,SMALL(Dong2,ROWS($1:61)),),OFFSET(TH!K$1,SMALL(Dong2,ROWS($1:61)),)),0))</f>
        <v>0</v>
      </c>
      <c r="G72" s="960">
        <f ca="1">IF(ROWS($1:61)&gt;COUNT(Dong2),"",IF(AND(IF($M$9="Q4",RIGHT(OFFSET(TH!G$1,SMALL(Dong2,ROWS($1:61)),),2)=$M$9,RIGHT(OFFSET(TH!G$1,SMALL(Dong2,ROWS($1:61)),),3)=$M$9),OFFSET(TH!O$1,SMALL(Dong2,ROWS($1:61)),)=$I$6),IF($I$6="1121",OFFSET(TH!M$1,SMALL(Dong2,ROWS($1:61)),),OFFSET(TH!K$1,SMALL(Dong2,ROWS($1:61)),)),0))</f>
        <v>20000</v>
      </c>
      <c r="H72" s="957">
        <f t="shared" ca="1" si="1"/>
        <v>5814873450</v>
      </c>
      <c r="I72" s="957"/>
    </row>
    <row r="73" spans="1:9" s="192" customFormat="1" ht="20.25" customHeight="1">
      <c r="A73" s="203">
        <f ca="1">IF(ROWS($1:62)&gt;COUNT(Dong2),"",OFFSET(TH!C$1,SMALL(Dong2,ROWS($1:62)),))</f>
        <v>42537</v>
      </c>
      <c r="B73" s="203" t="str">
        <f ca="1">IF(ROWS($1:62)&gt;COUNT(Dong2),"",OFFSET(TH!D$1,SMALL(Dong2,ROWS($1:62)),))</f>
        <v>GBN</v>
      </c>
      <c r="C73" s="203">
        <f ca="1">IF(ROWS($1:62)&gt;COUNT(Dong2),"",OFFSET(TH!E$1,SMALL(Dong2,ROWS($1:62)),))</f>
        <v>42537</v>
      </c>
      <c r="D73" s="388" t="str">
        <f ca="1">IF(ROWS($1:62)&gt;COUNT(Dong2),"",OFFSET(TH!F$1,SMALL(Dong2,ROWS($1:62)),))</f>
        <v>VAT Phí dịch vụ</v>
      </c>
      <c r="E73" s="203" t="str">
        <f ca="1">IF(ROWS($1:62)&gt;COUNT(Dong2),"",IF(OFFSET(TH!O$1,SMALL(Dong2,ROWS($1:62)),)=$I$6,OFFSET(TH!N$1,SMALL(Dong2,ROWS($1:62)),),OFFSET(TH!O$1,SMALL(Dong2,ROWS($1:62)),)))</f>
        <v>1331</v>
      </c>
      <c r="F73" s="960">
        <f ca="1">IF(ROWS($1:62)&gt;COUNT(Dong2),"",IF(AND(IF($M$9="Q4",LEFT(OFFSET(TH!G$1,SMALL(Dong2,ROWS($1:62)),),2)=$M$9,LEFT(OFFSET(TH!G$1,SMALL(Dong2,ROWS($1:62)),),3)=$M$9),OFFSET(TH!N$1,SMALL(Dong2,ROWS($1:62)),)=$I$6),IF($I$6="1121",OFFSET(TH!M$1,SMALL(Dong2,ROWS($1:62)),),OFFSET(TH!K$1,SMALL(Dong2,ROWS($1:62)),)),0))</f>
        <v>0</v>
      </c>
      <c r="G73" s="960">
        <f ca="1">IF(ROWS($1:62)&gt;COUNT(Dong2),"",IF(AND(IF($M$9="Q4",RIGHT(OFFSET(TH!G$1,SMALL(Dong2,ROWS($1:62)),),2)=$M$9,RIGHT(OFFSET(TH!G$1,SMALL(Dong2,ROWS($1:62)),),3)=$M$9),OFFSET(TH!O$1,SMALL(Dong2,ROWS($1:62)),)=$I$6),IF($I$6="1121",OFFSET(TH!M$1,SMALL(Dong2,ROWS($1:62)),),OFFSET(TH!K$1,SMALL(Dong2,ROWS($1:62)),)),0))</f>
        <v>2000</v>
      </c>
      <c r="H73" s="957">
        <f t="shared" ca="1" si="1"/>
        <v>5814871450</v>
      </c>
      <c r="I73" s="957"/>
    </row>
    <row r="74" spans="1:9" s="192" customFormat="1" ht="20.25" customHeight="1">
      <c r="A74" s="203">
        <f ca="1">IF(ROWS($1:63)&gt;COUNT(Dong2),"",OFFSET(TH!C$1,SMALL(Dong2,ROWS($1:63)),))</f>
        <v>42538</v>
      </c>
      <c r="B74" s="203" t="str">
        <f ca="1">IF(ROWS($1:63)&gt;COUNT(Dong2),"",OFFSET(TH!D$1,SMALL(Dong2,ROWS($1:63)),))</f>
        <v>GBN</v>
      </c>
      <c r="C74" s="203">
        <f ca="1">IF(ROWS($1:63)&gt;COUNT(Dong2),"",OFFSET(TH!E$1,SMALL(Dong2,ROWS($1:63)),))</f>
        <v>42538</v>
      </c>
      <c r="D74" s="388" t="str">
        <f ca="1">IF(ROWS($1:63)&gt;COUNT(Dong2),"",OFFSET(TH!F$1,SMALL(Dong2,ROWS($1:63)),))</f>
        <v>Lãi suất chiết khấu</v>
      </c>
      <c r="E74" s="203" t="str">
        <f ca="1">IF(ROWS($1:63)&gt;COUNT(Dong2),"",IF(OFFSET(TH!O$1,SMALL(Dong2,ROWS($1:63)),)=$I$6,OFFSET(TH!N$1,SMALL(Dong2,ROWS($1:63)),),OFFSET(TH!O$1,SMALL(Dong2,ROWS($1:63)),)))</f>
        <v>635</v>
      </c>
      <c r="F74" s="960">
        <f ca="1">IF(ROWS($1:63)&gt;COUNT(Dong2),"",IF(AND(IF($M$9="Q4",LEFT(OFFSET(TH!G$1,SMALL(Dong2,ROWS($1:63)),),2)=$M$9,LEFT(OFFSET(TH!G$1,SMALL(Dong2,ROWS($1:63)),),3)=$M$9),OFFSET(TH!N$1,SMALL(Dong2,ROWS($1:63)),)=$I$6),IF($I$6="1121",OFFSET(TH!M$1,SMALL(Dong2,ROWS($1:63)),),OFFSET(TH!K$1,SMALL(Dong2,ROWS($1:63)),)),0))</f>
        <v>0</v>
      </c>
      <c r="G74" s="960">
        <f ca="1">IF(ROWS($1:63)&gt;COUNT(Dong2),"",IF(AND(IF($M$9="Q4",RIGHT(OFFSET(TH!G$1,SMALL(Dong2,ROWS($1:63)),),2)=$M$9,RIGHT(OFFSET(TH!G$1,SMALL(Dong2,ROWS($1:63)),),3)=$M$9),OFFSET(TH!O$1,SMALL(Dong2,ROWS($1:63)),)=$I$6),IF($I$6="1121",OFFSET(TH!M$1,SMALL(Dong2,ROWS($1:63)),),OFFSET(TH!K$1,SMALL(Dong2,ROWS($1:63)),)),0))</f>
        <v>1651820</v>
      </c>
      <c r="H74" s="957">
        <f t="shared" ca="1" si="1"/>
        <v>5813219630</v>
      </c>
      <c r="I74" s="957"/>
    </row>
    <row r="75" spans="1:9" s="192" customFormat="1" ht="20.25" customHeight="1">
      <c r="A75" s="203">
        <f ca="1">IF(ROWS($1:64)&gt;COUNT(Dong2),"",OFFSET(TH!C$1,SMALL(Dong2,ROWS($1:64)),))</f>
        <v>42538</v>
      </c>
      <c r="B75" s="203" t="str">
        <f ca="1">IF(ROWS($1:64)&gt;COUNT(Dong2),"",OFFSET(TH!D$1,SMALL(Dong2,ROWS($1:64)),))</f>
        <v>GBN</v>
      </c>
      <c r="C75" s="203">
        <f ca="1">IF(ROWS($1:64)&gt;COUNT(Dong2),"",OFFSET(TH!E$1,SMALL(Dong2,ROWS($1:64)),))</f>
        <v>42538</v>
      </c>
      <c r="D75" s="388" t="str">
        <f ca="1">IF(ROWS($1:64)&gt;COUNT(Dong2),"",OFFSET(TH!F$1,SMALL(Dong2,ROWS($1:64)),))</f>
        <v>Bán ngoại tệ</v>
      </c>
      <c r="E75" s="203" t="str">
        <f ca="1">IF(ROWS($1:64)&gt;COUNT(Dong2),"",IF(OFFSET(TH!O$1,SMALL(Dong2,ROWS($1:64)),)=$I$6,OFFSET(TH!N$1,SMALL(Dong2,ROWS($1:64)),),OFFSET(TH!O$1,SMALL(Dong2,ROWS($1:64)),)))</f>
        <v>1122</v>
      </c>
      <c r="F75" s="960">
        <f ca="1">IF(ROWS($1:64)&gt;COUNT(Dong2),"",IF(AND(IF($M$9="Q4",LEFT(OFFSET(TH!G$1,SMALL(Dong2,ROWS($1:64)),),2)=$M$9,LEFT(OFFSET(TH!G$1,SMALL(Dong2,ROWS($1:64)),),3)=$M$9),OFFSET(TH!N$1,SMALL(Dong2,ROWS($1:64)),)=$I$6),IF($I$6="1121",OFFSET(TH!M$1,SMALL(Dong2,ROWS($1:64)),),OFFSET(TH!K$1,SMALL(Dong2,ROWS($1:64)),)),0))</f>
        <v>1697436000</v>
      </c>
      <c r="G75" s="960">
        <f ca="1">IF(ROWS($1:64)&gt;COUNT(Dong2),"",IF(AND(IF($M$9="Q4",RIGHT(OFFSET(TH!G$1,SMALL(Dong2,ROWS($1:64)),),2)=$M$9,RIGHT(OFFSET(TH!G$1,SMALL(Dong2,ROWS($1:64)),),3)=$M$9),OFFSET(TH!O$1,SMALL(Dong2,ROWS($1:64)),)=$I$6),IF($I$6="1121",OFFSET(TH!M$1,SMALL(Dong2,ROWS($1:64)),),OFFSET(TH!K$1,SMALL(Dong2,ROWS($1:64)),)),0))</f>
        <v>0</v>
      </c>
      <c r="H75" s="957">
        <f t="shared" ca="1" si="1"/>
        <v>7510655630</v>
      </c>
      <c r="I75" s="957"/>
    </row>
    <row r="76" spans="1:9" s="192" customFormat="1" ht="20.25" customHeight="1">
      <c r="A76" s="203">
        <f ca="1">IF(ROWS($1:65)&gt;COUNT(Dong2),"",OFFSET(TH!C$1,SMALL(Dong2,ROWS($1:65)),))</f>
        <v>42538</v>
      </c>
      <c r="B76" s="203" t="str">
        <f ca="1">IF(ROWS($1:65)&gt;COUNT(Dong2),"",OFFSET(TH!D$1,SMALL(Dong2,ROWS($1:65)),))</f>
        <v>GBC</v>
      </c>
      <c r="C76" s="203">
        <f ca="1">IF(ROWS($1:65)&gt;COUNT(Dong2),"",OFFSET(TH!E$1,SMALL(Dong2,ROWS($1:65)),))</f>
        <v>42538</v>
      </c>
      <c r="D76" s="388" t="str">
        <f ca="1">IF(ROWS($1:65)&gt;COUNT(Dong2),"",OFFSET(TH!F$1,SMALL(Dong2,ROWS($1:65)),))</f>
        <v>Tiền hàng</v>
      </c>
      <c r="E76" s="203" t="str">
        <f ca="1">IF(ROWS($1:65)&gt;COUNT(Dong2),"",IF(OFFSET(TH!O$1,SMALL(Dong2,ROWS($1:65)),)=$I$6,OFFSET(TH!N$1,SMALL(Dong2,ROWS($1:65)),),OFFSET(TH!O$1,SMALL(Dong2,ROWS($1:65)),)))</f>
        <v>331</v>
      </c>
      <c r="F76" s="960">
        <f ca="1">IF(ROWS($1:65)&gt;COUNT(Dong2),"",IF(AND(IF($M$9="Q4",LEFT(OFFSET(TH!G$1,SMALL(Dong2,ROWS($1:65)),),2)=$M$9,LEFT(OFFSET(TH!G$1,SMALL(Dong2,ROWS($1:65)),),3)=$M$9),OFFSET(TH!N$1,SMALL(Dong2,ROWS($1:65)),)=$I$6),IF($I$6="1121",OFFSET(TH!M$1,SMALL(Dong2,ROWS($1:65)),),OFFSET(TH!K$1,SMALL(Dong2,ROWS($1:65)),)),0))</f>
        <v>0</v>
      </c>
      <c r="G76" s="960">
        <f ca="1">IF(ROWS($1:65)&gt;COUNT(Dong2),"",IF(AND(IF($M$9="Q4",RIGHT(OFFSET(TH!G$1,SMALL(Dong2,ROWS($1:65)),),2)=$M$9,RIGHT(OFFSET(TH!G$1,SMALL(Dong2,ROWS($1:65)),),3)=$M$9),OFFSET(TH!O$1,SMALL(Dong2,ROWS($1:65)),)=$I$6),IF($I$6="1121",OFFSET(TH!M$1,SMALL(Dong2,ROWS($1:65)),),OFFSET(TH!K$1,SMALL(Dong2,ROWS($1:65)),)),0))</f>
        <v>1697436000</v>
      </c>
      <c r="H76" s="957">
        <f t="shared" ca="1" si="1"/>
        <v>5813219630</v>
      </c>
      <c r="I76" s="957"/>
    </row>
    <row r="77" spans="1:9" s="192" customFormat="1" ht="20.25" customHeight="1">
      <c r="A77" s="203">
        <f ca="1">IF(ROWS($1:66)&gt;COUNT(Dong2),"",OFFSET(TH!C$1,SMALL(Dong2,ROWS($1:66)),))</f>
        <v>42538</v>
      </c>
      <c r="B77" s="203" t="str">
        <f ca="1">IF(ROWS($1:66)&gt;COUNT(Dong2),"",OFFSET(TH!D$1,SMALL(Dong2,ROWS($1:66)),))</f>
        <v>GBN</v>
      </c>
      <c r="C77" s="203">
        <f ca="1">IF(ROWS($1:66)&gt;COUNT(Dong2),"",OFFSET(TH!E$1,SMALL(Dong2,ROWS($1:66)),))</f>
        <v>42538</v>
      </c>
      <c r="D77" s="388" t="str">
        <f ca="1">IF(ROWS($1:66)&gt;COUNT(Dong2),"",OFFSET(TH!F$1,SMALL(Dong2,ROWS($1:66)),))</f>
        <v>Phí thanh toán nhờ thu</v>
      </c>
      <c r="E77" s="203" t="str">
        <f ca="1">IF(ROWS($1:66)&gt;COUNT(Dong2),"",IF(OFFSET(TH!O$1,SMALL(Dong2,ROWS($1:66)),)=$I$6,OFFSET(TH!N$1,SMALL(Dong2,ROWS($1:66)),),OFFSET(TH!O$1,SMALL(Dong2,ROWS($1:66)),)))</f>
        <v>642</v>
      </c>
      <c r="F77" s="960">
        <f ca="1">IF(ROWS($1:66)&gt;COUNT(Dong2),"",IF(AND(IF($M$9="Q4",LEFT(OFFSET(TH!G$1,SMALL(Dong2,ROWS($1:66)),),2)=$M$9,LEFT(OFFSET(TH!G$1,SMALL(Dong2,ROWS($1:66)),),3)=$M$9),OFFSET(TH!N$1,SMALL(Dong2,ROWS($1:66)),)=$I$6),IF($I$6="1121",OFFSET(TH!M$1,SMALL(Dong2,ROWS($1:66)),),OFFSET(TH!K$1,SMALL(Dong2,ROWS($1:66)),)),0))</f>
        <v>0</v>
      </c>
      <c r="G77" s="960">
        <f ca="1">IF(ROWS($1:66)&gt;COUNT(Dong2),"",IF(AND(IF($M$9="Q4",RIGHT(OFFSET(TH!G$1,SMALL(Dong2,ROWS($1:66)),),2)=$M$9,RIGHT(OFFSET(TH!G$1,SMALL(Dong2,ROWS($1:66)),),3)=$M$9),OFFSET(TH!O$1,SMALL(Dong2,ROWS($1:66)),)=$I$6),IF($I$6="1121",OFFSET(TH!M$1,SMALL(Dong2,ROWS($1:66)),),OFFSET(TH!K$1,SMALL(Dong2,ROWS($1:66)),)),0))</f>
        <v>446800</v>
      </c>
      <c r="H77" s="957">
        <f t="shared" ca="1" si="1"/>
        <v>5812772830</v>
      </c>
      <c r="I77" s="957"/>
    </row>
    <row r="78" spans="1:9" s="192" customFormat="1" ht="20.25" customHeight="1">
      <c r="A78" s="203">
        <f ca="1">IF(ROWS($1:67)&gt;COUNT(Dong2),"",OFFSET(TH!C$1,SMALL(Dong2,ROWS($1:67)),))</f>
        <v>42538</v>
      </c>
      <c r="B78" s="203" t="str">
        <f ca="1">IF(ROWS($1:67)&gt;COUNT(Dong2),"",OFFSET(TH!D$1,SMALL(Dong2,ROWS($1:67)),))</f>
        <v>GBN</v>
      </c>
      <c r="C78" s="203">
        <f ca="1">IF(ROWS($1:67)&gt;COUNT(Dong2),"",OFFSET(TH!E$1,SMALL(Dong2,ROWS($1:67)),))</f>
        <v>42538</v>
      </c>
      <c r="D78" s="388" t="str">
        <f ca="1">IF(ROWS($1:67)&gt;COUNT(Dong2),"",OFFSET(TH!F$1,SMALL(Dong2,ROWS($1:67)),))</f>
        <v>VAT Phí thanh toán nhờ thu</v>
      </c>
      <c r="E78" s="203" t="str">
        <f ca="1">IF(ROWS($1:67)&gt;COUNT(Dong2),"",IF(OFFSET(TH!O$1,SMALL(Dong2,ROWS($1:67)),)=$I$6,OFFSET(TH!N$1,SMALL(Dong2,ROWS($1:67)),),OFFSET(TH!O$1,SMALL(Dong2,ROWS($1:67)),)))</f>
        <v>1331</v>
      </c>
      <c r="F78" s="960">
        <f ca="1">IF(ROWS($1:67)&gt;COUNT(Dong2),"",IF(AND(IF($M$9="Q4",LEFT(OFFSET(TH!G$1,SMALL(Dong2,ROWS($1:67)),),2)=$M$9,LEFT(OFFSET(TH!G$1,SMALL(Dong2,ROWS($1:67)),),3)=$M$9),OFFSET(TH!N$1,SMALL(Dong2,ROWS($1:67)),)=$I$6),IF($I$6="1121",OFFSET(TH!M$1,SMALL(Dong2,ROWS($1:67)),),OFFSET(TH!K$1,SMALL(Dong2,ROWS($1:67)),)),0))</f>
        <v>0</v>
      </c>
      <c r="G78" s="960">
        <f ca="1">IF(ROWS($1:67)&gt;COUNT(Dong2),"",IF(AND(IF($M$9="Q4",RIGHT(OFFSET(TH!G$1,SMALL(Dong2,ROWS($1:67)),),2)=$M$9,RIGHT(OFFSET(TH!G$1,SMALL(Dong2,ROWS($1:67)),),3)=$M$9),OFFSET(TH!O$1,SMALL(Dong2,ROWS($1:67)),)=$I$6),IF($I$6="1121",OFFSET(TH!M$1,SMALL(Dong2,ROWS($1:67)),),OFFSET(TH!K$1,SMALL(Dong2,ROWS($1:67)),)),0))</f>
        <v>44680</v>
      </c>
      <c r="H78" s="957">
        <f t="shared" ca="1" si="1"/>
        <v>5812728150</v>
      </c>
      <c r="I78" s="957"/>
    </row>
    <row r="79" spans="1:9" s="192" customFormat="1" ht="20.25" customHeight="1">
      <c r="A79" s="203">
        <f ca="1">IF(ROWS($1:68)&gt;COUNT(Dong2),"",OFFSET(TH!C$1,SMALL(Dong2,ROWS($1:68)),))</f>
        <v>42538</v>
      </c>
      <c r="B79" s="203" t="str">
        <f ca="1">IF(ROWS($1:68)&gt;COUNT(Dong2),"",OFFSET(TH!D$1,SMALL(Dong2,ROWS($1:68)),))</f>
        <v>GBC</v>
      </c>
      <c r="C79" s="203">
        <f ca="1">IF(ROWS($1:68)&gt;COUNT(Dong2),"",OFFSET(TH!E$1,SMALL(Dong2,ROWS($1:68)),))</f>
        <v>42538</v>
      </c>
      <c r="D79" s="388" t="str">
        <f ca="1">IF(ROWS($1:68)&gt;COUNT(Dong2),"",OFFSET(TH!F$1,SMALL(Dong2,ROWS($1:68)),))</f>
        <v>Bán ngoại tệ</v>
      </c>
      <c r="E79" s="203" t="str">
        <f ca="1">IF(ROWS($1:68)&gt;COUNT(Dong2),"",IF(OFFSET(TH!O$1,SMALL(Dong2,ROWS($1:68)),)=$I$6,OFFSET(TH!N$1,SMALL(Dong2,ROWS($1:68)),),OFFSET(TH!O$1,SMALL(Dong2,ROWS($1:68)),)))</f>
        <v>1122</v>
      </c>
      <c r="F79" s="960">
        <f ca="1">IF(ROWS($1:68)&gt;COUNT(Dong2),"",IF(AND(IF($M$9="Q4",LEFT(OFFSET(TH!G$1,SMALL(Dong2,ROWS($1:68)),),2)=$M$9,LEFT(OFFSET(TH!G$1,SMALL(Dong2,ROWS($1:68)),),3)=$M$9),OFFSET(TH!N$1,SMALL(Dong2,ROWS($1:68)),)=$I$6),IF($I$6="1121",OFFSET(TH!M$1,SMALL(Dong2,ROWS($1:68)),),OFFSET(TH!K$1,SMALL(Dong2,ROWS($1:68)),)),0))</f>
        <v>2140800000</v>
      </c>
      <c r="G79" s="960">
        <f ca="1">IF(ROWS($1:68)&gt;COUNT(Dong2),"",IF(AND(IF($M$9="Q4",RIGHT(OFFSET(TH!G$1,SMALL(Dong2,ROWS($1:68)),),2)=$M$9,RIGHT(OFFSET(TH!G$1,SMALL(Dong2,ROWS($1:68)),),3)=$M$9),OFFSET(TH!O$1,SMALL(Dong2,ROWS($1:68)),)=$I$6),IF($I$6="1121",OFFSET(TH!M$1,SMALL(Dong2,ROWS($1:68)),),OFFSET(TH!K$1,SMALL(Dong2,ROWS($1:68)),)),0))</f>
        <v>0</v>
      </c>
      <c r="H79" s="957">
        <f t="shared" ca="1" si="1"/>
        <v>7953528150</v>
      </c>
      <c r="I79" s="957"/>
    </row>
    <row r="80" spans="1:9" s="192" customFormat="1" ht="20.25" customHeight="1">
      <c r="A80" s="203">
        <f ca="1">IF(ROWS($1:69)&gt;COUNT(Dong2),"",OFFSET(TH!C$1,SMALL(Dong2,ROWS($1:69)),))</f>
        <v>42538</v>
      </c>
      <c r="B80" s="203" t="str">
        <f ca="1">IF(ROWS($1:69)&gt;COUNT(Dong2),"",OFFSET(TH!D$1,SMALL(Dong2,ROWS($1:69)),))</f>
        <v>GBN</v>
      </c>
      <c r="C80" s="203">
        <f ca="1">IF(ROWS($1:69)&gt;COUNT(Dong2),"",OFFSET(TH!E$1,SMALL(Dong2,ROWS($1:69)),))</f>
        <v>42538</v>
      </c>
      <c r="D80" s="388" t="str">
        <f ca="1">IF(ROWS($1:69)&gt;COUNT(Dong2),"",OFFSET(TH!F$1,SMALL(Dong2,ROWS($1:69)),))</f>
        <v>Ứng vốn Trà Vinh</v>
      </c>
      <c r="E80" s="203" t="str">
        <f ca="1">IF(ROWS($1:69)&gt;COUNT(Dong2),"",IF(OFFSET(TH!O$1,SMALL(Dong2,ROWS($1:69)),)=$I$6,OFFSET(TH!N$1,SMALL(Dong2,ROWS($1:69)),),OFFSET(TH!O$1,SMALL(Dong2,ROWS($1:69)),)))</f>
        <v>1388</v>
      </c>
      <c r="F80" s="960">
        <f ca="1">IF(ROWS($1:69)&gt;COUNT(Dong2),"",IF(AND(IF($M$9="Q4",LEFT(OFFSET(TH!G$1,SMALL(Dong2,ROWS($1:69)),),2)=$M$9,LEFT(OFFSET(TH!G$1,SMALL(Dong2,ROWS($1:69)),),3)=$M$9),OFFSET(TH!N$1,SMALL(Dong2,ROWS($1:69)),)=$I$6),IF($I$6="1121",OFFSET(TH!M$1,SMALL(Dong2,ROWS($1:69)),),OFFSET(TH!K$1,SMALL(Dong2,ROWS($1:69)),)),0))</f>
        <v>0</v>
      </c>
      <c r="G80" s="960">
        <f ca="1">IF(ROWS($1:69)&gt;COUNT(Dong2),"",IF(AND(IF($M$9="Q4",RIGHT(OFFSET(TH!G$1,SMALL(Dong2,ROWS($1:69)),),2)=$M$9,RIGHT(OFFSET(TH!G$1,SMALL(Dong2,ROWS($1:69)),),3)=$M$9),OFFSET(TH!O$1,SMALL(Dong2,ROWS($1:69)),)=$I$6),IF($I$6="1121",OFFSET(TH!M$1,SMALL(Dong2,ROWS($1:69)),),OFFSET(TH!K$1,SMALL(Dong2,ROWS($1:69)),)),0))</f>
        <v>1975000000</v>
      </c>
      <c r="H80" s="957">
        <f t="shared" ca="1" si="1"/>
        <v>5978528150</v>
      </c>
      <c r="I80" s="957"/>
    </row>
    <row r="81" spans="1:12" s="192" customFormat="1" ht="20.25" customHeight="1">
      <c r="A81" s="203">
        <f ca="1">IF(ROWS($1:70)&gt;COUNT(Dong2),"",OFFSET(TH!C$1,SMALL(Dong2,ROWS($1:70)),))</f>
        <v>42539</v>
      </c>
      <c r="B81" s="203" t="str">
        <f ca="1">IF(ROWS($1:70)&gt;COUNT(Dong2),"",OFFSET(TH!D$1,SMALL(Dong2,ROWS($1:70)),))</f>
        <v>GBN</v>
      </c>
      <c r="C81" s="203">
        <f ca="1">IF(ROWS($1:70)&gt;COUNT(Dong2),"",OFFSET(TH!E$1,SMALL(Dong2,ROWS($1:70)),))</f>
        <v>42539</v>
      </c>
      <c r="D81" s="388" t="str">
        <f ca="1">IF(ROWS($1:70)&gt;COUNT(Dong2),"",OFFSET(TH!F$1,SMALL(Dong2,ROWS($1:70)),))</f>
        <v>Q11 - Trả lãi KU 1015LDS201502514</v>
      </c>
      <c r="E81" s="203" t="str">
        <f ca="1">IF(ROWS($1:70)&gt;COUNT(Dong2),"",IF(OFFSET(TH!O$1,SMALL(Dong2,ROWS($1:70)),)=$I$6,OFFSET(TH!N$1,SMALL(Dong2,ROWS($1:70)),),OFFSET(TH!O$1,SMALL(Dong2,ROWS($1:70)),)))</f>
        <v>635</v>
      </c>
      <c r="F81" s="960">
        <f ca="1">IF(ROWS($1:70)&gt;COUNT(Dong2),"",IF(AND(IF($M$9="Q4",LEFT(OFFSET(TH!G$1,SMALL(Dong2,ROWS($1:70)),),2)=$M$9,LEFT(OFFSET(TH!G$1,SMALL(Dong2,ROWS($1:70)),),3)=$M$9),OFFSET(TH!N$1,SMALL(Dong2,ROWS($1:70)),)=$I$6),IF($I$6="1121",OFFSET(TH!M$1,SMALL(Dong2,ROWS($1:70)),),OFFSET(TH!K$1,SMALL(Dong2,ROWS($1:70)),)),0))</f>
        <v>0</v>
      </c>
      <c r="G81" s="960">
        <f ca="1">IF(ROWS($1:70)&gt;COUNT(Dong2),"",IF(AND(IF($M$9="Q4",RIGHT(OFFSET(TH!G$1,SMALL(Dong2,ROWS($1:70)),),2)=$M$9,RIGHT(OFFSET(TH!G$1,SMALL(Dong2,ROWS($1:70)),),3)=$M$9),OFFSET(TH!O$1,SMALL(Dong2,ROWS($1:70)),)=$I$6),IF($I$6="1121",OFFSET(TH!M$1,SMALL(Dong2,ROWS($1:70)),),OFFSET(TH!K$1,SMALL(Dong2,ROWS($1:70)),)),0))</f>
        <v>6886975</v>
      </c>
      <c r="H81" s="957">
        <f t="shared" ca="1" si="1"/>
        <v>5971641175</v>
      </c>
      <c r="I81" s="957"/>
    </row>
    <row r="82" spans="1:12" s="192" customFormat="1" ht="20.25" customHeight="1">
      <c r="A82" s="203">
        <f ca="1">IF(ROWS($1:71)&gt;COUNT(Dong2),"",OFFSET(TH!C$1,SMALL(Dong2,ROWS($1:71)),))</f>
        <v>42542</v>
      </c>
      <c r="B82" s="203" t="str">
        <f ca="1">IF(ROWS($1:71)&gt;COUNT(Dong2),"",OFFSET(TH!D$1,SMALL(Dong2,ROWS($1:71)),))</f>
        <v>GBC</v>
      </c>
      <c r="C82" s="203">
        <f ca="1">IF(ROWS($1:71)&gt;COUNT(Dong2),"",OFFSET(TH!E$1,SMALL(Dong2,ROWS($1:71)),))</f>
        <v>42542</v>
      </c>
      <c r="D82" s="388" t="str">
        <f ca="1">IF(ROWS($1:71)&gt;COUNT(Dong2),"",OFFSET(TH!F$1,SMALL(Dong2,ROWS($1:71)),))</f>
        <v>Bán ngoại tệ</v>
      </c>
      <c r="E82" s="203" t="str">
        <f ca="1">IF(ROWS($1:71)&gt;COUNT(Dong2),"",IF(OFFSET(TH!O$1,SMALL(Dong2,ROWS($1:71)),)=$I$6,OFFSET(TH!N$1,SMALL(Dong2,ROWS($1:71)),),OFFSET(TH!O$1,SMALL(Dong2,ROWS($1:71)),)))</f>
        <v>1122</v>
      </c>
      <c r="F82" s="960">
        <f ca="1">IF(ROWS($1:71)&gt;COUNT(Dong2),"",IF(AND(IF($M$9="Q4",LEFT(OFFSET(TH!G$1,SMALL(Dong2,ROWS($1:71)),),2)=$M$9,LEFT(OFFSET(TH!G$1,SMALL(Dong2,ROWS($1:71)),),3)=$M$9),OFFSET(TH!N$1,SMALL(Dong2,ROWS($1:71)),)=$I$6),IF($I$6="1121",OFFSET(TH!M$1,SMALL(Dong2,ROWS($1:71)),),OFFSET(TH!K$1,SMALL(Dong2,ROWS($1:71)),)),0))</f>
        <v>1739400000</v>
      </c>
      <c r="G82" s="960">
        <f ca="1">IF(ROWS($1:71)&gt;COUNT(Dong2),"",IF(AND(IF($M$9="Q4",RIGHT(OFFSET(TH!G$1,SMALL(Dong2,ROWS($1:71)),),2)=$M$9,RIGHT(OFFSET(TH!G$1,SMALL(Dong2,ROWS($1:71)),),3)=$M$9),OFFSET(TH!O$1,SMALL(Dong2,ROWS($1:71)),)=$I$6),IF($I$6="1121",OFFSET(TH!M$1,SMALL(Dong2,ROWS($1:71)),),OFFSET(TH!K$1,SMALL(Dong2,ROWS($1:71)),)),0))</f>
        <v>0</v>
      </c>
      <c r="H82" s="957">
        <f t="shared" ca="1" si="1"/>
        <v>7711041175</v>
      </c>
      <c r="I82" s="957"/>
    </row>
    <row r="83" spans="1:12" s="192" customFormat="1" ht="20.25" customHeight="1">
      <c r="A83" s="203">
        <f ca="1">IF(ROWS($1:72)&gt;COUNT(Dong2),"",OFFSET(TH!C$1,SMALL(Dong2,ROWS($1:72)),))</f>
        <v>42543</v>
      </c>
      <c r="B83" s="203" t="str">
        <f ca="1">IF(ROWS($1:72)&gt;COUNT(Dong2),"",OFFSET(TH!D$1,SMALL(Dong2,ROWS($1:72)),))</f>
        <v>GBN</v>
      </c>
      <c r="C83" s="203">
        <f ca="1">IF(ROWS($1:72)&gt;COUNT(Dong2),"",OFFSET(TH!E$1,SMALL(Dong2,ROWS($1:72)),))</f>
        <v>42543</v>
      </c>
      <c r="D83" s="388" t="str">
        <f ca="1">IF(ROWS($1:72)&gt;COUNT(Dong2),"",OFFSET(TH!F$1,SMALL(Dong2,ROWS($1:72)),))</f>
        <v>Thanh toán tiền điện kỳ 1 T6/2016</v>
      </c>
      <c r="E83" s="203" t="str">
        <f ca="1">IF(ROWS($1:72)&gt;COUNT(Dong2),"",IF(OFFSET(TH!O$1,SMALL(Dong2,ROWS($1:72)),)=$I$6,OFFSET(TH!N$1,SMALL(Dong2,ROWS($1:72)),),OFFSET(TH!O$1,SMALL(Dong2,ROWS($1:72)),)))</f>
        <v>331</v>
      </c>
      <c r="F83" s="960">
        <f ca="1">IF(ROWS($1:72)&gt;COUNT(Dong2),"",IF(AND(IF($M$9="Q4",LEFT(OFFSET(TH!G$1,SMALL(Dong2,ROWS($1:72)),),2)=$M$9,LEFT(OFFSET(TH!G$1,SMALL(Dong2,ROWS($1:72)),),3)=$M$9),OFFSET(TH!N$1,SMALL(Dong2,ROWS($1:72)),)=$I$6),IF($I$6="1121",OFFSET(TH!M$1,SMALL(Dong2,ROWS($1:72)),),OFFSET(TH!K$1,SMALL(Dong2,ROWS($1:72)),)),0))</f>
        <v>0</v>
      </c>
      <c r="G83" s="960">
        <f ca="1">IF(ROWS($1:72)&gt;COUNT(Dong2),"",IF(AND(IF($M$9="Q4",RIGHT(OFFSET(TH!G$1,SMALL(Dong2,ROWS($1:72)),),2)=$M$9,RIGHT(OFFSET(TH!G$1,SMALL(Dong2,ROWS($1:72)),),3)=$M$9),OFFSET(TH!O$1,SMALL(Dong2,ROWS($1:72)),)=$I$6),IF($I$6="1121",OFFSET(TH!M$1,SMALL(Dong2,ROWS($1:72)),),OFFSET(TH!K$1,SMALL(Dong2,ROWS($1:72)),)),0))</f>
        <v>36668390</v>
      </c>
      <c r="H83" s="957">
        <f ca="1">IF(A83&lt;&gt;"",H82+F83-G83,0)</f>
        <v>7674372785</v>
      </c>
      <c r="I83" s="957"/>
    </row>
    <row r="84" spans="1:12" s="192" customFormat="1" ht="20.25" customHeight="1">
      <c r="A84" s="203">
        <f ca="1">IF(ROWS($1:73)&gt;COUNT(Dong2),"",OFFSET(TH!C$1,SMALL(Dong2,ROWS($1:73)),))</f>
        <v>42543</v>
      </c>
      <c r="B84" s="203" t="str">
        <f ca="1">IF(ROWS($1:73)&gt;COUNT(Dong2),"",OFFSET(TH!D$1,SMALL(Dong2,ROWS($1:73)),))</f>
        <v>GBN</v>
      </c>
      <c r="C84" s="203">
        <f ca="1">IF(ROWS($1:73)&gt;COUNT(Dong2),"",OFFSET(TH!E$1,SMALL(Dong2,ROWS($1:73)),))</f>
        <v>42543</v>
      </c>
      <c r="D84" s="388" t="str">
        <f ca="1">IF(ROWS($1:73)&gt;COUNT(Dong2),"",OFFSET(TH!F$1,SMALL(Dong2,ROWS($1:73)),))</f>
        <v>Phí dịch vụ</v>
      </c>
      <c r="E84" s="203" t="str">
        <f ca="1">IF(ROWS($1:73)&gt;COUNT(Dong2),"",IF(OFFSET(TH!O$1,SMALL(Dong2,ROWS($1:73)),)=$I$6,OFFSET(TH!N$1,SMALL(Dong2,ROWS($1:73)),),OFFSET(TH!O$1,SMALL(Dong2,ROWS($1:73)),)))</f>
        <v>642</v>
      </c>
      <c r="F84" s="960">
        <f ca="1">IF(ROWS($1:73)&gt;COUNT(Dong2),"",IF(AND(IF($M$9="Q4",LEFT(OFFSET(TH!G$1,SMALL(Dong2,ROWS($1:73)),),2)=$M$9,LEFT(OFFSET(TH!G$1,SMALL(Dong2,ROWS($1:73)),),3)=$M$9),OFFSET(TH!N$1,SMALL(Dong2,ROWS($1:73)),)=$I$6),IF($I$6="1121",OFFSET(TH!M$1,SMALL(Dong2,ROWS($1:73)),),OFFSET(TH!K$1,SMALL(Dong2,ROWS($1:73)),)),0))</f>
        <v>0</v>
      </c>
      <c r="G84" s="960">
        <f ca="1">IF(ROWS($1:73)&gt;COUNT(Dong2),"",IF(AND(IF($M$9="Q4",RIGHT(OFFSET(TH!G$1,SMALL(Dong2,ROWS($1:73)),),2)=$M$9,RIGHT(OFFSET(TH!G$1,SMALL(Dong2,ROWS($1:73)),),3)=$M$9),OFFSET(TH!O$1,SMALL(Dong2,ROWS($1:73)),)=$I$6),IF($I$6="1121",OFFSET(TH!M$1,SMALL(Dong2,ROWS($1:73)),),OFFSET(TH!K$1,SMALL(Dong2,ROWS($1:73)),)),0))</f>
        <v>25000</v>
      </c>
      <c r="H84" s="957">
        <f ca="1">IF(A84&lt;&gt;"",H83+F84-G84,0)</f>
        <v>7674347785</v>
      </c>
      <c r="I84" s="957"/>
    </row>
    <row r="85" spans="1:12" s="192" customFormat="1" ht="20.25" customHeight="1">
      <c r="A85" s="203"/>
      <c r="B85" s="203"/>
      <c r="C85" s="203"/>
      <c r="D85" s="388"/>
      <c r="E85" s="203"/>
      <c r="F85" s="960"/>
      <c r="G85" s="960"/>
      <c r="H85" s="957"/>
      <c r="I85" s="957"/>
    </row>
    <row r="86" spans="1:12" s="202" customFormat="1" ht="20.25" customHeight="1">
      <c r="A86" s="204"/>
      <c r="B86" s="205"/>
      <c r="C86" s="204"/>
      <c r="D86" s="201" t="s">
        <v>158</v>
      </c>
      <c r="E86" s="206"/>
      <c r="F86" s="959">
        <f ca="1">SUM(F12:F85)</f>
        <v>14291372000</v>
      </c>
      <c r="G86" s="959">
        <f ca="1">SUM(G12:G85)</f>
        <v>6623300448</v>
      </c>
      <c r="H86" s="956">
        <f ca="1">H11+F86-G86</f>
        <v>7674347785</v>
      </c>
      <c r="I86" s="958"/>
    </row>
    <row r="87" spans="1:12" s="202" customFormat="1" ht="20.25" customHeight="1">
      <c r="A87" s="204"/>
      <c r="B87" s="205"/>
      <c r="C87" s="204"/>
      <c r="D87" s="201" t="s">
        <v>10</v>
      </c>
      <c r="E87" s="206"/>
      <c r="F87" s="207"/>
      <c r="G87" s="207"/>
      <c r="H87" s="956">
        <f ca="1">H86</f>
        <v>7674347785</v>
      </c>
      <c r="I87" s="206"/>
    </row>
    <row r="88" spans="1:12" s="202" customFormat="1" ht="22.5" customHeight="1">
      <c r="A88" s="426" t="s">
        <v>235</v>
      </c>
      <c r="B88" s="208"/>
      <c r="F88" s="209"/>
      <c r="H88" s="1175"/>
      <c r="I88" s="210"/>
    </row>
    <row r="89" spans="1:12" s="202" customFormat="1" ht="12.75">
      <c r="A89" s="229" t="str">
        <f ca="1">"- Ngày mở sổ: "&amp;DAY($A$12)&amp;"/"&amp;MONTH($A$12)&amp;"/ 2015"</f>
        <v>- Ngày mở sổ: 10/6/ 2015</v>
      </c>
      <c r="B89" s="211"/>
      <c r="F89" s="209"/>
      <c r="H89" s="1175"/>
      <c r="I89" s="210"/>
    </row>
    <row r="90" spans="1:12" s="202" customFormat="1" ht="12.75">
      <c r="A90" s="212"/>
      <c r="B90" s="213"/>
      <c r="C90" s="214"/>
      <c r="F90" s="209"/>
      <c r="G90" s="319" t="str">
        <f>"Ngày "&amp;IF(OR($K$9=4,$K$9=6,$K$9=9,$K$9=11),"30",IF($K$9=2,"28","31"))&amp;" tháng "&amp;$K$9&amp;"  năm  2016 "</f>
        <v xml:space="preserve">Ngày 30 tháng 6  năm  2016 </v>
      </c>
      <c r="H90" s="1175"/>
    </row>
    <row r="91" spans="1:12" s="202" customFormat="1" ht="17.25" customHeight="1">
      <c r="B91" s="215" t="s">
        <v>11</v>
      </c>
      <c r="D91" s="215" t="s">
        <v>12</v>
      </c>
      <c r="F91" s="216"/>
      <c r="G91" s="368" t="s">
        <v>131</v>
      </c>
      <c r="H91" s="1176"/>
      <c r="I91" s="389"/>
      <c r="J91" s="217"/>
      <c r="K91" s="212"/>
      <c r="L91" s="212"/>
    </row>
    <row r="92" spans="1:12" s="202" customFormat="1" ht="12.75">
      <c r="B92" s="369" t="s">
        <v>13</v>
      </c>
      <c r="D92" s="218" t="s">
        <v>13</v>
      </c>
      <c r="F92" s="219"/>
      <c r="G92" s="370" t="s">
        <v>161</v>
      </c>
      <c r="H92" s="1175"/>
      <c r="K92" s="220"/>
      <c r="L92" s="220"/>
    </row>
    <row r="99" spans="2:7">
      <c r="B99" s="377" t="s">
        <v>230</v>
      </c>
      <c r="G99" s="390" t="s">
        <v>125</v>
      </c>
    </row>
  </sheetData>
  <autoFilter ref="A10:K89"/>
  <mergeCells count="13">
    <mergeCell ref="O6:O7"/>
    <mergeCell ref="P6:P7"/>
    <mergeCell ref="Q6:Q7"/>
    <mergeCell ref="R6:R7"/>
    <mergeCell ref="A4:I4"/>
    <mergeCell ref="A5:I5"/>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"1,2,3,4,5,6,7,8,9,11,12"</formula1>
    </dataValidation>
    <dataValidation type="list" allowBlank="1" showInputMessage="1" showErrorMessage="1" sqref="M9">
      <formula1>"Q4,Q11"</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21"/>
  <sheetViews>
    <sheetView workbookViewId="0">
      <pane xSplit="2" ySplit="4" topLeftCell="E5" activePane="bottomRight" state="frozen"/>
      <selection activeCell="B5" sqref="B5"/>
      <selection pane="topRight" activeCell="B5" sqref="B5"/>
      <selection pane="bottomLeft" activeCell="B5" sqref="B5"/>
      <selection pane="bottomRight" activeCell="N15" sqref="N15"/>
    </sheetView>
  </sheetViews>
  <sheetFormatPr defaultColWidth="8" defaultRowHeight="13.5"/>
  <cols>
    <col min="1" max="1" width="4.28515625" style="891" customWidth="1"/>
    <col min="2" max="2" width="34" style="891" customWidth="1"/>
    <col min="3" max="3" width="10.5703125" style="232" customWidth="1"/>
    <col min="4" max="4" width="14" style="892" customWidth="1"/>
    <col min="5" max="5" width="10.85546875" style="232" customWidth="1"/>
    <col min="6" max="6" width="14" style="892" customWidth="1"/>
    <col min="7" max="7" width="12.7109375" style="232" customWidth="1"/>
    <col min="8" max="8" width="15.7109375" style="892" customWidth="1"/>
    <col min="9" max="9" width="15.5703125" style="232" customWidth="1"/>
    <col min="10" max="10" width="14.7109375" style="892" customWidth="1"/>
    <col min="11" max="11" width="11.140625" style="232" customWidth="1"/>
    <col min="12" max="12" width="12.5703125" style="892" customWidth="1"/>
    <col min="13" max="13" width="14.5703125" style="232" customWidth="1"/>
    <col min="14" max="14" width="14.42578125" style="892" customWidth="1"/>
    <col min="15" max="16384" width="8" style="891"/>
  </cols>
  <sheetData>
    <row r="1" spans="1:14" ht="21" customHeight="1">
      <c r="A1" s="1303" t="s">
        <v>609</v>
      </c>
      <c r="B1" s="1303"/>
      <c r="C1" s="1303"/>
      <c r="D1" s="1303"/>
      <c r="E1" s="1303"/>
      <c r="F1" s="1303"/>
      <c r="G1" s="1303"/>
      <c r="H1" s="1303"/>
      <c r="I1" s="1303"/>
      <c r="J1" s="1303"/>
      <c r="K1" s="1303"/>
      <c r="L1" s="1303"/>
      <c r="M1" s="1303"/>
      <c r="N1" s="1303"/>
    </row>
    <row r="2" spans="1:14" s="10" customFormat="1" ht="15.75" customHeight="1">
      <c r="A2" s="1304" t="s">
        <v>37</v>
      </c>
      <c r="B2" s="1302" t="s">
        <v>38</v>
      </c>
      <c r="C2" s="904" t="s">
        <v>39</v>
      </c>
      <c r="D2" s="903"/>
      <c r="E2" s="904"/>
      <c r="F2" s="903"/>
      <c r="G2" s="904" t="s">
        <v>40</v>
      </c>
      <c r="H2" s="903"/>
      <c r="I2" s="904"/>
      <c r="J2" s="903"/>
      <c r="K2" s="904" t="s">
        <v>44</v>
      </c>
      <c r="L2" s="903"/>
      <c r="M2" s="904"/>
      <c r="N2" s="903"/>
    </row>
    <row r="3" spans="1:14" s="10" customFormat="1" ht="15.75" customHeight="1">
      <c r="A3" s="1304"/>
      <c r="B3" s="1302"/>
      <c r="C3" s="1302" t="s">
        <v>45</v>
      </c>
      <c r="D3" s="1302"/>
      <c r="E3" s="1302" t="s">
        <v>46</v>
      </c>
      <c r="F3" s="1302"/>
      <c r="G3" s="1302" t="s">
        <v>45</v>
      </c>
      <c r="H3" s="1302"/>
      <c r="I3" s="1302" t="s">
        <v>46</v>
      </c>
      <c r="J3" s="1302"/>
      <c r="K3" s="1302" t="s">
        <v>45</v>
      </c>
      <c r="L3" s="1302"/>
      <c r="M3" s="1302" t="s">
        <v>46</v>
      </c>
      <c r="N3" s="1302"/>
    </row>
    <row r="4" spans="1:14" s="10" customFormat="1" ht="15.75" customHeight="1">
      <c r="A4" s="1304"/>
      <c r="B4" s="1302"/>
      <c r="C4" s="1006" t="s">
        <v>247</v>
      </c>
      <c r="D4" s="902" t="s">
        <v>608</v>
      </c>
      <c r="E4" s="1006" t="s">
        <v>247</v>
      </c>
      <c r="F4" s="902" t="s">
        <v>608</v>
      </c>
      <c r="G4" s="1006" t="s">
        <v>247</v>
      </c>
      <c r="H4" s="902" t="s">
        <v>608</v>
      </c>
      <c r="I4" s="1006" t="s">
        <v>247</v>
      </c>
      <c r="J4" s="902" t="s">
        <v>608</v>
      </c>
      <c r="K4" s="1006" t="s">
        <v>247</v>
      </c>
      <c r="L4" s="902" t="s">
        <v>608</v>
      </c>
      <c r="M4" s="1006" t="s">
        <v>247</v>
      </c>
      <c r="N4" s="902" t="s">
        <v>608</v>
      </c>
    </row>
    <row r="5" spans="1:14" s="10" customFormat="1" ht="18" customHeight="1">
      <c r="A5" s="901">
        <f>IF(B5&lt;&gt;"",ROW()-4,"")</f>
        <v>1</v>
      </c>
      <c r="B5" s="1012" t="s">
        <v>607</v>
      </c>
      <c r="C5" s="1013">
        <v>0</v>
      </c>
      <c r="D5" s="1014">
        <v>0</v>
      </c>
      <c r="E5" s="1013">
        <v>0</v>
      </c>
      <c r="F5" s="1014">
        <v>0</v>
      </c>
      <c r="G5" s="1013">
        <f t="array" ref="G5">SUM(IF("131"&amp;B5=KHN&amp;KH,_TH))</f>
        <v>0</v>
      </c>
      <c r="H5" s="1014">
        <f t="array" ref="H5">SUM(IF("131"&amp;B5=KHN&amp;KH,TH))</f>
        <v>0</v>
      </c>
      <c r="I5" s="1013">
        <f t="array" ref="I5">SUM(IF("131"&amp;B5=KHC&amp;KH,_TH))</f>
        <v>0</v>
      </c>
      <c r="J5" s="1014">
        <f t="array" ref="J5">SUM(IF("131"&amp;B5=KHC&amp;KH,TH))</f>
        <v>0</v>
      </c>
      <c r="K5" s="900">
        <f t="shared" ref="K5:K11" si="0">ROUND(MAX(C5+G5-E5-I5,0),2)</f>
        <v>0</v>
      </c>
      <c r="L5" s="899">
        <f t="shared" ref="L5:L11" si="1">ROUND(MAX(D5+H5-F5-J5,0),0)</f>
        <v>0</v>
      </c>
      <c r="M5" s="900">
        <f t="shared" ref="M5:M11" si="2">ROUND(MAX(E5+I5-C5-G5,0),2)</f>
        <v>0</v>
      </c>
      <c r="N5" s="899">
        <f t="shared" ref="N5:N11" si="3">ROUND(MAX(F5+J5-D5-H5,0),0)</f>
        <v>0</v>
      </c>
    </row>
    <row r="6" spans="1:14" s="10" customFormat="1" ht="18" customHeight="1">
      <c r="A6" s="901">
        <f t="shared" ref="A6:A16" si="4">IF(B6&lt;&gt;"",ROW()-4,"")</f>
        <v>2</v>
      </c>
      <c r="B6" s="7" t="s">
        <v>606</v>
      </c>
      <c r="C6" s="897">
        <v>0</v>
      </c>
      <c r="D6" s="896">
        <v>0</v>
      </c>
      <c r="E6" s="897">
        <v>0</v>
      </c>
      <c r="F6" s="896">
        <v>0</v>
      </c>
      <c r="G6" s="897">
        <f t="array" ref="G6">SUM(IF("131"&amp;B6=KHN&amp;KH,_TH))</f>
        <v>0</v>
      </c>
      <c r="H6" s="896">
        <f t="array" ref="H6">SUM(IF("131"&amp;B6=KHN&amp;KH,TH))</f>
        <v>0</v>
      </c>
      <c r="I6" s="897">
        <f t="array" ref="I6">SUM(IF("131"&amp;B6=KHC&amp;KH,_TH))</f>
        <v>0</v>
      </c>
      <c r="J6" s="896">
        <f t="array" ref="J6">SUM(IF("131"&amp;B6=KHC&amp;KH,TH))</f>
        <v>0</v>
      </c>
      <c r="K6" s="895">
        <f t="shared" si="0"/>
        <v>0</v>
      </c>
      <c r="L6" s="421">
        <f t="shared" si="1"/>
        <v>0</v>
      </c>
      <c r="M6" s="895">
        <f t="shared" si="2"/>
        <v>0</v>
      </c>
      <c r="N6" s="421">
        <f t="shared" si="3"/>
        <v>0</v>
      </c>
    </row>
    <row r="7" spans="1:14" s="10" customFormat="1" ht="18" customHeight="1">
      <c r="A7" s="901">
        <f t="shared" si="4"/>
        <v>3</v>
      </c>
      <c r="B7" s="7" t="s">
        <v>605</v>
      </c>
      <c r="C7" s="897">
        <v>44066.42</v>
      </c>
      <c r="D7" s="896">
        <v>986296391</v>
      </c>
      <c r="E7" s="897">
        <v>0</v>
      </c>
      <c r="F7" s="896">
        <v>0</v>
      </c>
      <c r="G7" s="897">
        <f t="array" ref="G7">SUM(IF("131"&amp;B7=KHN&amp;KH,_TH))</f>
        <v>0</v>
      </c>
      <c r="H7" s="896">
        <f t="array" ref="H7">SUM(IF("131"&amp;B7=KHN&amp;KH,TH))</f>
        <v>0</v>
      </c>
      <c r="I7" s="897">
        <f t="array" ref="I7">SUM(IF("131"&amp;B7=KHC&amp;KH,_TH))</f>
        <v>0</v>
      </c>
      <c r="J7" s="896">
        <f t="array" ref="J7">SUM(IF("131"&amp;B7=KHC&amp;KH,TH))</f>
        <v>0</v>
      </c>
      <c r="K7" s="895">
        <f t="shared" si="0"/>
        <v>44066.42</v>
      </c>
      <c r="L7" s="421">
        <f t="shared" si="1"/>
        <v>986296391</v>
      </c>
      <c r="M7" s="895">
        <f t="shared" si="2"/>
        <v>0</v>
      </c>
      <c r="N7" s="421">
        <f t="shared" si="3"/>
        <v>0</v>
      </c>
    </row>
    <row r="8" spans="1:14" s="10" customFormat="1" ht="18" customHeight="1">
      <c r="A8" s="901">
        <f t="shared" si="4"/>
        <v>4</v>
      </c>
      <c r="B8" s="7" t="s">
        <v>604</v>
      </c>
      <c r="C8" s="897">
        <v>0</v>
      </c>
      <c r="D8" s="897">
        <v>0</v>
      </c>
      <c r="E8" s="897">
        <v>0</v>
      </c>
      <c r="F8" s="896">
        <v>0</v>
      </c>
      <c r="G8" s="897">
        <f t="array" ref="G8">SUM(IF("131"&amp;B8=KHN&amp;KH,_TH))</f>
        <v>184526</v>
      </c>
      <c r="H8" s="896">
        <f t="array" ref="H8">SUM(IF("131"&amp;B8=KHN&amp;KH,TH))</f>
        <v>4121565960</v>
      </c>
      <c r="I8" s="897">
        <f t="array" ref="I8">SUM(IF("131"&amp;B8=KHC&amp;KH,_TH))</f>
        <v>184526</v>
      </c>
      <c r="J8" s="896">
        <f t="array" ref="J8">SUM(IF("131"&amp;B8=KHC&amp;KH,TH))</f>
        <v>4121565960</v>
      </c>
      <c r="K8" s="895">
        <f t="shared" si="0"/>
        <v>0</v>
      </c>
      <c r="L8" s="421">
        <f t="shared" si="1"/>
        <v>0</v>
      </c>
      <c r="M8" s="895">
        <f t="shared" si="2"/>
        <v>0</v>
      </c>
      <c r="N8" s="421">
        <f t="shared" si="3"/>
        <v>0</v>
      </c>
    </row>
    <row r="9" spans="1:14" s="10" customFormat="1" ht="18" customHeight="1">
      <c r="A9" s="901">
        <f t="shared" si="4"/>
        <v>5</v>
      </c>
      <c r="B9" s="7" t="s">
        <v>603</v>
      </c>
      <c r="C9" s="897">
        <v>103545</v>
      </c>
      <c r="D9" s="897">
        <v>2233983375</v>
      </c>
      <c r="E9" s="897">
        <v>0</v>
      </c>
      <c r="F9" s="897">
        <v>0</v>
      </c>
      <c r="G9" s="897">
        <f t="array" ref="G9">SUM(IF("131"&amp;B9=KHN&amp;KH,_TH))</f>
        <v>0</v>
      </c>
      <c r="H9" s="896">
        <f t="array" ref="H9">SUM(IF("131"&amp;B9=KHN&amp;KH,TH))</f>
        <v>0</v>
      </c>
      <c r="I9" s="897">
        <f t="array" ref="I9">SUM(IF("131"&amp;B9=KHC&amp;KH,_TH))</f>
        <v>0</v>
      </c>
      <c r="J9" s="896">
        <f t="array" ref="J9">SUM(IF("131"&amp;B9=KHC&amp;KH,TH))</f>
        <v>0</v>
      </c>
      <c r="K9" s="895">
        <f t="shared" si="0"/>
        <v>103545</v>
      </c>
      <c r="L9" s="421">
        <f t="shared" si="1"/>
        <v>2233983375</v>
      </c>
      <c r="M9" s="895">
        <f t="shared" si="2"/>
        <v>0</v>
      </c>
      <c r="N9" s="421">
        <f t="shared" si="3"/>
        <v>0</v>
      </c>
    </row>
    <row r="10" spans="1:14" s="10" customFormat="1" ht="18" customHeight="1">
      <c r="A10" s="901">
        <f t="shared" si="4"/>
        <v>6</v>
      </c>
      <c r="B10" s="7" t="s">
        <v>602</v>
      </c>
      <c r="C10" s="897">
        <v>5219.6400000000003</v>
      </c>
      <c r="D10" s="897">
        <v>123101834</v>
      </c>
      <c r="E10" s="897">
        <v>0</v>
      </c>
      <c r="F10" s="897">
        <v>0</v>
      </c>
      <c r="G10" s="897">
        <f t="array" ref="G10">SUM(IF("131"&amp;B10=KHN&amp;KH,_TH))</f>
        <v>208335</v>
      </c>
      <c r="H10" s="896">
        <f t="array" ref="H10">SUM(IF("131"&amp;B10=KHN&amp;KH,TH))</f>
        <v>4640606700</v>
      </c>
      <c r="I10" s="897">
        <f t="array" ref="I10">SUM(IF("131"&amp;B10=KHC&amp;KH,_TH))</f>
        <v>213554.64</v>
      </c>
      <c r="J10" s="896">
        <f t="array" ref="J10">SUM(IF("131"&amp;B10=KHC&amp;KH,TH))</f>
        <v>4763708534</v>
      </c>
      <c r="K10" s="895">
        <f t="shared" si="0"/>
        <v>0</v>
      </c>
      <c r="L10" s="421">
        <f t="shared" si="1"/>
        <v>0</v>
      </c>
      <c r="M10" s="895">
        <f t="shared" si="2"/>
        <v>0</v>
      </c>
      <c r="N10" s="421">
        <f t="shared" si="3"/>
        <v>0</v>
      </c>
    </row>
    <row r="11" spans="1:14" s="10" customFormat="1" ht="18" customHeight="1">
      <c r="A11" s="901">
        <f t="shared" si="4"/>
        <v>7</v>
      </c>
      <c r="B11" s="898" t="s">
        <v>601</v>
      </c>
      <c r="C11" s="897">
        <v>0</v>
      </c>
      <c r="D11" s="897">
        <v>0</v>
      </c>
      <c r="E11" s="897">
        <v>0</v>
      </c>
      <c r="F11" s="897">
        <v>0</v>
      </c>
      <c r="G11" s="897">
        <f t="array" ref="G11">SUM(IF("131"&amp;B11=KHN&amp;KH,_TH))</f>
        <v>83520</v>
      </c>
      <c r="H11" s="896">
        <f t="array" ref="H11">SUM(IF("131"&amp;B11=KHN&amp;KH,TH))</f>
        <v>1864792800</v>
      </c>
      <c r="I11" s="897">
        <f t="array" ref="I11">SUM(IF("131"&amp;B11=KHC&amp;KH,_TH))</f>
        <v>83520</v>
      </c>
      <c r="J11" s="896">
        <f t="array" ref="J11">SUM(IF("131"&amp;B11=KHC&amp;KH,TH))</f>
        <v>1864792800</v>
      </c>
      <c r="K11" s="895">
        <f t="shared" si="0"/>
        <v>0</v>
      </c>
      <c r="L11" s="421">
        <f t="shared" si="1"/>
        <v>0</v>
      </c>
      <c r="M11" s="895">
        <f t="shared" si="2"/>
        <v>0</v>
      </c>
      <c r="N11" s="421">
        <f t="shared" si="3"/>
        <v>0</v>
      </c>
    </row>
    <row r="12" spans="1:14" s="10" customFormat="1" ht="18" customHeight="1">
      <c r="A12" s="901">
        <f t="shared" si="4"/>
        <v>8</v>
      </c>
      <c r="B12" s="898" t="s">
        <v>1382</v>
      </c>
      <c r="C12" s="897">
        <v>0</v>
      </c>
      <c r="D12" s="897">
        <v>0</v>
      </c>
      <c r="E12" s="897">
        <v>0</v>
      </c>
      <c r="F12" s="897">
        <v>0</v>
      </c>
      <c r="G12" s="897">
        <f t="array" ref="G12">SUM(IF("131"&amp;B12=KHN&amp;KH,_TH))</f>
        <v>76560</v>
      </c>
      <c r="H12" s="896">
        <f t="array" ref="H12">SUM(IF("131"&amp;B12=KHN&amp;KH,TH))</f>
        <v>1704225600</v>
      </c>
      <c r="I12" s="897">
        <f t="array" ref="I12">SUM(IF("131"&amp;B12=KHC&amp;KH,_TH))</f>
        <v>76560.000000000015</v>
      </c>
      <c r="J12" s="896">
        <f t="array" ref="J12">SUM(IF("131"&amp;B12=KHC&amp;KH,TH))</f>
        <v>1704225600</v>
      </c>
      <c r="K12" s="895">
        <f>ROUND(MAX(C12+G12-E12-I12,0),2)</f>
        <v>0</v>
      </c>
      <c r="L12" s="421">
        <f>ROUND(MAX(D12+H12-F12-J12,0),0)</f>
        <v>0</v>
      </c>
      <c r="M12" s="895">
        <f>ROUND(MAX(E12+I12-C12-G12,0),2)</f>
        <v>0</v>
      </c>
      <c r="N12" s="421">
        <f>ROUND(MAX(F12+J12-D12-H12,0),0)</f>
        <v>0</v>
      </c>
    </row>
    <row r="13" spans="1:14" s="10" customFormat="1" ht="18" customHeight="1">
      <c r="A13" s="901">
        <f t="shared" si="4"/>
        <v>9</v>
      </c>
      <c r="B13" s="898" t="s">
        <v>1558</v>
      </c>
      <c r="C13" s="897">
        <v>0</v>
      </c>
      <c r="D13" s="897">
        <v>0</v>
      </c>
      <c r="E13" s="897">
        <v>0</v>
      </c>
      <c r="F13" s="897">
        <v>0</v>
      </c>
      <c r="G13" s="897">
        <f t="array" ref="G13">SUM(IF("131"&amp;B13=KHN&amp;KH,_TH))</f>
        <v>2222.5</v>
      </c>
      <c r="H13" s="896">
        <f t="array" ref="H13">SUM(IF("131"&amp;B13=KHN&amp;KH,TH))</f>
        <v>49561750</v>
      </c>
      <c r="I13" s="897">
        <f t="array" ref="I13">SUM(IF("131"&amp;B13=KHC&amp;KH,_TH))</f>
        <v>4997</v>
      </c>
      <c r="J13" s="896">
        <f t="array" ref="J13">SUM(IF("131"&amp;B13=KHC&amp;KH,TH))</f>
        <v>111333160</v>
      </c>
      <c r="K13" s="895">
        <f>ROUND(MAX(C13+G13-E13-I13,0),2)</f>
        <v>0</v>
      </c>
      <c r="L13" s="421">
        <f>ROUND(MAX(D13+H13-F13-J13,0),0)</f>
        <v>0</v>
      </c>
      <c r="M13" s="895">
        <f>ROUND(MAX(E13+I13-C13-G13,0),2)</f>
        <v>2774.5</v>
      </c>
      <c r="N13" s="421">
        <f>ROUND(MAX(F13+J13-D13-H13,0),0)</f>
        <v>61771410</v>
      </c>
    </row>
    <row r="14" spans="1:14" s="10" customFormat="1" ht="18" customHeight="1">
      <c r="A14" s="901">
        <f t="shared" si="4"/>
        <v>10</v>
      </c>
      <c r="B14" s="74" t="s">
        <v>1571</v>
      </c>
      <c r="C14" s="897">
        <v>0</v>
      </c>
      <c r="D14" s="897">
        <v>0</v>
      </c>
      <c r="E14" s="897">
        <v>0</v>
      </c>
      <c r="F14" s="897">
        <v>0</v>
      </c>
      <c r="G14" s="897">
        <f t="array" ref="G14">SUM(IF("131"&amp;B14=KHN&amp;KH,_TH))</f>
        <v>84500</v>
      </c>
      <c r="H14" s="896">
        <f t="array" ref="H14">SUM(IF("131"&amp;B14=KHN&amp;KH,TH))</f>
        <v>1893222500</v>
      </c>
      <c r="I14" s="897">
        <f t="array" ref="I14">SUM(IF("131"&amp;B14=KHC&amp;KH,_TH))</f>
        <v>84410</v>
      </c>
      <c r="J14" s="896">
        <f t="array" ref="J14">SUM(IF("131"&amp;B14=KHC&amp;KH,TH))</f>
        <v>3578090800</v>
      </c>
      <c r="K14" s="895">
        <f>ROUND(MAX(C14+G14-E14-I14,0),2)</f>
        <v>90</v>
      </c>
      <c r="L14" s="421">
        <f>ROUND(MAX(D14+H14-F14-J14,0),0)</f>
        <v>0</v>
      </c>
      <c r="M14" s="895">
        <f>ROUND(MAX(E14+I14-C14-G14,0),2)</f>
        <v>0</v>
      </c>
      <c r="N14" s="421">
        <f>ROUND(MAX(F14+J14-D14-H14,0),0)</f>
        <v>1684868300</v>
      </c>
    </row>
    <row r="15" spans="1:14" s="10" customFormat="1" ht="18" customHeight="1">
      <c r="A15" s="901">
        <f t="shared" si="4"/>
        <v>11</v>
      </c>
      <c r="B15" s="74" t="s">
        <v>1716</v>
      </c>
      <c r="C15" s="897">
        <v>0</v>
      </c>
      <c r="D15" s="897">
        <v>0</v>
      </c>
      <c r="E15" s="897">
        <v>0</v>
      </c>
      <c r="F15" s="897">
        <v>0</v>
      </c>
      <c r="G15" s="897">
        <f t="array" ref="G15">SUM(IF("131"&amp;B15=KHN&amp;KH,_TH))</f>
        <v>174900</v>
      </c>
      <c r="H15" s="896">
        <f t="array" ref="H15">SUM(IF("131"&amp;B15=KHN&amp;KH,TH))</f>
        <v>3906746722</v>
      </c>
      <c r="I15" s="897">
        <f t="array" ref="I15">SUM(IF("131"&amp;B15=KHC&amp;KH,_TH))</f>
        <v>174900.00100000002</v>
      </c>
      <c r="J15" s="896">
        <f t="array" ref="J15">SUM(IF("131"&amp;B15=KHC&amp;KH,TH))</f>
        <v>3906746722</v>
      </c>
      <c r="K15" s="895">
        <f>ROUND(MAX(C15+G15-E15-I15,0),2)</f>
        <v>0</v>
      </c>
      <c r="L15" s="421">
        <f>ROUND(MAX(D15+H15-F15-J15,0),0)</f>
        <v>0</v>
      </c>
      <c r="M15" s="895">
        <f>ROUND(MAX(E15+I15-C15-G15,0),2)</f>
        <v>0</v>
      </c>
      <c r="N15" s="421">
        <f>ROUND(MAX(F15+J15-D15-H15,0),0)</f>
        <v>0</v>
      </c>
    </row>
    <row r="16" spans="1:14" s="10" customFormat="1" ht="18" customHeight="1">
      <c r="A16" s="901" t="str">
        <f t="shared" si="4"/>
        <v/>
      </c>
      <c r="B16" s="1007"/>
      <c r="C16" s="1008"/>
      <c r="D16" s="1008"/>
      <c r="E16" s="1008"/>
      <c r="F16" s="1008"/>
      <c r="G16" s="1008"/>
      <c r="H16" s="1009"/>
      <c r="I16" s="1008"/>
      <c r="J16" s="1009"/>
      <c r="K16" s="1010"/>
      <c r="L16" s="1011"/>
      <c r="M16" s="1010"/>
      <c r="N16" s="1011"/>
    </row>
    <row r="17" spans="1:14" ht="18" customHeight="1">
      <c r="A17" s="11"/>
      <c r="B17" s="12" t="s">
        <v>41</v>
      </c>
      <c r="C17" s="894">
        <f t="shared" ref="C17:N17" si="5">SUM(C5:C16)</f>
        <v>152831.06</v>
      </c>
      <c r="D17" s="893">
        <f t="shared" si="5"/>
        <v>3343381600</v>
      </c>
      <c r="E17" s="894">
        <f t="shared" si="5"/>
        <v>0</v>
      </c>
      <c r="F17" s="893">
        <f t="shared" si="5"/>
        <v>0</v>
      </c>
      <c r="G17" s="894">
        <f t="shared" si="5"/>
        <v>814563.5</v>
      </c>
      <c r="H17" s="893">
        <f t="shared" si="5"/>
        <v>18180722032</v>
      </c>
      <c r="I17" s="894">
        <f t="shared" si="5"/>
        <v>822467.64100000006</v>
      </c>
      <c r="J17" s="893">
        <f t="shared" si="5"/>
        <v>20050463576</v>
      </c>
      <c r="K17" s="894">
        <f t="shared" si="5"/>
        <v>147701.41999999998</v>
      </c>
      <c r="L17" s="893">
        <f t="shared" si="5"/>
        <v>3220279766</v>
      </c>
      <c r="M17" s="894">
        <f t="shared" si="5"/>
        <v>2774.5</v>
      </c>
      <c r="N17" s="893">
        <f t="shared" si="5"/>
        <v>1746639710</v>
      </c>
    </row>
    <row r="19" spans="1:14">
      <c r="H19" s="892">
        <f>CDPS!E15</f>
        <v>18180722032</v>
      </c>
      <c r="J19" s="892">
        <f>CDPS!F15</f>
        <v>20050463576</v>
      </c>
    </row>
    <row r="21" spans="1:14">
      <c r="H21" s="892">
        <f>H17-H19</f>
        <v>0</v>
      </c>
      <c r="I21" s="892"/>
      <c r="J21" s="892">
        <f>J17-J19</f>
        <v>0</v>
      </c>
    </row>
  </sheetData>
  <autoFilter ref="A1:N17">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P66"/>
  <sheetViews>
    <sheetView topLeftCell="C6" zoomScale="90" zoomScaleNormal="90" workbookViewId="0">
      <pane ySplit="11" topLeftCell="A17" activePane="bottomLeft" state="frozen"/>
      <selection activeCell="B5" sqref="B5"/>
      <selection pane="bottomLeft" activeCell="J20" sqref="J20"/>
    </sheetView>
  </sheetViews>
  <sheetFormatPr defaultRowHeight="14.25"/>
  <cols>
    <col min="1" max="1" width="9.85546875" style="147" customWidth="1"/>
    <col min="2" max="2" width="10.140625" style="147" bestFit="1" customWidth="1"/>
    <col min="3" max="3" width="9.85546875" style="147" customWidth="1"/>
    <col min="4" max="4" width="38" style="147" customWidth="1"/>
    <col min="5" max="5" width="8.28515625" style="147" customWidth="1"/>
    <col min="6" max="6" width="8.42578125" style="147" customWidth="1"/>
    <col min="7" max="7" width="9" style="147" customWidth="1"/>
    <col min="8" max="8" width="11.42578125" style="147" customWidth="1"/>
    <col min="9" max="9" width="14.85546875" style="147" customWidth="1"/>
    <col min="10" max="10" width="12.140625" style="147" customWidth="1"/>
    <col min="11" max="11" width="15.140625" style="147" customWidth="1"/>
    <col min="12" max="12" width="12.5703125" style="147" customWidth="1"/>
    <col min="13" max="13" width="13.42578125" style="147" customWidth="1"/>
    <col min="14" max="14" width="11.85546875" style="147" customWidth="1"/>
    <col min="15" max="15" width="14.5703125" style="147" customWidth="1"/>
    <col min="16" max="16" width="11" style="147" bestFit="1" customWidth="1"/>
    <col min="17" max="16384" width="9.140625" style="147"/>
  </cols>
  <sheetData>
    <row r="2" spans="1:15" s="874" customFormat="1" ht="16.5" customHeight="1">
      <c r="A2" s="947" t="s">
        <v>317</v>
      </c>
      <c r="B2" s="946"/>
      <c r="C2" s="945"/>
      <c r="D2" s="492"/>
      <c r="E2" s="939"/>
      <c r="G2" s="938"/>
      <c r="H2" s="937"/>
      <c r="I2" s="944"/>
      <c r="J2" s="943"/>
      <c r="K2" s="2"/>
      <c r="L2" s="2"/>
      <c r="M2" s="873" t="s">
        <v>616</v>
      </c>
      <c r="N2" s="2"/>
      <c r="O2" s="2"/>
    </row>
    <row r="3" spans="1:15" s="874" customFormat="1" ht="16.5" customHeight="1">
      <c r="A3" s="1305" t="s">
        <v>615</v>
      </c>
      <c r="B3" s="1305"/>
      <c r="C3" s="1305"/>
      <c r="D3" s="1305"/>
      <c r="E3" s="939"/>
      <c r="G3" s="938"/>
      <c r="H3" s="937"/>
      <c r="I3" s="936"/>
      <c r="J3" s="935"/>
      <c r="K3" s="17"/>
      <c r="L3" s="17"/>
      <c r="M3" s="941" t="s">
        <v>320</v>
      </c>
      <c r="N3" s="17"/>
      <c r="O3" s="17"/>
    </row>
    <row r="4" spans="1:15" s="874" customFormat="1" ht="16.5" customHeight="1">
      <c r="A4" s="942"/>
      <c r="B4" s="942"/>
      <c r="C4" s="942"/>
      <c r="D4" s="942"/>
      <c r="E4" s="939"/>
      <c r="G4" s="938" t="s">
        <v>614</v>
      </c>
      <c r="H4" s="937"/>
      <c r="I4" s="936"/>
      <c r="J4" s="935"/>
      <c r="K4" s="17"/>
      <c r="L4" s="17"/>
      <c r="M4" s="941" t="s">
        <v>321</v>
      </c>
      <c r="N4" s="17"/>
      <c r="O4" s="17"/>
    </row>
    <row r="5" spans="1:15" s="874" customFormat="1" ht="6.75" customHeight="1">
      <c r="A5" s="940"/>
      <c r="B5" s="940"/>
      <c r="C5" s="940"/>
      <c r="E5" s="939"/>
      <c r="G5" s="938"/>
      <c r="H5" s="937"/>
      <c r="I5" s="936"/>
      <c r="J5" s="935"/>
      <c r="K5" s="934"/>
      <c r="L5" s="871"/>
      <c r="M5" s="871"/>
      <c r="N5" s="871"/>
      <c r="O5" s="871"/>
    </row>
    <row r="6" spans="1:15" s="5" customFormat="1" ht="23.25" customHeight="1">
      <c r="A6" s="1306" t="s">
        <v>613</v>
      </c>
      <c r="B6" s="1306"/>
      <c r="C6" s="1306"/>
      <c r="D6" s="1306"/>
      <c r="E6" s="1306"/>
      <c r="F6" s="1306"/>
      <c r="G6" s="1306"/>
      <c r="H6" s="1306"/>
      <c r="I6" s="1306"/>
      <c r="J6" s="1306"/>
      <c r="K6" s="1306"/>
      <c r="L6" s="1306"/>
      <c r="M6" s="1306"/>
      <c r="N6" s="1306"/>
      <c r="O6" s="1306"/>
    </row>
    <row r="7" spans="1:15" s="5" customFormat="1" ht="15">
      <c r="H7" s="872" t="s">
        <v>29</v>
      </c>
    </row>
    <row r="8" spans="1:15" s="5" customFormat="1" ht="15">
      <c r="H8" s="872" t="s">
        <v>612</v>
      </c>
    </row>
    <row r="9" spans="1:15" s="5" customFormat="1" ht="15">
      <c r="G9" s="249" t="s">
        <v>611</v>
      </c>
      <c r="H9" s="1307" t="s">
        <v>1382</v>
      </c>
      <c r="I9" s="1307"/>
      <c r="J9" s="1307"/>
    </row>
    <row r="10" spans="1:15" s="5" customFormat="1" ht="15">
      <c r="H10" s="872" t="s">
        <v>245</v>
      </c>
    </row>
    <row r="11" spans="1:15" s="5" customFormat="1" ht="15">
      <c r="A11" s="4"/>
      <c r="B11" s="4"/>
      <c r="C11" s="933"/>
      <c r="D11" s="933"/>
      <c r="E11" s="933"/>
      <c r="F11" s="933"/>
      <c r="G11" s="933"/>
      <c r="H11" s="933"/>
      <c r="I11" s="933"/>
      <c r="J11" s="933"/>
      <c r="K11" s="933"/>
      <c r="L11" s="933"/>
      <c r="M11" s="933"/>
      <c r="N11" s="933"/>
      <c r="O11" s="933"/>
    </row>
    <row r="12" spans="1:15" s="872" customFormat="1" ht="15.75" customHeight="1">
      <c r="A12" s="1308" t="s">
        <v>22</v>
      </c>
      <c r="B12" s="1311" t="s">
        <v>1</v>
      </c>
      <c r="C12" s="1312"/>
      <c r="D12" s="1308" t="s">
        <v>0</v>
      </c>
      <c r="E12" s="1308" t="s">
        <v>16</v>
      </c>
      <c r="F12" s="1308" t="s">
        <v>246</v>
      </c>
      <c r="G12" s="1313" t="s">
        <v>610</v>
      </c>
      <c r="H12" s="1311" t="s">
        <v>23</v>
      </c>
      <c r="I12" s="1316"/>
      <c r="J12" s="1316"/>
      <c r="K12" s="1312"/>
      <c r="L12" s="1311" t="s">
        <v>33</v>
      </c>
      <c r="M12" s="1317"/>
      <c r="N12" s="1317"/>
      <c r="O12" s="1318"/>
    </row>
    <row r="13" spans="1:15" s="872" customFormat="1" ht="15.75" customHeight="1">
      <c r="A13" s="1309"/>
      <c r="B13" s="1319" t="s">
        <v>17</v>
      </c>
      <c r="C13" s="1319" t="s">
        <v>34</v>
      </c>
      <c r="D13" s="1309"/>
      <c r="E13" s="1309"/>
      <c r="F13" s="1309"/>
      <c r="G13" s="1314"/>
      <c r="H13" s="1321" t="s">
        <v>24</v>
      </c>
      <c r="I13" s="1322"/>
      <c r="J13" s="1321" t="s">
        <v>25</v>
      </c>
      <c r="K13" s="1322"/>
      <c r="L13" s="1321" t="s">
        <v>24</v>
      </c>
      <c r="M13" s="1318"/>
      <c r="N13" s="1321" t="s">
        <v>25</v>
      </c>
      <c r="O13" s="1318"/>
    </row>
    <row r="14" spans="1:15" s="872" customFormat="1" ht="27.75" customHeight="1">
      <c r="A14" s="1310"/>
      <c r="B14" s="1320"/>
      <c r="C14" s="1320"/>
      <c r="D14" s="1310"/>
      <c r="E14" s="1310"/>
      <c r="F14" s="1310"/>
      <c r="G14" s="1315"/>
      <c r="H14" s="932" t="s">
        <v>247</v>
      </c>
      <c r="I14" s="930" t="s">
        <v>248</v>
      </c>
      <c r="J14" s="931" t="s">
        <v>247</v>
      </c>
      <c r="K14" s="930" t="s">
        <v>248</v>
      </c>
      <c r="L14" s="929" t="s">
        <v>247</v>
      </c>
      <c r="M14" s="929" t="s">
        <v>248</v>
      </c>
      <c r="N14" s="929" t="s">
        <v>247</v>
      </c>
      <c r="O14" s="929" t="s">
        <v>248</v>
      </c>
    </row>
    <row r="15" spans="1:15" s="872" customFormat="1" ht="15">
      <c r="A15" s="911" t="s">
        <v>2</v>
      </c>
      <c r="B15" s="928" t="s">
        <v>3</v>
      </c>
      <c r="C15" s="911" t="s">
        <v>4</v>
      </c>
      <c r="D15" s="911" t="s">
        <v>5</v>
      </c>
      <c r="E15" s="911" t="s">
        <v>6</v>
      </c>
      <c r="F15" s="911">
        <v>1</v>
      </c>
      <c r="G15" s="911">
        <v>2</v>
      </c>
      <c r="H15" s="911">
        <v>3</v>
      </c>
      <c r="I15" s="911">
        <v>4</v>
      </c>
      <c r="J15" s="911">
        <v>5</v>
      </c>
      <c r="K15" s="911">
        <v>6</v>
      </c>
      <c r="L15" s="911">
        <v>7</v>
      </c>
      <c r="M15" s="911">
        <v>8</v>
      </c>
      <c r="N15" s="911">
        <v>9</v>
      </c>
      <c r="O15" s="911">
        <v>10</v>
      </c>
    </row>
    <row r="16" spans="1:15" s="5" customFormat="1" ht="16.5" customHeight="1">
      <c r="A16" s="913"/>
      <c r="B16" s="913"/>
      <c r="C16" s="913"/>
      <c r="D16" s="912" t="s">
        <v>7</v>
      </c>
      <c r="E16" s="913"/>
      <c r="F16" s="911"/>
      <c r="G16" s="926"/>
      <c r="H16" s="925"/>
      <c r="I16" s="926"/>
      <c r="J16" s="927"/>
      <c r="K16" s="926"/>
      <c r="L16" s="925">
        <f>VLOOKUP($H$9,'131'!$B$5:$F$16,2,0)</f>
        <v>0</v>
      </c>
      <c r="M16" s="924">
        <f>VLOOKUP($H$9,'131'!$B$5:$F$16,3,0)</f>
        <v>0</v>
      </c>
      <c r="N16" s="925">
        <f>VLOOKUP($H$9,'131'!$B$5:$F$16,4,0)</f>
        <v>0</v>
      </c>
      <c r="O16" s="924">
        <f>VLOOKUP($H$9,'131'!$B$5:$F$16,5,0)</f>
        <v>0</v>
      </c>
    </row>
    <row r="17" spans="1:16" s="5" customFormat="1" ht="16.5" customHeight="1">
      <c r="A17" s="227">
        <f t="shared" ref="A17:A51" ca="1" si="0">IF(C17&lt;&gt;"",C17,"")</f>
        <v>42473</v>
      </c>
      <c r="B17" s="231" t="str">
        <f ca="1">IF(ROWS($1:1)&gt;COUNT(Dong14),"",OFFSET(TH!D$1,SMALL(Dong14,ROWS($1:1)),))</f>
        <v>TP/X01</v>
      </c>
      <c r="C17" s="227">
        <f ca="1">IF(ROWS($1:1)&gt;COUNT(Dong14),"",OFFSET(TH!E$1,SMALL(Dong14,ROWS($1:1)),))</f>
        <v>42473</v>
      </c>
      <c r="D17" s="923" t="str">
        <f ca="1">IF(ROWS($1:1)&gt;COUNT(Dong14),"",OFFSET(TH!F$1,SMALL(Dong14,ROWS($1:1)),))</f>
        <v>Ghẹ khô tẩm TP</v>
      </c>
      <c r="E17" s="921" t="str">
        <f ca="1">IF(ROWS($1:1)&gt;COUNT(Dong14),"",IF(OFFSET(TH!N$1,SMALL(Dong14,ROWS($1:1)),)="131",OFFSET(TH!O$1,SMALL(Dong14,ROWS($1:1)),),OFFSET(TH!N$1,SMALL(Dong14,ROWS($1:1)),)))</f>
        <v>5112X</v>
      </c>
      <c r="F17" s="921">
        <f ca="1">IF(ROWS($1:1)&gt;COUNT(Dong14),0,OFFSET(TH!L$1,SMALL(Dong14,ROWS($1:1)),))</f>
        <v>22250</v>
      </c>
      <c r="G17" s="921"/>
      <c r="H17" s="922">
        <f ca="1">IF(ROWS($1:1)&gt;COUNT(Dong14),0,IF(OFFSET(TH!N$1,SMALL(Dong14,ROWS($1:1)),)="131",OFFSET(TH!K$1,SMALL(Dong14,ROWS($1:1)),),0))</f>
        <v>76560</v>
      </c>
      <c r="I17" s="921">
        <f ca="1">IF(ROWS($1:1)&gt;COUNT(Dong14),0,IF(OFFSET(TH!N$1,SMALL(Dong14,ROWS($1:1)),)="131",OFFSET(TH!M$1,SMALL(Dong14,ROWS($1:1)),),0))</f>
        <v>1703460000</v>
      </c>
      <c r="J17" s="922">
        <f ca="1">IF(ROWS($1:1)&gt;COUNT(Dong14),0,IF(OFFSET(TH!O$1,SMALL(Dong14,ROWS($1:1)),)="131",OFFSET(TH!K$1,SMALL(Dong14,ROWS($1:1)),),0))</f>
        <v>0</v>
      </c>
      <c r="K17" s="921">
        <f ca="1">IF(ROWS($1:1)&gt;COUNT(Dong14),0,IF(OFFSET(TH!O$1,SMALL(Dong14,ROWS($1:1)),)="131",OFFSET(TH!M$1,SMALL(Dong14,ROWS($1:1)),),0))</f>
        <v>0</v>
      </c>
      <c r="L17" s="915">
        <f ca="1">IF(D17&lt;&gt;"",ROUND(MAX(L16+H17-J17-N16,0),2),0)</f>
        <v>76560</v>
      </c>
      <c r="M17" s="914">
        <f ca="1">IF(D17&lt;&gt;"",MAX(M16-O16+I17-K17,0),0)</f>
        <v>1703460000</v>
      </c>
      <c r="N17" s="915">
        <f ca="1">IF(D17&lt;&gt;"",ROUND(MAX(N16+J17-H17-L16,0),2),0)</f>
        <v>0</v>
      </c>
      <c r="O17" s="914">
        <f ca="1">IF(D17&lt;&gt;"",MAX(O16-M16+K17-I17,0),0)</f>
        <v>0</v>
      </c>
    </row>
    <row r="18" spans="1:16" s="5" customFormat="1" ht="16.5" customHeight="1">
      <c r="A18" s="227">
        <f t="shared" ca="1" si="0"/>
        <v>42489</v>
      </c>
      <c r="B18" s="231" t="str">
        <f ca="1">IF(ROWS($1:2)&gt;COUNT(Dong14),"",OFFSET(TH!D$1,SMALL(Dong14,ROWS($1:2)),))</f>
        <v>GBN</v>
      </c>
      <c r="C18" s="227">
        <f ca="1">IF(ROWS($1:2)&gt;COUNT(Dong14),"",OFFSET(TH!E$1,SMALL(Dong14,ROWS($1:2)),))</f>
        <v>42489</v>
      </c>
      <c r="D18" s="923" t="str">
        <f ca="1">IF(ROWS($1:2)&gt;COUNT(Dong14),"",OFFSET(TH!F$1,SMALL(Dong14,ROWS($1:2)),))</f>
        <v>Thu tiền hàng</v>
      </c>
      <c r="E18" s="921" t="str">
        <f ca="1">IF(ROWS($1:2)&gt;COUNT(Dong14),"",IF(OFFSET(TH!N$1,SMALL(Dong14,ROWS($1:2)),)="131",OFFSET(TH!O$1,SMALL(Dong14,ROWS($1:2)),),OFFSET(TH!N$1,SMALL(Dong14,ROWS($1:2)),)))</f>
        <v>1121</v>
      </c>
      <c r="F18" s="921">
        <f ca="1">IF(ROWS($1:2)&gt;COUNT(Dong14),0,OFFSET(TH!L$1,SMALL(Dong14,ROWS($1:2)),))</f>
        <v>22260</v>
      </c>
      <c r="G18" s="921"/>
      <c r="H18" s="922">
        <f ca="1">IF(ROWS($1:2)&gt;COUNT(Dong14),0,IF(OFFSET(TH!N$1,SMALL(Dong14,ROWS($1:2)),)="131",OFFSET(TH!K$1,SMALL(Dong14,ROWS($1:2)),),0))</f>
        <v>0</v>
      </c>
      <c r="I18" s="921">
        <f ca="1">IF(ROWS($1:2)&gt;COUNT(Dong14),0,IF(OFFSET(TH!N$1,SMALL(Dong14,ROWS($1:2)),)="131",OFFSET(TH!M$1,SMALL(Dong14,ROWS($1:2)),),0))</f>
        <v>0</v>
      </c>
      <c r="J18" s="922">
        <f ca="1">IF(ROWS($1:2)&gt;COUNT(Dong14),0,IF(OFFSET(TH!O$1,SMALL(Dong14,ROWS($1:2)),)="131",OFFSET(TH!K$1,SMALL(Dong14,ROWS($1:2)),),0))</f>
        <v>76081.644384546278</v>
      </c>
      <c r="K18" s="921">
        <f ca="1">IF(ROWS($1:2)&gt;COUNT(Dong14),0,IF(OFFSET(TH!O$1,SMALL(Dong14,ROWS($1:2)),)="131",OFFSET(TH!M$1,SMALL(Dong14,ROWS($1:2)),),0))</f>
        <v>1693577404</v>
      </c>
      <c r="L18" s="915">
        <f t="shared" ref="L18:L50" ca="1" si="1">IF(D18&lt;&gt;"",ROUND(MAX(L17+H18-J18-N17,0),2),0)</f>
        <v>478.36</v>
      </c>
      <c r="M18" s="914">
        <f t="shared" ref="M18:M50" ca="1" si="2">IF(D18&lt;&gt;"",MAX(M17-O17+I18-K18,0),0)</f>
        <v>9882596</v>
      </c>
      <c r="N18" s="915">
        <f t="shared" ref="N18:N50" ca="1" si="3">IF(D18&lt;&gt;"",ROUND(MAX(N17+J18-H18-L17,0),2),0)</f>
        <v>0</v>
      </c>
      <c r="O18" s="914">
        <f t="shared" ref="O18:O50" ca="1" si="4">IF(D18&lt;&gt;"",MAX(O17-M17+K18-I18,0),0)</f>
        <v>0</v>
      </c>
    </row>
    <row r="19" spans="1:16" s="5" customFormat="1" ht="16.5" customHeight="1">
      <c r="A19" s="227">
        <f t="shared" ca="1" si="0"/>
        <v>42489</v>
      </c>
      <c r="B19" s="231" t="str">
        <f ca="1">IF(ROWS($1:3)&gt;COUNT(Dong14),"",OFFSET(TH!D$1,SMALL(Dong14,ROWS($1:3)),))</f>
        <v>GBN</v>
      </c>
      <c r="C19" s="227">
        <f ca="1">IF(ROWS($1:3)&gt;COUNT(Dong14),"",OFFSET(TH!E$1,SMALL(Dong14,ROWS($1:3)),))</f>
        <v>42489</v>
      </c>
      <c r="D19" s="923" t="str">
        <f ca="1">IF(ROWS($1:3)&gt;COUNT(Dong14),"",OFFSET(TH!F$1,SMALL(Dong14,ROWS($1:3)),))</f>
        <v>Phí nước ngoài giảm trừ</v>
      </c>
      <c r="E19" s="921" t="str">
        <f ca="1">IF(ROWS($1:3)&gt;COUNT(Dong14),"",IF(OFFSET(TH!N$1,SMALL(Dong14,ROWS($1:3)),)="131",OFFSET(TH!O$1,SMALL(Dong14,ROWS($1:3)),),OFFSET(TH!N$1,SMALL(Dong14,ROWS($1:3)),)))</f>
        <v>642</v>
      </c>
      <c r="F19" s="921">
        <f ca="1">IF(ROWS($1:3)&gt;COUNT(Dong14),0,OFFSET(TH!L$1,SMALL(Dong14,ROWS($1:3)),))</f>
        <v>22260</v>
      </c>
      <c r="G19" s="921"/>
      <c r="H19" s="922">
        <f ca="1">IF(ROWS($1:3)&gt;COUNT(Dong14),0,IF(OFFSET(TH!N$1,SMALL(Dong14,ROWS($1:3)),)="131",OFFSET(TH!K$1,SMALL(Dong14,ROWS($1:3)),),0))</f>
        <v>0</v>
      </c>
      <c r="I19" s="921">
        <f ca="1">IF(ROWS($1:3)&gt;COUNT(Dong14),0,IF(OFFSET(TH!N$1,SMALL(Dong14,ROWS($1:3)),)="131",OFFSET(TH!M$1,SMALL(Dong14,ROWS($1:3)),),0))</f>
        <v>0</v>
      </c>
      <c r="J19" s="922">
        <f ca="1">IF(ROWS($1:3)&gt;COUNT(Dong14),0,IF(OFFSET(TH!O$1,SMALL(Dong14,ROWS($1:3)),)="131",OFFSET(TH!K$1,SMALL(Dong14,ROWS($1:3)),),0))</f>
        <v>170</v>
      </c>
      <c r="K19" s="921">
        <f ca="1">IF(ROWS($1:3)&gt;COUNT(Dong14),0,IF(OFFSET(TH!O$1,SMALL(Dong14,ROWS($1:3)),)="131",OFFSET(TH!M$1,SMALL(Dong14,ROWS($1:3)),),0))</f>
        <v>3784200</v>
      </c>
      <c r="L19" s="915">
        <f t="shared" ca="1" si="1"/>
        <v>308.36</v>
      </c>
      <c r="M19" s="914">
        <f t="shared" ca="1" si="2"/>
        <v>6098396</v>
      </c>
      <c r="N19" s="915">
        <f t="shared" ca="1" si="3"/>
        <v>0</v>
      </c>
      <c r="O19" s="914">
        <f t="shared" ca="1" si="4"/>
        <v>0</v>
      </c>
    </row>
    <row r="20" spans="1:16" s="5" customFormat="1" ht="16.5" customHeight="1">
      <c r="A20" s="227">
        <f t="shared" ca="1" si="0"/>
        <v>42489</v>
      </c>
      <c r="B20" s="231" t="str">
        <f ca="1">IF(ROWS($1:4)&gt;COUNT(Dong14),"",OFFSET(TH!D$1,SMALL(Dong14,ROWS($1:4)),))</f>
        <v>GBN</v>
      </c>
      <c r="C20" s="227">
        <f ca="1">IF(ROWS($1:4)&gt;COUNT(Dong14),"",OFFSET(TH!E$1,SMALL(Dong14,ROWS($1:4)),))</f>
        <v>42489</v>
      </c>
      <c r="D20" s="923" t="str">
        <f ca="1">IF(ROWS($1:4)&gt;COUNT(Dong14),"",OFFSET(TH!F$1,SMALL(Dong14,ROWS($1:4)),))</f>
        <v>Lãi chiết khấu</v>
      </c>
      <c r="E20" s="921" t="str">
        <f ca="1">IF(ROWS($1:4)&gt;COUNT(Dong14),"",IF(OFFSET(TH!N$1,SMALL(Dong14,ROWS($1:4)),)="131",OFFSET(TH!O$1,SMALL(Dong14,ROWS($1:4)),),OFFSET(TH!N$1,SMALL(Dong14,ROWS($1:4)),)))</f>
        <v>635</v>
      </c>
      <c r="F20" s="921">
        <f ca="1">IF(ROWS($1:4)&gt;COUNT(Dong14),0,OFFSET(TH!L$1,SMALL(Dong14,ROWS($1:4)),))</f>
        <v>22260</v>
      </c>
      <c r="G20" s="921"/>
      <c r="H20" s="922">
        <f ca="1">IF(ROWS($1:4)&gt;COUNT(Dong14),0,IF(OFFSET(TH!N$1,SMALL(Dong14,ROWS($1:4)),)="131",OFFSET(TH!K$1,SMALL(Dong14,ROWS($1:4)),),0))</f>
        <v>0</v>
      </c>
      <c r="I20" s="921">
        <f ca="1">IF(ROWS($1:4)&gt;COUNT(Dong14),0,IF(OFFSET(TH!N$1,SMALL(Dong14,ROWS($1:4)),)="131",OFFSET(TH!M$1,SMALL(Dong14,ROWS($1:4)),),0))</f>
        <v>0</v>
      </c>
      <c r="J20" s="922">
        <f ca="1">IF(ROWS($1:4)&gt;COUNT(Dong14),0,IF(OFFSET(TH!O$1,SMALL(Dong14,ROWS($1:4)),)="131",OFFSET(TH!K$1,SMALL(Dong14,ROWS($1:4)),),0))</f>
        <v>181.69110512129379</v>
      </c>
      <c r="K20" s="921">
        <f ca="1">IF(ROWS($1:4)&gt;COUNT(Dong14),0,IF(OFFSET(TH!O$1,SMALL(Dong14,ROWS($1:4)),)="131",OFFSET(TH!M$1,SMALL(Dong14,ROWS($1:4)),),0))</f>
        <v>4044444</v>
      </c>
      <c r="L20" s="915">
        <f t="shared" ca="1" si="1"/>
        <v>126.67</v>
      </c>
      <c r="M20" s="914">
        <f t="shared" ca="1" si="2"/>
        <v>2053952</v>
      </c>
      <c r="N20" s="915">
        <f t="shared" ca="1" si="3"/>
        <v>0</v>
      </c>
      <c r="O20" s="914">
        <f t="shared" ca="1" si="4"/>
        <v>0</v>
      </c>
    </row>
    <row r="21" spans="1:16" s="5" customFormat="1" ht="16.5" customHeight="1">
      <c r="A21" s="227">
        <f t="shared" ca="1" si="0"/>
        <v>42489</v>
      </c>
      <c r="B21" s="231" t="str">
        <f ca="1">IF(ROWS($1:5)&gt;COUNT(Dong14),"",OFFSET(TH!D$1,SMALL(Dong14,ROWS($1:5)),))</f>
        <v>GBN</v>
      </c>
      <c r="C21" s="227">
        <f ca="1">IF(ROWS($1:5)&gt;COUNT(Dong14),"",OFFSET(TH!E$1,SMALL(Dong14,ROWS($1:5)),))</f>
        <v>42489</v>
      </c>
      <c r="D21" s="923" t="str">
        <f ca="1">IF(ROWS($1:5)&gt;COUNT(Dong14),"",OFFSET(TH!F$1,SMALL(Dong14,ROWS($1:5)),))</f>
        <v>Phí nước ngoài giảm trừ</v>
      </c>
      <c r="E21" s="921" t="str">
        <f ca="1">IF(ROWS($1:5)&gt;COUNT(Dong14),"",IF(OFFSET(TH!N$1,SMALL(Dong14,ROWS($1:5)),)="131",OFFSET(TH!O$1,SMALL(Dong14,ROWS($1:5)),),OFFSET(TH!N$1,SMALL(Dong14,ROWS($1:5)),)))</f>
        <v>642</v>
      </c>
      <c r="F21" s="921">
        <f ca="1">IF(ROWS($1:5)&gt;COUNT(Dong14),0,OFFSET(TH!L$1,SMALL(Dong14,ROWS($1:5)),))</f>
        <v>22260</v>
      </c>
      <c r="G21" s="921"/>
      <c r="H21" s="922">
        <f ca="1">IF(ROWS($1:5)&gt;COUNT(Dong14),0,IF(OFFSET(TH!N$1,SMALL(Dong14,ROWS($1:5)),)="131",OFFSET(TH!K$1,SMALL(Dong14,ROWS($1:5)),),0))</f>
        <v>0</v>
      </c>
      <c r="I21" s="921">
        <f ca="1">IF(ROWS($1:5)&gt;COUNT(Dong14),0,IF(OFFSET(TH!N$1,SMALL(Dong14,ROWS($1:5)),)="131",OFFSET(TH!M$1,SMALL(Dong14,ROWS($1:5)),),0))</f>
        <v>0</v>
      </c>
      <c r="J21" s="922">
        <f ca="1">IF(ROWS($1:5)&gt;COUNT(Dong14),0,IF(OFFSET(TH!O$1,SMALL(Dong14,ROWS($1:5)),)="131",OFFSET(TH!K$1,SMALL(Dong14,ROWS($1:5)),),0))</f>
        <v>115.14955076370171</v>
      </c>
      <c r="K21" s="921">
        <f ca="1">IF(ROWS($1:5)&gt;COUNT(Dong14),0,IF(OFFSET(TH!O$1,SMALL(Dong14,ROWS($1:5)),)="131",OFFSET(TH!M$1,SMALL(Dong14,ROWS($1:5)),),0))</f>
        <v>2563229</v>
      </c>
      <c r="L21" s="915">
        <f t="shared" ca="1" si="1"/>
        <v>11.52</v>
      </c>
      <c r="M21" s="914">
        <f t="shared" ca="1" si="2"/>
        <v>0</v>
      </c>
      <c r="N21" s="915">
        <f t="shared" ca="1" si="3"/>
        <v>0</v>
      </c>
      <c r="O21" s="914">
        <f t="shared" ca="1" si="4"/>
        <v>509277</v>
      </c>
    </row>
    <row r="22" spans="1:16" s="5" customFormat="1" ht="16.5" customHeight="1">
      <c r="A22" s="227">
        <f t="shared" ca="1" si="0"/>
        <v>42489</v>
      </c>
      <c r="B22" s="231" t="str">
        <f ca="1">IF(ROWS($1:6)&gt;COUNT(Dong14),"",OFFSET(TH!D$1,SMALL(Dong14,ROWS($1:6)),))</f>
        <v>GBN</v>
      </c>
      <c r="C22" s="227">
        <f ca="1">IF(ROWS($1:6)&gt;COUNT(Dong14),"",OFFSET(TH!E$1,SMALL(Dong14,ROWS($1:6)),))</f>
        <v>42489</v>
      </c>
      <c r="D22" s="923" t="str">
        <f ca="1">IF(ROWS($1:6)&gt;COUNT(Dong14),"",OFFSET(TH!F$1,SMALL(Dong14,ROWS($1:6)),))</f>
        <v>VAT Phí nước ngoài giảm trừ</v>
      </c>
      <c r="E22" s="921" t="str">
        <f ca="1">IF(ROWS($1:6)&gt;COUNT(Dong14),"",IF(OFFSET(TH!N$1,SMALL(Dong14,ROWS($1:6)),)="131",OFFSET(TH!O$1,SMALL(Dong14,ROWS($1:6)),),OFFSET(TH!N$1,SMALL(Dong14,ROWS($1:6)),)))</f>
        <v>1331</v>
      </c>
      <c r="F22" s="921">
        <f ca="1">IF(ROWS($1:6)&gt;COUNT(Dong14),0,OFFSET(TH!L$1,SMALL(Dong14,ROWS($1:6)),))</f>
        <v>22260</v>
      </c>
      <c r="G22" s="921"/>
      <c r="H22" s="922">
        <f ca="1">IF(ROWS($1:6)&gt;COUNT(Dong14),0,IF(OFFSET(TH!N$1,SMALL(Dong14,ROWS($1:6)),)="131",OFFSET(TH!K$1,SMALL(Dong14,ROWS($1:6)),),0))</f>
        <v>0</v>
      </c>
      <c r="I22" s="921">
        <f ca="1">IF(ROWS($1:6)&gt;COUNT(Dong14),0,IF(OFFSET(TH!N$1,SMALL(Dong14,ROWS($1:6)),)="131",OFFSET(TH!M$1,SMALL(Dong14,ROWS($1:6)),),0))</f>
        <v>0</v>
      </c>
      <c r="J22" s="922">
        <f ca="1">IF(ROWS($1:6)&gt;COUNT(Dong14),0,IF(OFFSET(TH!O$1,SMALL(Dong14,ROWS($1:6)),)="131",OFFSET(TH!K$1,SMALL(Dong14,ROWS($1:6)),),0))</f>
        <v>11.514959568733154</v>
      </c>
      <c r="K22" s="921">
        <f ca="1">IF(ROWS($1:6)&gt;COUNT(Dong14),0,IF(OFFSET(TH!O$1,SMALL(Dong14,ROWS($1:6)),)="131",OFFSET(TH!M$1,SMALL(Dong14,ROWS($1:6)),),0))</f>
        <v>256323</v>
      </c>
      <c r="L22" s="915">
        <f t="shared" ca="1" si="1"/>
        <v>0.01</v>
      </c>
      <c r="M22" s="914">
        <f t="shared" ca="1" si="2"/>
        <v>0</v>
      </c>
      <c r="N22" s="915">
        <f t="shared" ca="1" si="3"/>
        <v>0</v>
      </c>
      <c r="O22" s="914">
        <f t="shared" ca="1" si="4"/>
        <v>765600</v>
      </c>
    </row>
    <row r="23" spans="1:16" s="5" customFormat="1" ht="16.5" customHeight="1">
      <c r="A23" s="227">
        <f t="shared" ca="1" si="0"/>
        <v>42489</v>
      </c>
      <c r="B23" s="231" t="str">
        <f ca="1">IF(ROWS($1:7)&gt;COUNT(Dong14),"",OFFSET(TH!D$1,SMALL(Dong14,ROWS($1:7)),))</f>
        <v>GBN</v>
      </c>
      <c r="C23" s="227">
        <f ca="1">IF(ROWS($1:7)&gt;COUNT(Dong14),"",OFFSET(TH!E$1,SMALL(Dong14,ROWS($1:7)),))</f>
        <v>42489</v>
      </c>
      <c r="D23" s="923" t="str">
        <f ca="1">IF(ROWS($1:7)&gt;COUNT(Dong14),"",OFFSET(TH!F$1,SMALL(Dong14,ROWS($1:7)),))</f>
        <v>Chênh lệch tỷ giá</v>
      </c>
      <c r="E23" s="921" t="str">
        <f ca="1">IF(ROWS($1:7)&gt;COUNT(Dong14),"",IF(OFFSET(TH!N$1,SMALL(Dong14,ROWS($1:7)),)="131",OFFSET(TH!O$1,SMALL(Dong14,ROWS($1:7)),),OFFSET(TH!N$1,SMALL(Dong14,ROWS($1:7)),)))</f>
        <v>515</v>
      </c>
      <c r="F23" s="921">
        <f ca="1">IF(ROWS($1:7)&gt;COUNT(Dong14),0,OFFSET(TH!L$1,SMALL(Dong14,ROWS($1:7)),))</f>
        <v>0</v>
      </c>
      <c r="G23" s="921"/>
      <c r="H23" s="922">
        <f ca="1">IF(ROWS($1:7)&gt;COUNT(Dong14),0,IF(OFFSET(TH!N$1,SMALL(Dong14,ROWS($1:7)),)="131",OFFSET(TH!K$1,SMALL(Dong14,ROWS($1:7)),),0))</f>
        <v>0</v>
      </c>
      <c r="I23" s="921">
        <f ca="1">IF(ROWS($1:7)&gt;COUNT(Dong14),0,IF(OFFSET(TH!N$1,SMALL(Dong14,ROWS($1:7)),)="131",OFFSET(TH!M$1,SMALL(Dong14,ROWS($1:7)),),0))</f>
        <v>765600</v>
      </c>
      <c r="J23" s="922">
        <f ca="1">IF(ROWS($1:7)&gt;COUNT(Dong14),0,IF(OFFSET(TH!O$1,SMALL(Dong14,ROWS($1:7)),)="131",OFFSET(TH!K$1,SMALL(Dong14,ROWS($1:7)),),0))</f>
        <v>0</v>
      </c>
      <c r="K23" s="921">
        <f ca="1">IF(ROWS($1:7)&gt;COUNT(Dong14),0,IF(OFFSET(TH!O$1,SMALL(Dong14,ROWS($1:7)),)="131",OFFSET(TH!M$1,SMALL(Dong14,ROWS($1:7)),),0))</f>
        <v>0</v>
      </c>
      <c r="L23" s="915">
        <f t="shared" ca="1" si="1"/>
        <v>0.01</v>
      </c>
      <c r="M23" s="914">
        <f t="shared" ca="1" si="2"/>
        <v>0</v>
      </c>
      <c r="N23" s="915">
        <f t="shared" ca="1" si="3"/>
        <v>0</v>
      </c>
      <c r="O23" s="914">
        <f t="shared" ca="1" si="4"/>
        <v>0</v>
      </c>
    </row>
    <row r="24" spans="1:16" s="5" customFormat="1" ht="16.5" customHeight="1">
      <c r="A24" s="227" t="str">
        <f t="shared" ca="1" si="0"/>
        <v/>
      </c>
      <c r="B24" s="231" t="str">
        <f ca="1">IF(ROWS($1:8)&gt;COUNT(Dong14),"",OFFSET(TH!D$1,SMALL(Dong14,ROWS($1:8)),))</f>
        <v/>
      </c>
      <c r="C24" s="227" t="str">
        <f ca="1">IF(ROWS($1:8)&gt;COUNT(Dong14),"",OFFSET(TH!E$1,SMALL(Dong14,ROWS($1:8)),))</f>
        <v/>
      </c>
      <c r="D24" s="923" t="str">
        <f ca="1">IF(ROWS($1:8)&gt;COUNT(Dong14),"",OFFSET(TH!F$1,SMALL(Dong14,ROWS($1:8)),))</f>
        <v/>
      </c>
      <c r="E24" s="921" t="str">
        <f ca="1">IF(ROWS($1:8)&gt;COUNT(Dong14),"",IF(OFFSET(TH!N$1,SMALL(Dong14,ROWS($1:8)),)="131",OFFSET(TH!O$1,SMALL(Dong14,ROWS($1:8)),),OFFSET(TH!N$1,SMALL(Dong14,ROWS($1:8)),)))</f>
        <v/>
      </c>
      <c r="F24" s="921">
        <f ca="1">IF(ROWS($1:8)&gt;COUNT(Dong14),0,OFFSET(TH!L$1,SMALL(Dong14,ROWS($1:8)),))</f>
        <v>0</v>
      </c>
      <c r="G24" s="921"/>
      <c r="H24" s="922">
        <f ca="1">IF(ROWS($1:8)&gt;COUNT(Dong14),0,IF(OFFSET(TH!N$1,SMALL(Dong14,ROWS($1:8)),)="131",OFFSET(TH!K$1,SMALL(Dong14,ROWS($1:8)),),0))</f>
        <v>0</v>
      </c>
      <c r="I24" s="921">
        <f ca="1">IF(ROWS($1:8)&gt;COUNT(Dong14),0,IF(OFFSET(TH!N$1,SMALL(Dong14,ROWS($1:8)),)="131",OFFSET(TH!M$1,SMALL(Dong14,ROWS($1:8)),),0))</f>
        <v>0</v>
      </c>
      <c r="J24" s="922">
        <f ca="1">IF(ROWS($1:8)&gt;COUNT(Dong14),0,IF(OFFSET(TH!O$1,SMALL(Dong14,ROWS($1:8)),)="131",OFFSET(TH!K$1,SMALL(Dong14,ROWS($1:8)),),0))</f>
        <v>0</v>
      </c>
      <c r="K24" s="921">
        <f ca="1">IF(ROWS($1:8)&gt;COUNT(Dong14),0,IF(OFFSET(TH!O$1,SMALL(Dong14,ROWS($1:8)),)="131",OFFSET(TH!M$1,SMALL(Dong14,ROWS($1:8)),),0))</f>
        <v>0</v>
      </c>
      <c r="L24" s="915">
        <f t="shared" ca="1" si="1"/>
        <v>0</v>
      </c>
      <c r="M24" s="914">
        <f t="shared" ca="1" si="2"/>
        <v>0</v>
      </c>
      <c r="N24" s="915">
        <f t="shared" ca="1" si="3"/>
        <v>0</v>
      </c>
      <c r="O24" s="914">
        <f t="shared" ca="1" si="4"/>
        <v>0</v>
      </c>
    </row>
    <row r="25" spans="1:16" s="5" customFormat="1" ht="16.5" customHeight="1">
      <c r="A25" s="227" t="str">
        <f t="shared" ca="1" si="0"/>
        <v/>
      </c>
      <c r="B25" s="231" t="str">
        <f ca="1">IF(ROWS($1:9)&gt;COUNT(Dong14),"",OFFSET(TH!D$1,SMALL(Dong14,ROWS($1:9)),))</f>
        <v/>
      </c>
      <c r="C25" s="227" t="str">
        <f ca="1">IF(ROWS($1:9)&gt;COUNT(Dong14),"",OFFSET(TH!E$1,SMALL(Dong14,ROWS($1:9)),))</f>
        <v/>
      </c>
      <c r="D25" s="923" t="str">
        <f ca="1">IF(ROWS($1:9)&gt;COUNT(Dong14),"",OFFSET(TH!F$1,SMALL(Dong14,ROWS($1:9)),))</f>
        <v/>
      </c>
      <c r="E25" s="921" t="str">
        <f ca="1">IF(ROWS($1:9)&gt;COUNT(Dong14),"",IF(OFFSET(TH!N$1,SMALL(Dong14,ROWS($1:9)),)="131",OFFSET(TH!O$1,SMALL(Dong14,ROWS($1:9)),),OFFSET(TH!N$1,SMALL(Dong14,ROWS($1:9)),)))</f>
        <v/>
      </c>
      <c r="F25" s="921">
        <f ca="1">IF(ROWS($1:9)&gt;COUNT(Dong14),0,OFFSET(TH!L$1,SMALL(Dong14,ROWS($1:9)),))</f>
        <v>0</v>
      </c>
      <c r="G25" s="921"/>
      <c r="H25" s="922">
        <f ca="1">IF(ROWS($1:9)&gt;COUNT(Dong14),0,IF(OFFSET(TH!N$1,SMALL(Dong14,ROWS($1:9)),)="131",OFFSET(TH!K$1,SMALL(Dong14,ROWS($1:9)),),0))</f>
        <v>0</v>
      </c>
      <c r="I25" s="921">
        <f ca="1">IF(ROWS($1:9)&gt;COUNT(Dong14),0,IF(OFFSET(TH!N$1,SMALL(Dong14,ROWS($1:9)),)="131",OFFSET(TH!M$1,SMALL(Dong14,ROWS($1:9)),),0))</f>
        <v>0</v>
      </c>
      <c r="J25" s="922">
        <f ca="1">IF(ROWS($1:9)&gt;COUNT(Dong14),0,IF(OFFSET(TH!O$1,SMALL(Dong14,ROWS($1:9)),)="131",OFFSET(TH!K$1,SMALL(Dong14,ROWS($1:9)),),0))</f>
        <v>0</v>
      </c>
      <c r="K25" s="921">
        <f ca="1">IF(ROWS($1:9)&gt;COUNT(Dong14),0,IF(OFFSET(TH!O$1,SMALL(Dong14,ROWS($1:9)),)="131",OFFSET(TH!M$1,SMALL(Dong14,ROWS($1:9)),),0))</f>
        <v>0</v>
      </c>
      <c r="L25" s="915">
        <f t="shared" ca="1" si="1"/>
        <v>0</v>
      </c>
      <c r="M25" s="914">
        <f t="shared" ca="1" si="2"/>
        <v>0</v>
      </c>
      <c r="N25" s="915">
        <f t="shared" ca="1" si="3"/>
        <v>0</v>
      </c>
      <c r="O25" s="914">
        <f t="shared" ca="1" si="4"/>
        <v>0</v>
      </c>
    </row>
    <row r="26" spans="1:16" s="5" customFormat="1" ht="16.5" customHeight="1">
      <c r="A26" s="227" t="str">
        <f t="shared" ca="1" si="0"/>
        <v/>
      </c>
      <c r="B26" s="231" t="str">
        <f ca="1">IF(ROWS($1:10)&gt;COUNT(Dong14),"",OFFSET(TH!D$1,SMALL(Dong14,ROWS($1:10)),))</f>
        <v/>
      </c>
      <c r="C26" s="227" t="str">
        <f ca="1">IF(ROWS($1:10)&gt;COUNT(Dong14),"",OFFSET(TH!E$1,SMALL(Dong14,ROWS($1:10)),))</f>
        <v/>
      </c>
      <c r="D26" s="923" t="str">
        <f ca="1">IF(ROWS($1:10)&gt;COUNT(Dong14),"",OFFSET(TH!F$1,SMALL(Dong14,ROWS($1:10)),))</f>
        <v/>
      </c>
      <c r="E26" s="921" t="str">
        <f ca="1">IF(ROWS($1:10)&gt;COUNT(Dong14),"",IF(OFFSET(TH!N$1,SMALL(Dong14,ROWS($1:10)),)="131",OFFSET(TH!O$1,SMALL(Dong14,ROWS($1:10)),),OFFSET(TH!N$1,SMALL(Dong14,ROWS($1:10)),)))</f>
        <v/>
      </c>
      <c r="F26" s="921">
        <f ca="1">IF(ROWS($1:10)&gt;COUNT(Dong14),0,OFFSET(TH!L$1,SMALL(Dong14,ROWS($1:10)),))</f>
        <v>0</v>
      </c>
      <c r="G26" s="921"/>
      <c r="H26" s="922">
        <f ca="1">IF(ROWS($1:10)&gt;COUNT(Dong14),0,IF(OFFSET(TH!N$1,SMALL(Dong14,ROWS($1:10)),)="131",OFFSET(TH!K$1,SMALL(Dong14,ROWS($1:10)),),0))</f>
        <v>0</v>
      </c>
      <c r="I26" s="921">
        <f ca="1">IF(ROWS($1:10)&gt;COUNT(Dong14),0,IF(OFFSET(TH!N$1,SMALL(Dong14,ROWS($1:10)),)="131",OFFSET(TH!M$1,SMALL(Dong14,ROWS($1:10)),),0))</f>
        <v>0</v>
      </c>
      <c r="J26" s="922">
        <f ca="1">IF(ROWS($1:10)&gt;COUNT(Dong14),0,IF(OFFSET(TH!O$1,SMALL(Dong14,ROWS($1:10)),)="131",OFFSET(TH!K$1,SMALL(Dong14,ROWS($1:10)),),0))</f>
        <v>0</v>
      </c>
      <c r="K26" s="921">
        <f ca="1">IF(ROWS($1:10)&gt;COUNT(Dong14),0,IF(OFFSET(TH!O$1,SMALL(Dong14,ROWS($1:10)),)="131",OFFSET(TH!M$1,SMALL(Dong14,ROWS($1:10)),),0))</f>
        <v>0</v>
      </c>
      <c r="L26" s="915">
        <f t="shared" ca="1" si="1"/>
        <v>0</v>
      </c>
      <c r="M26" s="914">
        <f t="shared" ca="1" si="2"/>
        <v>0</v>
      </c>
      <c r="N26" s="915">
        <f t="shared" ca="1" si="3"/>
        <v>0</v>
      </c>
      <c r="O26" s="914">
        <f t="shared" ca="1" si="4"/>
        <v>0</v>
      </c>
    </row>
    <row r="27" spans="1:16" s="5" customFormat="1" ht="16.5" customHeight="1">
      <c r="A27" s="227" t="str">
        <f t="shared" ca="1" si="0"/>
        <v/>
      </c>
      <c r="B27" s="231" t="str">
        <f ca="1">IF(ROWS($1:11)&gt;COUNT(Dong14),"",OFFSET(TH!D$1,SMALL(Dong14,ROWS($1:11)),))</f>
        <v/>
      </c>
      <c r="C27" s="227" t="str">
        <f ca="1">IF(ROWS($1:11)&gt;COUNT(Dong14),"",OFFSET(TH!E$1,SMALL(Dong14,ROWS($1:11)),))</f>
        <v/>
      </c>
      <c r="D27" s="923" t="str">
        <f ca="1">IF(ROWS($1:11)&gt;COUNT(Dong14),"",OFFSET(TH!F$1,SMALL(Dong14,ROWS($1:11)),))</f>
        <v/>
      </c>
      <c r="E27" s="921" t="str">
        <f ca="1">IF(ROWS($1:11)&gt;COUNT(Dong14),"",IF(OFFSET(TH!N$1,SMALL(Dong14,ROWS($1:11)),)="131",OFFSET(TH!O$1,SMALL(Dong14,ROWS($1:11)),),OFFSET(TH!N$1,SMALL(Dong14,ROWS($1:11)),)))</f>
        <v/>
      </c>
      <c r="F27" s="921">
        <f ca="1">IF(ROWS($1:11)&gt;COUNT(Dong14),0,OFFSET(TH!L$1,SMALL(Dong14,ROWS($1:11)),))</f>
        <v>0</v>
      </c>
      <c r="G27" s="921"/>
      <c r="H27" s="922">
        <f ca="1">IF(ROWS($1:11)&gt;COUNT(Dong14),0,IF(OFFSET(TH!N$1,SMALL(Dong14,ROWS($1:11)),)="131",OFFSET(TH!K$1,SMALL(Dong14,ROWS($1:11)),),0))</f>
        <v>0</v>
      </c>
      <c r="I27" s="921">
        <f ca="1">IF(ROWS($1:11)&gt;COUNT(Dong14),0,IF(OFFSET(TH!N$1,SMALL(Dong14,ROWS($1:11)),)="131",OFFSET(TH!M$1,SMALL(Dong14,ROWS($1:11)),),0))</f>
        <v>0</v>
      </c>
      <c r="J27" s="922">
        <f ca="1">IF(ROWS($1:11)&gt;COUNT(Dong14),0,IF(OFFSET(TH!O$1,SMALL(Dong14,ROWS($1:11)),)="131",OFFSET(TH!K$1,SMALL(Dong14,ROWS($1:11)),),0))</f>
        <v>0</v>
      </c>
      <c r="K27" s="921">
        <f ca="1">IF(ROWS($1:11)&gt;COUNT(Dong14),0,IF(OFFSET(TH!O$1,SMALL(Dong14,ROWS($1:11)),)="131",OFFSET(TH!M$1,SMALL(Dong14,ROWS($1:11)),),0))</f>
        <v>0</v>
      </c>
      <c r="L27" s="915">
        <f t="shared" ca="1" si="1"/>
        <v>0</v>
      </c>
      <c r="M27" s="914">
        <f t="shared" ca="1" si="2"/>
        <v>0</v>
      </c>
      <c r="N27" s="915">
        <f t="shared" ca="1" si="3"/>
        <v>0</v>
      </c>
      <c r="O27" s="914">
        <f t="shared" ca="1" si="4"/>
        <v>0</v>
      </c>
    </row>
    <row r="28" spans="1:16" s="5" customFormat="1" ht="16.5" customHeight="1">
      <c r="A28" s="227" t="str">
        <f t="shared" ca="1" si="0"/>
        <v/>
      </c>
      <c r="B28" s="231" t="str">
        <f ca="1">IF(ROWS($1:12)&gt;COUNT(Dong14),"",OFFSET(TH!D$1,SMALL(Dong14,ROWS($1:12)),))</f>
        <v/>
      </c>
      <c r="C28" s="227" t="str">
        <f ca="1">IF(ROWS($1:12)&gt;COUNT(Dong14),"",OFFSET(TH!E$1,SMALL(Dong14,ROWS($1:12)),))</f>
        <v/>
      </c>
      <c r="D28" s="923" t="str">
        <f ca="1">IF(ROWS($1:12)&gt;COUNT(Dong14),"",OFFSET(TH!F$1,SMALL(Dong14,ROWS($1:12)),))</f>
        <v/>
      </c>
      <c r="E28" s="921" t="str">
        <f ca="1">IF(ROWS($1:12)&gt;COUNT(Dong14),"",IF(OFFSET(TH!N$1,SMALL(Dong14,ROWS($1:12)),)="131",OFFSET(TH!O$1,SMALL(Dong14,ROWS($1:12)),),OFFSET(TH!N$1,SMALL(Dong14,ROWS($1:12)),)))</f>
        <v/>
      </c>
      <c r="F28" s="921">
        <f ca="1">IF(ROWS($1:12)&gt;COUNT(Dong14),0,OFFSET(TH!L$1,SMALL(Dong14,ROWS($1:12)),))</f>
        <v>0</v>
      </c>
      <c r="G28" s="921"/>
      <c r="H28" s="922">
        <f ca="1">IF(ROWS($1:12)&gt;COUNT(Dong14),0,IF(OFFSET(TH!N$1,SMALL(Dong14,ROWS($1:12)),)="131",OFFSET(TH!K$1,SMALL(Dong14,ROWS($1:12)),),0))</f>
        <v>0</v>
      </c>
      <c r="I28" s="921">
        <f ca="1">IF(ROWS($1:12)&gt;COUNT(Dong14),0,IF(OFFSET(TH!N$1,SMALL(Dong14,ROWS($1:12)),)="131",OFFSET(TH!M$1,SMALL(Dong14,ROWS($1:12)),),0))</f>
        <v>0</v>
      </c>
      <c r="J28" s="922">
        <f ca="1">IF(ROWS($1:12)&gt;COUNT(Dong14),0,IF(OFFSET(TH!O$1,SMALL(Dong14,ROWS($1:12)),)="131",OFFSET(TH!K$1,SMALL(Dong14,ROWS($1:12)),),0))</f>
        <v>0</v>
      </c>
      <c r="K28" s="921">
        <f ca="1">IF(ROWS($1:12)&gt;COUNT(Dong14),0,IF(OFFSET(TH!O$1,SMALL(Dong14,ROWS($1:12)),)="131",OFFSET(TH!M$1,SMALL(Dong14,ROWS($1:12)),),0))</f>
        <v>0</v>
      </c>
      <c r="L28" s="915">
        <f t="shared" ca="1" si="1"/>
        <v>0</v>
      </c>
      <c r="M28" s="914">
        <f t="shared" ca="1" si="2"/>
        <v>0</v>
      </c>
      <c r="N28" s="915">
        <f t="shared" ca="1" si="3"/>
        <v>0</v>
      </c>
      <c r="O28" s="914">
        <f t="shared" ca="1" si="4"/>
        <v>0</v>
      </c>
    </row>
    <row r="29" spans="1:16" s="5" customFormat="1" ht="16.5" customHeight="1">
      <c r="A29" s="227" t="str">
        <f t="shared" ca="1" si="0"/>
        <v/>
      </c>
      <c r="B29" s="231" t="str">
        <f ca="1">IF(ROWS($1:13)&gt;COUNT(Dong14),"",OFFSET(TH!D$1,SMALL(Dong14,ROWS($1:13)),))</f>
        <v/>
      </c>
      <c r="C29" s="227" t="str">
        <f ca="1">IF(ROWS($1:13)&gt;COUNT(Dong14),"",OFFSET(TH!E$1,SMALL(Dong14,ROWS($1:13)),))</f>
        <v/>
      </c>
      <c r="D29" s="923" t="str">
        <f ca="1">IF(ROWS($1:13)&gt;COUNT(Dong14),"",OFFSET(TH!F$1,SMALL(Dong14,ROWS($1:13)),))</f>
        <v/>
      </c>
      <c r="E29" s="921" t="str">
        <f ca="1">IF(ROWS($1:13)&gt;COUNT(Dong14),"",IF(OFFSET(TH!N$1,SMALL(Dong14,ROWS($1:13)),)="131",OFFSET(TH!O$1,SMALL(Dong14,ROWS($1:13)),),OFFSET(TH!N$1,SMALL(Dong14,ROWS($1:13)),)))</f>
        <v/>
      </c>
      <c r="F29" s="921">
        <f ca="1">IF(ROWS($1:13)&gt;COUNT(Dong14),0,OFFSET(TH!L$1,SMALL(Dong14,ROWS($1:13)),))</f>
        <v>0</v>
      </c>
      <c r="G29" s="921"/>
      <c r="H29" s="922">
        <f ca="1">IF(ROWS($1:13)&gt;COUNT(Dong14),0,IF(OFFSET(TH!N$1,SMALL(Dong14,ROWS($1:13)),)="131",OFFSET(TH!K$1,SMALL(Dong14,ROWS($1:13)),),0))</f>
        <v>0</v>
      </c>
      <c r="I29" s="921">
        <f ca="1">IF(ROWS($1:13)&gt;COUNT(Dong14),0,IF(OFFSET(TH!N$1,SMALL(Dong14,ROWS($1:13)),)="131",OFFSET(TH!M$1,SMALL(Dong14,ROWS($1:13)),),0))</f>
        <v>0</v>
      </c>
      <c r="J29" s="922">
        <f ca="1">IF(ROWS($1:13)&gt;COUNT(Dong14),0,IF(OFFSET(TH!O$1,SMALL(Dong14,ROWS($1:13)),)="131",OFFSET(TH!K$1,SMALL(Dong14,ROWS($1:13)),),0))</f>
        <v>0</v>
      </c>
      <c r="K29" s="921">
        <f ca="1">IF(ROWS($1:13)&gt;COUNT(Dong14),0,IF(OFFSET(TH!O$1,SMALL(Dong14,ROWS($1:13)),)="131",OFFSET(TH!M$1,SMALL(Dong14,ROWS($1:13)),),0))</f>
        <v>0</v>
      </c>
      <c r="L29" s="915">
        <f t="shared" ca="1" si="1"/>
        <v>0</v>
      </c>
      <c r="M29" s="914">
        <f t="shared" ca="1" si="2"/>
        <v>0</v>
      </c>
      <c r="N29" s="915">
        <f t="shared" ca="1" si="3"/>
        <v>0</v>
      </c>
      <c r="O29" s="914">
        <f t="shared" ca="1" si="4"/>
        <v>0</v>
      </c>
    </row>
    <row r="30" spans="1:16" s="5" customFormat="1" ht="16.5" customHeight="1">
      <c r="A30" s="227" t="str">
        <f t="shared" ca="1" si="0"/>
        <v/>
      </c>
      <c r="B30" s="231" t="str">
        <f ca="1">IF(ROWS($1:14)&gt;COUNT(Dong14),"",OFFSET(TH!D$1,SMALL(Dong14,ROWS($1:14)),))</f>
        <v/>
      </c>
      <c r="C30" s="227" t="str">
        <f ca="1">IF(ROWS($1:14)&gt;COUNT(Dong14),"",OFFSET(TH!E$1,SMALL(Dong14,ROWS($1:14)),))</f>
        <v/>
      </c>
      <c r="D30" s="923" t="str">
        <f ca="1">IF(ROWS($1:14)&gt;COUNT(Dong14),"",OFFSET(TH!F$1,SMALL(Dong14,ROWS($1:14)),))</f>
        <v/>
      </c>
      <c r="E30" s="921" t="str">
        <f ca="1">IF(ROWS($1:14)&gt;COUNT(Dong14),"",IF(OFFSET(TH!N$1,SMALL(Dong14,ROWS($1:14)),)="131",OFFSET(TH!O$1,SMALL(Dong14,ROWS($1:14)),),OFFSET(TH!N$1,SMALL(Dong14,ROWS($1:14)),)))</f>
        <v/>
      </c>
      <c r="F30" s="921">
        <f ca="1">IF(ROWS($1:14)&gt;COUNT(Dong14),0,OFFSET(TH!L$1,SMALL(Dong14,ROWS($1:14)),))</f>
        <v>0</v>
      </c>
      <c r="G30" s="921"/>
      <c r="H30" s="922">
        <f ca="1">IF(ROWS($1:14)&gt;COUNT(Dong14),0,IF(OFFSET(TH!N$1,SMALL(Dong14,ROWS($1:14)),)="131",OFFSET(TH!K$1,SMALL(Dong14,ROWS($1:14)),),0))</f>
        <v>0</v>
      </c>
      <c r="I30" s="921">
        <f ca="1">IF(ROWS($1:14)&gt;COUNT(Dong14),0,IF(OFFSET(TH!N$1,SMALL(Dong14,ROWS($1:14)),)="131",OFFSET(TH!M$1,SMALL(Dong14,ROWS($1:14)),),0))</f>
        <v>0</v>
      </c>
      <c r="J30" s="922">
        <f ca="1">IF(ROWS($1:14)&gt;COUNT(Dong14),0,IF(OFFSET(TH!O$1,SMALL(Dong14,ROWS($1:14)),)="131",OFFSET(TH!K$1,SMALL(Dong14,ROWS($1:14)),),0))</f>
        <v>0</v>
      </c>
      <c r="K30" s="921">
        <f ca="1">IF(ROWS($1:14)&gt;COUNT(Dong14),0,IF(OFFSET(TH!O$1,SMALL(Dong14,ROWS($1:14)),)="131",OFFSET(TH!M$1,SMALL(Dong14,ROWS($1:14)),),0))</f>
        <v>0</v>
      </c>
      <c r="L30" s="915">
        <f t="shared" ca="1" si="1"/>
        <v>0</v>
      </c>
      <c r="M30" s="914">
        <f t="shared" ca="1" si="2"/>
        <v>0</v>
      </c>
      <c r="N30" s="915">
        <f t="shared" ca="1" si="3"/>
        <v>0</v>
      </c>
      <c r="O30" s="914">
        <f t="shared" ca="1" si="4"/>
        <v>0</v>
      </c>
    </row>
    <row r="31" spans="1:16" s="5" customFormat="1" ht="16.5" customHeight="1">
      <c r="A31" s="227" t="str">
        <f t="shared" ca="1" si="0"/>
        <v/>
      </c>
      <c r="B31" s="231" t="str">
        <f ca="1">IF(ROWS($1:15)&gt;COUNT(Dong14),"",OFFSET(TH!D$1,SMALL(Dong14,ROWS($1:15)),))</f>
        <v/>
      </c>
      <c r="C31" s="227" t="str">
        <f ca="1">IF(ROWS($1:15)&gt;COUNT(Dong14),"",OFFSET(TH!E$1,SMALL(Dong14,ROWS($1:15)),))</f>
        <v/>
      </c>
      <c r="D31" s="923" t="str">
        <f ca="1">IF(ROWS($1:15)&gt;COUNT(Dong14),"",OFFSET(TH!F$1,SMALL(Dong14,ROWS($1:15)),))</f>
        <v/>
      </c>
      <c r="E31" s="921" t="str">
        <f ca="1">IF(ROWS($1:15)&gt;COUNT(Dong14),"",IF(OFFSET(TH!N$1,SMALL(Dong14,ROWS($1:15)),)="131",OFFSET(TH!O$1,SMALL(Dong14,ROWS($1:15)),),OFFSET(TH!N$1,SMALL(Dong14,ROWS($1:15)),)))</f>
        <v/>
      </c>
      <c r="F31" s="921">
        <f ca="1">IF(ROWS($1:15)&gt;COUNT(Dong14),0,OFFSET(TH!L$1,SMALL(Dong14,ROWS($1:15)),))</f>
        <v>0</v>
      </c>
      <c r="G31" s="921"/>
      <c r="H31" s="922">
        <f ca="1">IF(ROWS($1:15)&gt;COUNT(Dong14),0,IF(OFFSET(TH!N$1,SMALL(Dong14,ROWS($1:15)),)="131",OFFSET(TH!K$1,SMALL(Dong14,ROWS($1:15)),),0))</f>
        <v>0</v>
      </c>
      <c r="I31" s="921">
        <f ca="1">IF(ROWS($1:15)&gt;COUNT(Dong14),0,IF(OFFSET(TH!N$1,SMALL(Dong14,ROWS($1:15)),)="131",OFFSET(TH!M$1,SMALL(Dong14,ROWS($1:15)),),0))</f>
        <v>0</v>
      </c>
      <c r="J31" s="922">
        <f ca="1">IF(ROWS($1:15)&gt;COUNT(Dong14),0,IF(OFFSET(TH!O$1,SMALL(Dong14,ROWS($1:15)),)="131",OFFSET(TH!K$1,SMALL(Dong14,ROWS($1:15)),),0))</f>
        <v>0</v>
      </c>
      <c r="K31" s="921">
        <f ca="1">IF(ROWS($1:15)&gt;COUNT(Dong14),0,IF(OFFSET(TH!O$1,SMALL(Dong14,ROWS($1:15)),)="131",OFFSET(TH!M$1,SMALL(Dong14,ROWS($1:15)),),0))</f>
        <v>0</v>
      </c>
      <c r="L31" s="915">
        <f t="shared" ca="1" si="1"/>
        <v>0</v>
      </c>
      <c r="M31" s="914">
        <f t="shared" ca="1" si="2"/>
        <v>0</v>
      </c>
      <c r="N31" s="915">
        <f t="shared" ca="1" si="3"/>
        <v>0</v>
      </c>
      <c r="O31" s="914">
        <f t="shared" ca="1" si="4"/>
        <v>0</v>
      </c>
      <c r="P31" s="252"/>
    </row>
    <row r="32" spans="1:16" s="5" customFormat="1" ht="16.5" customHeight="1">
      <c r="A32" s="227" t="str">
        <f t="shared" ca="1" si="0"/>
        <v/>
      </c>
      <c r="B32" s="231" t="str">
        <f ca="1">IF(ROWS($1:16)&gt;COUNT(Dong14),"",OFFSET(TH!D$1,SMALL(Dong14,ROWS($1:16)),))</f>
        <v/>
      </c>
      <c r="C32" s="227" t="str">
        <f ca="1">IF(ROWS($1:16)&gt;COUNT(Dong14),"",OFFSET(TH!E$1,SMALL(Dong14,ROWS($1:16)),))</f>
        <v/>
      </c>
      <c r="D32" s="923" t="str">
        <f ca="1">IF(ROWS($1:16)&gt;COUNT(Dong14),"",OFFSET(TH!F$1,SMALL(Dong14,ROWS($1:16)),))</f>
        <v/>
      </c>
      <c r="E32" s="921" t="str">
        <f ca="1">IF(ROWS($1:16)&gt;COUNT(Dong14),"",IF(OFFSET(TH!N$1,SMALL(Dong14,ROWS($1:16)),)="131",OFFSET(TH!O$1,SMALL(Dong14,ROWS($1:16)),),OFFSET(TH!N$1,SMALL(Dong14,ROWS($1:16)),)))</f>
        <v/>
      </c>
      <c r="F32" s="921">
        <f ca="1">IF(ROWS($1:16)&gt;COUNT(Dong14),0,OFFSET(TH!L$1,SMALL(Dong14,ROWS($1:16)),))</f>
        <v>0</v>
      </c>
      <c r="G32" s="921"/>
      <c r="H32" s="922">
        <f ca="1">IF(ROWS($1:16)&gt;COUNT(Dong14),0,IF(OFFSET(TH!N$1,SMALL(Dong14,ROWS($1:16)),)="131",OFFSET(TH!K$1,SMALL(Dong14,ROWS($1:16)),),0))</f>
        <v>0</v>
      </c>
      <c r="I32" s="921">
        <f ca="1">IF(ROWS($1:16)&gt;COUNT(Dong14),0,IF(OFFSET(TH!N$1,SMALL(Dong14,ROWS($1:16)),)="131",OFFSET(TH!M$1,SMALL(Dong14,ROWS($1:16)),),0))</f>
        <v>0</v>
      </c>
      <c r="J32" s="922">
        <f ca="1">IF(ROWS($1:16)&gt;COUNT(Dong14),0,IF(OFFSET(TH!O$1,SMALL(Dong14,ROWS($1:16)),)="131",OFFSET(TH!K$1,SMALL(Dong14,ROWS($1:16)),),0))</f>
        <v>0</v>
      </c>
      <c r="K32" s="921">
        <f ca="1">IF(ROWS($1:16)&gt;COUNT(Dong14),0,IF(OFFSET(TH!O$1,SMALL(Dong14,ROWS($1:16)),)="131",OFFSET(TH!M$1,SMALL(Dong14,ROWS($1:16)),),0))</f>
        <v>0</v>
      </c>
      <c r="L32" s="915">
        <f t="shared" ca="1" si="1"/>
        <v>0</v>
      </c>
      <c r="M32" s="914">
        <f t="shared" ca="1" si="2"/>
        <v>0</v>
      </c>
      <c r="N32" s="915">
        <f t="shared" ca="1" si="3"/>
        <v>0</v>
      </c>
      <c r="O32" s="914">
        <f t="shared" ca="1" si="4"/>
        <v>0</v>
      </c>
    </row>
    <row r="33" spans="1:15" s="5" customFormat="1" ht="16.5" customHeight="1">
      <c r="A33" s="227" t="str">
        <f t="shared" ca="1" si="0"/>
        <v/>
      </c>
      <c r="B33" s="231" t="str">
        <f ca="1">IF(ROWS($1:17)&gt;COUNT(Dong14),"",OFFSET(TH!D$1,SMALL(Dong14,ROWS($1:17)),))</f>
        <v/>
      </c>
      <c r="C33" s="227" t="str">
        <f ca="1">IF(ROWS($1:17)&gt;COUNT(Dong14),"",OFFSET(TH!E$1,SMALL(Dong14,ROWS($1:17)),))</f>
        <v/>
      </c>
      <c r="D33" s="923" t="str">
        <f ca="1">IF(ROWS($1:17)&gt;COUNT(Dong14),"",OFFSET(TH!F$1,SMALL(Dong14,ROWS($1:17)),))</f>
        <v/>
      </c>
      <c r="E33" s="921" t="str">
        <f ca="1">IF(ROWS($1:17)&gt;COUNT(Dong14),"",IF(OFFSET(TH!N$1,SMALL(Dong14,ROWS($1:17)),)="131",OFFSET(TH!O$1,SMALL(Dong14,ROWS($1:17)),),OFFSET(TH!N$1,SMALL(Dong14,ROWS($1:17)),)))</f>
        <v/>
      </c>
      <c r="F33" s="921">
        <f ca="1">IF(ROWS($1:17)&gt;COUNT(Dong14),0,OFFSET(TH!L$1,SMALL(Dong14,ROWS($1:17)),))</f>
        <v>0</v>
      </c>
      <c r="G33" s="921"/>
      <c r="H33" s="922">
        <f ca="1">IF(ROWS($1:17)&gt;COUNT(Dong14),0,IF(OFFSET(TH!N$1,SMALL(Dong14,ROWS($1:17)),)="131",OFFSET(TH!K$1,SMALL(Dong14,ROWS($1:17)),),0))</f>
        <v>0</v>
      </c>
      <c r="I33" s="921">
        <f ca="1">IF(ROWS($1:17)&gt;COUNT(Dong14),0,IF(OFFSET(TH!N$1,SMALL(Dong14,ROWS($1:17)),)="131",OFFSET(TH!M$1,SMALL(Dong14,ROWS($1:17)),),0))</f>
        <v>0</v>
      </c>
      <c r="J33" s="922">
        <f ca="1">IF(ROWS($1:17)&gt;COUNT(Dong14),0,IF(OFFSET(TH!O$1,SMALL(Dong14,ROWS($1:17)),)="131",OFFSET(TH!K$1,SMALL(Dong14,ROWS($1:17)),),0))</f>
        <v>0</v>
      </c>
      <c r="K33" s="921">
        <f ca="1">IF(ROWS($1:17)&gt;COUNT(Dong14),0,IF(OFFSET(TH!O$1,SMALL(Dong14,ROWS($1:17)),)="131",OFFSET(TH!M$1,SMALL(Dong14,ROWS($1:17)),),0))</f>
        <v>0</v>
      </c>
      <c r="L33" s="915">
        <f t="shared" ca="1" si="1"/>
        <v>0</v>
      </c>
      <c r="M33" s="914">
        <f t="shared" ca="1" si="2"/>
        <v>0</v>
      </c>
      <c r="N33" s="915">
        <f t="shared" ca="1" si="3"/>
        <v>0</v>
      </c>
      <c r="O33" s="914">
        <f t="shared" ca="1" si="4"/>
        <v>0</v>
      </c>
    </row>
    <row r="34" spans="1:15" s="5" customFormat="1" ht="16.5" customHeight="1">
      <c r="A34" s="227" t="str">
        <f t="shared" ca="1" si="0"/>
        <v/>
      </c>
      <c r="B34" s="231" t="str">
        <f ca="1">IF(ROWS($1:18)&gt;COUNT(Dong14),"",OFFSET(TH!D$1,SMALL(Dong14,ROWS($1:18)),))</f>
        <v/>
      </c>
      <c r="C34" s="227" t="str">
        <f ca="1">IF(ROWS($1:18)&gt;COUNT(Dong14),"",OFFSET(TH!E$1,SMALL(Dong14,ROWS($1:18)),))</f>
        <v/>
      </c>
      <c r="D34" s="923" t="str">
        <f ca="1">IF(ROWS($1:18)&gt;COUNT(Dong14),"",OFFSET(TH!F$1,SMALL(Dong14,ROWS($1:18)),))</f>
        <v/>
      </c>
      <c r="E34" s="921" t="str">
        <f ca="1">IF(ROWS($1:18)&gt;COUNT(Dong14),"",IF(OFFSET(TH!N$1,SMALL(Dong14,ROWS($1:18)),)="131",OFFSET(TH!O$1,SMALL(Dong14,ROWS($1:18)),),OFFSET(TH!N$1,SMALL(Dong14,ROWS($1:18)),)))</f>
        <v/>
      </c>
      <c r="F34" s="921">
        <f ca="1">IF(ROWS($1:18)&gt;COUNT(Dong14),0,OFFSET(TH!L$1,SMALL(Dong14,ROWS($1:18)),))</f>
        <v>0</v>
      </c>
      <c r="G34" s="921"/>
      <c r="H34" s="922">
        <f ca="1">IF(ROWS($1:18)&gt;COUNT(Dong14),0,IF(OFFSET(TH!N$1,SMALL(Dong14,ROWS($1:18)),)="131",OFFSET(TH!K$1,SMALL(Dong14,ROWS($1:18)),),0))</f>
        <v>0</v>
      </c>
      <c r="I34" s="921">
        <f ca="1">IF(ROWS($1:18)&gt;COUNT(Dong14),0,IF(OFFSET(TH!N$1,SMALL(Dong14,ROWS($1:18)),)="131",OFFSET(TH!M$1,SMALL(Dong14,ROWS($1:18)),),0))</f>
        <v>0</v>
      </c>
      <c r="J34" s="922">
        <f ca="1">IF(ROWS($1:18)&gt;COUNT(Dong14),0,IF(OFFSET(TH!O$1,SMALL(Dong14,ROWS($1:18)),)="131",OFFSET(TH!K$1,SMALL(Dong14,ROWS($1:18)),),0))</f>
        <v>0</v>
      </c>
      <c r="K34" s="921">
        <f ca="1">IF(ROWS($1:18)&gt;COUNT(Dong14),0,IF(OFFSET(TH!O$1,SMALL(Dong14,ROWS($1:18)),)="131",OFFSET(TH!M$1,SMALL(Dong14,ROWS($1:18)),),0))</f>
        <v>0</v>
      </c>
      <c r="L34" s="915">
        <f t="shared" ca="1" si="1"/>
        <v>0</v>
      </c>
      <c r="M34" s="914">
        <f t="shared" ca="1" si="2"/>
        <v>0</v>
      </c>
      <c r="N34" s="915">
        <f t="shared" ca="1" si="3"/>
        <v>0</v>
      </c>
      <c r="O34" s="914">
        <f t="shared" ca="1" si="4"/>
        <v>0</v>
      </c>
    </row>
    <row r="35" spans="1:15" s="5" customFormat="1" ht="16.5" customHeight="1">
      <c r="A35" s="227" t="str">
        <f ca="1">IF(C35&lt;&gt;"",C35,"")</f>
        <v/>
      </c>
      <c r="B35" s="231" t="str">
        <f ca="1">IF(ROWS($1:19)&gt;COUNT(Dong14),"",OFFSET(TH!D$1,SMALL(Dong14,ROWS($1:19)),))</f>
        <v/>
      </c>
      <c r="C35" s="227" t="str">
        <f ca="1">IF(ROWS($1:19)&gt;COUNT(Dong14),"",OFFSET(TH!E$1,SMALL(Dong14,ROWS($1:19)),))</f>
        <v/>
      </c>
      <c r="D35" s="923" t="str">
        <f ca="1">IF(ROWS($1:19)&gt;COUNT(Dong14),"",OFFSET(TH!F$1,SMALL(Dong14,ROWS($1:19)),))</f>
        <v/>
      </c>
      <c r="E35" s="921" t="str">
        <f ca="1">IF(ROWS($1:19)&gt;COUNT(Dong14),"",IF(OFFSET(TH!N$1,SMALL(Dong14,ROWS($1:19)),)="131",OFFSET(TH!O$1,SMALL(Dong14,ROWS($1:19)),),OFFSET(TH!N$1,SMALL(Dong14,ROWS($1:19)),)))</f>
        <v/>
      </c>
      <c r="F35" s="921">
        <f ca="1">IF(ROWS($1:19)&gt;COUNT(Dong14),0,OFFSET(TH!L$1,SMALL(Dong14,ROWS($1:19)),))</f>
        <v>0</v>
      </c>
      <c r="G35" s="921"/>
      <c r="H35" s="922">
        <f ca="1">IF(ROWS($1:19)&gt;COUNT(Dong14),0,IF(OFFSET(TH!N$1,SMALL(Dong14,ROWS($1:19)),)="131",OFFSET(TH!K$1,SMALL(Dong14,ROWS($1:19)),),0))</f>
        <v>0</v>
      </c>
      <c r="I35" s="921">
        <f ca="1">IF(ROWS($1:19)&gt;COUNT(Dong14),0,IF(OFFSET(TH!N$1,SMALL(Dong14,ROWS($1:19)),)="131",OFFSET(TH!M$1,SMALL(Dong14,ROWS($1:19)),),0))</f>
        <v>0</v>
      </c>
      <c r="J35" s="922">
        <f ca="1">IF(ROWS($1:19)&gt;COUNT(Dong14),0,IF(OFFSET(TH!O$1,SMALL(Dong14,ROWS($1:19)),)="131",OFFSET(TH!K$1,SMALL(Dong14,ROWS($1:19)),),0))</f>
        <v>0</v>
      </c>
      <c r="K35" s="921">
        <f ca="1">IF(ROWS($1:19)&gt;COUNT(Dong14),0,IF(OFFSET(TH!O$1,SMALL(Dong14,ROWS($1:19)),)="131",OFFSET(TH!M$1,SMALL(Dong14,ROWS($1:19)),),0))</f>
        <v>0</v>
      </c>
      <c r="L35" s="915">
        <f ca="1">IF(D35&lt;&gt;"",ROUND(MAX(L34+H35-J35-N34,0),2),0)</f>
        <v>0</v>
      </c>
      <c r="M35" s="914">
        <f ca="1">IF(D35&lt;&gt;"",MAX(M34-O34+I35-K35,0),0)</f>
        <v>0</v>
      </c>
      <c r="N35" s="915">
        <f ca="1">IF(D35&lt;&gt;"",ROUND(MAX(N34+J35-H35-L34,0),2),0)</f>
        <v>0</v>
      </c>
      <c r="O35" s="914">
        <f ca="1">IF(D35&lt;&gt;"",MAX(O34-M34+K35-I35,0),0)</f>
        <v>0</v>
      </c>
    </row>
    <row r="36" spans="1:15" s="5" customFormat="1" ht="16.5" customHeight="1">
      <c r="A36" s="227" t="str">
        <f ca="1">IF(C36&lt;&gt;"",C36,"")</f>
        <v/>
      </c>
      <c r="B36" s="231" t="str">
        <f ca="1">IF(ROWS($1:20)&gt;COUNT(Dong14),"",OFFSET(TH!D$1,SMALL(Dong14,ROWS($1:20)),))</f>
        <v/>
      </c>
      <c r="C36" s="227" t="str">
        <f ca="1">IF(ROWS($1:20)&gt;COUNT(Dong14),"",OFFSET(TH!E$1,SMALL(Dong14,ROWS($1:20)),))</f>
        <v/>
      </c>
      <c r="D36" s="923" t="str">
        <f ca="1">IF(ROWS($1:20)&gt;COUNT(Dong14),"",OFFSET(TH!F$1,SMALL(Dong14,ROWS($1:20)),))</f>
        <v/>
      </c>
      <c r="E36" s="921" t="str">
        <f ca="1">IF(ROWS($1:20)&gt;COUNT(Dong14),"",IF(OFFSET(TH!N$1,SMALL(Dong14,ROWS($1:20)),)="131",OFFSET(TH!O$1,SMALL(Dong14,ROWS($1:20)),),OFFSET(TH!N$1,SMALL(Dong14,ROWS($1:20)),)))</f>
        <v/>
      </c>
      <c r="F36" s="921">
        <f ca="1">IF(ROWS($1:20)&gt;COUNT(Dong14),0,OFFSET(TH!L$1,SMALL(Dong14,ROWS($1:20)),))</f>
        <v>0</v>
      </c>
      <c r="G36" s="921"/>
      <c r="H36" s="922">
        <f ca="1">IF(ROWS($1:20)&gt;COUNT(Dong14),0,IF(OFFSET(TH!N$1,SMALL(Dong14,ROWS($1:20)),)="131",OFFSET(TH!K$1,SMALL(Dong14,ROWS($1:20)),),0))</f>
        <v>0</v>
      </c>
      <c r="I36" s="921">
        <f ca="1">IF(ROWS($1:20)&gt;COUNT(Dong14),0,IF(OFFSET(TH!N$1,SMALL(Dong14,ROWS($1:20)),)="131",OFFSET(TH!M$1,SMALL(Dong14,ROWS($1:20)),),0))</f>
        <v>0</v>
      </c>
      <c r="J36" s="922">
        <f ca="1">IF(ROWS($1:20)&gt;COUNT(Dong14),0,IF(OFFSET(TH!O$1,SMALL(Dong14,ROWS($1:20)),)="131",OFFSET(TH!K$1,SMALL(Dong14,ROWS($1:20)),),0))</f>
        <v>0</v>
      </c>
      <c r="K36" s="921">
        <f ca="1">IF(ROWS($1:20)&gt;COUNT(Dong14),0,IF(OFFSET(TH!O$1,SMALL(Dong14,ROWS($1:20)),)="131",OFFSET(TH!M$1,SMALL(Dong14,ROWS($1:20)),),0))</f>
        <v>0</v>
      </c>
      <c r="L36" s="915">
        <f ca="1">IF(D36&lt;&gt;"",ROUND(MAX(L35+H36-J36-N35,0),2),0)</f>
        <v>0</v>
      </c>
      <c r="M36" s="914">
        <f ca="1">IF(D36&lt;&gt;"",MAX(M35-O35+I36-K36,0),0)</f>
        <v>0</v>
      </c>
      <c r="N36" s="915">
        <f ca="1">IF(D36&lt;&gt;"",ROUND(MAX(N35+J36-H36-L35,0),2),0)</f>
        <v>0</v>
      </c>
      <c r="O36" s="914">
        <f ca="1">IF(D36&lt;&gt;"",MAX(O35-M35+K36-I36,0),0)</f>
        <v>0</v>
      </c>
    </row>
    <row r="37" spans="1:15" s="5" customFormat="1" ht="16.5" customHeight="1">
      <c r="A37" s="227" t="str">
        <f ca="1">IF(C37&lt;&gt;"",C37,"")</f>
        <v/>
      </c>
      <c r="B37" s="231" t="str">
        <f ca="1">IF(ROWS($1:21)&gt;COUNT(Dong14),"",OFFSET(TH!D$1,SMALL(Dong14,ROWS($1:21)),))</f>
        <v/>
      </c>
      <c r="C37" s="227" t="str">
        <f ca="1">IF(ROWS($1:21)&gt;COUNT(Dong14),"",OFFSET(TH!E$1,SMALL(Dong14,ROWS($1:21)),))</f>
        <v/>
      </c>
      <c r="D37" s="923" t="str">
        <f ca="1">IF(ROWS($1:21)&gt;COUNT(Dong14),"",OFFSET(TH!F$1,SMALL(Dong14,ROWS($1:21)),))</f>
        <v/>
      </c>
      <c r="E37" s="921" t="str">
        <f ca="1">IF(ROWS($1:21)&gt;COUNT(Dong14),"",IF(OFFSET(TH!N$1,SMALL(Dong14,ROWS($1:21)),)="131",OFFSET(TH!O$1,SMALL(Dong14,ROWS($1:21)),),OFFSET(TH!N$1,SMALL(Dong14,ROWS($1:21)),)))</f>
        <v/>
      </c>
      <c r="F37" s="921">
        <f ca="1">IF(ROWS($1:21)&gt;COUNT(Dong14),0,OFFSET(TH!L$1,SMALL(Dong14,ROWS($1:21)),))</f>
        <v>0</v>
      </c>
      <c r="G37" s="921"/>
      <c r="H37" s="922">
        <f ca="1">IF(ROWS($1:21)&gt;COUNT(Dong14),0,IF(OFFSET(TH!N$1,SMALL(Dong14,ROWS($1:21)),)="131",OFFSET(TH!K$1,SMALL(Dong14,ROWS($1:21)),),0))</f>
        <v>0</v>
      </c>
      <c r="I37" s="921">
        <f ca="1">IF(ROWS($1:21)&gt;COUNT(Dong14),0,IF(OFFSET(TH!N$1,SMALL(Dong14,ROWS($1:21)),)="131",OFFSET(TH!M$1,SMALL(Dong14,ROWS($1:21)),),0))</f>
        <v>0</v>
      </c>
      <c r="J37" s="922">
        <f ca="1">IF(ROWS($1:21)&gt;COUNT(Dong14),0,IF(OFFSET(TH!O$1,SMALL(Dong14,ROWS($1:21)),)="131",OFFSET(TH!K$1,SMALL(Dong14,ROWS($1:21)),),0))</f>
        <v>0</v>
      </c>
      <c r="K37" s="921">
        <f ca="1">IF(ROWS($1:21)&gt;COUNT(Dong14),0,IF(OFFSET(TH!O$1,SMALL(Dong14,ROWS($1:21)),)="131",OFFSET(TH!M$1,SMALL(Dong14,ROWS($1:21)),),0))</f>
        <v>0</v>
      </c>
      <c r="L37" s="915">
        <f ca="1">IF(D37&lt;&gt;"",ROUND(MAX(L36+H37-J37-N36,0),2),0)</f>
        <v>0</v>
      </c>
      <c r="M37" s="914">
        <f ca="1">IF(D37&lt;&gt;"",MAX(M36-O36+I37-K37,0),0)</f>
        <v>0</v>
      </c>
      <c r="N37" s="915">
        <f ca="1">IF(D37&lt;&gt;"",ROUND(MAX(N36+J37-H37-L36,0),2),0)</f>
        <v>0</v>
      </c>
      <c r="O37" s="914">
        <f ca="1">IF(D37&lt;&gt;"",MAX(O36-M36+K37-I37,0),0)</f>
        <v>0</v>
      </c>
    </row>
    <row r="38" spans="1:15" s="5" customFormat="1" ht="16.5" customHeight="1">
      <c r="A38" s="227" t="str">
        <f ca="1">IF(C38&lt;&gt;"",C38,"")</f>
        <v/>
      </c>
      <c r="B38" s="231" t="str">
        <f ca="1">IF(ROWS($1:22)&gt;COUNT(Dong14),"",OFFSET(TH!D$1,SMALL(Dong14,ROWS($1:22)),))</f>
        <v/>
      </c>
      <c r="C38" s="227" t="str">
        <f ca="1">IF(ROWS($1:22)&gt;COUNT(Dong14),"",OFFSET(TH!E$1,SMALL(Dong14,ROWS($1:22)),))</f>
        <v/>
      </c>
      <c r="D38" s="923" t="str">
        <f ca="1">IF(ROWS($1:22)&gt;COUNT(Dong14),"",OFFSET(TH!F$1,SMALL(Dong14,ROWS($1:22)),))</f>
        <v/>
      </c>
      <c r="E38" s="921" t="str">
        <f ca="1">IF(ROWS($1:22)&gt;COUNT(Dong14),"",IF(OFFSET(TH!N$1,SMALL(Dong14,ROWS($1:22)),)="131",OFFSET(TH!O$1,SMALL(Dong14,ROWS($1:22)),),OFFSET(TH!N$1,SMALL(Dong14,ROWS($1:22)),)))</f>
        <v/>
      </c>
      <c r="F38" s="921">
        <f ca="1">IF(ROWS($1:22)&gt;COUNT(Dong14),0,OFFSET(TH!L$1,SMALL(Dong14,ROWS($1:22)),))</f>
        <v>0</v>
      </c>
      <c r="G38" s="921"/>
      <c r="H38" s="922">
        <f ca="1">IF(ROWS($1:22)&gt;COUNT(Dong14),0,IF(OFFSET(TH!N$1,SMALL(Dong14,ROWS($1:22)),)="131",OFFSET(TH!K$1,SMALL(Dong14,ROWS($1:22)),),0))</f>
        <v>0</v>
      </c>
      <c r="I38" s="921">
        <f ca="1">IF(ROWS($1:22)&gt;COUNT(Dong14),0,IF(OFFSET(TH!N$1,SMALL(Dong14,ROWS($1:22)),)="131",OFFSET(TH!M$1,SMALL(Dong14,ROWS($1:22)),),0))</f>
        <v>0</v>
      </c>
      <c r="J38" s="922">
        <f ca="1">IF(ROWS($1:22)&gt;COUNT(Dong14),0,IF(OFFSET(TH!O$1,SMALL(Dong14,ROWS($1:22)),)="131",OFFSET(TH!K$1,SMALL(Dong14,ROWS($1:22)),),0))</f>
        <v>0</v>
      </c>
      <c r="K38" s="921">
        <f ca="1">IF(ROWS($1:22)&gt;COUNT(Dong14),0,IF(OFFSET(TH!O$1,SMALL(Dong14,ROWS($1:22)),)="131",OFFSET(TH!M$1,SMALL(Dong14,ROWS($1:22)),),0))</f>
        <v>0</v>
      </c>
      <c r="L38" s="915">
        <f ca="1">IF(D38&lt;&gt;"",ROUND(MAX(L37+H38-J38-N37,0),2),0)</f>
        <v>0</v>
      </c>
      <c r="M38" s="914">
        <f ca="1">IF(D38&lt;&gt;"",MAX(M37-O37+I38-K38,0),0)</f>
        <v>0</v>
      </c>
      <c r="N38" s="915">
        <f ca="1">IF(D38&lt;&gt;"",ROUND(MAX(N37+J38-H38-L37,0),2),0)</f>
        <v>0</v>
      </c>
      <c r="O38" s="914">
        <f ca="1">IF(D38&lt;&gt;"",MAX(O37-M37+K38-I38,0),0)</f>
        <v>0</v>
      </c>
    </row>
    <row r="39" spans="1:15" s="5" customFormat="1" ht="16.5" customHeight="1">
      <c r="A39" s="227" t="str">
        <f t="shared" ca="1" si="0"/>
        <v/>
      </c>
      <c r="B39" s="231" t="str">
        <f ca="1">IF(ROWS($1:23)&gt;COUNT(Dong14),"",OFFSET(TH!D$1,SMALL(Dong14,ROWS($1:23)),))</f>
        <v/>
      </c>
      <c r="C39" s="227" t="str">
        <f ca="1">IF(ROWS($1:23)&gt;COUNT(Dong14),"",OFFSET(TH!E$1,SMALL(Dong14,ROWS($1:23)),))</f>
        <v/>
      </c>
      <c r="D39" s="923" t="str">
        <f ca="1">IF(ROWS($1:23)&gt;COUNT(Dong14),"",OFFSET(TH!F$1,SMALL(Dong14,ROWS($1:23)),))</f>
        <v/>
      </c>
      <c r="E39" s="921" t="str">
        <f ca="1">IF(ROWS($1:23)&gt;COUNT(Dong14),"",IF(OFFSET(TH!N$1,SMALL(Dong14,ROWS($1:23)),)="131",OFFSET(TH!O$1,SMALL(Dong14,ROWS($1:23)),),OFFSET(TH!N$1,SMALL(Dong14,ROWS($1:23)),)))</f>
        <v/>
      </c>
      <c r="F39" s="921">
        <f ca="1">IF(ROWS($1:23)&gt;COUNT(Dong14),0,OFFSET(TH!L$1,SMALL(Dong14,ROWS($1:23)),))</f>
        <v>0</v>
      </c>
      <c r="G39" s="921"/>
      <c r="H39" s="922">
        <f ca="1">IF(ROWS($1:23)&gt;COUNT(Dong14),0,IF(OFFSET(TH!N$1,SMALL(Dong14,ROWS($1:23)),)="131",OFFSET(TH!K$1,SMALL(Dong14,ROWS($1:23)),),0))</f>
        <v>0</v>
      </c>
      <c r="I39" s="921">
        <f ca="1">IF(ROWS($1:23)&gt;COUNT(Dong14),0,IF(OFFSET(TH!N$1,SMALL(Dong14,ROWS($1:23)),)="131",OFFSET(TH!M$1,SMALL(Dong14,ROWS($1:23)),),0))</f>
        <v>0</v>
      </c>
      <c r="J39" s="922">
        <f ca="1">IF(ROWS($1:23)&gt;COUNT(Dong14),0,IF(OFFSET(TH!O$1,SMALL(Dong14,ROWS($1:23)),)="131",OFFSET(TH!K$1,SMALL(Dong14,ROWS($1:23)),),0))</f>
        <v>0</v>
      </c>
      <c r="K39" s="921">
        <f ca="1">IF(ROWS($1:23)&gt;COUNT(Dong14),0,IF(OFFSET(TH!O$1,SMALL(Dong14,ROWS($1:23)),)="131",OFFSET(TH!M$1,SMALL(Dong14,ROWS($1:23)),),0))</f>
        <v>0</v>
      </c>
      <c r="L39" s="915">
        <f t="shared" ca="1" si="1"/>
        <v>0</v>
      </c>
      <c r="M39" s="914">
        <f t="shared" ca="1" si="2"/>
        <v>0</v>
      </c>
      <c r="N39" s="915">
        <f t="shared" ca="1" si="3"/>
        <v>0</v>
      </c>
      <c r="O39" s="914">
        <f t="shared" ca="1" si="4"/>
        <v>0</v>
      </c>
    </row>
    <row r="40" spans="1:15" s="5" customFormat="1" ht="16.5" customHeight="1">
      <c r="A40" s="227" t="str">
        <f t="shared" ca="1" si="0"/>
        <v/>
      </c>
      <c r="B40" s="231" t="str">
        <f ca="1">IF(ROWS($1:24)&gt;COUNT(Dong14),"",OFFSET(TH!D$1,SMALL(Dong14,ROWS($1:24)),))</f>
        <v/>
      </c>
      <c r="C40" s="227" t="str">
        <f ca="1">IF(ROWS($1:24)&gt;COUNT(Dong14),"",OFFSET(TH!E$1,SMALL(Dong14,ROWS($1:24)),))</f>
        <v/>
      </c>
      <c r="D40" s="923" t="str">
        <f ca="1">IF(ROWS($1:24)&gt;COUNT(Dong14),"",OFFSET(TH!F$1,SMALL(Dong14,ROWS($1:24)),))</f>
        <v/>
      </c>
      <c r="E40" s="921" t="str">
        <f ca="1">IF(ROWS($1:24)&gt;COUNT(Dong14),"",IF(OFFSET(TH!N$1,SMALL(Dong14,ROWS($1:24)),)="131",OFFSET(TH!O$1,SMALL(Dong14,ROWS($1:24)),),OFFSET(TH!N$1,SMALL(Dong14,ROWS($1:24)),)))</f>
        <v/>
      </c>
      <c r="F40" s="921">
        <f ca="1">IF(ROWS($1:24)&gt;COUNT(Dong14),0,OFFSET(TH!L$1,SMALL(Dong14,ROWS($1:24)),))</f>
        <v>0</v>
      </c>
      <c r="G40" s="921"/>
      <c r="H40" s="922">
        <f ca="1">IF(ROWS($1:24)&gt;COUNT(Dong14),0,IF(OFFSET(TH!N$1,SMALL(Dong14,ROWS($1:24)),)="131",OFFSET(TH!K$1,SMALL(Dong14,ROWS($1:24)),),0))</f>
        <v>0</v>
      </c>
      <c r="I40" s="921">
        <f ca="1">IF(ROWS($1:24)&gt;COUNT(Dong14),0,IF(OFFSET(TH!N$1,SMALL(Dong14,ROWS($1:24)),)="131",OFFSET(TH!M$1,SMALL(Dong14,ROWS($1:24)),),0))</f>
        <v>0</v>
      </c>
      <c r="J40" s="922">
        <f ca="1">IF(ROWS($1:24)&gt;COUNT(Dong14),0,IF(OFFSET(TH!O$1,SMALL(Dong14,ROWS($1:24)),)="131",OFFSET(TH!K$1,SMALL(Dong14,ROWS($1:24)),),0))</f>
        <v>0</v>
      </c>
      <c r="K40" s="921">
        <f ca="1">IF(ROWS($1:24)&gt;COUNT(Dong14),0,IF(OFFSET(TH!O$1,SMALL(Dong14,ROWS($1:24)),)="131",OFFSET(TH!M$1,SMALL(Dong14,ROWS($1:24)),),0))</f>
        <v>0</v>
      </c>
      <c r="L40" s="915">
        <f t="shared" ca="1" si="1"/>
        <v>0</v>
      </c>
      <c r="M40" s="914">
        <f t="shared" ca="1" si="2"/>
        <v>0</v>
      </c>
      <c r="N40" s="915">
        <f t="shared" ca="1" si="3"/>
        <v>0</v>
      </c>
      <c r="O40" s="914">
        <f t="shared" ca="1" si="4"/>
        <v>0</v>
      </c>
    </row>
    <row r="41" spans="1:15" s="5" customFormat="1" ht="16.5" customHeight="1">
      <c r="A41" s="227" t="str">
        <f t="shared" ca="1" si="0"/>
        <v/>
      </c>
      <c r="B41" s="231" t="str">
        <f ca="1">IF(ROWS($1:25)&gt;COUNT(Dong14),"",OFFSET(TH!D$1,SMALL(Dong14,ROWS($1:25)),))</f>
        <v/>
      </c>
      <c r="C41" s="227" t="str">
        <f ca="1">IF(ROWS($1:25)&gt;COUNT(Dong14),"",OFFSET(TH!E$1,SMALL(Dong14,ROWS($1:25)),))</f>
        <v/>
      </c>
      <c r="D41" s="923" t="str">
        <f ca="1">IF(ROWS($1:25)&gt;COUNT(Dong14),"",OFFSET(TH!F$1,SMALL(Dong14,ROWS($1:25)),))</f>
        <v/>
      </c>
      <c r="E41" s="921" t="str">
        <f ca="1">IF(ROWS($1:25)&gt;COUNT(Dong14),"",IF(OFFSET(TH!N$1,SMALL(Dong14,ROWS($1:25)),)="131",OFFSET(TH!O$1,SMALL(Dong14,ROWS($1:25)),),OFFSET(TH!N$1,SMALL(Dong14,ROWS($1:25)),)))</f>
        <v/>
      </c>
      <c r="F41" s="921">
        <f ca="1">IF(ROWS($1:25)&gt;COUNT(Dong14),0,OFFSET(TH!L$1,SMALL(Dong14,ROWS($1:25)),))</f>
        <v>0</v>
      </c>
      <c r="G41" s="921"/>
      <c r="H41" s="922">
        <f ca="1">IF(ROWS($1:25)&gt;COUNT(Dong14),0,IF(OFFSET(TH!N$1,SMALL(Dong14,ROWS($1:25)),)="131",OFFSET(TH!K$1,SMALL(Dong14,ROWS($1:25)),),0))</f>
        <v>0</v>
      </c>
      <c r="I41" s="921">
        <f ca="1">IF(ROWS($1:25)&gt;COUNT(Dong14),0,IF(OFFSET(TH!N$1,SMALL(Dong14,ROWS($1:25)),)="131",OFFSET(TH!M$1,SMALL(Dong14,ROWS($1:25)),),0))</f>
        <v>0</v>
      </c>
      <c r="J41" s="922">
        <f ca="1">IF(ROWS($1:25)&gt;COUNT(Dong14),0,IF(OFFSET(TH!O$1,SMALL(Dong14,ROWS($1:25)),)="131",OFFSET(TH!K$1,SMALL(Dong14,ROWS($1:25)),),0))</f>
        <v>0</v>
      </c>
      <c r="K41" s="921">
        <f ca="1">IF(ROWS($1:25)&gt;COUNT(Dong14),0,IF(OFFSET(TH!O$1,SMALL(Dong14,ROWS($1:25)),)="131",OFFSET(TH!M$1,SMALL(Dong14,ROWS($1:25)),),0))</f>
        <v>0</v>
      </c>
      <c r="L41" s="915">
        <f t="shared" ca="1" si="1"/>
        <v>0</v>
      </c>
      <c r="M41" s="914">
        <f t="shared" ca="1" si="2"/>
        <v>0</v>
      </c>
      <c r="N41" s="915">
        <f t="shared" ca="1" si="3"/>
        <v>0</v>
      </c>
      <c r="O41" s="914">
        <f t="shared" ca="1" si="4"/>
        <v>0</v>
      </c>
    </row>
    <row r="42" spans="1:15" s="5" customFormat="1" ht="16.5" customHeight="1">
      <c r="A42" s="227" t="str">
        <f t="shared" ca="1" si="0"/>
        <v/>
      </c>
      <c r="B42" s="231" t="str">
        <f ca="1">IF(ROWS($1:26)&gt;COUNT(Dong14),"",OFFSET(TH!D$1,SMALL(Dong14,ROWS($1:26)),))</f>
        <v/>
      </c>
      <c r="C42" s="227" t="str">
        <f ca="1">IF(ROWS($1:26)&gt;COUNT(Dong14),"",OFFSET(TH!E$1,SMALL(Dong14,ROWS($1:26)),))</f>
        <v/>
      </c>
      <c r="D42" s="923" t="str">
        <f ca="1">IF(ROWS($1:26)&gt;COUNT(Dong14),"",OFFSET(TH!F$1,SMALL(Dong14,ROWS($1:26)),))</f>
        <v/>
      </c>
      <c r="E42" s="921" t="str">
        <f ca="1">IF(ROWS($1:26)&gt;COUNT(Dong14),"",IF(OFFSET(TH!N$1,SMALL(Dong14,ROWS($1:26)),)="131",OFFSET(TH!O$1,SMALL(Dong14,ROWS($1:26)),),OFFSET(TH!N$1,SMALL(Dong14,ROWS($1:26)),)))</f>
        <v/>
      </c>
      <c r="F42" s="921">
        <f ca="1">IF(ROWS($1:26)&gt;COUNT(Dong14),0,OFFSET(TH!L$1,SMALL(Dong14,ROWS($1:26)),))</f>
        <v>0</v>
      </c>
      <c r="G42" s="921"/>
      <c r="H42" s="922">
        <f ca="1">IF(ROWS($1:26)&gt;COUNT(Dong14),0,IF(OFFSET(TH!N$1,SMALL(Dong14,ROWS($1:26)),)="131",OFFSET(TH!K$1,SMALL(Dong14,ROWS($1:26)),),0))</f>
        <v>0</v>
      </c>
      <c r="I42" s="921">
        <f ca="1">IF(ROWS($1:26)&gt;COUNT(Dong14),0,IF(OFFSET(TH!N$1,SMALL(Dong14,ROWS($1:26)),)="131",OFFSET(TH!M$1,SMALL(Dong14,ROWS($1:26)),),0))</f>
        <v>0</v>
      </c>
      <c r="J42" s="922">
        <f ca="1">IF(ROWS($1:26)&gt;COUNT(Dong14),0,IF(OFFSET(TH!O$1,SMALL(Dong14,ROWS($1:26)),)="131",OFFSET(TH!K$1,SMALL(Dong14,ROWS($1:26)),),0))</f>
        <v>0</v>
      </c>
      <c r="K42" s="921">
        <f ca="1">IF(ROWS($1:26)&gt;COUNT(Dong14),0,IF(OFFSET(TH!O$1,SMALL(Dong14,ROWS($1:26)),)="131",OFFSET(TH!M$1,SMALL(Dong14,ROWS($1:26)),),0))</f>
        <v>0</v>
      </c>
      <c r="L42" s="915">
        <f t="shared" ca="1" si="1"/>
        <v>0</v>
      </c>
      <c r="M42" s="914">
        <f t="shared" ca="1" si="2"/>
        <v>0</v>
      </c>
      <c r="N42" s="915">
        <f t="shared" ca="1" si="3"/>
        <v>0</v>
      </c>
      <c r="O42" s="914">
        <f t="shared" ca="1" si="4"/>
        <v>0</v>
      </c>
    </row>
    <row r="43" spans="1:15" s="5" customFormat="1" ht="16.5" customHeight="1">
      <c r="A43" s="227" t="str">
        <f t="shared" ca="1" si="0"/>
        <v/>
      </c>
      <c r="B43" s="231" t="str">
        <f ca="1">IF(ROWS($1:27)&gt;COUNT(Dong14),"",OFFSET(TH!D$1,SMALL(Dong14,ROWS($1:27)),))</f>
        <v/>
      </c>
      <c r="C43" s="227" t="str">
        <f ca="1">IF(ROWS($1:27)&gt;COUNT(Dong14),"",OFFSET(TH!E$1,SMALL(Dong14,ROWS($1:27)),))</f>
        <v/>
      </c>
      <c r="D43" s="923" t="str">
        <f ca="1">IF(ROWS($1:27)&gt;COUNT(Dong14),"",OFFSET(TH!F$1,SMALL(Dong14,ROWS($1:27)),))</f>
        <v/>
      </c>
      <c r="E43" s="921" t="str">
        <f ca="1">IF(ROWS($1:27)&gt;COUNT(Dong14),"",IF(OFFSET(TH!N$1,SMALL(Dong14,ROWS($1:27)),)="131",OFFSET(TH!O$1,SMALL(Dong14,ROWS($1:27)),),OFFSET(TH!N$1,SMALL(Dong14,ROWS($1:27)),)))</f>
        <v/>
      </c>
      <c r="F43" s="921">
        <f ca="1">IF(ROWS($1:27)&gt;COUNT(Dong14),0,OFFSET(TH!L$1,SMALL(Dong14,ROWS($1:27)),))</f>
        <v>0</v>
      </c>
      <c r="G43" s="921"/>
      <c r="H43" s="922">
        <f ca="1">IF(ROWS($1:27)&gt;COUNT(Dong14),0,IF(OFFSET(TH!N$1,SMALL(Dong14,ROWS($1:27)),)="131",OFFSET(TH!K$1,SMALL(Dong14,ROWS($1:27)),),0))</f>
        <v>0</v>
      </c>
      <c r="I43" s="921">
        <f ca="1">IF(ROWS($1:27)&gt;COUNT(Dong14),0,IF(OFFSET(TH!N$1,SMALL(Dong14,ROWS($1:27)),)="131",OFFSET(TH!M$1,SMALL(Dong14,ROWS($1:27)),),0))</f>
        <v>0</v>
      </c>
      <c r="J43" s="922">
        <f ca="1">IF(ROWS($1:27)&gt;COUNT(Dong14),0,IF(OFFSET(TH!O$1,SMALL(Dong14,ROWS($1:27)),)="131",OFFSET(TH!K$1,SMALL(Dong14,ROWS($1:27)),),0))</f>
        <v>0</v>
      </c>
      <c r="K43" s="921">
        <f ca="1">IF(ROWS($1:27)&gt;COUNT(Dong14),0,IF(OFFSET(TH!O$1,SMALL(Dong14,ROWS($1:27)),)="131",OFFSET(TH!M$1,SMALL(Dong14,ROWS($1:27)),),0))</f>
        <v>0</v>
      </c>
      <c r="L43" s="915">
        <f t="shared" ca="1" si="1"/>
        <v>0</v>
      </c>
      <c r="M43" s="914">
        <f t="shared" ca="1" si="2"/>
        <v>0</v>
      </c>
      <c r="N43" s="915">
        <f t="shared" ca="1" si="3"/>
        <v>0</v>
      </c>
      <c r="O43" s="914">
        <f t="shared" ca="1" si="4"/>
        <v>0</v>
      </c>
    </row>
    <row r="44" spans="1:15" s="5" customFormat="1" ht="16.5" customHeight="1">
      <c r="A44" s="227" t="str">
        <f t="shared" ca="1" si="0"/>
        <v/>
      </c>
      <c r="B44" s="231" t="str">
        <f ca="1">IF(ROWS($1:28)&gt;COUNT(Dong14),"",OFFSET(TH!D$1,SMALL(Dong14,ROWS($1:28)),))</f>
        <v/>
      </c>
      <c r="C44" s="227" t="str">
        <f ca="1">IF(ROWS($1:28)&gt;COUNT(Dong14),"",OFFSET(TH!E$1,SMALL(Dong14,ROWS($1:28)),))</f>
        <v/>
      </c>
      <c r="D44" s="923" t="str">
        <f ca="1">IF(ROWS($1:28)&gt;COUNT(Dong14),"",OFFSET(TH!F$1,SMALL(Dong14,ROWS($1:28)),))</f>
        <v/>
      </c>
      <c r="E44" s="921" t="str">
        <f ca="1">IF(ROWS($1:28)&gt;COUNT(Dong14),"",IF(OFFSET(TH!N$1,SMALL(Dong14,ROWS($1:28)),)="131",OFFSET(TH!O$1,SMALL(Dong14,ROWS($1:28)),),OFFSET(TH!N$1,SMALL(Dong14,ROWS($1:28)),)))</f>
        <v/>
      </c>
      <c r="F44" s="921">
        <f ca="1">IF(ROWS($1:28)&gt;COUNT(Dong14),0,OFFSET(TH!L$1,SMALL(Dong14,ROWS($1:28)),))</f>
        <v>0</v>
      </c>
      <c r="G44" s="921"/>
      <c r="H44" s="922">
        <f ca="1">IF(ROWS($1:28)&gt;COUNT(Dong14),0,IF(OFFSET(TH!N$1,SMALL(Dong14,ROWS($1:28)),)="131",OFFSET(TH!K$1,SMALL(Dong14,ROWS($1:28)),),0))</f>
        <v>0</v>
      </c>
      <c r="I44" s="921">
        <f ca="1">IF(ROWS($1:28)&gt;COUNT(Dong14),0,IF(OFFSET(TH!N$1,SMALL(Dong14,ROWS($1:28)),)="131",OFFSET(TH!M$1,SMALL(Dong14,ROWS($1:28)),),0))</f>
        <v>0</v>
      </c>
      <c r="J44" s="922">
        <f ca="1">IF(ROWS($1:28)&gt;COUNT(Dong14),0,IF(OFFSET(TH!O$1,SMALL(Dong14,ROWS($1:28)),)="131",OFFSET(TH!K$1,SMALL(Dong14,ROWS($1:28)),),0))</f>
        <v>0</v>
      </c>
      <c r="K44" s="921">
        <f ca="1">IF(ROWS($1:28)&gt;COUNT(Dong14),0,IF(OFFSET(TH!O$1,SMALL(Dong14,ROWS($1:28)),)="131",OFFSET(TH!M$1,SMALL(Dong14,ROWS($1:28)),),0))</f>
        <v>0</v>
      </c>
      <c r="L44" s="915">
        <f t="shared" ca="1" si="1"/>
        <v>0</v>
      </c>
      <c r="M44" s="914">
        <f t="shared" ca="1" si="2"/>
        <v>0</v>
      </c>
      <c r="N44" s="915">
        <f t="shared" ca="1" si="3"/>
        <v>0</v>
      </c>
      <c r="O44" s="914">
        <f t="shared" ca="1" si="4"/>
        <v>0</v>
      </c>
    </row>
    <row r="45" spans="1:15" s="5" customFormat="1" ht="16.5" customHeight="1">
      <c r="A45" s="227" t="str">
        <f t="shared" ca="1" si="0"/>
        <v/>
      </c>
      <c r="B45" s="231" t="str">
        <f ca="1">IF(ROWS($1:29)&gt;COUNT(Dong14),"",OFFSET(TH!D$1,SMALL(Dong14,ROWS($1:29)),))</f>
        <v/>
      </c>
      <c r="C45" s="227" t="str">
        <f ca="1">IF(ROWS($1:29)&gt;COUNT(Dong14),"",OFFSET(TH!E$1,SMALL(Dong14,ROWS($1:29)),))</f>
        <v/>
      </c>
      <c r="D45" s="923" t="str">
        <f ca="1">IF(ROWS($1:29)&gt;COUNT(Dong14),"",OFFSET(TH!F$1,SMALL(Dong14,ROWS($1:29)),))</f>
        <v/>
      </c>
      <c r="E45" s="921" t="str">
        <f ca="1">IF(ROWS($1:29)&gt;COUNT(Dong14),"",IF(OFFSET(TH!N$1,SMALL(Dong14,ROWS($1:29)),)="131",OFFSET(TH!O$1,SMALL(Dong14,ROWS($1:29)),),OFFSET(TH!N$1,SMALL(Dong14,ROWS($1:29)),)))</f>
        <v/>
      </c>
      <c r="F45" s="921">
        <f ca="1">IF(ROWS($1:29)&gt;COUNT(Dong14),0,OFFSET(TH!L$1,SMALL(Dong14,ROWS($1:29)),))</f>
        <v>0</v>
      </c>
      <c r="G45" s="921"/>
      <c r="H45" s="922">
        <f ca="1">IF(ROWS($1:29)&gt;COUNT(Dong14),0,IF(OFFSET(TH!N$1,SMALL(Dong14,ROWS($1:29)),)="131",OFFSET(TH!K$1,SMALL(Dong14,ROWS($1:29)),),0))</f>
        <v>0</v>
      </c>
      <c r="I45" s="921">
        <f ca="1">IF(ROWS($1:29)&gt;COUNT(Dong14),0,IF(OFFSET(TH!N$1,SMALL(Dong14,ROWS($1:29)),)="131",OFFSET(TH!M$1,SMALL(Dong14,ROWS($1:29)),),0))</f>
        <v>0</v>
      </c>
      <c r="J45" s="922">
        <f ca="1">IF(ROWS($1:29)&gt;COUNT(Dong14),0,IF(OFFSET(TH!O$1,SMALL(Dong14,ROWS($1:29)),)="131",OFFSET(TH!K$1,SMALL(Dong14,ROWS($1:29)),),0))</f>
        <v>0</v>
      </c>
      <c r="K45" s="921">
        <f ca="1">IF(ROWS($1:29)&gt;COUNT(Dong14),0,IF(OFFSET(TH!O$1,SMALL(Dong14,ROWS($1:29)),)="131",OFFSET(TH!M$1,SMALL(Dong14,ROWS($1:29)),),0))</f>
        <v>0</v>
      </c>
      <c r="L45" s="915">
        <f t="shared" ca="1" si="1"/>
        <v>0</v>
      </c>
      <c r="M45" s="914">
        <f t="shared" ca="1" si="2"/>
        <v>0</v>
      </c>
      <c r="N45" s="915">
        <f t="shared" ca="1" si="3"/>
        <v>0</v>
      </c>
      <c r="O45" s="914">
        <f t="shared" ca="1" si="4"/>
        <v>0</v>
      </c>
    </row>
    <row r="46" spans="1:15" s="5" customFormat="1" ht="16.5" customHeight="1">
      <c r="A46" s="227" t="str">
        <f t="shared" ca="1" si="0"/>
        <v/>
      </c>
      <c r="B46" s="231" t="str">
        <f ca="1">IF(ROWS($1:30)&gt;COUNT(Dong14),"",OFFSET(TH!D$1,SMALL(Dong14,ROWS($1:30)),))</f>
        <v/>
      </c>
      <c r="C46" s="227" t="str">
        <f ca="1">IF(ROWS($1:30)&gt;COUNT(Dong14),"",OFFSET(TH!E$1,SMALL(Dong14,ROWS($1:30)),))</f>
        <v/>
      </c>
      <c r="D46" s="923" t="str">
        <f ca="1">IF(ROWS($1:30)&gt;COUNT(Dong14),"",OFFSET(TH!F$1,SMALL(Dong14,ROWS($1:30)),))</f>
        <v/>
      </c>
      <c r="E46" s="921" t="str">
        <f ca="1">IF(ROWS($1:30)&gt;COUNT(Dong14),"",IF(OFFSET(TH!N$1,SMALL(Dong14,ROWS($1:30)),)="131",OFFSET(TH!O$1,SMALL(Dong14,ROWS($1:30)),),OFFSET(TH!N$1,SMALL(Dong14,ROWS($1:30)),)))</f>
        <v/>
      </c>
      <c r="F46" s="921">
        <f ca="1">IF(ROWS($1:30)&gt;COUNT(Dong14),0,OFFSET(TH!L$1,SMALL(Dong14,ROWS($1:30)),))</f>
        <v>0</v>
      </c>
      <c r="G46" s="921"/>
      <c r="H46" s="922">
        <f ca="1">IF(ROWS($1:30)&gt;COUNT(Dong14),0,IF(OFFSET(TH!N$1,SMALL(Dong14,ROWS($1:30)),)="131",OFFSET(TH!K$1,SMALL(Dong14,ROWS($1:30)),),0))</f>
        <v>0</v>
      </c>
      <c r="I46" s="921">
        <f ca="1">IF(ROWS($1:30)&gt;COUNT(Dong14),0,IF(OFFSET(TH!N$1,SMALL(Dong14,ROWS($1:30)),)="131",OFFSET(TH!M$1,SMALL(Dong14,ROWS($1:30)),),0))</f>
        <v>0</v>
      </c>
      <c r="J46" s="922">
        <f ca="1">IF(ROWS($1:30)&gt;COUNT(Dong14),0,IF(OFFSET(TH!O$1,SMALL(Dong14,ROWS($1:30)),)="131",OFFSET(TH!K$1,SMALL(Dong14,ROWS($1:30)),),0))</f>
        <v>0</v>
      </c>
      <c r="K46" s="921">
        <f ca="1">IF(ROWS($1:30)&gt;COUNT(Dong14),0,IF(OFFSET(TH!O$1,SMALL(Dong14,ROWS($1:30)),)="131",OFFSET(TH!M$1,SMALL(Dong14,ROWS($1:30)),),0))</f>
        <v>0</v>
      </c>
      <c r="L46" s="915">
        <f t="shared" ca="1" si="1"/>
        <v>0</v>
      </c>
      <c r="M46" s="914">
        <f t="shared" ca="1" si="2"/>
        <v>0</v>
      </c>
      <c r="N46" s="915">
        <f t="shared" ca="1" si="3"/>
        <v>0</v>
      </c>
      <c r="O46" s="914">
        <f t="shared" ca="1" si="4"/>
        <v>0</v>
      </c>
    </row>
    <row r="47" spans="1:15" s="5" customFormat="1" ht="16.5" customHeight="1">
      <c r="A47" s="227" t="str">
        <f t="shared" ca="1" si="0"/>
        <v/>
      </c>
      <c r="B47" s="231" t="str">
        <f ca="1">IF(ROWS($1:31)&gt;COUNT(Dong14),"",OFFSET(TH!D$1,SMALL(Dong14,ROWS($1:31)),))</f>
        <v/>
      </c>
      <c r="C47" s="227" t="str">
        <f ca="1">IF(ROWS($1:31)&gt;COUNT(Dong14),"",OFFSET(TH!E$1,SMALL(Dong14,ROWS($1:31)),))</f>
        <v/>
      </c>
      <c r="D47" s="923" t="str">
        <f ca="1">IF(ROWS($1:31)&gt;COUNT(Dong14),"",OFFSET(TH!F$1,SMALL(Dong14,ROWS($1:31)),))</f>
        <v/>
      </c>
      <c r="E47" s="921" t="str">
        <f ca="1">IF(ROWS($1:31)&gt;COUNT(Dong14),"",IF(OFFSET(TH!N$1,SMALL(Dong14,ROWS($1:31)),)="131",OFFSET(TH!O$1,SMALL(Dong14,ROWS($1:31)),),OFFSET(TH!N$1,SMALL(Dong14,ROWS($1:31)),)))</f>
        <v/>
      </c>
      <c r="F47" s="921">
        <f ca="1">IF(ROWS($1:31)&gt;COUNT(Dong14),0,OFFSET(TH!L$1,SMALL(Dong14,ROWS($1:31)),))</f>
        <v>0</v>
      </c>
      <c r="G47" s="921"/>
      <c r="H47" s="922">
        <f ca="1">IF(ROWS($1:31)&gt;COUNT(Dong14),0,IF(OFFSET(TH!N$1,SMALL(Dong14,ROWS($1:31)),)="131",OFFSET(TH!K$1,SMALL(Dong14,ROWS($1:31)),),0))</f>
        <v>0</v>
      </c>
      <c r="I47" s="921">
        <f ca="1">IF(ROWS($1:31)&gt;COUNT(Dong14),0,IF(OFFSET(TH!N$1,SMALL(Dong14,ROWS($1:31)),)="131",OFFSET(TH!M$1,SMALL(Dong14,ROWS($1:31)),),0))</f>
        <v>0</v>
      </c>
      <c r="J47" s="922">
        <f ca="1">IF(ROWS($1:31)&gt;COUNT(Dong14),0,IF(OFFSET(TH!O$1,SMALL(Dong14,ROWS($1:31)),)="131",OFFSET(TH!K$1,SMALL(Dong14,ROWS($1:31)),),0))</f>
        <v>0</v>
      </c>
      <c r="K47" s="921">
        <f ca="1">IF(ROWS($1:31)&gt;COUNT(Dong14),0,IF(OFFSET(TH!O$1,SMALL(Dong14,ROWS($1:31)),)="131",OFFSET(TH!M$1,SMALL(Dong14,ROWS($1:31)),),0))</f>
        <v>0</v>
      </c>
      <c r="L47" s="915">
        <f t="shared" ca="1" si="1"/>
        <v>0</v>
      </c>
      <c r="M47" s="914">
        <f t="shared" ca="1" si="2"/>
        <v>0</v>
      </c>
      <c r="N47" s="915">
        <f t="shared" ca="1" si="3"/>
        <v>0</v>
      </c>
      <c r="O47" s="914">
        <f t="shared" ca="1" si="4"/>
        <v>0</v>
      </c>
    </row>
    <row r="48" spans="1:15" s="5" customFormat="1" ht="16.5" customHeight="1">
      <c r="A48" s="227" t="str">
        <f t="shared" ca="1" si="0"/>
        <v/>
      </c>
      <c r="B48" s="231" t="str">
        <f ca="1">IF(ROWS($1:32)&gt;COUNT(Dong14),"",OFFSET(TH!D$1,SMALL(Dong14,ROWS($1:32)),))</f>
        <v/>
      </c>
      <c r="C48" s="227" t="str">
        <f ca="1">IF(ROWS($1:32)&gt;COUNT(Dong14),"",OFFSET(TH!E$1,SMALL(Dong14,ROWS($1:32)),))</f>
        <v/>
      </c>
      <c r="D48" s="923" t="str">
        <f ca="1">IF(ROWS($1:32)&gt;COUNT(Dong14),"",OFFSET(TH!F$1,SMALL(Dong14,ROWS($1:32)),))</f>
        <v/>
      </c>
      <c r="E48" s="921" t="str">
        <f ca="1">IF(ROWS($1:32)&gt;COUNT(Dong14),"",IF(OFFSET(TH!N$1,SMALL(Dong14,ROWS($1:32)),)="131",OFFSET(TH!O$1,SMALL(Dong14,ROWS($1:32)),),OFFSET(TH!N$1,SMALL(Dong14,ROWS($1:32)),)))</f>
        <v/>
      </c>
      <c r="F48" s="921">
        <f ca="1">IF(ROWS($1:32)&gt;COUNT(Dong14),0,OFFSET(TH!L$1,SMALL(Dong14,ROWS($1:32)),))</f>
        <v>0</v>
      </c>
      <c r="G48" s="921"/>
      <c r="H48" s="922">
        <f ca="1">IF(ROWS($1:32)&gt;COUNT(Dong14),0,IF(OFFSET(TH!N$1,SMALL(Dong14,ROWS($1:32)),)="131",OFFSET(TH!K$1,SMALL(Dong14,ROWS($1:32)),),0))</f>
        <v>0</v>
      </c>
      <c r="I48" s="921">
        <f ca="1">IF(ROWS($1:32)&gt;COUNT(Dong14),0,IF(OFFSET(TH!N$1,SMALL(Dong14,ROWS($1:32)),)="131",OFFSET(TH!M$1,SMALL(Dong14,ROWS($1:32)),),0))</f>
        <v>0</v>
      </c>
      <c r="J48" s="922">
        <f ca="1">IF(ROWS($1:32)&gt;COUNT(Dong14),0,IF(OFFSET(TH!O$1,SMALL(Dong14,ROWS($1:32)),)="131",OFFSET(TH!K$1,SMALL(Dong14,ROWS($1:32)),),0))</f>
        <v>0</v>
      </c>
      <c r="K48" s="921">
        <f ca="1">IF(ROWS($1:32)&gt;COUNT(Dong14),0,IF(OFFSET(TH!O$1,SMALL(Dong14,ROWS($1:32)),)="131",OFFSET(TH!M$1,SMALL(Dong14,ROWS($1:32)),),0))</f>
        <v>0</v>
      </c>
      <c r="L48" s="915">
        <f t="shared" ca="1" si="1"/>
        <v>0</v>
      </c>
      <c r="M48" s="914">
        <f t="shared" ca="1" si="2"/>
        <v>0</v>
      </c>
      <c r="N48" s="915">
        <f t="shared" ca="1" si="3"/>
        <v>0</v>
      </c>
      <c r="O48" s="914">
        <f t="shared" ca="1" si="4"/>
        <v>0</v>
      </c>
    </row>
    <row r="49" spans="1:15" s="5" customFormat="1" ht="16.5" customHeight="1">
      <c r="A49" s="227" t="str">
        <f t="shared" ca="1" si="0"/>
        <v/>
      </c>
      <c r="B49" s="231" t="str">
        <f ca="1">IF(ROWS($1:33)&gt;COUNT(Dong14),"",OFFSET(TH!D$1,SMALL(Dong14,ROWS($1:33)),))</f>
        <v/>
      </c>
      <c r="C49" s="227" t="str">
        <f ca="1">IF(ROWS($1:33)&gt;COUNT(Dong14),"",OFFSET(TH!E$1,SMALL(Dong14,ROWS($1:33)),))</f>
        <v/>
      </c>
      <c r="D49" s="923" t="str">
        <f ca="1">IF(ROWS($1:33)&gt;COUNT(Dong14),"",OFFSET(TH!F$1,SMALL(Dong14,ROWS($1:33)),))</f>
        <v/>
      </c>
      <c r="E49" s="921" t="str">
        <f ca="1">IF(ROWS($1:33)&gt;COUNT(Dong14),"",IF(OFFSET(TH!N$1,SMALL(Dong14,ROWS($1:33)),)="131",OFFSET(TH!O$1,SMALL(Dong14,ROWS($1:33)),),OFFSET(TH!N$1,SMALL(Dong14,ROWS($1:33)),)))</f>
        <v/>
      </c>
      <c r="F49" s="921">
        <f ca="1">IF(ROWS($1:33)&gt;COUNT(Dong14),0,OFFSET(TH!L$1,SMALL(Dong14,ROWS($1:33)),))</f>
        <v>0</v>
      </c>
      <c r="G49" s="921"/>
      <c r="H49" s="922">
        <f ca="1">IF(ROWS($1:33)&gt;COUNT(Dong14),0,IF(OFFSET(TH!N$1,SMALL(Dong14,ROWS($1:33)),)="131",OFFSET(TH!K$1,SMALL(Dong14,ROWS($1:33)),),0))</f>
        <v>0</v>
      </c>
      <c r="I49" s="921">
        <f ca="1">IF(ROWS($1:33)&gt;COUNT(Dong14),0,IF(OFFSET(TH!N$1,SMALL(Dong14,ROWS($1:33)),)="131",OFFSET(TH!M$1,SMALL(Dong14,ROWS($1:33)),),0))</f>
        <v>0</v>
      </c>
      <c r="J49" s="922">
        <f ca="1">IF(ROWS($1:33)&gt;COUNT(Dong14),0,IF(OFFSET(TH!O$1,SMALL(Dong14,ROWS($1:33)),)="131",OFFSET(TH!K$1,SMALL(Dong14,ROWS($1:33)),),0))</f>
        <v>0</v>
      </c>
      <c r="K49" s="921">
        <f ca="1">IF(ROWS($1:33)&gt;COUNT(Dong14),0,IF(OFFSET(TH!O$1,SMALL(Dong14,ROWS($1:33)),)="131",OFFSET(TH!M$1,SMALL(Dong14,ROWS($1:33)),),0))</f>
        <v>0</v>
      </c>
      <c r="L49" s="915">
        <f t="shared" ca="1" si="1"/>
        <v>0</v>
      </c>
      <c r="M49" s="914">
        <f t="shared" ca="1" si="2"/>
        <v>0</v>
      </c>
      <c r="N49" s="915">
        <f t="shared" ca="1" si="3"/>
        <v>0</v>
      </c>
      <c r="O49" s="914">
        <f t="shared" ca="1" si="4"/>
        <v>0</v>
      </c>
    </row>
    <row r="50" spans="1:15" s="5" customFormat="1" ht="16.5" customHeight="1">
      <c r="A50" s="227" t="str">
        <f t="shared" ca="1" si="0"/>
        <v/>
      </c>
      <c r="B50" s="231" t="str">
        <f ca="1">IF(ROWS($1:34)&gt;COUNT(Dong14),"",OFFSET(TH!D$1,SMALL(Dong14,ROWS($1:34)),))</f>
        <v/>
      </c>
      <c r="C50" s="227" t="str">
        <f ca="1">IF(ROWS($1:34)&gt;COUNT(Dong14),"",OFFSET(TH!E$1,SMALL(Dong14,ROWS($1:34)),))</f>
        <v/>
      </c>
      <c r="D50" s="923" t="str">
        <f ca="1">IF(ROWS($1:34)&gt;COUNT(Dong14),"",OFFSET(TH!F$1,SMALL(Dong14,ROWS($1:34)),))</f>
        <v/>
      </c>
      <c r="E50" s="921" t="str">
        <f ca="1">IF(ROWS($1:34)&gt;COUNT(Dong14),"",IF(OFFSET(TH!N$1,SMALL(Dong14,ROWS($1:34)),)="131",OFFSET(TH!O$1,SMALL(Dong14,ROWS($1:34)),),OFFSET(TH!N$1,SMALL(Dong14,ROWS($1:34)),)))</f>
        <v/>
      </c>
      <c r="F50" s="921">
        <f ca="1">IF(ROWS($1:34)&gt;COUNT(Dong14),0,OFFSET(TH!L$1,SMALL(Dong14,ROWS($1:34)),))</f>
        <v>0</v>
      </c>
      <c r="G50" s="921"/>
      <c r="H50" s="922">
        <f ca="1">IF(ROWS($1:34)&gt;COUNT(Dong14),0,IF(OFFSET(TH!N$1,SMALL(Dong14,ROWS($1:34)),)="131",OFFSET(TH!K$1,SMALL(Dong14,ROWS($1:34)),),0))</f>
        <v>0</v>
      </c>
      <c r="I50" s="921">
        <f ca="1">IF(ROWS($1:34)&gt;COUNT(Dong14),0,IF(OFFSET(TH!N$1,SMALL(Dong14,ROWS($1:34)),)="131",OFFSET(TH!M$1,SMALL(Dong14,ROWS($1:34)),),0))</f>
        <v>0</v>
      </c>
      <c r="J50" s="922">
        <f ca="1">IF(ROWS($1:34)&gt;COUNT(Dong14),0,IF(OFFSET(TH!O$1,SMALL(Dong14,ROWS($1:34)),)="131",OFFSET(TH!K$1,SMALL(Dong14,ROWS($1:34)),),0))</f>
        <v>0</v>
      </c>
      <c r="K50" s="921">
        <f ca="1">IF(ROWS($1:34)&gt;COUNT(Dong14),0,IF(OFFSET(TH!O$1,SMALL(Dong14,ROWS($1:34)),)="131",OFFSET(TH!M$1,SMALL(Dong14,ROWS($1:34)),),0))</f>
        <v>0</v>
      </c>
      <c r="L50" s="915">
        <f t="shared" ca="1" si="1"/>
        <v>0</v>
      </c>
      <c r="M50" s="914">
        <f t="shared" ca="1" si="2"/>
        <v>0</v>
      </c>
      <c r="N50" s="915">
        <f t="shared" ca="1" si="3"/>
        <v>0</v>
      </c>
      <c r="O50" s="914">
        <f t="shared" ca="1" si="4"/>
        <v>0</v>
      </c>
    </row>
    <row r="51" spans="1:15" s="5" customFormat="1" ht="16.5" customHeight="1">
      <c r="A51" s="227" t="str">
        <f t="shared" si="0"/>
        <v/>
      </c>
      <c r="B51" s="919"/>
      <c r="C51" s="919"/>
      <c r="D51" s="920"/>
      <c r="E51" s="919"/>
      <c r="F51" s="918"/>
      <c r="G51" s="916"/>
      <c r="H51" s="917"/>
      <c r="I51" s="914"/>
      <c r="J51" s="917"/>
      <c r="K51" s="916"/>
      <c r="L51" s="915"/>
      <c r="M51" s="914"/>
      <c r="N51" s="915"/>
      <c r="O51" s="914"/>
    </row>
    <row r="52" spans="1:15" s="5" customFormat="1" ht="16.5" customHeight="1">
      <c r="A52" s="913"/>
      <c r="B52" s="913"/>
      <c r="C52" s="913"/>
      <c r="D52" s="912" t="s">
        <v>35</v>
      </c>
      <c r="E52" s="911" t="s">
        <v>21</v>
      </c>
      <c r="F52" s="911"/>
      <c r="G52" s="908" t="s">
        <v>21</v>
      </c>
      <c r="H52" s="909">
        <f ca="1">SUM(H17:H51)</f>
        <v>76560</v>
      </c>
      <c r="I52" s="908">
        <f ca="1">SUM(I17:I51)</f>
        <v>1704225600</v>
      </c>
      <c r="J52" s="910">
        <f ca="1">SUM(J17:J51)</f>
        <v>76560.000000000015</v>
      </c>
      <c r="K52" s="908">
        <f ca="1">ROUND(SUM(K17:K51),0)</f>
        <v>1704225600</v>
      </c>
      <c r="L52" s="909" t="s">
        <v>21</v>
      </c>
      <c r="M52" s="908" t="s">
        <v>21</v>
      </c>
      <c r="N52" s="908" t="s">
        <v>21</v>
      </c>
      <c r="O52" s="908" t="s">
        <v>21</v>
      </c>
    </row>
    <row r="53" spans="1:15" s="5" customFormat="1" ht="16.5" customHeight="1">
      <c r="A53" s="913"/>
      <c r="B53" s="913"/>
      <c r="C53" s="913"/>
      <c r="D53" s="912" t="s">
        <v>10</v>
      </c>
      <c r="E53" s="911" t="s">
        <v>21</v>
      </c>
      <c r="F53" s="911"/>
      <c r="G53" s="908" t="s">
        <v>21</v>
      </c>
      <c r="H53" s="909" t="s">
        <v>21</v>
      </c>
      <c r="I53" s="908" t="s">
        <v>21</v>
      </c>
      <c r="J53" s="910" t="s">
        <v>21</v>
      </c>
      <c r="K53" s="908" t="s">
        <v>21</v>
      </c>
      <c r="L53" s="909">
        <f ca="1">ROUND(MAX(L16+H52-N16-J52,0),2)</f>
        <v>0</v>
      </c>
      <c r="M53" s="908">
        <f ca="1">ROUND(MAX(M16+I52-O16-K52,0),0)</f>
        <v>0</v>
      </c>
      <c r="N53" s="908">
        <f ca="1">ROUND(MAX(N16+J52-L16-H52,0),2)</f>
        <v>0</v>
      </c>
      <c r="O53" s="908">
        <f ca="1">ROUND(MAX(O16+K52-M16-I52,0),-1)</f>
        <v>0</v>
      </c>
    </row>
    <row r="54" spans="1:15" s="5" customFormat="1" ht="15">
      <c r="A54" s="228" t="s">
        <v>494</v>
      </c>
      <c r="B54" s="4"/>
      <c r="C54" s="4"/>
      <c r="E54" s="4"/>
      <c r="F54" s="872"/>
      <c r="G54" s="905"/>
      <c r="H54" s="907"/>
      <c r="I54" s="905"/>
      <c r="J54" s="251"/>
      <c r="K54" s="905"/>
    </row>
    <row r="55" spans="1:15" s="5" customFormat="1" ht="15">
      <c r="A55" s="228" t="s">
        <v>189</v>
      </c>
      <c r="B55" s="4"/>
      <c r="C55" s="4"/>
      <c r="E55" s="4"/>
      <c r="F55" s="872"/>
      <c r="G55" s="905"/>
      <c r="H55" s="907"/>
      <c r="I55" s="905"/>
      <c r="J55" s="251"/>
      <c r="K55" s="905"/>
    </row>
    <row r="56" spans="1:15" s="5" customFormat="1" ht="15">
      <c r="A56" s="4"/>
      <c r="B56" s="4"/>
      <c r="C56" s="4"/>
      <c r="E56" s="4"/>
      <c r="F56" s="872"/>
      <c r="G56" s="905"/>
      <c r="H56" s="906"/>
      <c r="I56" s="905"/>
      <c r="J56" s="1277" t="s">
        <v>176</v>
      </c>
      <c r="K56" s="1277"/>
      <c r="L56" s="1277"/>
      <c r="M56" s="1277"/>
      <c r="N56" s="1277"/>
      <c r="O56" s="1277"/>
    </row>
    <row r="57" spans="1:15" s="5" customFormat="1" ht="15">
      <c r="A57" s="4"/>
      <c r="C57" s="4"/>
      <c r="D57" s="1101" t="s">
        <v>11</v>
      </c>
      <c r="E57" s="4"/>
      <c r="F57" s="872"/>
      <c r="G57" s="905"/>
      <c r="H57" s="906"/>
      <c r="I57" s="905"/>
      <c r="J57" s="251"/>
      <c r="K57" s="905"/>
      <c r="L57" s="1277" t="s">
        <v>12</v>
      </c>
      <c r="M57" s="1277"/>
    </row>
    <row r="58" spans="1:15" s="5" customFormat="1" ht="15">
      <c r="A58" s="4"/>
      <c r="C58" s="4"/>
      <c r="D58" s="1101" t="s">
        <v>13</v>
      </c>
      <c r="E58" s="4"/>
      <c r="F58" s="872"/>
      <c r="G58" s="905"/>
      <c r="H58" s="906"/>
      <c r="I58" s="905"/>
      <c r="J58" s="251"/>
      <c r="K58" s="905"/>
      <c r="L58" s="1277" t="s">
        <v>13</v>
      </c>
      <c r="M58" s="1277"/>
    </row>
    <row r="59" spans="1:15">
      <c r="D59" s="1135"/>
    </row>
    <row r="60" spans="1:15">
      <c r="D60" s="1135"/>
    </row>
    <row r="61" spans="1:15">
      <c r="D61" s="1135"/>
    </row>
    <row r="62" spans="1:15">
      <c r="D62" s="1135"/>
    </row>
    <row r="63" spans="1:15">
      <c r="D63" s="1135"/>
    </row>
    <row r="64" spans="1:15">
      <c r="D64" s="1135"/>
    </row>
    <row r="65" spans="3:4">
      <c r="D65" s="1135"/>
    </row>
    <row r="66" spans="3:4">
      <c r="C66" s="1104"/>
      <c r="D66" s="1104" t="s">
        <v>230</v>
      </c>
    </row>
  </sheetData>
  <mergeCells count="20">
    <mergeCell ref="J56:O56"/>
    <mergeCell ref="L57:M57"/>
    <mergeCell ref="L58:M58"/>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58"/>
  <sheetViews>
    <sheetView showZeros="0" tabSelected="1" workbookViewId="0">
      <pane ySplit="3" topLeftCell="A25" activePane="bottomLeft" state="frozen"/>
      <selection pane="bottomLeft" activeCell="E40" sqref="E40"/>
    </sheetView>
  </sheetViews>
  <sheetFormatPr defaultColWidth="8" defaultRowHeight="13.5"/>
  <cols>
    <col min="1" max="1" width="5.5703125" style="232" customWidth="1"/>
    <col min="2" max="2" width="59.140625" style="232" customWidth="1"/>
    <col min="3" max="8" width="16.42578125" style="232" customWidth="1"/>
    <col min="9" max="16384" width="8" style="232"/>
  </cols>
  <sheetData>
    <row r="1" spans="1:8" ht="27" customHeight="1">
      <c r="A1" s="1303" t="s">
        <v>124</v>
      </c>
      <c r="B1" s="1303"/>
      <c r="C1" s="1303"/>
      <c r="D1" s="1303"/>
      <c r="E1" s="1303"/>
      <c r="F1" s="1303"/>
      <c r="G1" s="1303"/>
      <c r="H1" s="1303"/>
    </row>
    <row r="2" spans="1:8" s="10" customFormat="1" ht="14.25" customHeight="1">
      <c r="A2" s="1325" t="s">
        <v>37</v>
      </c>
      <c r="B2" s="1327" t="s">
        <v>38</v>
      </c>
      <c r="C2" s="1323" t="s">
        <v>39</v>
      </c>
      <c r="D2" s="1324"/>
      <c r="E2" s="1323" t="s">
        <v>40</v>
      </c>
      <c r="F2" s="1324"/>
      <c r="G2" s="1323" t="s">
        <v>44</v>
      </c>
      <c r="H2" s="1324"/>
    </row>
    <row r="3" spans="1:8" s="10" customFormat="1" ht="14.25" customHeight="1">
      <c r="A3" s="1326"/>
      <c r="B3" s="1328"/>
      <c r="C3" s="331" t="s">
        <v>45</v>
      </c>
      <c r="D3" s="331" t="s">
        <v>46</v>
      </c>
      <c r="E3" s="331" t="s">
        <v>45</v>
      </c>
      <c r="F3" s="331" t="s">
        <v>46</v>
      </c>
      <c r="G3" s="331" t="s">
        <v>45</v>
      </c>
      <c r="H3" s="331" t="s">
        <v>46</v>
      </c>
    </row>
    <row r="4" spans="1:8" s="10" customFormat="1" ht="16.5" customHeight="1">
      <c r="A4" s="6">
        <f>IF(B4&lt;&gt;"",ROW()-3,"")</f>
        <v>1</v>
      </c>
      <c r="B4" s="7" t="s">
        <v>622</v>
      </c>
      <c r="C4" s="8">
        <v>0</v>
      </c>
      <c r="D4" s="8">
        <v>0</v>
      </c>
      <c r="E4" s="8">
        <f t="array" ref="E4">SUM(IF("331"&amp;B4=KHN&amp;KH,TH))</f>
        <v>5610000</v>
      </c>
      <c r="F4" s="8">
        <f t="array" ref="F4">SUM(IF("331"&amp;B4=KHC&amp;KH,TH))</f>
        <v>5610000</v>
      </c>
      <c r="G4" s="91">
        <f t="shared" ref="G4:G9" si="0">ROUND(MAX(C4+E4-D4-F4,0),2)</f>
        <v>0</v>
      </c>
      <c r="H4" s="91">
        <f t="shared" ref="H4:H9" si="1">ROUND(MAX(D4+F4-C4-E4,0),2)</f>
        <v>0</v>
      </c>
    </row>
    <row r="5" spans="1:8" s="10" customFormat="1" ht="16.5" customHeight="1">
      <c r="A5" s="6">
        <f t="shared" ref="A5:A19" si="2">IF(B5&lt;&gt;"",ROW()-3,"")</f>
        <v>2</v>
      </c>
      <c r="B5" s="7" t="s">
        <v>624</v>
      </c>
      <c r="C5" s="8">
        <v>0</v>
      </c>
      <c r="D5" s="8">
        <v>0</v>
      </c>
      <c r="E5" s="8">
        <f t="array" ref="E5">SUM(IF("331"&amp;B5=KHN&amp;KH,TH))</f>
        <v>28484954</v>
      </c>
      <c r="F5" s="8">
        <f t="array" ref="F5">SUM(IF("331"&amp;B5=KHC&amp;KH,TH))</f>
        <v>28484954</v>
      </c>
      <c r="G5" s="91">
        <f t="shared" si="0"/>
        <v>0</v>
      </c>
      <c r="H5" s="91">
        <f t="shared" si="1"/>
        <v>0</v>
      </c>
    </row>
    <row r="6" spans="1:8" s="10" customFormat="1" ht="16.5" customHeight="1">
      <c r="A6" s="6">
        <f t="shared" si="2"/>
        <v>3</v>
      </c>
      <c r="B6" s="7" t="s">
        <v>625</v>
      </c>
      <c r="C6" s="8">
        <v>0</v>
      </c>
      <c r="D6" s="8">
        <v>0</v>
      </c>
      <c r="E6" s="8">
        <f t="array" ref="E6">SUM(IF("331"&amp;B6=KHN&amp;KH,TH))</f>
        <v>6400000</v>
      </c>
      <c r="F6" s="8">
        <f t="array" ref="F6">SUM(IF("331"&amp;B6=KHC&amp;KH,TH))</f>
        <v>12800000</v>
      </c>
      <c r="G6" s="91">
        <f t="shared" si="0"/>
        <v>0</v>
      </c>
      <c r="H6" s="91">
        <f t="shared" si="1"/>
        <v>6400000</v>
      </c>
    </row>
    <row r="7" spans="1:8" s="10" customFormat="1" ht="16.5" customHeight="1">
      <c r="A7" s="6">
        <f t="shared" si="2"/>
        <v>4</v>
      </c>
      <c r="B7" s="74" t="s">
        <v>1435</v>
      </c>
      <c r="C7" s="8">
        <v>0</v>
      </c>
      <c r="D7" s="8">
        <v>0</v>
      </c>
      <c r="E7" s="8">
        <f t="array" ref="E7">SUM(IF("331"&amp;B7=KHN&amp;KH,TH))</f>
        <v>38500000</v>
      </c>
      <c r="F7" s="8">
        <f t="array" ref="F7">SUM(IF("331"&amp;B7=KHC&amp;KH,TH))</f>
        <v>138600000</v>
      </c>
      <c r="G7" s="91">
        <f t="shared" si="0"/>
        <v>0</v>
      </c>
      <c r="H7" s="91">
        <f t="shared" si="1"/>
        <v>100100000</v>
      </c>
    </row>
    <row r="8" spans="1:8" s="10" customFormat="1" ht="16.5" customHeight="1">
      <c r="A8" s="6">
        <f t="shared" si="2"/>
        <v>5</v>
      </c>
      <c r="B8" s="7" t="s">
        <v>626</v>
      </c>
      <c r="C8" s="8">
        <v>0</v>
      </c>
      <c r="D8" s="8">
        <v>0</v>
      </c>
      <c r="E8" s="8">
        <f t="array" ref="E8">SUM(IF("331"&amp;B8=KHN&amp;KH,TH))</f>
        <v>0</v>
      </c>
      <c r="F8" s="8">
        <f t="array" ref="F8">SUM(IF("331"&amp;B8=KHC&amp;KH,TH))</f>
        <v>117050424</v>
      </c>
      <c r="G8" s="91">
        <f t="shared" si="0"/>
        <v>0</v>
      </c>
      <c r="H8" s="91">
        <f t="shared" si="1"/>
        <v>117050424</v>
      </c>
    </row>
    <row r="9" spans="1:8" s="10" customFormat="1" ht="16.5" customHeight="1">
      <c r="A9" s="6">
        <f t="shared" si="2"/>
        <v>6</v>
      </c>
      <c r="B9" s="77" t="s">
        <v>627</v>
      </c>
      <c r="C9" s="8">
        <v>0</v>
      </c>
      <c r="D9" s="8">
        <v>60990540</v>
      </c>
      <c r="E9" s="8">
        <f t="array" ref="E9">SUM(IF("331"&amp;B9=KHN&amp;KH,TH))</f>
        <v>98798640</v>
      </c>
      <c r="F9" s="8">
        <f t="array" ref="F9">SUM(IF("331"&amp;B9=KHC&amp;KH,TH))</f>
        <v>37808100</v>
      </c>
      <c r="G9" s="91">
        <f t="shared" si="0"/>
        <v>0</v>
      </c>
      <c r="H9" s="91">
        <f t="shared" si="1"/>
        <v>0</v>
      </c>
    </row>
    <row r="10" spans="1:8" s="10" customFormat="1" ht="16.5" customHeight="1">
      <c r="A10" s="6">
        <f t="shared" si="2"/>
        <v>7</v>
      </c>
      <c r="B10" s="7" t="s">
        <v>628</v>
      </c>
      <c r="C10" s="8">
        <v>0</v>
      </c>
      <c r="D10" s="8">
        <v>62480865</v>
      </c>
      <c r="E10" s="8">
        <f t="array" ref="E10">SUM(IF("331"&amp;B10=KHN&amp;KH,TH))</f>
        <v>0</v>
      </c>
      <c r="F10" s="8">
        <f t="array" ref="F10">SUM(IF("331"&amp;B10=KHC&amp;KH,TH))</f>
        <v>0</v>
      </c>
      <c r="G10" s="91">
        <f t="shared" ref="G10:G18" si="3">ROUND(MAX(C10+E10-D10-F10,0),2)</f>
        <v>0</v>
      </c>
      <c r="H10" s="91">
        <f t="shared" ref="H10:H18" si="4">ROUND(MAX(D10+F10-C10-E10,0),2)</f>
        <v>62480865</v>
      </c>
    </row>
    <row r="11" spans="1:8" s="10" customFormat="1" ht="16.5" customHeight="1">
      <c r="A11" s="6">
        <f t="shared" si="2"/>
        <v>8</v>
      </c>
      <c r="B11" s="7" t="s">
        <v>678</v>
      </c>
      <c r="C11" s="8">
        <v>0</v>
      </c>
      <c r="D11" s="8">
        <v>0</v>
      </c>
      <c r="E11" s="8">
        <f t="array" ref="E11">SUM(IF("331"&amp;B11=KHN&amp;KH,TH))</f>
        <v>59100000</v>
      </c>
      <c r="F11" s="8">
        <f t="array" ref="F11">SUM(IF("331"&amp;B11=KHC&amp;KH,TH))</f>
        <v>59100000</v>
      </c>
      <c r="G11" s="91">
        <f t="shared" si="3"/>
        <v>0</v>
      </c>
      <c r="H11" s="91">
        <f t="shared" si="4"/>
        <v>0</v>
      </c>
    </row>
    <row r="12" spans="1:8" s="10" customFormat="1" ht="16.5" customHeight="1">
      <c r="A12" s="6">
        <f t="shared" si="2"/>
        <v>9</v>
      </c>
      <c r="B12" s="7" t="s">
        <v>679</v>
      </c>
      <c r="C12" s="8">
        <v>0</v>
      </c>
      <c r="D12" s="8">
        <v>0</v>
      </c>
      <c r="E12" s="8">
        <f t="array" ref="E12">SUM(IF("331"&amp;B12=KHN&amp;KH,TH))</f>
        <v>36300000</v>
      </c>
      <c r="F12" s="8">
        <f t="array" ref="F12">SUM(IF("331"&amp;B12=KHC&amp;KH,TH))</f>
        <v>36300000</v>
      </c>
      <c r="G12" s="91">
        <f t="shared" si="3"/>
        <v>0</v>
      </c>
      <c r="H12" s="91">
        <f t="shared" si="4"/>
        <v>0</v>
      </c>
    </row>
    <row r="13" spans="1:8" s="10" customFormat="1" ht="16.5" customHeight="1">
      <c r="A13" s="6">
        <f t="shared" si="2"/>
        <v>10</v>
      </c>
      <c r="B13" s="77" t="s">
        <v>629</v>
      </c>
      <c r="C13" s="8">
        <v>0</v>
      </c>
      <c r="D13" s="8">
        <v>38506000</v>
      </c>
      <c r="E13" s="8">
        <f t="array" ref="E13">SUM(IF("331"&amp;B13=KHN&amp;KH,TH))</f>
        <v>124042000</v>
      </c>
      <c r="F13" s="8">
        <f t="array" ref="F13">SUM(IF("331"&amp;B13=KHC&amp;KH,TH))</f>
        <v>194891400</v>
      </c>
      <c r="G13" s="91">
        <f t="shared" si="3"/>
        <v>0</v>
      </c>
      <c r="H13" s="91">
        <f t="shared" si="4"/>
        <v>109355400</v>
      </c>
    </row>
    <row r="14" spans="1:8" s="10" customFormat="1" ht="16.5" customHeight="1">
      <c r="A14" s="6">
        <f>IF(B14&lt;&gt;"",ROW()-3,"")</f>
        <v>11</v>
      </c>
      <c r="B14" s="77" t="s">
        <v>1423</v>
      </c>
      <c r="C14" s="8">
        <v>0</v>
      </c>
      <c r="D14" s="8">
        <v>0</v>
      </c>
      <c r="E14" s="8">
        <f t="array" ref="E14">SUM(IF("331"&amp;B14=KHN&amp;KH,TH))</f>
        <v>1400080</v>
      </c>
      <c r="F14" s="8">
        <f t="array" ref="F14">SUM(IF("331"&amp;B14=KHC&amp;KH,TH))</f>
        <v>1400080</v>
      </c>
      <c r="G14" s="91">
        <f t="shared" si="3"/>
        <v>0</v>
      </c>
      <c r="H14" s="91">
        <f t="shared" si="4"/>
        <v>0</v>
      </c>
    </row>
    <row r="15" spans="1:8" s="10" customFormat="1" ht="16.5" customHeight="1">
      <c r="A15" s="6">
        <f>IF(B15&lt;&gt;"",ROW()-3,"")</f>
        <v>12</v>
      </c>
      <c r="B15" s="74" t="s">
        <v>1446</v>
      </c>
      <c r="C15" s="8">
        <v>0</v>
      </c>
      <c r="D15" s="8">
        <v>0</v>
      </c>
      <c r="E15" s="8">
        <f t="array" ref="E15">SUM(IF("331"&amp;B15=KHN&amp;KH,TH))</f>
        <v>7920000</v>
      </c>
      <c r="F15" s="8">
        <f t="array" ref="F15">SUM(IF("331"&amp;B15=KHC&amp;KH,TH))</f>
        <v>7920000</v>
      </c>
      <c r="G15" s="91">
        <f t="shared" si="3"/>
        <v>0</v>
      </c>
      <c r="H15" s="91">
        <f t="shared" si="4"/>
        <v>0</v>
      </c>
    </row>
    <row r="16" spans="1:8" s="10" customFormat="1" ht="16.5" customHeight="1">
      <c r="A16" s="6">
        <f t="shared" si="2"/>
        <v>13</v>
      </c>
      <c r="B16" s="7" t="s">
        <v>630</v>
      </c>
      <c r="C16" s="8">
        <v>0</v>
      </c>
      <c r="D16" s="8">
        <v>7500000</v>
      </c>
      <c r="E16" s="8">
        <f t="array" ref="E16">SUM(IF("331"&amp;B16=KHN&amp;KH,TH))</f>
        <v>7500000</v>
      </c>
      <c r="F16" s="8">
        <f t="array" ref="F16">SUM(IF("331"&amp;B16=KHC&amp;KH,TH))</f>
        <v>0</v>
      </c>
      <c r="G16" s="91">
        <f t="shared" si="3"/>
        <v>0</v>
      </c>
      <c r="H16" s="91">
        <f t="shared" si="4"/>
        <v>0</v>
      </c>
    </row>
    <row r="17" spans="1:9" s="10" customFormat="1" ht="16.5" customHeight="1">
      <c r="A17" s="6">
        <f t="shared" si="2"/>
        <v>14</v>
      </c>
      <c r="B17" s="7" t="s">
        <v>631</v>
      </c>
      <c r="C17" s="8">
        <v>0</v>
      </c>
      <c r="D17" s="8">
        <v>24446400</v>
      </c>
      <c r="E17" s="8">
        <f t="array" ref="E17">SUM(IF("331"&amp;B17=KHN&amp;KH,TH))</f>
        <v>24446400</v>
      </c>
      <c r="F17" s="8">
        <f t="array" ref="F17">SUM(IF("331"&amp;B17=KHC&amp;KH,TH))</f>
        <v>0</v>
      </c>
      <c r="G17" s="91">
        <f t="shared" si="3"/>
        <v>0</v>
      </c>
      <c r="H17" s="91">
        <f t="shared" si="4"/>
        <v>0</v>
      </c>
    </row>
    <row r="18" spans="1:9" s="10" customFormat="1" ht="16.5" customHeight="1">
      <c r="A18" s="6">
        <f>IF(B18&lt;&gt;"",ROW()-3,"")</f>
        <v>15</v>
      </c>
      <c r="B18" s="74" t="s">
        <v>1442</v>
      </c>
      <c r="C18" s="8">
        <v>0</v>
      </c>
      <c r="D18" s="8">
        <v>0</v>
      </c>
      <c r="E18" s="8">
        <f t="array" ref="E18">SUM(IF("331"&amp;B18=KHN&amp;KH,TH))</f>
        <v>1000000</v>
      </c>
      <c r="F18" s="8">
        <f t="array" ref="F18">SUM(IF("331"&amp;B18=KHC&amp;KH,TH))</f>
        <v>1000000</v>
      </c>
      <c r="G18" s="91">
        <f t="shared" si="3"/>
        <v>0</v>
      </c>
      <c r="H18" s="91">
        <f t="shared" si="4"/>
        <v>0</v>
      </c>
    </row>
    <row r="19" spans="1:9" s="10" customFormat="1" ht="16.5" customHeight="1">
      <c r="A19" s="6">
        <f t="shared" si="2"/>
        <v>16</v>
      </c>
      <c r="B19" s="7" t="s">
        <v>632</v>
      </c>
      <c r="C19" s="8">
        <v>0</v>
      </c>
      <c r="D19" s="8">
        <v>0</v>
      </c>
      <c r="E19" s="8">
        <f t="array" ref="E19">SUM(IF("331"&amp;B19=KHN&amp;KH,TH))</f>
        <v>32022000</v>
      </c>
      <c r="F19" s="8">
        <f t="array" ref="F19">SUM(IF("331"&amp;B19=KHC&amp;KH,TH))</f>
        <v>32022000</v>
      </c>
      <c r="G19" s="91">
        <f t="shared" ref="G19:G24" si="5">ROUND(MAX(C19+E19-D19-F19,0),2)</f>
        <v>0</v>
      </c>
      <c r="H19" s="91">
        <f t="shared" ref="H19:H24" si="6">ROUND(MAX(D19+F19-C19-E19,0),2)</f>
        <v>0</v>
      </c>
    </row>
    <row r="20" spans="1:9" s="10" customFormat="1" ht="16.5" customHeight="1">
      <c r="A20" s="6">
        <f t="shared" ref="A20:A25" si="7">IF(B20&lt;&gt;"",ROW()-3,"")</f>
        <v>17</v>
      </c>
      <c r="B20" s="7" t="s">
        <v>633</v>
      </c>
      <c r="C20" s="8">
        <v>0</v>
      </c>
      <c r="D20" s="8">
        <v>124797985</v>
      </c>
      <c r="E20" s="8">
        <f t="array" ref="E20">SUM(IF("331"&amp;B20=KHN&amp;KH,TH))</f>
        <v>139997985</v>
      </c>
      <c r="F20" s="8">
        <f t="array" ref="F20">SUM(IF("331"&amp;B20=KHC&amp;KH,TH))</f>
        <v>15200000</v>
      </c>
      <c r="G20" s="91">
        <f t="shared" si="5"/>
        <v>0</v>
      </c>
      <c r="H20" s="91">
        <f t="shared" si="6"/>
        <v>0</v>
      </c>
    </row>
    <row r="21" spans="1:9" s="10" customFormat="1" ht="16.5" customHeight="1">
      <c r="A21" s="6">
        <f t="shared" si="7"/>
        <v>18</v>
      </c>
      <c r="B21" s="7" t="s">
        <v>634</v>
      </c>
      <c r="C21" s="8">
        <v>0</v>
      </c>
      <c r="D21" s="8">
        <v>122052632</v>
      </c>
      <c r="E21" s="8">
        <f t="array" ref="E21">SUM(IF("331"&amp;B21=KHN&amp;KH,TH))</f>
        <v>190000000</v>
      </c>
      <c r="F21" s="8">
        <f t="array" ref="F21">SUM(IF("331"&amp;B21=KHC&amp;KH,TH))</f>
        <v>100521944</v>
      </c>
      <c r="G21" s="91">
        <f t="shared" si="5"/>
        <v>0</v>
      </c>
      <c r="H21" s="91">
        <f t="shared" si="6"/>
        <v>32574576</v>
      </c>
    </row>
    <row r="22" spans="1:9" s="10" customFormat="1" ht="16.5" customHeight="1">
      <c r="A22" s="6">
        <f t="shared" si="7"/>
        <v>19</v>
      </c>
      <c r="B22" s="7" t="s">
        <v>635</v>
      </c>
      <c r="C22" s="8">
        <v>0</v>
      </c>
      <c r="D22" s="8">
        <v>39198830</v>
      </c>
      <c r="E22" s="8">
        <f t="array" ref="E22">SUM(IF("331"&amp;B22=KHN&amp;KH,TH))</f>
        <v>470681036</v>
      </c>
      <c r="F22" s="8">
        <f t="array" ref="F22">SUM(IF("331"&amp;B22=KHC&amp;KH,TH))</f>
        <v>488500926</v>
      </c>
      <c r="G22" s="91">
        <f t="shared" si="5"/>
        <v>0</v>
      </c>
      <c r="H22" s="91">
        <f t="shared" si="6"/>
        <v>57018720</v>
      </c>
    </row>
    <row r="23" spans="1:9" s="10" customFormat="1" ht="16.5" customHeight="1">
      <c r="A23" s="6">
        <f t="shared" si="7"/>
        <v>20</v>
      </c>
      <c r="B23" s="7" t="s">
        <v>636</v>
      </c>
      <c r="C23" s="8">
        <v>60000000</v>
      </c>
      <c r="D23" s="8">
        <v>0</v>
      </c>
      <c r="E23" s="8">
        <f t="array" ref="E23">SUM(IF("331"&amp;B23=KHN&amp;KH,TH))</f>
        <v>0</v>
      </c>
      <c r="F23" s="8">
        <f t="array" ref="F23">SUM(IF("331"&amp;B23=KHC&amp;KH,TH))</f>
        <v>137480000</v>
      </c>
      <c r="G23" s="91">
        <f t="shared" si="5"/>
        <v>0</v>
      </c>
      <c r="H23" s="91">
        <f t="shared" si="6"/>
        <v>77480000</v>
      </c>
    </row>
    <row r="24" spans="1:9" s="10" customFormat="1" ht="16.5" customHeight="1">
      <c r="A24" s="6">
        <f t="shared" si="7"/>
        <v>21</v>
      </c>
      <c r="B24" s="7" t="s">
        <v>637</v>
      </c>
      <c r="C24" s="8">
        <v>0</v>
      </c>
      <c r="D24" s="8">
        <v>56980000</v>
      </c>
      <c r="E24" s="8">
        <f t="array" ref="E24">SUM(IF("331"&amp;B24=KHN&amp;KH,TH))</f>
        <v>56980000</v>
      </c>
      <c r="F24" s="8">
        <f t="array" ref="F24">SUM(IF("331"&amp;B24=KHC&amp;KH,TH))</f>
        <v>0</v>
      </c>
      <c r="G24" s="91">
        <f t="shared" si="5"/>
        <v>0</v>
      </c>
      <c r="H24" s="91">
        <f t="shared" si="6"/>
        <v>0</v>
      </c>
    </row>
    <row r="25" spans="1:9" s="10" customFormat="1" ht="16.5" customHeight="1">
      <c r="A25" s="6">
        <f t="shared" si="7"/>
        <v>22</v>
      </c>
      <c r="B25" s="74" t="s">
        <v>1183</v>
      </c>
      <c r="C25" s="8">
        <v>0</v>
      </c>
      <c r="D25" s="8">
        <v>0</v>
      </c>
      <c r="E25" s="8">
        <f t="array" ref="E25">SUM(IF("331"&amp;B25=KHN&amp;KH,TH))</f>
        <v>36900000</v>
      </c>
      <c r="F25" s="8">
        <f t="array" ref="F25">SUM(IF("331"&amp;B25=KHC&amp;KH,TH))</f>
        <v>36900000</v>
      </c>
      <c r="G25" s="91">
        <f>ROUND(MAX(C25+E25-D25-F25,0),2)</f>
        <v>0</v>
      </c>
      <c r="H25" s="91">
        <f>ROUND(MAX(D25+F25-C25-E25,0),2)</f>
        <v>0</v>
      </c>
    </row>
    <row r="26" spans="1:9" s="977" customFormat="1" ht="16.5" customHeight="1">
      <c r="A26" s="6">
        <f t="shared" ref="A26:A53" si="8">IF(B26&lt;&gt;"",ROW()-3,"")</f>
        <v>23</v>
      </c>
      <c r="B26" s="322" t="s">
        <v>1147</v>
      </c>
      <c r="C26" s="8"/>
      <c r="D26" s="8"/>
      <c r="E26" s="8">
        <f t="array" ref="E26">SUM(IF("331"&amp;B26=KHN&amp;KH,TH))</f>
        <v>16269120</v>
      </c>
      <c r="F26" s="8">
        <f t="array" ref="F26">SUM(IF("331"&amp;B26=KHC&amp;KH,TH))</f>
        <v>16269120</v>
      </c>
      <c r="G26" s="91">
        <f>ROUND(MAX(C26+E26-D26-F26,0),2)</f>
        <v>0</v>
      </c>
      <c r="H26" s="91">
        <f>ROUND(MAX(D26+F26-C26-E26,0),2)</f>
        <v>0</v>
      </c>
      <c r="I26" s="977" t="str">
        <f>IF(ISNA(VLOOKUP(B26,DSNL,6,0)),"",VLOOKUP(B26,DSNL,6,0))</f>
        <v/>
      </c>
    </row>
    <row r="27" spans="1:9" s="977" customFormat="1" ht="16.5" customHeight="1">
      <c r="A27" s="6">
        <f t="shared" ref="A27" si="9">IF(B27&lt;&gt;"",ROW()-3,"")</f>
        <v>24</v>
      </c>
      <c r="B27" s="322" t="s">
        <v>1517</v>
      </c>
      <c r="C27" s="8">
        <v>0</v>
      </c>
      <c r="D27" s="8">
        <v>0</v>
      </c>
      <c r="E27" s="8">
        <f t="array" ref="E27">SUM(IF("331"&amp;B27=KHN&amp;KH,TH))</f>
        <v>0</v>
      </c>
      <c r="F27" s="8">
        <f t="array" ref="F27">SUM(IF("331"&amp;B27=KHC&amp;KH,TH))</f>
        <v>111886515</v>
      </c>
      <c r="G27" s="91">
        <f>ROUND(MAX(C27+E27-D27-F27,0),2)</f>
        <v>0</v>
      </c>
      <c r="H27" s="91">
        <f>ROUND(MAX(D27+F27-C27-E27,0),2)</f>
        <v>111886515</v>
      </c>
      <c r="I27" s="977" t="str">
        <f>IF(ISNA(VLOOKUP(B27,DSNL,6,0)),"",VLOOKUP(B27,DSNL,6,0))</f>
        <v/>
      </c>
    </row>
    <row r="28" spans="1:9" s="977" customFormat="1" ht="16.5" customHeight="1">
      <c r="A28" s="6">
        <f t="shared" ref="A28" si="10">IF(B28&lt;&gt;"",ROW()-3,"")</f>
        <v>25</v>
      </c>
      <c r="B28" s="74" t="s">
        <v>1681</v>
      </c>
      <c r="C28" s="8">
        <v>0</v>
      </c>
      <c r="D28" s="8">
        <v>0</v>
      </c>
      <c r="E28" s="8">
        <f t="array" ref="E28">SUM(IF("331"&amp;B28=KHN&amp;KH,TH))</f>
        <v>0</v>
      </c>
      <c r="F28" s="8">
        <f t="array" ref="F28">SUM(IF("331"&amp;B28=KHC&amp;KH,TH))</f>
        <v>28690200</v>
      </c>
      <c r="G28" s="91">
        <f>ROUND(MAX(C28+E28-D28-F28,0),2)</f>
        <v>0</v>
      </c>
      <c r="H28" s="91">
        <f>ROUND(MAX(D28+F28-C28-E28,0),2)</f>
        <v>28690200</v>
      </c>
    </row>
    <row r="29" spans="1:9" s="977" customFormat="1" ht="16.5" customHeight="1">
      <c r="A29" s="6">
        <v>26</v>
      </c>
      <c r="B29" s="975" t="s">
        <v>429</v>
      </c>
      <c r="C29" s="971"/>
      <c r="D29" s="971"/>
      <c r="E29" s="971">
        <f>650623600+214762000</f>
        <v>865385600</v>
      </c>
      <c r="F29" s="971">
        <v>650623600</v>
      </c>
      <c r="G29" s="91">
        <f>ROUND(MAX(C29+E29-D29-F29,0),2)</f>
        <v>214762000</v>
      </c>
      <c r="H29" s="91">
        <f>ROUND(MAX(D29+F29-C29-E29,0),2)</f>
        <v>0</v>
      </c>
      <c r="I29" s="977" t="s">
        <v>345</v>
      </c>
    </row>
    <row r="30" spans="1:9" s="977" customFormat="1" ht="16.5" customHeight="1">
      <c r="A30" s="6">
        <v>27</v>
      </c>
      <c r="B30" s="975" t="s">
        <v>432</v>
      </c>
      <c r="C30" s="971"/>
      <c r="D30" s="971"/>
      <c r="E30" s="971">
        <f>1074765200+103456000</f>
        <v>1178221200</v>
      </c>
      <c r="F30" s="971">
        <v>1074765200</v>
      </c>
      <c r="G30" s="91">
        <f t="shared" ref="G30:G42" si="11">ROUND(MAX(C30+E30-D30-F30,0),2)</f>
        <v>103456000</v>
      </c>
      <c r="H30" s="91">
        <f t="shared" ref="H30:H42" si="12">ROUND(MAX(D30+F30-C30-E30,0),2)</f>
        <v>0</v>
      </c>
      <c r="I30" s="977" t="s">
        <v>345</v>
      </c>
    </row>
    <row r="31" spans="1:9" s="977" customFormat="1" ht="16.5" customHeight="1">
      <c r="A31" s="6">
        <v>28</v>
      </c>
      <c r="B31" s="975" t="s">
        <v>434</v>
      </c>
      <c r="C31" s="971"/>
      <c r="D31" s="971"/>
      <c r="E31" s="971">
        <v>860889200</v>
      </c>
      <c r="F31" s="971">
        <v>860889200</v>
      </c>
      <c r="G31" s="91">
        <f t="shared" si="11"/>
        <v>0</v>
      </c>
      <c r="H31" s="91">
        <f t="shared" si="12"/>
        <v>0</v>
      </c>
      <c r="I31" s="977" t="s">
        <v>345</v>
      </c>
    </row>
    <row r="32" spans="1:9" s="977" customFormat="1" ht="16.5" customHeight="1">
      <c r="A32" s="6">
        <v>29</v>
      </c>
      <c r="B32" s="975" t="s">
        <v>436</v>
      </c>
      <c r="C32" s="971"/>
      <c r="D32" s="971"/>
      <c r="E32" s="971">
        <f>877831200+145631000</f>
        <v>1023462200</v>
      </c>
      <c r="F32" s="971">
        <v>877831200</v>
      </c>
      <c r="G32" s="91">
        <f t="shared" si="11"/>
        <v>145631000</v>
      </c>
      <c r="H32" s="91">
        <f t="shared" si="12"/>
        <v>0</v>
      </c>
      <c r="I32" s="977" t="s">
        <v>345</v>
      </c>
    </row>
    <row r="33" spans="1:9" s="977" customFormat="1" ht="16.5" customHeight="1">
      <c r="A33" s="6">
        <v>30</v>
      </c>
      <c r="B33" s="975" t="s">
        <v>438</v>
      </c>
      <c r="C33" s="971"/>
      <c r="D33" s="971"/>
      <c r="E33" s="971">
        <f>779264800+163478000</f>
        <v>942742800</v>
      </c>
      <c r="F33" s="971">
        <v>779264800</v>
      </c>
      <c r="G33" s="91">
        <f t="shared" si="11"/>
        <v>163478000</v>
      </c>
      <c r="H33" s="91">
        <f t="shared" si="12"/>
        <v>0</v>
      </c>
      <c r="I33" s="977" t="s">
        <v>345</v>
      </c>
    </row>
    <row r="34" spans="1:9" s="977" customFormat="1" ht="16.5" customHeight="1">
      <c r="A34" s="6">
        <v>31</v>
      </c>
      <c r="B34" s="975" t="s">
        <v>439</v>
      </c>
      <c r="C34" s="971"/>
      <c r="D34" s="971"/>
      <c r="E34" s="971">
        <f>377897600+105465000</f>
        <v>483362600</v>
      </c>
      <c r="F34" s="971">
        <v>377897600</v>
      </c>
      <c r="G34" s="91">
        <f t="shared" si="11"/>
        <v>105465000</v>
      </c>
      <c r="H34" s="91">
        <f t="shared" si="12"/>
        <v>0</v>
      </c>
      <c r="I34" s="977" t="s">
        <v>345</v>
      </c>
    </row>
    <row r="35" spans="1:9" s="977" customFormat="1" ht="16.5" customHeight="1">
      <c r="A35" s="6">
        <v>32</v>
      </c>
      <c r="B35" s="975" t="s">
        <v>443</v>
      </c>
      <c r="C35" s="971"/>
      <c r="D35" s="971"/>
      <c r="E35" s="971">
        <f>101204400+123410000</f>
        <v>224614400</v>
      </c>
      <c r="F35" s="971">
        <v>101204400</v>
      </c>
      <c r="G35" s="91">
        <f t="shared" si="11"/>
        <v>123410000</v>
      </c>
      <c r="H35" s="91">
        <f t="shared" si="12"/>
        <v>0</v>
      </c>
      <c r="I35" s="977" t="s">
        <v>345</v>
      </c>
    </row>
    <row r="36" spans="1:9" s="977" customFormat="1" ht="16.5" customHeight="1">
      <c r="A36" s="6">
        <v>33</v>
      </c>
      <c r="B36" s="975" t="s">
        <v>445</v>
      </c>
      <c r="C36" s="971"/>
      <c r="D36" s="971"/>
      <c r="E36" s="971">
        <f>314428000+139450000</f>
        <v>453878000</v>
      </c>
      <c r="F36" s="971">
        <v>314428000</v>
      </c>
      <c r="G36" s="91">
        <f t="shared" si="11"/>
        <v>139450000</v>
      </c>
      <c r="H36" s="91">
        <f t="shared" si="12"/>
        <v>0</v>
      </c>
      <c r="I36" s="977" t="s">
        <v>345</v>
      </c>
    </row>
    <row r="37" spans="1:9" s="977" customFormat="1" ht="16.5" customHeight="1">
      <c r="A37" s="6">
        <v>34</v>
      </c>
      <c r="B37" s="975" t="s">
        <v>447</v>
      </c>
      <c r="C37" s="971"/>
      <c r="D37" s="971"/>
      <c r="E37" s="971">
        <v>102928000</v>
      </c>
      <c r="F37" s="971">
        <v>102928000</v>
      </c>
      <c r="G37" s="91">
        <f t="shared" si="11"/>
        <v>0</v>
      </c>
      <c r="H37" s="91">
        <f t="shared" si="12"/>
        <v>0</v>
      </c>
      <c r="I37" s="977">
        <v>0</v>
      </c>
    </row>
    <row r="38" spans="1:9" s="977" customFormat="1" ht="16.5" customHeight="1">
      <c r="A38" s="6">
        <v>35</v>
      </c>
      <c r="B38" s="975" t="s">
        <v>365</v>
      </c>
      <c r="C38" s="971"/>
      <c r="D38" s="971"/>
      <c r="E38" s="971">
        <f>598438000+150490000</f>
        <v>748928000</v>
      </c>
      <c r="F38" s="971">
        <v>598438000</v>
      </c>
      <c r="G38" s="91">
        <f t="shared" si="11"/>
        <v>150490000</v>
      </c>
      <c r="H38" s="91">
        <f t="shared" si="12"/>
        <v>0</v>
      </c>
      <c r="I38" s="977" t="s">
        <v>339</v>
      </c>
    </row>
    <row r="39" spans="1:9" s="977" customFormat="1" ht="16.5" customHeight="1">
      <c r="A39" s="6">
        <v>36</v>
      </c>
      <c r="B39" s="975" t="s">
        <v>347</v>
      </c>
      <c r="C39" s="971"/>
      <c r="D39" s="971"/>
      <c r="E39" s="971">
        <f>416620000+149546920</f>
        <v>566166920</v>
      </c>
      <c r="F39" s="971">
        <v>416620000</v>
      </c>
      <c r="G39" s="91">
        <f t="shared" si="11"/>
        <v>149546920</v>
      </c>
      <c r="H39" s="91">
        <f t="shared" si="12"/>
        <v>0</v>
      </c>
      <c r="I39" s="977" t="s">
        <v>339</v>
      </c>
    </row>
    <row r="40" spans="1:9" s="977" customFormat="1" ht="16.5" customHeight="1">
      <c r="A40" s="6">
        <v>37</v>
      </c>
      <c r="B40" s="975" t="s">
        <v>350</v>
      </c>
      <c r="C40" s="971"/>
      <c r="D40" s="971"/>
      <c r="E40" s="971">
        <f>405520000+146943500</f>
        <v>552463500</v>
      </c>
      <c r="F40" s="971">
        <v>405520000</v>
      </c>
      <c r="G40" s="91">
        <f t="shared" si="11"/>
        <v>146943500</v>
      </c>
      <c r="H40" s="91">
        <f t="shared" si="12"/>
        <v>0</v>
      </c>
      <c r="I40" s="977" t="s">
        <v>339</v>
      </c>
    </row>
    <row r="41" spans="1:9" s="977" customFormat="1" ht="16.5" customHeight="1">
      <c r="A41" s="6">
        <v>38</v>
      </c>
      <c r="B41" s="975" t="s">
        <v>362</v>
      </c>
      <c r="C41" s="971"/>
      <c r="D41" s="971"/>
      <c r="E41" s="971">
        <f>508084000+147893000</f>
        <v>655977000</v>
      </c>
      <c r="F41" s="971">
        <v>508084000</v>
      </c>
      <c r="G41" s="91">
        <f t="shared" si="11"/>
        <v>147893000</v>
      </c>
      <c r="H41" s="91">
        <f t="shared" si="12"/>
        <v>0</v>
      </c>
      <c r="I41" s="977" t="s">
        <v>339</v>
      </c>
    </row>
    <row r="42" spans="1:9" s="977" customFormat="1" ht="16.5" customHeight="1">
      <c r="A42" s="6">
        <v>39</v>
      </c>
      <c r="B42" s="975" t="s">
        <v>368</v>
      </c>
      <c r="C42" s="971"/>
      <c r="D42" s="971"/>
      <c r="E42" s="971">
        <v>394890000</v>
      </c>
      <c r="F42" s="971">
        <f>218670000+23399920</f>
        <v>242069920</v>
      </c>
      <c r="G42" s="91">
        <f t="shared" si="11"/>
        <v>152820080</v>
      </c>
      <c r="H42" s="91">
        <f t="shared" si="12"/>
        <v>0</v>
      </c>
      <c r="I42" s="977" t="s">
        <v>339</v>
      </c>
    </row>
    <row r="43" spans="1:9" s="977" customFormat="1" ht="16.5" customHeight="1">
      <c r="A43" s="6" t="str">
        <f t="shared" si="8"/>
        <v/>
      </c>
      <c r="B43" s="975"/>
      <c r="C43" s="971"/>
      <c r="D43" s="971"/>
      <c r="E43" s="971"/>
      <c r="F43" s="971"/>
      <c r="G43" s="976">
        <f t="shared" ref="G43" si="13">ROUND(MAX(C43+E43-D43-F43,0),2)</f>
        <v>0</v>
      </c>
      <c r="H43" s="976">
        <f t="shared" ref="H43" si="14">ROUND(MAX(D43+F43-C43-E43,0),2)</f>
        <v>0</v>
      </c>
      <c r="I43" s="977" t="str">
        <f t="shared" ref="I43:I53" si="15">IF(ISNA(VLOOKUP(B43,DSNL,6,0)),"",VLOOKUP(B43,DSNL,6,0))</f>
        <v/>
      </c>
    </row>
    <row r="44" spans="1:9" s="977" customFormat="1" ht="16.5" customHeight="1">
      <c r="A44" s="6" t="str">
        <f t="shared" si="8"/>
        <v/>
      </c>
      <c r="B44" s="975"/>
      <c r="C44" s="971"/>
      <c r="D44" s="971"/>
      <c r="E44" s="971"/>
      <c r="F44" s="971"/>
      <c r="G44" s="976"/>
      <c r="H44" s="976"/>
      <c r="I44" s="977" t="str">
        <f t="shared" si="15"/>
        <v/>
      </c>
    </row>
    <row r="45" spans="1:9" s="977" customFormat="1" ht="16.5" customHeight="1">
      <c r="A45" s="6" t="str">
        <f t="shared" si="8"/>
        <v/>
      </c>
      <c r="B45" s="975"/>
      <c r="C45" s="971"/>
      <c r="D45" s="971"/>
      <c r="E45" s="971"/>
      <c r="F45" s="971"/>
      <c r="G45" s="976"/>
      <c r="H45" s="976"/>
      <c r="I45" s="977" t="str">
        <f t="shared" si="15"/>
        <v/>
      </c>
    </row>
    <row r="46" spans="1:9" s="977" customFormat="1" ht="16.5" customHeight="1">
      <c r="A46" s="6" t="str">
        <f t="shared" si="8"/>
        <v/>
      </c>
      <c r="B46" s="975"/>
      <c r="C46" s="971"/>
      <c r="D46" s="971"/>
      <c r="E46" s="971"/>
      <c r="F46" s="971"/>
      <c r="G46" s="976"/>
      <c r="H46" s="976"/>
      <c r="I46" s="977" t="str">
        <f t="shared" si="15"/>
        <v/>
      </c>
    </row>
    <row r="47" spans="1:9" s="977" customFormat="1" ht="16.5" customHeight="1">
      <c r="A47" s="6" t="str">
        <f t="shared" si="8"/>
        <v/>
      </c>
      <c r="B47" s="975"/>
      <c r="C47" s="971"/>
      <c r="D47" s="971"/>
      <c r="E47" s="971"/>
      <c r="F47" s="971"/>
      <c r="G47" s="976"/>
      <c r="H47" s="976"/>
      <c r="I47" s="977" t="str">
        <f t="shared" si="15"/>
        <v/>
      </c>
    </row>
    <row r="48" spans="1:9" s="977" customFormat="1" ht="16.5" customHeight="1">
      <c r="A48" s="6" t="str">
        <f t="shared" si="8"/>
        <v/>
      </c>
      <c r="B48" s="975"/>
      <c r="C48" s="971"/>
      <c r="D48" s="971"/>
      <c r="E48" s="971"/>
      <c r="F48" s="971"/>
      <c r="G48" s="976"/>
      <c r="H48" s="976"/>
      <c r="I48" s="977" t="str">
        <f t="shared" si="15"/>
        <v/>
      </c>
    </row>
    <row r="49" spans="1:9" s="977" customFormat="1" ht="16.5" customHeight="1">
      <c r="A49" s="6" t="str">
        <f t="shared" si="8"/>
        <v/>
      </c>
      <c r="B49" s="975"/>
      <c r="C49" s="971"/>
      <c r="D49" s="971"/>
      <c r="E49" s="971"/>
      <c r="F49" s="971"/>
      <c r="G49" s="976"/>
      <c r="H49" s="976"/>
      <c r="I49" s="977" t="str">
        <f t="shared" si="15"/>
        <v/>
      </c>
    </row>
    <row r="50" spans="1:9" s="977" customFormat="1" ht="16.5" customHeight="1">
      <c r="A50" s="6" t="str">
        <f t="shared" si="8"/>
        <v/>
      </c>
      <c r="B50" s="975"/>
      <c r="C50" s="971"/>
      <c r="D50" s="971"/>
      <c r="E50" s="971"/>
      <c r="F50" s="971"/>
      <c r="G50" s="976"/>
      <c r="H50" s="976"/>
      <c r="I50" s="977" t="str">
        <f t="shared" si="15"/>
        <v/>
      </c>
    </row>
    <row r="51" spans="1:9" s="977" customFormat="1" ht="16.5" customHeight="1">
      <c r="A51" s="6" t="str">
        <f t="shared" si="8"/>
        <v/>
      </c>
      <c r="B51" s="975"/>
      <c r="C51" s="971"/>
      <c r="D51" s="971"/>
      <c r="E51" s="971"/>
      <c r="F51" s="971"/>
      <c r="G51" s="976"/>
      <c r="H51" s="976"/>
      <c r="I51" s="977" t="str">
        <f t="shared" si="15"/>
        <v/>
      </c>
    </row>
    <row r="52" spans="1:9" s="977" customFormat="1" ht="16.5" customHeight="1">
      <c r="A52" s="6" t="str">
        <f t="shared" si="8"/>
        <v/>
      </c>
      <c r="B52" s="975"/>
      <c r="C52" s="971"/>
      <c r="D52" s="971"/>
      <c r="E52" s="971"/>
      <c r="F52" s="971"/>
      <c r="G52" s="976"/>
      <c r="H52" s="976"/>
      <c r="I52" s="977" t="str">
        <f t="shared" si="15"/>
        <v/>
      </c>
    </row>
    <row r="53" spans="1:9" s="10" customFormat="1" ht="16.5" customHeight="1">
      <c r="A53" s="6" t="str">
        <f t="shared" si="8"/>
        <v/>
      </c>
      <c r="B53" s="74"/>
      <c r="C53" s="8"/>
      <c r="D53" s="8"/>
      <c r="E53" s="971"/>
      <c r="F53" s="971"/>
      <c r="G53" s="976"/>
      <c r="H53" s="976"/>
      <c r="I53" s="977" t="str">
        <f t="shared" si="15"/>
        <v/>
      </c>
    </row>
    <row r="54" spans="1:9" s="14" customFormat="1" ht="14.25" customHeight="1">
      <c r="A54" s="11"/>
      <c r="B54" s="12" t="s">
        <v>41</v>
      </c>
      <c r="C54" s="13">
        <f t="shared" ref="C54:H54" si="16">SUM(C4:C53)</f>
        <v>60000000</v>
      </c>
      <c r="D54" s="13">
        <f t="shared" si="16"/>
        <v>536953252</v>
      </c>
      <c r="E54" s="13">
        <f t="shared" si="16"/>
        <v>10436261635</v>
      </c>
      <c r="F54" s="13">
        <f t="shared" si="16"/>
        <v>8918999583</v>
      </c>
      <c r="G54" s="13">
        <f t="shared" si="16"/>
        <v>1743345500</v>
      </c>
      <c r="H54" s="13">
        <f t="shared" si="16"/>
        <v>703036700</v>
      </c>
    </row>
    <row r="56" spans="1:9">
      <c r="E56" s="15">
        <f>CDPS!E38</f>
        <v>10436261635</v>
      </c>
      <c r="F56" s="15">
        <f>CDPS!F38</f>
        <v>8918999583</v>
      </c>
    </row>
    <row r="58" spans="1:9">
      <c r="D58" s="239">
        <f>D54-C54</f>
        <v>476953252</v>
      </c>
      <c r="E58" s="239">
        <f>E54-E56</f>
        <v>0</v>
      </c>
      <c r="F58" s="239">
        <f>F54-F56</f>
        <v>0</v>
      </c>
    </row>
  </sheetData>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54"/>
  <sheetViews>
    <sheetView topLeftCell="A6" workbookViewId="0">
      <pane ySplit="8" topLeftCell="A20" activePane="bottomLeft" state="frozen"/>
      <selection activeCell="E32" sqref="E32"/>
      <selection pane="bottomLeft" activeCell="A14" sqref="A14:J30"/>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329" t="s">
        <v>49</v>
      </c>
      <c r="I1" s="1329"/>
      <c r="J1" s="1329"/>
    </row>
    <row r="2" spans="1:10" s="3" customFormat="1" ht="14.25" customHeight="1">
      <c r="A2" s="1" t="s">
        <v>15</v>
      </c>
      <c r="B2" s="16"/>
      <c r="C2" s="16"/>
      <c r="G2" s="17"/>
      <c r="H2" s="1330" t="s">
        <v>50</v>
      </c>
      <c r="I2" s="1330"/>
      <c r="J2" s="1330"/>
    </row>
    <row r="3" spans="1:10" s="3" customFormat="1" ht="14.25" customHeight="1">
      <c r="A3" s="4"/>
      <c r="B3" s="16"/>
      <c r="C3" s="16"/>
      <c r="G3" s="17"/>
      <c r="H3" s="1330"/>
      <c r="I3" s="1330"/>
      <c r="J3" s="1330"/>
    </row>
    <row r="4" spans="1:10" s="5" customFormat="1" ht="28.5" customHeight="1">
      <c r="A4" s="1336" t="s">
        <v>28</v>
      </c>
      <c r="B4" s="1336"/>
      <c r="C4" s="1336"/>
      <c r="D4" s="1336"/>
      <c r="E4" s="1336"/>
      <c r="F4" s="1336"/>
      <c r="G4" s="1336"/>
      <c r="H4" s="1336"/>
      <c r="I4" s="1336"/>
      <c r="J4" s="1336"/>
    </row>
    <row r="5" spans="1:10" s="18" customFormat="1" ht="14.25" customHeight="1">
      <c r="E5" s="19" t="s">
        <v>29</v>
      </c>
    </row>
    <row r="6" spans="1:10" s="18" customFormat="1" ht="14.25" customHeight="1">
      <c r="E6" s="19" t="s">
        <v>30</v>
      </c>
    </row>
    <row r="7" spans="1:10" s="18" customFormat="1" ht="14.25" customHeight="1">
      <c r="D7" s="20" t="s">
        <v>48</v>
      </c>
      <c r="E7" s="1331" t="s">
        <v>625</v>
      </c>
      <c r="F7" s="1331"/>
      <c r="G7" s="1331"/>
      <c r="H7" s="1331"/>
    </row>
    <row r="8" spans="1:10" s="18" customFormat="1" ht="14.25" customHeight="1">
      <c r="E8" s="19" t="s">
        <v>31</v>
      </c>
    </row>
    <row r="9" spans="1:10" s="18" customFormat="1" ht="6.75" customHeight="1">
      <c r="B9" s="19"/>
      <c r="C9" s="1332"/>
      <c r="D9" s="1332"/>
      <c r="E9" s="1332"/>
      <c r="F9" s="1332"/>
      <c r="G9" s="1332"/>
      <c r="H9" s="1332"/>
      <c r="I9" s="1332"/>
      <c r="J9" s="1332"/>
    </row>
    <row r="10" spans="1:10" s="18" customFormat="1" ht="14.25" customHeight="1">
      <c r="A10" s="1281" t="s">
        <v>22</v>
      </c>
      <c r="B10" s="1333" t="s">
        <v>1</v>
      </c>
      <c r="C10" s="1333"/>
      <c r="D10" s="1281" t="s">
        <v>0</v>
      </c>
      <c r="E10" s="1281" t="s">
        <v>16</v>
      </c>
      <c r="F10" s="1281" t="s">
        <v>32</v>
      </c>
      <c r="G10" s="1334" t="s">
        <v>23</v>
      </c>
      <c r="H10" s="1335"/>
      <c r="I10" s="1334" t="s">
        <v>33</v>
      </c>
      <c r="J10" s="1335"/>
    </row>
    <row r="11" spans="1:10" s="18" customFormat="1" ht="24.75" customHeight="1">
      <c r="A11" s="1281"/>
      <c r="B11" s="30" t="s">
        <v>17</v>
      </c>
      <c r="C11" s="30" t="s">
        <v>34</v>
      </c>
      <c r="D11" s="1281"/>
      <c r="E11" s="1281"/>
      <c r="F11" s="1281"/>
      <c r="G11" s="30" t="s">
        <v>24</v>
      </c>
      <c r="H11" s="30" t="s">
        <v>25</v>
      </c>
      <c r="I11" s="30" t="s">
        <v>24</v>
      </c>
      <c r="J11" s="30"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80">
        <f>VLOOKUP($E$7,'331'!$B$4:$H$53,2,0)</f>
        <v>0</v>
      </c>
      <c r="J13" s="80">
        <f>VLOOKUP($E$7,'331'!$B$4:$H$53,3,0)</f>
        <v>0</v>
      </c>
    </row>
    <row r="14" spans="1:10" s="18" customFormat="1" ht="18" customHeight="1">
      <c r="A14" s="9">
        <f ca="1">IF(ROWS($1:1)&gt;COUNT(Dong),"",OFFSET(TH!C$1,SMALL(Dong,ROWS($1:1)),))</f>
        <v>42461</v>
      </c>
      <c r="B14" s="9" t="str">
        <f ca="1">IF(ROWS($1:1)&gt;COUNT(Dong),"",OFFSET(TH!D$1,SMALL(Dong,ROWS($1:1)),))</f>
        <v>VL/N01</v>
      </c>
      <c r="C14" s="9">
        <f ca="1">IF(ROWS($1:1)&gt;COUNT(Dong),"",OFFSET(TH!E$1,SMALL(Dong,ROWS($1:1)),))</f>
        <v>42461</v>
      </c>
      <c r="D14" s="378" t="str">
        <f ca="1">IF(ROWS($1:1)&gt;COUNT(Dong),"",OFFSET(TH!F$1,SMALL(Dong,ROWS($1:1)),))</f>
        <v>Muối</v>
      </c>
      <c r="E14" s="79" t="str">
        <f ca="1">IF(ROWS($1:1)&gt;COUNT(Dong),"",IF(OFFSET(TH!N$1,SMALL(Dong,ROWS($1:1)),)="331",OFFSET(TH!O$1,SMALL(Dong,ROWS($1:1)),),OFFSET(TH!N$1,SMALL(Dong,ROWS($1:1)),)))</f>
        <v>1522</v>
      </c>
      <c r="F14" s="79"/>
      <c r="G14" s="99">
        <f ca="1">IF(ROWS($1:1)&gt;COUNT(Dong),"",IF(OFFSET(TH!N$1,SMALL(Dong,ROWS($1:1)),)="331",OFFSET(TH!M$1,SMALL(Dong,ROWS($1:1)),),0))</f>
        <v>0</v>
      </c>
      <c r="H14" s="99">
        <f ca="1">IF(ROWS($1:1)&gt;COUNT(Dong),"",IF(OFFSET(TH!O$1,SMALL(Dong,ROWS($1:1)),)="331",OFFSET(TH!M$1,SMALL(Dong,ROWS($1:1)),),0))</f>
        <v>6400000</v>
      </c>
      <c r="I14" s="25">
        <f ca="1">IF(D14&lt;&gt;"",MAX(I13+G14-H14-J13,0),0)</f>
        <v>0</v>
      </c>
      <c r="J14" s="25">
        <f ca="1">IF(D14&lt;&gt;"",MAX(J13+H14-I13-G14,0),0)</f>
        <v>6400000</v>
      </c>
    </row>
    <row r="15" spans="1:10" s="18" customFormat="1" ht="18" customHeight="1">
      <c r="A15" s="9">
        <f ca="1">IF(ROWS($1:2)&gt;COUNT(Dong),"",OFFSET(TH!C$1,SMALL(Dong,ROWS($1:2)),))</f>
        <v>42535</v>
      </c>
      <c r="B15" s="9" t="str">
        <f ca="1">IF(ROWS($1:2)&gt;COUNT(Dong),"",OFFSET(TH!D$1,SMALL(Dong,ROWS($1:2)),))</f>
        <v>VL/N02</v>
      </c>
      <c r="C15" s="9">
        <f ca="1">IF(ROWS($1:2)&gt;COUNT(Dong),"",OFFSET(TH!E$1,SMALL(Dong,ROWS($1:2)),))</f>
        <v>42535</v>
      </c>
      <c r="D15" s="378" t="str">
        <f ca="1">IF(ROWS($1:2)&gt;COUNT(Dong),"",OFFSET(TH!F$1,SMALL(Dong,ROWS($1:2)),))</f>
        <v>Muối</v>
      </c>
      <c r="E15" s="79" t="str">
        <f ca="1">IF(ROWS($1:2)&gt;COUNT(Dong),"",IF(OFFSET(TH!N$1,SMALL(Dong,ROWS($1:2)),)="331",OFFSET(TH!O$1,SMALL(Dong,ROWS($1:2)),),OFFSET(TH!N$1,SMALL(Dong,ROWS($1:2)),)))</f>
        <v>1522</v>
      </c>
      <c r="F15" s="79"/>
      <c r="G15" s="99">
        <f ca="1">IF(ROWS($1:2)&gt;COUNT(Dong),"",IF(OFFSET(TH!N$1,SMALL(Dong,ROWS($1:2)),)="331",OFFSET(TH!M$1,SMALL(Dong,ROWS($1:2)),),0))</f>
        <v>0</v>
      </c>
      <c r="H15" s="99">
        <f ca="1">IF(ROWS($1:2)&gt;COUNT(Dong),"",IF(OFFSET(TH!O$1,SMALL(Dong,ROWS($1:2)),)="331",OFFSET(TH!M$1,SMALL(Dong,ROWS($1:2)),),0))</f>
        <v>6400000</v>
      </c>
      <c r="I15" s="25">
        <f t="shared" ref="I15:I30" ca="1" si="0">IF(D15&lt;&gt;"",MAX(I14+G15-H15-J14,0),0)</f>
        <v>0</v>
      </c>
      <c r="J15" s="25">
        <f t="shared" ref="J15:J30" ca="1" si="1">IF(D15&lt;&gt;"",MAX(J14+H15-I14-G15,0),0)</f>
        <v>12800000</v>
      </c>
    </row>
    <row r="16" spans="1:10" s="18" customFormat="1" ht="18" customHeight="1">
      <c r="A16" s="9">
        <f ca="1">IF(ROWS($1:3)&gt;COUNT(Dong),"",OFFSET(TH!C$1,SMALL(Dong,ROWS($1:3)),))</f>
        <v>42537</v>
      </c>
      <c r="B16" s="9" t="str">
        <f ca="1">IF(ROWS($1:3)&gt;COUNT(Dong),"",OFFSET(TH!D$1,SMALL(Dong,ROWS($1:3)),))</f>
        <v>GBN</v>
      </c>
      <c r="C16" s="9">
        <f ca="1">IF(ROWS($1:3)&gt;COUNT(Dong),"",OFFSET(TH!E$1,SMALL(Dong,ROWS($1:3)),))</f>
        <v>42537</v>
      </c>
      <c r="D16" s="378" t="str">
        <f ca="1">IF(ROWS($1:3)&gt;COUNT(Dong),"",OFFSET(TH!F$1,SMALL(Dong,ROWS($1:3)),))</f>
        <v>Thanh toán tiền muối</v>
      </c>
      <c r="E16" s="79" t="str">
        <f ca="1">IF(ROWS($1:3)&gt;COUNT(Dong),"",IF(OFFSET(TH!N$1,SMALL(Dong,ROWS($1:3)),)="331",OFFSET(TH!O$1,SMALL(Dong,ROWS($1:3)),),OFFSET(TH!N$1,SMALL(Dong,ROWS($1:3)),)))</f>
        <v>1121</v>
      </c>
      <c r="F16" s="79"/>
      <c r="G16" s="99">
        <f ca="1">IF(ROWS($1:3)&gt;COUNT(Dong),"",IF(OFFSET(TH!N$1,SMALL(Dong,ROWS($1:3)),)="331",OFFSET(TH!M$1,SMALL(Dong,ROWS($1:3)),),0))</f>
        <v>6400000</v>
      </c>
      <c r="H16" s="99">
        <f ca="1">IF(ROWS($1:3)&gt;COUNT(Dong),"",IF(OFFSET(TH!O$1,SMALL(Dong,ROWS($1:3)),)="331",OFFSET(TH!M$1,SMALL(Dong,ROWS($1:3)),),0))</f>
        <v>0</v>
      </c>
      <c r="I16" s="25">
        <f t="shared" ca="1" si="0"/>
        <v>0</v>
      </c>
      <c r="J16" s="25">
        <f t="shared" ca="1" si="1"/>
        <v>6400000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378" t="str">
        <f ca="1">IF(ROWS($1:4)&gt;COUNT(Dong),"",OFFSET(TH!F$1,SMALL(Dong,ROWS($1:4)),))</f>
        <v/>
      </c>
      <c r="E17" s="79" t="str">
        <f ca="1">IF(ROWS($1:4)&gt;COUNT(Dong),"",IF(OFFSET(TH!N$1,SMALL(Dong,ROWS($1:4)),)="331",OFFSET(TH!O$1,SMALL(Dong,ROWS($1:4)),),OFFSET(TH!N$1,SMALL(Dong,ROWS($1:4)),)))</f>
        <v/>
      </c>
      <c r="F17" s="79"/>
      <c r="G17" s="99" t="str">
        <f ca="1">IF(ROWS($1:4)&gt;COUNT(Dong),"",IF(OFFSET(TH!N$1,SMALL(Dong,ROWS($1:4)),)="331",OFFSET(TH!M$1,SMALL(Dong,ROWS($1:4)),),0))</f>
        <v/>
      </c>
      <c r="H17" s="99" t="str">
        <f ca="1">IF(ROWS($1:4)&gt;COUNT(Dong),"",IF(OFFSET(TH!O$1,SMALL(Dong,ROWS($1:4)),)="331",OFFSET(TH!M$1,SMALL(Dong,ROWS($1:4)),),0))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378" t="str">
        <f ca="1">IF(ROWS($1:5)&gt;COUNT(Dong),"",OFFSET(TH!F$1,SMALL(Dong,ROWS($1:5)),))</f>
        <v/>
      </c>
      <c r="E18" s="79" t="str">
        <f ca="1">IF(ROWS($1:5)&gt;COUNT(Dong),"",IF(OFFSET(TH!N$1,SMALL(Dong,ROWS($1:5)),)="331",OFFSET(TH!O$1,SMALL(Dong,ROWS($1:5)),),OFFSET(TH!N$1,SMALL(Dong,ROWS($1:5)),)))</f>
        <v/>
      </c>
      <c r="F18" s="79"/>
      <c r="G18" s="99" t="str">
        <f ca="1">IF(ROWS($1:5)&gt;COUNT(Dong),"",IF(OFFSET(TH!N$1,SMALL(Dong,ROWS($1:5)),)="331",OFFSET(TH!M$1,SMALL(Dong,ROWS($1:5)),),0))</f>
        <v/>
      </c>
      <c r="H18" s="99" t="str">
        <f ca="1">IF(ROWS($1:5)&gt;COUNT(Dong),"",IF(OFFSET(TH!O$1,SMALL(Dong,ROWS($1:5)),)="331",OFFSET(TH!M$1,SMALL(Dong,ROWS($1:5)),),0))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378" t="str">
        <f ca="1">IF(ROWS($1:6)&gt;COUNT(Dong),"",OFFSET(TH!F$1,SMALL(Dong,ROWS($1:6)),))</f>
        <v/>
      </c>
      <c r="E19" s="79" t="str">
        <f ca="1">IF(ROWS($1:6)&gt;COUNT(Dong),"",IF(OFFSET(TH!N$1,SMALL(Dong,ROWS($1:6)),)="331",OFFSET(TH!O$1,SMALL(Dong,ROWS($1:6)),),OFFSET(TH!N$1,SMALL(Dong,ROWS($1:6)),)))</f>
        <v/>
      </c>
      <c r="F19" s="79"/>
      <c r="G19" s="99" t="str">
        <f ca="1">IF(ROWS($1:6)&gt;COUNT(Dong),"",IF(OFFSET(TH!N$1,SMALL(Dong,ROWS($1:6)),)="331",OFFSET(TH!M$1,SMALL(Dong,ROWS($1:6)),),0))</f>
        <v/>
      </c>
      <c r="H19" s="99" t="str">
        <f ca="1">IF(ROWS($1:6)&gt;COUNT(Dong),"",IF(OFFSET(TH!O$1,SMALL(Dong,ROWS($1:6)),)="331",OFFSET(TH!M$1,SMALL(Dong,ROWS($1:6)),),0))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378" t="str">
        <f ca="1">IF(ROWS($1:7)&gt;COUNT(Dong),"",OFFSET(TH!F$1,SMALL(Dong,ROWS($1:7)),))</f>
        <v/>
      </c>
      <c r="E20" s="79" t="str">
        <f ca="1">IF(ROWS($1:7)&gt;COUNT(Dong),"",IF(OFFSET(TH!N$1,SMALL(Dong,ROWS($1:7)),)="331",OFFSET(TH!O$1,SMALL(Dong,ROWS($1:7)),),OFFSET(TH!N$1,SMALL(Dong,ROWS($1:7)),)))</f>
        <v/>
      </c>
      <c r="F20" s="79"/>
      <c r="G20" s="99" t="str">
        <f ca="1">IF(ROWS($1:7)&gt;COUNT(Dong),"",IF(OFFSET(TH!N$1,SMALL(Dong,ROWS($1:7)),)="331",OFFSET(TH!M$1,SMALL(Dong,ROWS($1:7)),),0))</f>
        <v/>
      </c>
      <c r="H20" s="99" t="str">
        <f ca="1">IF(ROWS($1:7)&gt;COUNT(Dong),"",IF(OFFSET(TH!O$1,SMALL(Dong,ROWS($1:7)),)="331",OFFSET(TH!M$1,SMALL(Dong,ROWS($1:7)),),0))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378" t="str">
        <f ca="1">IF(ROWS($1:8)&gt;COUNT(Dong),"",OFFSET(TH!F$1,SMALL(Dong,ROWS($1:8)),))</f>
        <v/>
      </c>
      <c r="E21" s="79" t="str">
        <f ca="1">IF(ROWS($1:8)&gt;COUNT(Dong),"",IF(OFFSET(TH!N$1,SMALL(Dong,ROWS($1:8)),)="331",OFFSET(TH!O$1,SMALL(Dong,ROWS($1:8)),),OFFSET(TH!N$1,SMALL(Dong,ROWS($1:8)),)))</f>
        <v/>
      </c>
      <c r="F21" s="79"/>
      <c r="G21" s="99" t="str">
        <f ca="1">IF(ROWS($1:8)&gt;COUNT(Dong),"",IF(OFFSET(TH!N$1,SMALL(Dong,ROWS($1:8)),)="331",OFFSET(TH!M$1,SMALL(Dong,ROWS($1:8)),),0))</f>
        <v/>
      </c>
      <c r="H21" s="99" t="str">
        <f ca="1">IF(ROWS($1:8)&gt;COUNT(Dong),"",IF(OFFSET(TH!O$1,SMALL(Dong,ROWS($1:8)),)="331",OFFSET(TH!M$1,SMALL(Dong,ROWS($1:8)),),0))</f>
        <v/>
      </c>
      <c r="I21" s="25">
        <f t="shared" ca="1" si="0"/>
        <v>0</v>
      </c>
      <c r="J21" s="25">
        <f t="shared" ca="1" si="1"/>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378" t="str">
        <f ca="1">IF(ROWS($1:9)&gt;COUNT(Dong),"",OFFSET(TH!F$1,SMALL(Dong,ROWS($1:9)),))</f>
        <v/>
      </c>
      <c r="E22" s="79" t="str">
        <f ca="1">IF(ROWS($1:9)&gt;COUNT(Dong),"",IF(OFFSET(TH!N$1,SMALL(Dong,ROWS($1:9)),)="331",OFFSET(TH!O$1,SMALL(Dong,ROWS($1:9)),),OFFSET(TH!N$1,SMALL(Dong,ROWS($1:9)),)))</f>
        <v/>
      </c>
      <c r="F22" s="79"/>
      <c r="G22" s="99" t="str">
        <f ca="1">IF(ROWS($1:9)&gt;COUNT(Dong),"",IF(OFFSET(TH!N$1,SMALL(Dong,ROWS($1:9)),)="331",OFFSET(TH!M$1,SMALL(Dong,ROWS($1:9)),),0))</f>
        <v/>
      </c>
      <c r="H22" s="99" t="str">
        <f ca="1">IF(ROWS($1:9)&gt;COUNT(Dong),"",IF(OFFSET(TH!O$1,SMALL(Dong,ROWS($1:9)),)="331",OFFSET(TH!M$1,SMALL(Dong,ROWS($1:9)),),0))</f>
        <v/>
      </c>
      <c r="I22" s="25">
        <f t="shared" ca="1" si="0"/>
        <v>0</v>
      </c>
      <c r="J22" s="25">
        <f t="shared" ca="1" si="1"/>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378" t="str">
        <f ca="1">IF(ROWS($1:10)&gt;COUNT(Dong),"",OFFSET(TH!F$1,SMALL(Dong,ROWS($1:10)),))</f>
        <v/>
      </c>
      <c r="E23" s="79" t="str">
        <f ca="1">IF(ROWS($1:10)&gt;COUNT(Dong),"",IF(OFFSET(TH!N$1,SMALL(Dong,ROWS($1:10)),)="331",OFFSET(TH!O$1,SMALL(Dong,ROWS($1:10)),),OFFSET(TH!N$1,SMALL(Dong,ROWS($1:10)),)))</f>
        <v/>
      </c>
      <c r="F23" s="79"/>
      <c r="G23" s="99" t="str">
        <f ca="1">IF(ROWS($1:10)&gt;COUNT(Dong),"",IF(OFFSET(TH!N$1,SMALL(Dong,ROWS($1:10)),)="331",OFFSET(TH!M$1,SMALL(Dong,ROWS($1:10)),),0))</f>
        <v/>
      </c>
      <c r="H23" s="99" t="str">
        <f ca="1">IF(ROWS($1:10)&gt;COUNT(Dong),"",IF(OFFSET(TH!O$1,SMALL(Dong,ROWS($1:10)),)="331",OFFSET(TH!M$1,SMALL(Dong,ROWS($1:10)),),0))</f>
        <v/>
      </c>
      <c r="I23" s="25">
        <f t="shared" ca="1" si="0"/>
        <v>0</v>
      </c>
      <c r="J23" s="25">
        <f t="shared" ca="1" si="1"/>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378" t="str">
        <f ca="1">IF(ROWS($1:11)&gt;COUNT(Dong),"",OFFSET(TH!F$1,SMALL(Dong,ROWS($1:11)),))</f>
        <v/>
      </c>
      <c r="E24" s="79" t="str">
        <f ca="1">IF(ROWS($1:11)&gt;COUNT(Dong),"",IF(OFFSET(TH!N$1,SMALL(Dong,ROWS($1:11)),)="331",OFFSET(TH!O$1,SMALL(Dong,ROWS($1:11)),),OFFSET(TH!N$1,SMALL(Dong,ROWS($1:11)),)))</f>
        <v/>
      </c>
      <c r="F24" s="79"/>
      <c r="G24" s="99" t="str">
        <f ca="1">IF(ROWS($1:11)&gt;COUNT(Dong),"",IF(OFFSET(TH!N$1,SMALL(Dong,ROWS($1:11)),)="331",OFFSET(TH!M$1,SMALL(Dong,ROWS($1:11)),),0))</f>
        <v/>
      </c>
      <c r="H24" s="99" t="str">
        <f ca="1">IF(ROWS($1:11)&gt;COUNT(Dong),"",IF(OFFSET(TH!O$1,SMALL(Dong,ROWS($1:11)),)="331",OFFSET(TH!M$1,SMALL(Dong,ROWS($1:11)),),0))</f>
        <v/>
      </c>
      <c r="I24" s="25">
        <f t="shared" ca="1" si="0"/>
        <v>0</v>
      </c>
      <c r="J24" s="25">
        <f t="shared" ca="1" si="1"/>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378" t="str">
        <f ca="1">IF(ROWS($1:12)&gt;COUNT(Dong),"",OFFSET(TH!F$1,SMALL(Dong,ROWS($1:12)),))</f>
        <v/>
      </c>
      <c r="E25" s="79" t="str">
        <f ca="1">IF(ROWS($1:12)&gt;COUNT(Dong),"",IF(OFFSET(TH!N$1,SMALL(Dong,ROWS($1:12)),)="331",OFFSET(TH!O$1,SMALL(Dong,ROWS($1:12)),),OFFSET(TH!N$1,SMALL(Dong,ROWS($1:12)),)))</f>
        <v/>
      </c>
      <c r="F25" s="79"/>
      <c r="G25" s="99" t="str">
        <f ca="1">IF(ROWS($1:12)&gt;COUNT(Dong),"",IF(OFFSET(TH!N$1,SMALL(Dong,ROWS($1:12)),)="331",OFFSET(TH!M$1,SMALL(Dong,ROWS($1:12)),),0))</f>
        <v/>
      </c>
      <c r="H25" s="99" t="str">
        <f ca="1">IF(ROWS($1:12)&gt;COUNT(Dong),"",IF(OFFSET(TH!O$1,SMALL(Dong,ROWS($1:12)),)="331",OFFSET(TH!M$1,SMALL(Dong,ROWS($1:12)),),0))</f>
        <v/>
      </c>
      <c r="I25" s="25">
        <f t="shared" ca="1" si="0"/>
        <v>0</v>
      </c>
      <c r="J25" s="25">
        <f t="shared" ca="1" si="1"/>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378" t="str">
        <f ca="1">IF(ROWS($1:13)&gt;COUNT(Dong),"",OFFSET(TH!F$1,SMALL(Dong,ROWS($1:13)),))</f>
        <v/>
      </c>
      <c r="E26" s="79" t="str">
        <f ca="1">IF(ROWS($1:13)&gt;COUNT(Dong),"",IF(OFFSET(TH!N$1,SMALL(Dong,ROWS($1:13)),)="331",OFFSET(TH!O$1,SMALL(Dong,ROWS($1:13)),),OFFSET(TH!N$1,SMALL(Dong,ROWS($1:13)),)))</f>
        <v/>
      </c>
      <c r="F26" s="79"/>
      <c r="G26" s="99" t="str">
        <f ca="1">IF(ROWS($1:13)&gt;COUNT(Dong),"",IF(OFFSET(TH!N$1,SMALL(Dong,ROWS($1:13)),)="331",OFFSET(TH!M$1,SMALL(Dong,ROWS($1:13)),),0))</f>
        <v/>
      </c>
      <c r="H26" s="99" t="str">
        <f ca="1">IF(ROWS($1:13)&gt;COUNT(Dong),"",IF(OFFSET(TH!O$1,SMALL(Dong,ROWS($1:13)),)="331",OFFSET(TH!M$1,SMALL(Dong,ROWS($1:13)),),0))</f>
        <v/>
      </c>
      <c r="I26" s="25">
        <f t="shared" ca="1" si="0"/>
        <v>0</v>
      </c>
      <c r="J26" s="25">
        <f t="shared" ca="1" si="1"/>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378" t="str">
        <f ca="1">IF(ROWS($1:14)&gt;COUNT(Dong),"",OFFSET(TH!F$1,SMALL(Dong,ROWS($1:14)),))</f>
        <v/>
      </c>
      <c r="E27" s="79" t="str">
        <f ca="1">IF(ROWS($1:14)&gt;COUNT(Dong),"",IF(OFFSET(TH!N$1,SMALL(Dong,ROWS($1:14)),)="331",OFFSET(TH!O$1,SMALL(Dong,ROWS($1:14)),),OFFSET(TH!N$1,SMALL(Dong,ROWS($1:14)),)))</f>
        <v/>
      </c>
      <c r="F27" s="79"/>
      <c r="G27" s="99" t="str">
        <f ca="1">IF(ROWS($1:14)&gt;COUNT(Dong),"",IF(OFFSET(TH!N$1,SMALL(Dong,ROWS($1:14)),)="331",OFFSET(TH!M$1,SMALL(Dong,ROWS($1:14)),),0))</f>
        <v/>
      </c>
      <c r="H27" s="99" t="str">
        <f ca="1">IF(ROWS($1:14)&gt;COUNT(Dong),"",IF(OFFSET(TH!O$1,SMALL(Dong,ROWS($1:14)),)="331",OFFSET(TH!M$1,SMALL(Dong,ROWS($1:14)),),0))</f>
        <v/>
      </c>
      <c r="I27" s="25">
        <f t="shared" ca="1" si="0"/>
        <v>0</v>
      </c>
      <c r="J27" s="25">
        <f t="shared" ca="1" si="1"/>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378" t="str">
        <f ca="1">IF(ROWS($1:15)&gt;COUNT(Dong),"",OFFSET(TH!F$1,SMALL(Dong,ROWS($1:15)),))</f>
        <v/>
      </c>
      <c r="E28" s="79" t="str">
        <f ca="1">IF(ROWS($1:15)&gt;COUNT(Dong),"",IF(OFFSET(TH!N$1,SMALL(Dong,ROWS($1:15)),)="331",OFFSET(TH!O$1,SMALL(Dong,ROWS($1:15)),),OFFSET(TH!N$1,SMALL(Dong,ROWS($1:15)),)))</f>
        <v/>
      </c>
      <c r="F28" s="79"/>
      <c r="G28" s="99" t="str">
        <f ca="1">IF(ROWS($1:15)&gt;COUNT(Dong),"",IF(OFFSET(TH!N$1,SMALL(Dong,ROWS($1:15)),)="331",OFFSET(TH!M$1,SMALL(Dong,ROWS($1:15)),),0))</f>
        <v/>
      </c>
      <c r="H28" s="99" t="str">
        <f ca="1">IF(ROWS($1:15)&gt;COUNT(Dong),"",IF(OFFSET(TH!O$1,SMALL(Dong,ROWS($1:15)),)="331",OFFSET(TH!M$1,SMALL(Dong,ROWS($1:15)),),0))</f>
        <v/>
      </c>
      <c r="I28" s="25">
        <f t="shared" ca="1" si="0"/>
        <v>0</v>
      </c>
      <c r="J28" s="25">
        <f t="shared" ca="1" si="1"/>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378" t="str">
        <f ca="1">IF(ROWS($1:16)&gt;COUNT(Dong),"",OFFSET(TH!F$1,SMALL(Dong,ROWS($1:16)),))</f>
        <v/>
      </c>
      <c r="E29" s="79" t="str">
        <f ca="1">IF(ROWS($1:16)&gt;COUNT(Dong),"",IF(OFFSET(TH!N$1,SMALL(Dong,ROWS($1:16)),)="331",OFFSET(TH!O$1,SMALL(Dong,ROWS($1:16)),),OFFSET(TH!N$1,SMALL(Dong,ROWS($1:16)),)))</f>
        <v/>
      </c>
      <c r="F29" s="79"/>
      <c r="G29" s="99" t="str">
        <f ca="1">IF(ROWS($1:16)&gt;COUNT(Dong),"",IF(OFFSET(TH!N$1,SMALL(Dong,ROWS($1:16)),)="331",OFFSET(TH!M$1,SMALL(Dong,ROWS($1:16)),),0))</f>
        <v/>
      </c>
      <c r="H29" s="99" t="str">
        <f ca="1">IF(ROWS($1:16)&gt;COUNT(Dong),"",IF(OFFSET(TH!O$1,SMALL(Dong,ROWS($1:16)),)="331",OFFSET(TH!M$1,SMALL(Dong,ROWS($1:16)),),0))</f>
        <v/>
      </c>
      <c r="I29" s="25">
        <f t="shared" ca="1" si="0"/>
        <v>0</v>
      </c>
      <c r="J29" s="25">
        <f t="shared" ca="1" si="1"/>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378" t="str">
        <f ca="1">IF(ROWS($1:17)&gt;COUNT(Dong),"",OFFSET(TH!F$1,SMALL(Dong,ROWS($1:17)),))</f>
        <v/>
      </c>
      <c r="E30" s="79" t="str">
        <f ca="1">IF(ROWS($1:17)&gt;COUNT(Dong),"",IF(OFFSET(TH!N$1,SMALL(Dong,ROWS($1:17)),)="331",OFFSET(TH!O$1,SMALL(Dong,ROWS($1:17)),),OFFSET(TH!N$1,SMALL(Dong,ROWS($1:17)),)))</f>
        <v/>
      </c>
      <c r="F30" s="79"/>
      <c r="G30" s="99" t="str">
        <f ca="1">IF(ROWS($1:17)&gt;COUNT(Dong),"",IF(OFFSET(TH!N$1,SMALL(Dong,ROWS($1:17)),)="331",OFFSET(TH!M$1,SMALL(Dong,ROWS($1:17)),),0))</f>
        <v/>
      </c>
      <c r="H30" s="99" t="str">
        <f ca="1">IF(ROWS($1:17)&gt;COUNT(Dong),"",IF(OFFSET(TH!O$1,SMALL(Dong,ROWS($1:17)),)="331",OFFSET(TH!M$1,SMALL(Dong,ROWS($1:17)),),0))</f>
        <v/>
      </c>
      <c r="I30" s="25">
        <f t="shared" ca="1" si="0"/>
        <v>0</v>
      </c>
      <c r="J30" s="25">
        <f t="shared" ca="1" si="1"/>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378" t="str">
        <f ca="1">IF(ROWS($1:18)&gt;COUNT(Dong),"",OFFSET(TH!F$1,SMALL(Dong,ROWS($1:18)),))</f>
        <v/>
      </c>
      <c r="E31" s="79" t="str">
        <f ca="1">IF(ROWS($1:18)&gt;COUNT(Dong),"",IF(OFFSET(TH!N$1,SMALL(Dong,ROWS($1:18)),)="331",OFFSET(TH!O$1,SMALL(Dong,ROWS($1:18)),),OFFSET(TH!N$1,SMALL(Dong,ROWS($1:18)),)))</f>
        <v/>
      </c>
      <c r="F31" s="79"/>
      <c r="G31" s="99" t="str">
        <f ca="1">IF(ROWS($1:18)&gt;COUNT(Dong),"",IF(OFFSET(TH!N$1,SMALL(Dong,ROWS($1:18)),)="331",OFFSET(TH!M$1,SMALL(Dong,ROWS($1:18)),),0))</f>
        <v/>
      </c>
      <c r="H31" s="99" t="str">
        <f ca="1">IF(ROWS($1:18)&gt;COUNT(Dong),"",IF(OFFSET(TH!O$1,SMALL(Dong,ROWS($1:18)),)="331",OFFSET(TH!M$1,SMALL(Dong,ROWS($1:18)),),0))</f>
        <v/>
      </c>
      <c r="I31" s="25">
        <f t="shared" ref="I31:I33" ca="1" si="2">IF(D31&lt;&gt;"",MAX(I30+G31-H31-J30,0),0)</f>
        <v>0</v>
      </c>
      <c r="J31" s="25">
        <f t="shared" ref="J31:J33" ca="1" si="3">IF(D31&lt;&gt;"",MAX(J30+H31-I30-G31,0),0)</f>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378" t="str">
        <f ca="1">IF(ROWS($1:19)&gt;COUNT(Dong),"",OFFSET(TH!F$1,SMALL(Dong,ROWS($1:19)),))</f>
        <v/>
      </c>
      <c r="E32" s="79" t="str">
        <f ca="1">IF(ROWS($1:19)&gt;COUNT(Dong),"",IF(OFFSET(TH!N$1,SMALL(Dong,ROWS($1:19)),)="331",OFFSET(TH!O$1,SMALL(Dong,ROWS($1:19)),),OFFSET(TH!N$1,SMALL(Dong,ROWS($1:19)),)))</f>
        <v/>
      </c>
      <c r="F32" s="79"/>
      <c r="G32" s="99" t="str">
        <f ca="1">IF(ROWS($1:19)&gt;COUNT(Dong),"",IF(OFFSET(TH!N$1,SMALL(Dong,ROWS($1:19)),)="331",OFFSET(TH!M$1,SMALL(Dong,ROWS($1:19)),),0))</f>
        <v/>
      </c>
      <c r="H32" s="99" t="str">
        <f ca="1">IF(ROWS($1:19)&gt;COUNT(Dong),"",IF(OFFSET(TH!O$1,SMALL(Dong,ROWS($1:19)),)="331",OFFSET(TH!M$1,SMALL(Dong,ROWS($1:19)),),0))</f>
        <v/>
      </c>
      <c r="I32" s="25">
        <f t="shared" ca="1" si="2"/>
        <v>0</v>
      </c>
      <c r="J32" s="25">
        <f t="shared" ca="1" si="3"/>
        <v>0</v>
      </c>
    </row>
    <row r="33" spans="1:11" s="18" customFormat="1" ht="18" customHeight="1">
      <c r="A33" s="9" t="str">
        <f ca="1">IF(ROWS($1:20)&gt;COUNT(Dong),"",OFFSET(TH!C$1,SMALL(Dong,ROWS($1:20)),))</f>
        <v/>
      </c>
      <c r="B33" s="9" t="str">
        <f ca="1">IF(ROWS($1:20)&gt;COUNT(Dong),"",OFFSET(TH!D$1,SMALL(Dong,ROWS($1:20)),))</f>
        <v/>
      </c>
      <c r="C33" s="9" t="str">
        <f ca="1">IF(ROWS($1:20)&gt;COUNT(Dong),"",OFFSET(TH!E$1,SMALL(Dong,ROWS($1:20)),))</f>
        <v/>
      </c>
      <c r="D33" s="378" t="str">
        <f ca="1">IF(ROWS($1:20)&gt;COUNT(Dong),"",OFFSET(TH!F$1,SMALL(Dong,ROWS($1:20)),))</f>
        <v/>
      </c>
      <c r="E33" s="79" t="str">
        <f ca="1">IF(ROWS($1:20)&gt;COUNT(Dong),"",IF(OFFSET(TH!N$1,SMALL(Dong,ROWS($1:20)),)="331",OFFSET(TH!O$1,SMALL(Dong,ROWS($1:20)),),OFFSET(TH!N$1,SMALL(Dong,ROWS($1:20)),)))</f>
        <v/>
      </c>
      <c r="F33" s="79"/>
      <c r="G33" s="99" t="str">
        <f ca="1">IF(ROWS($1:20)&gt;COUNT(Dong),"",IF(OFFSET(TH!N$1,SMALL(Dong,ROWS($1:20)),)="331",OFFSET(TH!M$1,SMALL(Dong,ROWS($1:20)),),0))</f>
        <v/>
      </c>
      <c r="H33" s="99" t="str">
        <f ca="1">IF(ROWS($1:20)&gt;COUNT(Dong),"",IF(OFFSET(TH!O$1,SMALL(Dong,ROWS($1:20)),)="331",OFFSET(TH!M$1,SMALL(Dong,ROWS($1:20)),),0))</f>
        <v/>
      </c>
      <c r="I33" s="25">
        <f t="shared" ca="1" si="2"/>
        <v>0</v>
      </c>
      <c r="J33" s="25">
        <f t="shared" ca="1" si="3"/>
        <v>0</v>
      </c>
    </row>
    <row r="34" spans="1:11" s="18" customFormat="1" ht="18" customHeight="1">
      <c r="A34" s="9" t="str">
        <f ca="1">IF(ROWS($1:21)&gt;COUNT(Dong),"",OFFSET(TH!C$1,SMALL(Dong,ROWS($1:21)),))</f>
        <v/>
      </c>
      <c r="B34" s="9" t="str">
        <f ca="1">IF(ROWS($1:21)&gt;COUNT(Dong),"",OFFSET(TH!D$1,SMALL(Dong,ROWS($1:21)),))</f>
        <v/>
      </c>
      <c r="C34" s="9" t="str">
        <f ca="1">IF(ROWS($1:21)&gt;COUNT(Dong),"",OFFSET(TH!E$1,SMALL(Dong,ROWS($1:21)),))</f>
        <v/>
      </c>
      <c r="D34" s="78" t="str">
        <f ca="1">IF(ROWS($1:21)&gt;COUNT(Dong),"",OFFSET(TH!F$1,SMALL(Dong,ROWS($1:21)),))</f>
        <v/>
      </c>
      <c r="E34" s="79" t="str">
        <f ca="1">IF(ROWS($1:21)&gt;COUNT(Dong),"",IF(OFFSET(TH!N$1,SMALL(Dong,ROWS($1:21)),)="331",OFFSET(TH!O$1,SMALL(Dong,ROWS($1:21)),),OFFSET(TH!N$1,SMALL(Dong,ROWS($1:21)),)))</f>
        <v/>
      </c>
      <c r="F34" s="79"/>
      <c r="G34" s="99" t="str">
        <f ca="1">IF(ROWS($1:21)&gt;COUNT(Dong),"",IF(OFFSET(TH!N$1,SMALL(Dong,ROWS($1:21)),)="331",OFFSET(TH!M$1,SMALL(Dong,ROWS($1:21)),),0))</f>
        <v/>
      </c>
      <c r="H34" s="99" t="str">
        <f ca="1">IF(ROWS($1:21)&gt;COUNT(Dong),"",IF(OFFSET(TH!O$1,SMALL(Dong,ROWS($1:21)),)="331",OFFSET(TH!M$1,SMALL(Dong,ROWS($1:21)),),0))</f>
        <v/>
      </c>
      <c r="I34" s="25">
        <f ca="1">IF(D34&lt;&gt;"",MAX(I33+G34-H34-J33,0),0)</f>
        <v>0</v>
      </c>
      <c r="J34" s="25">
        <f ca="1">IF(D34&lt;&gt;"",MAX(J33+H34-I33-G34,0),0)</f>
        <v>0</v>
      </c>
    </row>
    <row r="35" spans="1:11" s="18" customFormat="1" ht="18" customHeight="1">
      <c r="A35" s="9" t="str">
        <f ca="1">IF(ROWS($1:22)&gt;COUNT(Dong),"",OFFSET(TH!C$1,SMALL(Dong,ROWS($1:22)),))</f>
        <v/>
      </c>
      <c r="B35" s="9" t="str">
        <f ca="1">IF(ROWS($1:22)&gt;COUNT(Dong),"",OFFSET(TH!D$1,SMALL(Dong,ROWS($1:22)),))</f>
        <v/>
      </c>
      <c r="C35" s="9" t="str">
        <f ca="1">IF(ROWS($1:22)&gt;COUNT(Dong),"",OFFSET(TH!E$1,SMALL(Dong,ROWS($1:22)),))</f>
        <v/>
      </c>
      <c r="D35" s="78" t="str">
        <f ca="1">IF(ROWS($1:22)&gt;COUNT(Dong),"",OFFSET(TH!F$1,SMALL(Dong,ROWS($1:22)),))</f>
        <v/>
      </c>
      <c r="E35" s="79" t="str">
        <f ca="1">IF(ROWS($1:22)&gt;COUNT(Dong),"",IF(OFFSET(TH!N$1,SMALL(Dong,ROWS($1:22)),)="331",OFFSET(TH!O$1,SMALL(Dong,ROWS($1:22)),),OFFSET(TH!N$1,SMALL(Dong,ROWS($1:22)),)))</f>
        <v/>
      </c>
      <c r="F35" s="79"/>
      <c r="G35" s="99" t="str">
        <f ca="1">IF(ROWS($1:22)&gt;COUNT(Dong),"",IF(OFFSET(TH!N$1,SMALL(Dong,ROWS($1:22)),)="331",OFFSET(TH!M$1,SMALL(Dong,ROWS($1:22)),),0))</f>
        <v/>
      </c>
      <c r="H35" s="99" t="str">
        <f ca="1">IF(ROWS($1:22)&gt;COUNT(Dong),"",IF(OFFSET(TH!O$1,SMALL(Dong,ROWS($1:22)),)="331",OFFSET(TH!M$1,SMALL(Dong,ROWS($1:22)),),0))</f>
        <v/>
      </c>
      <c r="I35" s="25">
        <f ca="1">IF(D35&lt;&gt;"",MAX(I34+G35-H35-J34,0),0)</f>
        <v>0</v>
      </c>
      <c r="J35" s="25">
        <f ca="1">IF(D35&lt;&gt;"",MAX(J34+H35-I34-G35,0),0)</f>
        <v>0</v>
      </c>
    </row>
    <row r="36" spans="1:11" s="18" customFormat="1" ht="18" customHeight="1">
      <c r="A36" s="9" t="str">
        <f ca="1">IF(ROWS($1:23)&gt;COUNT(Dong),"",OFFSET(TH!C$1,SMALL(Dong,ROWS($1:23)),))</f>
        <v/>
      </c>
      <c r="B36" s="9" t="str">
        <f ca="1">IF(ROWS($1:23)&gt;COUNT(Dong),"",OFFSET(TH!D$1,SMALL(Dong,ROWS($1:23)),))</f>
        <v/>
      </c>
      <c r="C36" s="9" t="str">
        <f ca="1">IF(ROWS($1:23)&gt;COUNT(Dong),"",OFFSET(TH!E$1,SMALL(Dong,ROWS($1:23)),))</f>
        <v/>
      </c>
      <c r="D36" s="78" t="str">
        <f ca="1">IF(ROWS($1:23)&gt;COUNT(Dong),"",OFFSET(TH!F$1,SMALL(Dong,ROWS($1:23)),))</f>
        <v/>
      </c>
      <c r="E36" s="79" t="str">
        <f ca="1">IF(ROWS($1:23)&gt;COUNT(Dong),"",IF(OFFSET(TH!N$1,SMALL(Dong,ROWS($1:23)),)="331",OFFSET(TH!O$1,SMALL(Dong,ROWS($1:23)),),OFFSET(TH!N$1,SMALL(Dong,ROWS($1:23)),)))</f>
        <v/>
      </c>
      <c r="F36" s="79"/>
      <c r="G36" s="99" t="str">
        <f ca="1">IF(ROWS($1:23)&gt;COUNT(Dong),"",IF(OFFSET(TH!N$1,SMALL(Dong,ROWS($1:23)),)="331",OFFSET(TH!M$1,SMALL(Dong,ROWS($1:23)),),0))</f>
        <v/>
      </c>
      <c r="H36" s="99" t="str">
        <f ca="1">IF(ROWS($1:23)&gt;COUNT(Dong),"",IF(OFFSET(TH!O$1,SMALL(Dong,ROWS($1:23)),)="331",OFFSET(TH!M$1,SMALL(Dong,ROWS($1:23)),),0))</f>
        <v/>
      </c>
      <c r="I36" s="25">
        <f ca="1">IF(D36&lt;&gt;"",MAX(I35+G36-H36-J35,0),0)</f>
        <v>0</v>
      </c>
      <c r="J36" s="25">
        <f ca="1">IF(D36&lt;&gt;"",MAX(J35+H36-I35-G36,0),0)</f>
        <v>0</v>
      </c>
    </row>
    <row r="37" spans="1:11" s="18" customFormat="1" ht="18" customHeight="1">
      <c r="A37" s="9" t="str">
        <f ca="1">IF(ROWS($1:24)&gt;COUNT(Dong),"",OFFSET(TH!C$1,SMALL(Dong,ROWS($1:24)),))</f>
        <v/>
      </c>
      <c r="B37" s="9" t="str">
        <f ca="1">IF(ROWS($1:24)&gt;COUNT(Dong),"",OFFSET(TH!D$1,SMALL(Dong,ROWS($1:24)),))</f>
        <v/>
      </c>
      <c r="C37" s="9" t="str">
        <f ca="1">IF(ROWS($1:24)&gt;COUNT(Dong),"",OFFSET(TH!E$1,SMALL(Dong,ROWS($1:24)),))</f>
        <v/>
      </c>
      <c r="D37" s="78" t="str">
        <f ca="1">IF(ROWS($1:24)&gt;COUNT(Dong),"",OFFSET(TH!F$1,SMALL(Dong,ROWS($1:24)),))</f>
        <v/>
      </c>
      <c r="E37" s="79" t="str">
        <f ca="1">IF(ROWS($1:24)&gt;COUNT(Dong),"",IF(OFFSET(TH!N$1,SMALL(Dong,ROWS($1:24)),)="331",OFFSET(TH!O$1,SMALL(Dong,ROWS($1:24)),),OFFSET(TH!N$1,SMALL(Dong,ROWS($1:24)),)))</f>
        <v/>
      </c>
      <c r="F37" s="79"/>
      <c r="G37" s="99" t="str">
        <f ca="1">IF(ROWS($1:24)&gt;COUNT(Dong),"",IF(OFFSET(TH!N$1,SMALL(Dong,ROWS($1:24)),)="331",OFFSET(TH!M$1,SMALL(Dong,ROWS($1:24)),),0))</f>
        <v/>
      </c>
      <c r="H37" s="99" t="str">
        <f ca="1">IF(ROWS($1:24)&gt;COUNT(Dong),"",IF(OFFSET(TH!O$1,SMALL(Dong,ROWS($1:24)),)="331",OFFSET(TH!M$1,SMALL(Dong,ROWS($1:24)),),0))</f>
        <v/>
      </c>
      <c r="I37" s="25">
        <f ca="1">IF(D37&lt;&gt;"",MAX(I36+G37-H37-J36,0),0)</f>
        <v>0</v>
      </c>
      <c r="J37" s="25">
        <f ca="1">IF(D37&lt;&gt;"",MAX(J36+H37-I36-G37,0),0)</f>
        <v>0</v>
      </c>
    </row>
    <row r="38" spans="1:11" s="18" customFormat="1" ht="18" customHeight="1">
      <c r="A38" s="9" t="str">
        <f ca="1">IF(ROWS($1:25)&gt;COUNT(Dong),"",OFFSET(TH!C$1,SMALL(Dong,ROWS($1:25)),))</f>
        <v/>
      </c>
      <c r="B38" s="9" t="str">
        <f ca="1">IF(ROWS($1:25)&gt;COUNT(Dong),"",OFFSET(TH!D$1,SMALL(Dong,ROWS($1:25)),))</f>
        <v/>
      </c>
      <c r="C38" s="9" t="str">
        <f ca="1">IF(ROWS($1:25)&gt;COUNT(Dong),"",OFFSET(TH!E$1,SMALL(Dong,ROWS($1:25)),))</f>
        <v/>
      </c>
      <c r="D38" s="78" t="str">
        <f ca="1">IF(ROWS($1:25)&gt;COUNT(Dong),"",OFFSET(TH!F$1,SMALL(Dong,ROWS($1:25)),))</f>
        <v/>
      </c>
      <c r="E38" s="79" t="str">
        <f ca="1">IF(ROWS($1:25)&gt;COUNT(Dong),"",IF(OFFSET(TH!N$1,SMALL(Dong,ROWS($1:25)),)="331",OFFSET(TH!O$1,SMALL(Dong,ROWS($1:25)),),OFFSET(TH!N$1,SMALL(Dong,ROWS($1:25)),)))</f>
        <v/>
      </c>
      <c r="F38" s="79"/>
      <c r="G38" s="99" t="str">
        <f ca="1">IF(ROWS($1:25)&gt;COUNT(Dong),"",IF(OFFSET(TH!N$1,SMALL(Dong,ROWS($1:25)),)="331",OFFSET(TH!M$1,SMALL(Dong,ROWS($1:25)),),0))</f>
        <v/>
      </c>
      <c r="H38" s="99" t="str">
        <f ca="1">IF(ROWS($1:25)&gt;COUNT(Dong),"",IF(OFFSET(TH!O$1,SMALL(Dong,ROWS($1:25)),)="331",OFFSET(TH!M$1,SMALL(Dong,ROWS($1:25)),),0))</f>
        <v/>
      </c>
      <c r="I38" s="25">
        <f ca="1">IF(D38&lt;&gt;"",MAX(I37+G38-H38-J37,0),0)</f>
        <v>0</v>
      </c>
      <c r="J38" s="25">
        <f ca="1">IF(D38&lt;&gt;"",MAX(J37+H38-I37-G38,0),0)</f>
        <v>0</v>
      </c>
    </row>
    <row r="39" spans="1:11" s="18" customFormat="1" ht="18" customHeight="1">
      <c r="A39" s="372"/>
      <c r="B39" s="372"/>
      <c r="C39" s="372"/>
      <c r="D39" s="373"/>
      <c r="E39" s="374"/>
      <c r="F39" s="374"/>
      <c r="G39" s="375"/>
      <c r="H39" s="375"/>
      <c r="I39" s="376"/>
      <c r="J39" s="376"/>
    </row>
    <row r="40" spans="1:11" s="18" customFormat="1" ht="18" customHeight="1">
      <c r="A40" s="24"/>
      <c r="B40" s="21"/>
      <c r="C40" s="26"/>
      <c r="D40" s="23" t="s">
        <v>35</v>
      </c>
      <c r="E40" s="21" t="s">
        <v>21</v>
      </c>
      <c r="F40" s="21" t="s">
        <v>21</v>
      </c>
      <c r="G40" s="27">
        <f ca="1">SUM(G14:G30)</f>
        <v>6400000</v>
      </c>
      <c r="H40" s="27">
        <f ca="1">SUM(H14:H30)</f>
        <v>12800000</v>
      </c>
      <c r="I40" s="27" t="s">
        <v>21</v>
      </c>
      <c r="J40" s="27" t="s">
        <v>21</v>
      </c>
    </row>
    <row r="41" spans="1:11" s="18" customFormat="1" ht="18" customHeight="1">
      <c r="A41" s="24"/>
      <c r="B41" s="21"/>
      <c r="C41" s="21"/>
      <c r="D41" s="23" t="s">
        <v>10</v>
      </c>
      <c r="E41" s="21" t="s">
        <v>21</v>
      </c>
      <c r="F41" s="21" t="s">
        <v>21</v>
      </c>
      <c r="G41" s="27" t="s">
        <v>21</v>
      </c>
      <c r="H41" s="27" t="s">
        <v>21</v>
      </c>
      <c r="I41" s="27">
        <f ca="1">MAX(I13+G40-H40-J13,0)</f>
        <v>0</v>
      </c>
      <c r="J41" s="27">
        <f ca="1">MAX(J13+H40-G40-I13,0)</f>
        <v>6400000</v>
      </c>
    </row>
    <row r="42" spans="1:11" s="18" customFormat="1" ht="6" customHeight="1">
      <c r="B42" s="19"/>
      <c r="C42" s="19"/>
      <c r="E42" s="19"/>
    </row>
    <row r="43" spans="1:11" s="18" customFormat="1" ht="14.25" customHeight="1">
      <c r="A43" s="28" t="s">
        <v>234</v>
      </c>
      <c r="B43" s="19"/>
      <c r="C43" s="19"/>
      <c r="E43" s="19"/>
      <c r="K43" s="28" t="s">
        <v>234</v>
      </c>
    </row>
    <row r="44" spans="1:11" s="18" customFormat="1" ht="14.25" customHeight="1">
      <c r="A44" s="28" t="s">
        <v>189</v>
      </c>
      <c r="B44" s="19"/>
      <c r="C44" s="19"/>
      <c r="E44" s="19"/>
      <c r="K44" s="28" t="s">
        <v>36</v>
      </c>
    </row>
    <row r="45" spans="1:11" s="18" customFormat="1" ht="14.25" customHeight="1">
      <c r="B45" s="19"/>
      <c r="C45" s="19"/>
      <c r="E45" s="1270" t="s">
        <v>176</v>
      </c>
      <c r="F45" s="1270"/>
      <c r="G45" s="1270"/>
      <c r="H45" s="1270"/>
      <c r="I45" s="1270"/>
      <c r="J45" s="1270"/>
    </row>
    <row r="46" spans="1:11" s="18" customFormat="1" ht="14.25" customHeight="1">
      <c r="C46" s="362" t="s">
        <v>11</v>
      </c>
      <c r="E46" s="1270" t="s">
        <v>12</v>
      </c>
      <c r="F46" s="1270"/>
      <c r="G46" s="1270"/>
      <c r="H46" s="1270"/>
      <c r="I46" s="1270"/>
      <c r="J46" s="1270"/>
    </row>
    <row r="47" spans="1:11" s="18" customFormat="1" ht="14.25" customHeight="1">
      <c r="C47" s="362" t="s">
        <v>13</v>
      </c>
      <c r="E47" s="1270" t="s">
        <v>13</v>
      </c>
      <c r="F47" s="1270"/>
      <c r="G47" s="1270"/>
      <c r="H47" s="1270"/>
      <c r="I47" s="1270"/>
      <c r="J47" s="1270"/>
    </row>
    <row r="48" spans="1:11" s="29" customFormat="1"/>
    <row r="54" spans="3:3" ht="15">
      <c r="C54" s="377" t="s">
        <v>230</v>
      </c>
    </row>
  </sheetData>
  <autoFilter ref="A12:J25"/>
  <mergeCells count="15">
    <mergeCell ref="E46:J46"/>
    <mergeCell ref="E47:J47"/>
    <mergeCell ref="A10:A11"/>
    <mergeCell ref="H1:J1"/>
    <mergeCell ref="H2:J3"/>
    <mergeCell ref="E7:H7"/>
    <mergeCell ref="E45:J45"/>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38"/>
  <sheetViews>
    <sheetView showZeros="0" workbookViewId="0">
      <pane ySplit="4" topLeftCell="A20" activePane="bottomLeft" state="frozen"/>
      <selection activeCell="G34" sqref="G34"/>
      <selection pane="bottomLeft" activeCell="H45" sqref="H45"/>
    </sheetView>
  </sheetViews>
  <sheetFormatPr defaultColWidth="8" defaultRowHeight="13.5"/>
  <cols>
    <col min="1" max="1" width="4.28515625" style="232" customWidth="1"/>
    <col min="2" max="2" width="21.85546875" style="232" customWidth="1"/>
    <col min="3" max="3" width="8.7109375" style="232" customWidth="1"/>
    <col min="4" max="4" width="8.7109375" style="232" hidden="1" customWidth="1"/>
    <col min="5" max="5" width="8.140625" style="232" customWidth="1"/>
    <col min="6" max="6" width="11" style="232" customWidth="1"/>
    <col min="7" max="7" width="8.140625" style="232" customWidth="1"/>
    <col min="8" max="8" width="13.7109375" style="232" customWidth="1"/>
    <col min="9" max="9" width="7.85546875" style="232" customWidth="1"/>
    <col min="10" max="10" width="14.5703125" style="232" customWidth="1"/>
    <col min="11" max="11" width="8.140625" style="232" customWidth="1"/>
    <col min="12" max="12" width="13.7109375" style="232" customWidth="1"/>
    <col min="13" max="13" width="8.140625" style="232" customWidth="1"/>
    <col min="14" max="14" width="12.140625" style="232" customWidth="1"/>
    <col min="15" max="15" width="10.85546875" style="232" customWidth="1"/>
    <col min="16" max="16" width="14" style="232" customWidth="1"/>
    <col min="17" max="16384" width="8" style="232"/>
  </cols>
  <sheetData>
    <row r="1" spans="1:16" ht="21.75" customHeight="1">
      <c r="A1" s="1303" t="s">
        <v>177</v>
      </c>
      <c r="B1" s="1303"/>
      <c r="C1" s="1303"/>
      <c r="D1" s="1303"/>
      <c r="E1" s="1303"/>
      <c r="F1" s="1303"/>
      <c r="G1" s="1303"/>
      <c r="H1" s="1303"/>
      <c r="I1" s="1303"/>
      <c r="J1" s="1303"/>
      <c r="K1" s="1303"/>
      <c r="L1" s="1303"/>
      <c r="M1" s="1303"/>
      <c r="N1" s="1303"/>
      <c r="O1" s="1303"/>
      <c r="P1" s="1303"/>
    </row>
    <row r="2" spans="1:16" s="10" customFormat="1" ht="15.75" customHeight="1">
      <c r="A2" s="1325" t="s">
        <v>37</v>
      </c>
      <c r="B2" s="1327" t="s">
        <v>178</v>
      </c>
      <c r="C2" s="1327" t="s">
        <v>179</v>
      </c>
      <c r="D2" s="1327" t="s">
        <v>181</v>
      </c>
      <c r="E2" s="1302" t="s">
        <v>39</v>
      </c>
      <c r="F2" s="1302"/>
      <c r="G2" s="1302"/>
      <c r="H2" s="1302"/>
      <c r="I2" s="1302" t="s">
        <v>40</v>
      </c>
      <c r="J2" s="1302"/>
      <c r="K2" s="1302"/>
      <c r="L2" s="1302"/>
      <c r="M2" s="1323" t="s">
        <v>44</v>
      </c>
      <c r="N2" s="1337"/>
      <c r="O2" s="1337"/>
      <c r="P2" s="1324"/>
    </row>
    <row r="3" spans="1:16" s="10" customFormat="1" ht="15.75" customHeight="1">
      <c r="A3" s="1326"/>
      <c r="B3" s="1328"/>
      <c r="C3" s="1328"/>
      <c r="D3" s="1328"/>
      <c r="E3" s="1302" t="s">
        <v>45</v>
      </c>
      <c r="F3" s="1302"/>
      <c r="G3" s="1302" t="s">
        <v>46</v>
      </c>
      <c r="H3" s="1302"/>
      <c r="I3" s="1302" t="s">
        <v>45</v>
      </c>
      <c r="J3" s="1302"/>
      <c r="K3" s="1302" t="s">
        <v>46</v>
      </c>
      <c r="L3" s="1302"/>
      <c r="M3" s="1302" t="s">
        <v>45</v>
      </c>
      <c r="N3" s="1302"/>
      <c r="O3" s="1302" t="s">
        <v>46</v>
      </c>
      <c r="P3" s="1302"/>
    </row>
    <row r="4" spans="1:16" s="10" customFormat="1" ht="15.75" customHeight="1">
      <c r="A4" s="1326"/>
      <c r="B4" s="1328"/>
      <c r="C4" s="1328"/>
      <c r="D4" s="1328"/>
      <c r="E4" s="336" t="s">
        <v>228</v>
      </c>
      <c r="F4" s="336" t="s">
        <v>229</v>
      </c>
      <c r="G4" s="336" t="s">
        <v>228</v>
      </c>
      <c r="H4" s="336" t="s">
        <v>229</v>
      </c>
      <c r="I4" s="336" t="s">
        <v>228</v>
      </c>
      <c r="J4" s="336" t="s">
        <v>229</v>
      </c>
      <c r="K4" s="336" t="s">
        <v>228</v>
      </c>
      <c r="L4" s="336" t="s">
        <v>229</v>
      </c>
      <c r="M4" s="336" t="s">
        <v>228</v>
      </c>
      <c r="N4" s="336" t="s">
        <v>229</v>
      </c>
      <c r="O4" s="336" t="s">
        <v>228</v>
      </c>
      <c r="P4" s="336" t="s">
        <v>229</v>
      </c>
    </row>
    <row r="5" spans="1:16" s="10" customFormat="1" ht="18" customHeight="1">
      <c r="A5" s="901">
        <f>IF(B5&lt;&gt;"",ROW()-4,"")</f>
        <v>1</v>
      </c>
      <c r="B5" s="7" t="s">
        <v>726</v>
      </c>
      <c r="C5" s="233">
        <v>40200</v>
      </c>
      <c r="D5" s="233">
        <v>0</v>
      </c>
      <c r="E5" s="337">
        <v>0</v>
      </c>
      <c r="F5" s="25">
        <v>0</v>
      </c>
      <c r="G5" s="25">
        <v>13915</v>
      </c>
      <c r="H5" s="25">
        <v>312878775</v>
      </c>
      <c r="I5" s="25">
        <f t="array" ref="I5">SUM(IF("341"&amp;B5=LEFT(KHN,3)&amp;KH,_TH))</f>
        <v>13915</v>
      </c>
      <c r="J5" s="8">
        <f t="array" ref="J5">SUM(IF("341"&amp;B5=LEFT(KHN,3)&amp;KH,TH))</f>
        <v>312878775</v>
      </c>
      <c r="K5" s="8">
        <f t="array" ref="K5">SUM(IF("341"&amp;B5=LEFT(KHC,3)&amp;KH,_TH))</f>
        <v>0</v>
      </c>
      <c r="L5" s="8">
        <f t="array" ref="L5">SUM(IF("341"&amp;B5=LEFT(KHC,3)&amp;KH,TH))</f>
        <v>0</v>
      </c>
      <c r="M5" s="236">
        <f>ROUND(MAX(E5+I5-G5-K5,0),2)</f>
        <v>0</v>
      </c>
      <c r="N5" s="236">
        <f t="shared" ref="N5:N18" si="0">ROUND(MAX(F5+J5-H5-L5,0),2)</f>
        <v>0</v>
      </c>
      <c r="O5" s="236">
        <f t="shared" ref="O5:P19" si="1">ROUND(MAX(G5+K5-E5-I5,0),2)</f>
        <v>0</v>
      </c>
      <c r="P5" s="236">
        <f t="shared" si="1"/>
        <v>0</v>
      </c>
    </row>
    <row r="6" spans="1:16" s="10" customFormat="1" ht="18" customHeight="1">
      <c r="A6" s="901">
        <f t="shared" ref="A6:A33" si="2">IF(B6&lt;&gt;"",ROW()-4,"")</f>
        <v>2</v>
      </c>
      <c r="B6" s="7" t="s">
        <v>719</v>
      </c>
      <c r="C6" s="233">
        <v>40964</v>
      </c>
      <c r="D6" s="233">
        <v>0</v>
      </c>
      <c r="E6" s="233">
        <v>0</v>
      </c>
      <c r="F6" s="8">
        <v>0</v>
      </c>
      <c r="G6" s="8">
        <v>33319.39</v>
      </c>
      <c r="H6" s="8">
        <v>749186484</v>
      </c>
      <c r="I6" s="25">
        <f t="array" ref="I6">SUM(IF("341"&amp;B6=LEFT(KHN,3)&amp;KH,_TH))</f>
        <v>33319.39</v>
      </c>
      <c r="J6" s="8">
        <f t="array" ref="J6">SUM(IF("341"&amp;B6=LEFT(KHN,3)&amp;KH,TH))</f>
        <v>749186484</v>
      </c>
      <c r="K6" s="8">
        <f t="array" ref="K6">SUM(IF("341"&amp;B6=LEFT(KHC,3)&amp;KH,_TH))</f>
        <v>0</v>
      </c>
      <c r="L6" s="8">
        <f t="array" ref="L6">SUM(IF("341"&amp;B6=LEFT(KHC,3)&amp;KH,TH))</f>
        <v>0</v>
      </c>
      <c r="M6" s="236">
        <f t="shared" ref="M6:M19" si="3">ROUND(MAX(E6+I6-G6-K6,0),2)</f>
        <v>0</v>
      </c>
      <c r="N6" s="236">
        <f t="shared" si="0"/>
        <v>0</v>
      </c>
      <c r="O6" s="236">
        <f t="shared" si="1"/>
        <v>0</v>
      </c>
      <c r="P6" s="236">
        <f t="shared" si="1"/>
        <v>0</v>
      </c>
    </row>
    <row r="7" spans="1:16" s="10" customFormat="1" ht="18" customHeight="1">
      <c r="A7" s="901">
        <f t="shared" si="2"/>
        <v>3</v>
      </c>
      <c r="B7" s="7" t="s">
        <v>720</v>
      </c>
      <c r="C7" s="233">
        <v>40964</v>
      </c>
      <c r="D7" s="233">
        <v>0</v>
      </c>
      <c r="E7" s="233">
        <v>0</v>
      </c>
      <c r="F7" s="8">
        <v>0</v>
      </c>
      <c r="G7" s="8">
        <v>20515.96</v>
      </c>
      <c r="H7" s="8">
        <v>461301361</v>
      </c>
      <c r="I7" s="25">
        <f t="array" ref="I7">SUM(IF("341"&amp;B7=LEFT(KHN,3)&amp;KH,_TH))</f>
        <v>20515.96</v>
      </c>
      <c r="J7" s="8">
        <f t="array" ref="J7">SUM(IF("341"&amp;B7=LEFT(KHN,3)&amp;KH,TH))</f>
        <v>461301361</v>
      </c>
      <c r="K7" s="8">
        <f t="array" ref="K7">SUM(IF("341"&amp;B7=LEFT(KHC,3)&amp;KH,_TH))</f>
        <v>0</v>
      </c>
      <c r="L7" s="8">
        <f t="array" ref="L7">SUM(IF("341"&amp;B7=LEFT(KHC,3)&amp;KH,TH))</f>
        <v>0</v>
      </c>
      <c r="M7" s="236">
        <f t="shared" si="3"/>
        <v>0</v>
      </c>
      <c r="N7" s="236">
        <f t="shared" si="0"/>
        <v>0</v>
      </c>
      <c r="O7" s="236">
        <f t="shared" si="1"/>
        <v>0</v>
      </c>
      <c r="P7" s="236">
        <f t="shared" si="1"/>
        <v>0</v>
      </c>
    </row>
    <row r="8" spans="1:16" s="10" customFormat="1" ht="18" customHeight="1">
      <c r="A8" s="901">
        <f t="shared" si="2"/>
        <v>4</v>
      </c>
      <c r="B8" s="7" t="s">
        <v>727</v>
      </c>
      <c r="C8" s="233">
        <v>40964</v>
      </c>
      <c r="D8" s="233">
        <v>0</v>
      </c>
      <c r="E8" s="233">
        <v>0</v>
      </c>
      <c r="F8" s="8">
        <v>0</v>
      </c>
      <c r="G8" s="8">
        <v>28719.38</v>
      </c>
      <c r="H8" s="8">
        <v>645755259</v>
      </c>
      <c r="I8" s="25">
        <f t="array" ref="I8">SUM(IF("341"&amp;B8=LEFT(KHN,3)&amp;KH,_TH))</f>
        <v>28719.38</v>
      </c>
      <c r="J8" s="8">
        <f t="array" ref="J8">SUM(IF("341"&amp;B8=LEFT(KHN,3)&amp;KH,TH))</f>
        <v>645755259</v>
      </c>
      <c r="K8" s="8">
        <f t="array" ref="K8">SUM(IF("341"&amp;B8=LEFT(KHC,3)&amp;KH,_TH))</f>
        <v>0</v>
      </c>
      <c r="L8" s="8">
        <f t="array" ref="L8">SUM(IF("341"&amp;B8=LEFT(KHC,3)&amp;KH,TH))</f>
        <v>0</v>
      </c>
      <c r="M8" s="236">
        <f t="shared" si="3"/>
        <v>0</v>
      </c>
      <c r="N8" s="236">
        <f t="shared" si="0"/>
        <v>0</v>
      </c>
      <c r="O8" s="236">
        <f t="shared" si="1"/>
        <v>0</v>
      </c>
      <c r="P8" s="236">
        <f t="shared" si="1"/>
        <v>0</v>
      </c>
    </row>
    <row r="9" spans="1:16" s="10" customFormat="1" ht="18" customHeight="1">
      <c r="A9" s="901">
        <f t="shared" si="2"/>
        <v>5</v>
      </c>
      <c r="B9" s="7" t="s">
        <v>723</v>
      </c>
      <c r="C9" s="233">
        <v>42205</v>
      </c>
      <c r="D9" s="233">
        <v>0</v>
      </c>
      <c r="E9" s="233">
        <v>0</v>
      </c>
      <c r="F9" s="8">
        <v>0</v>
      </c>
      <c r="G9" s="8">
        <v>97000</v>
      </c>
      <c r="H9" s="8">
        <v>2117025000</v>
      </c>
      <c r="I9" s="25">
        <f t="array" ref="I9">SUM(IF("341"&amp;B9=LEFT(KHN,3)&amp;KH,_TH))</f>
        <v>97000</v>
      </c>
      <c r="J9" s="8">
        <f t="array" ref="J9">SUM(IF("341"&amp;B9=LEFT(KHN,3)&amp;KH,TH))</f>
        <v>2168920000</v>
      </c>
      <c r="K9" s="8">
        <f t="array" ref="K9">SUM(IF("341"&amp;B9=LEFT(KHC,3)&amp;KH,_TH))</f>
        <v>0</v>
      </c>
      <c r="L9" s="8">
        <f t="array" ref="L9">SUM(IF("341"&amp;B9=LEFT(KHC,3)&amp;KH,TH))</f>
        <v>51895000</v>
      </c>
      <c r="M9" s="236">
        <f t="shared" si="3"/>
        <v>0</v>
      </c>
      <c r="N9" s="236">
        <f t="shared" si="0"/>
        <v>0</v>
      </c>
      <c r="O9" s="236">
        <f t="shared" si="1"/>
        <v>0</v>
      </c>
      <c r="P9" s="236">
        <f t="shared" si="1"/>
        <v>0</v>
      </c>
    </row>
    <row r="10" spans="1:16" s="10" customFormat="1" ht="18" customHeight="1">
      <c r="A10" s="901">
        <f t="shared" si="2"/>
        <v>6</v>
      </c>
      <c r="B10" s="7" t="s">
        <v>728</v>
      </c>
      <c r="C10" s="233">
        <v>42247</v>
      </c>
      <c r="D10" s="233">
        <v>0</v>
      </c>
      <c r="E10" s="233">
        <v>0</v>
      </c>
      <c r="F10" s="8">
        <v>0</v>
      </c>
      <c r="G10" s="8">
        <v>82000</v>
      </c>
      <c r="H10" s="8">
        <v>1842950000</v>
      </c>
      <c r="I10" s="25">
        <f t="array" ref="I10">SUM(IF("341"&amp;B10=LEFT(KHN,3)&amp;KH,_TH))</f>
        <v>82000</v>
      </c>
      <c r="J10" s="8">
        <f t="array" ref="J10">SUM(IF("341"&amp;B10=LEFT(KHN,3)&amp;KH,TH))</f>
        <v>1842950000</v>
      </c>
      <c r="K10" s="8">
        <f t="array" ref="K10">SUM(IF("341"&amp;B10=LEFT(KHC,3)&amp;KH,_TH))</f>
        <v>0</v>
      </c>
      <c r="L10" s="8">
        <f t="array" ref="L10">SUM(IF("341"&amp;B10=LEFT(KHC,3)&amp;KH,TH))</f>
        <v>0</v>
      </c>
      <c r="M10" s="236">
        <f t="shared" si="3"/>
        <v>0</v>
      </c>
      <c r="N10" s="236">
        <f t="shared" si="0"/>
        <v>0</v>
      </c>
      <c r="O10" s="236">
        <f t="shared" si="1"/>
        <v>0</v>
      </c>
      <c r="P10" s="236">
        <f t="shared" si="1"/>
        <v>0</v>
      </c>
    </row>
    <row r="11" spans="1:16" s="10" customFormat="1" ht="18" customHeight="1">
      <c r="A11" s="901">
        <f t="shared" si="2"/>
        <v>7</v>
      </c>
      <c r="B11" s="7" t="s">
        <v>729</v>
      </c>
      <c r="C11" s="233">
        <v>42248</v>
      </c>
      <c r="D11" s="233">
        <v>0</v>
      </c>
      <c r="E11" s="233">
        <v>0</v>
      </c>
      <c r="F11" s="8">
        <v>0</v>
      </c>
      <c r="G11" s="8">
        <v>40000</v>
      </c>
      <c r="H11" s="8">
        <v>899520000</v>
      </c>
      <c r="I11" s="25">
        <f t="array" ref="I11">SUM(IF("341"&amp;B11=LEFT(KHN,3)&amp;KH,_TH))</f>
        <v>40000</v>
      </c>
      <c r="J11" s="8">
        <f t="array" ref="J11">SUM(IF("341"&amp;B11=LEFT(KHN,3)&amp;KH,TH))</f>
        <v>899520000</v>
      </c>
      <c r="K11" s="8">
        <f t="array" ref="K11">SUM(IF("341"&amp;B11=LEFT(KHC,3)&amp;KH,_TH))</f>
        <v>0</v>
      </c>
      <c r="L11" s="8">
        <f t="array" ref="L11">SUM(IF("341"&amp;B11=LEFT(KHC,3)&amp;KH,TH))</f>
        <v>0</v>
      </c>
      <c r="M11" s="236">
        <f t="shared" si="3"/>
        <v>0</v>
      </c>
      <c r="N11" s="236">
        <f t="shared" si="0"/>
        <v>0</v>
      </c>
      <c r="O11" s="236">
        <f t="shared" si="1"/>
        <v>0</v>
      </c>
      <c r="P11" s="236">
        <f t="shared" si="1"/>
        <v>0</v>
      </c>
    </row>
    <row r="12" spans="1:16" s="10" customFormat="1" ht="18" customHeight="1">
      <c r="A12" s="901">
        <f t="shared" si="2"/>
        <v>8</v>
      </c>
      <c r="B12" s="7" t="s">
        <v>730</v>
      </c>
      <c r="C12" s="233">
        <v>42251</v>
      </c>
      <c r="D12" s="233">
        <v>0</v>
      </c>
      <c r="E12" s="233">
        <v>0</v>
      </c>
      <c r="F12" s="8">
        <v>0</v>
      </c>
      <c r="G12" s="8">
        <v>50000</v>
      </c>
      <c r="H12" s="8">
        <v>1124250000</v>
      </c>
      <c r="I12" s="25">
        <f t="array" ref="I12">SUM(IF("341"&amp;B12=LEFT(KHN,3)&amp;KH,_TH))</f>
        <v>50000</v>
      </c>
      <c r="J12" s="8">
        <f t="array" ref="J12">SUM(IF("341"&amp;B12=LEFT(KHN,3)&amp;KH,TH))</f>
        <v>1124250000</v>
      </c>
      <c r="K12" s="8">
        <f t="array" ref="K12">SUM(IF("341"&amp;B12=LEFT(KHC,3)&amp;KH,_TH))</f>
        <v>0</v>
      </c>
      <c r="L12" s="8">
        <f t="array" ref="L12">SUM(IF("341"&amp;B12=LEFT(KHC,3)&amp;KH,TH))</f>
        <v>0</v>
      </c>
      <c r="M12" s="236">
        <f t="shared" si="3"/>
        <v>0</v>
      </c>
      <c r="N12" s="236">
        <f t="shared" si="0"/>
        <v>0</v>
      </c>
      <c r="O12" s="236">
        <f t="shared" si="1"/>
        <v>0</v>
      </c>
      <c r="P12" s="236">
        <f t="shared" si="1"/>
        <v>0</v>
      </c>
    </row>
    <row r="13" spans="1:16" s="10" customFormat="1" ht="18" customHeight="1">
      <c r="A13" s="901">
        <f t="shared" si="2"/>
        <v>9</v>
      </c>
      <c r="B13" s="7" t="s">
        <v>731</v>
      </c>
      <c r="C13" s="233">
        <v>42278</v>
      </c>
      <c r="D13" s="233">
        <v>0</v>
      </c>
      <c r="E13" s="233">
        <v>0</v>
      </c>
      <c r="F13" s="8">
        <v>0</v>
      </c>
      <c r="G13" s="8">
        <v>89500</v>
      </c>
      <c r="H13" s="8">
        <v>2011244000</v>
      </c>
      <c r="I13" s="25">
        <f t="array" ref="I13">SUM(IF("341"&amp;B13=LEFT(KHN,3)&amp;KH,_TH))</f>
        <v>89500</v>
      </c>
      <c r="J13" s="8">
        <f t="array" ref="J13">SUM(IF("341"&amp;B13=LEFT(KHN,3)&amp;KH,TH))</f>
        <v>2011244000</v>
      </c>
      <c r="K13" s="8">
        <f t="array" ref="K13">SUM(IF("341"&amp;B13=LEFT(KHC,3)&amp;KH,_TH))</f>
        <v>0</v>
      </c>
      <c r="L13" s="8">
        <f t="array" ref="L13">SUM(IF("341"&amp;B13=LEFT(KHC,3)&amp;KH,TH))</f>
        <v>0</v>
      </c>
      <c r="M13" s="236">
        <f t="shared" si="3"/>
        <v>0</v>
      </c>
      <c r="N13" s="236">
        <f t="shared" si="0"/>
        <v>0</v>
      </c>
      <c r="O13" s="236">
        <f t="shared" si="1"/>
        <v>0</v>
      </c>
      <c r="P13" s="236">
        <f t="shared" si="1"/>
        <v>0</v>
      </c>
    </row>
    <row r="14" spans="1:16" s="10" customFormat="1" ht="18" customHeight="1">
      <c r="A14" s="901">
        <f t="shared" si="2"/>
        <v>10</v>
      </c>
      <c r="B14" s="7" t="s">
        <v>732</v>
      </c>
      <c r="C14" s="233">
        <v>42279</v>
      </c>
      <c r="D14" s="233">
        <v>0</v>
      </c>
      <c r="E14" s="233">
        <v>0</v>
      </c>
      <c r="F14" s="8">
        <v>0</v>
      </c>
      <c r="G14" s="8">
        <v>89000</v>
      </c>
      <c r="H14" s="8">
        <v>2001165000</v>
      </c>
      <c r="I14" s="25">
        <f t="array" ref="I14">SUM(IF("341"&amp;B14=LEFT(KHN,3)&amp;KH,_TH))</f>
        <v>89000</v>
      </c>
      <c r="J14" s="8">
        <f t="array" ref="J14">SUM(IF("341"&amp;B14=LEFT(KHN,3)&amp;KH,TH))</f>
        <v>2001165000</v>
      </c>
      <c r="K14" s="8">
        <f t="array" ref="K14">SUM(IF("341"&amp;B14=LEFT(KHC,3)&amp;KH,_TH))</f>
        <v>0</v>
      </c>
      <c r="L14" s="8">
        <f t="array" ref="L14">SUM(IF("341"&amp;B14=LEFT(KHC,3)&amp;KH,TH))</f>
        <v>0</v>
      </c>
      <c r="M14" s="236">
        <f t="shared" si="3"/>
        <v>0</v>
      </c>
      <c r="N14" s="236">
        <f t="shared" si="0"/>
        <v>0</v>
      </c>
      <c r="O14" s="236">
        <f t="shared" si="1"/>
        <v>0</v>
      </c>
      <c r="P14" s="236">
        <f t="shared" si="1"/>
        <v>0</v>
      </c>
    </row>
    <row r="15" spans="1:16" s="10" customFormat="1" ht="18" customHeight="1">
      <c r="A15" s="901">
        <f t="shared" si="2"/>
        <v>11</v>
      </c>
      <c r="B15" s="7" t="s">
        <v>733</v>
      </c>
      <c r="C15" s="233">
        <v>42339</v>
      </c>
      <c r="D15" s="233">
        <v>0</v>
      </c>
      <c r="E15" s="233">
        <v>0</v>
      </c>
      <c r="F15" s="8">
        <v>0</v>
      </c>
      <c r="G15" s="8">
        <v>89000</v>
      </c>
      <c r="H15" s="8">
        <v>2001343000</v>
      </c>
      <c r="I15" s="25">
        <f t="array" ref="I15">SUM(IF("341"&amp;B15=LEFT(KHN,3)&amp;KH,_TH))</f>
        <v>89000</v>
      </c>
      <c r="J15" s="8">
        <f t="array" ref="J15">SUM(IF("341"&amp;B15=LEFT(KHN,3)&amp;KH,TH))</f>
        <v>2001343000</v>
      </c>
      <c r="K15" s="8">
        <f t="array" ref="K15">SUM(IF("341"&amp;B15=LEFT(KHC,3)&amp;KH,_TH))</f>
        <v>0</v>
      </c>
      <c r="L15" s="8">
        <f t="array" ref="L15">SUM(IF("341"&amp;B15=LEFT(KHC,3)&amp;KH,TH))</f>
        <v>0</v>
      </c>
      <c r="M15" s="236">
        <f t="shared" si="3"/>
        <v>0</v>
      </c>
      <c r="N15" s="236">
        <f t="shared" si="0"/>
        <v>0</v>
      </c>
      <c r="O15" s="236">
        <f t="shared" si="1"/>
        <v>0</v>
      </c>
      <c r="P15" s="236">
        <f t="shared" si="1"/>
        <v>0</v>
      </c>
    </row>
    <row r="16" spans="1:16" s="10" customFormat="1" ht="18" customHeight="1">
      <c r="A16" s="901">
        <f t="shared" si="2"/>
        <v>12</v>
      </c>
      <c r="B16" s="7" t="s">
        <v>734</v>
      </c>
      <c r="C16" s="233">
        <v>42360</v>
      </c>
      <c r="D16" s="233">
        <v>0</v>
      </c>
      <c r="E16" s="233">
        <v>0</v>
      </c>
      <c r="F16" s="8">
        <v>0</v>
      </c>
      <c r="G16" s="8">
        <v>88000</v>
      </c>
      <c r="H16" s="8">
        <v>1983520000</v>
      </c>
      <c r="I16" s="25">
        <f t="array" ref="I16">SUM(IF("341"&amp;B16=LEFT(KHN,3)&amp;KH,_TH))</f>
        <v>88000</v>
      </c>
      <c r="J16" s="8">
        <f t="array" ref="J16">SUM(IF("341"&amp;B16=LEFT(KHN,3)&amp;KH,TH))</f>
        <v>1983520000</v>
      </c>
      <c r="K16" s="8">
        <f t="array" ref="K16">SUM(IF("341"&amp;B16=LEFT(KHC,3)&amp;KH,_TH))</f>
        <v>0</v>
      </c>
      <c r="L16" s="8">
        <f t="array" ref="L16">SUM(IF("341"&amp;B16=LEFT(KHC,3)&amp;KH,TH))</f>
        <v>0</v>
      </c>
      <c r="M16" s="236">
        <f t="shared" si="3"/>
        <v>0</v>
      </c>
      <c r="N16" s="236">
        <f t="shared" si="0"/>
        <v>0</v>
      </c>
      <c r="O16" s="236">
        <f t="shared" si="1"/>
        <v>0</v>
      </c>
      <c r="P16" s="236">
        <f t="shared" si="1"/>
        <v>0</v>
      </c>
    </row>
    <row r="17" spans="1:16" s="10" customFormat="1" ht="18" customHeight="1">
      <c r="A17" s="901">
        <f t="shared" si="2"/>
        <v>13</v>
      </c>
      <c r="B17" s="7" t="s">
        <v>725</v>
      </c>
      <c r="C17" s="233">
        <v>42234</v>
      </c>
      <c r="D17" s="233">
        <v>0</v>
      </c>
      <c r="E17" s="233">
        <v>0</v>
      </c>
      <c r="F17" s="8">
        <v>0</v>
      </c>
      <c r="G17" s="8">
        <v>52300</v>
      </c>
      <c r="H17" s="8">
        <v>1154784000</v>
      </c>
      <c r="I17" s="25">
        <f t="array" ref="I17">SUM(IF("341"&amp;B17=LEFT(KHN,3)&amp;KH,_TH))</f>
        <v>52300</v>
      </c>
      <c r="J17" s="8">
        <f t="array" ref="J17">SUM(IF("341"&amp;B17=LEFT(KHN,3)&amp;KH,TH))</f>
        <v>1176227000</v>
      </c>
      <c r="K17" s="8">
        <f t="array" ref="K17">SUM(IF("341"&amp;B17=LEFT(KHC,3)&amp;KH,_TH))</f>
        <v>0</v>
      </c>
      <c r="L17" s="8">
        <f t="array" ref="L17">SUM(IF("341"&amp;B17=LEFT(KHC,3)&amp;KH,TH))</f>
        <v>21443000</v>
      </c>
      <c r="M17" s="236">
        <f t="shared" si="3"/>
        <v>0</v>
      </c>
      <c r="N17" s="236">
        <f t="shared" si="0"/>
        <v>0</v>
      </c>
      <c r="O17" s="236">
        <f t="shared" si="1"/>
        <v>0</v>
      </c>
      <c r="P17" s="236">
        <f>ROUND(MAX(H17+L17-F17-J17,0),2)</f>
        <v>0</v>
      </c>
    </row>
    <row r="18" spans="1:16" s="10" customFormat="1" ht="18" customHeight="1">
      <c r="A18" s="901">
        <f t="shared" si="2"/>
        <v>14</v>
      </c>
      <c r="B18" s="7" t="s">
        <v>735</v>
      </c>
      <c r="C18" s="233">
        <v>42340</v>
      </c>
      <c r="D18" s="233">
        <v>0</v>
      </c>
      <c r="E18" s="233">
        <v>0</v>
      </c>
      <c r="F18" s="8">
        <v>0</v>
      </c>
      <c r="G18" s="8">
        <v>70900</v>
      </c>
      <c r="H18" s="8">
        <v>1595604500</v>
      </c>
      <c r="I18" s="25">
        <f t="array" ref="I18">SUM(IF("341"&amp;B18=LEFT(KHN,3)&amp;KH,_TH))</f>
        <v>70900</v>
      </c>
      <c r="J18" s="8">
        <f t="array" ref="J18">SUM(IF("341"&amp;B18=LEFT(KHN,3)&amp;KH,TH))</f>
        <v>1591196759</v>
      </c>
      <c r="K18" s="8">
        <f t="array" ref="K18">SUM(IF("341"&amp;B18=LEFT(KHC,3)&amp;KH,_TH))</f>
        <v>0</v>
      </c>
      <c r="L18" s="8">
        <f t="array" ref="L18">SUM(IF("341"&amp;B18=LEFT(KHC,3)&amp;KH,TH))</f>
        <v>0</v>
      </c>
      <c r="M18" s="236">
        <f t="shared" si="3"/>
        <v>0</v>
      </c>
      <c r="N18" s="236">
        <f t="shared" si="0"/>
        <v>0</v>
      </c>
      <c r="O18" s="236">
        <f t="shared" si="1"/>
        <v>0</v>
      </c>
      <c r="P18" s="236">
        <f t="shared" si="1"/>
        <v>4407741</v>
      </c>
    </row>
    <row r="19" spans="1:16" s="10" customFormat="1" ht="18" customHeight="1">
      <c r="A19" s="901">
        <f t="shared" si="2"/>
        <v>15</v>
      </c>
      <c r="B19" s="7" t="s">
        <v>736</v>
      </c>
      <c r="C19" s="233">
        <v>42346</v>
      </c>
      <c r="D19" s="233">
        <v>0</v>
      </c>
      <c r="E19" s="233">
        <v>0</v>
      </c>
      <c r="F19" s="8">
        <v>0</v>
      </c>
      <c r="G19" s="8">
        <v>62000</v>
      </c>
      <c r="H19" s="8">
        <v>1392210000</v>
      </c>
      <c r="I19" s="25">
        <f t="array" ref="I19">SUM(IF("341"&amp;B19=LEFT(KHN,3)&amp;KH,_TH))</f>
        <v>62000</v>
      </c>
      <c r="J19" s="8">
        <f t="array" ref="J19">SUM(IF("341"&amp;B19=LEFT(KHN,3)&amp;KH,TH))</f>
        <v>1392210000</v>
      </c>
      <c r="K19" s="8">
        <f t="array" ref="K19">SUM(IF("341"&amp;B19=LEFT(KHC,3)&amp;KH,_TH))</f>
        <v>0</v>
      </c>
      <c r="L19" s="8">
        <f t="array" ref="L19">SUM(IF("341"&amp;B19=LEFT(KHC,3)&amp;KH,TH))</f>
        <v>0</v>
      </c>
      <c r="M19" s="236">
        <f t="shared" si="3"/>
        <v>0</v>
      </c>
      <c r="N19" s="236">
        <f t="shared" ref="N19:N26" si="4">ROUND(MAX(F19+J19-H19-L19,0),2)</f>
        <v>0</v>
      </c>
      <c r="O19" s="236">
        <f t="shared" si="1"/>
        <v>0</v>
      </c>
      <c r="P19" s="236">
        <f t="shared" ref="P19:P26" si="5">ROUND(MAX(H19+L19-F19-J19,0),2)</f>
        <v>0</v>
      </c>
    </row>
    <row r="20" spans="1:16" s="10" customFormat="1" ht="18" customHeight="1">
      <c r="A20" s="901">
        <f t="shared" si="2"/>
        <v>16</v>
      </c>
      <c r="B20" s="7" t="s">
        <v>737</v>
      </c>
      <c r="C20" s="233">
        <v>42348</v>
      </c>
      <c r="D20" s="233">
        <v>0</v>
      </c>
      <c r="E20" s="233">
        <v>0</v>
      </c>
      <c r="F20" s="8">
        <v>0</v>
      </c>
      <c r="G20" s="8">
        <v>33000</v>
      </c>
      <c r="H20" s="8">
        <v>741675000</v>
      </c>
      <c r="I20" s="25">
        <f t="array" ref="I20">SUM(IF("341"&amp;B20=LEFT(KHN,3)&amp;KH,_TH))</f>
        <v>33000</v>
      </c>
      <c r="J20" s="8">
        <f t="array" ref="J20">SUM(IF("341"&amp;B20=LEFT(KHN,3)&amp;KH,TH))</f>
        <v>741675000</v>
      </c>
      <c r="K20" s="8">
        <f t="array" ref="K20">SUM(IF("341"&amp;B20=LEFT(KHC,3)&amp;KH,_TH))</f>
        <v>0</v>
      </c>
      <c r="L20" s="8">
        <f t="array" ref="L20">SUM(IF("341"&amp;B20=LEFT(KHC,3)&amp;KH,TH))</f>
        <v>0</v>
      </c>
      <c r="M20" s="236">
        <f t="shared" ref="M20:M26" si="6">ROUND(MAX(E20+I20-G20-K20,0),2)</f>
        <v>0</v>
      </c>
      <c r="N20" s="236">
        <f t="shared" si="4"/>
        <v>0</v>
      </c>
      <c r="O20" s="236">
        <f t="shared" ref="O20:O26" si="7">ROUND(MAX(G20+K20-E20-I20,0),2)</f>
        <v>0</v>
      </c>
      <c r="P20" s="236">
        <f t="shared" si="5"/>
        <v>0</v>
      </c>
    </row>
    <row r="21" spans="1:16" s="10" customFormat="1" ht="18" customHeight="1">
      <c r="A21" s="901">
        <f t="shared" si="2"/>
        <v>17</v>
      </c>
      <c r="B21" s="7" t="s">
        <v>738</v>
      </c>
      <c r="C21" s="233">
        <v>42363</v>
      </c>
      <c r="D21" s="233">
        <v>0</v>
      </c>
      <c r="E21" s="233">
        <v>0</v>
      </c>
      <c r="F21" s="8">
        <v>0</v>
      </c>
      <c r="G21" s="8">
        <v>43000</v>
      </c>
      <c r="H21" s="8">
        <v>968790000</v>
      </c>
      <c r="I21" s="25">
        <f t="array" ref="I21">SUM(IF("341"&amp;B21=LEFT(KHN,3)&amp;KH,_TH))</f>
        <v>43000</v>
      </c>
      <c r="J21" s="8">
        <f t="array" ref="J21">SUM(IF("341"&amp;B21=LEFT(KHN,3)&amp;KH,TH))</f>
        <v>968790000</v>
      </c>
      <c r="K21" s="8">
        <f t="array" ref="K21">SUM(IF("341"&amp;B21=LEFT(KHC,3)&amp;KH,_TH))</f>
        <v>0</v>
      </c>
      <c r="L21" s="8">
        <f t="array" ref="L21">SUM(IF("341"&amp;B21=LEFT(KHC,3)&amp;KH,TH))</f>
        <v>0</v>
      </c>
      <c r="M21" s="236">
        <f t="shared" si="6"/>
        <v>0</v>
      </c>
      <c r="N21" s="236">
        <f t="shared" si="4"/>
        <v>0</v>
      </c>
      <c r="O21" s="236">
        <f t="shared" si="7"/>
        <v>0</v>
      </c>
      <c r="P21" s="236">
        <f t="shared" si="5"/>
        <v>0</v>
      </c>
    </row>
    <row r="22" spans="1:16" s="10" customFormat="1" ht="18" customHeight="1">
      <c r="A22" s="901">
        <f t="shared" si="2"/>
        <v>18</v>
      </c>
      <c r="B22" s="7" t="s">
        <v>739</v>
      </c>
      <c r="C22" s="233">
        <v>42328</v>
      </c>
      <c r="D22" s="233">
        <v>0</v>
      </c>
      <c r="E22" s="233">
        <v>0</v>
      </c>
      <c r="F22" s="8">
        <v>0</v>
      </c>
      <c r="G22" s="8">
        <v>61000</v>
      </c>
      <c r="H22" s="8">
        <v>1368840000</v>
      </c>
      <c r="I22" s="25">
        <f t="array" ref="I22">SUM(IF("341"&amp;B22=LEFT(KHN,3)&amp;KH,_TH))</f>
        <v>61000</v>
      </c>
      <c r="J22" s="8">
        <f t="array" ref="J22">SUM(IF("341"&amp;B22=LEFT(KHN,3)&amp;KH,TH))</f>
        <v>1368840000</v>
      </c>
      <c r="K22" s="8">
        <f t="array" ref="K22">SUM(IF("341"&amp;B22=LEFT(KHC,3)&amp;KH,_TH))</f>
        <v>0</v>
      </c>
      <c r="L22" s="8">
        <f t="array" ref="L22">SUM(IF("341"&amp;B22=LEFT(KHC,3)&amp;KH,TH))</f>
        <v>0</v>
      </c>
      <c r="M22" s="236">
        <f t="shared" si="6"/>
        <v>0</v>
      </c>
      <c r="N22" s="236">
        <f t="shared" si="4"/>
        <v>0</v>
      </c>
      <c r="O22" s="236">
        <f t="shared" si="7"/>
        <v>0</v>
      </c>
      <c r="P22" s="236">
        <f t="shared" si="5"/>
        <v>0</v>
      </c>
    </row>
    <row r="23" spans="1:16" s="10" customFormat="1" ht="18" customHeight="1">
      <c r="A23" s="901">
        <f t="shared" si="2"/>
        <v>19</v>
      </c>
      <c r="B23" s="7" t="s">
        <v>742</v>
      </c>
      <c r="C23" s="233">
        <v>42394</v>
      </c>
      <c r="D23" s="233"/>
      <c r="E23" s="233"/>
      <c r="F23" s="8"/>
      <c r="G23" s="8"/>
      <c r="H23" s="8"/>
      <c r="I23" s="25">
        <f t="array" ref="I23">SUM(IF("341"&amp;B23=LEFT(KHN,3)&amp;KH,_TH))</f>
        <v>97000</v>
      </c>
      <c r="J23" s="8">
        <f t="array" ref="J23">SUM(IF("341"&amp;B23=LEFT(KHN,3)&amp;KH,TH))</f>
        <v>2168920000</v>
      </c>
      <c r="K23" s="8">
        <f t="array" ref="K23">SUM(IF("341"&amp;B23=LEFT(KHC,3)&amp;KH,_TH))</f>
        <v>97000</v>
      </c>
      <c r="L23" s="8">
        <f t="array" ref="L23">SUM(IF("341"&amp;B23=LEFT(KHC,3)&amp;KH,TH))</f>
        <v>2168920000</v>
      </c>
      <c r="M23" s="236">
        <f t="shared" si="6"/>
        <v>0</v>
      </c>
      <c r="N23" s="236">
        <f t="shared" si="4"/>
        <v>0</v>
      </c>
      <c r="O23" s="236">
        <f t="shared" si="7"/>
        <v>0</v>
      </c>
      <c r="P23" s="236">
        <f t="shared" si="5"/>
        <v>0</v>
      </c>
    </row>
    <row r="24" spans="1:16" s="10" customFormat="1" ht="18" customHeight="1">
      <c r="A24" s="901">
        <f t="shared" si="2"/>
        <v>20</v>
      </c>
      <c r="B24" s="7" t="s">
        <v>748</v>
      </c>
      <c r="C24" s="233">
        <v>42398</v>
      </c>
      <c r="D24" s="233"/>
      <c r="E24" s="233"/>
      <c r="F24" s="8"/>
      <c r="G24" s="8"/>
      <c r="H24" s="8"/>
      <c r="I24" s="25">
        <f t="array" ref="I24">SUM(IF("341"&amp;B24=LEFT(KHN,3)&amp;KH,_TH))</f>
        <v>0</v>
      </c>
      <c r="J24" s="8">
        <f t="array" ref="J24">SUM(IF("341"&amp;B24=LEFT(KHN,3)&amp;KH,TH))</f>
        <v>0</v>
      </c>
      <c r="K24" s="8">
        <f t="array" ref="K24">SUM(IF("341"&amp;B24=LEFT(KHC,3)&amp;KH,_TH))</f>
        <v>52300</v>
      </c>
      <c r="L24" s="8">
        <f t="array" ref="L24">SUM(IF("341"&amp;B24=LEFT(KHC,3)&amp;KH,TH))</f>
        <v>1162106000</v>
      </c>
      <c r="M24" s="236">
        <f t="shared" si="6"/>
        <v>0</v>
      </c>
      <c r="N24" s="236">
        <f t="shared" si="4"/>
        <v>0</v>
      </c>
      <c r="O24" s="236">
        <f t="shared" si="7"/>
        <v>52300</v>
      </c>
      <c r="P24" s="236">
        <f t="shared" si="5"/>
        <v>1162106000</v>
      </c>
    </row>
    <row r="25" spans="1:16" s="10" customFormat="1" ht="18" customHeight="1">
      <c r="A25" s="901">
        <f t="shared" si="2"/>
        <v>21</v>
      </c>
      <c r="B25" s="74" t="s">
        <v>1196</v>
      </c>
      <c r="C25" s="233">
        <v>42436</v>
      </c>
      <c r="D25" s="233"/>
      <c r="E25" s="233"/>
      <c r="F25" s="8"/>
      <c r="G25" s="8"/>
      <c r="H25" s="8"/>
      <c r="I25" s="25">
        <f t="array" ref="I25">SUM(IF("341"&amp;B25=LEFT(KHN,3)&amp;KH,_TH))</f>
        <v>82000</v>
      </c>
      <c r="J25" s="8">
        <f t="array" ref="J25">SUM(IF("341"&amp;B25=LEFT(KHN,3)&amp;KH,TH))</f>
        <v>1828600000</v>
      </c>
      <c r="K25" s="8">
        <f t="array" ref="K25">SUM(IF("341"&amp;B25=LEFT(KHC,3)&amp;KH,_TH))</f>
        <v>82000</v>
      </c>
      <c r="L25" s="8">
        <f t="array" ref="L25">SUM(IF("341"&amp;B25=LEFT(KHC,3)&amp;KH,TH))</f>
        <v>1828600000</v>
      </c>
      <c r="M25" s="236">
        <f t="shared" si="6"/>
        <v>0</v>
      </c>
      <c r="N25" s="236">
        <f t="shared" si="4"/>
        <v>0</v>
      </c>
      <c r="O25" s="236">
        <f t="shared" si="7"/>
        <v>0</v>
      </c>
      <c r="P25" s="236">
        <f t="shared" si="5"/>
        <v>0</v>
      </c>
    </row>
    <row r="26" spans="1:16" s="10" customFormat="1" ht="18" customHeight="1">
      <c r="A26" s="901">
        <f t="shared" si="2"/>
        <v>22</v>
      </c>
      <c r="B26" s="74" t="s">
        <v>1197</v>
      </c>
      <c r="C26" s="233">
        <v>42437</v>
      </c>
      <c r="D26" s="233"/>
      <c r="E26" s="233"/>
      <c r="F26" s="8"/>
      <c r="G26" s="8"/>
      <c r="H26" s="8"/>
      <c r="I26" s="25">
        <f t="array" ref="I26">SUM(IF("341"&amp;B26=LEFT(KHN,3)&amp;KH,_TH))</f>
        <v>90000</v>
      </c>
      <c r="J26" s="8">
        <f t="array" ref="J26">SUM(IF("341"&amp;B26=LEFT(KHN,3)&amp;KH,TH))</f>
        <v>2007000000</v>
      </c>
      <c r="K26" s="8">
        <f t="array" ref="K26">SUM(IF("341"&amp;B26=LEFT(KHC,3)&amp;KH,_TH))</f>
        <v>90000</v>
      </c>
      <c r="L26" s="8">
        <f t="array" ref="L26">SUM(IF("341"&amp;B26=LEFT(KHC,3)&amp;KH,TH))</f>
        <v>2007000000</v>
      </c>
      <c r="M26" s="236">
        <f t="shared" si="6"/>
        <v>0</v>
      </c>
      <c r="N26" s="236">
        <f t="shared" si="4"/>
        <v>0</v>
      </c>
      <c r="O26" s="236">
        <f t="shared" si="7"/>
        <v>0</v>
      </c>
      <c r="P26" s="236">
        <f t="shared" si="5"/>
        <v>0</v>
      </c>
    </row>
    <row r="27" spans="1:16" s="10" customFormat="1" ht="18" customHeight="1">
      <c r="A27" s="901">
        <f t="shared" si="2"/>
        <v>23</v>
      </c>
      <c r="B27" s="898" t="s">
        <v>1468</v>
      </c>
      <c r="C27" s="233">
        <v>42475</v>
      </c>
      <c r="D27" s="233"/>
      <c r="E27" s="233"/>
      <c r="F27" s="8"/>
      <c r="G27" s="8"/>
      <c r="H27" s="8"/>
      <c r="I27" s="25">
        <f t="array" ref="I27">SUM(IF("341"&amp;B27=LEFT(KHN,3)&amp;KH,_TH))</f>
        <v>0</v>
      </c>
      <c r="J27" s="8">
        <f t="array" ref="J27">SUM(IF("341"&amp;B27=LEFT(KHN,3)&amp;KH,TH))</f>
        <v>1600000000</v>
      </c>
      <c r="K27" s="8">
        <f t="array" ref="K27">SUM(IF("341"&amp;B27=LEFT(KHC,3)&amp;KH,_TH))</f>
        <v>0</v>
      </c>
      <c r="L27" s="8">
        <f t="array" ref="L27">SUM(IF("341"&amp;B27=LEFT(KHC,3)&amp;KH,TH))</f>
        <v>1600000000</v>
      </c>
      <c r="M27" s="236">
        <f t="shared" ref="M27:M32" si="8">ROUND(MAX(E27+I27-G27-K27,0),2)</f>
        <v>0</v>
      </c>
      <c r="N27" s="236">
        <f t="shared" ref="N27:N32" si="9">ROUND(MAX(F27+J27-H27-L27,0),2)</f>
        <v>0</v>
      </c>
      <c r="O27" s="236">
        <f t="shared" ref="O27:O32" si="10">ROUND(MAX(G27+K27-E27-I27,0),2)</f>
        <v>0</v>
      </c>
      <c r="P27" s="236">
        <f t="shared" ref="P27:P32" si="11">ROUND(MAX(H27+L27-F27-J27,0),2)</f>
        <v>0</v>
      </c>
    </row>
    <row r="28" spans="1:16" s="10" customFormat="1" ht="18" customHeight="1">
      <c r="A28" s="901">
        <f t="shared" si="2"/>
        <v>24</v>
      </c>
      <c r="B28" s="898" t="s">
        <v>1559</v>
      </c>
      <c r="C28" s="233">
        <v>42501</v>
      </c>
      <c r="D28" s="233"/>
      <c r="E28" s="233"/>
      <c r="F28" s="8"/>
      <c r="G28" s="8"/>
      <c r="H28" s="8"/>
      <c r="I28" s="25">
        <f t="array" ref="I28">SUM(IF("341"&amp;B28=LEFT(KHN,3)&amp;KH,_TH))</f>
        <v>0</v>
      </c>
      <c r="J28" s="8">
        <f t="array" ref="J28">SUM(IF("341"&amp;B28=LEFT(KHN,3)&amp;KH,TH))</f>
        <v>1418407200</v>
      </c>
      <c r="K28" s="8">
        <f t="array" ref="K28">SUM(IF("341"&amp;B28=LEFT(KHC,3)&amp;KH,_TH))</f>
        <v>0</v>
      </c>
      <c r="L28" s="8">
        <f t="array" ref="L28">SUM(IF("341"&amp;B28=LEFT(KHC,3)&amp;KH,TH))</f>
        <v>1418407200</v>
      </c>
      <c r="M28" s="236">
        <f t="shared" si="8"/>
        <v>0</v>
      </c>
      <c r="N28" s="236">
        <f t="shared" si="9"/>
        <v>0</v>
      </c>
      <c r="O28" s="236">
        <f t="shared" si="10"/>
        <v>0</v>
      </c>
      <c r="P28" s="236">
        <f t="shared" si="11"/>
        <v>0</v>
      </c>
    </row>
    <row r="29" spans="1:16" s="10" customFormat="1" ht="18" customHeight="1">
      <c r="A29" s="901">
        <f t="shared" si="2"/>
        <v>25</v>
      </c>
      <c r="B29" s="898" t="s">
        <v>1560</v>
      </c>
      <c r="C29" s="233">
        <v>42503</v>
      </c>
      <c r="D29" s="233"/>
      <c r="E29" s="233"/>
      <c r="F29" s="8"/>
      <c r="G29" s="8"/>
      <c r="H29" s="8"/>
      <c r="I29" s="25">
        <f t="array" ref="I29">SUM(IF("341"&amp;B29=LEFT(KHN,3)&amp;KH,_TH))</f>
        <v>0</v>
      </c>
      <c r="J29" s="8">
        <f t="array" ref="J29">SUM(IF("341"&amp;B29=LEFT(KHN,3)&amp;KH,TH))</f>
        <v>837658200</v>
      </c>
      <c r="K29" s="8">
        <f t="array" ref="K29">SUM(IF("341"&amp;B29=LEFT(KHC,3)&amp;KH,_TH))</f>
        <v>0</v>
      </c>
      <c r="L29" s="8">
        <f t="array" ref="L29">SUM(IF("341"&amp;B29=LEFT(KHC,3)&amp;KH,TH))</f>
        <v>837658200</v>
      </c>
      <c r="M29" s="236">
        <f t="shared" si="8"/>
        <v>0</v>
      </c>
      <c r="N29" s="236">
        <f t="shared" si="9"/>
        <v>0</v>
      </c>
      <c r="O29" s="236">
        <f t="shared" si="10"/>
        <v>0</v>
      </c>
      <c r="P29" s="236">
        <f t="shared" si="11"/>
        <v>0</v>
      </c>
    </row>
    <row r="30" spans="1:16" s="10" customFormat="1" ht="18" customHeight="1">
      <c r="A30" s="901">
        <f t="shared" si="2"/>
        <v>26</v>
      </c>
      <c r="B30" s="74" t="s">
        <v>1694</v>
      </c>
      <c r="C30" s="64">
        <v>42529</v>
      </c>
      <c r="D30" s="233"/>
      <c r="E30" s="233"/>
      <c r="F30" s="8"/>
      <c r="G30" s="8"/>
      <c r="H30" s="8"/>
      <c r="I30" s="25">
        <f t="array" ref="I30">SUM(IF("341"&amp;B30=LEFT(KHN,3)&amp;KH,_TH))</f>
        <v>0</v>
      </c>
      <c r="J30" s="8">
        <f t="array" ref="J30">SUM(IF("341"&amp;B30=LEFT(KHN,3)&amp;KH,TH))</f>
        <v>0</v>
      </c>
      <c r="K30" s="8">
        <f t="array" ref="K30">SUM(IF("341"&amp;B30=LEFT(KHC,3)&amp;KH,_TH))</f>
        <v>0</v>
      </c>
      <c r="L30" s="8">
        <f t="array" ref="L30">SUM(IF("341"&amp;B30=LEFT(KHC,3)&amp;KH,TH))</f>
        <v>1584615000</v>
      </c>
      <c r="M30" s="236">
        <f t="shared" si="8"/>
        <v>0</v>
      </c>
      <c r="N30" s="236">
        <f t="shared" si="9"/>
        <v>0</v>
      </c>
      <c r="O30" s="236">
        <f t="shared" si="10"/>
        <v>0</v>
      </c>
      <c r="P30" s="236">
        <f t="shared" si="11"/>
        <v>1584615000</v>
      </c>
    </row>
    <row r="31" spans="1:16" s="10" customFormat="1" ht="18" customHeight="1">
      <c r="A31" s="901">
        <f t="shared" si="2"/>
        <v>27</v>
      </c>
      <c r="B31" s="74" t="s">
        <v>1696</v>
      </c>
      <c r="C31" s="64">
        <v>42529</v>
      </c>
      <c r="D31" s="233"/>
      <c r="E31" s="233"/>
      <c r="F31" s="8"/>
      <c r="G31" s="8"/>
      <c r="H31" s="8"/>
      <c r="I31" s="25">
        <f t="array" ref="I31">SUM(IF("341"&amp;B31=LEFT(KHN,3)&amp;KH,_TH))</f>
        <v>0</v>
      </c>
      <c r="J31" s="8">
        <f t="array" ref="J31">SUM(IF("341"&amp;B31=LEFT(KHN,3)&amp;KH,TH))</f>
        <v>0</v>
      </c>
      <c r="K31" s="8">
        <f t="array" ref="K31">SUM(IF("341"&amp;B31=LEFT(KHC,3)&amp;KH,_TH))</f>
        <v>0</v>
      </c>
      <c r="L31" s="8">
        <f t="array" ref="L31">SUM(IF("341"&amp;B31=LEFT(KHC,3)&amp;KH,TH))</f>
        <v>2123725000</v>
      </c>
      <c r="M31" s="236">
        <f t="shared" si="8"/>
        <v>0</v>
      </c>
      <c r="N31" s="236">
        <f t="shared" si="9"/>
        <v>0</v>
      </c>
      <c r="O31" s="236">
        <f t="shared" si="10"/>
        <v>0</v>
      </c>
      <c r="P31" s="236">
        <f t="shared" si="11"/>
        <v>2123725000</v>
      </c>
    </row>
    <row r="32" spans="1:16" s="10" customFormat="1" ht="18" customHeight="1">
      <c r="A32" s="901" t="str">
        <f t="shared" si="2"/>
        <v/>
      </c>
      <c r="B32" s="74"/>
      <c r="C32" s="233"/>
      <c r="D32" s="233"/>
      <c r="E32" s="233"/>
      <c r="F32" s="8"/>
      <c r="G32" s="8"/>
      <c r="H32" s="8"/>
      <c r="I32" s="25">
        <f t="array" ref="I32">SUM(IF("341"&amp;B32=LEFT(KHN,3)&amp;KH,_TH))</f>
        <v>0</v>
      </c>
      <c r="J32" s="8">
        <f t="array" ref="J32">SUM(IF("341"&amp;B32=LEFT(KHN,3)&amp;KH,TH))</f>
        <v>0</v>
      </c>
      <c r="K32" s="8">
        <f t="array" ref="K32">SUM(IF("341"&amp;B32=LEFT(KHC,3)&amp;KH,_TH))</f>
        <v>781969.73</v>
      </c>
      <c r="L32" s="8">
        <f t="array" ref="L32">SUM(IF("341"&amp;B32=LEFT(KHC,3)&amp;KH,TH))</f>
        <v>20763215887</v>
      </c>
      <c r="M32" s="236">
        <f t="shared" si="8"/>
        <v>0</v>
      </c>
      <c r="N32" s="236">
        <f t="shared" si="9"/>
        <v>0</v>
      </c>
      <c r="O32" s="236">
        <f t="shared" si="10"/>
        <v>781969.73</v>
      </c>
      <c r="P32" s="236">
        <f t="shared" si="11"/>
        <v>20763215887</v>
      </c>
    </row>
    <row r="33" spans="1:16" s="10" customFormat="1" ht="18" customHeight="1">
      <c r="A33" s="901" t="str">
        <f t="shared" si="2"/>
        <v/>
      </c>
      <c r="B33" s="237"/>
      <c r="C33" s="238"/>
      <c r="D33" s="238"/>
      <c r="E33" s="238"/>
      <c r="F33" s="234"/>
      <c r="G33" s="234"/>
      <c r="H33" s="234"/>
      <c r="I33" s="234"/>
      <c r="J33" s="234"/>
      <c r="K33" s="234"/>
      <c r="L33" s="234"/>
      <c r="M33" s="338"/>
      <c r="N33" s="235"/>
      <c r="O33" s="235"/>
      <c r="P33" s="235"/>
    </row>
    <row r="34" spans="1:16" s="14" customFormat="1" ht="18" customHeight="1">
      <c r="A34" s="11"/>
      <c r="B34" s="12" t="s">
        <v>41</v>
      </c>
      <c r="C34" s="12"/>
      <c r="D34" s="12"/>
      <c r="E34" s="12"/>
      <c r="F34" s="13">
        <f>SUM(F5:F33)</f>
        <v>0</v>
      </c>
      <c r="G34" s="13"/>
      <c r="H34" s="13">
        <f>SUM(H5:H33)</f>
        <v>23372042379</v>
      </c>
      <c r="I34" s="13"/>
      <c r="J34" s="13">
        <f>SUM(J5:J33)</f>
        <v>33301558038</v>
      </c>
      <c r="K34" s="13"/>
      <c r="L34" s="13">
        <f>SUM(L5:L33)</f>
        <v>35567585287</v>
      </c>
      <c r="M34" s="13">
        <f>SUM(M5:M33)</f>
        <v>0</v>
      </c>
      <c r="N34" s="13">
        <f>SUM(N5:N33)</f>
        <v>0</v>
      </c>
      <c r="O34" s="13">
        <f>SUM(O5:O33)</f>
        <v>834269.73</v>
      </c>
      <c r="P34" s="13">
        <f>SUM(P5:P33)</f>
        <v>25638069628</v>
      </c>
    </row>
    <row r="35" spans="1:16">
      <c r="P35" s="15">
        <f>CDPS!$H$53</f>
        <v>25638069628</v>
      </c>
    </row>
    <row r="36" spans="1:16">
      <c r="P36" s="239">
        <f>P34-P35</f>
        <v>0</v>
      </c>
    </row>
    <row r="38" spans="1:16">
      <c r="B38" s="232">
        <v>1</v>
      </c>
      <c r="C38" s="232">
        <v>2</v>
      </c>
      <c r="D38" s="232">
        <v>3</v>
      </c>
      <c r="E38" s="232">
        <v>4</v>
      </c>
      <c r="F38" s="232">
        <v>5</v>
      </c>
      <c r="G38" s="232">
        <v>6</v>
      </c>
      <c r="H38" s="232">
        <v>7</v>
      </c>
      <c r="I38" s="232">
        <v>8</v>
      </c>
      <c r="J38" s="232">
        <v>9</v>
      </c>
      <c r="K38" s="232">
        <v>10</v>
      </c>
      <c r="L38" s="232">
        <v>11</v>
      </c>
      <c r="M38" s="232">
        <v>12</v>
      </c>
      <c r="N38" s="232">
        <v>13</v>
      </c>
      <c r="O38" s="232">
        <v>14</v>
      </c>
      <c r="P38" s="232">
        <v>15</v>
      </c>
    </row>
  </sheetData>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49"/>
  <sheetViews>
    <sheetView topLeftCell="A8" workbookViewId="0">
      <pane ySplit="9" topLeftCell="A17" activePane="bottomLeft" state="frozen"/>
      <selection activeCell="D27" sqref="D27"/>
      <selection pane="bottomLeft" activeCell="H36" sqref="H36"/>
    </sheetView>
  </sheetViews>
  <sheetFormatPr defaultRowHeight="12.75"/>
  <cols>
    <col min="1" max="1" width="8.42578125" style="246" customWidth="1"/>
    <col min="2" max="2" width="7" style="246" customWidth="1"/>
    <col min="3" max="3" width="8.140625" style="246" customWidth="1"/>
    <col min="4" max="4" width="35.42578125" style="246" customWidth="1"/>
    <col min="5" max="5" width="6.5703125" style="246" customWidth="1"/>
    <col min="6" max="6" width="9.140625" style="246"/>
    <col min="7" max="7" width="9.7109375" style="246" customWidth="1"/>
    <col min="8" max="8" width="11.85546875" style="246" customWidth="1"/>
    <col min="9" max="9" width="9.7109375" style="246" customWidth="1"/>
    <col min="10" max="10" width="12.42578125" style="246" customWidth="1"/>
    <col min="11" max="11" width="9.28515625" style="246" customWidth="1"/>
    <col min="12" max="12" width="11" style="246" customWidth="1"/>
    <col min="13" max="13" width="10.85546875" style="246" customWidth="1"/>
    <col min="14" max="14" width="14" style="246" customWidth="1"/>
    <col min="15" max="16384" width="9.140625" style="246"/>
  </cols>
  <sheetData>
    <row r="1" spans="1:14" s="241" customFormat="1" ht="16.5" customHeight="1">
      <c r="A1" s="247" t="s">
        <v>14</v>
      </c>
      <c r="B1" s="240"/>
      <c r="C1" s="240"/>
      <c r="H1" s="240"/>
      <c r="I1" s="240"/>
      <c r="J1" s="1329" t="s">
        <v>239</v>
      </c>
      <c r="K1" s="1329"/>
      <c r="L1" s="1329"/>
      <c r="M1" s="1329"/>
      <c r="N1" s="1329"/>
    </row>
    <row r="2" spans="1:14" s="241" customFormat="1" ht="16.5" customHeight="1">
      <c r="A2" s="248" t="s">
        <v>180</v>
      </c>
      <c r="B2" s="363"/>
      <c r="C2" s="363"/>
      <c r="H2" s="242"/>
      <c r="I2" s="242"/>
      <c r="J2" s="1330" t="s">
        <v>240</v>
      </c>
      <c r="K2" s="1330"/>
      <c r="L2" s="1330"/>
      <c r="M2" s="1330"/>
      <c r="N2" s="1330"/>
    </row>
    <row r="3" spans="1:14" s="241" customFormat="1" ht="16.5" customHeight="1">
      <c r="A3" s="363"/>
      <c r="B3" s="363"/>
      <c r="C3" s="363"/>
      <c r="H3" s="242"/>
      <c r="I3" s="242"/>
      <c r="J3" s="1330"/>
      <c r="K3" s="1330"/>
      <c r="L3" s="1330"/>
      <c r="M3" s="1330"/>
      <c r="N3" s="1330"/>
    </row>
    <row r="4" spans="1:14" s="241" customFormat="1" ht="16.5" customHeight="1">
      <c r="A4" s="363"/>
      <c r="B4" s="363"/>
      <c r="C4" s="363"/>
      <c r="H4" s="242"/>
      <c r="I4" s="242"/>
      <c r="J4" s="364"/>
      <c r="K4" s="364"/>
      <c r="L4" s="364"/>
      <c r="M4" s="364"/>
      <c r="N4" s="364"/>
    </row>
    <row r="5" spans="1:14" s="18" customFormat="1" ht="23.25" customHeight="1">
      <c r="A5" s="1306" t="s">
        <v>241</v>
      </c>
      <c r="B5" s="1306"/>
      <c r="C5" s="1306"/>
      <c r="D5" s="1306"/>
      <c r="E5" s="1306"/>
      <c r="F5" s="1306"/>
      <c r="G5" s="1306"/>
      <c r="H5" s="1306"/>
      <c r="I5" s="1306"/>
      <c r="J5" s="1306"/>
      <c r="K5" s="1306"/>
      <c r="L5" s="1306"/>
      <c r="M5" s="1306"/>
      <c r="N5" s="1306"/>
    </row>
    <row r="6" spans="1:14" s="18" customFormat="1">
      <c r="A6" s="1270" t="s">
        <v>242</v>
      </c>
      <c r="B6" s="1270"/>
      <c r="C6" s="1270"/>
      <c r="D6" s="1270"/>
      <c r="E6" s="1270"/>
      <c r="F6" s="1270"/>
      <c r="G6" s="1270"/>
      <c r="H6" s="1270"/>
      <c r="I6" s="1270"/>
      <c r="J6" s="1270"/>
      <c r="K6" s="1270"/>
      <c r="L6" s="1270"/>
      <c r="M6" s="1270"/>
      <c r="N6" s="1270"/>
    </row>
    <row r="7" spans="1:14" s="18" customFormat="1">
      <c r="A7" s="1270" t="s">
        <v>243</v>
      </c>
      <c r="B7" s="1270"/>
      <c r="C7" s="1270"/>
      <c r="D7" s="1270"/>
      <c r="E7" s="1270"/>
      <c r="F7" s="1270"/>
      <c r="G7" s="1270"/>
      <c r="H7" s="1270"/>
      <c r="I7" s="1270"/>
      <c r="J7" s="1270"/>
      <c r="K7" s="1270"/>
      <c r="L7" s="1270"/>
      <c r="M7" s="1270"/>
      <c r="N7" s="1270"/>
    </row>
    <row r="8" spans="1:14" s="18" customFormat="1" ht="15" customHeight="1">
      <c r="A8" s="1270" t="str">
        <f>IF(MID($H$9,4,4)="1015","Đối tượng cho vay: NH Eximbank CN Q11","Đối tượng cho vay: NH Eximbank CN Q4")</f>
        <v>Đối tượng cho vay: NH Eximbank CN Q11</v>
      </c>
      <c r="B8" s="1270"/>
      <c r="C8" s="1270"/>
      <c r="D8" s="1270"/>
      <c r="E8" s="1270"/>
      <c r="F8" s="1270"/>
      <c r="G8" s="1270"/>
      <c r="H8" s="1270"/>
      <c r="I8" s="1270"/>
      <c r="J8" s="1270"/>
      <c r="K8" s="1270"/>
      <c r="L8" s="1270"/>
      <c r="M8" s="1270"/>
      <c r="N8" s="1270"/>
    </row>
    <row r="9" spans="1:14" s="18" customFormat="1">
      <c r="A9" s="362"/>
      <c r="B9" s="362"/>
      <c r="C9" s="362"/>
      <c r="D9" s="362"/>
      <c r="E9" s="362"/>
      <c r="F9" s="362"/>
      <c r="G9" s="20" t="s">
        <v>244</v>
      </c>
      <c r="H9" s="1340" t="s">
        <v>726</v>
      </c>
      <c r="I9" s="1340"/>
      <c r="J9" s="365" t="str">
        <f>"ngày "&amp; TEXT(VLOOKUP($H$9,'341'!$B$5:$P$33,2,0),"dd/MM/yy")</f>
        <v>ngày 22/01/10</v>
      </c>
      <c r="K9" s="362"/>
      <c r="L9" s="362"/>
      <c r="M9" s="362"/>
      <c r="N9" s="362"/>
    </row>
    <row r="10" spans="1:14" s="18" customFormat="1">
      <c r="A10" s="1270" t="s">
        <v>245</v>
      </c>
      <c r="B10" s="1270"/>
      <c r="C10" s="1270"/>
      <c r="D10" s="1270"/>
      <c r="E10" s="1270"/>
      <c r="F10" s="1270"/>
      <c r="G10" s="1270"/>
      <c r="H10" s="1270"/>
      <c r="I10" s="1270"/>
      <c r="J10" s="1270"/>
      <c r="K10" s="1270"/>
      <c r="L10" s="1270"/>
      <c r="M10" s="1270"/>
      <c r="N10" s="1270"/>
    </row>
    <row r="11" spans="1:14" s="18" customFormat="1">
      <c r="C11" s="1332"/>
      <c r="D11" s="1332"/>
      <c r="E11" s="1332"/>
      <c r="F11" s="1332"/>
      <c r="G11" s="1332"/>
      <c r="H11" s="1332"/>
      <c r="I11" s="1332"/>
      <c r="J11" s="1332"/>
      <c r="K11" s="1332"/>
      <c r="L11" s="1332"/>
      <c r="M11" s="1332"/>
      <c r="N11" s="1332"/>
    </row>
    <row r="12" spans="1:14" s="18" customFormat="1" ht="15.75" customHeight="1">
      <c r="A12" s="1341" t="s">
        <v>22</v>
      </c>
      <c r="B12" s="1334" t="s">
        <v>1</v>
      </c>
      <c r="C12" s="1335"/>
      <c r="D12" s="1341" t="s">
        <v>0</v>
      </c>
      <c r="E12" s="1341" t="s">
        <v>16</v>
      </c>
      <c r="F12" s="1341" t="s">
        <v>246</v>
      </c>
      <c r="G12" s="1334" t="s">
        <v>23</v>
      </c>
      <c r="H12" s="1346"/>
      <c r="I12" s="1346"/>
      <c r="J12" s="1339"/>
      <c r="K12" s="1334" t="s">
        <v>33</v>
      </c>
      <c r="L12" s="1346"/>
      <c r="M12" s="1346"/>
      <c r="N12" s="1339"/>
    </row>
    <row r="13" spans="1:14" s="18" customFormat="1" ht="15.75" customHeight="1">
      <c r="A13" s="1342"/>
      <c r="B13" s="1347" t="s">
        <v>17</v>
      </c>
      <c r="C13" s="1347" t="s">
        <v>34</v>
      </c>
      <c r="D13" s="1342"/>
      <c r="E13" s="1342"/>
      <c r="F13" s="1344"/>
      <c r="G13" s="1338" t="s">
        <v>24</v>
      </c>
      <c r="H13" s="1339"/>
      <c r="I13" s="1338" t="s">
        <v>25</v>
      </c>
      <c r="J13" s="1339"/>
      <c r="K13" s="1338" t="s">
        <v>24</v>
      </c>
      <c r="L13" s="1339"/>
      <c r="M13" s="1338" t="s">
        <v>25</v>
      </c>
      <c r="N13" s="1339"/>
    </row>
    <row r="14" spans="1:14" s="18" customFormat="1" ht="32.25" customHeight="1">
      <c r="A14" s="1343"/>
      <c r="B14" s="1348"/>
      <c r="C14" s="1348"/>
      <c r="D14" s="1343"/>
      <c r="E14" s="1343"/>
      <c r="F14" s="1345"/>
      <c r="G14" s="30" t="s">
        <v>247</v>
      </c>
      <c r="H14" s="30" t="s">
        <v>248</v>
      </c>
      <c r="I14" s="30" t="s">
        <v>247</v>
      </c>
      <c r="J14" s="30" t="s">
        <v>248</v>
      </c>
      <c r="K14" s="30" t="s">
        <v>247</v>
      </c>
      <c r="L14" s="30" t="s">
        <v>248</v>
      </c>
      <c r="M14" s="30" t="s">
        <v>247</v>
      </c>
      <c r="N14" s="30" t="s">
        <v>248</v>
      </c>
    </row>
    <row r="15" spans="1:14" s="362" customFormat="1">
      <c r="A15" s="366" t="s">
        <v>2</v>
      </c>
      <c r="B15" s="367" t="s">
        <v>3</v>
      </c>
      <c r="C15" s="366" t="s">
        <v>4</v>
      </c>
      <c r="D15" s="366" t="s">
        <v>5</v>
      </c>
      <c r="E15" s="366" t="s">
        <v>6</v>
      </c>
      <c r="F15" s="366">
        <v>1</v>
      </c>
      <c r="G15" s="366">
        <v>2</v>
      </c>
      <c r="H15" s="366">
        <v>3</v>
      </c>
      <c r="I15" s="366">
        <v>4</v>
      </c>
      <c r="J15" s="366">
        <v>5</v>
      </c>
      <c r="K15" s="366">
        <v>6</v>
      </c>
      <c r="L15" s="366">
        <v>7</v>
      </c>
      <c r="M15" s="366">
        <v>8</v>
      </c>
      <c r="N15" s="366">
        <v>9</v>
      </c>
    </row>
    <row r="16" spans="1:14" s="18" customFormat="1" ht="19.5" customHeight="1">
      <c r="A16" s="391"/>
      <c r="B16" s="391"/>
      <c r="C16" s="391"/>
      <c r="D16" s="392" t="s">
        <v>7</v>
      </c>
      <c r="E16" s="393"/>
      <c r="F16" s="393"/>
      <c r="G16" s="391"/>
      <c r="H16" s="391"/>
      <c r="I16" s="391"/>
      <c r="J16" s="391"/>
      <c r="K16" s="394">
        <f>VLOOKUP($H$9,'341'!$B$5:$P$33,4,0)</f>
        <v>0</v>
      </c>
      <c r="L16" s="395">
        <f>VLOOKUP($H$9,'341'!$B$5:$P$33,5,0)</f>
        <v>0</v>
      </c>
      <c r="M16" s="394">
        <f>VLOOKUP($H$9,'341'!$B$5:$P$33,6,0)</f>
        <v>13915</v>
      </c>
      <c r="N16" s="395">
        <f>VLOOKUP($H$9,'341'!$B$5:$P$33,7,0)</f>
        <v>312878775</v>
      </c>
    </row>
    <row r="17" spans="1:14" s="18" customFormat="1" ht="19.5" customHeight="1">
      <c r="A17" s="334">
        <f ca="1">IF(ROWS($1:1)&gt;COUNT(Dong4),"",OFFSET(TH!C$1,SMALL(Dong4,ROWS($1:1)),))</f>
        <v>42543</v>
      </c>
      <c r="B17" s="243" t="str">
        <f ca="1">IF(ROWS($1:1)&gt;COUNT(Dong4),"",OFFSET(TH!D$1,SMALL(Dong4,ROWS($1:1)),))</f>
        <v>GBN</v>
      </c>
      <c r="C17" s="243">
        <f ca="1">IF(ROWS($1:1)&gt;COUNT(Dong4),"",OFFSET(TH!E$1,SMALL(Dong4,ROWS($1:1)),))</f>
        <v>42543</v>
      </c>
      <c r="D17" s="396" t="str">
        <f ca="1">IF(ROWS($1:1)&gt;COUNT(Dong4),"",OFFSET(TH!F$1,SMALL(Dong4,ROWS($1:1)),))</f>
        <v>Trả gốc vay</v>
      </c>
      <c r="E17" s="243" t="str">
        <f ca="1">IF(ROWS($1:1)&gt;COUNT(Dong4),"",IF(LEFT(OFFSET(TH!O$1,SMALL(Dong4,ROWS($1:1)),),3)="341",OFFSET(TH!N$1,SMALL(Dong4,ROWS($1:1)),),OFFSET(TH!O$1,SMALL(Dong4,ROWS($1:1)),)))</f>
        <v>1122</v>
      </c>
      <c r="F17" s="397"/>
      <c r="G17" s="398">
        <f ca="1">IF(ROWS($1:1)&gt;COUNT(Dong4),"",IF(LEFT(OFFSET(TH!N$1,SMALL(Dong4,ROWS($1:1)),),3)="341",OFFSET(TH!K$1,SMALL(Dong4,ROWS($1:1)),),0))</f>
        <v>13915</v>
      </c>
      <c r="H17" s="397">
        <f ca="1">IF(ROWS($1:1)&gt;COUNT(Dong4),"",IF(LEFT(OFFSET(TH!N$1,SMALL(Dong4,ROWS($1:1)),),3)="341",OFFSET(TH!M$1,SMALL(Dong4,ROWS($1:1)),),0))</f>
        <v>309887050</v>
      </c>
      <c r="I17" s="398">
        <f ca="1">IF(ROWS($1:1)&gt;COUNT(Dong4),"",IF(LEFT(OFFSET(TH!O$1,SMALL(Dong4,ROWS($1:1)),),3)="341",OFFSET(TH!K$1,SMALL(Dong4,ROWS($1:1)),),0))</f>
        <v>0</v>
      </c>
      <c r="J17" s="397">
        <f ca="1">IF(ROWS($1:1)&gt;COUNT(Dong4),"",IF(LEFT(OFFSET(TH!O$1,SMALL(Dong4,ROWS($1:1)),),3)="341",OFFSET(TH!M$1,SMALL(Dong4,ROWS($1:1)),),0))</f>
        <v>0</v>
      </c>
      <c r="K17" s="234">
        <f ca="1">IF(C17&lt;&gt;"",ROUND(MAX(K16+G17-I17-M16,0),2),0)</f>
        <v>0</v>
      </c>
      <c r="L17" s="8">
        <f ca="1">IF(C17&lt;&gt;"",MAX(L16-N16+H17-J17,0),0)</f>
        <v>0</v>
      </c>
      <c r="M17" s="234">
        <f ca="1">IF(C17&lt;&gt;"",ROUND(MAX(M16+I17-G17-K16,0),2),0)</f>
        <v>0</v>
      </c>
      <c r="N17" s="8">
        <f ca="1">IF(C17&lt;&gt;"",MAX(N16-L16+J17-H17,0),0)</f>
        <v>2991725</v>
      </c>
    </row>
    <row r="18" spans="1:14" s="399" customFormat="1" ht="19.5" customHeight="1">
      <c r="A18" s="334">
        <f ca="1">IF(ROWS($1:2)&gt;COUNT(Dong4),"",OFFSET(TH!C$1,SMALL(Dong4,ROWS($1:2)),))</f>
        <v>42551</v>
      </c>
      <c r="B18" s="243" t="str">
        <f ca="1">IF(ROWS($1:2)&gt;COUNT(Dong4),"",OFFSET(TH!D$1,SMALL(Dong4,ROWS($1:2)),))</f>
        <v>CTGS</v>
      </c>
      <c r="C18" s="243">
        <f ca="1">IF(ROWS($1:2)&gt;COUNT(Dong4),"",OFFSET(TH!E$1,SMALL(Dong4,ROWS($1:2)),))</f>
        <v>42551</v>
      </c>
      <c r="D18" s="396" t="str">
        <f ca="1">IF(ROWS($1:2)&gt;COUNT(Dong4),"",OFFSET(TH!F$1,SMALL(Dong4,ROWS($1:2)),))</f>
        <v>Q11 - Chênh lệch tỷ giá vay</v>
      </c>
      <c r="E18" s="243" t="str">
        <f ca="1">IF(ROWS($1:2)&gt;COUNT(Dong4),"",IF(LEFT(OFFSET(TH!O$1,SMALL(Dong4,ROWS($1:2)),),3)="341",OFFSET(TH!N$1,SMALL(Dong4,ROWS($1:2)),),OFFSET(TH!O$1,SMALL(Dong4,ROWS($1:2)),)))</f>
        <v>515</v>
      </c>
      <c r="F18" s="397"/>
      <c r="G18" s="398">
        <f ca="1">IF(ROWS($1:2)&gt;COUNT(Dong4),"",IF(LEFT(OFFSET(TH!N$1,SMALL(Dong4,ROWS($1:2)),),3)="341",OFFSET(TH!K$1,SMALL(Dong4,ROWS($1:2)),),0))</f>
        <v>0</v>
      </c>
      <c r="H18" s="397">
        <f ca="1">IF(ROWS($1:2)&gt;COUNT(Dong4),"",IF(LEFT(OFFSET(TH!N$1,SMALL(Dong4,ROWS($1:2)),),3)="341",OFFSET(TH!M$1,SMALL(Dong4,ROWS($1:2)),),0))</f>
        <v>2991725</v>
      </c>
      <c r="I18" s="398">
        <f ca="1">IF(ROWS($1:2)&gt;COUNT(Dong4),"",IF(LEFT(OFFSET(TH!O$1,SMALL(Dong4,ROWS($1:2)),),3)="341",OFFSET(TH!K$1,SMALL(Dong4,ROWS($1:2)),),0))</f>
        <v>0</v>
      </c>
      <c r="J18" s="397">
        <f ca="1">IF(ROWS($1:2)&gt;COUNT(Dong4),"",IF(LEFT(OFFSET(TH!O$1,SMALL(Dong4,ROWS($1:2)),),3)="341",OFFSET(TH!M$1,SMALL(Dong4,ROWS($1:2)),),0))</f>
        <v>0</v>
      </c>
      <c r="K18" s="234">
        <f ca="1">IF(C18&lt;&gt;"",ROUND(MAX(K17+G18-I18-M17,0),2),0)</f>
        <v>0</v>
      </c>
      <c r="L18" s="8">
        <f ca="1">IF(C18&lt;&gt;"",MAX(L17-N17+H18-J18,0),0)</f>
        <v>0</v>
      </c>
      <c r="M18" s="234">
        <f ca="1">IF(C18&lt;&gt;"",ROUND(MAX(M17+I18-G18-K17,0),2),0)</f>
        <v>0</v>
      </c>
      <c r="N18" s="8">
        <f ca="1">IF(C18&lt;&gt;"",MAX(N17-L17+J18-H18,0),0)</f>
        <v>0</v>
      </c>
    </row>
    <row r="19" spans="1:14" s="399" customFormat="1" ht="19.5" customHeight="1">
      <c r="A19" s="334" t="str">
        <f ca="1">IF(ROWS($1:3)&gt;COUNT(Dong4),"",OFFSET(TH!C$1,SMALL(Dong4,ROWS($1:3)),))</f>
        <v/>
      </c>
      <c r="B19" s="243" t="str">
        <f ca="1">IF(ROWS($1:3)&gt;COUNT(Dong4),"",OFFSET(TH!D$1,SMALL(Dong4,ROWS($1:3)),))</f>
        <v/>
      </c>
      <c r="C19" s="243" t="str">
        <f ca="1">IF(ROWS($1:3)&gt;COUNT(Dong4),"",OFFSET(TH!E$1,SMALL(Dong4,ROWS($1:3)),))</f>
        <v/>
      </c>
      <c r="D19" s="396" t="str">
        <f ca="1">IF(ROWS($1:3)&gt;COUNT(Dong4),"",OFFSET(TH!F$1,SMALL(Dong4,ROWS($1:3)),))</f>
        <v/>
      </c>
      <c r="E19" s="243" t="str">
        <f ca="1">IF(ROWS($1:3)&gt;COUNT(Dong4),"",IF(LEFT(OFFSET(TH!O$1,SMALL(Dong4,ROWS($1:3)),),3)="341",OFFSET(TH!N$1,SMALL(Dong4,ROWS($1:3)),),OFFSET(TH!O$1,SMALL(Dong4,ROWS($1:3)),)))</f>
        <v/>
      </c>
      <c r="F19" s="397"/>
      <c r="G19" s="398" t="str">
        <f ca="1">IF(ROWS($1:3)&gt;COUNT(Dong4),"",IF(LEFT(OFFSET(TH!N$1,SMALL(Dong4,ROWS($1:3)),),3)="341",OFFSET(TH!K$1,SMALL(Dong4,ROWS($1:3)),),0))</f>
        <v/>
      </c>
      <c r="H19" s="397" t="str">
        <f ca="1">IF(ROWS($1:3)&gt;COUNT(Dong4),"",IF(LEFT(OFFSET(TH!N$1,SMALL(Dong4,ROWS($1:3)),),3)="341",OFFSET(TH!M$1,SMALL(Dong4,ROWS($1:3)),),0))</f>
        <v/>
      </c>
      <c r="I19" s="398" t="str">
        <f ca="1">IF(ROWS($1:3)&gt;COUNT(Dong4),"",IF(LEFT(OFFSET(TH!O$1,SMALL(Dong4,ROWS($1:3)),),3)="341",OFFSET(TH!K$1,SMALL(Dong4,ROWS($1:3)),),0))</f>
        <v/>
      </c>
      <c r="J19" s="397" t="str">
        <f ca="1">IF(ROWS($1:3)&gt;COUNT(Dong4),"",IF(LEFT(OFFSET(TH!O$1,SMALL(Dong4,ROWS($1:3)),),3)="341",OFFSET(TH!M$1,SMALL(Dong4,ROWS($1:3)),),0))</f>
        <v/>
      </c>
      <c r="K19" s="234">
        <f ca="1">IF(C19&lt;&gt;"",ROUND(MAX(K18+G19-I19-M18,0),2),0)</f>
        <v>0</v>
      </c>
      <c r="L19" s="8">
        <f ca="1">IF(C19&lt;&gt;"",MAX(L18-N18+H19-J19,0),0)</f>
        <v>0</v>
      </c>
      <c r="M19" s="234">
        <f ca="1">IF(C19&lt;&gt;"",ROUND(MAX(M18+I19-G19-K18,0),2),0)</f>
        <v>0</v>
      </c>
      <c r="N19" s="8">
        <f ca="1">IF(C19&lt;&gt;"",MAX(N18-L18+J19-H19,0),0)</f>
        <v>0</v>
      </c>
    </row>
    <row r="20" spans="1:14" s="399" customFormat="1" ht="19.5" customHeight="1">
      <c r="A20" s="334" t="str">
        <f ca="1">IF(ROWS($1:4)&gt;COUNT(Dong4),"",OFFSET(TH!C$1,SMALL(Dong4,ROWS($1:4)),))</f>
        <v/>
      </c>
      <c r="B20" s="243" t="str">
        <f ca="1">IF(ROWS($1:4)&gt;COUNT(Dong4),"",OFFSET(TH!D$1,SMALL(Dong4,ROWS($1:4)),))</f>
        <v/>
      </c>
      <c r="C20" s="243" t="str">
        <f ca="1">IF(ROWS($1:4)&gt;COUNT(Dong4),"",OFFSET(TH!E$1,SMALL(Dong4,ROWS($1:4)),))</f>
        <v/>
      </c>
      <c r="D20" s="396" t="str">
        <f ca="1">IF(ROWS($1:4)&gt;COUNT(Dong4),"",OFFSET(TH!F$1,SMALL(Dong4,ROWS($1:4)),))</f>
        <v/>
      </c>
      <c r="E20" s="243" t="str">
        <f ca="1">IF(ROWS($1:4)&gt;COUNT(Dong4),"",IF(LEFT(OFFSET(TH!O$1,SMALL(Dong4,ROWS($1:4)),),3)="341",OFFSET(TH!N$1,SMALL(Dong4,ROWS($1:4)),),OFFSET(TH!O$1,SMALL(Dong4,ROWS($1:4)),)))</f>
        <v/>
      </c>
      <c r="F20" s="397"/>
      <c r="G20" s="398" t="str">
        <f ca="1">IF(ROWS($1:4)&gt;COUNT(Dong4),"",IF(LEFT(OFFSET(TH!N$1,SMALL(Dong4,ROWS($1:4)),),3)="341",OFFSET(TH!K$1,SMALL(Dong4,ROWS($1:4)),),0))</f>
        <v/>
      </c>
      <c r="H20" s="397" t="str">
        <f ca="1">IF(ROWS($1:4)&gt;COUNT(Dong4),"",IF(LEFT(OFFSET(TH!N$1,SMALL(Dong4,ROWS($1:4)),),3)="341",OFFSET(TH!M$1,SMALL(Dong4,ROWS($1:4)),),0))</f>
        <v/>
      </c>
      <c r="I20" s="398" t="str">
        <f ca="1">IF(ROWS($1:4)&gt;COUNT(Dong4),"",IF(LEFT(OFFSET(TH!O$1,SMALL(Dong4,ROWS($1:4)),),3)="341",OFFSET(TH!K$1,SMALL(Dong4,ROWS($1:4)),),0))</f>
        <v/>
      </c>
      <c r="J20" s="397" t="str">
        <f ca="1">IF(ROWS($1:4)&gt;COUNT(Dong4),"",IF(LEFT(OFFSET(TH!O$1,SMALL(Dong4,ROWS($1:4)),),3)="341",OFFSET(TH!M$1,SMALL(Dong4,ROWS($1:4)),),0))</f>
        <v/>
      </c>
      <c r="K20" s="234">
        <f t="shared" ref="K20:K25" ca="1" si="0">IF(C20&lt;&gt;"",ROUND(MAX(K19+G20-I20-M19,0),2),0)</f>
        <v>0</v>
      </c>
      <c r="L20" s="8">
        <f t="shared" ref="L20:L25" ca="1" si="1">IF(C20&lt;&gt;"",MAX(L19-N19+H20-J20,0),0)</f>
        <v>0</v>
      </c>
      <c r="M20" s="234">
        <f t="shared" ref="M20:M25" ca="1" si="2">IF(C20&lt;&gt;"",ROUND(MAX(M19+I20-G20-K19,0),2),0)</f>
        <v>0</v>
      </c>
      <c r="N20" s="8">
        <f t="shared" ref="N20:N25" ca="1" si="3">IF(C20&lt;&gt;"",MAX(N19-L19+J20-H20,0),0)</f>
        <v>0</v>
      </c>
    </row>
    <row r="21" spans="1:14" s="399" customFormat="1" ht="19.5" customHeight="1">
      <c r="A21" s="334" t="str">
        <f ca="1">IF(ROWS($1:5)&gt;COUNT(Dong4),"",OFFSET(TH!C$1,SMALL(Dong4,ROWS($1:5)),))</f>
        <v/>
      </c>
      <c r="B21" s="243" t="str">
        <f ca="1">IF(ROWS($1:5)&gt;COUNT(Dong4),"",OFFSET(TH!D$1,SMALL(Dong4,ROWS($1:5)),))</f>
        <v/>
      </c>
      <c r="C21" s="243" t="str">
        <f ca="1">IF(ROWS($1:5)&gt;COUNT(Dong4),"",OFFSET(TH!E$1,SMALL(Dong4,ROWS($1:5)),))</f>
        <v/>
      </c>
      <c r="D21" s="396" t="str">
        <f ca="1">IF(ROWS($1:5)&gt;COUNT(Dong4),"",OFFSET(TH!F$1,SMALL(Dong4,ROWS($1:5)),))</f>
        <v/>
      </c>
      <c r="E21" s="243" t="str">
        <f ca="1">IF(ROWS($1:5)&gt;COUNT(Dong4),"",IF(LEFT(OFFSET(TH!O$1,SMALL(Dong4,ROWS($1:5)),),3)="341",OFFSET(TH!N$1,SMALL(Dong4,ROWS($1:5)),),OFFSET(TH!O$1,SMALL(Dong4,ROWS($1:5)),)))</f>
        <v/>
      </c>
      <c r="F21" s="397"/>
      <c r="G21" s="398" t="str">
        <f ca="1">IF(ROWS($1:5)&gt;COUNT(Dong4),"",IF(LEFT(OFFSET(TH!N$1,SMALL(Dong4,ROWS($1:5)),),3)="341",OFFSET(TH!K$1,SMALL(Dong4,ROWS($1:5)),),0))</f>
        <v/>
      </c>
      <c r="H21" s="397" t="str">
        <f ca="1">IF(ROWS($1:5)&gt;COUNT(Dong4),"",IF(LEFT(OFFSET(TH!N$1,SMALL(Dong4,ROWS($1:5)),),3)="341",OFFSET(TH!M$1,SMALL(Dong4,ROWS($1:5)),),0))</f>
        <v/>
      </c>
      <c r="I21" s="398" t="str">
        <f ca="1">IF(ROWS($1:5)&gt;COUNT(Dong4),"",IF(LEFT(OFFSET(TH!O$1,SMALL(Dong4,ROWS($1:5)),),3)="341",OFFSET(TH!K$1,SMALL(Dong4,ROWS($1:5)),),0))</f>
        <v/>
      </c>
      <c r="J21" s="397" t="str">
        <f ca="1">IF(ROWS($1:5)&gt;COUNT(Dong4),"",IF(LEFT(OFFSET(TH!O$1,SMALL(Dong4,ROWS($1:5)),),3)="341",OFFSET(TH!M$1,SMALL(Dong4,ROWS($1:5)),),0))</f>
        <v/>
      </c>
      <c r="K21" s="234">
        <f t="shared" ca="1" si="0"/>
        <v>0</v>
      </c>
      <c r="L21" s="8">
        <f t="shared" ca="1" si="1"/>
        <v>0</v>
      </c>
      <c r="M21" s="234">
        <f t="shared" ca="1" si="2"/>
        <v>0</v>
      </c>
      <c r="N21" s="8">
        <f t="shared" ca="1" si="3"/>
        <v>0</v>
      </c>
    </row>
    <row r="22" spans="1:14" s="399" customFormat="1" ht="19.5" customHeight="1">
      <c r="A22" s="334" t="str">
        <f ca="1">IF(ROWS($1:6)&gt;COUNT(Dong4),"",OFFSET(TH!C$1,SMALL(Dong4,ROWS($1:6)),))</f>
        <v/>
      </c>
      <c r="B22" s="243" t="str">
        <f ca="1">IF(ROWS($1:6)&gt;COUNT(Dong4),"",OFFSET(TH!D$1,SMALL(Dong4,ROWS($1:6)),))</f>
        <v/>
      </c>
      <c r="C22" s="243" t="str">
        <f ca="1">IF(ROWS($1:6)&gt;COUNT(Dong4),"",OFFSET(TH!E$1,SMALL(Dong4,ROWS($1:6)),))</f>
        <v/>
      </c>
      <c r="D22" s="396" t="str">
        <f ca="1">IF(ROWS($1:6)&gt;COUNT(Dong4),"",OFFSET(TH!F$1,SMALL(Dong4,ROWS($1:6)),))</f>
        <v/>
      </c>
      <c r="E22" s="243" t="str">
        <f ca="1">IF(ROWS($1:6)&gt;COUNT(Dong4),"",IF(LEFT(OFFSET(TH!O$1,SMALL(Dong4,ROWS($1:6)),),3)="341",OFFSET(TH!N$1,SMALL(Dong4,ROWS($1:6)),),OFFSET(TH!O$1,SMALL(Dong4,ROWS($1:6)),)))</f>
        <v/>
      </c>
      <c r="F22" s="397"/>
      <c r="G22" s="398" t="str">
        <f ca="1">IF(ROWS($1:6)&gt;COUNT(Dong4),"",IF(LEFT(OFFSET(TH!N$1,SMALL(Dong4,ROWS($1:6)),),3)="341",OFFSET(TH!K$1,SMALL(Dong4,ROWS($1:6)),),0))</f>
        <v/>
      </c>
      <c r="H22" s="397" t="str">
        <f ca="1">IF(ROWS($1:6)&gt;COUNT(Dong4),"",IF(LEFT(OFFSET(TH!N$1,SMALL(Dong4,ROWS($1:6)),),3)="341",OFFSET(TH!M$1,SMALL(Dong4,ROWS($1:6)),),0))</f>
        <v/>
      </c>
      <c r="I22" s="398" t="str">
        <f ca="1">IF(ROWS($1:6)&gt;COUNT(Dong4),"",IF(LEFT(OFFSET(TH!O$1,SMALL(Dong4,ROWS($1:6)),),3)="341",OFFSET(TH!K$1,SMALL(Dong4,ROWS($1:6)),),0))</f>
        <v/>
      </c>
      <c r="J22" s="397" t="str">
        <f ca="1">IF(ROWS($1:6)&gt;COUNT(Dong4),"",IF(LEFT(OFFSET(TH!O$1,SMALL(Dong4,ROWS($1:6)),),3)="341",OFFSET(TH!M$1,SMALL(Dong4,ROWS($1:6)),),0))</f>
        <v/>
      </c>
      <c r="K22" s="234">
        <f t="shared" ca="1" si="0"/>
        <v>0</v>
      </c>
      <c r="L22" s="8">
        <f t="shared" ca="1" si="1"/>
        <v>0</v>
      </c>
      <c r="M22" s="234">
        <f t="shared" ca="1" si="2"/>
        <v>0</v>
      </c>
      <c r="N22" s="8">
        <f t="shared" ca="1" si="3"/>
        <v>0</v>
      </c>
    </row>
    <row r="23" spans="1:14" s="399" customFormat="1" ht="19.5" customHeight="1">
      <c r="A23" s="334" t="str">
        <f ca="1">IF(ROWS($1:7)&gt;COUNT(Dong4),"",OFFSET(TH!C$1,SMALL(Dong4,ROWS($1:7)),))</f>
        <v/>
      </c>
      <c r="B23" s="243" t="str">
        <f ca="1">IF(ROWS($1:7)&gt;COUNT(Dong4),"",OFFSET(TH!D$1,SMALL(Dong4,ROWS($1:7)),))</f>
        <v/>
      </c>
      <c r="C23" s="243" t="str">
        <f ca="1">IF(ROWS($1:7)&gt;COUNT(Dong4),"",OFFSET(TH!E$1,SMALL(Dong4,ROWS($1:7)),))</f>
        <v/>
      </c>
      <c r="D23" s="396" t="str">
        <f ca="1">IF(ROWS($1:7)&gt;COUNT(Dong4),"",OFFSET(TH!F$1,SMALL(Dong4,ROWS($1:7)),))</f>
        <v/>
      </c>
      <c r="E23" s="243" t="str">
        <f ca="1">IF(ROWS($1:7)&gt;COUNT(Dong4),"",IF(LEFT(OFFSET(TH!O$1,SMALL(Dong4,ROWS($1:7)),),3)="341",OFFSET(TH!N$1,SMALL(Dong4,ROWS($1:7)),),OFFSET(TH!O$1,SMALL(Dong4,ROWS($1:7)),)))</f>
        <v/>
      </c>
      <c r="F23" s="397"/>
      <c r="G23" s="398" t="str">
        <f ca="1">IF(ROWS($1:7)&gt;COUNT(Dong4),"",IF(LEFT(OFFSET(TH!N$1,SMALL(Dong4,ROWS($1:7)),),3)="341",OFFSET(TH!K$1,SMALL(Dong4,ROWS($1:7)),),0))</f>
        <v/>
      </c>
      <c r="H23" s="397" t="str">
        <f ca="1">IF(ROWS($1:7)&gt;COUNT(Dong4),"",IF(LEFT(OFFSET(TH!N$1,SMALL(Dong4,ROWS($1:7)),),3)="341",OFFSET(TH!M$1,SMALL(Dong4,ROWS($1:7)),),0))</f>
        <v/>
      </c>
      <c r="I23" s="398" t="str">
        <f ca="1">IF(ROWS($1:7)&gt;COUNT(Dong4),"",IF(LEFT(OFFSET(TH!O$1,SMALL(Dong4,ROWS($1:7)),),3)="341",OFFSET(TH!K$1,SMALL(Dong4,ROWS($1:7)),),0))</f>
        <v/>
      </c>
      <c r="J23" s="397" t="str">
        <f ca="1">IF(ROWS($1:7)&gt;COUNT(Dong4),"",IF(LEFT(OFFSET(TH!O$1,SMALL(Dong4,ROWS($1:7)),),3)="341",OFFSET(TH!M$1,SMALL(Dong4,ROWS($1:7)),),0))</f>
        <v/>
      </c>
      <c r="K23" s="234">
        <f t="shared" ca="1" si="0"/>
        <v>0</v>
      </c>
      <c r="L23" s="8">
        <f t="shared" ca="1" si="1"/>
        <v>0</v>
      </c>
      <c r="M23" s="234">
        <f t="shared" ca="1" si="2"/>
        <v>0</v>
      </c>
      <c r="N23" s="8">
        <f t="shared" ca="1" si="3"/>
        <v>0</v>
      </c>
    </row>
    <row r="24" spans="1:14" s="399" customFormat="1" ht="19.5" customHeight="1">
      <c r="A24" s="334" t="str">
        <f ca="1">IF(ROWS($1:8)&gt;COUNT(Dong4),"",OFFSET(TH!C$1,SMALL(Dong4,ROWS($1:8)),))</f>
        <v/>
      </c>
      <c r="B24" s="243" t="str">
        <f ca="1">IF(ROWS($1:8)&gt;COUNT(Dong4),"",OFFSET(TH!D$1,SMALL(Dong4,ROWS($1:8)),))</f>
        <v/>
      </c>
      <c r="C24" s="243" t="str">
        <f ca="1">IF(ROWS($1:8)&gt;COUNT(Dong4),"",OFFSET(TH!E$1,SMALL(Dong4,ROWS($1:8)),))</f>
        <v/>
      </c>
      <c r="D24" s="396" t="str">
        <f ca="1">IF(ROWS($1:8)&gt;COUNT(Dong4),"",OFFSET(TH!F$1,SMALL(Dong4,ROWS($1:8)),))</f>
        <v/>
      </c>
      <c r="E24" s="243" t="str">
        <f ca="1">IF(ROWS($1:8)&gt;COUNT(Dong4),"",IF(LEFT(OFFSET(TH!O$1,SMALL(Dong4,ROWS($1:8)),),3)="341",OFFSET(TH!N$1,SMALL(Dong4,ROWS($1:8)),),OFFSET(TH!O$1,SMALL(Dong4,ROWS($1:8)),)))</f>
        <v/>
      </c>
      <c r="F24" s="397"/>
      <c r="G24" s="398" t="str">
        <f ca="1">IF(ROWS($1:8)&gt;COUNT(Dong4),"",IF(LEFT(OFFSET(TH!N$1,SMALL(Dong4,ROWS($1:8)),),3)="341",OFFSET(TH!K$1,SMALL(Dong4,ROWS($1:8)),),0))</f>
        <v/>
      </c>
      <c r="H24" s="397" t="str">
        <f ca="1">IF(ROWS($1:8)&gt;COUNT(Dong4),"",IF(LEFT(OFFSET(TH!N$1,SMALL(Dong4,ROWS($1:8)),),3)="341",OFFSET(TH!M$1,SMALL(Dong4,ROWS($1:8)),),0))</f>
        <v/>
      </c>
      <c r="I24" s="398" t="str">
        <f ca="1">IF(ROWS($1:8)&gt;COUNT(Dong4),"",IF(LEFT(OFFSET(TH!O$1,SMALL(Dong4,ROWS($1:8)),),3)="341",OFFSET(TH!K$1,SMALL(Dong4,ROWS($1:8)),),0))</f>
        <v/>
      </c>
      <c r="J24" s="397" t="str">
        <f ca="1">IF(ROWS($1:8)&gt;COUNT(Dong4),"",IF(LEFT(OFFSET(TH!O$1,SMALL(Dong4,ROWS($1:8)),),3)="341",OFFSET(TH!M$1,SMALL(Dong4,ROWS($1:8)),),0))</f>
        <v/>
      </c>
      <c r="K24" s="234">
        <f t="shared" ca="1" si="0"/>
        <v>0</v>
      </c>
      <c r="L24" s="8">
        <f t="shared" ca="1" si="1"/>
        <v>0</v>
      </c>
      <c r="M24" s="234">
        <f t="shared" ca="1" si="2"/>
        <v>0</v>
      </c>
      <c r="N24" s="8">
        <f t="shared" ca="1" si="3"/>
        <v>0</v>
      </c>
    </row>
    <row r="25" spans="1:14" s="399" customFormat="1" ht="19.5" customHeight="1">
      <c r="A25" s="334" t="str">
        <f ca="1">IF(ROWS($1:9)&gt;COUNT(Dong4),"",OFFSET(TH!C$1,SMALL(Dong4,ROWS($1:9)),))</f>
        <v/>
      </c>
      <c r="B25" s="243" t="str">
        <f ca="1">IF(ROWS($1:9)&gt;COUNT(Dong4),"",OFFSET(TH!D$1,SMALL(Dong4,ROWS($1:9)),))</f>
        <v/>
      </c>
      <c r="C25" s="243" t="str">
        <f ca="1">IF(ROWS($1:9)&gt;COUNT(Dong4),"",OFFSET(TH!E$1,SMALL(Dong4,ROWS($1:9)),))</f>
        <v/>
      </c>
      <c r="D25" s="396" t="str">
        <f ca="1">IF(ROWS($1:9)&gt;COUNT(Dong4),"",OFFSET(TH!F$1,SMALL(Dong4,ROWS($1:9)),))</f>
        <v/>
      </c>
      <c r="E25" s="243" t="str">
        <f ca="1">IF(ROWS($1:9)&gt;COUNT(Dong4),"",IF(LEFT(OFFSET(TH!O$1,SMALL(Dong4,ROWS($1:9)),),3)="341",OFFSET(TH!N$1,SMALL(Dong4,ROWS($1:9)),),OFFSET(TH!O$1,SMALL(Dong4,ROWS($1:9)),)))</f>
        <v/>
      </c>
      <c r="F25" s="397"/>
      <c r="G25" s="398" t="str">
        <f ca="1">IF(ROWS($1:9)&gt;COUNT(Dong4),"",IF(LEFT(OFFSET(TH!N$1,SMALL(Dong4,ROWS($1:9)),),3)="341",OFFSET(TH!K$1,SMALL(Dong4,ROWS($1:9)),),0))</f>
        <v/>
      </c>
      <c r="H25" s="397" t="str">
        <f ca="1">IF(ROWS($1:9)&gt;COUNT(Dong4),"",IF(LEFT(OFFSET(TH!N$1,SMALL(Dong4,ROWS($1:9)),),3)="341",OFFSET(TH!M$1,SMALL(Dong4,ROWS($1:9)),),0))</f>
        <v/>
      </c>
      <c r="I25" s="398" t="str">
        <f ca="1">IF(ROWS($1:9)&gt;COUNT(Dong4),"",IF(LEFT(OFFSET(TH!O$1,SMALL(Dong4,ROWS($1:9)),),3)="341",OFFSET(TH!K$1,SMALL(Dong4,ROWS($1:9)),),0))</f>
        <v/>
      </c>
      <c r="J25" s="397" t="str">
        <f ca="1">IF(ROWS($1:9)&gt;COUNT(Dong4),"",IF(LEFT(OFFSET(TH!O$1,SMALL(Dong4,ROWS($1:9)),),3)="341",OFFSET(TH!M$1,SMALL(Dong4,ROWS($1:9)),),0))</f>
        <v/>
      </c>
      <c r="K25" s="234">
        <f t="shared" ca="1" si="0"/>
        <v>0</v>
      </c>
      <c r="L25" s="8">
        <f t="shared" ca="1" si="1"/>
        <v>0</v>
      </c>
      <c r="M25" s="234">
        <f t="shared" ca="1" si="2"/>
        <v>0</v>
      </c>
      <c r="N25" s="8">
        <f t="shared" ca="1" si="3"/>
        <v>0</v>
      </c>
    </row>
    <row r="26" spans="1:14" s="399" customFormat="1" ht="19.5" customHeight="1">
      <c r="A26" s="400"/>
      <c r="B26" s="400"/>
      <c r="C26" s="400"/>
      <c r="D26" s="401"/>
      <c r="E26" s="402"/>
      <c r="F26" s="403"/>
      <c r="G26" s="404"/>
      <c r="H26" s="404"/>
      <c r="I26" s="404"/>
      <c r="J26" s="405"/>
      <c r="K26" s="234"/>
      <c r="L26" s="8"/>
      <c r="M26" s="234"/>
      <c r="N26" s="8"/>
    </row>
    <row r="27" spans="1:14" s="18" customFormat="1" ht="19.5" customHeight="1">
      <c r="A27" s="243"/>
      <c r="B27" s="243"/>
      <c r="C27" s="243"/>
      <c r="D27" s="406" t="s">
        <v>35</v>
      </c>
      <c r="E27" s="335" t="s">
        <v>21</v>
      </c>
      <c r="F27" s="335" t="s">
        <v>21</v>
      </c>
      <c r="G27" s="407">
        <f ca="1">SUM(G17:G26)</f>
        <v>13915</v>
      </c>
      <c r="H27" s="1115">
        <f t="shared" ref="H27:J27" ca="1" si="4">SUM(H17:H26)</f>
        <v>312878775</v>
      </c>
      <c r="I27" s="407">
        <f t="shared" ca="1" si="4"/>
        <v>0</v>
      </c>
      <c r="J27" s="1115">
        <f t="shared" ca="1" si="4"/>
        <v>0</v>
      </c>
      <c r="K27" s="408" t="s">
        <v>21</v>
      </c>
      <c r="L27" s="408" t="s">
        <v>21</v>
      </c>
      <c r="M27" s="408" t="s">
        <v>21</v>
      </c>
      <c r="N27" s="408" t="s">
        <v>21</v>
      </c>
    </row>
    <row r="28" spans="1:14" s="18" customFormat="1" ht="19.5" customHeight="1">
      <c r="A28" s="409"/>
      <c r="B28" s="409"/>
      <c r="C28" s="409"/>
      <c r="D28" s="410" t="s">
        <v>10</v>
      </c>
      <c r="E28" s="411" t="s">
        <v>21</v>
      </c>
      <c r="F28" s="411" t="s">
        <v>21</v>
      </c>
      <c r="G28" s="411" t="s">
        <v>21</v>
      </c>
      <c r="H28" s="411" t="s">
        <v>21</v>
      </c>
      <c r="I28" s="411" t="s">
        <v>21</v>
      </c>
      <c r="J28" s="411" t="s">
        <v>21</v>
      </c>
      <c r="K28" s="412">
        <f ca="1">MAX(K16+G27-M16-I27,0)</f>
        <v>0</v>
      </c>
      <c r="L28" s="413">
        <f ca="1">MAX(L16+H27-N16-J27,0)</f>
        <v>0</v>
      </c>
      <c r="M28" s="412">
        <f ca="1">MAX(M16+I27-K16-G27,0)</f>
        <v>0</v>
      </c>
      <c r="N28" s="413">
        <f ca="1">MAX(N16+J27-L16-H27,0)</f>
        <v>0</v>
      </c>
    </row>
    <row r="29" spans="1:14" s="18" customFormat="1">
      <c r="E29" s="362"/>
      <c r="F29" s="362"/>
    </row>
    <row r="30" spans="1:14" s="18" customFormat="1">
      <c r="A30" s="244" t="s">
        <v>249</v>
      </c>
      <c r="E30" s="362"/>
      <c r="F30" s="362"/>
    </row>
    <row r="31" spans="1:14" s="18" customFormat="1">
      <c r="A31" s="244" t="str">
        <f>"- Ngày mở sổ: "&amp; TEXT(VLOOKUP($H$9,'341'!$B$5:$P$33,2,0),"dd/MM/yy")</f>
        <v>- Ngày mở sổ: 22/01/10</v>
      </c>
      <c r="E31" s="362"/>
      <c r="F31" s="362"/>
    </row>
    <row r="32" spans="1:14" s="18" customFormat="1">
      <c r="E32" s="362"/>
      <c r="F32" s="362"/>
      <c r="L32" s="362" t="s">
        <v>250</v>
      </c>
    </row>
    <row r="33" spans="2:12" s="18" customFormat="1">
      <c r="C33" s="362" t="s">
        <v>11</v>
      </c>
      <c r="E33" s="362"/>
      <c r="F33" s="362"/>
      <c r="L33" s="362" t="s">
        <v>12</v>
      </c>
    </row>
    <row r="34" spans="2:12" s="18" customFormat="1">
      <c r="C34" s="362" t="s">
        <v>13</v>
      </c>
      <c r="E34" s="362"/>
      <c r="F34" s="362"/>
      <c r="L34" s="362" t="s">
        <v>13</v>
      </c>
    </row>
    <row r="35" spans="2:12" s="18" customFormat="1">
      <c r="E35" s="362"/>
      <c r="F35" s="362"/>
    </row>
    <row r="36" spans="2:12" s="18" customFormat="1">
      <c r="E36" s="362"/>
      <c r="F36" s="362"/>
    </row>
    <row r="37" spans="2:12" s="245" customFormat="1"/>
    <row r="38" spans="2:12" s="245" customFormat="1"/>
    <row r="39" spans="2:12" s="245" customFormat="1"/>
    <row r="40" spans="2:12" s="245" customFormat="1"/>
    <row r="41" spans="2:12" s="245" customFormat="1" ht="15">
      <c r="B41" s="414"/>
      <c r="C41" s="415" t="s">
        <v>251</v>
      </c>
      <c r="D41" s="414"/>
    </row>
    <row r="42" spans="2:12" s="245" customFormat="1"/>
    <row r="43" spans="2:12" s="245" customFormat="1"/>
    <row r="44" spans="2:12" s="245" customFormat="1"/>
    <row r="45" spans="2:12" s="245" customFormat="1"/>
    <row r="46" spans="2:12" s="245" customFormat="1"/>
    <row r="47" spans="2:12" s="245" customFormat="1"/>
    <row r="48" spans="2:12" s="245" customFormat="1"/>
    <row r="49" s="245"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4"/>
  <sheetViews>
    <sheetView zoomScale="90" workbookViewId="0">
      <selection activeCell="E17" sqref="E17:E18"/>
    </sheetView>
  </sheetViews>
  <sheetFormatPr defaultRowHeight="15"/>
  <cols>
    <col min="1" max="1" width="7.7109375" style="470" customWidth="1"/>
    <col min="2" max="2" width="7" style="470" customWidth="1"/>
    <col min="3" max="3" width="9.140625" style="470"/>
    <col min="4" max="4" width="25" style="470" customWidth="1"/>
    <col min="5" max="5" width="6.5703125" style="470" customWidth="1"/>
    <col min="6" max="10" width="10" style="470" customWidth="1"/>
    <col min="11" max="11" width="8.7109375" style="470" customWidth="1"/>
    <col min="12" max="12" width="15" style="470" customWidth="1"/>
    <col min="13" max="13" width="10" style="470" customWidth="1"/>
    <col min="14" max="14" width="9.42578125" style="470" customWidth="1"/>
    <col min="15" max="16384" width="9.140625" style="470"/>
  </cols>
  <sheetData>
    <row r="2" spans="1:14">
      <c r="A2" s="469" t="s">
        <v>182</v>
      </c>
      <c r="C2" s="471"/>
      <c r="F2" s="472"/>
      <c r="G2" s="472"/>
      <c r="H2" s="472"/>
      <c r="I2" s="472"/>
      <c r="J2" s="472"/>
      <c r="K2" s="472" t="s">
        <v>305</v>
      </c>
      <c r="L2" s="472"/>
      <c r="M2" s="472"/>
      <c r="N2" s="472"/>
    </row>
    <row r="3" spans="1:14">
      <c r="A3" s="469" t="s">
        <v>184</v>
      </c>
      <c r="C3" s="471"/>
      <c r="F3" s="473"/>
      <c r="G3" s="473"/>
      <c r="H3" s="473"/>
      <c r="I3" s="473"/>
      <c r="J3" s="473"/>
      <c r="K3" s="473" t="s">
        <v>237</v>
      </c>
      <c r="L3" s="473"/>
      <c r="M3" s="473"/>
      <c r="N3" s="473"/>
    </row>
    <row r="4" spans="1:14">
      <c r="F4" s="473"/>
      <c r="G4" s="473"/>
      <c r="H4" s="473"/>
      <c r="I4" s="473"/>
      <c r="J4" s="473"/>
      <c r="K4" s="473" t="s">
        <v>238</v>
      </c>
      <c r="L4" s="473"/>
      <c r="M4" s="473"/>
      <c r="N4" s="473"/>
    </row>
    <row r="5" spans="1:14" s="474" customFormat="1" ht="23.25" customHeight="1">
      <c r="A5" s="1350" t="s">
        <v>306</v>
      </c>
      <c r="B5" s="1350"/>
      <c r="C5" s="1350"/>
      <c r="D5" s="1350"/>
      <c r="E5" s="1350"/>
      <c r="F5" s="1350"/>
      <c r="G5" s="1350"/>
      <c r="H5" s="1350"/>
      <c r="I5" s="1350"/>
      <c r="J5" s="1350"/>
      <c r="K5" s="1350"/>
      <c r="L5" s="1350"/>
      <c r="M5" s="1350"/>
      <c r="N5" s="1350"/>
    </row>
    <row r="6" spans="1:14">
      <c r="A6" s="1351" t="s">
        <v>257</v>
      </c>
      <c r="B6" s="1351" t="s">
        <v>307</v>
      </c>
      <c r="C6" s="1351"/>
      <c r="D6" s="1351"/>
      <c r="E6" s="1351"/>
      <c r="F6" s="1351"/>
      <c r="G6" s="1351"/>
      <c r="H6" s="1351"/>
      <c r="I6" s="1351"/>
      <c r="J6" s="1351"/>
      <c r="K6" s="1351"/>
      <c r="L6" s="1351"/>
      <c r="M6" s="1351"/>
      <c r="N6" s="1351"/>
    </row>
    <row r="7" spans="1:14">
      <c r="C7" s="1352"/>
      <c r="D7" s="1352"/>
      <c r="E7" s="1352"/>
      <c r="F7" s="1352"/>
      <c r="G7" s="1352"/>
      <c r="H7" s="1352"/>
      <c r="I7" s="1352"/>
      <c r="J7" s="1352"/>
      <c r="K7" s="1352"/>
      <c r="L7" s="1352"/>
      <c r="M7" s="1352"/>
      <c r="N7" s="1352"/>
    </row>
    <row r="8" spans="1:14" ht="15.75" customHeight="1">
      <c r="A8" s="1353" t="s">
        <v>22</v>
      </c>
      <c r="B8" s="1354" t="s">
        <v>1</v>
      </c>
      <c r="C8" s="1355"/>
      <c r="D8" s="1353" t="s">
        <v>0</v>
      </c>
      <c r="E8" s="1353" t="s">
        <v>16</v>
      </c>
      <c r="F8" s="1358" t="s">
        <v>23</v>
      </c>
      <c r="G8" s="1358"/>
      <c r="H8" s="1358"/>
      <c r="I8" s="1358"/>
      <c r="J8" s="1358"/>
      <c r="K8" s="1358"/>
      <c r="L8" s="1358" t="s">
        <v>33</v>
      </c>
      <c r="M8" s="1358"/>
      <c r="N8" s="1358"/>
    </row>
    <row r="9" spans="1:14" ht="15.75" customHeight="1">
      <c r="A9" s="1353"/>
      <c r="B9" s="1356"/>
      <c r="C9" s="1357"/>
      <c r="D9" s="1353"/>
      <c r="E9" s="1353"/>
      <c r="F9" s="1358" t="s">
        <v>308</v>
      </c>
      <c r="G9" s="1358"/>
      <c r="H9" s="1358"/>
      <c r="I9" s="1358" t="s">
        <v>309</v>
      </c>
      <c r="J9" s="1358"/>
      <c r="K9" s="1358"/>
      <c r="L9" s="1353" t="s">
        <v>310</v>
      </c>
      <c r="M9" s="1353" t="s">
        <v>311</v>
      </c>
      <c r="N9" s="1353" t="s">
        <v>312</v>
      </c>
    </row>
    <row r="10" spans="1:14" ht="15.75" customHeight="1">
      <c r="A10" s="1353"/>
      <c r="B10" s="1360" t="s">
        <v>17</v>
      </c>
      <c r="C10" s="1360" t="s">
        <v>34</v>
      </c>
      <c r="D10" s="1353"/>
      <c r="E10" s="1353"/>
      <c r="F10" s="1362" t="s">
        <v>310</v>
      </c>
      <c r="G10" s="1362" t="s">
        <v>311</v>
      </c>
      <c r="H10" s="1362" t="s">
        <v>312</v>
      </c>
      <c r="I10" s="1362" t="s">
        <v>310</v>
      </c>
      <c r="J10" s="1362" t="s">
        <v>311</v>
      </c>
      <c r="K10" s="1362" t="s">
        <v>312</v>
      </c>
      <c r="L10" s="1359"/>
      <c r="M10" s="1359"/>
      <c r="N10" s="1359"/>
    </row>
    <row r="11" spans="1:14">
      <c r="A11" s="1353"/>
      <c r="B11" s="1361"/>
      <c r="C11" s="1361"/>
      <c r="D11" s="1353"/>
      <c r="E11" s="1353"/>
      <c r="F11" s="1363"/>
      <c r="G11" s="1363"/>
      <c r="H11" s="1363"/>
      <c r="I11" s="1363"/>
      <c r="J11" s="1363"/>
      <c r="K11" s="1363"/>
      <c r="L11" s="1359"/>
      <c r="M11" s="1359"/>
      <c r="N11" s="1359"/>
    </row>
    <row r="12" spans="1:14" s="473" customFormat="1">
      <c r="A12" s="475" t="s">
        <v>2</v>
      </c>
      <c r="B12" s="476" t="s">
        <v>3</v>
      </c>
      <c r="C12" s="475" t="s">
        <v>4</v>
      </c>
      <c r="D12" s="475" t="s">
        <v>5</v>
      </c>
      <c r="E12" s="475" t="s">
        <v>6</v>
      </c>
      <c r="F12" s="475">
        <v>1</v>
      </c>
      <c r="G12" s="475"/>
      <c r="H12" s="475"/>
      <c r="I12" s="475"/>
      <c r="J12" s="475"/>
      <c r="K12" s="475"/>
      <c r="L12" s="475"/>
      <c r="M12" s="475"/>
      <c r="N12" s="475"/>
    </row>
    <row r="13" spans="1:14">
      <c r="A13" s="477"/>
      <c r="B13" s="477"/>
      <c r="C13" s="477"/>
      <c r="D13" s="478" t="s">
        <v>7</v>
      </c>
      <c r="E13" s="477"/>
      <c r="F13" s="477"/>
      <c r="G13" s="477"/>
      <c r="H13" s="477"/>
      <c r="I13" s="477"/>
      <c r="J13" s="477"/>
      <c r="K13" s="477"/>
      <c r="L13" s="479">
        <f>CDPS!$D$55</f>
        <v>10000000000</v>
      </c>
      <c r="M13" s="477"/>
      <c r="N13" s="477"/>
    </row>
    <row r="14" spans="1:14">
      <c r="A14" s="480"/>
      <c r="B14" s="480"/>
      <c r="C14" s="480"/>
      <c r="D14" s="481" t="s">
        <v>313</v>
      </c>
      <c r="E14" s="480"/>
      <c r="F14" s="480"/>
      <c r="G14" s="480"/>
      <c r="H14" s="480"/>
      <c r="I14" s="480"/>
      <c r="J14" s="480"/>
      <c r="K14" s="480"/>
      <c r="L14" s="480"/>
      <c r="M14" s="480"/>
      <c r="N14" s="480"/>
    </row>
    <row r="15" spans="1:14">
      <c r="A15" s="480"/>
      <c r="B15" s="480"/>
      <c r="C15" s="480"/>
      <c r="D15" s="480"/>
      <c r="E15" s="480"/>
      <c r="F15" s="480"/>
      <c r="G15" s="480"/>
      <c r="H15" s="480"/>
      <c r="I15" s="480"/>
      <c r="J15" s="480"/>
      <c r="K15" s="480"/>
      <c r="L15" s="480"/>
      <c r="M15" s="480"/>
      <c r="N15" s="480"/>
    </row>
    <row r="16" spans="1:14">
      <c r="A16" s="480"/>
      <c r="B16" s="480"/>
      <c r="C16" s="480"/>
      <c r="D16" s="482"/>
      <c r="E16" s="482"/>
      <c r="F16" s="482"/>
      <c r="G16" s="482"/>
      <c r="H16" s="482"/>
      <c r="I16" s="482"/>
      <c r="J16" s="482"/>
      <c r="K16" s="482"/>
      <c r="L16" s="482"/>
      <c r="M16" s="482"/>
      <c r="N16" s="482"/>
    </row>
    <row r="17" spans="1:14">
      <c r="A17" s="480"/>
      <c r="B17" s="480"/>
      <c r="C17" s="480"/>
      <c r="D17" s="483" t="s">
        <v>158</v>
      </c>
      <c r="E17" s="1019" t="s">
        <v>21</v>
      </c>
      <c r="F17" s="484"/>
      <c r="G17" s="484"/>
      <c r="H17" s="484"/>
      <c r="I17" s="484"/>
      <c r="J17" s="484"/>
      <c r="K17" s="484"/>
      <c r="L17" s="484"/>
      <c r="M17" s="484"/>
      <c r="N17" s="484"/>
    </row>
    <row r="18" spans="1:14">
      <c r="A18" s="485"/>
      <c r="B18" s="485"/>
      <c r="C18" s="485"/>
      <c r="D18" s="486" t="s">
        <v>10</v>
      </c>
      <c r="E18" s="1020" t="s">
        <v>21</v>
      </c>
      <c r="F18" s="485"/>
      <c r="G18" s="485"/>
      <c r="H18" s="485"/>
      <c r="I18" s="485"/>
      <c r="J18" s="485"/>
      <c r="K18" s="485"/>
      <c r="L18" s="487">
        <f>L13+L17</f>
        <v>10000000000</v>
      </c>
      <c r="M18" s="485"/>
      <c r="N18" s="485"/>
    </row>
    <row r="20" spans="1:14">
      <c r="C20" s="488" t="s">
        <v>314</v>
      </c>
    </row>
    <row r="21" spans="1:14">
      <c r="C21" s="488" t="s">
        <v>315</v>
      </c>
    </row>
    <row r="22" spans="1:14">
      <c r="B22" s="489"/>
      <c r="C22" s="489"/>
      <c r="D22" s="489"/>
      <c r="E22" s="1349" t="s">
        <v>316</v>
      </c>
      <c r="F22" s="1349"/>
      <c r="G22" s="1349"/>
      <c r="H22" s="1349"/>
      <c r="I22" s="1349"/>
      <c r="J22" s="1349"/>
      <c r="K22" s="1349"/>
      <c r="L22" s="1349"/>
      <c r="M22" s="1349"/>
      <c r="N22" s="1349"/>
    </row>
    <row r="23" spans="1:14">
      <c r="A23" s="1349" t="s">
        <v>11</v>
      </c>
      <c r="B23" s="1349"/>
      <c r="C23" s="1349"/>
      <c r="D23" s="1349"/>
      <c r="E23" s="1349" t="s">
        <v>12</v>
      </c>
      <c r="F23" s="1349"/>
      <c r="G23" s="1349"/>
      <c r="H23" s="1349"/>
      <c r="I23" s="1349"/>
      <c r="J23" s="1349"/>
      <c r="K23" s="1349"/>
      <c r="L23" s="1349"/>
      <c r="M23" s="1349"/>
      <c r="N23" s="1349"/>
    </row>
    <row r="24" spans="1:14">
      <c r="A24" s="1349" t="s">
        <v>13</v>
      </c>
      <c r="B24" s="1349"/>
      <c r="C24" s="1349"/>
      <c r="D24" s="1349"/>
      <c r="E24" s="1349" t="s">
        <v>13</v>
      </c>
      <c r="F24" s="1349"/>
      <c r="G24" s="1349"/>
      <c r="H24" s="1349"/>
      <c r="I24" s="1349"/>
      <c r="J24" s="1349"/>
      <c r="K24" s="1349"/>
      <c r="L24" s="1349"/>
      <c r="M24" s="1349"/>
      <c r="N24" s="1349"/>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T111"/>
  <sheetViews>
    <sheetView topLeftCell="A6" workbookViewId="0">
      <pane xSplit="3" ySplit="6" topLeftCell="D54" activePane="bottomRight" state="frozen"/>
      <selection activeCell="C33" sqref="C33"/>
      <selection pane="topRight" activeCell="C33" sqref="C33"/>
      <selection pane="bottomLeft" activeCell="C33" sqref="C33"/>
      <selection pane="bottomRight" activeCell="C61" sqref="C61"/>
    </sheetView>
  </sheetViews>
  <sheetFormatPr defaultRowHeight="12.75"/>
  <cols>
    <col min="1" max="1" width="3.7109375" style="503" customWidth="1"/>
    <col min="2" max="2" width="3.42578125" style="503" customWidth="1"/>
    <col min="3" max="3" width="28.28515625" style="503" customWidth="1"/>
    <col min="4" max="4" width="7.7109375" style="508" customWidth="1"/>
    <col min="5" max="5" width="9.42578125" style="544" customWidth="1"/>
    <col min="6" max="6" width="12.5703125" style="544" customWidth="1"/>
    <col min="7" max="7" width="11.85546875" style="512" customWidth="1"/>
    <col min="8" max="8" width="15.42578125" style="512" customWidth="1"/>
    <col min="9" max="9" width="11.7109375" style="512" customWidth="1"/>
    <col min="10" max="10" width="13.85546875" style="512" customWidth="1"/>
    <col min="11" max="11" width="12" style="512" customWidth="1"/>
    <col min="12" max="12" width="12.85546875" style="512" customWidth="1"/>
    <col min="13" max="13" width="3.28515625" style="504" customWidth="1"/>
    <col min="14" max="14" width="24.140625" style="503" customWidth="1"/>
    <col min="15" max="15" width="10.5703125" style="503" customWidth="1"/>
    <col min="16" max="16" width="10.42578125" style="503" customWidth="1"/>
    <col min="17" max="17" width="22.28515625" style="503" customWidth="1"/>
    <col min="18" max="18" width="12" style="503" customWidth="1"/>
    <col min="19" max="19" width="4.85546875" style="503" customWidth="1"/>
    <col min="20" max="16384" width="9.140625" style="503"/>
  </cols>
  <sheetData>
    <row r="1" spans="1:19" s="458" customFormat="1" ht="14.25" customHeight="1">
      <c r="B1" s="490" t="s">
        <v>317</v>
      </c>
      <c r="C1" s="491"/>
      <c r="D1" s="491"/>
      <c r="E1" s="491"/>
      <c r="F1" s="492"/>
      <c r="G1" s="492"/>
      <c r="H1" s="1329" t="s">
        <v>318</v>
      </c>
      <c r="I1" s="1329"/>
      <c r="J1" s="1329"/>
      <c r="K1" s="1329"/>
      <c r="L1" s="1329"/>
      <c r="M1" s="493"/>
      <c r="N1" s="241"/>
      <c r="O1" s="456"/>
    </row>
    <row r="2" spans="1:19" s="458" customFormat="1" ht="14.25" customHeight="1">
      <c r="B2" s="494" t="s">
        <v>319</v>
      </c>
      <c r="C2" s="495"/>
      <c r="D2" s="495"/>
      <c r="E2" s="495"/>
      <c r="F2" s="495"/>
      <c r="G2" s="495"/>
      <c r="H2" s="1330" t="s">
        <v>320</v>
      </c>
      <c r="I2" s="1330"/>
      <c r="J2" s="1330"/>
      <c r="K2" s="1330"/>
      <c r="L2" s="1330"/>
      <c r="M2" s="496"/>
      <c r="N2" s="242"/>
      <c r="O2" s="457"/>
    </row>
    <row r="3" spans="1:19" s="458" customFormat="1" ht="14.25" customHeight="1">
      <c r="B3" s="495"/>
      <c r="C3" s="495"/>
      <c r="D3" s="495"/>
      <c r="E3" s="495"/>
      <c r="F3" s="495"/>
      <c r="G3" s="495"/>
      <c r="H3" s="1376" t="s">
        <v>321</v>
      </c>
      <c r="I3" s="1376"/>
      <c r="J3" s="1376"/>
      <c r="K3" s="1376"/>
      <c r="L3" s="1376"/>
      <c r="M3" s="497"/>
      <c r="N3" s="498"/>
      <c r="O3" s="457"/>
    </row>
    <row r="4" spans="1:19" s="499" customFormat="1" ht="27.75" customHeight="1">
      <c r="B4" s="1377" t="s">
        <v>322</v>
      </c>
      <c r="C4" s="1377"/>
      <c r="D4" s="1377"/>
      <c r="E4" s="1377"/>
      <c r="F4" s="1377"/>
      <c r="G4" s="1377"/>
      <c r="H4" s="1377"/>
      <c r="I4" s="1377"/>
      <c r="J4" s="1377"/>
      <c r="K4" s="1377"/>
      <c r="L4" s="1377"/>
      <c r="M4" s="500"/>
    </row>
    <row r="5" spans="1:19" s="499" customFormat="1" ht="15" customHeight="1">
      <c r="B5" s="1375" t="s">
        <v>323</v>
      </c>
      <c r="C5" s="1375"/>
      <c r="D5" s="1375"/>
      <c r="E5" s="1375"/>
      <c r="F5" s="1375"/>
      <c r="G5" s="1375"/>
      <c r="H5" s="1375"/>
      <c r="I5" s="1375"/>
      <c r="J5" s="1375"/>
      <c r="K5" s="1375"/>
      <c r="L5" s="1375"/>
      <c r="M5" s="500"/>
    </row>
    <row r="6" spans="1:19" s="499" customFormat="1" ht="12.75" hidden="1" customHeight="1">
      <c r="B6" s="1375" t="s">
        <v>324</v>
      </c>
      <c r="C6" s="1375"/>
      <c r="D6" s="1375"/>
      <c r="E6" s="1375"/>
      <c r="F6" s="1375"/>
      <c r="G6" s="1375"/>
      <c r="H6" s="1375"/>
      <c r="I6" s="1375"/>
      <c r="J6" s="1375"/>
      <c r="K6" s="1375"/>
      <c r="L6" s="1375"/>
      <c r="M6" s="500"/>
    </row>
    <row r="7" spans="1:19" s="501" customFormat="1" ht="24" hidden="1" customHeight="1">
      <c r="C7" s="1368" t="s">
        <v>325</v>
      </c>
      <c r="D7" s="1368"/>
      <c r="E7" s="1368"/>
      <c r="F7" s="1368"/>
      <c r="G7" s="1368"/>
      <c r="H7" s="1368"/>
      <c r="I7" s="1368"/>
      <c r="J7" s="1368"/>
      <c r="K7" s="1368"/>
      <c r="L7" s="1368"/>
      <c r="M7" s="502"/>
    </row>
    <row r="8" spans="1:19" ht="20.25" customHeight="1">
      <c r="B8" s="1369" t="s">
        <v>37</v>
      </c>
      <c r="C8" s="1370" t="s">
        <v>326</v>
      </c>
      <c r="D8" s="1371" t="s">
        <v>327</v>
      </c>
      <c r="E8" s="1373" t="s">
        <v>168</v>
      </c>
      <c r="F8" s="1373"/>
      <c r="G8" s="1373"/>
      <c r="H8" s="1373"/>
      <c r="I8" s="1373"/>
      <c r="J8" s="1373"/>
      <c r="K8" s="1373"/>
      <c r="L8" s="1373"/>
      <c r="N8" s="1365" t="s">
        <v>328</v>
      </c>
      <c r="O8" s="1365" t="s">
        <v>329</v>
      </c>
      <c r="P8" s="1365" t="s">
        <v>330</v>
      </c>
      <c r="Q8" s="1365" t="s">
        <v>331</v>
      </c>
      <c r="R8" s="1365" t="s">
        <v>332</v>
      </c>
      <c r="S8" s="1365" t="s">
        <v>333</v>
      </c>
    </row>
    <row r="9" spans="1:19" ht="20.25" customHeight="1">
      <c r="B9" s="1369"/>
      <c r="C9" s="1370"/>
      <c r="D9" s="1372"/>
      <c r="E9" s="1373" t="s">
        <v>334</v>
      </c>
      <c r="F9" s="1373"/>
      <c r="G9" s="1374" t="s">
        <v>335</v>
      </c>
      <c r="H9" s="1374"/>
      <c r="I9" s="1374" t="s">
        <v>336</v>
      </c>
      <c r="J9" s="1374"/>
      <c r="K9" s="1374" t="s">
        <v>337</v>
      </c>
      <c r="L9" s="1374"/>
      <c r="N9" s="1366"/>
      <c r="O9" s="1366"/>
      <c r="P9" s="1366"/>
      <c r="Q9" s="1366"/>
      <c r="R9" s="1366"/>
      <c r="S9" s="1366"/>
    </row>
    <row r="10" spans="1:19" ht="20.25" hidden="1" customHeight="1">
      <c r="B10" s="1369"/>
      <c r="C10" s="1370"/>
      <c r="D10" s="505"/>
      <c r="E10" s="506" t="s">
        <v>338</v>
      </c>
      <c r="F10" s="506" t="s">
        <v>339</v>
      </c>
      <c r="G10" s="506" t="s">
        <v>338</v>
      </c>
      <c r="H10" s="506" t="s">
        <v>339</v>
      </c>
      <c r="I10" s="506" t="s">
        <v>338</v>
      </c>
      <c r="J10" s="506" t="s">
        <v>339</v>
      </c>
      <c r="K10" s="506" t="s">
        <v>338</v>
      </c>
      <c r="L10" s="506" t="s">
        <v>339</v>
      </c>
      <c r="N10" s="1367"/>
      <c r="O10" s="1367"/>
      <c r="P10" s="1367"/>
      <c r="Q10" s="1367"/>
      <c r="R10" s="507"/>
      <c r="S10" s="1367"/>
    </row>
    <row r="11" spans="1:19" s="508" customFormat="1">
      <c r="B11" s="509" t="s">
        <v>2</v>
      </c>
      <c r="C11" s="505" t="s">
        <v>3</v>
      </c>
      <c r="D11" s="505"/>
      <c r="E11" s="506">
        <v>1</v>
      </c>
      <c r="F11" s="506">
        <v>1</v>
      </c>
      <c r="G11" s="506">
        <v>2</v>
      </c>
      <c r="H11" s="506">
        <v>2</v>
      </c>
      <c r="I11" s="506">
        <v>3</v>
      </c>
      <c r="J11" s="506">
        <v>3</v>
      </c>
      <c r="K11" s="506">
        <v>4</v>
      </c>
      <c r="L11" s="506">
        <v>4</v>
      </c>
      <c r="M11" s="510"/>
      <c r="N11" s="511"/>
      <c r="O11" s="511"/>
      <c r="P11" s="511"/>
      <c r="Q11" s="511"/>
      <c r="R11" s="511"/>
      <c r="S11" s="511"/>
    </row>
    <row r="12" spans="1:19" ht="18" customHeight="1">
      <c r="A12" s="512" t="str">
        <f>IF(B12&lt;&gt;"","VL","")</f>
        <v>VL</v>
      </c>
      <c r="B12" s="513">
        <f>IF(C12&lt;&gt;"",ROW()-11,"")</f>
        <v>1</v>
      </c>
      <c r="C12" s="514" t="s">
        <v>340</v>
      </c>
      <c r="D12" s="515" t="s">
        <v>341</v>
      </c>
      <c r="E12" s="25">
        <v>450</v>
      </c>
      <c r="F12" s="25">
        <v>15950000</v>
      </c>
      <c r="G12" s="25">
        <f t="array" ref="G12">SUM(IF("1522"&amp;C12=KHN&amp;MH,SL))</f>
        <v>0</v>
      </c>
      <c r="H12" s="25">
        <f t="array" ref="H12">SUM(IF("1522"&amp;C12=KHN&amp;MH,TH))</f>
        <v>0</v>
      </c>
      <c r="I12" s="25">
        <f t="array" ref="I12">SUM(IF("1522"&amp;C12=KHC&amp;MH,SL))</f>
        <v>170</v>
      </c>
      <c r="J12" s="25">
        <f t="array" ref="J12">SUM(IF("1522"&amp;C12=KHC&amp;MH,TH))</f>
        <v>6025555</v>
      </c>
      <c r="K12" s="25">
        <f t="shared" ref="K12:L29" si="0">E12+G12-I12</f>
        <v>280</v>
      </c>
      <c r="L12" s="25">
        <f t="shared" si="0"/>
        <v>9924445</v>
      </c>
      <c r="M12" s="516"/>
      <c r="N12" s="517" t="s">
        <v>342</v>
      </c>
      <c r="O12" s="514" t="s">
        <v>343</v>
      </c>
      <c r="P12" s="518">
        <v>330593933</v>
      </c>
      <c r="Q12" s="518" t="s">
        <v>344</v>
      </c>
      <c r="R12" s="518"/>
      <c r="S12" s="518" t="s">
        <v>339</v>
      </c>
    </row>
    <row r="13" spans="1:19" ht="18" customHeight="1">
      <c r="A13" s="512" t="str">
        <f t="shared" ref="A13:A50" si="1">IF(B13&lt;&gt;"","VL","")</f>
        <v>VL</v>
      </c>
      <c r="B13" s="513">
        <f t="shared" ref="B13:B49" si="2">IF(C13&lt;&gt;"",ROW()-11,"")</f>
        <v>2</v>
      </c>
      <c r="C13" s="519" t="s">
        <v>346</v>
      </c>
      <c r="D13" s="520" t="s">
        <v>341</v>
      </c>
      <c r="E13" s="8">
        <v>525</v>
      </c>
      <c r="F13" s="8">
        <v>24539130</v>
      </c>
      <c r="G13" s="25">
        <f t="array" ref="G13">SUM(IF("1522"&amp;C13=KHN&amp;MH,SL))</f>
        <v>0</v>
      </c>
      <c r="H13" s="25">
        <f t="array" ref="H13">SUM(IF("1522"&amp;C13=KHN&amp;MH,TH))</f>
        <v>0</v>
      </c>
      <c r="I13" s="25">
        <f t="array" ref="I13">SUM(IF("1522"&amp;C13=KHC&amp;MH,SL))</f>
        <v>45</v>
      </c>
      <c r="J13" s="25">
        <f t="array" ref="J13">SUM(IF("1522"&amp;C13=KHC&amp;MH,TH))</f>
        <v>2103354</v>
      </c>
      <c r="K13" s="8">
        <f t="shared" si="0"/>
        <v>480</v>
      </c>
      <c r="L13" s="8">
        <f t="shared" si="0"/>
        <v>22435776</v>
      </c>
      <c r="M13" s="516"/>
      <c r="N13" s="519" t="s">
        <v>347</v>
      </c>
      <c r="O13" s="518" t="s">
        <v>343</v>
      </c>
      <c r="P13" s="518">
        <v>320775664</v>
      </c>
      <c r="Q13" s="518" t="s">
        <v>348</v>
      </c>
      <c r="R13" s="518"/>
      <c r="S13" s="518" t="s">
        <v>339</v>
      </c>
    </row>
    <row r="14" spans="1:19" ht="18" customHeight="1">
      <c r="A14" s="512" t="str">
        <f t="shared" si="1"/>
        <v>VL</v>
      </c>
      <c r="B14" s="513">
        <f t="shared" si="2"/>
        <v>3</v>
      </c>
      <c r="C14" s="519" t="s">
        <v>349</v>
      </c>
      <c r="D14" s="520" t="s">
        <v>341</v>
      </c>
      <c r="E14" s="8">
        <v>300</v>
      </c>
      <c r="F14" s="8">
        <v>3500002</v>
      </c>
      <c r="G14" s="25">
        <f t="array" ref="G14">SUM(IF("1522"&amp;C14=KHN&amp;MH,SL))</f>
        <v>4000</v>
      </c>
      <c r="H14" s="25">
        <f t="array" ref="H14">SUM(IF("1522"&amp;C14=KHN&amp;MH,TH))</f>
        <v>56285715</v>
      </c>
      <c r="I14" s="25">
        <f t="array" ref="I14">SUM(IF("1522"&amp;C14=KHC&amp;MH,SL))</f>
        <v>450</v>
      </c>
      <c r="J14" s="25">
        <f t="array" ref="J14">SUM(IF("1522"&amp;C14=KHC&amp;MH,TH))</f>
        <v>5535716</v>
      </c>
      <c r="K14" s="8">
        <f t="shared" si="0"/>
        <v>3850</v>
      </c>
      <c r="L14" s="8">
        <f t="shared" si="0"/>
        <v>54250001</v>
      </c>
      <c r="M14" s="516"/>
      <c r="N14" s="519" t="s">
        <v>350</v>
      </c>
      <c r="O14" s="521" t="s">
        <v>343</v>
      </c>
      <c r="P14" s="518">
        <v>320892558</v>
      </c>
      <c r="Q14" s="518" t="s">
        <v>351</v>
      </c>
      <c r="R14" s="518"/>
      <c r="S14" s="518" t="s">
        <v>339</v>
      </c>
    </row>
    <row r="15" spans="1:19" ht="18" customHeight="1">
      <c r="A15" s="512" t="str">
        <f t="shared" si="1"/>
        <v>VL</v>
      </c>
      <c r="B15" s="513">
        <f t="shared" si="2"/>
        <v>4</v>
      </c>
      <c r="C15" s="519" t="s">
        <v>225</v>
      </c>
      <c r="D15" s="520" t="s">
        <v>341</v>
      </c>
      <c r="E15" s="8">
        <v>495</v>
      </c>
      <c r="F15" s="8">
        <v>10879997</v>
      </c>
      <c r="G15" s="25">
        <f t="array" ref="G15">SUM(IF("1522"&amp;C15=KHN&amp;MH,SL))</f>
        <v>1350</v>
      </c>
      <c r="H15" s="25">
        <f t="array" ref="H15">SUM(IF("1522"&amp;C15=KHN&amp;MH,TH))</f>
        <v>25895413</v>
      </c>
      <c r="I15" s="25">
        <f t="array" ref="I15">SUM(IF("1522"&amp;C15=KHC&amp;MH,SL))</f>
        <v>345</v>
      </c>
      <c r="J15" s="25">
        <f t="array" ref="J15">SUM(IF("1522"&amp;C15=KHC&amp;MH,TH))</f>
        <v>7583028</v>
      </c>
      <c r="K15" s="8">
        <f t="shared" si="0"/>
        <v>1500</v>
      </c>
      <c r="L15" s="8">
        <f t="shared" si="0"/>
        <v>29192382</v>
      </c>
      <c r="M15" s="516"/>
      <c r="N15" s="519" t="s">
        <v>352</v>
      </c>
      <c r="O15" s="521" t="s">
        <v>343</v>
      </c>
      <c r="P15" s="518">
        <v>320892578</v>
      </c>
      <c r="Q15" s="518" t="s">
        <v>353</v>
      </c>
      <c r="R15" s="518"/>
      <c r="S15" s="518" t="s">
        <v>339</v>
      </c>
    </row>
    <row r="16" spans="1:19" ht="18" customHeight="1">
      <c r="A16" s="512" t="str">
        <f t="shared" si="1"/>
        <v>VL</v>
      </c>
      <c r="B16" s="513">
        <f t="shared" si="2"/>
        <v>5</v>
      </c>
      <c r="C16" s="519" t="s">
        <v>354</v>
      </c>
      <c r="D16" s="520" t="s">
        <v>341</v>
      </c>
      <c r="E16" s="8">
        <v>50</v>
      </c>
      <c r="F16" s="8">
        <v>175000</v>
      </c>
      <c r="G16" s="25">
        <f t="array" ref="G16">SUM(IF("1522"&amp;C16=KHN&amp;MH,SL))</f>
        <v>4000</v>
      </c>
      <c r="H16" s="25">
        <f t="array" ref="H16">SUM(IF("1522"&amp;C16=KHN&amp;MH,TH))</f>
        <v>12800000</v>
      </c>
      <c r="I16" s="25">
        <f t="array" ref="I16">SUM(IF("1522"&amp;C16=KHC&amp;MH,SL))</f>
        <v>0</v>
      </c>
      <c r="J16" s="25">
        <f t="array" ref="J16">SUM(IF("1522"&amp;C16=KHC&amp;MH,TH))</f>
        <v>0</v>
      </c>
      <c r="K16" s="8">
        <f t="shared" si="0"/>
        <v>4050</v>
      </c>
      <c r="L16" s="8">
        <f t="shared" si="0"/>
        <v>12975000</v>
      </c>
      <c r="M16" s="516"/>
      <c r="N16" s="519" t="s">
        <v>355</v>
      </c>
      <c r="O16" s="521" t="s">
        <v>343</v>
      </c>
      <c r="P16" s="518">
        <v>321179471</v>
      </c>
      <c r="Q16" s="518" t="s">
        <v>356</v>
      </c>
      <c r="R16" s="518"/>
      <c r="S16" s="518" t="s">
        <v>339</v>
      </c>
    </row>
    <row r="17" spans="1:20" ht="18" customHeight="1">
      <c r="A17" s="512" t="str">
        <f t="shared" si="1"/>
        <v>VL</v>
      </c>
      <c r="B17" s="513">
        <f t="shared" si="2"/>
        <v>6</v>
      </c>
      <c r="C17" s="522" t="s">
        <v>357</v>
      </c>
      <c r="D17" s="523" t="s">
        <v>341</v>
      </c>
      <c r="E17" s="448">
        <v>5400</v>
      </c>
      <c r="F17" s="448">
        <v>80459999</v>
      </c>
      <c r="G17" s="25">
        <f t="array" ref="G17">SUM(IF("1522"&amp;C17=KHN&amp;MH,SL))</f>
        <v>12150</v>
      </c>
      <c r="H17" s="25">
        <f t="array" ref="H17">SUM(IF("1522"&amp;C17=KHN&amp;MH,TH))</f>
        <v>177174000</v>
      </c>
      <c r="I17" s="25">
        <f t="array" ref="I17">SUM(IF("1522"&amp;C17=KHC&amp;MH,SL))</f>
        <v>5400</v>
      </c>
      <c r="J17" s="25">
        <f t="array" ref="J17">SUM(IF("1522"&amp;C17=KHC&amp;MH,TH))</f>
        <v>80459999</v>
      </c>
      <c r="K17" s="8">
        <f t="shared" si="0"/>
        <v>12150</v>
      </c>
      <c r="L17" s="8">
        <f t="shared" si="0"/>
        <v>177174000</v>
      </c>
      <c r="M17" s="516"/>
      <c r="N17" s="519" t="s">
        <v>358</v>
      </c>
      <c r="O17" s="521" t="s">
        <v>343</v>
      </c>
      <c r="P17" s="518">
        <v>324478047</v>
      </c>
      <c r="Q17" s="518" t="s">
        <v>359</v>
      </c>
      <c r="R17" s="518"/>
      <c r="S17" s="518" t="s">
        <v>339</v>
      </c>
    </row>
    <row r="18" spans="1:20" ht="18" customHeight="1">
      <c r="A18" s="512" t="str">
        <f t="shared" si="1"/>
        <v>VL</v>
      </c>
      <c r="B18" s="513">
        <f t="shared" si="2"/>
        <v>7</v>
      </c>
      <c r="C18" s="522" t="s">
        <v>360</v>
      </c>
      <c r="D18" s="524" t="s">
        <v>361</v>
      </c>
      <c r="E18" s="448">
        <v>950</v>
      </c>
      <c r="F18" s="448">
        <v>8075000</v>
      </c>
      <c r="G18" s="25">
        <f t="array" ref="G18">SUM(IF("1522"&amp;C18=KHN&amp;MH,SL))</f>
        <v>600</v>
      </c>
      <c r="H18" s="25">
        <f t="array" ref="H18">SUM(IF("1522"&amp;C18=KHN&amp;MH,TH))</f>
        <v>5100000</v>
      </c>
      <c r="I18" s="25">
        <f t="array" ref="I18">SUM(IF("1522"&amp;C18=KHC&amp;MH,SL))</f>
        <v>800</v>
      </c>
      <c r="J18" s="25">
        <f t="array" ref="J18">SUM(IF("1522"&amp;C18=KHC&amp;MH,TH))</f>
        <v>6800000</v>
      </c>
      <c r="K18" s="8">
        <f t="shared" si="0"/>
        <v>750</v>
      </c>
      <c r="L18" s="8">
        <f t="shared" si="0"/>
        <v>6375000</v>
      </c>
      <c r="M18" s="516"/>
      <c r="N18" s="519" t="s">
        <v>362</v>
      </c>
      <c r="O18" s="521" t="s">
        <v>343</v>
      </c>
      <c r="P18" s="518">
        <v>321413712</v>
      </c>
      <c r="Q18" s="518" t="s">
        <v>363</v>
      </c>
      <c r="R18" s="518"/>
      <c r="S18" s="518" t="s">
        <v>339</v>
      </c>
    </row>
    <row r="19" spans="1:20" ht="18" customHeight="1">
      <c r="A19" s="512" t="str">
        <f t="shared" si="1"/>
        <v>VL</v>
      </c>
      <c r="B19" s="513">
        <f t="shared" si="2"/>
        <v>8</v>
      </c>
      <c r="C19" s="522" t="s">
        <v>364</v>
      </c>
      <c r="D19" s="524" t="s">
        <v>341</v>
      </c>
      <c r="E19" s="448">
        <v>1646.6999999999971</v>
      </c>
      <c r="F19" s="448">
        <v>531969</v>
      </c>
      <c r="G19" s="25">
        <f t="array" ref="G19">SUM(IF("1522"&amp;C19=KHN&amp;MH,SL))</f>
        <v>1000</v>
      </c>
      <c r="H19" s="25">
        <f t="array" ref="H19">SUM(IF("1522"&amp;C19=KHN&amp;MH,TH))</f>
        <v>33000000</v>
      </c>
      <c r="I19" s="25">
        <f t="array" ref="I19">SUM(IF("1522"&amp;C19=KHC&amp;MH,SL))</f>
        <v>1947</v>
      </c>
      <c r="J19" s="25">
        <f t="array" ref="J19">SUM(IF("1522"&amp;C19=KHC&amp;MH,TH))</f>
        <v>10431969</v>
      </c>
      <c r="K19" s="448">
        <f t="shared" si="0"/>
        <v>699.69999999999709</v>
      </c>
      <c r="L19" s="448">
        <f t="shared" si="0"/>
        <v>23100000</v>
      </c>
      <c r="M19" s="516"/>
      <c r="N19" s="519" t="s">
        <v>365</v>
      </c>
      <c r="O19" s="514" t="s">
        <v>343</v>
      </c>
      <c r="P19" s="518">
        <v>320744085</v>
      </c>
      <c r="Q19" s="518" t="s">
        <v>348</v>
      </c>
      <c r="R19" s="518"/>
      <c r="S19" s="518" t="s">
        <v>339</v>
      </c>
    </row>
    <row r="20" spans="1:20" ht="18" customHeight="1">
      <c r="A20" s="512" t="str">
        <f t="shared" si="1"/>
        <v>VL</v>
      </c>
      <c r="B20" s="513">
        <f t="shared" si="2"/>
        <v>9</v>
      </c>
      <c r="C20" s="522" t="s">
        <v>656</v>
      </c>
      <c r="D20" s="527" t="s">
        <v>383</v>
      </c>
      <c r="E20" s="448"/>
      <c r="F20" s="448"/>
      <c r="G20" s="25">
        <f t="array" ref="G20">SUM(IF("1522"&amp;C20=KHN&amp;MH,SL))</f>
        <v>11268</v>
      </c>
      <c r="H20" s="25">
        <f t="array" ref="H20">SUM(IF("1522"&amp;C20=KHN&amp;MH,TH))</f>
        <v>152082000</v>
      </c>
      <c r="I20" s="25">
        <f t="array" ref="I20">SUM(IF("1522"&amp;C20=KHC&amp;MH,SL))</f>
        <v>2500</v>
      </c>
      <c r="J20" s="25">
        <f t="array" ref="J20">SUM(IF("1522"&amp;C20=KHC&amp;MH,TH))</f>
        <v>35000000</v>
      </c>
      <c r="K20" s="448">
        <f t="shared" ref="K20:L24" si="3">E20+G20-I20</f>
        <v>8768</v>
      </c>
      <c r="L20" s="448">
        <f t="shared" si="3"/>
        <v>117082000</v>
      </c>
      <c r="M20" s="516"/>
      <c r="N20" s="519" t="s">
        <v>368</v>
      </c>
      <c r="O20" s="514" t="s">
        <v>343</v>
      </c>
      <c r="P20" s="518">
        <v>320807672</v>
      </c>
      <c r="Q20" s="518" t="s">
        <v>369</v>
      </c>
      <c r="R20" s="518"/>
      <c r="S20" s="518" t="s">
        <v>339</v>
      </c>
    </row>
    <row r="21" spans="1:20" ht="18" customHeight="1">
      <c r="A21" s="512" t="str">
        <f>IF(B21&lt;&gt;"","VL","")</f>
        <v>VL</v>
      </c>
      <c r="B21" s="513">
        <f>IF(C21&lt;&gt;"",ROW()-11,"")</f>
        <v>10</v>
      </c>
      <c r="C21" s="522" t="s">
        <v>1421</v>
      </c>
      <c r="D21" s="527" t="s">
        <v>341</v>
      </c>
      <c r="E21" s="448"/>
      <c r="F21" s="448"/>
      <c r="G21" s="25">
        <f t="array" ref="G21">SUM(IF("1522"&amp;C21=KHN&amp;MH,SL))</f>
        <v>100</v>
      </c>
      <c r="H21" s="25">
        <f t="array" ref="H21">SUM(IF("1522"&amp;C21=KHN&amp;MH,TH))</f>
        <v>1272800</v>
      </c>
      <c r="I21" s="25">
        <f t="array" ref="I21">SUM(IF("1522"&amp;C21=KHC&amp;MH,SL))</f>
        <v>0</v>
      </c>
      <c r="J21" s="25">
        <f t="array" ref="J21">SUM(IF("1522"&amp;C21=KHC&amp;MH,TH))</f>
        <v>0</v>
      </c>
      <c r="K21" s="448">
        <f t="shared" si="3"/>
        <v>100</v>
      </c>
      <c r="L21" s="448">
        <f t="shared" si="3"/>
        <v>1272800</v>
      </c>
      <c r="M21" s="516"/>
      <c r="N21" s="519" t="s">
        <v>371</v>
      </c>
      <c r="O21" s="514" t="s">
        <v>343</v>
      </c>
      <c r="P21" s="518">
        <v>320044169</v>
      </c>
      <c r="Q21" s="518" t="s">
        <v>372</v>
      </c>
      <c r="R21" s="518"/>
      <c r="S21" s="518" t="s">
        <v>339</v>
      </c>
    </row>
    <row r="22" spans="1:20" ht="18" customHeight="1">
      <c r="A22" s="512" t="str">
        <f t="shared" si="1"/>
        <v>VL</v>
      </c>
      <c r="B22" s="513">
        <f t="shared" si="2"/>
        <v>11</v>
      </c>
      <c r="C22" s="969" t="s">
        <v>366</v>
      </c>
      <c r="D22" s="970" t="s">
        <v>367</v>
      </c>
      <c r="E22" s="971">
        <v>93800</v>
      </c>
      <c r="F22" s="971">
        <v>28140000</v>
      </c>
      <c r="G22" s="972">
        <f t="array" ref="G22">SUM(IF("1522"&amp;C22=KHN&amp;MH,SL))</f>
        <v>0</v>
      </c>
      <c r="H22" s="972">
        <f t="array" ref="H22">SUM(IF("1522"&amp;C22=KHN&amp;MH,TH))</f>
        <v>0</v>
      </c>
      <c r="I22" s="972">
        <f t="array" ref="I22">SUM(IF("1522"&amp;C22=KHC&amp;MH,SL))</f>
        <v>0</v>
      </c>
      <c r="J22" s="972">
        <f t="array" ref="J22">SUM(IF("1522"&amp;C22=KHC&amp;MH,TH))</f>
        <v>0</v>
      </c>
      <c r="K22" s="973">
        <f t="shared" si="3"/>
        <v>93800</v>
      </c>
      <c r="L22" s="973">
        <f t="shared" si="3"/>
        <v>28140000</v>
      </c>
      <c r="M22" s="516"/>
      <c r="N22" s="525" t="s">
        <v>374</v>
      </c>
      <c r="O22" s="514" t="s">
        <v>343</v>
      </c>
      <c r="P22" s="518">
        <v>320881573</v>
      </c>
      <c r="Q22" s="518" t="s">
        <v>369</v>
      </c>
      <c r="R22" s="518"/>
      <c r="S22" s="518" t="s">
        <v>339</v>
      </c>
    </row>
    <row r="23" spans="1:20" ht="18" customHeight="1">
      <c r="A23" s="512" t="str">
        <f t="shared" si="1"/>
        <v>VL</v>
      </c>
      <c r="B23" s="513">
        <f t="shared" si="2"/>
        <v>12</v>
      </c>
      <c r="C23" s="974" t="s">
        <v>370</v>
      </c>
      <c r="D23" s="970" t="s">
        <v>367</v>
      </c>
      <c r="E23" s="971">
        <v>48700</v>
      </c>
      <c r="F23" s="971">
        <v>19480000</v>
      </c>
      <c r="G23" s="972">
        <f t="array" ref="G23">SUM(IF("1522"&amp;C23=KHN&amp;MH,SL))</f>
        <v>0</v>
      </c>
      <c r="H23" s="972">
        <f t="array" ref="H23">SUM(IF("1522"&amp;C23=KHN&amp;MH,TH))</f>
        <v>0</v>
      </c>
      <c r="I23" s="972">
        <f t="array" ref="I23">SUM(IF("1522"&amp;C23=KHC&amp;MH,SL))</f>
        <v>0</v>
      </c>
      <c r="J23" s="972">
        <f t="array" ref="J23">SUM(IF("1522"&amp;C23=KHC&amp;MH,TH))</f>
        <v>0</v>
      </c>
      <c r="K23" s="973">
        <f t="shared" si="3"/>
        <v>48700</v>
      </c>
      <c r="L23" s="973">
        <f t="shared" si="3"/>
        <v>19480000</v>
      </c>
      <c r="M23" s="516"/>
      <c r="N23" s="519" t="s">
        <v>376</v>
      </c>
      <c r="O23" s="514" t="s">
        <v>343</v>
      </c>
      <c r="P23" s="518">
        <v>320876558</v>
      </c>
      <c r="Q23" s="518" t="s">
        <v>377</v>
      </c>
      <c r="R23" s="518"/>
      <c r="S23" s="518" t="s">
        <v>339</v>
      </c>
    </row>
    <row r="24" spans="1:20" ht="18" customHeight="1">
      <c r="A24" s="512" t="str">
        <f t="shared" si="1"/>
        <v>VL</v>
      </c>
      <c r="B24" s="513">
        <f t="shared" si="2"/>
        <v>13</v>
      </c>
      <c r="C24" s="974" t="s">
        <v>373</v>
      </c>
      <c r="D24" s="970" t="s">
        <v>367</v>
      </c>
      <c r="E24" s="971">
        <v>12300</v>
      </c>
      <c r="F24" s="971">
        <v>2890500</v>
      </c>
      <c r="G24" s="972">
        <f t="array" ref="G24">SUM(IF("1522"&amp;C24=KHN&amp;MH,SL))</f>
        <v>0</v>
      </c>
      <c r="H24" s="972">
        <f t="array" ref="H24">SUM(IF("1522"&amp;C24=KHN&amp;MH,TH))</f>
        <v>0</v>
      </c>
      <c r="I24" s="972">
        <f t="array" ref="I24">SUM(IF("1522"&amp;C24=KHC&amp;MH,SL))</f>
        <v>0</v>
      </c>
      <c r="J24" s="972">
        <f t="array" ref="J24">SUM(IF("1522"&amp;C24=KHC&amp;MH,TH))</f>
        <v>0</v>
      </c>
      <c r="K24" s="973">
        <f t="shared" si="3"/>
        <v>12300</v>
      </c>
      <c r="L24" s="973">
        <f t="shared" si="3"/>
        <v>2890500</v>
      </c>
      <c r="M24" s="516"/>
      <c r="N24" s="519" t="s">
        <v>379</v>
      </c>
      <c r="O24" s="521" t="s">
        <v>380</v>
      </c>
      <c r="P24" s="518">
        <v>250746332</v>
      </c>
      <c r="Q24" s="518" t="s">
        <v>381</v>
      </c>
      <c r="R24" s="518"/>
      <c r="S24" s="518" t="s">
        <v>339</v>
      </c>
    </row>
    <row r="25" spans="1:20" ht="18" customHeight="1">
      <c r="A25" s="512" t="str">
        <f t="shared" si="1"/>
        <v>VL</v>
      </c>
      <c r="B25" s="513">
        <f t="shared" si="2"/>
        <v>14</v>
      </c>
      <c r="C25" s="974" t="s">
        <v>375</v>
      </c>
      <c r="D25" s="970" t="s">
        <v>367</v>
      </c>
      <c r="E25" s="971">
        <v>295214</v>
      </c>
      <c r="F25" s="971">
        <v>102435290</v>
      </c>
      <c r="G25" s="972">
        <f t="array" ref="G25">SUM(IF("1522"&amp;C25=KHN&amp;MH,SL))</f>
        <v>0</v>
      </c>
      <c r="H25" s="972">
        <f t="array" ref="H25">SUM(IF("1522"&amp;C25=KHN&amp;MH,TH))</f>
        <v>0</v>
      </c>
      <c r="I25" s="972">
        <f t="array" ref="I25">SUM(IF("1522"&amp;C25=KHC&amp;MH,SL))</f>
        <v>0</v>
      </c>
      <c r="J25" s="972">
        <f t="array" ref="J25">SUM(IF("1522"&amp;C25=KHC&amp;MH,TH))</f>
        <v>0</v>
      </c>
      <c r="K25" s="973">
        <f t="shared" si="0"/>
        <v>295214</v>
      </c>
      <c r="L25" s="973">
        <f t="shared" si="0"/>
        <v>102435290</v>
      </c>
      <c r="M25" s="516"/>
      <c r="N25" s="519" t="s">
        <v>384</v>
      </c>
      <c r="O25" s="521" t="s">
        <v>380</v>
      </c>
      <c r="P25" s="518">
        <v>260682094</v>
      </c>
      <c r="Q25" s="518" t="s">
        <v>381</v>
      </c>
      <c r="R25" s="518"/>
      <c r="S25" s="518" t="s">
        <v>339</v>
      </c>
    </row>
    <row r="26" spans="1:20" ht="18" customHeight="1">
      <c r="A26" s="512" t="str">
        <f t="shared" si="1"/>
        <v>VL</v>
      </c>
      <c r="B26" s="513">
        <f t="shared" si="2"/>
        <v>15</v>
      </c>
      <c r="C26" s="974" t="s">
        <v>378</v>
      </c>
      <c r="D26" s="970" t="s">
        <v>367</v>
      </c>
      <c r="E26" s="971">
        <v>6600</v>
      </c>
      <c r="F26" s="971">
        <v>3597000</v>
      </c>
      <c r="G26" s="972">
        <f t="array" ref="G26">SUM(IF("1522"&amp;C26=KHN&amp;MH,SL))</f>
        <v>0</v>
      </c>
      <c r="H26" s="972">
        <f t="array" ref="H26">SUM(IF("1522"&amp;C26=KHN&amp;MH,TH))</f>
        <v>0</v>
      </c>
      <c r="I26" s="972">
        <f t="array" ref="I26">SUM(IF("1522"&amp;C26=KHC&amp;MH,SL))</f>
        <v>0</v>
      </c>
      <c r="J26" s="972">
        <f t="array" ref="J26">SUM(IF("1522"&amp;C26=KHC&amp;MH,TH))</f>
        <v>0</v>
      </c>
      <c r="K26" s="971">
        <f t="shared" si="0"/>
        <v>6600</v>
      </c>
      <c r="L26" s="971">
        <f t="shared" si="0"/>
        <v>3597000</v>
      </c>
      <c r="M26" s="516"/>
      <c r="N26" s="519" t="s">
        <v>386</v>
      </c>
      <c r="O26" s="521" t="s">
        <v>380</v>
      </c>
      <c r="P26" s="518">
        <v>260690910</v>
      </c>
      <c r="Q26" s="518" t="s">
        <v>387</v>
      </c>
      <c r="R26" s="518"/>
      <c r="S26" s="518" t="s">
        <v>339</v>
      </c>
    </row>
    <row r="27" spans="1:20" ht="18" customHeight="1">
      <c r="A27" s="512" t="str">
        <f t="shared" si="1"/>
        <v>VL</v>
      </c>
      <c r="B27" s="513">
        <f t="shared" si="2"/>
        <v>16</v>
      </c>
      <c r="C27" s="526" t="s">
        <v>382</v>
      </c>
      <c r="D27" s="527" t="s">
        <v>383</v>
      </c>
      <c r="E27" s="528">
        <v>9928</v>
      </c>
      <c r="F27" s="528">
        <v>57392400</v>
      </c>
      <c r="G27" s="25">
        <f t="array" ref="G27">SUM(IF("1522"&amp;C27=KHN&amp;MH,SL))</f>
        <v>0</v>
      </c>
      <c r="H27" s="25">
        <f t="array" ref="H27">SUM(IF("1522"&amp;C27=KHN&amp;MH,TH))</f>
        <v>0</v>
      </c>
      <c r="I27" s="25">
        <f t="array" ref="I27">SUM(IF("1522"&amp;C27=KHC&amp;MH,SL))</f>
        <v>2100</v>
      </c>
      <c r="J27" s="25">
        <f t="array" ref="J27">SUM(IF("1522"&amp;C27=KHC&amp;MH,TH))</f>
        <v>12139811</v>
      </c>
      <c r="K27" s="529">
        <f t="shared" si="0"/>
        <v>7828</v>
      </c>
      <c r="L27" s="529">
        <f t="shared" si="0"/>
        <v>45252589</v>
      </c>
      <c r="M27" s="516"/>
      <c r="N27" s="519" t="s">
        <v>389</v>
      </c>
      <c r="O27" s="521" t="s">
        <v>380</v>
      </c>
      <c r="P27" s="518">
        <v>260178873</v>
      </c>
      <c r="Q27" s="518" t="s">
        <v>390</v>
      </c>
      <c r="R27" s="518"/>
      <c r="S27" s="518" t="s">
        <v>339</v>
      </c>
    </row>
    <row r="28" spans="1:20" ht="18" customHeight="1">
      <c r="A28" s="512" t="str">
        <f t="shared" si="1"/>
        <v>VL</v>
      </c>
      <c r="B28" s="513">
        <f t="shared" si="2"/>
        <v>17</v>
      </c>
      <c r="C28" s="526" t="s">
        <v>385</v>
      </c>
      <c r="D28" s="527" t="s">
        <v>383</v>
      </c>
      <c r="E28" s="528">
        <v>13938</v>
      </c>
      <c r="F28" s="528">
        <v>62251600</v>
      </c>
      <c r="G28" s="25">
        <f t="array" ref="G28">SUM(IF("1522"&amp;C28=KHN&amp;MH,SL))</f>
        <v>0</v>
      </c>
      <c r="H28" s="25">
        <f t="array" ref="H28">SUM(IF("1522"&amp;C28=KHN&amp;MH,TH))</f>
        <v>0</v>
      </c>
      <c r="I28" s="25">
        <f t="array" ref="I28">SUM(IF("1522"&amp;C28=KHC&amp;MH,SL))</f>
        <v>2700</v>
      </c>
      <c r="J28" s="25">
        <f t="array" ref="J28">SUM(IF("1522"&amp;C28=KHC&amp;MH,TH))</f>
        <v>12059070</v>
      </c>
      <c r="K28" s="529">
        <f t="shared" si="0"/>
        <v>11238</v>
      </c>
      <c r="L28" s="529">
        <f t="shared" si="0"/>
        <v>50192530</v>
      </c>
      <c r="M28" s="516"/>
      <c r="N28" s="519" t="s">
        <v>392</v>
      </c>
      <c r="O28" s="521" t="s">
        <v>380</v>
      </c>
      <c r="P28" s="518">
        <v>260850613</v>
      </c>
      <c r="Q28" s="518" t="s">
        <v>390</v>
      </c>
      <c r="R28" s="518"/>
      <c r="S28" s="518" t="s">
        <v>339</v>
      </c>
      <c r="T28" s="530"/>
    </row>
    <row r="29" spans="1:20" s="530" customFormat="1" ht="18" customHeight="1">
      <c r="A29" s="512" t="str">
        <f t="shared" si="1"/>
        <v>VL</v>
      </c>
      <c r="B29" s="513">
        <f t="shared" si="2"/>
        <v>18</v>
      </c>
      <c r="C29" s="526" t="s">
        <v>388</v>
      </c>
      <c r="D29" s="527" t="s">
        <v>383</v>
      </c>
      <c r="E29" s="528">
        <v>7380</v>
      </c>
      <c r="F29" s="528">
        <v>106222000</v>
      </c>
      <c r="G29" s="25">
        <f t="array" ref="G29">SUM(IF("1522"&amp;C29=KHN&amp;MH,SL))</f>
        <v>0</v>
      </c>
      <c r="H29" s="25">
        <f t="array" ref="H29">SUM(IF("1522"&amp;C29=KHN&amp;MH,TH))</f>
        <v>0</v>
      </c>
      <c r="I29" s="25">
        <f t="array" ref="I29">SUM(IF("1522"&amp;C29=KHC&amp;MH,SL))</f>
        <v>0</v>
      </c>
      <c r="J29" s="25">
        <f t="array" ref="J29">SUM(IF("1522"&amp;C29=KHC&amp;MH,TH))</f>
        <v>0</v>
      </c>
      <c r="K29" s="529">
        <f t="shared" si="0"/>
        <v>7380</v>
      </c>
      <c r="L29" s="529">
        <f t="shared" si="0"/>
        <v>106222000</v>
      </c>
      <c r="M29" s="516"/>
      <c r="N29" s="519" t="s">
        <v>394</v>
      </c>
      <c r="O29" s="521" t="s">
        <v>380</v>
      </c>
      <c r="P29" s="518">
        <v>280853616</v>
      </c>
      <c r="Q29" s="518" t="s">
        <v>390</v>
      </c>
      <c r="R29" s="518"/>
      <c r="S29" s="518" t="s">
        <v>339</v>
      </c>
    </row>
    <row r="30" spans="1:20" s="530" customFormat="1" ht="18" customHeight="1">
      <c r="A30" s="512" t="str">
        <f t="shared" si="1"/>
        <v>VL</v>
      </c>
      <c r="B30" s="513">
        <f t="shared" si="2"/>
        <v>19</v>
      </c>
      <c r="C30" s="526" t="s">
        <v>391</v>
      </c>
      <c r="D30" s="527" t="s">
        <v>383</v>
      </c>
      <c r="E30" s="528"/>
      <c r="F30" s="528"/>
      <c r="G30" s="25">
        <f t="array" ref="G30">SUM(IF("1522"&amp;C30=KHN&amp;MH,SL))</f>
        <v>3702</v>
      </c>
      <c r="H30" s="25">
        <f t="array" ref="H30">SUM(IF("1522"&amp;C30=KHN&amp;MH,TH))</f>
        <v>53823188</v>
      </c>
      <c r="I30" s="25">
        <f t="array" ref="I30">SUM(IF("1522"&amp;C30=KHC&amp;MH,SL))</f>
        <v>2165</v>
      </c>
      <c r="J30" s="25">
        <f t="array" ref="J30">SUM(IF("1522"&amp;C30=KHC&amp;MH,TH))</f>
        <v>25980000</v>
      </c>
      <c r="K30" s="529">
        <f t="shared" ref="K30:L48" si="4">E30+G30-I30</f>
        <v>1537</v>
      </c>
      <c r="L30" s="529">
        <f t="shared" si="4"/>
        <v>27843188</v>
      </c>
      <c r="M30" s="516"/>
      <c r="N30" s="519" t="s">
        <v>396</v>
      </c>
      <c r="O30" s="521" t="s">
        <v>380</v>
      </c>
      <c r="P30" s="518">
        <v>261005222</v>
      </c>
      <c r="Q30" s="518" t="s">
        <v>397</v>
      </c>
      <c r="R30" s="518"/>
      <c r="S30" s="518" t="s">
        <v>339</v>
      </c>
    </row>
    <row r="31" spans="1:20" s="530" customFormat="1" ht="18" customHeight="1">
      <c r="A31" s="512" t="str">
        <f t="shared" si="1"/>
        <v>VL</v>
      </c>
      <c r="B31" s="513">
        <f>IF(C31&lt;&gt;"",ROW()-11,"")</f>
        <v>20</v>
      </c>
      <c r="C31" s="526" t="s">
        <v>393</v>
      </c>
      <c r="D31" s="527" t="s">
        <v>383</v>
      </c>
      <c r="E31" s="528"/>
      <c r="F31" s="528"/>
      <c r="G31" s="25">
        <f t="array" ref="G31">SUM(IF("1522"&amp;C31=KHN&amp;MH,SL))</f>
        <v>525</v>
      </c>
      <c r="H31" s="25">
        <f t="array" ref="H31">SUM(IF("1522"&amp;C31=KHN&amp;MH,TH))</f>
        <v>4987500</v>
      </c>
      <c r="I31" s="25">
        <f t="array" ref="I31">SUM(IF("1522"&amp;C31=KHC&amp;MH,SL))</f>
        <v>525</v>
      </c>
      <c r="J31" s="25">
        <f t="array" ref="J31">SUM(IF("1522"&amp;C31=KHC&amp;MH,TH))</f>
        <v>4987500</v>
      </c>
      <c r="K31" s="528">
        <f t="shared" si="4"/>
        <v>0</v>
      </c>
      <c r="L31" s="528">
        <f t="shared" si="4"/>
        <v>0</v>
      </c>
      <c r="M31" s="516"/>
      <c r="N31" s="519" t="s">
        <v>399</v>
      </c>
      <c r="O31" s="521" t="s">
        <v>400</v>
      </c>
      <c r="P31" s="518">
        <v>370047763</v>
      </c>
      <c r="Q31" s="518" t="s">
        <v>401</v>
      </c>
      <c r="R31" s="518"/>
      <c r="S31" s="518" t="s">
        <v>345</v>
      </c>
      <c r="T31" s="503"/>
    </row>
    <row r="32" spans="1:20" ht="18.75" customHeight="1">
      <c r="A32" s="512" t="str">
        <f t="shared" si="1"/>
        <v>VL</v>
      </c>
      <c r="B32" s="513">
        <f t="shared" si="2"/>
        <v>21</v>
      </c>
      <c r="C32" s="526" t="s">
        <v>395</v>
      </c>
      <c r="D32" s="527" t="s">
        <v>383</v>
      </c>
      <c r="E32" s="528"/>
      <c r="F32" s="528"/>
      <c r="G32" s="25">
        <f t="array" ref="G32">SUM(IF("1522"&amp;C32=KHN&amp;MH,SL))</f>
        <v>1000</v>
      </c>
      <c r="H32" s="25">
        <f t="array" ref="H32">SUM(IF("1522"&amp;C32=KHN&amp;MH,TH))</f>
        <v>17600000</v>
      </c>
      <c r="I32" s="25">
        <f t="array" ref="I32">SUM(IF("1522"&amp;C32=KHC&amp;MH,SL))</f>
        <v>400</v>
      </c>
      <c r="J32" s="25">
        <f t="array" ref="J32">SUM(IF("1522"&amp;C32=KHC&amp;MH,TH))</f>
        <v>6800000</v>
      </c>
      <c r="K32" s="528">
        <f t="shared" si="4"/>
        <v>600</v>
      </c>
      <c r="L32" s="528">
        <f t="shared" si="4"/>
        <v>10800000</v>
      </c>
      <c r="M32" s="516"/>
      <c r="N32" s="519" t="s">
        <v>403</v>
      </c>
      <c r="O32" s="521" t="s">
        <v>400</v>
      </c>
      <c r="P32" s="518">
        <v>370054438</v>
      </c>
      <c r="Q32" s="518" t="s">
        <v>401</v>
      </c>
      <c r="R32" s="518"/>
      <c r="S32" s="518" t="s">
        <v>345</v>
      </c>
    </row>
    <row r="33" spans="1:19" ht="18.75" customHeight="1">
      <c r="A33" s="512" t="str">
        <f t="shared" si="1"/>
        <v>VL</v>
      </c>
      <c r="B33" s="513">
        <f t="shared" si="2"/>
        <v>22</v>
      </c>
      <c r="C33" s="526" t="s">
        <v>1099</v>
      </c>
      <c r="D33" s="527" t="s">
        <v>383</v>
      </c>
      <c r="E33" s="528"/>
      <c r="F33" s="528"/>
      <c r="G33" s="25">
        <f t="array" ref="G33">SUM(IF("1522"&amp;C33=KHN&amp;MH,SL))</f>
        <v>400</v>
      </c>
      <c r="H33" s="25">
        <f t="array" ref="H33">SUM(IF("1522"&amp;C33=KHN&amp;MH,TH))</f>
        <v>1000000</v>
      </c>
      <c r="I33" s="25">
        <f t="array" ref="I33">SUM(IF("1522"&amp;C33=KHC&amp;MH,SL))</f>
        <v>400</v>
      </c>
      <c r="J33" s="25">
        <f t="array" ref="J33">SUM(IF("1522"&amp;C33=KHC&amp;MH,TH))</f>
        <v>1000000</v>
      </c>
      <c r="K33" s="528">
        <f t="shared" si="4"/>
        <v>0</v>
      </c>
      <c r="L33" s="528">
        <f t="shared" si="4"/>
        <v>0</v>
      </c>
      <c r="M33" s="516"/>
      <c r="N33" s="519" t="s">
        <v>404</v>
      </c>
      <c r="O33" s="521" t="s">
        <v>400</v>
      </c>
      <c r="P33" s="518">
        <v>370615318</v>
      </c>
      <c r="Q33" s="518" t="s">
        <v>405</v>
      </c>
      <c r="R33" s="518"/>
      <c r="S33" s="518" t="s">
        <v>345</v>
      </c>
    </row>
    <row r="34" spans="1:19" ht="18.75" customHeight="1">
      <c r="A34" s="512" t="str">
        <f t="shared" si="1"/>
        <v>VL</v>
      </c>
      <c r="B34" s="513">
        <f t="shared" si="2"/>
        <v>23</v>
      </c>
      <c r="C34" s="526" t="s">
        <v>402</v>
      </c>
      <c r="D34" s="527" t="s">
        <v>383</v>
      </c>
      <c r="E34" s="528"/>
      <c r="F34" s="528"/>
      <c r="G34" s="25">
        <f t="array" ref="G34">SUM(IF("1522"&amp;C34=KHN&amp;MH,SL))</f>
        <v>2448</v>
      </c>
      <c r="H34" s="25">
        <f t="array" ref="H34">SUM(IF("1522"&amp;C34=KHN&amp;MH,TH))</f>
        <v>44250000</v>
      </c>
      <c r="I34" s="25">
        <f t="array" ref="I34">SUM(IF("1522"&amp;C34=KHC&amp;MH,SL))</f>
        <v>620</v>
      </c>
      <c r="J34" s="25">
        <f t="array" ref="J34">SUM(IF("1522"&amp;C34=KHC&amp;MH,TH))</f>
        <v>11346000</v>
      </c>
      <c r="K34" s="528">
        <f t="shared" si="4"/>
        <v>1828</v>
      </c>
      <c r="L34" s="528">
        <f t="shared" si="4"/>
        <v>32904000</v>
      </c>
      <c r="M34" s="516"/>
      <c r="N34" s="519" t="s">
        <v>406</v>
      </c>
      <c r="O34" s="521" t="s">
        <v>400</v>
      </c>
      <c r="P34" s="518">
        <v>370825748</v>
      </c>
      <c r="Q34" s="518" t="s">
        <v>405</v>
      </c>
      <c r="R34" s="518"/>
      <c r="S34" s="518" t="s">
        <v>345</v>
      </c>
    </row>
    <row r="35" spans="1:19" ht="18.75" customHeight="1">
      <c r="A35" s="512" t="str">
        <f t="shared" ref="A35:A40" si="5">IF(B35&lt;&gt;"","VL","")</f>
        <v>VL</v>
      </c>
      <c r="B35" s="513">
        <f t="shared" ref="B35:B40" si="6">IF(C35&lt;&gt;"",ROW()-11,"")</f>
        <v>24</v>
      </c>
      <c r="C35" s="322" t="s">
        <v>1525</v>
      </c>
      <c r="D35" s="527" t="s">
        <v>383</v>
      </c>
      <c r="E35" s="528"/>
      <c r="F35" s="528"/>
      <c r="G35" s="25">
        <f t="array" ref="G35">SUM(IF("1522"&amp;C35=KHN&amp;MH,SL))</f>
        <v>123</v>
      </c>
      <c r="H35" s="25">
        <f t="array" ref="H35">SUM(IF("1522"&amp;C35=KHN&amp;MH,TH))</f>
        <v>1599000</v>
      </c>
      <c r="I35" s="25">
        <f t="array" ref="I35">SUM(IF("1522"&amp;C35=KHC&amp;MH,SL))</f>
        <v>0</v>
      </c>
      <c r="J35" s="25">
        <f t="array" ref="J35">SUM(IF("1522"&amp;C35=KHC&amp;MH,TH))</f>
        <v>0</v>
      </c>
      <c r="K35" s="528">
        <f t="shared" ref="K35:K40" si="7">E35+G35-I35</f>
        <v>123</v>
      </c>
      <c r="L35" s="528">
        <f t="shared" ref="L35:L40" si="8">F35+H35-J35</f>
        <v>1599000</v>
      </c>
      <c r="M35" s="516"/>
      <c r="N35" s="519" t="s">
        <v>407</v>
      </c>
      <c r="O35" s="521" t="s">
        <v>400</v>
      </c>
      <c r="P35" s="518">
        <v>370698949</v>
      </c>
      <c r="Q35" s="518" t="s">
        <v>408</v>
      </c>
      <c r="R35" s="518" t="s">
        <v>409</v>
      </c>
      <c r="S35" s="518" t="s">
        <v>345</v>
      </c>
    </row>
    <row r="36" spans="1:19" ht="18.75" customHeight="1">
      <c r="A36" s="512" t="str">
        <f t="shared" si="5"/>
        <v>VL</v>
      </c>
      <c r="B36" s="513">
        <f t="shared" si="6"/>
        <v>25</v>
      </c>
      <c r="C36" s="322" t="s">
        <v>1526</v>
      </c>
      <c r="D36" s="527" t="s">
        <v>383</v>
      </c>
      <c r="E36" s="528"/>
      <c r="F36" s="528"/>
      <c r="G36" s="25">
        <f t="array" ref="G36">SUM(IF("1522"&amp;C36=KHN&amp;MH,SL))</f>
        <v>62</v>
      </c>
      <c r="H36" s="25">
        <f t="array" ref="H36">SUM(IF("1522"&amp;C36=KHN&amp;MH,TH))</f>
        <v>806000</v>
      </c>
      <c r="I36" s="25">
        <f t="array" ref="I36">SUM(IF("1522"&amp;C36=KHC&amp;MH,SL))</f>
        <v>0</v>
      </c>
      <c r="J36" s="25">
        <f t="array" ref="J36">SUM(IF("1522"&amp;C36=KHC&amp;MH,TH))</f>
        <v>0</v>
      </c>
      <c r="K36" s="528">
        <f t="shared" si="7"/>
        <v>62</v>
      </c>
      <c r="L36" s="528">
        <f t="shared" si="8"/>
        <v>806000</v>
      </c>
      <c r="M36" s="516"/>
      <c r="N36" s="519" t="s">
        <v>410</v>
      </c>
      <c r="O36" s="521" t="s">
        <v>400</v>
      </c>
      <c r="P36" s="518">
        <v>370803567</v>
      </c>
      <c r="Q36" s="518" t="s">
        <v>411</v>
      </c>
      <c r="R36" s="518"/>
      <c r="S36" s="518" t="s">
        <v>345</v>
      </c>
    </row>
    <row r="37" spans="1:19" ht="18.75" customHeight="1">
      <c r="A37" s="512" t="str">
        <f t="shared" si="5"/>
        <v>VL</v>
      </c>
      <c r="B37" s="513">
        <f t="shared" si="6"/>
        <v>26</v>
      </c>
      <c r="C37" s="322" t="s">
        <v>1649</v>
      </c>
      <c r="D37" s="527" t="s">
        <v>383</v>
      </c>
      <c r="E37" s="528"/>
      <c r="F37" s="528"/>
      <c r="G37" s="25">
        <f t="array" ref="G37">SUM(IF("1522"&amp;C37=KHN&amp;MH,SL))</f>
        <v>600</v>
      </c>
      <c r="H37" s="25">
        <f t="array" ref="H37">SUM(IF("1522"&amp;C37=KHN&amp;MH,TH))</f>
        <v>10920000</v>
      </c>
      <c r="I37" s="25">
        <f t="array" ref="I37">SUM(IF("1522"&amp;C37=KHC&amp;MH,SL))</f>
        <v>0</v>
      </c>
      <c r="J37" s="25">
        <f t="array" ref="J37">SUM(IF("1522"&amp;C37=KHC&amp;MH,TH))</f>
        <v>0</v>
      </c>
      <c r="K37" s="528">
        <f t="shared" si="7"/>
        <v>600</v>
      </c>
      <c r="L37" s="528">
        <f t="shared" si="8"/>
        <v>10920000</v>
      </c>
      <c r="M37" s="516"/>
      <c r="N37" s="519" t="s">
        <v>412</v>
      </c>
      <c r="O37" s="521" t="s">
        <v>400</v>
      </c>
      <c r="P37" s="518">
        <v>370004125</v>
      </c>
      <c r="Q37" s="518" t="s">
        <v>401</v>
      </c>
      <c r="R37" s="518"/>
      <c r="S37" s="518" t="s">
        <v>345</v>
      </c>
    </row>
    <row r="38" spans="1:19" ht="18.75" customHeight="1">
      <c r="A38" s="512" t="str">
        <f t="shared" si="5"/>
        <v>VL</v>
      </c>
      <c r="B38" s="513">
        <f t="shared" si="6"/>
        <v>27</v>
      </c>
      <c r="C38" s="322" t="s">
        <v>1527</v>
      </c>
      <c r="D38" s="527" t="s">
        <v>383</v>
      </c>
      <c r="E38" s="528"/>
      <c r="F38" s="528"/>
      <c r="G38" s="25">
        <f t="array" ref="G38">SUM(IF("1522"&amp;C38=KHN&amp;MH,SL))</f>
        <v>72</v>
      </c>
      <c r="H38" s="25">
        <f t="array" ref="H38">SUM(IF("1522"&amp;C38=KHN&amp;MH,TH))</f>
        <v>1536984</v>
      </c>
      <c r="I38" s="25">
        <f t="array" ref="I38">SUM(IF("1522"&amp;C38=KHC&amp;MH,SL))</f>
        <v>0</v>
      </c>
      <c r="J38" s="25">
        <f t="array" ref="J38">SUM(IF("1522"&amp;C38=KHC&amp;MH,TH))</f>
        <v>0</v>
      </c>
      <c r="K38" s="528">
        <f t="shared" si="7"/>
        <v>72</v>
      </c>
      <c r="L38" s="528">
        <f t="shared" si="8"/>
        <v>1536984</v>
      </c>
      <c r="M38" s="516"/>
      <c r="N38" s="519" t="s">
        <v>413</v>
      </c>
      <c r="O38" s="521" t="s">
        <v>400</v>
      </c>
      <c r="P38" s="518">
        <v>370033286</v>
      </c>
      <c r="Q38" s="518" t="s">
        <v>401</v>
      </c>
      <c r="R38" s="518"/>
      <c r="S38" s="518" t="s">
        <v>345</v>
      </c>
    </row>
    <row r="39" spans="1:19" ht="18.75" customHeight="1">
      <c r="A39" s="512" t="str">
        <f t="shared" si="5"/>
        <v>VL</v>
      </c>
      <c r="B39" s="513">
        <f t="shared" si="6"/>
        <v>28</v>
      </c>
      <c r="C39" s="322" t="s">
        <v>1528</v>
      </c>
      <c r="D39" s="527" t="s">
        <v>383</v>
      </c>
      <c r="E39" s="528"/>
      <c r="F39" s="528"/>
      <c r="G39" s="25">
        <f t="array" ref="G39">SUM(IF("1522"&amp;C39=KHN&amp;MH,SL))</f>
        <v>132</v>
      </c>
      <c r="H39" s="25">
        <f t="array" ref="H39">SUM(IF("1522"&amp;C39=KHN&amp;MH,TH))</f>
        <v>2817804</v>
      </c>
      <c r="I39" s="25">
        <f t="array" ref="I39">SUM(IF("1522"&amp;C39=KHC&amp;MH,SL))</f>
        <v>0</v>
      </c>
      <c r="J39" s="25">
        <f t="array" ref="J39">SUM(IF("1522"&amp;C39=KHC&amp;MH,TH))</f>
        <v>0</v>
      </c>
      <c r="K39" s="528">
        <f t="shared" si="7"/>
        <v>132</v>
      </c>
      <c r="L39" s="528">
        <f t="shared" si="8"/>
        <v>2817804</v>
      </c>
      <c r="M39" s="516"/>
      <c r="N39" s="519" t="s">
        <v>414</v>
      </c>
      <c r="O39" s="521" t="s">
        <v>415</v>
      </c>
      <c r="P39" s="518">
        <v>310703274</v>
      </c>
      <c r="Q39" s="518" t="s">
        <v>416</v>
      </c>
      <c r="R39" s="518"/>
      <c r="S39" s="518" t="s">
        <v>345</v>
      </c>
    </row>
    <row r="40" spans="1:19" ht="18.75" customHeight="1">
      <c r="A40" s="512" t="str">
        <f t="shared" si="5"/>
        <v>VL</v>
      </c>
      <c r="B40" s="513">
        <f t="shared" si="6"/>
        <v>29</v>
      </c>
      <c r="C40" s="322" t="s">
        <v>1646</v>
      </c>
      <c r="D40" s="527" t="s">
        <v>383</v>
      </c>
      <c r="E40" s="528"/>
      <c r="F40" s="528"/>
      <c r="G40" s="25">
        <f t="array" ref="G40">SUM(IF("1522"&amp;C40=KHN&amp;MH,SL))</f>
        <v>600</v>
      </c>
      <c r="H40" s="25">
        <f t="array" ref="H40">SUM(IF("1522"&amp;C40=KHN&amp;MH,TH))</f>
        <v>1440000</v>
      </c>
      <c r="I40" s="25">
        <f t="array" ref="I40">SUM(IF("1522"&amp;C40=KHC&amp;MH,SL))</f>
        <v>0</v>
      </c>
      <c r="J40" s="25">
        <f t="array" ref="J40">SUM(IF("1522"&amp;C40=KHC&amp;MH,TH))</f>
        <v>0</v>
      </c>
      <c r="K40" s="528">
        <f t="shared" si="7"/>
        <v>600</v>
      </c>
      <c r="L40" s="528">
        <f t="shared" si="8"/>
        <v>1440000</v>
      </c>
      <c r="M40" s="516"/>
      <c r="N40" s="519" t="s">
        <v>417</v>
      </c>
      <c r="O40" s="521" t="s">
        <v>415</v>
      </c>
      <c r="P40" s="518">
        <v>311704830</v>
      </c>
      <c r="Q40" s="518" t="s">
        <v>418</v>
      </c>
      <c r="R40" s="518"/>
      <c r="S40" s="518" t="s">
        <v>345</v>
      </c>
    </row>
    <row r="41" spans="1:19" ht="18.75" customHeight="1">
      <c r="A41" s="512"/>
      <c r="B41" s="513"/>
      <c r="C41" s="526"/>
      <c r="D41" s="527"/>
      <c r="E41" s="528"/>
      <c r="F41" s="528"/>
      <c r="G41" s="25"/>
      <c r="H41" s="25"/>
      <c r="I41" s="25"/>
      <c r="J41" s="25"/>
      <c r="K41" s="528"/>
      <c r="L41" s="528"/>
      <c r="M41" s="516"/>
      <c r="N41" s="519" t="s">
        <v>419</v>
      </c>
      <c r="O41" s="521" t="s">
        <v>415</v>
      </c>
      <c r="P41" s="518">
        <v>311318331</v>
      </c>
      <c r="Q41" s="518" t="s">
        <v>420</v>
      </c>
      <c r="R41" s="518"/>
      <c r="S41" s="518" t="s">
        <v>345</v>
      </c>
    </row>
    <row r="42" spans="1:19" ht="18" customHeight="1">
      <c r="A42" s="512"/>
      <c r="B42" s="513"/>
      <c r="C42" s="526"/>
      <c r="D42" s="527"/>
      <c r="E42" s="528"/>
      <c r="F42" s="528"/>
      <c r="G42" s="25"/>
      <c r="H42" s="25"/>
      <c r="I42" s="25"/>
      <c r="J42" s="25"/>
      <c r="K42" s="528"/>
      <c r="L42" s="528"/>
      <c r="M42" s="516"/>
      <c r="N42" s="519" t="s">
        <v>421</v>
      </c>
      <c r="O42" s="521" t="s">
        <v>415</v>
      </c>
      <c r="P42" s="518">
        <v>310882191</v>
      </c>
      <c r="Q42" s="518" t="s">
        <v>422</v>
      </c>
      <c r="R42" s="518"/>
      <c r="S42" s="518" t="s">
        <v>345</v>
      </c>
    </row>
    <row r="43" spans="1:19" ht="18" customHeight="1">
      <c r="A43" s="512"/>
      <c r="B43" s="513"/>
      <c r="C43" s="526"/>
      <c r="D43" s="527"/>
      <c r="E43" s="528"/>
      <c r="F43" s="528"/>
      <c r="G43" s="25"/>
      <c r="H43" s="25"/>
      <c r="I43" s="25"/>
      <c r="J43" s="25"/>
      <c r="K43" s="528"/>
      <c r="L43" s="528"/>
      <c r="M43" s="516"/>
      <c r="N43" s="519" t="s">
        <v>424</v>
      </c>
      <c r="O43" s="521" t="s">
        <v>415</v>
      </c>
      <c r="P43" s="518">
        <v>310882158</v>
      </c>
      <c r="Q43" s="518" t="s">
        <v>425</v>
      </c>
      <c r="R43" s="518"/>
      <c r="S43" s="518" t="s">
        <v>345</v>
      </c>
    </row>
    <row r="44" spans="1:19" ht="19.5" customHeight="1">
      <c r="A44" s="512"/>
      <c r="B44" s="513"/>
      <c r="C44" s="526"/>
      <c r="D44" s="527"/>
      <c r="E44" s="528"/>
      <c r="F44" s="528"/>
      <c r="G44" s="25"/>
      <c r="H44" s="25"/>
      <c r="I44" s="25"/>
      <c r="J44" s="25"/>
      <c r="K44" s="528"/>
      <c r="L44" s="528"/>
      <c r="M44" s="516"/>
      <c r="N44" s="519" t="s">
        <v>426</v>
      </c>
      <c r="O44" s="521" t="s">
        <v>415</v>
      </c>
      <c r="P44" s="518">
        <v>310033074</v>
      </c>
      <c r="Q44" s="518" t="s">
        <v>416</v>
      </c>
      <c r="R44" s="518"/>
      <c r="S44" s="518" t="s">
        <v>345</v>
      </c>
    </row>
    <row r="45" spans="1:19" ht="19.5" customHeight="1">
      <c r="A45" s="512"/>
      <c r="B45" s="513"/>
      <c r="C45" s="526"/>
      <c r="D45" s="527"/>
      <c r="E45" s="528"/>
      <c r="F45" s="528"/>
      <c r="G45" s="25"/>
      <c r="H45" s="25"/>
      <c r="I45" s="25"/>
      <c r="J45" s="25"/>
      <c r="K45" s="528"/>
      <c r="L45" s="528"/>
      <c r="M45" s="516"/>
      <c r="N45" s="519" t="s">
        <v>427</v>
      </c>
      <c r="O45" s="521" t="s">
        <v>415</v>
      </c>
      <c r="P45" s="518">
        <v>310526150</v>
      </c>
      <c r="Q45" s="518" t="s">
        <v>416</v>
      </c>
      <c r="R45" s="518"/>
      <c r="S45" s="518" t="s">
        <v>345</v>
      </c>
    </row>
    <row r="46" spans="1:19" ht="19.5" customHeight="1">
      <c r="A46" s="512"/>
      <c r="B46" s="513"/>
      <c r="C46" s="526"/>
      <c r="D46" s="527"/>
      <c r="E46" s="528"/>
      <c r="F46" s="528"/>
      <c r="G46" s="25"/>
      <c r="H46" s="25"/>
      <c r="I46" s="25"/>
      <c r="J46" s="25"/>
      <c r="K46" s="528"/>
      <c r="L46" s="528"/>
      <c r="M46" s="516"/>
      <c r="N46" s="519" t="s">
        <v>428</v>
      </c>
      <c r="O46" s="521" t="s">
        <v>415</v>
      </c>
      <c r="P46" s="518">
        <v>311514350</v>
      </c>
      <c r="Q46" s="518" t="s">
        <v>418</v>
      </c>
      <c r="R46" s="518"/>
      <c r="S46" s="518" t="s">
        <v>345</v>
      </c>
    </row>
    <row r="47" spans="1:19" ht="19.5" customHeight="1">
      <c r="A47" s="512"/>
      <c r="B47" s="513"/>
      <c r="C47" s="526"/>
      <c r="D47" s="527"/>
      <c r="E47" s="528"/>
      <c r="F47" s="528"/>
      <c r="G47" s="25"/>
      <c r="H47" s="25"/>
      <c r="I47" s="25"/>
      <c r="J47" s="25"/>
      <c r="K47" s="528"/>
      <c r="L47" s="528"/>
      <c r="M47" s="516"/>
      <c r="N47" s="519" t="s">
        <v>429</v>
      </c>
      <c r="O47" s="521" t="s">
        <v>430</v>
      </c>
      <c r="P47" s="518">
        <v>270106056</v>
      </c>
      <c r="Q47" s="518" t="s">
        <v>430</v>
      </c>
      <c r="R47" s="518" t="s">
        <v>431</v>
      </c>
      <c r="S47" s="518" t="s">
        <v>345</v>
      </c>
    </row>
    <row r="48" spans="1:19" ht="19.5" customHeight="1">
      <c r="A48" s="512" t="str">
        <f t="shared" si="1"/>
        <v/>
      </c>
      <c r="B48" s="513" t="str">
        <f t="shared" si="2"/>
        <v/>
      </c>
      <c r="C48" s="526"/>
      <c r="D48" s="527"/>
      <c r="E48" s="528"/>
      <c r="F48" s="528"/>
      <c r="G48" s="25">
        <f t="array" ref="G48">SUM(IF("1522"&amp;C48=KHN&amp;MH,SL))</f>
        <v>0</v>
      </c>
      <c r="H48" s="25">
        <f t="array" ref="H48">SUM(IF("1522"&amp;C48=KHN&amp;MH,TH))</f>
        <v>0</v>
      </c>
      <c r="I48" s="25">
        <f t="array" ref="I48">SUM(IF("1522"&amp;C48=KHC&amp;MH,SL))</f>
        <v>0</v>
      </c>
      <c r="J48" s="25">
        <f t="array" ref="J48">SUM(IF("1522"&amp;C48=KHC&amp;MH,TH))</f>
        <v>0</v>
      </c>
      <c r="K48" s="528">
        <f t="shared" si="4"/>
        <v>0</v>
      </c>
      <c r="L48" s="528">
        <f t="shared" si="4"/>
        <v>0</v>
      </c>
      <c r="M48" s="516"/>
      <c r="N48" s="519" t="s">
        <v>432</v>
      </c>
      <c r="O48" s="521" t="s">
        <v>430</v>
      </c>
      <c r="P48" s="518">
        <v>270176684</v>
      </c>
      <c r="Q48" s="518" t="s">
        <v>430</v>
      </c>
      <c r="R48" s="518" t="s">
        <v>433</v>
      </c>
      <c r="S48" s="518" t="s">
        <v>345</v>
      </c>
    </row>
    <row r="49" spans="1:20" ht="19.5" customHeight="1">
      <c r="A49" s="512" t="str">
        <f t="shared" si="1"/>
        <v/>
      </c>
      <c r="B49" s="513" t="str">
        <f t="shared" si="2"/>
        <v/>
      </c>
      <c r="C49" s="525"/>
      <c r="D49" s="531"/>
      <c r="E49" s="532"/>
      <c r="F49" s="532"/>
      <c r="G49" s="25"/>
      <c r="H49" s="532"/>
      <c r="I49" s="532"/>
      <c r="J49" s="532"/>
      <c r="K49" s="532"/>
      <c r="L49" s="532"/>
      <c r="M49" s="516"/>
      <c r="N49" s="519" t="s">
        <v>434</v>
      </c>
      <c r="O49" s="521" t="s">
        <v>430</v>
      </c>
      <c r="P49" s="518">
        <v>270176960</v>
      </c>
      <c r="Q49" s="518" t="s">
        <v>430</v>
      </c>
      <c r="R49" s="518" t="s">
        <v>435</v>
      </c>
      <c r="S49" s="518" t="s">
        <v>345</v>
      </c>
    </row>
    <row r="50" spans="1:20" ht="18" customHeight="1">
      <c r="A50" s="512" t="str">
        <f t="shared" si="1"/>
        <v/>
      </c>
      <c r="B50" s="509"/>
      <c r="C50" s="533" t="s">
        <v>423</v>
      </c>
      <c r="D50" s="13"/>
      <c r="E50" s="13">
        <f>SUM(E12:E49)</f>
        <v>497676.7</v>
      </c>
      <c r="F50" s="13">
        <f t="shared" ref="F50:L50" si="9">SUM(F12:F49)</f>
        <v>526519887</v>
      </c>
      <c r="G50" s="13">
        <f t="shared" si="9"/>
        <v>44132</v>
      </c>
      <c r="H50" s="13">
        <f t="shared" si="9"/>
        <v>604390404</v>
      </c>
      <c r="I50" s="13">
        <f t="shared" si="9"/>
        <v>20567</v>
      </c>
      <c r="J50" s="13">
        <f t="shared" si="9"/>
        <v>228252002</v>
      </c>
      <c r="K50" s="13">
        <f t="shared" si="9"/>
        <v>521241.7</v>
      </c>
      <c r="L50" s="13">
        <f t="shared" si="9"/>
        <v>902658289</v>
      </c>
      <c r="M50" s="516"/>
      <c r="N50" s="519" t="s">
        <v>436</v>
      </c>
      <c r="O50" s="521" t="s">
        <v>430</v>
      </c>
      <c r="P50" s="518">
        <v>271181056</v>
      </c>
      <c r="Q50" s="518" t="s">
        <v>430</v>
      </c>
      <c r="R50" s="518"/>
      <c r="S50" s="518" t="s">
        <v>345</v>
      </c>
    </row>
    <row r="51" spans="1:20" ht="18" customHeight="1">
      <c r="A51" s="512"/>
      <c r="B51" s="966"/>
      <c r="C51" s="967"/>
      <c r="D51" s="968"/>
      <c r="E51" s="968">
        <f>F50-F51</f>
        <v>0</v>
      </c>
      <c r="F51" s="968">
        <f>CDPS!C22</f>
        <v>526519887</v>
      </c>
      <c r="G51" s="968">
        <f>H50-H51</f>
        <v>0</v>
      </c>
      <c r="H51" s="968">
        <f>CDPS!E22</f>
        <v>604390404</v>
      </c>
      <c r="I51" s="968">
        <f>J50-J51</f>
        <v>0</v>
      </c>
      <c r="J51" s="968">
        <f>CDPS!F22</f>
        <v>228252002</v>
      </c>
      <c r="K51" s="968">
        <f>L50-L51</f>
        <v>0</v>
      </c>
      <c r="L51" s="968">
        <f>CDPS!G22</f>
        <v>902658289</v>
      </c>
      <c r="M51" s="516"/>
      <c r="N51" s="519" t="s">
        <v>438</v>
      </c>
      <c r="O51" s="521" t="s">
        <v>430</v>
      </c>
      <c r="P51" s="518">
        <v>270986506</v>
      </c>
      <c r="Q51" s="518" t="s">
        <v>430</v>
      </c>
      <c r="R51" s="518"/>
      <c r="S51" s="518" t="s">
        <v>345</v>
      </c>
    </row>
    <row r="52" spans="1:20" ht="18.75" customHeight="1">
      <c r="A52" s="512" t="str">
        <f t="shared" ref="A52:A58" si="10">IF(B52&lt;&gt;"","NL","")</f>
        <v>NL</v>
      </c>
      <c r="B52" s="965">
        <f>IF(C52&lt;&gt;"",ROW()-(ROW()-1),"")</f>
        <v>1</v>
      </c>
      <c r="C52" s="514" t="s">
        <v>686</v>
      </c>
      <c r="D52" s="515" t="s">
        <v>341</v>
      </c>
      <c r="E52" s="25">
        <v>46400</v>
      </c>
      <c r="F52" s="25">
        <v>858400000</v>
      </c>
      <c r="G52" s="25">
        <f t="array" ref="G52">SUM(IF("1521"&amp;C52=KHN&amp;MH,SL))</f>
        <v>116072</v>
      </c>
      <c r="H52" s="25">
        <f t="array" ref="H52">SUM(IF("1521"&amp;C52=KHN&amp;MH,TH))</f>
        <v>2147332000</v>
      </c>
      <c r="I52" s="25">
        <f t="array" ref="I52">SUM(IF("1521"&amp;C52=KHC&amp;MH,SL))</f>
        <v>162472</v>
      </c>
      <c r="J52" s="25">
        <f t="array" ref="J52">SUM(IF("1521"&amp;C52=KHC&amp;MH,TH))</f>
        <v>3005732000</v>
      </c>
      <c r="K52" s="25">
        <f t="shared" ref="K52:L56" si="11">E52+G52-I52</f>
        <v>0</v>
      </c>
      <c r="L52" s="25">
        <f t="shared" si="11"/>
        <v>0</v>
      </c>
      <c r="M52" s="516"/>
      <c r="N52" s="519" t="s">
        <v>439</v>
      </c>
      <c r="O52" s="521" t="s">
        <v>430</v>
      </c>
      <c r="P52" s="518">
        <v>273042454</v>
      </c>
      <c r="Q52" s="518" t="s">
        <v>440</v>
      </c>
      <c r="R52" s="518" t="s">
        <v>441</v>
      </c>
      <c r="S52" s="518" t="s">
        <v>345</v>
      </c>
    </row>
    <row r="53" spans="1:20" ht="18.75" customHeight="1">
      <c r="A53" s="512" t="str">
        <f t="shared" si="10"/>
        <v>NL</v>
      </c>
      <c r="B53" s="513">
        <f>IF(C53&lt;&gt;"",B52+1,"")</f>
        <v>2</v>
      </c>
      <c r="C53" s="519" t="s">
        <v>687</v>
      </c>
      <c r="D53" s="515" t="s">
        <v>341</v>
      </c>
      <c r="E53" s="8">
        <v>132000</v>
      </c>
      <c r="F53" s="8">
        <v>1914000000</v>
      </c>
      <c r="G53" s="25">
        <f t="array" ref="G53">SUM(IF("1521"&amp;C53=KHN&amp;MH,SL))</f>
        <v>345302</v>
      </c>
      <c r="H53" s="25">
        <f t="array" ref="H53">SUM(IF("1521"&amp;C53=KHN&amp;MH,TH))</f>
        <v>5139832000</v>
      </c>
      <c r="I53" s="25">
        <f t="array" ref="I53">SUM(IF("1521"&amp;C53=KHC&amp;MH,SL))</f>
        <v>477302</v>
      </c>
      <c r="J53" s="25">
        <f t="array" ref="J53">SUM(IF("1521"&amp;C53=KHC&amp;MH,TH))</f>
        <v>7053832000</v>
      </c>
      <c r="K53" s="8">
        <f t="shared" si="11"/>
        <v>0</v>
      </c>
      <c r="L53" s="8">
        <f t="shared" si="11"/>
        <v>0</v>
      </c>
      <c r="M53" s="516"/>
      <c r="N53" s="519" t="s">
        <v>443</v>
      </c>
      <c r="O53" s="521" t="s">
        <v>430</v>
      </c>
      <c r="P53" s="518">
        <v>273249576</v>
      </c>
      <c r="Q53" s="518" t="s">
        <v>430</v>
      </c>
      <c r="R53" s="518"/>
      <c r="S53" s="518" t="s">
        <v>345</v>
      </c>
    </row>
    <row r="54" spans="1:20" ht="18.75" customHeight="1">
      <c r="A54" s="512" t="str">
        <f t="shared" si="10"/>
        <v/>
      </c>
      <c r="B54" s="513" t="str">
        <f>IF(C54&lt;&gt;"",B53+1,"")</f>
        <v/>
      </c>
      <c r="C54" s="519"/>
      <c r="D54" s="515"/>
      <c r="E54" s="8"/>
      <c r="F54" s="8"/>
      <c r="G54" s="25">
        <f t="array" ref="G54">SUM(IF("1521"&amp;C54=KHN&amp;MH,SL))</f>
        <v>0</v>
      </c>
      <c r="H54" s="25">
        <f t="array" ref="H54">SUM(IF("1521"&amp;C54=KHN&amp;MH,TH))</f>
        <v>0</v>
      </c>
      <c r="I54" s="25">
        <f t="array" ref="I54">SUM(IF("1521"&amp;C54=KHC&amp;MH,SL))</f>
        <v>0</v>
      </c>
      <c r="J54" s="25">
        <f t="array" ref="J54">SUM(IF("1521"&amp;C54=KHC&amp;MH,TH))</f>
        <v>0</v>
      </c>
      <c r="K54" s="8">
        <f t="shared" si="11"/>
        <v>0</v>
      </c>
      <c r="L54" s="8">
        <f t="shared" si="11"/>
        <v>0</v>
      </c>
      <c r="M54" s="516"/>
      <c r="N54" s="519" t="s">
        <v>445</v>
      </c>
      <c r="O54" s="521" t="s">
        <v>430</v>
      </c>
      <c r="P54" s="518">
        <v>271642418</v>
      </c>
      <c r="Q54" s="518" t="s">
        <v>430</v>
      </c>
      <c r="R54" s="518"/>
      <c r="S54" s="518" t="s">
        <v>345</v>
      </c>
    </row>
    <row r="55" spans="1:20" ht="18.75" customHeight="1">
      <c r="A55" s="512" t="str">
        <f t="shared" si="10"/>
        <v/>
      </c>
      <c r="B55" s="513" t="str">
        <f>IF(C55&lt;&gt;"",B54+1,"")</f>
        <v/>
      </c>
      <c r="C55" s="519"/>
      <c r="D55" s="515"/>
      <c r="E55" s="8"/>
      <c r="F55" s="8"/>
      <c r="G55" s="25">
        <f t="array" ref="G55">SUM(IF("1521"&amp;C55=KHN&amp;MH,SL))</f>
        <v>0</v>
      </c>
      <c r="H55" s="25">
        <f t="array" ref="H55">SUM(IF("1521"&amp;C55=KHN&amp;MH,TH))</f>
        <v>0</v>
      </c>
      <c r="I55" s="25">
        <f t="array" ref="I55">SUM(IF("1521"&amp;C55=KHC&amp;MH,SL))</f>
        <v>0</v>
      </c>
      <c r="J55" s="25">
        <f t="array" ref="J55">SUM(IF("1521"&amp;C55=KHC&amp;MH,TH))</f>
        <v>0</v>
      </c>
      <c r="K55" s="8">
        <f t="shared" si="11"/>
        <v>0</v>
      </c>
      <c r="L55" s="8">
        <f t="shared" si="11"/>
        <v>0</v>
      </c>
      <c r="M55" s="516"/>
      <c r="N55" s="525" t="s">
        <v>447</v>
      </c>
      <c r="O55" s="521" t="s">
        <v>430</v>
      </c>
      <c r="P55" s="518">
        <v>273017840</v>
      </c>
      <c r="Q55" s="518" t="s">
        <v>448</v>
      </c>
      <c r="R55" s="518"/>
      <c r="S55" s="518"/>
    </row>
    <row r="56" spans="1:20" ht="18.75" customHeight="1">
      <c r="A56" s="512" t="str">
        <f t="shared" si="10"/>
        <v/>
      </c>
      <c r="B56" s="513" t="str">
        <f>IF(C56&lt;&gt;"",B55+1,"")</f>
        <v/>
      </c>
      <c r="C56" s="519"/>
      <c r="D56" s="515"/>
      <c r="E56" s="8"/>
      <c r="F56" s="8"/>
      <c r="G56" s="25">
        <f t="array" ref="G56">SUM(IF("1521"&amp;C56=KHN&amp;MH,SL))</f>
        <v>0</v>
      </c>
      <c r="H56" s="25">
        <f t="array" ref="H56">SUM(IF("1521"&amp;C56=KHN&amp;MH,TH))</f>
        <v>0</v>
      </c>
      <c r="I56" s="25">
        <f t="array" ref="I56">SUM(IF("1521"&amp;C56=KHC&amp;MH,SL))</f>
        <v>0</v>
      </c>
      <c r="J56" s="25">
        <f t="array" ref="J56">SUM(IF("1521"&amp;C56=KHC&amp;MH,TH))</f>
        <v>0</v>
      </c>
      <c r="K56" s="8">
        <f t="shared" si="11"/>
        <v>0</v>
      </c>
      <c r="L56" s="8">
        <f t="shared" si="11"/>
        <v>0</v>
      </c>
      <c r="M56" s="516"/>
      <c r="N56" s="519" t="s">
        <v>450</v>
      </c>
      <c r="O56" s="519"/>
      <c r="P56" s="519"/>
      <c r="Q56" s="519"/>
      <c r="R56" s="519"/>
      <c r="S56" s="518"/>
    </row>
    <row r="57" spans="1:20" ht="18.75" customHeight="1">
      <c r="A57" s="512" t="str">
        <f t="shared" si="10"/>
        <v/>
      </c>
      <c r="B57" s="513" t="str">
        <f>IF(C57&lt;&gt;"",B56+1,"")</f>
        <v/>
      </c>
      <c r="C57" s="534"/>
      <c r="D57" s="535"/>
      <c r="E57" s="536"/>
      <c r="F57" s="536"/>
      <c r="G57" s="536"/>
      <c r="H57" s="536"/>
      <c r="I57" s="536"/>
      <c r="J57" s="536"/>
      <c r="K57" s="8"/>
      <c r="L57" s="8"/>
      <c r="M57" s="516"/>
      <c r="N57" s="525"/>
      <c r="O57" s="521"/>
      <c r="P57" s="518"/>
      <c r="Q57" s="518"/>
      <c r="R57" s="518"/>
      <c r="S57" s="518"/>
    </row>
    <row r="58" spans="1:20" ht="18.75" customHeight="1">
      <c r="A58" s="512" t="str">
        <f t="shared" si="10"/>
        <v/>
      </c>
      <c r="B58" s="509"/>
      <c r="C58" s="533" t="s">
        <v>437</v>
      </c>
      <c r="D58" s="509"/>
      <c r="E58" s="13">
        <f>SUM(E52:E56)</f>
        <v>178400</v>
      </c>
      <c r="F58" s="13">
        <f>SUM(F52:F56)</f>
        <v>2772400000</v>
      </c>
      <c r="G58" s="13">
        <f t="shared" ref="G58:L58" si="12">SUM(G52:G55)</f>
        <v>461374</v>
      </c>
      <c r="H58" s="13">
        <f t="shared" si="12"/>
        <v>7287164000</v>
      </c>
      <c r="I58" s="13">
        <f t="shared" si="12"/>
        <v>639774</v>
      </c>
      <c r="J58" s="13">
        <f t="shared" si="12"/>
        <v>10059564000</v>
      </c>
      <c r="K58" s="13">
        <f t="shared" si="12"/>
        <v>0</v>
      </c>
      <c r="L58" s="13">
        <f t="shared" si="12"/>
        <v>0</v>
      </c>
      <c r="M58" s="516"/>
      <c r="N58" s="525"/>
      <c r="O58" s="521"/>
      <c r="P58" s="518"/>
      <c r="Q58" s="518"/>
      <c r="R58" s="518"/>
      <c r="S58" s="518"/>
    </row>
    <row r="59" spans="1:20" ht="18.75" customHeight="1">
      <c r="A59" s="512"/>
      <c r="B59" s="966"/>
      <c r="C59" s="967"/>
      <c r="D59" s="966"/>
      <c r="E59" s="968">
        <f>F58-F59</f>
        <v>0</v>
      </c>
      <c r="F59" s="968">
        <f>CDPS!C21</f>
        <v>2772400000</v>
      </c>
      <c r="G59" s="968">
        <f>H58-H59</f>
        <v>0</v>
      </c>
      <c r="H59" s="968">
        <f>CDPS!E21</f>
        <v>7287164000</v>
      </c>
      <c r="I59" s="968">
        <f>J58-J59</f>
        <v>0</v>
      </c>
      <c r="J59" s="968">
        <f>CDPS!F21</f>
        <v>10059564000</v>
      </c>
      <c r="K59" s="968">
        <f>L58-L59</f>
        <v>0</v>
      </c>
      <c r="L59" s="968">
        <f>CDPS!G21</f>
        <v>0</v>
      </c>
      <c r="M59" s="516"/>
      <c r="N59" s="525"/>
      <c r="O59" s="521"/>
      <c r="P59" s="518"/>
      <c r="Q59" s="518"/>
      <c r="R59" s="518"/>
      <c r="S59" s="518" t="s">
        <v>345</v>
      </c>
    </row>
    <row r="60" spans="1:20" ht="19.5" customHeight="1">
      <c r="A60" s="512" t="str">
        <f>IF(B60&lt;&gt;"","TP","")</f>
        <v>TP</v>
      </c>
      <c r="B60" s="537">
        <f>IF(C60&lt;&gt;"",ROW()-(ROW()-1),"")</f>
        <v>1</v>
      </c>
      <c r="C60" s="514" t="s">
        <v>442</v>
      </c>
      <c r="D60" s="538" t="s">
        <v>341</v>
      </c>
      <c r="E60" s="25">
        <v>4725</v>
      </c>
      <c r="F60" s="25">
        <v>600463535</v>
      </c>
      <c r="G60" s="25">
        <f t="array" ref="G60">SUM(IF("155"&amp;C60=KHN&amp;MH,SL))</f>
        <v>0</v>
      </c>
      <c r="H60" s="25">
        <f t="array" ref="H60">SUM(IF("155"&amp;C60=KHN&amp;MH,TH))</f>
        <v>0</v>
      </c>
      <c r="I60" s="25">
        <f t="array" ref="I60">SUM(IF("155"&amp;C60=KHC&amp;MH,SL))</f>
        <v>0</v>
      </c>
      <c r="J60" s="25">
        <f t="array" ref="J60">SUM(IF("155"&amp;C60=KHC&amp;MH,TH))</f>
        <v>0</v>
      </c>
      <c r="K60" s="25">
        <f t="shared" ref="K60:L67" si="13">E60+G60-I60</f>
        <v>4725</v>
      </c>
      <c r="L60" s="25">
        <f t="shared" si="13"/>
        <v>600463535</v>
      </c>
      <c r="M60" s="516"/>
      <c r="N60" s="519"/>
      <c r="O60" s="519"/>
      <c r="P60" s="519"/>
      <c r="Q60" s="519"/>
      <c r="R60" s="519"/>
      <c r="S60" s="519"/>
    </row>
    <row r="61" spans="1:20" ht="18.75" customHeight="1">
      <c r="A61" s="512" t="str">
        <f t="shared" ref="A61:A73" si="14">IF(B61&lt;&gt;"","TP","")</f>
        <v>TP</v>
      </c>
      <c r="B61" s="539">
        <f>IF(C61&lt;&gt;"",B60+1,"")</f>
        <v>2</v>
      </c>
      <c r="C61" s="519" t="s">
        <v>444</v>
      </c>
      <c r="D61" s="538" t="s">
        <v>341</v>
      </c>
      <c r="E61" s="8">
        <v>31675</v>
      </c>
      <c r="F61" s="8">
        <v>4490555471</v>
      </c>
      <c r="G61" s="25">
        <f t="array" ref="G61">SUM(IF("155"&amp;C61=KHN&amp;MH,SL))</f>
        <v>0</v>
      </c>
      <c r="H61" s="25">
        <f t="array" ref="H61">SUM(IF("155"&amp;C61=KHN&amp;MH,TH))</f>
        <v>0</v>
      </c>
      <c r="I61" s="25">
        <f t="array" ref="I61">SUM(IF("155"&amp;C61=KHC&amp;MH,SL))</f>
        <v>26400</v>
      </c>
      <c r="J61" s="25">
        <f t="array" ref="J61">SUM(IF("155"&amp;C61=KHC&amp;MH,TH))</f>
        <v>4485005499</v>
      </c>
      <c r="K61" s="8">
        <f t="shared" si="13"/>
        <v>5275</v>
      </c>
      <c r="L61" s="8">
        <f t="shared" si="13"/>
        <v>5549972</v>
      </c>
      <c r="M61" s="540"/>
      <c r="N61" s="540"/>
      <c r="O61" s="540"/>
      <c r="P61" s="540"/>
      <c r="Q61" s="540"/>
      <c r="R61" s="540"/>
      <c r="S61" s="540"/>
      <c r="T61" s="540"/>
    </row>
    <row r="62" spans="1:20" ht="18.75" customHeight="1">
      <c r="A62" s="512" t="str">
        <f t="shared" si="14"/>
        <v>TP</v>
      </c>
      <c r="B62" s="539">
        <f t="shared" ref="B62:B67" si="15">IF(C62&lt;&gt;"",B61+1,"")</f>
        <v>3</v>
      </c>
      <c r="C62" s="519" t="s">
        <v>446</v>
      </c>
      <c r="D62" s="538" t="s">
        <v>341</v>
      </c>
      <c r="E62" s="8">
        <v>20987</v>
      </c>
      <c r="F62" s="8">
        <v>3171039713</v>
      </c>
      <c r="G62" s="25">
        <f t="array" ref="G62">SUM(IF("155"&amp;C62=KHN&amp;MH,SL))</f>
        <v>0</v>
      </c>
      <c r="H62" s="25">
        <f t="array" ref="H62">SUM(IF("155"&amp;C62=KHN&amp;MH,TH))</f>
        <v>0</v>
      </c>
      <c r="I62" s="25">
        <f t="array" ref="I62">SUM(IF("155"&amp;C62=KHC&amp;MH,SL))</f>
        <v>0</v>
      </c>
      <c r="J62" s="25">
        <f t="array" ref="J62">SUM(IF("155"&amp;C62=KHC&amp;MH,TH))</f>
        <v>0</v>
      </c>
      <c r="K62" s="8">
        <f t="shared" si="13"/>
        <v>20987</v>
      </c>
      <c r="L62" s="8">
        <f t="shared" si="13"/>
        <v>3171039713</v>
      </c>
      <c r="M62" s="503"/>
      <c r="P62" s="540"/>
      <c r="Q62" s="540"/>
      <c r="R62" s="540"/>
      <c r="S62" s="540"/>
      <c r="T62" s="540"/>
    </row>
    <row r="63" spans="1:20" ht="19.5" customHeight="1">
      <c r="A63" s="512" t="str">
        <f t="shared" si="14"/>
        <v>TP</v>
      </c>
      <c r="B63" s="539">
        <f t="shared" si="15"/>
        <v>4</v>
      </c>
      <c r="C63" s="519" t="s">
        <v>449</v>
      </c>
      <c r="D63" s="538" t="s">
        <v>341</v>
      </c>
      <c r="E63" s="8">
        <v>122</v>
      </c>
      <c r="F63" s="8">
        <v>17080000</v>
      </c>
      <c r="G63" s="25">
        <f t="array" ref="G63">SUM(IF("155"&amp;C63=KHN&amp;MH,SL))</f>
        <v>0</v>
      </c>
      <c r="H63" s="25">
        <f t="array" ref="H63">SUM(IF("155"&amp;C63=KHN&amp;MH,TH))</f>
        <v>0</v>
      </c>
      <c r="I63" s="25">
        <f t="array" ref="I63">SUM(IF("155"&amp;C63=KHC&amp;MH,SL))</f>
        <v>0</v>
      </c>
      <c r="J63" s="25">
        <f t="array" ref="J63">SUM(IF("155"&amp;C63=KHC&amp;MH,TH))</f>
        <v>0</v>
      </c>
      <c r="K63" s="8">
        <f t="shared" si="13"/>
        <v>122</v>
      </c>
      <c r="L63" s="8">
        <f t="shared" si="13"/>
        <v>17080000</v>
      </c>
      <c r="M63" s="503"/>
      <c r="P63" s="540"/>
      <c r="Q63" s="540"/>
      <c r="R63" s="540"/>
      <c r="S63" s="540"/>
    </row>
    <row r="64" spans="1:20" ht="19.5" customHeight="1">
      <c r="A64" s="512" t="str">
        <f t="shared" si="14"/>
        <v>TP</v>
      </c>
      <c r="B64" s="539">
        <f t="shared" si="15"/>
        <v>5</v>
      </c>
      <c r="C64" s="519" t="s">
        <v>451</v>
      </c>
      <c r="D64" s="538" t="s">
        <v>341</v>
      </c>
      <c r="E64" s="8">
        <v>16075</v>
      </c>
      <c r="F64" s="8">
        <v>1107185105</v>
      </c>
      <c r="G64" s="25">
        <f t="array" ref="G64">SUM(IF("155"&amp;C64=KHN&amp;MH,SL))</f>
        <v>0</v>
      </c>
      <c r="H64" s="25">
        <f t="array" ref="H64">SUM(IF("155"&amp;C64=KHN&amp;MH,TH))</f>
        <v>0</v>
      </c>
      <c r="I64" s="25">
        <f t="array" ref="I64">SUM(IF("155"&amp;C64=KHC&amp;MH,SL))</f>
        <v>6560</v>
      </c>
      <c r="J64" s="25">
        <f t="array" ref="J64">SUM(IF("155"&amp;C64=KHC&amp;MH,TH))</f>
        <v>714134345</v>
      </c>
      <c r="K64" s="8">
        <f t="shared" si="13"/>
        <v>9515</v>
      </c>
      <c r="L64" s="8">
        <f t="shared" si="13"/>
        <v>393050760</v>
      </c>
      <c r="M64" s="503"/>
      <c r="Q64" s="541"/>
      <c r="R64" s="541"/>
      <c r="S64" s="541"/>
    </row>
    <row r="65" spans="1:19" ht="19.5" customHeight="1">
      <c r="A65" s="512" t="str">
        <f t="shared" si="14"/>
        <v>TP</v>
      </c>
      <c r="B65" s="539">
        <f t="shared" si="15"/>
        <v>6</v>
      </c>
      <c r="C65" s="519" t="s">
        <v>452</v>
      </c>
      <c r="D65" s="538" t="s">
        <v>341</v>
      </c>
      <c r="E65" s="8">
        <v>0</v>
      </c>
      <c r="F65" s="8">
        <v>0</v>
      </c>
      <c r="G65" s="25">
        <f t="array" ref="G65">SUM(IF("155"&amp;C65=KHN&amp;MH,SL))</f>
        <v>41100</v>
      </c>
      <c r="H65" s="25">
        <f t="array" ref="H65">SUM(IF("155"&amp;C65=KHN&amp;MH,TH))</f>
        <v>7601827171</v>
      </c>
      <c r="I65" s="25">
        <f t="array" ref="I65">SUM(IF("155"&amp;C65=KHC&amp;MH,SL))</f>
        <v>39100</v>
      </c>
      <c r="J65" s="25">
        <f t="array" ref="J65">SUM(IF("155"&amp;C65=KHC&amp;MH,TH))</f>
        <v>7066789058</v>
      </c>
      <c r="K65" s="8">
        <f>E65+G65-I65</f>
        <v>2000</v>
      </c>
      <c r="L65" s="8">
        <f>F65+H65-J65</f>
        <v>535038113</v>
      </c>
      <c r="M65" s="503"/>
      <c r="Q65" s="514" t="s">
        <v>442</v>
      </c>
      <c r="R65" s="514"/>
      <c r="S65" s="538">
        <v>4.5</v>
      </c>
    </row>
    <row r="66" spans="1:19" ht="19.5" customHeight="1">
      <c r="A66" s="512" t="str">
        <f t="shared" si="14"/>
        <v>TP</v>
      </c>
      <c r="B66" s="539">
        <f t="shared" si="15"/>
        <v>7</v>
      </c>
      <c r="C66" s="519" t="s">
        <v>453</v>
      </c>
      <c r="D66" s="538" t="s">
        <v>341</v>
      </c>
      <c r="E66" s="8">
        <v>0</v>
      </c>
      <c r="F66" s="8">
        <v>0</v>
      </c>
      <c r="G66" s="25">
        <f t="array" ref="G66">SUM(IF("155"&amp;C66=KHN&amp;MH,SL))</f>
        <v>32500</v>
      </c>
      <c r="H66" s="25">
        <f t="array" ref="H66">SUM(IF("155"&amp;C66=KHN&amp;MH,TH))</f>
        <v>5823509011</v>
      </c>
      <c r="I66" s="25">
        <f t="array" ref="I66">SUM(IF("155"&amp;C66=KHC&amp;MH,SL))</f>
        <v>32500</v>
      </c>
      <c r="J66" s="25">
        <f t="array" ref="J66">SUM(IF("155"&amp;C66=KHC&amp;MH,TH))</f>
        <v>5823509011</v>
      </c>
      <c r="K66" s="8">
        <f>E66+G66-I66</f>
        <v>0</v>
      </c>
      <c r="L66" s="8">
        <f>F66+H66-J66</f>
        <v>0</v>
      </c>
      <c r="M66" s="503"/>
      <c r="Q66" s="519" t="s">
        <v>444</v>
      </c>
      <c r="R66" s="514"/>
      <c r="S66" s="538">
        <v>5</v>
      </c>
    </row>
    <row r="67" spans="1:19" ht="20.25" customHeight="1">
      <c r="A67" s="512" t="str">
        <f t="shared" si="14"/>
        <v>TP</v>
      </c>
      <c r="B67" s="539">
        <f t="shared" si="15"/>
        <v>8</v>
      </c>
      <c r="C67" s="519" t="s">
        <v>454</v>
      </c>
      <c r="D67" s="538" t="s">
        <v>341</v>
      </c>
      <c r="E67" s="8">
        <v>0</v>
      </c>
      <c r="F67" s="8">
        <v>0</v>
      </c>
      <c r="G67" s="25">
        <f t="array" ref="G67">SUM(IF("155"&amp;C67=KHN&amp;MH,SL))</f>
        <v>35010</v>
      </c>
      <c r="H67" s="25">
        <f t="array" ref="H67">SUM(IF("155"&amp;C67=KHN&amp;MH,TH))</f>
        <v>6066970190</v>
      </c>
      <c r="I67" s="25">
        <f t="array" ref="I67">SUM(IF("155"&amp;C67=KHC&amp;MH,SL))</f>
        <v>32200</v>
      </c>
      <c r="J67" s="25">
        <f t="array" ref="J67">SUM(IF("155"&amp;C67=KHC&amp;MH,TH))</f>
        <v>5443711511</v>
      </c>
      <c r="K67" s="8">
        <f t="shared" si="13"/>
        <v>2810</v>
      </c>
      <c r="L67" s="8">
        <f t="shared" si="13"/>
        <v>623258679</v>
      </c>
      <c r="M67" s="503"/>
      <c r="Q67" s="519" t="s">
        <v>446</v>
      </c>
      <c r="R67" s="514"/>
      <c r="S67" s="538">
        <v>5</v>
      </c>
    </row>
    <row r="68" spans="1:19" ht="20.25" customHeight="1">
      <c r="A68" s="512" t="str">
        <f t="shared" ref="A68:A71" si="16">IF(B68&lt;&gt;"","TP","")</f>
        <v>TP</v>
      </c>
      <c r="B68" s="539">
        <f t="shared" ref="B68:B71" si="17">IF(C68&lt;&gt;"",B67+1,"")</f>
        <v>9</v>
      </c>
      <c r="C68" s="519" t="s">
        <v>1534</v>
      </c>
      <c r="D68" s="538" t="s">
        <v>341</v>
      </c>
      <c r="E68" s="8">
        <v>0</v>
      </c>
      <c r="F68" s="8">
        <v>0</v>
      </c>
      <c r="G68" s="25">
        <f t="array" ref="G68">SUM(IF("155"&amp;C68=KHN&amp;MH,SL))</f>
        <v>0</v>
      </c>
      <c r="H68" s="25">
        <f t="array" ref="H68">SUM(IF("155"&amp;C68=KHN&amp;MH,TH))</f>
        <v>0</v>
      </c>
      <c r="I68" s="25">
        <f t="array" ref="I68">SUM(IF("155"&amp;C68=KHC&amp;MH,SL))</f>
        <v>0</v>
      </c>
      <c r="J68" s="25">
        <f t="array" ref="J68">SUM(IF("155"&amp;C68=KHC&amp;MH,TH))</f>
        <v>0</v>
      </c>
      <c r="K68" s="8">
        <f t="shared" ref="K68:K71" si="18">E68+G68-I68</f>
        <v>0</v>
      </c>
      <c r="L68" s="8">
        <f t="shared" ref="L68:L71" si="19">F68+H68-J68</f>
        <v>0</v>
      </c>
      <c r="M68" s="503"/>
      <c r="Q68" s="519" t="s">
        <v>449</v>
      </c>
      <c r="R68" s="514"/>
      <c r="S68" s="538">
        <v>5</v>
      </c>
    </row>
    <row r="69" spans="1:19" ht="20.25" customHeight="1">
      <c r="A69" s="512" t="str">
        <f t="shared" si="16"/>
        <v>TP</v>
      </c>
      <c r="B69" s="539">
        <f t="shared" si="17"/>
        <v>10</v>
      </c>
      <c r="C69" s="519" t="s">
        <v>1535</v>
      </c>
      <c r="D69" s="538" t="s">
        <v>341</v>
      </c>
      <c r="E69" s="8">
        <v>0</v>
      </c>
      <c r="F69" s="8">
        <v>0</v>
      </c>
      <c r="G69" s="25">
        <f t="array" ref="G69">SUM(IF("155"&amp;C69=KHN&amp;MH,SL))</f>
        <v>0</v>
      </c>
      <c r="H69" s="25">
        <f t="array" ref="H69">SUM(IF("155"&amp;C69=KHN&amp;MH,TH))</f>
        <v>0</v>
      </c>
      <c r="I69" s="25">
        <f t="array" ref="I69">SUM(IF("155"&amp;C69=KHC&amp;MH,SL))</f>
        <v>0</v>
      </c>
      <c r="J69" s="25">
        <f t="array" ref="J69">SUM(IF("155"&amp;C69=KHC&amp;MH,TH))</f>
        <v>0</v>
      </c>
      <c r="K69" s="8">
        <f t="shared" si="18"/>
        <v>0</v>
      </c>
      <c r="L69" s="8">
        <f t="shared" si="19"/>
        <v>0</v>
      </c>
      <c r="M69" s="503"/>
      <c r="Q69" s="519" t="s">
        <v>451</v>
      </c>
      <c r="R69" s="519"/>
      <c r="S69" s="542"/>
    </row>
    <row r="70" spans="1:19" ht="20.25" customHeight="1">
      <c r="A70" s="512" t="str">
        <f t="shared" si="16"/>
        <v>TP</v>
      </c>
      <c r="B70" s="539">
        <f t="shared" si="17"/>
        <v>11</v>
      </c>
      <c r="C70" s="519" t="s">
        <v>1536</v>
      </c>
      <c r="D70" s="538" t="s">
        <v>341</v>
      </c>
      <c r="E70" s="8">
        <v>0</v>
      </c>
      <c r="F70" s="8">
        <v>0</v>
      </c>
      <c r="G70" s="25">
        <f t="array" ref="G70">SUM(IF("155"&amp;C70=KHN&amp;MH,SL))</f>
        <v>0</v>
      </c>
      <c r="H70" s="25">
        <f t="array" ref="H70">SUM(IF("155"&amp;C70=KHN&amp;MH,TH))</f>
        <v>0</v>
      </c>
      <c r="I70" s="25">
        <f t="array" ref="I70">SUM(IF("155"&amp;C70=KHC&amp;MH,SL))</f>
        <v>0</v>
      </c>
      <c r="J70" s="25">
        <f t="array" ref="J70">SUM(IF("155"&amp;C70=KHC&amp;MH,TH))</f>
        <v>0</v>
      </c>
      <c r="K70" s="8">
        <f t="shared" si="18"/>
        <v>0</v>
      </c>
      <c r="L70" s="8">
        <f t="shared" si="19"/>
        <v>0</v>
      </c>
      <c r="M70" s="503"/>
      <c r="Q70" s="519" t="s">
        <v>455</v>
      </c>
      <c r="R70" s="519"/>
      <c r="S70" s="542">
        <v>8</v>
      </c>
    </row>
    <row r="71" spans="1:19" ht="20.25" customHeight="1">
      <c r="A71" s="512" t="str">
        <f t="shared" si="16"/>
        <v/>
      </c>
      <c r="B71" s="539" t="str">
        <f t="shared" si="17"/>
        <v/>
      </c>
      <c r="C71" s="519"/>
      <c r="D71" s="538" t="s">
        <v>341</v>
      </c>
      <c r="E71" s="8">
        <v>0</v>
      </c>
      <c r="F71" s="8">
        <v>0</v>
      </c>
      <c r="G71" s="25">
        <f t="array" ref="G71">SUM(IF("155"&amp;C71=KHN&amp;MH,SL))</f>
        <v>0</v>
      </c>
      <c r="H71" s="25">
        <f t="array" ref="H71">SUM(IF("155"&amp;C71=KHN&amp;MH,TH))</f>
        <v>0</v>
      </c>
      <c r="I71" s="25">
        <f t="array" ref="I71">SUM(IF("155"&amp;C71=KHC&amp;MH,SL))</f>
        <v>0</v>
      </c>
      <c r="J71" s="25">
        <f t="array" ref="J71">SUM(IF("155"&amp;C71=KHC&amp;MH,TH))</f>
        <v>0</v>
      </c>
      <c r="K71" s="8">
        <f t="shared" si="18"/>
        <v>0</v>
      </c>
      <c r="L71" s="8">
        <f t="shared" si="19"/>
        <v>0</v>
      </c>
      <c r="M71" s="503"/>
      <c r="Q71" s="519" t="s">
        <v>457</v>
      </c>
      <c r="R71" s="519"/>
      <c r="S71" s="542">
        <v>9</v>
      </c>
    </row>
    <row r="72" spans="1:19" ht="20.25" customHeight="1">
      <c r="A72" s="512" t="str">
        <f t="shared" si="14"/>
        <v/>
      </c>
      <c r="B72" s="539" t="str">
        <f>IF(C72&lt;&gt;"",#REF!+1,"")</f>
        <v/>
      </c>
      <c r="C72" s="543"/>
      <c r="D72" s="535"/>
      <c r="E72" s="8"/>
      <c r="F72" s="8"/>
      <c r="G72" s="536"/>
      <c r="H72" s="536"/>
      <c r="I72" s="536"/>
      <c r="J72" s="536"/>
      <c r="K72" s="536"/>
      <c r="L72" s="536"/>
      <c r="M72" s="503"/>
      <c r="Q72" s="519" t="s">
        <v>458</v>
      </c>
      <c r="R72" s="519"/>
      <c r="S72" s="542">
        <v>8</v>
      </c>
    </row>
    <row r="73" spans="1:19" ht="20.25" customHeight="1">
      <c r="A73" s="512" t="str">
        <f t="shared" si="14"/>
        <v/>
      </c>
      <c r="B73" s="509"/>
      <c r="C73" s="533" t="s">
        <v>456</v>
      </c>
      <c r="D73" s="509"/>
      <c r="E73" s="13">
        <f t="shared" ref="E73:L73" si="20">SUM(E60:E72)</f>
        <v>73584</v>
      </c>
      <c r="F73" s="13">
        <f t="shared" si="20"/>
        <v>9386323824</v>
      </c>
      <c r="G73" s="13">
        <f t="shared" si="20"/>
        <v>108610</v>
      </c>
      <c r="H73" s="13">
        <f t="shared" si="20"/>
        <v>19492306372</v>
      </c>
      <c r="I73" s="13">
        <f t="shared" si="20"/>
        <v>136760</v>
      </c>
      <c r="J73" s="13">
        <f t="shared" si="20"/>
        <v>23533149424</v>
      </c>
      <c r="K73" s="13">
        <f t="shared" si="20"/>
        <v>45434</v>
      </c>
      <c r="L73" s="13">
        <f t="shared" si="20"/>
        <v>5345480772</v>
      </c>
      <c r="M73" s="503"/>
      <c r="Q73" s="519" t="s">
        <v>454</v>
      </c>
      <c r="R73" s="519"/>
      <c r="S73" s="542">
        <v>8</v>
      </c>
    </row>
    <row r="74" spans="1:19" ht="19.5" customHeight="1">
      <c r="A74" s="512" t="str">
        <f>IF(B74&lt;&gt;"","TP","")</f>
        <v/>
      </c>
      <c r="B74" s="967"/>
      <c r="C74" s="967"/>
      <c r="D74" s="966"/>
      <c r="E74" s="968">
        <f>F73-F74</f>
        <v>0</v>
      </c>
      <c r="F74" s="968">
        <f>CDPS!C26</f>
        <v>9386323824</v>
      </c>
      <c r="G74" s="968">
        <f>H73-H74</f>
        <v>0</v>
      </c>
      <c r="H74" s="968">
        <f>CDPS!E26</f>
        <v>19492306372</v>
      </c>
      <c r="I74" s="968">
        <f>J73-J74</f>
        <v>0</v>
      </c>
      <c r="J74" s="968">
        <f>CDPS!F26</f>
        <v>23533149424</v>
      </c>
      <c r="K74" s="968">
        <f>L73-L74</f>
        <v>0</v>
      </c>
      <c r="L74" s="968">
        <f>CDPS!G26</f>
        <v>5345480772</v>
      </c>
      <c r="M74" s="503"/>
      <c r="Q74" s="519" t="s">
        <v>459</v>
      </c>
      <c r="R74" s="519"/>
      <c r="S74" s="542">
        <v>5</v>
      </c>
    </row>
    <row r="75" spans="1:19" ht="19.5" customHeight="1">
      <c r="M75" s="503"/>
      <c r="Q75" s="519" t="s">
        <v>461</v>
      </c>
      <c r="R75" s="519"/>
      <c r="S75" s="542">
        <v>5</v>
      </c>
    </row>
    <row r="76" spans="1:19" ht="19.5" customHeight="1">
      <c r="M76" s="503"/>
      <c r="Q76" s="519" t="s">
        <v>462</v>
      </c>
      <c r="R76" s="519"/>
      <c r="S76" s="542">
        <v>5</v>
      </c>
    </row>
    <row r="77" spans="1:19" ht="19.5" customHeight="1">
      <c r="C77" s="1364"/>
      <c r="D77" s="1364"/>
      <c r="E77" s="1364"/>
      <c r="F77" s="545"/>
      <c r="G77" s="545"/>
      <c r="H77" s="545"/>
      <c r="I77" s="545"/>
      <c r="J77" s="1364" t="s">
        <v>460</v>
      </c>
      <c r="K77" s="1364"/>
      <c r="L77" s="1364"/>
      <c r="M77" s="503"/>
      <c r="Q77" s="519" t="s">
        <v>464</v>
      </c>
      <c r="R77" s="519"/>
      <c r="S77" s="542">
        <v>4.5</v>
      </c>
    </row>
    <row r="78" spans="1:19" ht="19.5" customHeight="1">
      <c r="C78" s="546" t="s">
        <v>11</v>
      </c>
      <c r="D78" s="546"/>
      <c r="E78" s="546"/>
      <c r="F78" s="1364" t="s">
        <v>12</v>
      </c>
      <c r="G78" s="1364"/>
      <c r="H78" s="1364"/>
      <c r="I78" s="545"/>
      <c r="J78" s="1364" t="s">
        <v>131</v>
      </c>
      <c r="K78" s="1364"/>
      <c r="L78" s="1364"/>
      <c r="M78" s="503"/>
      <c r="Q78" s="519" t="s">
        <v>465</v>
      </c>
      <c r="R78" s="519"/>
      <c r="S78" s="542">
        <v>4.5</v>
      </c>
    </row>
    <row r="79" spans="1:19" ht="19.5" customHeight="1">
      <c r="C79" s="546" t="s">
        <v>13</v>
      </c>
      <c r="D79" s="546" t="s">
        <v>463</v>
      </c>
      <c r="E79" s="546"/>
      <c r="F79" s="1364" t="s">
        <v>13</v>
      </c>
      <c r="G79" s="1364"/>
      <c r="H79" s="1364"/>
      <c r="I79" s="503"/>
      <c r="J79" s="1364" t="s">
        <v>161</v>
      </c>
      <c r="K79" s="1364"/>
      <c r="L79" s="1364"/>
      <c r="M79" s="503"/>
      <c r="Q79" s="519" t="s">
        <v>452</v>
      </c>
      <c r="R79" s="519"/>
      <c r="S79" s="542">
        <v>11</v>
      </c>
    </row>
    <row r="80" spans="1:19" ht="19.5" customHeight="1">
      <c r="M80" s="503"/>
      <c r="Q80" s="519" t="s">
        <v>453</v>
      </c>
      <c r="R80" s="519"/>
      <c r="S80" s="542">
        <v>11</v>
      </c>
    </row>
    <row r="81" spans="13:19" ht="19.5" customHeight="1">
      <c r="M81" s="503"/>
      <c r="Q81" s="519" t="s">
        <v>466</v>
      </c>
      <c r="R81" s="519"/>
      <c r="S81" s="542">
        <v>4.4000000000000004</v>
      </c>
    </row>
    <row r="82" spans="13:19" ht="19.5" customHeight="1">
      <c r="M82" s="503"/>
      <c r="Q82" s="519" t="s">
        <v>467</v>
      </c>
      <c r="R82" s="519"/>
      <c r="S82" s="542">
        <v>4.5</v>
      </c>
    </row>
    <row r="83" spans="13:19" ht="19.5" customHeight="1">
      <c r="M83" s="503"/>
    </row>
    <row r="84" spans="13:19" ht="19.5" customHeight="1">
      <c r="M84" s="503"/>
    </row>
    <row r="85" spans="13:19" ht="19.5" customHeight="1">
      <c r="M85" s="503"/>
    </row>
    <row r="86" spans="13:19" ht="19.5" customHeight="1">
      <c r="M86" s="503"/>
    </row>
    <row r="87" spans="13:19" ht="19.5" customHeight="1">
      <c r="M87" s="503"/>
    </row>
    <row r="88" spans="13:19" ht="19.5" customHeight="1">
      <c r="M88" s="503"/>
    </row>
    <row r="89" spans="13:19" ht="19.5" customHeight="1">
      <c r="M89" s="503"/>
    </row>
    <row r="90" spans="13:19" ht="19.5" customHeight="1">
      <c r="M90" s="503"/>
    </row>
    <row r="91" spans="13:19" ht="19.5" customHeight="1">
      <c r="M91" s="503"/>
    </row>
    <row r="92" spans="13:19" ht="19.5" customHeight="1">
      <c r="N92" s="540"/>
    </row>
    <row r="93" spans="13:19">
      <c r="N93" s="540"/>
    </row>
    <row r="94" spans="13:19">
      <c r="N94" s="540"/>
    </row>
    <row r="95" spans="13:19">
      <c r="N95" s="540"/>
    </row>
    <row r="97" spans="14:14">
      <c r="N97" s="540"/>
    </row>
    <row r="98" spans="14:14">
      <c r="N98" s="540"/>
    </row>
    <row r="99" spans="14:14">
      <c r="N99" s="540"/>
    </row>
    <row r="100" spans="14:14">
      <c r="N100" s="540"/>
    </row>
    <row r="101" spans="14:14">
      <c r="N101" s="540"/>
    </row>
    <row r="102" spans="14:14">
      <c r="N102" s="540"/>
    </row>
    <row r="103" spans="14:14">
      <c r="N103" s="540"/>
    </row>
    <row r="104" spans="14:14">
      <c r="N104" s="540"/>
    </row>
    <row r="105" spans="14:14">
      <c r="N105" s="540"/>
    </row>
    <row r="106" spans="14:14">
      <c r="N106" s="540"/>
    </row>
    <row r="107" spans="14:14">
      <c r="N107" s="540"/>
    </row>
    <row r="108" spans="14:14">
      <c r="N108" s="540"/>
    </row>
    <row r="109" spans="14:14">
      <c r="N109" s="540"/>
    </row>
    <row r="110" spans="14:14">
      <c r="N110" s="540"/>
    </row>
    <row r="111" spans="14:14">
      <c r="N111" s="540"/>
    </row>
  </sheetData>
  <autoFilter ref="B11:O11"/>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79:H79"/>
    <mergeCell ref="J79:L79"/>
    <mergeCell ref="S8:S10"/>
    <mergeCell ref="C77:E77"/>
    <mergeCell ref="J77:L77"/>
    <mergeCell ref="F78:H78"/>
    <mergeCell ref="J78:L78"/>
  </mergeCells>
  <pageMargins left="0.71" right="0" top="0" bottom="0" header="0" footer="0"/>
  <pageSetup scale="90"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47" customWidth="1"/>
    <col min="2" max="2" width="29.7109375" style="547" customWidth="1"/>
    <col min="3" max="3" width="5.7109375" style="547" customWidth="1"/>
    <col min="4" max="4" width="6.7109375" style="547" customWidth="1"/>
    <col min="5" max="5" width="12.7109375" style="547" customWidth="1"/>
    <col min="6" max="6" width="9.85546875" style="547" customWidth="1"/>
    <col min="7" max="7" width="11" style="547" customWidth="1"/>
    <col min="8" max="8" width="14" style="547" customWidth="1"/>
    <col min="9" max="9" width="4.28515625" style="547" customWidth="1"/>
    <col min="10" max="10" width="5.7109375" style="547" customWidth="1"/>
    <col min="11" max="11" width="3.140625" style="547" customWidth="1"/>
    <col min="12" max="12" width="5.7109375" style="547" customWidth="1"/>
    <col min="13" max="13" width="2.7109375" style="547" customWidth="1"/>
    <col min="14" max="14" width="4" style="547" customWidth="1"/>
    <col min="15" max="15" width="3.7109375" style="547" customWidth="1"/>
    <col min="16" max="16384" width="9.140625" style="547"/>
  </cols>
  <sheetData>
    <row r="1" spans="1:16" ht="5.25" customHeight="1"/>
    <row r="2" spans="1:16" ht="12.75" customHeight="1">
      <c r="A2" s="100" t="s">
        <v>138</v>
      </c>
      <c r="G2" s="115" t="str">
        <f>+IF(LEFT($D$7,1)="N","Mẫu số 01 - VT","Mẫu số 02 - VT")</f>
        <v>Mẫu số 02 - VT</v>
      </c>
    </row>
    <row r="3" spans="1:16" ht="12.75" customHeight="1">
      <c r="A3" s="111" t="s">
        <v>139</v>
      </c>
      <c r="G3" s="112" t="s">
        <v>320</v>
      </c>
      <c r="N3" s="115" t="s">
        <v>126</v>
      </c>
      <c r="O3" s="548"/>
    </row>
    <row r="4" spans="1:16" ht="11.25" customHeight="1">
      <c r="G4" s="112" t="s">
        <v>238</v>
      </c>
      <c r="J4" s="549" t="s">
        <v>468</v>
      </c>
      <c r="M4" s="550"/>
      <c r="N4" s="115" t="s">
        <v>127</v>
      </c>
      <c r="O4" s="548"/>
    </row>
    <row r="5" spans="1:16" ht="18" customHeight="1">
      <c r="D5" s="551" t="str">
        <f>+IF(LEFT($L$5,1)="N","PHIẾU NHẬP KHO","PHIẾU XUẤT KHO")</f>
        <v>PHIẾU XUẤT KHO</v>
      </c>
      <c r="J5" s="552">
        <v>1</v>
      </c>
      <c r="K5" s="553"/>
      <c r="L5" s="554" t="s">
        <v>581</v>
      </c>
      <c r="M5" s="555"/>
      <c r="N5" s="556">
        <v>1</v>
      </c>
      <c r="O5" s="548"/>
      <c r="P5" s="548"/>
    </row>
    <row r="6" spans="1:16" s="557" customFormat="1" ht="12" customHeight="1">
      <c r="D6" s="558" t="str">
        <f ca="1">"Ngày  " &amp;DAY(IF(ROWS($1:1)&gt;COUNT(Dong10),"",OFFSET(TH!C$1,SMALL(Dong10,ROWS($1:1)),)))&amp;"  tháng  " &amp; MONTH(IF(ROWS($1:1)&gt;COUNT(Dong10),"",OFFSET(TH!C$1,SMALL(Dong10,ROWS($1:1)),)))&amp;"  năm  "&amp;YEAR(IF(ROWS($1:1)&gt;COUNT(Dong10),"",OFFSET(TH!C$1,SMALL(Dong10,ROWS($1:1)),)))</f>
        <v>Ngày  2  tháng  1  năm  2016</v>
      </c>
      <c r="E6" s="559"/>
      <c r="M6" s="560"/>
      <c r="O6" s="561"/>
    </row>
    <row r="7" spans="1:16" s="557" customFormat="1" ht="12" customHeight="1">
      <c r="C7" s="562" t="str">
        <f xml:space="preserve"> "Số:"</f>
        <v>Số:</v>
      </c>
      <c r="D7" s="563" t="str">
        <f xml:space="preserve"> RIGHT($L$5,2)&amp;"/"&amp;LEFT($L$5,1)&amp;IF($N$5&gt;=10,$N$5,"0"&amp;$N$5)</f>
        <v>VL/X01</v>
      </c>
      <c r="G7" s="557" t="str">
        <f ca="1">"Nợ:  "&amp;IF(ROWS($1:1)&gt;COUNT(Dong10),"",OFFSET(TH!N$1,SMALL(Dong10,ROWS($1:1)),))</f>
        <v>Nợ:  154</v>
      </c>
      <c r="M7" s="560"/>
      <c r="O7" s="561"/>
    </row>
    <row r="8" spans="1:16" s="557" customFormat="1" ht="12" customHeight="1">
      <c r="D8" s="112"/>
      <c r="G8" s="557" t="str">
        <f ca="1">"Có:  "&amp;IF(ROWS($1:1)&gt;COUNT(Dong10),"",OFFSET(TH!O$1,SMALL(Dong10,ROWS($1:1)),))</f>
        <v>Có:  1522</v>
      </c>
      <c r="M8" s="560"/>
      <c r="O8" s="564"/>
    </row>
    <row r="9" spans="1:16" s="557" customFormat="1" ht="12" customHeight="1">
      <c r="A9" s="557"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60"/>
    </row>
    <row r="10" spans="1:16" s="557" customFormat="1" ht="12" customHeight="1">
      <c r="A10" s="557" t="str">
        <f>+IF(LEFT($D$7,1)="N","Theo……………………………………....…………..số………….…………….……ngày……...tháng…......năm……....","Lý do xuất :                                 Xuất dùng ")</f>
        <v xml:space="preserve">Lý do xuất :                                 Xuất dùng </v>
      </c>
    </row>
    <row r="11" spans="1:16" s="557" customFormat="1" ht="12" customHeight="1">
      <c r="A11" s="557" t="str">
        <f>+IF(LEFT($D$7,1)="N","của………………………………………………………………………………………………………………………………....","Xuất tại kho (ngăn lô) :            Công ty TNHH Hải Sản An Lạc                      Địa điểm :  Đức Hòa, Long An.")</f>
        <v>Xuất tại kho (ngăn lô) :            Công ty TNHH Hải Sản An Lạc                      Địa điểm :  Đức Hòa, Long An.</v>
      </c>
    </row>
    <row r="12" spans="1:16" s="557" customFormat="1" ht="12" customHeight="1">
      <c r="A12" s="557" t="str">
        <f>+IF(LEFT("x",1)="N","Nhập tại kho:       Công ty TNHH Hải Sản An Lạc                      Địa điểm:  Đức Hòa, Long An."," ")</f>
        <v xml:space="preserve"> </v>
      </c>
    </row>
    <row r="13" spans="1:16" s="557" customFormat="1" ht="2.25" customHeight="1"/>
    <row r="14" spans="1:16" s="557" customFormat="1" ht="11.25" customHeight="1">
      <c r="A14" s="1378" t="s">
        <v>37</v>
      </c>
      <c r="B14" s="1378" t="s">
        <v>469</v>
      </c>
      <c r="C14" s="1378" t="s">
        <v>470</v>
      </c>
      <c r="D14" s="1378" t="s">
        <v>327</v>
      </c>
      <c r="E14" s="1380" t="s">
        <v>471</v>
      </c>
      <c r="F14" s="1380"/>
      <c r="G14" s="1378" t="s">
        <v>472</v>
      </c>
      <c r="H14" s="1378" t="s">
        <v>473</v>
      </c>
    </row>
    <row r="15" spans="1:16" s="557" customFormat="1" ht="19.5" customHeight="1">
      <c r="A15" s="1379"/>
      <c r="B15" s="1379"/>
      <c r="C15" s="1379"/>
      <c r="D15" s="1379"/>
      <c r="E15" s="565" t="s">
        <v>474</v>
      </c>
      <c r="F15" s="565" t="str">
        <f>IF(LEFT($D$7,1)="N","Thực nhập","Thực xuất")</f>
        <v>Thực xuất</v>
      </c>
      <c r="G15" s="1379"/>
      <c r="H15" s="1379"/>
    </row>
    <row r="16" spans="1:16" s="567" customFormat="1" ht="8.25" customHeight="1">
      <c r="A16" s="566" t="s">
        <v>2</v>
      </c>
      <c r="B16" s="566" t="s">
        <v>3</v>
      </c>
      <c r="C16" s="566" t="s">
        <v>4</v>
      </c>
      <c r="D16" s="566" t="s">
        <v>5</v>
      </c>
      <c r="E16" s="566">
        <v>1</v>
      </c>
      <c r="F16" s="566">
        <v>2</v>
      </c>
      <c r="G16" s="566">
        <v>3</v>
      </c>
      <c r="H16" s="566">
        <v>4</v>
      </c>
    </row>
    <row r="17" spans="1:8" s="557" customFormat="1" ht="12" customHeight="1">
      <c r="A17" s="568">
        <f ca="1">IF(B17="","",ROW()-16)</f>
        <v>1</v>
      </c>
      <c r="B17" s="569" t="str">
        <f ca="1">IF(ROWS($1:1)&gt;COUNT(Dong10),"",OFFSET(TH!F$1,SMALL(Dong10,ROWS($1:1)),))</f>
        <v>Bột ngọt</v>
      </c>
      <c r="C17" s="570"/>
      <c r="D17" s="571" t="str">
        <f ca="1">IF(ISNA(VLOOKUP(B17,NXT!$C$12:$D$72,2,0)),"",VLOOKUP(B17,NXT!$C$12:$D$72,2,0))</f>
        <v>kg</v>
      </c>
      <c r="E17" s="572"/>
      <c r="F17" s="573">
        <f ca="1">IF(ROWS($1:1)&gt;COUNT(Dong10),"",OFFSET(TH!I$1,SMALL(Dong10,ROWS($1:1)),))</f>
        <v>100</v>
      </c>
      <c r="G17" s="574">
        <f ca="1">IF(ROWS($1:1)&gt;COUNT(Dong10),"",OFFSET(TH!J$1,SMALL(Dong10,ROWS($1:1)),))</f>
        <v>35444.444444444445</v>
      </c>
      <c r="H17" s="572">
        <f t="shared" ref="H17:H23" ca="1" si="0">IF(F17&lt;&gt;"",ROUND(F17*G17,0),"")</f>
        <v>3544444</v>
      </c>
    </row>
    <row r="18" spans="1:8" s="557" customFormat="1" ht="12" customHeight="1">
      <c r="A18" s="568">
        <f t="shared" ref="A18:A23" ca="1" si="1">IF(B18="","",A17+1)</f>
        <v>2</v>
      </c>
      <c r="B18" s="569" t="str">
        <f ca="1">IF(ROWS($1:2)&gt;COUNT(Dong10),"",OFFSET(TH!F$1,SMALL(Dong10,ROWS($1:2)),))</f>
        <v>Bột biến tính</v>
      </c>
      <c r="C18" s="570"/>
      <c r="D18" s="571" t="str">
        <f ca="1">IF(ISNA(VLOOKUP(B18,NXT!$C$12:$D$72,2,0)),"",VLOOKUP(B18,NXT!$C$12:$D$72,2,0))</f>
        <v>kg</v>
      </c>
      <c r="E18" s="572"/>
      <c r="F18" s="573">
        <f ca="1">IF(ROWS($1:2)&gt;COUNT(Dong10),"",OFFSET(TH!I$1,SMALL(Dong10,ROWS($1:2)),))</f>
        <v>20</v>
      </c>
      <c r="G18" s="574">
        <f ca="1">IF(ROWS($1:2)&gt;COUNT(Dong10),"",OFFSET(TH!J$1,SMALL(Dong10,ROWS($1:2)),))</f>
        <v>46741.2</v>
      </c>
      <c r="H18" s="572">
        <f t="shared" ca="1" si="0"/>
        <v>934824</v>
      </c>
    </row>
    <row r="19" spans="1:8" s="557" customFormat="1" ht="12" customHeight="1">
      <c r="A19" s="568">
        <f t="shared" ca="1" si="1"/>
        <v>3</v>
      </c>
      <c r="B19" s="569" t="str">
        <f ca="1">IF(ROWS($1:3)&gt;COUNT(Dong10),"",OFFSET(TH!F$1,SMALL(Dong10,ROWS($1:3)),))</f>
        <v>Đường</v>
      </c>
      <c r="C19" s="570"/>
      <c r="D19" s="571" t="str">
        <f ca="1">IF(ISNA(VLOOKUP(B19,NXT!$C$12:$D$72,2,0)),"",VLOOKUP(B19,NXT!$C$12:$D$72,2,0))</f>
        <v>kg</v>
      </c>
      <c r="E19" s="572"/>
      <c r="F19" s="573">
        <f ca="1">IF(ROWS($1:3)&gt;COUNT(Dong10),"",OFFSET(TH!I$1,SMALL(Dong10,ROWS($1:3)),))</f>
        <v>150</v>
      </c>
      <c r="G19" s="574">
        <f ca="1">IF(ROWS($1:3)&gt;COUNT(Dong10),"",OFFSET(TH!J$1,SMALL(Dong10,ROWS($1:3)),))</f>
        <v>11666.673333333334</v>
      </c>
      <c r="H19" s="572">
        <f t="shared" ca="1" si="0"/>
        <v>1750001</v>
      </c>
    </row>
    <row r="20" spans="1:8" s="557" customFormat="1" ht="12" customHeight="1">
      <c r="A20" s="568" t="str">
        <f t="shared" ca="1" si="1"/>
        <v/>
      </c>
      <c r="B20" s="569" t="str">
        <f ca="1">IF(ROWS($1:4)&gt;COUNT(Dong10),"",OFFSET(TH!F$1,SMALL(Dong10,ROWS($1:4)),))</f>
        <v/>
      </c>
      <c r="C20" s="570"/>
      <c r="D20" s="571" t="str">
        <f ca="1">IF(ISNA(VLOOKUP(B20,NXT!$C$12:$D$72,2,0)),"",VLOOKUP(B20,NXT!$C$12:$D$72,2,0))</f>
        <v/>
      </c>
      <c r="E20" s="572"/>
      <c r="F20" s="573" t="str">
        <f ca="1">IF(ROWS($1:4)&gt;COUNT(Dong10),"",OFFSET(TH!I$1,SMALL(Dong10,ROWS($1:4)),))</f>
        <v/>
      </c>
      <c r="G20" s="574" t="str">
        <f ca="1">IF(ROWS($1:4)&gt;COUNT(Dong10),"",OFFSET(TH!J$1,SMALL(Dong10,ROWS($1:4)),))</f>
        <v/>
      </c>
      <c r="H20" s="572" t="str">
        <f t="shared" ca="1" si="0"/>
        <v/>
      </c>
    </row>
    <row r="21" spans="1:8" s="557" customFormat="1" ht="12" customHeight="1">
      <c r="A21" s="568" t="str">
        <f t="shared" ca="1" si="1"/>
        <v/>
      </c>
      <c r="B21" s="569" t="str">
        <f ca="1">IF(ROWS($1:5)&gt;COUNT(Dong10),"",OFFSET(TH!F$1,SMALL(Dong10,ROWS($1:5)),))</f>
        <v/>
      </c>
      <c r="C21" s="570"/>
      <c r="D21" s="571" t="str">
        <f ca="1">IF(ISNA(VLOOKUP(B21,NXT!$C$12:$D$72,2,0)),"",VLOOKUP(B21,NXT!$C$12:$D$72,2,0))</f>
        <v/>
      </c>
      <c r="E21" s="572"/>
      <c r="F21" s="573" t="str">
        <f ca="1">IF(ROWS($1:5)&gt;COUNT(Dong10),"",OFFSET(TH!I$1,SMALL(Dong10,ROWS($1:5)),))</f>
        <v/>
      </c>
      <c r="G21" s="574" t="str">
        <f ca="1">IF(ROWS($1:5)&gt;COUNT(Dong10),"",OFFSET(TH!J$1,SMALL(Dong10,ROWS($1:5)),))</f>
        <v/>
      </c>
      <c r="H21" s="572" t="str">
        <f t="shared" ca="1" si="0"/>
        <v/>
      </c>
    </row>
    <row r="22" spans="1:8" s="557" customFormat="1" ht="12" customHeight="1">
      <c r="A22" s="568" t="str">
        <f t="shared" ca="1" si="1"/>
        <v/>
      </c>
      <c r="B22" s="569" t="str">
        <f ca="1">IF(ROWS($1:6)&gt;COUNT(Dong10),"",OFFSET(TH!F$1,SMALL(Dong10,ROWS($1:6)),))</f>
        <v/>
      </c>
      <c r="C22" s="570"/>
      <c r="D22" s="571" t="str">
        <f ca="1">IF(ISNA(VLOOKUP(B22,NXT!$C$12:$D$72,2,0)),"",VLOOKUP(B22,NXT!$C$12:$D$72,2,0))</f>
        <v/>
      </c>
      <c r="E22" s="572"/>
      <c r="F22" s="573" t="str">
        <f ca="1">IF(ROWS($1:6)&gt;COUNT(Dong10),"",OFFSET(TH!I$1,SMALL(Dong10,ROWS($1:6)),))</f>
        <v/>
      </c>
      <c r="G22" s="574" t="str">
        <f ca="1">IF(ROWS($1:6)&gt;COUNT(Dong10),"",OFFSET(TH!J$1,SMALL(Dong10,ROWS($1:6)),))</f>
        <v/>
      </c>
      <c r="H22" s="572" t="str">
        <f t="shared" ca="1" si="0"/>
        <v/>
      </c>
    </row>
    <row r="23" spans="1:8" s="557" customFormat="1" ht="12" customHeight="1">
      <c r="A23" s="575" t="str">
        <f t="shared" ca="1" si="1"/>
        <v/>
      </c>
      <c r="B23" s="569" t="str">
        <f ca="1">IF(ROWS($1:7)&gt;COUNT(Dong10),"",OFFSET(TH!F$1,SMALL(Dong10,ROWS($1:7)),))</f>
        <v/>
      </c>
      <c r="C23" s="570"/>
      <c r="D23" s="571" t="str">
        <f ca="1">IF(ISNA(VLOOKUP(B23,NXT!$C$12:$D$72,2,0)),"",VLOOKUP(B23,NXT!$C$12:$D$72,2,0))</f>
        <v/>
      </c>
      <c r="E23" s="572"/>
      <c r="F23" s="573" t="str">
        <f ca="1">IF(ROWS($1:7)&gt;COUNT(Dong10),"",OFFSET(TH!I$1,SMALL(Dong10,ROWS($1:7)),))</f>
        <v/>
      </c>
      <c r="G23" s="574" t="str">
        <f ca="1">IF(ROWS($1:7)&gt;COUNT(Dong10),"",OFFSET(TH!J$1,SMALL(Dong10,ROWS($1:7)),))</f>
        <v/>
      </c>
      <c r="H23" s="576" t="str">
        <f t="shared" ca="1" si="0"/>
        <v/>
      </c>
    </row>
    <row r="24" spans="1:8" s="557" customFormat="1" ht="12" customHeight="1">
      <c r="A24" s="1380" t="s">
        <v>475</v>
      </c>
      <c r="B24" s="1380"/>
      <c r="C24" s="577"/>
      <c r="D24" s="577"/>
      <c r="E24" s="578"/>
      <c r="F24" s="578"/>
      <c r="G24" s="578"/>
      <c r="H24" s="578">
        <f ca="1">SUM(H17:H23)</f>
        <v>6229269</v>
      </c>
    </row>
    <row r="25" spans="1:8" s="557" customFormat="1" ht="3" customHeight="1">
      <c r="A25" s="579"/>
      <c r="B25" s="579"/>
      <c r="C25" s="560"/>
      <c r="D25" s="560"/>
      <c r="E25" s="580"/>
      <c r="F25" s="580"/>
      <c r="G25" s="580"/>
      <c r="H25" s="580"/>
    </row>
    <row r="26" spans="1:8" s="557" customFormat="1" ht="14.25" customHeight="1">
      <c r="A26" s="557" t="str">
        <f ca="1">"Tổng số tiền (viết bằng chữ):  "&amp; [4]!VND(H24, TRUE)</f>
        <v>Tổng số tiền (viết bằng chữ):  Sáu triệu, hai trăm hai mươi chín ngàn, hai trăm sáu mươi chín đồng</v>
      </c>
    </row>
    <row r="27" spans="1:8" s="557" customFormat="1" ht="14.25" customHeight="1">
      <c r="A27" s="557" t="str">
        <f>"Số chứng từ gốc kèm theo :  "</f>
        <v xml:space="preserve">Số chứng từ gốc kèm theo :  </v>
      </c>
    </row>
    <row r="28" spans="1:8" s="557" customFormat="1" ht="14.25" customHeight="1">
      <c r="F28" s="123" t="str">
        <f ca="1">+IF(LEFT($D$7,1)="N","                                                          "&amp;D6,"                                                                                           "&amp;D6)</f>
        <v xml:space="preserve">                                                                                           Ngày  2  tháng  1  năm  2016</v>
      </c>
    </row>
    <row r="29" spans="1:8" s="582" customFormat="1" ht="14.25" customHeight="1">
      <c r="A29" s="581" t="s">
        <v>476</v>
      </c>
      <c r="C29" s="583"/>
      <c r="E29" s="583"/>
      <c r="F29" s="583" t="str">
        <f>+IF(LEFT($D$7,1)="N","                                                       Kế toán trưởng","                                          Kế toán trưởng                           Giám đốc")</f>
        <v xml:space="preserve">                                          Kế toán trưởng                           Giám đốc</v>
      </c>
    </row>
    <row r="30" spans="1:8" s="557" customFormat="1" ht="12.75" customHeight="1">
      <c r="A30" s="563" t="s">
        <v>477</v>
      </c>
      <c r="C30" s="123"/>
      <c r="E30" s="123"/>
      <c r="F30" s="123" t="str">
        <f>+IF(LEFT($D$7,1)="N","                                                     (Ký, họ tên)","                (Ký, họ tên)                ")</f>
        <v xml:space="preserve">                (Ký, họ tên)                </v>
      </c>
      <c r="H30" s="563" t="str">
        <f>+IF(LEFT($D$7,1)="N","","  (Ký, họ tên)")</f>
        <v xml:space="preserve">  (Ký, họ tên)</v>
      </c>
    </row>
    <row r="31" spans="1:8" s="557" customFormat="1" ht="12.75" customHeight="1">
      <c r="G31" s="123"/>
    </row>
    <row r="32" spans="1:8" s="557" customFormat="1" ht="11.25" customHeight="1"/>
    <row r="33" spans="1:6" s="557" customFormat="1" ht="11.25" customHeight="1"/>
    <row r="34" spans="1:6" s="557" customFormat="1" ht="11.25" customHeight="1"/>
    <row r="35" spans="1:6" s="557" customFormat="1" ht="11.25" customHeight="1"/>
    <row r="36" spans="1:6" ht="11.25" customHeight="1">
      <c r="A36" s="584" t="s">
        <v>478</v>
      </c>
      <c r="F36" s="585"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2"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Q46"/>
  <sheetViews>
    <sheetView topLeftCell="A5" zoomScale="90" workbookViewId="0">
      <pane ySplit="9" topLeftCell="A14" activePane="bottomLeft" state="frozen"/>
      <selection activeCell="C33" sqref="C33"/>
      <selection pane="bottomLeft" activeCell="F13" sqref="F13"/>
    </sheetView>
  </sheetViews>
  <sheetFormatPr defaultColWidth="23.85546875" defaultRowHeight="15"/>
  <cols>
    <col min="1" max="1" width="4.28515625" style="587" customWidth="1"/>
    <col min="2" max="2" width="8.5703125" style="587" customWidth="1"/>
    <col min="3" max="3" width="11" style="587" customWidth="1"/>
    <col min="4" max="4" width="41.7109375" style="587" customWidth="1"/>
    <col min="5" max="5" width="8" style="600" customWidth="1"/>
    <col min="6" max="6" width="8.85546875" style="587" customWidth="1"/>
    <col min="7" max="7" width="9" style="587" customWidth="1"/>
    <col min="8" max="8" width="14.140625" style="587" customWidth="1"/>
    <col min="9" max="9" width="8.85546875" style="587" customWidth="1"/>
    <col min="10" max="10" width="13.42578125" style="587" customWidth="1"/>
    <col min="11" max="11" width="10.140625" style="587" customWidth="1"/>
    <col min="12" max="12" width="13" style="587" customWidth="1"/>
    <col min="13" max="13" width="7.140625" style="587" customWidth="1"/>
    <col min="14" max="14" width="2" style="587" customWidth="1"/>
    <col min="15" max="15" width="5.5703125" style="587" customWidth="1"/>
    <col min="16" max="16" width="4.42578125" style="587" customWidth="1"/>
    <col min="17" max="16384" width="23.85546875" style="587"/>
  </cols>
  <sheetData>
    <row r="1" spans="1:17">
      <c r="A1" s="586" t="s">
        <v>479</v>
      </c>
      <c r="E1" s="587"/>
      <c r="O1" s="588"/>
    </row>
    <row r="2" spans="1:17" s="458" customFormat="1" ht="16.5" customHeight="1">
      <c r="B2" s="589" t="s">
        <v>317</v>
      </c>
      <c r="C2" s="590"/>
      <c r="D2" s="591"/>
      <c r="E2" s="592"/>
      <c r="F2" s="2"/>
      <c r="J2" s="1381" t="s">
        <v>480</v>
      </c>
      <c r="K2" s="1381"/>
      <c r="L2" s="1381"/>
      <c r="M2" s="1381"/>
      <c r="N2" s="593"/>
    </row>
    <row r="3" spans="1:17" s="458" customFormat="1" ht="16.5" customHeight="1">
      <c r="B3" s="589" t="s">
        <v>319</v>
      </c>
      <c r="C3" s="589"/>
      <c r="D3" s="589"/>
      <c r="E3" s="594"/>
      <c r="F3" s="589"/>
      <c r="J3" s="1382" t="s">
        <v>50</v>
      </c>
      <c r="K3" s="1382"/>
      <c r="L3" s="1382"/>
      <c r="M3" s="1382"/>
      <c r="N3" s="595"/>
    </row>
    <row r="4" spans="1:17" s="458" customFormat="1" ht="16.5" customHeight="1">
      <c r="B4" s="589"/>
      <c r="C4" s="589"/>
      <c r="D4" s="589"/>
      <c r="E4" s="594"/>
      <c r="F4" s="589"/>
      <c r="J4" s="1382"/>
      <c r="K4" s="1382"/>
      <c r="L4" s="1382"/>
      <c r="M4" s="1382"/>
      <c r="N4" s="595"/>
    </row>
    <row r="5" spans="1:17" ht="18.75" customHeight="1">
      <c r="B5" s="1383" t="s">
        <v>481</v>
      </c>
      <c r="C5" s="1383"/>
      <c r="D5" s="1383"/>
      <c r="E5" s="1383"/>
      <c r="F5" s="1383"/>
      <c r="G5" s="1383"/>
      <c r="H5" s="1383"/>
      <c r="I5" s="1383"/>
      <c r="J5" s="1383"/>
      <c r="K5" s="1383"/>
      <c r="L5" s="1383"/>
      <c r="M5" s="1383"/>
      <c r="N5" s="596"/>
    </row>
    <row r="6" spans="1:17" s="597" customFormat="1" ht="12.75">
      <c r="B6" s="1384" t="s">
        <v>482</v>
      </c>
      <c r="C6" s="1384"/>
      <c r="D6" s="1384"/>
      <c r="E6" s="1384"/>
      <c r="F6" s="1384"/>
      <c r="G6" s="1384"/>
      <c r="H6" s="1384"/>
      <c r="I6" s="1384"/>
      <c r="J6" s="1384"/>
      <c r="K6" s="1384"/>
      <c r="L6" s="1384"/>
      <c r="M6" s="1384"/>
      <c r="N6" s="598"/>
    </row>
    <row r="7" spans="1:17">
      <c r="C7" s="599"/>
      <c r="D7" s="599"/>
      <c r="F7" s="601" t="s">
        <v>934</v>
      </c>
      <c r="G7" s="948" t="str">
        <f>IF($O$10="VL","1522",IF($O$10="NL","1521",IF($O$10="TP","155","")))</f>
        <v>1522</v>
      </c>
      <c r="H7" s="601" t="s">
        <v>483</v>
      </c>
      <c r="I7" s="599" t="str">
        <f>IF($O$10="NL","Nguyên Liệu",IF($O$10="TP","Thành Phẩm",IF($O$10="VL","Vật Liệu","")))</f>
        <v>Vật Liệu</v>
      </c>
      <c r="J7" s="599"/>
      <c r="K7" s="599"/>
      <c r="L7" s="599"/>
      <c r="M7" s="599"/>
      <c r="N7" s="600"/>
    </row>
    <row r="8" spans="1:17">
      <c r="B8" s="600"/>
      <c r="C8" s="599"/>
      <c r="D8" s="599"/>
      <c r="F8" s="600" t="s">
        <v>484</v>
      </c>
      <c r="H8" s="599"/>
      <c r="I8" s="599"/>
      <c r="J8" s="1385" t="s">
        <v>385</v>
      </c>
      <c r="K8" s="1385"/>
      <c r="L8" s="1385"/>
      <c r="M8" s="599"/>
      <c r="N8" s="599"/>
    </row>
    <row r="9" spans="1:17">
      <c r="D9" s="602"/>
      <c r="E9" s="603"/>
      <c r="F9" s="602"/>
      <c r="G9" s="602"/>
      <c r="H9" s="602"/>
      <c r="I9" s="602"/>
      <c r="J9" s="602"/>
      <c r="K9" s="602" t="s">
        <v>148</v>
      </c>
      <c r="M9" s="604"/>
      <c r="N9" s="605"/>
    </row>
    <row r="10" spans="1:17" ht="15.75" customHeight="1">
      <c r="A10" s="1387" t="s">
        <v>37</v>
      </c>
      <c r="B10" s="1388" t="s">
        <v>1</v>
      </c>
      <c r="C10" s="1388"/>
      <c r="D10" s="1389" t="s">
        <v>0</v>
      </c>
      <c r="E10" s="1389" t="s">
        <v>485</v>
      </c>
      <c r="F10" s="1389" t="s">
        <v>472</v>
      </c>
      <c r="G10" s="1391" t="s">
        <v>486</v>
      </c>
      <c r="H10" s="1392"/>
      <c r="I10" s="1391" t="s">
        <v>487</v>
      </c>
      <c r="J10" s="1392"/>
      <c r="K10" s="1391" t="s">
        <v>488</v>
      </c>
      <c r="L10" s="1392"/>
      <c r="M10" s="1389" t="s">
        <v>152</v>
      </c>
      <c r="N10" s="606"/>
      <c r="O10" s="607" t="s">
        <v>489</v>
      </c>
    </row>
    <row r="11" spans="1:17" ht="31.5" customHeight="1">
      <c r="A11" s="1387"/>
      <c r="B11" s="608" t="s">
        <v>17</v>
      </c>
      <c r="C11" s="608" t="s">
        <v>34</v>
      </c>
      <c r="D11" s="1389"/>
      <c r="E11" s="1389"/>
      <c r="F11" s="1389"/>
      <c r="G11" s="608" t="s">
        <v>471</v>
      </c>
      <c r="H11" s="608" t="s">
        <v>473</v>
      </c>
      <c r="I11" s="608" t="s">
        <v>471</v>
      </c>
      <c r="J11" s="608" t="s">
        <v>473</v>
      </c>
      <c r="K11" s="608" t="s">
        <v>471</v>
      </c>
      <c r="L11" s="608" t="s">
        <v>473</v>
      </c>
      <c r="M11" s="1389"/>
      <c r="N11" s="606"/>
    </row>
    <row r="12" spans="1:17" s="600" customFormat="1">
      <c r="A12" s="609"/>
      <c r="B12" s="610" t="s">
        <v>2</v>
      </c>
      <c r="C12" s="611" t="s">
        <v>3</v>
      </c>
      <c r="D12" s="611" t="s">
        <v>4</v>
      </c>
      <c r="E12" s="610" t="s">
        <v>5</v>
      </c>
      <c r="F12" s="610">
        <v>1</v>
      </c>
      <c r="G12" s="610">
        <v>2</v>
      </c>
      <c r="H12" s="610" t="s">
        <v>490</v>
      </c>
      <c r="I12" s="610">
        <v>4</v>
      </c>
      <c r="J12" s="610" t="s">
        <v>491</v>
      </c>
      <c r="K12" s="610">
        <v>6</v>
      </c>
      <c r="L12" s="610" t="s">
        <v>492</v>
      </c>
      <c r="M12" s="610"/>
      <c r="N12" s="612"/>
    </row>
    <row r="13" spans="1:17">
      <c r="A13" s="613"/>
      <c r="B13" s="613"/>
      <c r="C13" s="613"/>
      <c r="D13" s="614" t="s">
        <v>174</v>
      </c>
      <c r="E13" s="615"/>
      <c r="F13" s="616">
        <f>L13/K13</f>
        <v>4466.322284402353</v>
      </c>
      <c r="G13" s="616"/>
      <c r="H13" s="616"/>
      <c r="I13" s="616"/>
      <c r="J13" s="616"/>
      <c r="K13" s="617">
        <f>VLOOKUP($J$8,NXT!$C$12:$L$72,3,0)</f>
        <v>13938</v>
      </c>
      <c r="L13" s="617">
        <f>VLOOKUP($J$8,NXT!$C$12:$L$72,4,0)</f>
        <v>62251600</v>
      </c>
      <c r="M13" s="616"/>
      <c r="N13" s="612"/>
    </row>
    <row r="14" spans="1:17">
      <c r="A14" s="568">
        <f ca="1">IF(B14="","",ROW()-13)</f>
        <v>1</v>
      </c>
      <c r="B14" s="618" t="str">
        <f ca="1">IF(ROWS($1:1)&gt;COUNT(Dong11),"",OFFSET(TH!D$1,SMALL(Dong11,ROWS($1:1)),))</f>
        <v>VL/X04</v>
      </c>
      <c r="C14" s="619">
        <f ca="1">IF(ROWS($1:1)&gt;COUNT(Dong11),"",OFFSET(TH!E$1,SMALL(Dong11,ROWS($1:1)),))</f>
        <v>42459</v>
      </c>
      <c r="D14" s="620" t="str">
        <f ca="1">IF(ROWS($1:1)&gt;COUNT(Dong11),"",OFFSET(TH!F$1,SMALL(Dong11,ROWS($1:1)),)&amp;" - "&amp;OFFSET(TH!H$1,SMALL(Dong11,ROWS($1:1)),))</f>
        <v>Thùng carton 30x20x15 - Xuất SX</v>
      </c>
      <c r="E14" s="618" t="str">
        <f ca="1">IF(ROWS($1:1)&gt;COUNT(Dong11),"",IF(OFFSET(TH!N$1,SMALL(Dong11,ROWS($1:1)),)=$G$7,OFFSET(TH!O$1,SMALL(Dong11,ROWS($1:1)),),OFFSET(TH!N$1,SMALL(Dong11,ROWS($1:1)),)))</f>
        <v>154</v>
      </c>
      <c r="F14" s="621">
        <f ca="1">IF(ROWS($1:1)&gt;COUNT(Dong11),0,OFFSET(TH!J$1,SMALL(Dong11,ROWS($1:1)),))</f>
        <v>4466.322284402353</v>
      </c>
      <c r="G14" s="621">
        <f ca="1">IF(ROWS($1:1)&gt;COUNT(Dong11),0,IF(MID(OFFSET(TH!D$1,SMALL(Dong11,ROWS($1:1)),),4,1)="N",OFFSET(TH!I$1,SMALL(Dong11,ROWS($1:1)),),0))</f>
        <v>0</v>
      </c>
      <c r="H14" s="622">
        <f ca="1">ROUND(F14*G14,0)</f>
        <v>0</v>
      </c>
      <c r="I14" s="621">
        <f ca="1">IF(ROWS($1:1)&gt;COUNT(Dong11),0,IF(MID(OFFSET(TH!D$1,SMALL(Dong11,ROWS($1:1)),),4,1)="X",OFFSET(TH!I$1,SMALL(Dong11,ROWS($1:1)),),0))</f>
        <v>2700</v>
      </c>
      <c r="J14" s="622">
        <f ca="1">ROUND(F14*I14,0)</f>
        <v>12059070</v>
      </c>
      <c r="K14" s="622">
        <f ca="1">IF(D14&lt;&gt;"",K13+G14-I14,0)</f>
        <v>11238</v>
      </c>
      <c r="L14" s="622">
        <f ca="1">IF(D14&lt;&gt;"",L13+H14-J14,0)</f>
        <v>50192530</v>
      </c>
      <c r="M14" s="622"/>
      <c r="N14" s="612"/>
    </row>
    <row r="15" spans="1:17">
      <c r="A15" s="568" t="str">
        <f t="shared" ref="A15:A31" ca="1" si="0">IF(B15="","",A14+1)</f>
        <v/>
      </c>
      <c r="B15" s="618" t="str">
        <f ca="1">IF(ROWS($1:2)&gt;COUNT(Dong11),"",OFFSET(TH!D$1,SMALL(Dong11,ROWS($1:2)),))</f>
        <v/>
      </c>
      <c r="C15" s="619" t="str">
        <f ca="1">IF(ROWS($1:2)&gt;COUNT(Dong11),"",OFFSET(TH!E$1,SMALL(Dong11,ROWS($1:2)),))</f>
        <v/>
      </c>
      <c r="D15" s="620" t="str">
        <f ca="1">IF(ROWS($1:2)&gt;COUNT(Dong11),"",OFFSET(TH!F$1,SMALL(Dong11,ROWS($1:2)),)&amp;" - "&amp;OFFSET(TH!H$1,SMALL(Dong11,ROWS($1:2)),))</f>
        <v/>
      </c>
      <c r="E15" s="618" t="str">
        <f ca="1">IF(ROWS($1:2)&gt;COUNT(Dong11),"",IF(OFFSET(TH!N$1,SMALL(Dong11,ROWS($1:2)),)=$G$7,OFFSET(TH!O$1,SMALL(Dong11,ROWS($1:2)),),OFFSET(TH!N$1,SMALL(Dong11,ROWS($1:2)),)))</f>
        <v/>
      </c>
      <c r="F15" s="621">
        <f ca="1">IF(ROWS($1:2)&gt;COUNT(Dong11),0,OFFSET(TH!J$1,SMALL(Dong11,ROWS($1:2)),))</f>
        <v>0</v>
      </c>
      <c r="G15" s="621">
        <f ca="1">IF(ROWS($1:2)&gt;COUNT(Dong11),0,IF(MID(OFFSET(TH!D$1,SMALL(Dong11,ROWS($1:2)),),4,1)="N",OFFSET(TH!I$1,SMALL(Dong11,ROWS($1:2)),),0))</f>
        <v>0</v>
      </c>
      <c r="H15" s="622">
        <f t="shared" ref="H15:H30" ca="1" si="1">ROUND(F15*G15,0)</f>
        <v>0</v>
      </c>
      <c r="I15" s="621">
        <f ca="1">IF(ROWS($1:2)&gt;COUNT(Dong11),0,IF(MID(OFFSET(TH!D$1,SMALL(Dong11,ROWS($1:2)),),4,1)="X",OFFSET(TH!I$1,SMALL(Dong11,ROWS($1:2)),),0))</f>
        <v>0</v>
      </c>
      <c r="J15" s="622">
        <f t="shared" ref="J15:J30" ca="1" si="2">ROUND(F15*I15,0)</f>
        <v>0</v>
      </c>
      <c r="K15" s="622">
        <f t="shared" ref="K15:K30" ca="1" si="3">IF(D15&lt;&gt;"",K14+G15-I15,0)</f>
        <v>0</v>
      </c>
      <c r="L15" s="622">
        <f t="shared" ref="L15:L30" ca="1" si="4">IF(D15&lt;&gt;"",L14+H15-J15,0)</f>
        <v>0</v>
      </c>
      <c r="M15" s="622"/>
      <c r="N15" s="612"/>
      <c r="Q15" s="623"/>
    </row>
    <row r="16" spans="1:17">
      <c r="A16" s="568" t="str">
        <f t="shared" ca="1" si="0"/>
        <v/>
      </c>
      <c r="B16" s="618" t="str">
        <f ca="1">IF(ROWS($1:3)&gt;COUNT(Dong11),"",OFFSET(TH!D$1,SMALL(Dong11,ROWS($1:3)),))</f>
        <v/>
      </c>
      <c r="C16" s="619" t="str">
        <f ca="1">IF(ROWS($1:3)&gt;COUNT(Dong11),"",OFFSET(TH!E$1,SMALL(Dong11,ROWS($1:3)),))</f>
        <v/>
      </c>
      <c r="D16" s="620" t="str">
        <f ca="1">IF(ROWS($1:3)&gt;COUNT(Dong11),"",OFFSET(TH!F$1,SMALL(Dong11,ROWS($1:3)),)&amp;" - "&amp;OFFSET(TH!H$1,SMALL(Dong11,ROWS($1:3)),))</f>
        <v/>
      </c>
      <c r="E16" s="618" t="str">
        <f ca="1">IF(ROWS($1:3)&gt;COUNT(Dong11),"",IF(OFFSET(TH!N$1,SMALL(Dong11,ROWS($1:3)),)=$G$7,OFFSET(TH!O$1,SMALL(Dong11,ROWS($1:3)),),OFFSET(TH!N$1,SMALL(Dong11,ROWS($1:3)),)))</f>
        <v/>
      </c>
      <c r="F16" s="621">
        <f ca="1">IF(ROWS($1:3)&gt;COUNT(Dong11),0,OFFSET(TH!J$1,SMALL(Dong11,ROWS($1:3)),))</f>
        <v>0</v>
      </c>
      <c r="G16" s="621">
        <f ca="1">IF(ROWS($1:3)&gt;COUNT(Dong11),0,IF(MID(OFFSET(TH!D$1,SMALL(Dong11,ROWS($1:3)),),4,1)="N",OFFSET(TH!I$1,SMALL(Dong11,ROWS($1:3)),),0))</f>
        <v>0</v>
      </c>
      <c r="H16" s="622">
        <f t="shared" ca="1" si="1"/>
        <v>0</v>
      </c>
      <c r="I16" s="621">
        <f ca="1">IF(ROWS($1:3)&gt;COUNT(Dong11),0,IF(MID(OFFSET(TH!D$1,SMALL(Dong11,ROWS($1:3)),),4,1)="X",OFFSET(TH!I$1,SMALL(Dong11,ROWS($1:3)),),0))</f>
        <v>0</v>
      </c>
      <c r="J16" s="622">
        <f t="shared" ca="1" si="2"/>
        <v>0</v>
      </c>
      <c r="K16" s="622">
        <f t="shared" ca="1" si="3"/>
        <v>0</v>
      </c>
      <c r="L16" s="622">
        <f t="shared" ca="1" si="4"/>
        <v>0</v>
      </c>
      <c r="M16" s="622"/>
      <c r="N16" s="612"/>
    </row>
    <row r="17" spans="1:16">
      <c r="A17" s="568" t="str">
        <f t="shared" ca="1" si="0"/>
        <v/>
      </c>
      <c r="B17" s="618" t="str">
        <f ca="1">IF(ROWS($1:4)&gt;COUNT(Dong11),"",OFFSET(TH!D$1,SMALL(Dong11,ROWS($1:4)),))</f>
        <v/>
      </c>
      <c r="C17" s="619" t="str">
        <f ca="1">IF(ROWS($1:4)&gt;COUNT(Dong11),"",OFFSET(TH!E$1,SMALL(Dong11,ROWS($1:4)),))</f>
        <v/>
      </c>
      <c r="D17" s="620" t="str">
        <f ca="1">IF(ROWS($1:4)&gt;COUNT(Dong11),"",OFFSET(TH!F$1,SMALL(Dong11,ROWS($1:4)),)&amp;" - "&amp;OFFSET(TH!H$1,SMALL(Dong11,ROWS($1:4)),))</f>
        <v/>
      </c>
      <c r="E17" s="618" t="str">
        <f ca="1">IF(ROWS($1:4)&gt;COUNT(Dong11),"",IF(OFFSET(TH!N$1,SMALL(Dong11,ROWS($1:4)),)=$G$7,OFFSET(TH!O$1,SMALL(Dong11,ROWS($1:4)),),OFFSET(TH!N$1,SMALL(Dong11,ROWS($1:4)),)))</f>
        <v/>
      </c>
      <c r="F17" s="621">
        <f ca="1">IF(ROWS($1:4)&gt;COUNT(Dong11),0,OFFSET(TH!J$1,SMALL(Dong11,ROWS($1:4)),))</f>
        <v>0</v>
      </c>
      <c r="G17" s="621">
        <f ca="1">IF(ROWS($1:4)&gt;COUNT(Dong11),0,IF(MID(OFFSET(TH!D$1,SMALL(Dong11,ROWS($1:4)),),4,1)="N",OFFSET(TH!I$1,SMALL(Dong11,ROWS($1:4)),),0))</f>
        <v>0</v>
      </c>
      <c r="H17" s="622">
        <f t="shared" ca="1" si="1"/>
        <v>0</v>
      </c>
      <c r="I17" s="621">
        <f ca="1">IF(ROWS($1:4)&gt;COUNT(Dong11),0,IF(MID(OFFSET(TH!D$1,SMALL(Dong11,ROWS($1:4)),),4,1)="X",OFFSET(TH!I$1,SMALL(Dong11,ROWS($1:4)),),0))</f>
        <v>0</v>
      </c>
      <c r="J17" s="622">
        <f t="shared" ca="1" si="2"/>
        <v>0</v>
      </c>
      <c r="K17" s="622">
        <f t="shared" ca="1" si="3"/>
        <v>0</v>
      </c>
      <c r="L17" s="622">
        <f t="shared" ca="1" si="4"/>
        <v>0</v>
      </c>
      <c r="M17" s="622"/>
      <c r="N17" s="612"/>
      <c r="P17" s="624"/>
    </row>
    <row r="18" spans="1:16">
      <c r="A18" s="568" t="str">
        <f t="shared" ca="1" si="0"/>
        <v/>
      </c>
      <c r="B18" s="618" t="str">
        <f ca="1">IF(ROWS($1:5)&gt;COUNT(Dong11),"",OFFSET(TH!D$1,SMALL(Dong11,ROWS($1:5)),))</f>
        <v/>
      </c>
      <c r="C18" s="619" t="str">
        <f ca="1">IF(ROWS($1:5)&gt;COUNT(Dong11),"",OFFSET(TH!E$1,SMALL(Dong11,ROWS($1:5)),))</f>
        <v/>
      </c>
      <c r="D18" s="620" t="str">
        <f ca="1">IF(ROWS($1:5)&gt;COUNT(Dong11),"",OFFSET(TH!F$1,SMALL(Dong11,ROWS($1:5)),)&amp;" - "&amp;OFFSET(TH!H$1,SMALL(Dong11,ROWS($1:5)),))</f>
        <v/>
      </c>
      <c r="E18" s="618" t="str">
        <f ca="1">IF(ROWS($1:5)&gt;COUNT(Dong11),"",IF(OFFSET(TH!N$1,SMALL(Dong11,ROWS($1:5)),)=$G$7,OFFSET(TH!O$1,SMALL(Dong11,ROWS($1:5)),),OFFSET(TH!N$1,SMALL(Dong11,ROWS($1:5)),)))</f>
        <v/>
      </c>
      <c r="F18" s="621">
        <f ca="1">IF(ROWS($1:5)&gt;COUNT(Dong11),0,OFFSET(TH!J$1,SMALL(Dong11,ROWS($1:5)),))</f>
        <v>0</v>
      </c>
      <c r="G18" s="621">
        <f ca="1">IF(ROWS($1:5)&gt;COUNT(Dong11),0,IF(MID(OFFSET(TH!D$1,SMALL(Dong11,ROWS($1:5)),),4,1)="N",OFFSET(TH!I$1,SMALL(Dong11,ROWS($1:5)),),0))</f>
        <v>0</v>
      </c>
      <c r="H18" s="622">
        <f t="shared" ca="1" si="1"/>
        <v>0</v>
      </c>
      <c r="I18" s="621">
        <f ca="1">IF(ROWS($1:5)&gt;COUNT(Dong11),0,IF(MID(OFFSET(TH!D$1,SMALL(Dong11,ROWS($1:5)),),4,1)="X",OFFSET(TH!I$1,SMALL(Dong11,ROWS($1:5)),),0))</f>
        <v>0</v>
      </c>
      <c r="J18" s="622">
        <f t="shared" ca="1" si="2"/>
        <v>0</v>
      </c>
      <c r="K18" s="622">
        <f t="shared" ca="1" si="3"/>
        <v>0</v>
      </c>
      <c r="L18" s="622">
        <f t="shared" ca="1" si="4"/>
        <v>0</v>
      </c>
      <c r="M18" s="622"/>
      <c r="N18" s="612"/>
    </row>
    <row r="19" spans="1:16">
      <c r="A19" s="568" t="str">
        <f t="shared" ca="1" si="0"/>
        <v/>
      </c>
      <c r="B19" s="618" t="str">
        <f ca="1">IF(ROWS($1:6)&gt;COUNT(Dong11),"",OFFSET(TH!D$1,SMALL(Dong11,ROWS($1:6)),))</f>
        <v/>
      </c>
      <c r="C19" s="619" t="str">
        <f ca="1">IF(ROWS($1:6)&gt;COUNT(Dong11),"",OFFSET(TH!E$1,SMALL(Dong11,ROWS($1:6)),))</f>
        <v/>
      </c>
      <c r="D19" s="620" t="str">
        <f ca="1">IF(ROWS($1:6)&gt;COUNT(Dong11),"",OFFSET(TH!F$1,SMALL(Dong11,ROWS($1:6)),)&amp;" - "&amp;OFFSET(TH!H$1,SMALL(Dong11,ROWS($1:6)),))</f>
        <v/>
      </c>
      <c r="E19" s="618" t="str">
        <f ca="1">IF(ROWS($1:6)&gt;COUNT(Dong11),"",IF(OFFSET(TH!N$1,SMALL(Dong11,ROWS($1:6)),)=$G$7,OFFSET(TH!O$1,SMALL(Dong11,ROWS($1:6)),),OFFSET(TH!N$1,SMALL(Dong11,ROWS($1:6)),)))</f>
        <v/>
      </c>
      <c r="F19" s="621">
        <f ca="1">IF(ROWS($1:6)&gt;COUNT(Dong11),0,OFFSET(TH!J$1,SMALL(Dong11,ROWS($1:6)),))</f>
        <v>0</v>
      </c>
      <c r="G19" s="621">
        <f ca="1">IF(ROWS($1:6)&gt;COUNT(Dong11),0,IF(MID(OFFSET(TH!D$1,SMALL(Dong11,ROWS($1:6)),),4,1)="N",OFFSET(TH!I$1,SMALL(Dong11,ROWS($1:6)),),0))</f>
        <v>0</v>
      </c>
      <c r="H19" s="622">
        <f t="shared" ca="1" si="1"/>
        <v>0</v>
      </c>
      <c r="I19" s="621">
        <f ca="1">IF(ROWS($1:6)&gt;COUNT(Dong11),0,IF(MID(OFFSET(TH!D$1,SMALL(Dong11,ROWS($1:6)),),4,1)="X",OFFSET(TH!I$1,SMALL(Dong11,ROWS($1:6)),),0))</f>
        <v>0</v>
      </c>
      <c r="J19" s="622">
        <f t="shared" ca="1" si="2"/>
        <v>0</v>
      </c>
      <c r="K19" s="622">
        <f t="shared" ca="1" si="3"/>
        <v>0</v>
      </c>
      <c r="L19" s="622">
        <f t="shared" ca="1" si="4"/>
        <v>0</v>
      </c>
      <c r="M19" s="622"/>
      <c r="N19" s="612"/>
    </row>
    <row r="20" spans="1:16">
      <c r="A20" s="568" t="str">
        <f t="shared" ca="1" si="0"/>
        <v/>
      </c>
      <c r="B20" s="618" t="str">
        <f ca="1">IF(ROWS($1:7)&gt;COUNT(Dong11),"",OFFSET(TH!D$1,SMALL(Dong11,ROWS($1:7)),))</f>
        <v/>
      </c>
      <c r="C20" s="619" t="str">
        <f ca="1">IF(ROWS($1:7)&gt;COUNT(Dong11),"",OFFSET(TH!E$1,SMALL(Dong11,ROWS($1:7)),))</f>
        <v/>
      </c>
      <c r="D20" s="620" t="str">
        <f ca="1">IF(ROWS($1:7)&gt;COUNT(Dong11),"",OFFSET(TH!F$1,SMALL(Dong11,ROWS($1:7)),)&amp;" - "&amp;OFFSET(TH!H$1,SMALL(Dong11,ROWS($1:7)),))</f>
        <v/>
      </c>
      <c r="E20" s="618" t="str">
        <f ca="1">IF(ROWS($1:7)&gt;COUNT(Dong11),"",IF(OFFSET(TH!N$1,SMALL(Dong11,ROWS($1:7)),)=$G$7,OFFSET(TH!O$1,SMALL(Dong11,ROWS($1:7)),),OFFSET(TH!N$1,SMALL(Dong11,ROWS($1:7)),)))</f>
        <v/>
      </c>
      <c r="F20" s="621">
        <f ca="1">IF(ROWS($1:7)&gt;COUNT(Dong11),0,OFFSET(TH!J$1,SMALL(Dong11,ROWS($1:7)),))</f>
        <v>0</v>
      </c>
      <c r="G20" s="621">
        <f ca="1">IF(ROWS($1:7)&gt;COUNT(Dong11),0,IF(MID(OFFSET(TH!D$1,SMALL(Dong11,ROWS($1:7)),),4,1)="N",OFFSET(TH!I$1,SMALL(Dong11,ROWS($1:7)),),0))</f>
        <v>0</v>
      </c>
      <c r="H20" s="622">
        <f t="shared" ca="1" si="1"/>
        <v>0</v>
      </c>
      <c r="I20" s="621">
        <f ca="1">IF(ROWS($1:7)&gt;COUNT(Dong11),0,IF(MID(OFFSET(TH!D$1,SMALL(Dong11,ROWS($1:7)),),4,1)="X",OFFSET(TH!I$1,SMALL(Dong11,ROWS($1:7)),),0))</f>
        <v>0</v>
      </c>
      <c r="J20" s="622">
        <f t="shared" ca="1" si="2"/>
        <v>0</v>
      </c>
      <c r="K20" s="622">
        <f t="shared" ca="1" si="3"/>
        <v>0</v>
      </c>
      <c r="L20" s="622">
        <f t="shared" ca="1" si="4"/>
        <v>0</v>
      </c>
      <c r="M20" s="622"/>
      <c r="N20" s="612"/>
    </row>
    <row r="21" spans="1:16">
      <c r="A21" s="568" t="str">
        <f t="shared" ca="1" si="0"/>
        <v/>
      </c>
      <c r="B21" s="618" t="str">
        <f ca="1">IF(ROWS($1:8)&gt;COUNT(Dong11),"",OFFSET(TH!D$1,SMALL(Dong11,ROWS($1:8)),))</f>
        <v/>
      </c>
      <c r="C21" s="619" t="str">
        <f ca="1">IF(ROWS($1:8)&gt;COUNT(Dong11),"",OFFSET(TH!E$1,SMALL(Dong11,ROWS($1:8)),))</f>
        <v/>
      </c>
      <c r="D21" s="620" t="str">
        <f ca="1">IF(ROWS($1:8)&gt;COUNT(Dong11),"",OFFSET(TH!F$1,SMALL(Dong11,ROWS($1:8)),)&amp;" - "&amp;OFFSET(TH!H$1,SMALL(Dong11,ROWS($1:8)),))</f>
        <v/>
      </c>
      <c r="E21" s="618" t="str">
        <f ca="1">IF(ROWS($1:8)&gt;COUNT(Dong11),"",IF(OFFSET(TH!N$1,SMALL(Dong11,ROWS($1:8)),)=$G$7,OFFSET(TH!O$1,SMALL(Dong11,ROWS($1:8)),),OFFSET(TH!N$1,SMALL(Dong11,ROWS($1:8)),)))</f>
        <v/>
      </c>
      <c r="F21" s="621">
        <f ca="1">IF(ROWS($1:8)&gt;COUNT(Dong11),0,OFFSET(TH!J$1,SMALL(Dong11,ROWS($1:8)),))</f>
        <v>0</v>
      </c>
      <c r="G21" s="621">
        <f ca="1">IF(ROWS($1:8)&gt;COUNT(Dong11),0,IF(MID(OFFSET(TH!D$1,SMALL(Dong11,ROWS($1:8)),),4,1)="N",OFFSET(TH!I$1,SMALL(Dong11,ROWS($1:8)),),0))</f>
        <v>0</v>
      </c>
      <c r="H21" s="622">
        <f t="shared" ca="1" si="1"/>
        <v>0</v>
      </c>
      <c r="I21" s="621">
        <f ca="1">IF(ROWS($1:8)&gt;COUNT(Dong11),0,IF(MID(OFFSET(TH!D$1,SMALL(Dong11,ROWS($1:8)),),4,1)="X",OFFSET(TH!I$1,SMALL(Dong11,ROWS($1:8)),),0))</f>
        <v>0</v>
      </c>
      <c r="J21" s="622">
        <f t="shared" ca="1" si="2"/>
        <v>0</v>
      </c>
      <c r="K21" s="622">
        <f t="shared" ca="1" si="3"/>
        <v>0</v>
      </c>
      <c r="L21" s="622">
        <f t="shared" ca="1" si="4"/>
        <v>0</v>
      </c>
      <c r="M21" s="622"/>
      <c r="N21" s="612"/>
    </row>
    <row r="22" spans="1:16">
      <c r="A22" s="568" t="str">
        <f t="shared" ca="1" si="0"/>
        <v/>
      </c>
      <c r="B22" s="618" t="str">
        <f ca="1">IF(ROWS($1:9)&gt;COUNT(Dong11),"",OFFSET(TH!D$1,SMALL(Dong11,ROWS($1:9)),))</f>
        <v/>
      </c>
      <c r="C22" s="619" t="str">
        <f ca="1">IF(ROWS($1:9)&gt;COUNT(Dong11),"",OFFSET(TH!E$1,SMALL(Dong11,ROWS($1:9)),))</f>
        <v/>
      </c>
      <c r="D22" s="620" t="str">
        <f ca="1">IF(ROWS($1:9)&gt;COUNT(Dong11),"",OFFSET(TH!F$1,SMALL(Dong11,ROWS($1:9)),)&amp;" - "&amp;OFFSET(TH!H$1,SMALL(Dong11,ROWS($1:9)),))</f>
        <v/>
      </c>
      <c r="E22" s="618" t="str">
        <f ca="1">IF(ROWS($1:9)&gt;COUNT(Dong11),"",IF(OFFSET(TH!N$1,SMALL(Dong11,ROWS($1:9)),)=$G$7,OFFSET(TH!O$1,SMALL(Dong11,ROWS($1:9)),),OFFSET(TH!N$1,SMALL(Dong11,ROWS($1:9)),)))</f>
        <v/>
      </c>
      <c r="F22" s="621">
        <f ca="1">IF(ROWS($1:9)&gt;COUNT(Dong11),0,OFFSET(TH!J$1,SMALL(Dong11,ROWS($1:9)),))</f>
        <v>0</v>
      </c>
      <c r="G22" s="621">
        <f ca="1">IF(ROWS($1:9)&gt;COUNT(Dong11),0,IF(MID(OFFSET(TH!D$1,SMALL(Dong11,ROWS($1:9)),),4,1)="N",OFFSET(TH!I$1,SMALL(Dong11,ROWS($1:9)),),0))</f>
        <v>0</v>
      </c>
      <c r="H22" s="622">
        <f t="shared" ca="1" si="1"/>
        <v>0</v>
      </c>
      <c r="I22" s="621">
        <f ca="1">IF(ROWS($1:9)&gt;COUNT(Dong11),0,IF(MID(OFFSET(TH!D$1,SMALL(Dong11,ROWS($1:9)),),4,1)="X",OFFSET(TH!I$1,SMALL(Dong11,ROWS($1:9)),),0))</f>
        <v>0</v>
      </c>
      <c r="J22" s="622">
        <f t="shared" ca="1" si="2"/>
        <v>0</v>
      </c>
      <c r="K22" s="622">
        <f t="shared" ca="1" si="3"/>
        <v>0</v>
      </c>
      <c r="L22" s="622">
        <f t="shared" ca="1" si="4"/>
        <v>0</v>
      </c>
      <c r="M22" s="622"/>
      <c r="N22" s="612"/>
    </row>
    <row r="23" spans="1:16">
      <c r="A23" s="568" t="str">
        <f t="shared" ca="1" si="0"/>
        <v/>
      </c>
      <c r="B23" s="618" t="str">
        <f ca="1">IF(ROWS($1:10)&gt;COUNT(Dong11),"",OFFSET(TH!D$1,SMALL(Dong11,ROWS($1:10)),))</f>
        <v/>
      </c>
      <c r="C23" s="619" t="str">
        <f ca="1">IF(ROWS($1:10)&gt;COUNT(Dong11),"",OFFSET(TH!E$1,SMALL(Dong11,ROWS($1:10)),))</f>
        <v/>
      </c>
      <c r="D23" s="620" t="str">
        <f ca="1">IF(ROWS($1:10)&gt;COUNT(Dong11),"",OFFSET(TH!F$1,SMALL(Dong11,ROWS($1:10)),)&amp;" - "&amp;OFFSET(TH!H$1,SMALL(Dong11,ROWS($1:10)),))</f>
        <v/>
      </c>
      <c r="E23" s="618" t="str">
        <f ca="1">IF(ROWS($1:10)&gt;COUNT(Dong11),"",IF(OFFSET(TH!N$1,SMALL(Dong11,ROWS($1:10)),)=$G$7,OFFSET(TH!O$1,SMALL(Dong11,ROWS($1:10)),),OFFSET(TH!N$1,SMALL(Dong11,ROWS($1:10)),)))</f>
        <v/>
      </c>
      <c r="F23" s="621">
        <f ca="1">IF(ROWS($1:10)&gt;COUNT(Dong11),0,OFFSET(TH!J$1,SMALL(Dong11,ROWS($1:10)),))</f>
        <v>0</v>
      </c>
      <c r="G23" s="621">
        <f ca="1">IF(ROWS($1:10)&gt;COUNT(Dong11),0,IF(MID(OFFSET(TH!D$1,SMALL(Dong11,ROWS($1:10)),),4,1)="N",OFFSET(TH!I$1,SMALL(Dong11,ROWS($1:10)),),0))</f>
        <v>0</v>
      </c>
      <c r="H23" s="622">
        <f t="shared" ca="1" si="1"/>
        <v>0</v>
      </c>
      <c r="I23" s="621">
        <f ca="1">IF(ROWS($1:10)&gt;COUNT(Dong11),0,IF(MID(OFFSET(TH!D$1,SMALL(Dong11,ROWS($1:10)),),4,1)="X",OFFSET(TH!I$1,SMALL(Dong11,ROWS($1:10)),),0))</f>
        <v>0</v>
      </c>
      <c r="J23" s="622">
        <f t="shared" ca="1" si="2"/>
        <v>0</v>
      </c>
      <c r="K23" s="622">
        <f t="shared" ca="1" si="3"/>
        <v>0</v>
      </c>
      <c r="L23" s="622">
        <f t="shared" ca="1" si="4"/>
        <v>0</v>
      </c>
      <c r="M23" s="622"/>
      <c r="N23" s="612"/>
    </row>
    <row r="24" spans="1:16">
      <c r="A24" s="568" t="str">
        <f t="shared" ca="1" si="0"/>
        <v/>
      </c>
      <c r="B24" s="618" t="str">
        <f ca="1">IF(ROWS($1:11)&gt;COUNT(Dong11),"",OFFSET(TH!D$1,SMALL(Dong11,ROWS($1:11)),))</f>
        <v/>
      </c>
      <c r="C24" s="619" t="str">
        <f ca="1">IF(ROWS($1:11)&gt;COUNT(Dong11),"",OFFSET(TH!E$1,SMALL(Dong11,ROWS($1:11)),))</f>
        <v/>
      </c>
      <c r="D24" s="620" t="str">
        <f ca="1">IF(ROWS($1:11)&gt;COUNT(Dong11),"",OFFSET(TH!F$1,SMALL(Dong11,ROWS($1:11)),)&amp;" - "&amp;OFFSET(TH!H$1,SMALL(Dong11,ROWS($1:11)),))</f>
        <v/>
      </c>
      <c r="E24" s="618" t="str">
        <f ca="1">IF(ROWS($1:11)&gt;COUNT(Dong11),"",IF(OFFSET(TH!N$1,SMALL(Dong11,ROWS($1:11)),)=$G$7,OFFSET(TH!O$1,SMALL(Dong11,ROWS($1:11)),),OFFSET(TH!N$1,SMALL(Dong11,ROWS($1:11)),)))</f>
        <v/>
      </c>
      <c r="F24" s="621">
        <f ca="1">IF(ROWS($1:11)&gt;COUNT(Dong11),0,OFFSET(TH!J$1,SMALL(Dong11,ROWS($1:11)),))</f>
        <v>0</v>
      </c>
      <c r="G24" s="621">
        <f ca="1">IF(ROWS($1:11)&gt;COUNT(Dong11),0,IF(MID(OFFSET(TH!D$1,SMALL(Dong11,ROWS($1:11)),),4,1)="N",OFFSET(TH!I$1,SMALL(Dong11,ROWS($1:11)),),0))</f>
        <v>0</v>
      </c>
      <c r="H24" s="622">
        <f t="shared" ca="1" si="1"/>
        <v>0</v>
      </c>
      <c r="I24" s="621">
        <f ca="1">IF(ROWS($1:11)&gt;COUNT(Dong11),0,IF(MID(OFFSET(TH!D$1,SMALL(Dong11,ROWS($1:11)),),4,1)="X",OFFSET(TH!I$1,SMALL(Dong11,ROWS($1:11)),),0))</f>
        <v>0</v>
      </c>
      <c r="J24" s="622">
        <f t="shared" ca="1" si="2"/>
        <v>0</v>
      </c>
      <c r="K24" s="622">
        <f t="shared" ca="1" si="3"/>
        <v>0</v>
      </c>
      <c r="L24" s="622">
        <f t="shared" ca="1" si="4"/>
        <v>0</v>
      </c>
      <c r="M24" s="622"/>
      <c r="N24" s="612"/>
    </row>
    <row r="25" spans="1:16">
      <c r="A25" s="568" t="str">
        <f t="shared" ca="1" si="0"/>
        <v/>
      </c>
      <c r="B25" s="618" t="str">
        <f ca="1">IF(ROWS($1:12)&gt;COUNT(Dong11),"",OFFSET(TH!D$1,SMALL(Dong11,ROWS($1:12)),))</f>
        <v/>
      </c>
      <c r="C25" s="619" t="str">
        <f ca="1">IF(ROWS($1:12)&gt;COUNT(Dong11),"",OFFSET(TH!E$1,SMALL(Dong11,ROWS($1:12)),))</f>
        <v/>
      </c>
      <c r="D25" s="620" t="str">
        <f ca="1">IF(ROWS($1:12)&gt;COUNT(Dong11),"",OFFSET(TH!F$1,SMALL(Dong11,ROWS($1:12)),)&amp;" - "&amp;OFFSET(TH!H$1,SMALL(Dong11,ROWS($1:12)),))</f>
        <v/>
      </c>
      <c r="E25" s="618" t="str">
        <f ca="1">IF(ROWS($1:12)&gt;COUNT(Dong11),"",IF(OFFSET(TH!N$1,SMALL(Dong11,ROWS($1:12)),)=$G$7,OFFSET(TH!O$1,SMALL(Dong11,ROWS($1:12)),),OFFSET(TH!N$1,SMALL(Dong11,ROWS($1:12)),)))</f>
        <v/>
      </c>
      <c r="F25" s="621">
        <f ca="1">IF(ROWS($1:12)&gt;COUNT(Dong11),0,OFFSET(TH!J$1,SMALL(Dong11,ROWS($1:12)),))</f>
        <v>0</v>
      </c>
      <c r="G25" s="621">
        <f ca="1">IF(ROWS($1:12)&gt;COUNT(Dong11),0,IF(MID(OFFSET(TH!D$1,SMALL(Dong11,ROWS($1:12)),),4,1)="N",OFFSET(TH!I$1,SMALL(Dong11,ROWS($1:12)),),0))</f>
        <v>0</v>
      </c>
      <c r="H25" s="622">
        <f t="shared" ca="1" si="1"/>
        <v>0</v>
      </c>
      <c r="I25" s="621">
        <f ca="1">IF(ROWS($1:12)&gt;COUNT(Dong11),0,IF(MID(OFFSET(TH!D$1,SMALL(Dong11,ROWS($1:12)),),4,1)="X",OFFSET(TH!I$1,SMALL(Dong11,ROWS($1:12)),),0))</f>
        <v>0</v>
      </c>
      <c r="J25" s="622">
        <f t="shared" ca="1" si="2"/>
        <v>0</v>
      </c>
      <c r="K25" s="622">
        <f t="shared" ca="1" si="3"/>
        <v>0</v>
      </c>
      <c r="L25" s="622">
        <f t="shared" ca="1" si="4"/>
        <v>0</v>
      </c>
      <c r="M25" s="622"/>
      <c r="N25" s="612"/>
    </row>
    <row r="26" spans="1:16">
      <c r="A26" s="568" t="str">
        <f t="shared" ca="1" si="0"/>
        <v/>
      </c>
      <c r="B26" s="618" t="str">
        <f ca="1">IF(ROWS($1:13)&gt;COUNT(Dong11),"",OFFSET(TH!D$1,SMALL(Dong11,ROWS($1:13)),))</f>
        <v/>
      </c>
      <c r="C26" s="619" t="str">
        <f ca="1">IF(ROWS($1:13)&gt;COUNT(Dong11),"",OFFSET(TH!E$1,SMALL(Dong11,ROWS($1:13)),))</f>
        <v/>
      </c>
      <c r="D26" s="620" t="str">
        <f ca="1">IF(ROWS($1:13)&gt;COUNT(Dong11),"",OFFSET(TH!F$1,SMALL(Dong11,ROWS($1:13)),)&amp;" - "&amp;OFFSET(TH!H$1,SMALL(Dong11,ROWS($1:13)),))</f>
        <v/>
      </c>
      <c r="E26" s="618" t="str">
        <f ca="1">IF(ROWS($1:13)&gt;COUNT(Dong11),"",IF(OFFSET(TH!N$1,SMALL(Dong11,ROWS($1:13)),)=$G$7,OFFSET(TH!O$1,SMALL(Dong11,ROWS($1:13)),),OFFSET(TH!N$1,SMALL(Dong11,ROWS($1:13)),)))</f>
        <v/>
      </c>
      <c r="F26" s="621">
        <f ca="1">IF(ROWS($1:13)&gt;COUNT(Dong11),0,OFFSET(TH!J$1,SMALL(Dong11,ROWS($1:13)),))</f>
        <v>0</v>
      </c>
      <c r="G26" s="621">
        <f ca="1">IF(ROWS($1:13)&gt;COUNT(Dong11),0,IF(MID(OFFSET(TH!D$1,SMALL(Dong11,ROWS($1:13)),),4,1)="N",OFFSET(TH!I$1,SMALL(Dong11,ROWS($1:13)),),0))</f>
        <v>0</v>
      </c>
      <c r="H26" s="622">
        <f t="shared" ca="1" si="1"/>
        <v>0</v>
      </c>
      <c r="I26" s="621">
        <f ca="1">IF(ROWS($1:13)&gt;COUNT(Dong11),0,IF(MID(OFFSET(TH!D$1,SMALL(Dong11,ROWS($1:13)),),4,1)="X",OFFSET(TH!I$1,SMALL(Dong11,ROWS($1:13)),),0))</f>
        <v>0</v>
      </c>
      <c r="J26" s="622">
        <f t="shared" ca="1" si="2"/>
        <v>0</v>
      </c>
      <c r="K26" s="622">
        <f t="shared" ca="1" si="3"/>
        <v>0</v>
      </c>
      <c r="L26" s="622">
        <f t="shared" ca="1" si="4"/>
        <v>0</v>
      </c>
      <c r="M26" s="622"/>
      <c r="N26" s="612"/>
    </row>
    <row r="27" spans="1:16">
      <c r="A27" s="568" t="str">
        <f t="shared" ca="1" si="0"/>
        <v/>
      </c>
      <c r="B27" s="618" t="str">
        <f ca="1">IF(ROWS($1:14)&gt;COUNT(Dong11),"",OFFSET(TH!D$1,SMALL(Dong11,ROWS($1:14)),))</f>
        <v/>
      </c>
      <c r="C27" s="619" t="str">
        <f ca="1">IF(ROWS($1:14)&gt;COUNT(Dong11),"",OFFSET(TH!E$1,SMALL(Dong11,ROWS($1:14)),))</f>
        <v/>
      </c>
      <c r="D27" s="620" t="str">
        <f ca="1">IF(ROWS($1:14)&gt;COUNT(Dong11),"",OFFSET(TH!F$1,SMALL(Dong11,ROWS($1:14)),)&amp;" - "&amp;OFFSET(TH!H$1,SMALL(Dong11,ROWS($1:14)),))</f>
        <v/>
      </c>
      <c r="E27" s="618" t="str">
        <f ca="1">IF(ROWS($1:14)&gt;COUNT(Dong11),"",IF(OFFSET(TH!N$1,SMALL(Dong11,ROWS($1:14)),)=$G$7,OFFSET(TH!O$1,SMALL(Dong11,ROWS($1:14)),),OFFSET(TH!N$1,SMALL(Dong11,ROWS($1:14)),)))</f>
        <v/>
      </c>
      <c r="F27" s="621">
        <f ca="1">IF(ROWS($1:14)&gt;COUNT(Dong11),0,OFFSET(TH!J$1,SMALL(Dong11,ROWS($1:14)),))</f>
        <v>0</v>
      </c>
      <c r="G27" s="621">
        <f ca="1">IF(ROWS($1:14)&gt;COUNT(Dong11),0,IF(MID(OFFSET(TH!D$1,SMALL(Dong11,ROWS($1:14)),),4,1)="N",OFFSET(TH!I$1,SMALL(Dong11,ROWS($1:14)),),0))</f>
        <v>0</v>
      </c>
      <c r="H27" s="622">
        <f t="shared" ca="1" si="1"/>
        <v>0</v>
      </c>
      <c r="I27" s="621">
        <f ca="1">IF(ROWS($1:14)&gt;COUNT(Dong11),0,IF(MID(OFFSET(TH!D$1,SMALL(Dong11,ROWS($1:14)),),4,1)="X",OFFSET(TH!I$1,SMALL(Dong11,ROWS($1:14)),),0))</f>
        <v>0</v>
      </c>
      <c r="J27" s="622">
        <f t="shared" ca="1" si="2"/>
        <v>0</v>
      </c>
      <c r="K27" s="622">
        <f t="shared" ca="1" si="3"/>
        <v>0</v>
      </c>
      <c r="L27" s="622">
        <f t="shared" ca="1" si="4"/>
        <v>0</v>
      </c>
      <c r="M27" s="622"/>
      <c r="N27" s="612"/>
    </row>
    <row r="28" spans="1:16">
      <c r="A28" s="568" t="str">
        <f t="shared" ca="1" si="0"/>
        <v/>
      </c>
      <c r="B28" s="618" t="str">
        <f ca="1">IF(ROWS($1:15)&gt;COUNT(Dong11),"",OFFSET(TH!D$1,SMALL(Dong11,ROWS($1:15)),))</f>
        <v/>
      </c>
      <c r="C28" s="619" t="str">
        <f ca="1">IF(ROWS($1:15)&gt;COUNT(Dong11),"",OFFSET(TH!E$1,SMALL(Dong11,ROWS($1:15)),))</f>
        <v/>
      </c>
      <c r="D28" s="620" t="str">
        <f ca="1">IF(ROWS($1:15)&gt;COUNT(Dong11),"",OFFSET(TH!F$1,SMALL(Dong11,ROWS($1:15)),)&amp;" - "&amp;OFFSET(TH!H$1,SMALL(Dong11,ROWS($1:15)),))</f>
        <v/>
      </c>
      <c r="E28" s="618" t="str">
        <f ca="1">IF(ROWS($1:15)&gt;COUNT(Dong11),"",IF(OFFSET(TH!N$1,SMALL(Dong11,ROWS($1:15)),)=$G$7,OFFSET(TH!O$1,SMALL(Dong11,ROWS($1:15)),),OFFSET(TH!N$1,SMALL(Dong11,ROWS($1:15)),)))</f>
        <v/>
      </c>
      <c r="F28" s="621">
        <f ca="1">IF(ROWS($1:15)&gt;COUNT(Dong11),0,OFFSET(TH!J$1,SMALL(Dong11,ROWS($1:15)),))</f>
        <v>0</v>
      </c>
      <c r="G28" s="621">
        <f ca="1">IF(ROWS($1:15)&gt;COUNT(Dong11),0,IF(MID(OFFSET(TH!D$1,SMALL(Dong11,ROWS($1:15)),),4,1)="N",OFFSET(TH!I$1,SMALL(Dong11,ROWS($1:15)),),0))</f>
        <v>0</v>
      </c>
      <c r="H28" s="622">
        <f t="shared" ca="1" si="1"/>
        <v>0</v>
      </c>
      <c r="I28" s="621">
        <f ca="1">IF(ROWS($1:15)&gt;COUNT(Dong11),0,IF(MID(OFFSET(TH!D$1,SMALL(Dong11,ROWS($1:15)),),4,1)="X",OFFSET(TH!I$1,SMALL(Dong11,ROWS($1:15)),),0))</f>
        <v>0</v>
      </c>
      <c r="J28" s="622">
        <f t="shared" ca="1" si="2"/>
        <v>0</v>
      </c>
      <c r="K28" s="622">
        <f t="shared" ca="1" si="3"/>
        <v>0</v>
      </c>
      <c r="L28" s="622">
        <f t="shared" ca="1" si="4"/>
        <v>0</v>
      </c>
      <c r="M28" s="622"/>
      <c r="N28" s="612"/>
    </row>
    <row r="29" spans="1:16">
      <c r="A29" s="568" t="str">
        <f t="shared" ca="1" si="0"/>
        <v/>
      </c>
      <c r="B29" s="618" t="str">
        <f ca="1">IF(ROWS($1:16)&gt;COUNT(Dong11),"",OFFSET(TH!D$1,SMALL(Dong11,ROWS($1:16)),))</f>
        <v/>
      </c>
      <c r="C29" s="619" t="str">
        <f ca="1">IF(ROWS($1:16)&gt;COUNT(Dong11),"",OFFSET(TH!E$1,SMALL(Dong11,ROWS($1:16)),))</f>
        <v/>
      </c>
      <c r="D29" s="620" t="str">
        <f ca="1">IF(ROWS($1:16)&gt;COUNT(Dong11),"",OFFSET(TH!F$1,SMALL(Dong11,ROWS($1:16)),)&amp;" - "&amp;OFFSET(TH!H$1,SMALL(Dong11,ROWS($1:16)),))</f>
        <v/>
      </c>
      <c r="E29" s="618" t="str">
        <f ca="1">IF(ROWS($1:16)&gt;COUNT(Dong11),"",IF(OFFSET(TH!N$1,SMALL(Dong11,ROWS($1:16)),)=$G$7,OFFSET(TH!O$1,SMALL(Dong11,ROWS($1:16)),),OFFSET(TH!N$1,SMALL(Dong11,ROWS($1:16)),)))</f>
        <v/>
      </c>
      <c r="F29" s="621">
        <f ca="1">IF(ROWS($1:16)&gt;COUNT(Dong11),0,OFFSET(TH!J$1,SMALL(Dong11,ROWS($1:16)),))</f>
        <v>0</v>
      </c>
      <c r="G29" s="621">
        <f ca="1">IF(ROWS($1:16)&gt;COUNT(Dong11),0,IF(MID(OFFSET(TH!D$1,SMALL(Dong11,ROWS($1:16)),),4,1)="N",OFFSET(TH!I$1,SMALL(Dong11,ROWS($1:16)),),0))</f>
        <v>0</v>
      </c>
      <c r="H29" s="622">
        <f t="shared" ca="1" si="1"/>
        <v>0</v>
      </c>
      <c r="I29" s="621">
        <f ca="1">IF(ROWS($1:16)&gt;COUNT(Dong11),0,IF(MID(OFFSET(TH!D$1,SMALL(Dong11,ROWS($1:16)),),4,1)="X",OFFSET(TH!I$1,SMALL(Dong11,ROWS($1:16)),),0))</f>
        <v>0</v>
      </c>
      <c r="J29" s="622">
        <f t="shared" ca="1" si="2"/>
        <v>0</v>
      </c>
      <c r="K29" s="622">
        <f t="shared" ca="1" si="3"/>
        <v>0</v>
      </c>
      <c r="L29" s="622">
        <f t="shared" ca="1" si="4"/>
        <v>0</v>
      </c>
      <c r="M29" s="622"/>
      <c r="N29" s="612"/>
    </row>
    <row r="30" spans="1:16">
      <c r="A30" s="568" t="str">
        <f t="shared" ca="1" si="0"/>
        <v/>
      </c>
      <c r="B30" s="618" t="str">
        <f ca="1">IF(ROWS($1:17)&gt;COUNT(Dong11),"",OFFSET(TH!D$1,SMALL(Dong11,ROWS($1:17)),))</f>
        <v/>
      </c>
      <c r="C30" s="619" t="str">
        <f ca="1">IF(ROWS($1:17)&gt;COUNT(Dong11),"",OFFSET(TH!E$1,SMALL(Dong11,ROWS($1:17)),))</f>
        <v/>
      </c>
      <c r="D30" s="620" t="str">
        <f ca="1">IF(ROWS($1:17)&gt;COUNT(Dong11),"",OFFSET(TH!F$1,SMALL(Dong11,ROWS($1:17)),)&amp;" - "&amp;OFFSET(TH!H$1,SMALL(Dong11,ROWS($1:17)),))</f>
        <v/>
      </c>
      <c r="E30" s="618" t="str">
        <f ca="1">IF(ROWS($1:17)&gt;COUNT(Dong11),"",IF(OFFSET(TH!N$1,SMALL(Dong11,ROWS($1:17)),)=$G$7,OFFSET(TH!O$1,SMALL(Dong11,ROWS($1:17)),),OFFSET(TH!N$1,SMALL(Dong11,ROWS($1:17)),)))</f>
        <v/>
      </c>
      <c r="F30" s="621">
        <f ca="1">IF(ROWS($1:17)&gt;COUNT(Dong11),0,OFFSET(TH!J$1,SMALL(Dong11,ROWS($1:17)),))</f>
        <v>0</v>
      </c>
      <c r="G30" s="621">
        <f ca="1">IF(ROWS($1:17)&gt;COUNT(Dong11),0,IF(MID(OFFSET(TH!D$1,SMALL(Dong11,ROWS($1:17)),),4,1)="N",OFFSET(TH!I$1,SMALL(Dong11,ROWS($1:17)),),0))</f>
        <v>0</v>
      </c>
      <c r="H30" s="622">
        <f t="shared" ca="1" si="1"/>
        <v>0</v>
      </c>
      <c r="I30" s="621">
        <f ca="1">IF(ROWS($1:17)&gt;COUNT(Dong11),0,IF(MID(OFFSET(TH!D$1,SMALL(Dong11,ROWS($1:17)),),4,1)="X",OFFSET(TH!I$1,SMALL(Dong11,ROWS($1:17)),),0))</f>
        <v>0</v>
      </c>
      <c r="J30" s="622">
        <f t="shared" ca="1" si="2"/>
        <v>0</v>
      </c>
      <c r="K30" s="622">
        <f t="shared" ca="1" si="3"/>
        <v>0</v>
      </c>
      <c r="L30" s="622">
        <f t="shared" ca="1" si="4"/>
        <v>0</v>
      </c>
      <c r="M30" s="622"/>
      <c r="N30" s="612"/>
    </row>
    <row r="31" spans="1:16">
      <c r="A31" s="568" t="str">
        <f t="shared" si="0"/>
        <v/>
      </c>
      <c r="B31" s="625"/>
      <c r="C31" s="626"/>
      <c r="D31" s="627"/>
      <c r="E31" s="628"/>
      <c r="F31" s="629"/>
      <c r="G31" s="614"/>
      <c r="H31" s="614"/>
      <c r="I31" s="614"/>
      <c r="J31" s="614"/>
      <c r="K31" s="614"/>
      <c r="L31" s="614"/>
      <c r="M31" s="630"/>
      <c r="N31" s="612"/>
    </row>
    <row r="32" spans="1:16">
      <c r="A32" s="631"/>
      <c r="B32" s="631"/>
      <c r="C32" s="631"/>
      <c r="D32" s="631" t="s">
        <v>493</v>
      </c>
      <c r="E32" s="610" t="s">
        <v>21</v>
      </c>
      <c r="F32" s="610" t="s">
        <v>21</v>
      </c>
      <c r="G32" s="632">
        <f ca="1">SUM(G14:G31)</f>
        <v>0</v>
      </c>
      <c r="H32" s="632">
        <f ca="1">SUM(H14:H31)</f>
        <v>0</v>
      </c>
      <c r="I32" s="632">
        <f ca="1">SUM(I14:I31)</f>
        <v>2700</v>
      </c>
      <c r="J32" s="632">
        <f ca="1">SUM(J14:J31)</f>
        <v>12059070</v>
      </c>
      <c r="K32" s="632">
        <f ca="1">K13+G32-I32</f>
        <v>11238</v>
      </c>
      <c r="L32" s="632">
        <f ca="1">L13+H32-J32</f>
        <v>50192530</v>
      </c>
      <c r="M32" s="631"/>
      <c r="N32" s="612"/>
    </row>
    <row r="33" spans="2:14">
      <c r="B33" s="633" t="s">
        <v>494</v>
      </c>
      <c r="G33" s="624"/>
      <c r="N33" s="612"/>
    </row>
    <row r="34" spans="2:14">
      <c r="B34" s="634" t="str">
        <f ca="1">IF(ISERROR(" - Ngày mở sổ: ngày "&amp;DAY(C14)&amp;" tháng "&amp;MONTH(C14)&amp;" năm "&amp;YEAR(C14))," - Ngày mở sổ: ngày 01 tháng  01 năm 2016 "," - Ngày mở sổ: ngày "&amp;DAY(C14)&amp;" tháng "&amp;MONTH(C14)&amp;" năm "&amp;YEAR(C14))</f>
        <v xml:space="preserve"> - Ngày mở sổ: ngày 30 tháng 3 năm 2016</v>
      </c>
      <c r="G34" s="624"/>
      <c r="I34" s="624"/>
      <c r="N34" s="612"/>
    </row>
    <row r="35" spans="2:14">
      <c r="B35" s="599"/>
      <c r="C35" s="599"/>
      <c r="D35" s="599"/>
      <c r="F35" s="599"/>
      <c r="G35" s="635"/>
      <c r="H35" s="600"/>
      <c r="I35" s="636"/>
      <c r="J35" s="1390" t="s">
        <v>460</v>
      </c>
      <c r="K35" s="1390"/>
      <c r="L35" s="1390"/>
      <c r="M35" s="1390"/>
      <c r="N35" s="612"/>
    </row>
    <row r="36" spans="2:14">
      <c r="C36" s="599"/>
      <c r="D36" s="1103" t="s">
        <v>11</v>
      </c>
      <c r="E36" s="1390" t="s">
        <v>12</v>
      </c>
      <c r="F36" s="1390"/>
      <c r="G36" s="1390"/>
      <c r="H36" s="1390"/>
      <c r="I36" s="1390"/>
      <c r="J36" s="1390" t="s">
        <v>131</v>
      </c>
      <c r="K36" s="1390"/>
      <c r="L36" s="1390"/>
      <c r="M36" s="1390"/>
      <c r="N36" s="612"/>
    </row>
    <row r="37" spans="2:14">
      <c r="C37" s="599"/>
      <c r="D37" s="1103" t="s">
        <v>13</v>
      </c>
      <c r="E37" s="1390" t="s">
        <v>13</v>
      </c>
      <c r="F37" s="1390"/>
      <c r="G37" s="1390"/>
      <c r="H37" s="1390" t="s">
        <v>161</v>
      </c>
      <c r="I37" s="1390"/>
      <c r="J37" s="1390" t="s">
        <v>161</v>
      </c>
      <c r="K37" s="1390"/>
      <c r="L37" s="1390"/>
      <c r="M37" s="1390"/>
      <c r="N37" s="612"/>
    </row>
    <row r="38" spans="2:14">
      <c r="N38" s="637"/>
    </row>
    <row r="39" spans="2:14">
      <c r="E39" s="587"/>
    </row>
    <row r="41" spans="2:14" customFormat="1" ht="12.75">
      <c r="E41" s="638"/>
    </row>
    <row r="46" spans="2:14">
      <c r="D46" s="1136" t="s">
        <v>230</v>
      </c>
      <c r="E46" s="1136"/>
      <c r="J46" s="1386" t="s">
        <v>125</v>
      </c>
      <c r="K46" s="1386"/>
      <c r="L46" s="1386"/>
      <c r="M46" s="1386"/>
      <c r="N46" s="1137"/>
    </row>
  </sheetData>
  <mergeCells count="20">
    <mergeCell ref="J46:M46"/>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 ref="J2:M2"/>
    <mergeCell ref="J3:M4"/>
    <mergeCell ref="B5:M5"/>
    <mergeCell ref="B6:M6"/>
    <mergeCell ref="J8:L8"/>
  </mergeCells>
  <conditionalFormatting sqref="I14:M30 B14:G30">
    <cfRule type="expression" dxfId="1"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44" customWidth="1"/>
    <col min="2" max="2" width="9.140625" style="644"/>
    <col min="3" max="3" width="9.140625" style="708" customWidth="1"/>
    <col min="4" max="4" width="10.85546875" style="708" customWidth="1"/>
    <col min="5" max="5" width="39.42578125" style="709" customWidth="1"/>
    <col min="6" max="6" width="10.85546875" style="710" customWidth="1"/>
    <col min="7" max="7" width="9" style="711" customWidth="1"/>
    <col min="8" max="8" width="9.5703125" style="711" customWidth="1"/>
    <col min="9" max="9" width="10" style="711" customWidth="1"/>
    <col min="10" max="10" width="8" style="644" customWidth="1"/>
    <col min="11" max="11" width="2.42578125" style="644" customWidth="1"/>
    <col min="12" max="12" width="6.5703125" style="644" customWidth="1"/>
    <col min="13" max="16384" width="9.140625" style="644"/>
  </cols>
  <sheetData>
    <row r="1" spans="1:12" ht="15" customHeight="1">
      <c r="A1" s="639" t="s">
        <v>182</v>
      </c>
      <c r="B1" s="640"/>
      <c r="C1" s="640"/>
      <c r="D1" s="640"/>
      <c r="E1" s="641"/>
      <c r="F1" s="640"/>
      <c r="G1" s="642"/>
      <c r="H1" s="643" t="s">
        <v>495</v>
      </c>
      <c r="I1" s="644"/>
      <c r="J1" s="645"/>
      <c r="K1" s="645"/>
      <c r="L1" s="646"/>
    </row>
    <row r="2" spans="1:12" ht="15" customHeight="1">
      <c r="A2" s="647" t="s">
        <v>319</v>
      </c>
      <c r="B2" s="648"/>
      <c r="C2" s="648"/>
      <c r="D2" s="648"/>
      <c r="E2" s="649"/>
      <c r="F2" s="650"/>
      <c r="G2" s="651"/>
      <c r="H2" s="652" t="s">
        <v>320</v>
      </c>
      <c r="I2" s="644"/>
      <c r="J2" s="645"/>
      <c r="K2" s="645"/>
    </row>
    <row r="3" spans="1:12" ht="15">
      <c r="A3" s="648"/>
      <c r="B3" s="648"/>
      <c r="C3" s="648"/>
      <c r="D3" s="648"/>
      <c r="E3" s="649"/>
      <c r="F3" s="650"/>
      <c r="G3" s="651"/>
      <c r="H3" s="652" t="s">
        <v>238</v>
      </c>
      <c r="I3" s="644"/>
      <c r="J3" s="645"/>
      <c r="K3" s="645"/>
    </row>
    <row r="4" spans="1:12" ht="18.75" customHeight="1">
      <c r="A4" s="653"/>
      <c r="B4" s="653"/>
      <c r="C4" s="653"/>
      <c r="D4" s="653"/>
      <c r="E4" s="654" t="s">
        <v>496</v>
      </c>
      <c r="F4" s="653"/>
      <c r="G4" s="653"/>
      <c r="H4" s="653"/>
      <c r="I4" s="653"/>
      <c r="J4" s="645"/>
      <c r="K4" s="645"/>
    </row>
    <row r="5" spans="1:12" ht="15">
      <c r="A5" s="655"/>
      <c r="B5" s="655"/>
      <c r="C5" s="655"/>
      <c r="D5" s="655"/>
      <c r="E5" s="656" t="str">
        <f ca="1">IF(ISERROR("Ngày lập thẻ: ngày "&amp;DAY(B14)&amp;"/"&amp;MONTH(B14)&amp;"/"&amp;YEAR(B14)),"Ngày lập thẻ: ngày 01/ 01/2016 ","Ngày lập thẻ: ngày "&amp;DAY(B14)&amp;"/"&amp;MONTH(B14)&amp;"/"&amp;YEAR(B14))</f>
        <v>Ngày lập thẻ: ngày 5/1/2016</v>
      </c>
      <c r="F5" s="655"/>
      <c r="G5" s="655"/>
      <c r="H5" s="655"/>
      <c r="I5" s="655"/>
      <c r="J5" s="645"/>
      <c r="K5" s="645"/>
    </row>
    <row r="6" spans="1:12" ht="15">
      <c r="A6" s="655"/>
      <c r="B6" s="655"/>
      <c r="C6" s="655"/>
      <c r="D6" s="655"/>
      <c r="E6" s="656" t="s">
        <v>497</v>
      </c>
      <c r="F6" s="655"/>
      <c r="G6" s="655"/>
      <c r="H6" s="655"/>
      <c r="I6" s="655"/>
      <c r="J6" s="645"/>
      <c r="K6" s="645"/>
    </row>
    <row r="7" spans="1:12" ht="15">
      <c r="A7" s="634" t="s">
        <v>498</v>
      </c>
      <c r="B7" s="634"/>
      <c r="C7" s="657"/>
      <c r="D7" s="657"/>
      <c r="E7" s="658" t="s">
        <v>349</v>
      </c>
      <c r="F7" s="650"/>
      <c r="G7" s="659"/>
      <c r="H7" s="659"/>
      <c r="I7" s="659"/>
      <c r="J7" s="645"/>
      <c r="K7" s="645"/>
    </row>
    <row r="8" spans="1:12" ht="15">
      <c r="A8" s="634" t="s">
        <v>499</v>
      </c>
      <c r="B8" s="634"/>
      <c r="C8" s="645" t="str">
        <f>VLOOKUP($E$7,NXT!$C$12:$L$73,2,0)</f>
        <v>kg</v>
      </c>
      <c r="D8" s="634"/>
      <c r="E8" s="658"/>
      <c r="F8" s="650"/>
      <c r="G8" s="659"/>
      <c r="H8" s="659"/>
      <c r="I8" s="659"/>
      <c r="J8" s="645"/>
      <c r="K8" s="645"/>
    </row>
    <row r="9" spans="1:12" ht="15">
      <c r="A9" s="1403" t="s">
        <v>500</v>
      </c>
      <c r="B9" s="1404"/>
      <c r="C9" s="1404"/>
      <c r="D9" s="1404"/>
      <c r="E9" s="658"/>
      <c r="F9" s="650"/>
      <c r="G9" s="659"/>
      <c r="H9" s="659"/>
      <c r="I9" s="659"/>
      <c r="J9" s="660"/>
      <c r="K9" s="660"/>
    </row>
    <row r="10" spans="1:12" ht="19.5" customHeight="1">
      <c r="A10" s="1405" t="s">
        <v>501</v>
      </c>
      <c r="B10" s="1406" t="s">
        <v>502</v>
      </c>
      <c r="C10" s="1408" t="s">
        <v>17</v>
      </c>
      <c r="D10" s="1395"/>
      <c r="E10" s="1409" t="s">
        <v>0</v>
      </c>
      <c r="F10" s="1401" t="s">
        <v>503</v>
      </c>
      <c r="G10" s="1394" t="s">
        <v>471</v>
      </c>
      <c r="H10" s="1394"/>
      <c r="I10" s="1395"/>
      <c r="J10" s="1396" t="s">
        <v>504</v>
      </c>
      <c r="K10" s="661"/>
      <c r="L10" s="662" t="s">
        <v>489</v>
      </c>
    </row>
    <row r="11" spans="1:12" ht="19.5" customHeight="1">
      <c r="A11" s="1405"/>
      <c r="B11" s="1407"/>
      <c r="C11" s="663" t="s">
        <v>486</v>
      </c>
      <c r="D11" s="663" t="s">
        <v>487</v>
      </c>
      <c r="E11" s="1410"/>
      <c r="F11" s="1402"/>
      <c r="G11" s="664" t="s">
        <v>486</v>
      </c>
      <c r="H11" s="664" t="s">
        <v>487</v>
      </c>
      <c r="I11" s="664" t="s">
        <v>488</v>
      </c>
      <c r="J11" s="1397"/>
      <c r="K11" s="661"/>
    </row>
    <row r="12" spans="1:12" ht="15">
      <c r="A12" s="665" t="s">
        <v>2</v>
      </c>
      <c r="B12" s="666" t="s">
        <v>3</v>
      </c>
      <c r="C12" s="667" t="s">
        <v>4</v>
      </c>
      <c r="D12" s="667" t="s">
        <v>5</v>
      </c>
      <c r="E12" s="668" t="s">
        <v>6</v>
      </c>
      <c r="F12" s="666" t="s">
        <v>155</v>
      </c>
      <c r="G12" s="669">
        <v>1</v>
      </c>
      <c r="H12" s="669">
        <v>2</v>
      </c>
      <c r="I12" s="669">
        <v>3</v>
      </c>
      <c r="J12" s="667" t="s">
        <v>156</v>
      </c>
      <c r="K12" s="670"/>
    </row>
    <row r="13" spans="1:12" ht="16.5" customHeight="1">
      <c r="A13" s="671"/>
      <c r="B13" s="672"/>
      <c r="C13" s="673"/>
      <c r="D13" s="673"/>
      <c r="E13" s="674" t="s">
        <v>334</v>
      </c>
      <c r="F13" s="672"/>
      <c r="G13" s="675"/>
      <c r="H13" s="675"/>
      <c r="I13" s="676">
        <f>VLOOKUP($E$7,NXT!$C$12:$L$73,3,0)</f>
        <v>300</v>
      </c>
      <c r="J13" s="671"/>
      <c r="K13" s="677"/>
    </row>
    <row r="14" spans="1:12" ht="16.5" customHeight="1">
      <c r="A14" s="678">
        <f ca="1">IF(B14&lt;&gt;"",ROW()-(ROW()-1),"")</f>
        <v>1</v>
      </c>
      <c r="B14" s="679">
        <f ca="1">IF(ROWS($1:1)&gt;COUNT(Dong12),"",OFFSET(TH!E$1,SMALL(Dong12,ROWS($1:1)),))</f>
        <v>42374</v>
      </c>
      <c r="C14" s="870" t="str">
        <f ca="1">IF(ROWS($1:1)&gt;COUNT(Dong12),"",IF(MID(OFFSET(TH!D$1,SMALL(Dong12,ROWS($1:1)),),4,1)="N",OFFSET(TH!D$1,SMALL(Dong12,ROWS($1:1)),),""))</f>
        <v>VL/N01</v>
      </c>
      <c r="D14" s="679" t="str">
        <f ca="1">IF(ROWS($1:1)&gt;COUNT(Dong12),"",IF(MID(OFFSET(TH!D$1,SMALL(Dong12,ROWS($1:1)),),4,1)="X",OFFSET(TH!D$1,SMALL(Dong12,ROWS($1:1)),),""))</f>
        <v/>
      </c>
      <c r="E14" s="680" t="str">
        <f ca="1">IF(ROWS($1:1)&gt;COUNT(Dong12),"",OFFSET(TH!F$1,SMALL(Dong12,ROWS($1:1)),)&amp;" - "&amp;OFFSET(TH!H$1,SMALL(Dong12,ROWS($1:1)),))</f>
        <v>Đường - Cty TNHH TM - DV Thanh Thanh</v>
      </c>
      <c r="F14" s="679">
        <f ca="1">B14</f>
        <v>42374</v>
      </c>
      <c r="G14" s="681">
        <f ca="1">IF(ROWS($1:1)&gt;COUNT(Dong12),0,IF(MID(OFFSET(TH!D$1,SMALL(Dong12,ROWS($1:1)),),4,1)="N",OFFSET(TH!I$1,SMALL(Dong12,ROWS($1:1)),),0))</f>
        <v>1000</v>
      </c>
      <c r="H14" s="681">
        <f ca="1">IF(ROWS($1:1)&gt;COUNT(Dong12),0,IF(MID(OFFSET(TH!D$1,SMALL(Dong12,ROWS($1:1)),),4,1)="X",OFFSET(TH!I$1,SMALL(Dong12,ROWS($1:1)),),0))</f>
        <v>0</v>
      </c>
      <c r="I14" s="682">
        <f ca="1">IF(E14&lt;&gt;"",I13+G14-H14,0)</f>
        <v>1300</v>
      </c>
      <c r="J14" s="683"/>
      <c r="K14" s="684"/>
    </row>
    <row r="15" spans="1:12" ht="16.5" customHeight="1">
      <c r="A15" s="685">
        <f ca="1">IF(B15&lt;&gt;"",A14+1,"")</f>
        <v>2</v>
      </c>
      <c r="B15" s="679">
        <f ca="1">IF(ROWS($1:2)&gt;COUNT(Dong12),"",OFFSET(TH!E$1,SMALL(Dong12,ROWS($1:2)),))</f>
        <v>42387</v>
      </c>
      <c r="C15" s="870" t="str">
        <f ca="1">IF(ROWS($1:2)&gt;COUNT(Dong12),"",IF(MID(OFFSET(TH!D$1,SMALL(Dong12,ROWS($1:2)),),4,1)="N",OFFSET(TH!D$1,SMALL(Dong12,ROWS($1:2)),),""))</f>
        <v>VL/N05</v>
      </c>
      <c r="D15" s="679" t="str">
        <f ca="1">IF(ROWS($1:2)&gt;COUNT(Dong12),"",IF(MID(OFFSET(TH!D$1,SMALL(Dong12,ROWS($1:2)),),4,1)="X",OFFSET(TH!D$1,SMALL(Dong12,ROWS($1:2)),),""))</f>
        <v/>
      </c>
      <c r="E15" s="680" t="str">
        <f ca="1">IF(ROWS($1:2)&gt;COUNT(Dong12),"",OFFSET(TH!F$1,SMALL(Dong12,ROWS($1:2)),)&amp;" - "&amp;OFFSET(TH!H$1,SMALL(Dong12,ROWS($1:2)),))</f>
        <v>Đường - Cty TNHH TM - DV Thanh Thanh</v>
      </c>
      <c r="F15" s="679">
        <f t="shared" ref="F15:F30" ca="1" si="0">B15</f>
        <v>42387</v>
      </c>
      <c r="G15" s="681">
        <f ca="1">IF(ROWS($1:2)&gt;COUNT(Dong12),0,IF(MID(OFFSET(TH!D$1,SMALL(Dong12,ROWS($1:2)),),4,1)="N",OFFSET(TH!I$1,SMALL(Dong12,ROWS($1:2)),),0))</f>
        <v>1000</v>
      </c>
      <c r="H15" s="681">
        <f ca="1">IF(ROWS($1:2)&gt;COUNT(Dong12),0,IF(MID(OFFSET(TH!D$1,SMALL(Dong12,ROWS($1:2)),),4,1)="X",OFFSET(TH!I$1,SMALL(Dong12,ROWS($1:2)),),0))</f>
        <v>0</v>
      </c>
      <c r="I15" s="682">
        <f t="shared" ref="I15:I30" ca="1" si="1">IF(E15&lt;&gt;"",I14+G15-H15,0)</f>
        <v>2300</v>
      </c>
      <c r="J15" s="683"/>
      <c r="K15" s="684"/>
    </row>
    <row r="16" spans="1:12" ht="16.5" customHeight="1">
      <c r="A16" s="685">
        <f t="shared" ref="A16:A30" ca="1" si="2">IF(B16&lt;&gt;"",A15+1,"")</f>
        <v>3</v>
      </c>
      <c r="B16" s="679">
        <f ca="1">IF(ROWS($1:3)&gt;COUNT(Dong12),"",OFFSET(TH!E$1,SMALL(Dong12,ROWS($1:3)),))</f>
        <v>42371</v>
      </c>
      <c r="C16" s="870" t="str">
        <f ca="1">IF(ROWS($1:3)&gt;COUNT(Dong12),"",IF(MID(OFFSET(TH!D$1,SMALL(Dong12,ROWS($1:3)),),4,1)="N",OFFSET(TH!D$1,SMALL(Dong12,ROWS($1:3)),),""))</f>
        <v/>
      </c>
      <c r="D16" s="679" t="str">
        <f ca="1">IF(ROWS($1:3)&gt;COUNT(Dong12),"",IF(MID(OFFSET(TH!D$1,SMALL(Dong12,ROWS($1:3)),),4,1)="X",OFFSET(TH!D$1,SMALL(Dong12,ROWS($1:3)),),""))</f>
        <v>VL/X01</v>
      </c>
      <c r="E16" s="680" t="str">
        <f ca="1">IF(ROWS($1:3)&gt;COUNT(Dong12),"",OFFSET(TH!F$1,SMALL(Dong12,ROWS($1:3)),)&amp;" - "&amp;OFFSET(TH!H$1,SMALL(Dong12,ROWS($1:3)),))</f>
        <v>Đường - Xuất SX</v>
      </c>
      <c r="F16" s="679">
        <f t="shared" ca="1" si="0"/>
        <v>42371</v>
      </c>
      <c r="G16" s="681">
        <f ca="1">IF(ROWS($1:3)&gt;COUNT(Dong12),0,IF(MID(OFFSET(TH!D$1,SMALL(Dong12,ROWS($1:3)),),4,1)="N",OFFSET(TH!I$1,SMALL(Dong12,ROWS($1:3)),),0))</f>
        <v>0</v>
      </c>
      <c r="H16" s="681">
        <f ca="1">IF(ROWS($1:3)&gt;COUNT(Dong12),0,IF(MID(OFFSET(TH!D$1,SMALL(Dong12,ROWS($1:3)),),4,1)="X",OFFSET(TH!I$1,SMALL(Dong12,ROWS($1:3)),),0))</f>
        <v>150</v>
      </c>
      <c r="I16" s="682">
        <f t="shared" ca="1" si="1"/>
        <v>2150</v>
      </c>
      <c r="J16" s="683"/>
      <c r="K16" s="684"/>
    </row>
    <row r="17" spans="1:11" ht="16.5" customHeight="1">
      <c r="A17" s="685">
        <f t="shared" ca="1" si="2"/>
        <v>4</v>
      </c>
      <c r="B17" s="679">
        <f ca="1">IF(ROWS($1:4)&gt;COUNT(Dong12),"",OFFSET(TH!E$1,SMALL(Dong12,ROWS($1:4)),))</f>
        <v>42415</v>
      </c>
      <c r="C17" s="870" t="str">
        <f ca="1">IF(ROWS($1:4)&gt;COUNT(Dong12),"",IF(MID(OFFSET(TH!D$1,SMALL(Dong12,ROWS($1:4)),),4,1)="N",OFFSET(TH!D$1,SMALL(Dong12,ROWS($1:4)),),""))</f>
        <v/>
      </c>
      <c r="D17" s="679" t="str">
        <f ca="1">IF(ROWS($1:4)&gt;COUNT(Dong12),"",IF(MID(OFFSET(TH!D$1,SMALL(Dong12,ROWS($1:4)),),4,1)="X",OFFSET(TH!D$1,SMALL(Dong12,ROWS($1:4)),),""))</f>
        <v>VL/X02</v>
      </c>
      <c r="E17" s="680" t="str">
        <f ca="1">IF(ROWS($1:4)&gt;COUNT(Dong12),"",OFFSET(TH!F$1,SMALL(Dong12,ROWS($1:4)),)&amp;" - "&amp;OFFSET(TH!H$1,SMALL(Dong12,ROWS($1:4)),))</f>
        <v>Đường - Xuất SX</v>
      </c>
      <c r="F17" s="679">
        <f t="shared" ca="1" si="0"/>
        <v>42415</v>
      </c>
      <c r="G17" s="681">
        <f ca="1">IF(ROWS($1:4)&gt;COUNT(Dong12),0,IF(MID(OFFSET(TH!D$1,SMALL(Dong12,ROWS($1:4)),),4,1)="N",OFFSET(TH!I$1,SMALL(Dong12,ROWS($1:4)),),0))</f>
        <v>0</v>
      </c>
      <c r="H17" s="681">
        <f ca="1">IF(ROWS($1:4)&gt;COUNT(Dong12),0,IF(MID(OFFSET(TH!D$1,SMALL(Dong12,ROWS($1:4)),),4,1)="X",OFFSET(TH!I$1,SMALL(Dong12,ROWS($1:4)),),0))</f>
        <v>150</v>
      </c>
      <c r="I17" s="682">
        <f t="shared" ca="1" si="1"/>
        <v>2000</v>
      </c>
      <c r="J17" s="683"/>
      <c r="K17" s="684"/>
    </row>
    <row r="18" spans="1:11" ht="16.5" customHeight="1">
      <c r="A18" s="685">
        <f t="shared" ca="1" si="2"/>
        <v>5</v>
      </c>
      <c r="B18" s="679">
        <f ca="1">IF(ROWS($1:5)&gt;COUNT(Dong12),"",OFFSET(TH!E$1,SMALL(Dong12,ROWS($1:5)),))</f>
        <v>42437</v>
      </c>
      <c r="C18" s="870" t="str">
        <f ca="1">IF(ROWS($1:5)&gt;COUNT(Dong12),"",IF(MID(OFFSET(TH!D$1,SMALL(Dong12,ROWS($1:5)),),4,1)="N",OFFSET(TH!D$1,SMALL(Dong12,ROWS($1:5)),),""))</f>
        <v>VL/N02</v>
      </c>
      <c r="D18" s="679" t="str">
        <f ca="1">IF(ROWS($1:5)&gt;COUNT(Dong12),"",IF(MID(OFFSET(TH!D$1,SMALL(Dong12,ROWS($1:5)),),4,1)="X",OFFSET(TH!D$1,SMALL(Dong12,ROWS($1:5)),),""))</f>
        <v/>
      </c>
      <c r="E18" s="680" t="str">
        <f ca="1">IF(ROWS($1:5)&gt;COUNT(Dong12),"",OFFSET(TH!F$1,SMALL(Dong12,ROWS($1:5)),)&amp;" - "&amp;OFFSET(TH!H$1,SMALL(Dong12,ROWS($1:5)),))</f>
        <v>Đường - Cty TNHH TM - DV Thanh Thanh</v>
      </c>
      <c r="F18" s="679">
        <f t="shared" ca="1" si="0"/>
        <v>42437</v>
      </c>
      <c r="G18" s="681">
        <f ca="1">IF(ROWS($1:5)&gt;COUNT(Dong12),0,IF(MID(OFFSET(TH!D$1,SMALL(Dong12,ROWS($1:5)),),4,1)="N",OFFSET(TH!I$1,SMALL(Dong12,ROWS($1:5)),),0))</f>
        <v>1000</v>
      </c>
      <c r="H18" s="681">
        <f ca="1">IF(ROWS($1:5)&gt;COUNT(Dong12),0,IF(MID(OFFSET(TH!D$1,SMALL(Dong12,ROWS($1:5)),),4,1)="X",OFFSET(TH!I$1,SMALL(Dong12,ROWS($1:5)),),0))</f>
        <v>0</v>
      </c>
      <c r="I18" s="682">
        <f t="shared" ca="1" si="1"/>
        <v>3000</v>
      </c>
      <c r="J18" s="683"/>
      <c r="K18" s="684"/>
    </row>
    <row r="19" spans="1:11" ht="16.5" customHeight="1">
      <c r="A19" s="685">
        <f t="shared" ca="1" si="2"/>
        <v>6</v>
      </c>
      <c r="B19" s="679">
        <f ca="1">IF(ROWS($1:6)&gt;COUNT(Dong12),"",OFFSET(TH!E$1,SMALL(Dong12,ROWS($1:6)),))</f>
        <v>42457</v>
      </c>
      <c r="C19" s="870" t="str">
        <f ca="1">IF(ROWS($1:6)&gt;COUNT(Dong12),"",IF(MID(OFFSET(TH!D$1,SMALL(Dong12,ROWS($1:6)),),4,1)="N",OFFSET(TH!D$1,SMALL(Dong12,ROWS($1:6)),),""))</f>
        <v>VL/N04</v>
      </c>
      <c r="D19" s="679" t="str">
        <f ca="1">IF(ROWS($1:6)&gt;COUNT(Dong12),"",IF(MID(OFFSET(TH!D$1,SMALL(Dong12,ROWS($1:6)),),4,1)="X",OFFSET(TH!D$1,SMALL(Dong12,ROWS($1:6)),),""))</f>
        <v/>
      </c>
      <c r="E19" s="680" t="str">
        <f ca="1">IF(ROWS($1:6)&gt;COUNT(Dong12),"",OFFSET(TH!F$1,SMALL(Dong12,ROWS($1:6)),)&amp;" - "&amp;OFFSET(TH!H$1,SMALL(Dong12,ROWS($1:6)),))</f>
        <v>Đường - Cty TNHH TM - DV Thanh Thanh</v>
      </c>
      <c r="F19" s="679">
        <f t="shared" ca="1" si="0"/>
        <v>42457</v>
      </c>
      <c r="G19" s="681">
        <f ca="1">IF(ROWS($1:6)&gt;COUNT(Dong12),0,IF(MID(OFFSET(TH!D$1,SMALL(Dong12,ROWS($1:6)),),4,1)="N",OFFSET(TH!I$1,SMALL(Dong12,ROWS($1:6)),),0))</f>
        <v>1000</v>
      </c>
      <c r="H19" s="681">
        <f ca="1">IF(ROWS($1:6)&gt;COUNT(Dong12),0,IF(MID(OFFSET(TH!D$1,SMALL(Dong12,ROWS($1:6)),),4,1)="X",OFFSET(TH!I$1,SMALL(Dong12,ROWS($1:6)),),0))</f>
        <v>0</v>
      </c>
      <c r="I19" s="682">
        <f t="shared" ca="1" si="1"/>
        <v>4000</v>
      </c>
      <c r="J19" s="683"/>
      <c r="K19" s="684"/>
    </row>
    <row r="20" spans="1:11" ht="16.5" customHeight="1">
      <c r="A20" s="685">
        <f t="shared" ca="1" si="2"/>
        <v>7</v>
      </c>
      <c r="B20" s="679">
        <f ca="1">IF(ROWS($1:7)&gt;COUNT(Dong12),"",OFFSET(TH!E$1,SMALL(Dong12,ROWS($1:7)),))</f>
        <v>42431</v>
      </c>
      <c r="C20" s="870" t="str">
        <f ca="1">IF(ROWS($1:7)&gt;COUNT(Dong12),"",IF(MID(OFFSET(TH!D$1,SMALL(Dong12,ROWS($1:7)),),4,1)="N",OFFSET(TH!D$1,SMALL(Dong12,ROWS($1:7)),),""))</f>
        <v/>
      </c>
      <c r="D20" s="679" t="str">
        <f ca="1">IF(ROWS($1:7)&gt;COUNT(Dong12),"",IF(MID(OFFSET(TH!D$1,SMALL(Dong12,ROWS($1:7)),),4,1)="X",OFFSET(TH!D$1,SMALL(Dong12,ROWS($1:7)),),""))</f>
        <v>VL/X01</v>
      </c>
      <c r="E20" s="680" t="str">
        <f ca="1">IF(ROWS($1:7)&gt;COUNT(Dong12),"",OFFSET(TH!F$1,SMALL(Dong12,ROWS($1:7)),)&amp;" - "&amp;OFFSET(TH!H$1,SMALL(Dong12,ROWS($1:7)),))</f>
        <v>Đường - Xuất SX</v>
      </c>
      <c r="F20" s="679">
        <f t="shared" ca="1" si="0"/>
        <v>42431</v>
      </c>
      <c r="G20" s="681">
        <f ca="1">IF(ROWS($1:7)&gt;COUNT(Dong12),0,IF(MID(OFFSET(TH!D$1,SMALL(Dong12,ROWS($1:7)),),4,1)="N",OFFSET(TH!I$1,SMALL(Dong12,ROWS($1:7)),),0))</f>
        <v>0</v>
      </c>
      <c r="H20" s="681">
        <f ca="1">IF(ROWS($1:7)&gt;COUNT(Dong12),0,IF(MID(OFFSET(TH!D$1,SMALL(Dong12,ROWS($1:7)),),4,1)="X",OFFSET(TH!I$1,SMALL(Dong12,ROWS($1:7)),),0))</f>
        <v>150</v>
      </c>
      <c r="I20" s="682">
        <f t="shared" ca="1" si="1"/>
        <v>3850</v>
      </c>
      <c r="J20" s="683"/>
      <c r="K20" s="684"/>
    </row>
    <row r="21" spans="1:11" ht="16.5" customHeight="1">
      <c r="A21" s="685" t="str">
        <f t="shared" ca="1" si="2"/>
        <v/>
      </c>
      <c r="B21" s="679" t="str">
        <f ca="1">IF(ROWS($1:8)&gt;COUNT(Dong12),"",OFFSET(TH!E$1,SMALL(Dong12,ROWS($1:8)),))</f>
        <v/>
      </c>
      <c r="C21" s="870" t="str">
        <f ca="1">IF(ROWS($1:8)&gt;COUNT(Dong12),"",IF(MID(OFFSET(TH!D$1,SMALL(Dong12,ROWS($1:8)),),4,1)="N",OFFSET(TH!D$1,SMALL(Dong12,ROWS($1:8)),),""))</f>
        <v/>
      </c>
      <c r="D21" s="679" t="str">
        <f ca="1">IF(ROWS($1:8)&gt;COUNT(Dong12),"",IF(MID(OFFSET(TH!D$1,SMALL(Dong12,ROWS($1:8)),),4,1)="X",OFFSET(TH!D$1,SMALL(Dong12,ROWS($1:8)),),""))</f>
        <v/>
      </c>
      <c r="E21" s="680" t="str">
        <f ca="1">IF(ROWS($1:8)&gt;COUNT(Dong12),"",OFFSET(TH!F$1,SMALL(Dong12,ROWS($1:8)),)&amp;" - "&amp;OFFSET(TH!H$1,SMALL(Dong12,ROWS($1:8)),))</f>
        <v/>
      </c>
      <c r="F21" s="679" t="str">
        <f t="shared" ca="1" si="0"/>
        <v/>
      </c>
      <c r="G21" s="681">
        <f ca="1">IF(ROWS($1:8)&gt;COUNT(Dong12),0,IF(MID(OFFSET(TH!D$1,SMALL(Dong12,ROWS($1:8)),),4,1)="N",OFFSET(TH!I$1,SMALL(Dong12,ROWS($1:8)),),0))</f>
        <v>0</v>
      </c>
      <c r="H21" s="681">
        <f ca="1">IF(ROWS($1:8)&gt;COUNT(Dong12),0,IF(MID(OFFSET(TH!D$1,SMALL(Dong12,ROWS($1:8)),),4,1)="X",OFFSET(TH!I$1,SMALL(Dong12,ROWS($1:8)),),0))</f>
        <v>0</v>
      </c>
      <c r="I21" s="682">
        <f t="shared" ca="1" si="1"/>
        <v>0</v>
      </c>
      <c r="J21" s="683"/>
      <c r="K21" s="684"/>
    </row>
    <row r="22" spans="1:11" ht="16.5" customHeight="1">
      <c r="A22" s="685" t="str">
        <f t="shared" ca="1" si="2"/>
        <v/>
      </c>
      <c r="B22" s="679" t="str">
        <f ca="1">IF(ROWS($1:9)&gt;COUNT(Dong12),"",OFFSET(TH!E$1,SMALL(Dong12,ROWS($1:9)),))</f>
        <v/>
      </c>
      <c r="C22" s="870" t="str">
        <f ca="1">IF(ROWS($1:9)&gt;COUNT(Dong12),"",IF(MID(OFFSET(TH!D$1,SMALL(Dong12,ROWS($1:9)),),4,1)="N",OFFSET(TH!D$1,SMALL(Dong12,ROWS($1:9)),),""))</f>
        <v/>
      </c>
      <c r="D22" s="679" t="str">
        <f ca="1">IF(ROWS($1:9)&gt;COUNT(Dong12),"",IF(MID(OFFSET(TH!D$1,SMALL(Dong12,ROWS($1:9)),),4,1)="X",OFFSET(TH!D$1,SMALL(Dong12,ROWS($1:9)),),""))</f>
        <v/>
      </c>
      <c r="E22" s="680" t="str">
        <f ca="1">IF(ROWS($1:9)&gt;COUNT(Dong12),"",OFFSET(TH!F$1,SMALL(Dong12,ROWS($1:9)),)&amp;" - "&amp;OFFSET(TH!H$1,SMALL(Dong12,ROWS($1:9)),))</f>
        <v/>
      </c>
      <c r="F22" s="679" t="str">
        <f t="shared" ca="1" si="0"/>
        <v/>
      </c>
      <c r="G22" s="681">
        <f ca="1">IF(ROWS($1:9)&gt;COUNT(Dong12),0,IF(MID(OFFSET(TH!D$1,SMALL(Dong12,ROWS($1:9)),),4,1)="N",OFFSET(TH!I$1,SMALL(Dong12,ROWS($1:9)),),0))</f>
        <v>0</v>
      </c>
      <c r="H22" s="681">
        <f ca="1">IF(ROWS($1:9)&gt;COUNT(Dong12),0,IF(MID(OFFSET(TH!D$1,SMALL(Dong12,ROWS($1:9)),),4,1)="X",OFFSET(TH!I$1,SMALL(Dong12,ROWS($1:9)),),0))</f>
        <v>0</v>
      </c>
      <c r="I22" s="682">
        <f t="shared" ca="1" si="1"/>
        <v>0</v>
      </c>
      <c r="J22" s="683"/>
      <c r="K22" s="684"/>
    </row>
    <row r="23" spans="1:11" ht="16.5" customHeight="1">
      <c r="A23" s="685" t="str">
        <f t="shared" ca="1" si="2"/>
        <v/>
      </c>
      <c r="B23" s="679" t="str">
        <f ca="1">IF(ROWS($1:10)&gt;COUNT(Dong12),"",OFFSET(TH!E$1,SMALL(Dong12,ROWS($1:10)),))</f>
        <v/>
      </c>
      <c r="C23" s="870" t="str">
        <f ca="1">IF(ROWS($1:10)&gt;COUNT(Dong12),"",IF(MID(OFFSET(TH!D$1,SMALL(Dong12,ROWS($1:10)),),4,1)="N",OFFSET(TH!D$1,SMALL(Dong12,ROWS($1:10)),),""))</f>
        <v/>
      </c>
      <c r="D23" s="679" t="str">
        <f ca="1">IF(ROWS($1:10)&gt;COUNT(Dong12),"",IF(MID(OFFSET(TH!D$1,SMALL(Dong12,ROWS($1:10)),),4,1)="X",OFFSET(TH!D$1,SMALL(Dong12,ROWS($1:10)),),""))</f>
        <v/>
      </c>
      <c r="E23" s="680" t="str">
        <f ca="1">IF(ROWS($1:10)&gt;COUNT(Dong12),"",OFFSET(TH!F$1,SMALL(Dong12,ROWS($1:10)),)&amp;" - "&amp;OFFSET(TH!H$1,SMALL(Dong12,ROWS($1:10)),))</f>
        <v/>
      </c>
      <c r="F23" s="679" t="str">
        <f t="shared" ca="1" si="0"/>
        <v/>
      </c>
      <c r="G23" s="681">
        <f ca="1">IF(ROWS($1:10)&gt;COUNT(Dong12),0,IF(MID(OFFSET(TH!D$1,SMALL(Dong12,ROWS($1:10)),),4,1)="N",OFFSET(TH!I$1,SMALL(Dong12,ROWS($1:10)),),0))</f>
        <v>0</v>
      </c>
      <c r="H23" s="681">
        <f ca="1">IF(ROWS($1:10)&gt;COUNT(Dong12),0,IF(MID(OFFSET(TH!D$1,SMALL(Dong12,ROWS($1:10)),),4,1)="X",OFFSET(TH!I$1,SMALL(Dong12,ROWS($1:10)),),0))</f>
        <v>0</v>
      </c>
      <c r="I23" s="682">
        <f t="shared" ca="1" si="1"/>
        <v>0</v>
      </c>
      <c r="J23" s="683"/>
      <c r="K23" s="684"/>
    </row>
    <row r="24" spans="1:11" ht="16.5" customHeight="1">
      <c r="A24" s="685" t="str">
        <f t="shared" ca="1" si="2"/>
        <v/>
      </c>
      <c r="B24" s="679" t="str">
        <f ca="1">IF(ROWS($1:11)&gt;COUNT(Dong12),"",OFFSET(TH!E$1,SMALL(Dong12,ROWS($1:11)),))</f>
        <v/>
      </c>
      <c r="C24" s="870" t="str">
        <f ca="1">IF(ROWS($1:11)&gt;COUNT(Dong12),"",IF(MID(OFFSET(TH!D$1,SMALL(Dong12,ROWS($1:11)),),4,1)="N",OFFSET(TH!D$1,SMALL(Dong12,ROWS($1:11)),),""))</f>
        <v/>
      </c>
      <c r="D24" s="679" t="str">
        <f ca="1">IF(ROWS($1:11)&gt;COUNT(Dong12),"",IF(MID(OFFSET(TH!D$1,SMALL(Dong12,ROWS($1:11)),),4,1)="X",OFFSET(TH!D$1,SMALL(Dong12,ROWS($1:11)),),""))</f>
        <v/>
      </c>
      <c r="E24" s="680" t="str">
        <f ca="1">IF(ROWS($1:11)&gt;COUNT(Dong12),"",OFFSET(TH!F$1,SMALL(Dong12,ROWS($1:11)),)&amp;" - "&amp;OFFSET(TH!H$1,SMALL(Dong12,ROWS($1:11)),))</f>
        <v/>
      </c>
      <c r="F24" s="679" t="str">
        <f t="shared" ca="1" si="0"/>
        <v/>
      </c>
      <c r="G24" s="681">
        <f ca="1">IF(ROWS($1:11)&gt;COUNT(Dong12),0,IF(MID(OFFSET(TH!D$1,SMALL(Dong12,ROWS($1:11)),),4,1)="N",OFFSET(TH!I$1,SMALL(Dong12,ROWS($1:11)),),0))</f>
        <v>0</v>
      </c>
      <c r="H24" s="681">
        <f ca="1">IF(ROWS($1:11)&gt;COUNT(Dong12),0,IF(MID(OFFSET(TH!D$1,SMALL(Dong12,ROWS($1:11)),),4,1)="X",OFFSET(TH!I$1,SMALL(Dong12,ROWS($1:11)),),0))</f>
        <v>0</v>
      </c>
      <c r="I24" s="682">
        <f t="shared" ca="1" si="1"/>
        <v>0</v>
      </c>
      <c r="J24" s="683"/>
      <c r="K24" s="684"/>
    </row>
    <row r="25" spans="1:11" ht="16.5" customHeight="1">
      <c r="A25" s="685" t="str">
        <f t="shared" ca="1" si="2"/>
        <v/>
      </c>
      <c r="B25" s="679" t="str">
        <f ca="1">IF(ROWS($1:12)&gt;COUNT(Dong12),"",OFFSET(TH!E$1,SMALL(Dong12,ROWS($1:12)),))</f>
        <v/>
      </c>
      <c r="C25" s="870" t="str">
        <f ca="1">IF(ROWS($1:12)&gt;COUNT(Dong12),"",IF(MID(OFFSET(TH!D$1,SMALL(Dong12,ROWS($1:12)),),4,1)="N",OFFSET(TH!D$1,SMALL(Dong12,ROWS($1:12)),),""))</f>
        <v/>
      </c>
      <c r="D25" s="679" t="str">
        <f ca="1">IF(ROWS($1:12)&gt;COUNT(Dong12),"",IF(MID(OFFSET(TH!D$1,SMALL(Dong12,ROWS($1:12)),),4,1)="X",OFFSET(TH!D$1,SMALL(Dong12,ROWS($1:12)),),""))</f>
        <v/>
      </c>
      <c r="E25" s="680" t="str">
        <f ca="1">IF(ROWS($1:12)&gt;COUNT(Dong12),"",OFFSET(TH!F$1,SMALL(Dong12,ROWS($1:12)),)&amp;" - "&amp;OFFSET(TH!H$1,SMALL(Dong12,ROWS($1:12)),))</f>
        <v/>
      </c>
      <c r="F25" s="679" t="str">
        <f t="shared" ca="1" si="0"/>
        <v/>
      </c>
      <c r="G25" s="681">
        <f ca="1">IF(ROWS($1:12)&gt;COUNT(Dong12),0,IF(MID(OFFSET(TH!D$1,SMALL(Dong12,ROWS($1:12)),),4,1)="N",OFFSET(TH!I$1,SMALL(Dong12,ROWS($1:12)),),0))</f>
        <v>0</v>
      </c>
      <c r="H25" s="681">
        <f ca="1">IF(ROWS($1:12)&gt;COUNT(Dong12),0,IF(MID(OFFSET(TH!D$1,SMALL(Dong12,ROWS($1:12)),),4,1)="X",OFFSET(TH!I$1,SMALL(Dong12,ROWS($1:12)),),0))</f>
        <v>0</v>
      </c>
      <c r="I25" s="682">
        <f t="shared" ca="1" si="1"/>
        <v>0</v>
      </c>
      <c r="J25" s="683"/>
      <c r="K25" s="684"/>
    </row>
    <row r="26" spans="1:11" ht="16.5" customHeight="1">
      <c r="A26" s="685" t="str">
        <f t="shared" ca="1" si="2"/>
        <v/>
      </c>
      <c r="B26" s="679" t="str">
        <f ca="1">IF(ROWS($1:13)&gt;COUNT(Dong12),"",OFFSET(TH!E$1,SMALL(Dong12,ROWS($1:13)),))</f>
        <v/>
      </c>
      <c r="C26" s="870" t="str">
        <f ca="1">IF(ROWS($1:13)&gt;COUNT(Dong12),"",IF(MID(OFFSET(TH!D$1,SMALL(Dong12,ROWS($1:13)),),4,1)="N",OFFSET(TH!D$1,SMALL(Dong12,ROWS($1:13)),),""))</f>
        <v/>
      </c>
      <c r="D26" s="679" t="str">
        <f ca="1">IF(ROWS($1:13)&gt;COUNT(Dong12),"",IF(MID(OFFSET(TH!D$1,SMALL(Dong12,ROWS($1:13)),),4,1)="X",OFFSET(TH!D$1,SMALL(Dong12,ROWS($1:13)),),""))</f>
        <v/>
      </c>
      <c r="E26" s="680" t="str">
        <f ca="1">IF(ROWS($1:13)&gt;COUNT(Dong12),"",OFFSET(TH!F$1,SMALL(Dong12,ROWS($1:13)),)&amp;" - "&amp;OFFSET(TH!H$1,SMALL(Dong12,ROWS($1:13)),))</f>
        <v/>
      </c>
      <c r="F26" s="679" t="str">
        <f t="shared" ca="1" si="0"/>
        <v/>
      </c>
      <c r="G26" s="681">
        <f ca="1">IF(ROWS($1:13)&gt;COUNT(Dong12),0,IF(MID(OFFSET(TH!D$1,SMALL(Dong12,ROWS($1:13)),),4,1)="N",OFFSET(TH!I$1,SMALL(Dong12,ROWS($1:13)),),0))</f>
        <v>0</v>
      </c>
      <c r="H26" s="681">
        <f ca="1">IF(ROWS($1:13)&gt;COUNT(Dong12),0,IF(MID(OFFSET(TH!D$1,SMALL(Dong12,ROWS($1:13)),),4,1)="X",OFFSET(TH!I$1,SMALL(Dong12,ROWS($1:13)),),0))</f>
        <v>0</v>
      </c>
      <c r="I26" s="682">
        <f t="shared" ca="1" si="1"/>
        <v>0</v>
      </c>
      <c r="J26" s="683"/>
      <c r="K26" s="684"/>
    </row>
    <row r="27" spans="1:11" ht="16.5" customHeight="1">
      <c r="A27" s="685" t="str">
        <f t="shared" ca="1" si="2"/>
        <v/>
      </c>
      <c r="B27" s="679" t="str">
        <f ca="1">IF(ROWS($1:14)&gt;COUNT(Dong12),"",OFFSET(TH!E$1,SMALL(Dong12,ROWS($1:14)),))</f>
        <v/>
      </c>
      <c r="C27" s="870" t="str">
        <f ca="1">IF(ROWS($1:14)&gt;COUNT(Dong12),"",IF(MID(OFFSET(TH!D$1,SMALL(Dong12,ROWS($1:14)),),4,1)="N",OFFSET(TH!D$1,SMALL(Dong12,ROWS($1:14)),),""))</f>
        <v/>
      </c>
      <c r="D27" s="679" t="str">
        <f ca="1">IF(ROWS($1:14)&gt;COUNT(Dong12),"",IF(MID(OFFSET(TH!D$1,SMALL(Dong12,ROWS($1:14)),),4,1)="X",OFFSET(TH!D$1,SMALL(Dong12,ROWS($1:14)),),""))</f>
        <v/>
      </c>
      <c r="E27" s="680" t="str">
        <f ca="1">IF(ROWS($1:14)&gt;COUNT(Dong12),"",OFFSET(TH!F$1,SMALL(Dong12,ROWS($1:14)),)&amp;" - "&amp;OFFSET(TH!H$1,SMALL(Dong12,ROWS($1:14)),))</f>
        <v/>
      </c>
      <c r="F27" s="679" t="str">
        <f t="shared" ca="1" si="0"/>
        <v/>
      </c>
      <c r="G27" s="681">
        <f ca="1">IF(ROWS($1:14)&gt;COUNT(Dong12),0,IF(MID(OFFSET(TH!D$1,SMALL(Dong12,ROWS($1:14)),),4,1)="N",OFFSET(TH!I$1,SMALL(Dong12,ROWS($1:14)),),0))</f>
        <v>0</v>
      </c>
      <c r="H27" s="681">
        <f ca="1">IF(ROWS($1:14)&gt;COUNT(Dong12),0,IF(MID(OFFSET(TH!D$1,SMALL(Dong12,ROWS($1:14)),),4,1)="X",OFFSET(TH!I$1,SMALL(Dong12,ROWS($1:14)),),0))</f>
        <v>0</v>
      </c>
      <c r="I27" s="682">
        <f t="shared" ca="1" si="1"/>
        <v>0</v>
      </c>
      <c r="J27" s="683"/>
      <c r="K27" s="684"/>
    </row>
    <row r="28" spans="1:11" ht="16.5" customHeight="1">
      <c r="A28" s="685" t="str">
        <f t="shared" ca="1" si="2"/>
        <v/>
      </c>
      <c r="B28" s="679" t="str">
        <f ca="1">IF(ROWS($1:15)&gt;COUNT(Dong12),"",OFFSET(TH!E$1,SMALL(Dong12,ROWS($1:15)),))</f>
        <v/>
      </c>
      <c r="C28" s="870" t="str">
        <f ca="1">IF(ROWS($1:15)&gt;COUNT(Dong12),"",IF(MID(OFFSET(TH!D$1,SMALL(Dong12,ROWS($1:15)),),4,1)="N",OFFSET(TH!D$1,SMALL(Dong12,ROWS($1:15)),),""))</f>
        <v/>
      </c>
      <c r="D28" s="679" t="str">
        <f ca="1">IF(ROWS($1:15)&gt;COUNT(Dong12),"",IF(MID(OFFSET(TH!D$1,SMALL(Dong12,ROWS($1:15)),),4,1)="X",OFFSET(TH!D$1,SMALL(Dong12,ROWS($1:15)),),""))</f>
        <v/>
      </c>
      <c r="E28" s="680" t="str">
        <f ca="1">IF(ROWS($1:15)&gt;COUNT(Dong12),"",OFFSET(TH!F$1,SMALL(Dong12,ROWS($1:15)),)&amp;" - "&amp;OFFSET(TH!H$1,SMALL(Dong12,ROWS($1:15)),))</f>
        <v/>
      </c>
      <c r="F28" s="679" t="str">
        <f t="shared" ca="1" si="0"/>
        <v/>
      </c>
      <c r="G28" s="681">
        <f ca="1">IF(ROWS($1:15)&gt;COUNT(Dong12),0,IF(MID(OFFSET(TH!D$1,SMALL(Dong12,ROWS($1:15)),),4,1)="N",OFFSET(TH!I$1,SMALL(Dong12,ROWS($1:15)),),0))</f>
        <v>0</v>
      </c>
      <c r="H28" s="681">
        <f ca="1">IF(ROWS($1:15)&gt;COUNT(Dong12),0,IF(MID(OFFSET(TH!D$1,SMALL(Dong12,ROWS($1:15)),),4,1)="X",OFFSET(TH!I$1,SMALL(Dong12,ROWS($1:15)),),0))</f>
        <v>0</v>
      </c>
      <c r="I28" s="682">
        <f t="shared" ca="1" si="1"/>
        <v>0</v>
      </c>
      <c r="J28" s="683"/>
      <c r="K28" s="684"/>
    </row>
    <row r="29" spans="1:11" ht="16.5" customHeight="1">
      <c r="A29" s="685" t="str">
        <f t="shared" ca="1" si="2"/>
        <v/>
      </c>
      <c r="B29" s="679" t="str">
        <f ca="1">IF(ROWS($1:16)&gt;COUNT(Dong12),"",OFFSET(TH!E$1,SMALL(Dong12,ROWS($1:16)),))</f>
        <v/>
      </c>
      <c r="C29" s="870" t="str">
        <f ca="1">IF(ROWS($1:16)&gt;COUNT(Dong12),"",IF(MID(OFFSET(TH!D$1,SMALL(Dong12,ROWS($1:16)),),4,1)="N",OFFSET(TH!D$1,SMALL(Dong12,ROWS($1:16)),),""))</f>
        <v/>
      </c>
      <c r="D29" s="679" t="str">
        <f ca="1">IF(ROWS($1:16)&gt;COUNT(Dong12),"",IF(MID(OFFSET(TH!D$1,SMALL(Dong12,ROWS($1:16)),),4,1)="X",OFFSET(TH!D$1,SMALL(Dong12,ROWS($1:16)),),""))</f>
        <v/>
      </c>
      <c r="E29" s="680" t="str">
        <f ca="1">IF(ROWS($1:16)&gt;COUNT(Dong12),"",OFFSET(TH!F$1,SMALL(Dong12,ROWS($1:16)),)&amp;" - "&amp;OFFSET(TH!H$1,SMALL(Dong12,ROWS($1:16)),))</f>
        <v/>
      </c>
      <c r="F29" s="679" t="str">
        <f t="shared" ca="1" si="0"/>
        <v/>
      </c>
      <c r="G29" s="681">
        <f ca="1">IF(ROWS($1:16)&gt;COUNT(Dong12),0,IF(MID(OFFSET(TH!D$1,SMALL(Dong12,ROWS($1:16)),),4,1)="N",OFFSET(TH!I$1,SMALL(Dong12,ROWS($1:16)),),0))</f>
        <v>0</v>
      </c>
      <c r="H29" s="681">
        <f ca="1">IF(ROWS($1:16)&gt;COUNT(Dong12),0,IF(MID(OFFSET(TH!D$1,SMALL(Dong12,ROWS($1:16)),),4,1)="X",OFFSET(TH!I$1,SMALL(Dong12,ROWS($1:16)),),0))</f>
        <v>0</v>
      </c>
      <c r="I29" s="682">
        <f t="shared" ca="1" si="1"/>
        <v>0</v>
      </c>
      <c r="J29" s="683"/>
      <c r="K29" s="684"/>
    </row>
    <row r="30" spans="1:11" ht="16.5" customHeight="1">
      <c r="A30" s="685" t="str">
        <f t="shared" ca="1" si="2"/>
        <v/>
      </c>
      <c r="B30" s="679" t="str">
        <f ca="1">IF(ROWS($1:17)&gt;COUNT(Dong12),"",OFFSET(TH!E$1,SMALL(Dong12,ROWS($1:17)),))</f>
        <v/>
      </c>
      <c r="C30" s="870" t="str">
        <f ca="1">IF(ROWS($1:17)&gt;COUNT(Dong12),"",IF(MID(OFFSET(TH!D$1,SMALL(Dong12,ROWS($1:17)),),4,1)="N",OFFSET(TH!D$1,SMALL(Dong12,ROWS($1:17)),),""))</f>
        <v/>
      </c>
      <c r="D30" s="679" t="str">
        <f ca="1">IF(ROWS($1:17)&gt;COUNT(Dong12),"",IF(MID(OFFSET(TH!D$1,SMALL(Dong12,ROWS($1:17)),),4,1)="X",OFFSET(TH!D$1,SMALL(Dong12,ROWS($1:17)),),""))</f>
        <v/>
      </c>
      <c r="E30" s="680" t="str">
        <f ca="1">IF(ROWS($1:17)&gt;COUNT(Dong12),"",OFFSET(TH!F$1,SMALL(Dong12,ROWS($1:17)),)&amp;" - "&amp;OFFSET(TH!H$1,SMALL(Dong12,ROWS($1:17)),))</f>
        <v/>
      </c>
      <c r="F30" s="679" t="str">
        <f t="shared" ca="1" si="0"/>
        <v/>
      </c>
      <c r="G30" s="681">
        <f ca="1">IF(ROWS($1:17)&gt;COUNT(Dong12),0,IF(MID(OFFSET(TH!D$1,SMALL(Dong12,ROWS($1:17)),),4,1)="N",OFFSET(TH!I$1,SMALL(Dong12,ROWS($1:17)),),0))</f>
        <v>0</v>
      </c>
      <c r="H30" s="681">
        <f ca="1">IF(ROWS($1:17)&gt;COUNT(Dong12),0,IF(MID(OFFSET(TH!D$1,SMALL(Dong12,ROWS($1:17)),),4,1)="X",OFFSET(TH!I$1,SMALL(Dong12,ROWS($1:17)),),0))</f>
        <v>0</v>
      </c>
      <c r="I30" s="682">
        <f t="shared" ca="1" si="1"/>
        <v>0</v>
      </c>
      <c r="J30" s="683"/>
      <c r="K30" s="684"/>
    </row>
    <row r="31" spans="1:11" ht="16.5" customHeight="1">
      <c r="A31" s="686" t="str">
        <f>IF(D31&lt;&gt;"",A21+1,"")</f>
        <v/>
      </c>
      <c r="B31" s="687"/>
      <c r="C31" s="688"/>
      <c r="D31" s="688"/>
      <c r="E31" s="689"/>
      <c r="F31" s="687"/>
      <c r="G31" s="690"/>
      <c r="H31" s="690"/>
      <c r="I31" s="690"/>
      <c r="J31" s="691"/>
      <c r="K31" s="684"/>
    </row>
    <row r="32" spans="1:11" ht="16.5" customHeight="1">
      <c r="A32" s="673"/>
      <c r="B32" s="692"/>
      <c r="C32" s="673"/>
      <c r="D32" s="673"/>
      <c r="E32" s="674" t="s">
        <v>505</v>
      </c>
      <c r="F32" s="693" t="s">
        <v>21</v>
      </c>
      <c r="G32" s="694">
        <f ca="1">SUM(G14:G31)</f>
        <v>4000</v>
      </c>
      <c r="H32" s="694">
        <f ca="1">SUM(H14:H31)</f>
        <v>450</v>
      </c>
      <c r="I32" s="694">
        <f ca="1">I13+G32-H32</f>
        <v>3850</v>
      </c>
      <c r="J32" s="673" t="s">
        <v>21</v>
      </c>
      <c r="K32" s="695"/>
    </row>
    <row r="33" spans="1:11" ht="12.75" customHeight="1">
      <c r="A33" s="696"/>
      <c r="B33" s="650"/>
      <c r="C33" s="696"/>
      <c r="D33" s="696"/>
      <c r="E33" s="658"/>
      <c r="F33" s="650"/>
      <c r="G33" s="659"/>
      <c r="H33" s="659"/>
      <c r="I33" s="659"/>
      <c r="J33" s="645"/>
      <c r="K33" s="645"/>
    </row>
    <row r="34" spans="1:11" ht="15">
      <c r="A34" s="697" t="s">
        <v>506</v>
      </c>
      <c r="B34" s="697"/>
      <c r="C34" s="698"/>
      <c r="D34" s="698"/>
      <c r="E34" s="658"/>
      <c r="F34" s="650"/>
      <c r="G34" s="659"/>
      <c r="H34" s="659"/>
      <c r="I34" s="659"/>
      <c r="J34" s="645"/>
      <c r="K34" s="645"/>
    </row>
    <row r="35" spans="1:11" ht="15">
      <c r="A35" s="1398"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399"/>
      <c r="C35" s="1399"/>
      <c r="D35" s="1399"/>
      <c r="E35" s="1399"/>
      <c r="F35" s="650"/>
      <c r="G35" s="659"/>
      <c r="H35" s="659"/>
      <c r="I35" s="659"/>
      <c r="J35" s="645"/>
      <c r="K35" s="645"/>
    </row>
    <row r="36" spans="1:11" ht="15">
      <c r="A36" s="699"/>
      <c r="B36" s="700"/>
      <c r="C36" s="701"/>
      <c r="D36" s="696"/>
      <c r="E36" s="658"/>
      <c r="F36" s="650"/>
      <c r="H36" s="545"/>
      <c r="I36" s="1102" t="s">
        <v>460</v>
      </c>
      <c r="J36" s="545"/>
      <c r="K36" s="546"/>
    </row>
    <row r="37" spans="1:11" ht="15" customHeight="1">
      <c r="A37" s="699"/>
      <c r="C37" s="702" t="s">
        <v>507</v>
      </c>
      <c r="D37" s="696"/>
      <c r="E37" s="1400" t="s">
        <v>12</v>
      </c>
      <c r="F37" s="1400"/>
      <c r="G37" s="659"/>
      <c r="I37" s="1140" t="s">
        <v>131</v>
      </c>
      <c r="J37" s="648"/>
      <c r="K37" s="699"/>
    </row>
    <row r="38" spans="1:11" ht="15" customHeight="1">
      <c r="A38" s="703"/>
      <c r="C38" s="704" t="s">
        <v>13</v>
      </c>
      <c r="D38" s="705"/>
      <c r="E38" s="1393" t="s">
        <v>13</v>
      </c>
      <c r="F38" s="1393"/>
      <c r="G38" s="659"/>
      <c r="I38" s="1141" t="s">
        <v>161</v>
      </c>
      <c r="J38" s="1139"/>
      <c r="K38" s="703"/>
    </row>
    <row r="39" spans="1:11" ht="15">
      <c r="A39" s="703"/>
      <c r="C39" s="704"/>
      <c r="D39" s="696"/>
      <c r="E39" s="706"/>
      <c r="F39" s="707"/>
      <c r="G39" s="659"/>
      <c r="H39" s="703"/>
      <c r="I39" s="703"/>
      <c r="J39" s="703"/>
      <c r="K39" s="703"/>
    </row>
    <row r="40" spans="1:11" ht="15">
      <c r="A40" s="703"/>
      <c r="B40" s="704"/>
      <c r="C40" s="703"/>
      <c r="D40" s="696"/>
      <c r="E40" s="706"/>
      <c r="F40" s="707"/>
      <c r="G40" s="659"/>
      <c r="H40" s="703"/>
      <c r="I40" s="703"/>
      <c r="J40" s="703"/>
      <c r="K40" s="703"/>
    </row>
    <row r="41" spans="1:11" ht="15">
      <c r="A41" s="703"/>
      <c r="B41" s="704"/>
      <c r="C41" s="703"/>
      <c r="D41" s="696"/>
      <c r="E41" s="706"/>
      <c r="F41" s="707"/>
      <c r="G41" s="659"/>
      <c r="H41" s="703"/>
      <c r="I41" s="703"/>
      <c r="J41" s="703"/>
      <c r="K41" s="703"/>
    </row>
    <row r="46" spans="1:11" ht="15">
      <c r="C46" s="1142" t="s">
        <v>1336</v>
      </c>
      <c r="H46" s="1138"/>
      <c r="I46" s="1137" t="s">
        <v>125</v>
      </c>
      <c r="J46" s="1138"/>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N52"/>
  <sheetViews>
    <sheetView topLeftCell="A10" zoomScale="90" zoomScaleNormal="90" workbookViewId="0">
      <pane ySplit="4" topLeftCell="A14" activePane="bottomLeft" state="frozen"/>
      <selection activeCell="A10" sqref="A10"/>
      <selection pane="bottomLeft" activeCell="A15" sqref="A15"/>
    </sheetView>
  </sheetViews>
  <sheetFormatPr defaultRowHeight="12.75"/>
  <cols>
    <col min="1" max="1" width="9.85546875" customWidth="1"/>
    <col min="2" max="2" width="23.5703125" customWidth="1"/>
    <col min="3" max="4" width="0" hidden="1" customWidth="1"/>
    <col min="5" max="5" width="25" style="1161"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14" t="s">
        <v>508</v>
      </c>
      <c r="B1" s="1414"/>
      <c r="C1" s="1414"/>
      <c r="D1" s="1414"/>
      <c r="E1" s="1414"/>
      <c r="F1" s="1414"/>
      <c r="G1" s="1414"/>
      <c r="H1" s="1414"/>
      <c r="I1" s="1414"/>
      <c r="J1" s="1415" t="s">
        <v>509</v>
      </c>
      <c r="K1" s="1416"/>
      <c r="L1" s="712"/>
      <c r="M1" s="712"/>
      <c r="N1" s="713"/>
    </row>
    <row r="2" spans="1:14" ht="15.75">
      <c r="A2" s="1414"/>
      <c r="B2" s="1414"/>
      <c r="C2" s="1414"/>
      <c r="D2" s="1414"/>
      <c r="E2" s="1414"/>
      <c r="F2" s="1414"/>
      <c r="G2" s="1414"/>
      <c r="H2" s="1414"/>
      <c r="I2" s="1414"/>
      <c r="J2" s="1417"/>
      <c r="K2" s="1418"/>
      <c r="L2" s="712"/>
      <c r="M2" s="712"/>
      <c r="N2" s="713"/>
    </row>
    <row r="3" spans="1:14" ht="15.75">
      <c r="A3" s="1414"/>
      <c r="B3" s="1414"/>
      <c r="C3" s="1414"/>
      <c r="D3" s="1414"/>
      <c r="E3" s="1414"/>
      <c r="F3" s="1414"/>
      <c r="G3" s="1414"/>
      <c r="H3" s="1414"/>
      <c r="I3" s="1414"/>
      <c r="J3" s="1417"/>
      <c r="K3" s="1418"/>
      <c r="L3" s="712"/>
      <c r="M3" s="712"/>
      <c r="N3" s="713"/>
    </row>
    <row r="4" spans="1:14" ht="16.5">
      <c r="A4" s="1421" t="str">
        <f>"( " &amp; IF(OR($M$11=1,$M$11=4,$M$11=6,$M$11=9,$M$11=11),"Ngày  30  tháng  "&amp;$M$11&amp;"  năm 2016",IF(OR($M$11=3,$M$11=5,$M$11=7,$M$11=8,$M$11=10,$M$11=12),"Ngày  31  tháng  "&amp;$M$11&amp;"  năm 2016","Ngày  29  tháng  "&amp;$M$11&amp;"  năm 2016")) &amp; " ) "</f>
        <v xml:space="preserve">( Ngày  29  tháng  2  năm 2016 ) </v>
      </c>
      <c r="B4" s="1421"/>
      <c r="C4" s="1421"/>
      <c r="D4" s="1421"/>
      <c r="E4" s="1421"/>
      <c r="F4" s="1421"/>
      <c r="G4" s="1421"/>
      <c r="H4" s="1421"/>
      <c r="I4" s="1421"/>
      <c r="J4" s="1419"/>
      <c r="K4" s="1420"/>
      <c r="L4" s="712"/>
      <c r="M4" s="712"/>
      <c r="N4" s="713"/>
    </row>
    <row r="5" spans="1:14" ht="20.25">
      <c r="A5" s="714"/>
      <c r="B5" s="712"/>
      <c r="C5" s="712"/>
      <c r="D5" s="712"/>
      <c r="E5" s="1154"/>
      <c r="F5" s="715"/>
      <c r="G5" s="712"/>
      <c r="H5" s="716"/>
      <c r="I5" s="716"/>
      <c r="J5" s="712"/>
      <c r="K5" s="712"/>
      <c r="L5" s="712"/>
      <c r="M5" s="713"/>
      <c r="N5" s="713"/>
    </row>
    <row r="6" spans="1:14" ht="15.75">
      <c r="A6" s="714" t="s">
        <v>510</v>
      </c>
      <c r="B6" s="712"/>
      <c r="C6" s="712"/>
      <c r="D6" s="712"/>
      <c r="E6" s="1155"/>
      <c r="F6" s="712"/>
      <c r="G6" s="712" t="s">
        <v>511</v>
      </c>
      <c r="H6" s="716"/>
      <c r="I6" s="716"/>
      <c r="J6" s="712"/>
      <c r="K6" s="712"/>
      <c r="L6" s="712"/>
      <c r="M6" s="713"/>
      <c r="N6" s="713"/>
    </row>
    <row r="7" spans="1:14" ht="15.75">
      <c r="A7" s="714" t="s">
        <v>512</v>
      </c>
      <c r="B7" s="712"/>
      <c r="C7" s="712"/>
      <c r="D7" s="712"/>
      <c r="E7" s="1155"/>
      <c r="F7" s="712"/>
      <c r="G7" s="712"/>
      <c r="H7" s="716"/>
      <c r="I7" s="716"/>
      <c r="J7" s="712"/>
      <c r="K7" s="712"/>
      <c r="L7" s="712"/>
      <c r="M7" s="713"/>
      <c r="N7" s="713"/>
    </row>
    <row r="8" spans="1:14" ht="15.75">
      <c r="A8" s="714" t="s">
        <v>513</v>
      </c>
      <c r="B8" s="712"/>
      <c r="C8" s="712"/>
      <c r="D8" s="712"/>
      <c r="E8" s="1155"/>
      <c r="F8" s="712"/>
      <c r="G8" s="712"/>
      <c r="H8" s="716"/>
      <c r="I8" s="716"/>
      <c r="J8" s="712"/>
      <c r="K8" s="712"/>
      <c r="L8" s="712"/>
      <c r="M8" s="713"/>
      <c r="N8" s="713"/>
    </row>
    <row r="9" spans="1:14" ht="15.75">
      <c r="A9" s="714" t="s">
        <v>514</v>
      </c>
      <c r="B9" s="712"/>
      <c r="C9" s="712"/>
      <c r="D9" s="712"/>
      <c r="E9" s="1155"/>
      <c r="F9" s="712"/>
      <c r="G9" s="712"/>
      <c r="H9" s="716"/>
      <c r="I9" s="716"/>
      <c r="J9" s="712"/>
      <c r="K9" s="712"/>
      <c r="L9" s="712"/>
      <c r="M9" s="713"/>
      <c r="N9" s="713"/>
    </row>
    <row r="10" spans="1:14" ht="16.5" thickBot="1">
      <c r="A10" s="714"/>
      <c r="B10" s="712"/>
      <c r="C10" s="712"/>
      <c r="D10" s="712"/>
      <c r="E10" s="1155"/>
      <c r="F10" s="712"/>
      <c r="G10" s="712"/>
      <c r="H10" s="716"/>
      <c r="I10" s="716"/>
      <c r="J10" s="712"/>
      <c r="K10" s="712"/>
      <c r="L10" s="712"/>
      <c r="M10" s="717"/>
      <c r="N10" s="713"/>
    </row>
    <row r="11" spans="1:14" ht="15.75" thickBot="1">
      <c r="A11" s="1422" t="s">
        <v>582</v>
      </c>
      <c r="B11" s="1424" t="s">
        <v>515</v>
      </c>
      <c r="C11" s="1425"/>
      <c r="D11" s="1425"/>
      <c r="E11" s="1425"/>
      <c r="F11" s="1426"/>
      <c r="G11" s="1427" t="s">
        <v>516</v>
      </c>
      <c r="H11" s="1427"/>
      <c r="I11" s="1427"/>
      <c r="J11" s="1427"/>
      <c r="K11" s="1428" t="s">
        <v>152</v>
      </c>
      <c r="L11" s="718"/>
      <c r="M11" s="1153">
        <v>2</v>
      </c>
      <c r="N11" s="720"/>
    </row>
    <row r="12" spans="1:14" ht="36" customHeight="1">
      <c r="A12" s="1423"/>
      <c r="B12" s="721" t="s">
        <v>517</v>
      </c>
      <c r="C12" s="721"/>
      <c r="D12" s="721" t="s">
        <v>518</v>
      </c>
      <c r="E12" s="721" t="s">
        <v>519</v>
      </c>
      <c r="F12" s="721" t="s">
        <v>520</v>
      </c>
      <c r="G12" s="721" t="s">
        <v>521</v>
      </c>
      <c r="H12" s="722" t="s">
        <v>471</v>
      </c>
      <c r="I12" s="722" t="s">
        <v>472</v>
      </c>
      <c r="J12" s="721" t="s">
        <v>522</v>
      </c>
      <c r="K12" s="1429"/>
      <c r="L12" s="723"/>
      <c r="M12" s="724"/>
      <c r="N12" s="724"/>
    </row>
    <row r="13" spans="1:14">
      <c r="A13" s="725" t="s">
        <v>173</v>
      </c>
      <c r="B13" s="726">
        <v>2</v>
      </c>
      <c r="C13" s="726"/>
      <c r="D13" s="726"/>
      <c r="E13" s="1156">
        <v>3</v>
      </c>
      <c r="F13" s="726">
        <v>4</v>
      </c>
      <c r="G13" s="726">
        <v>5</v>
      </c>
      <c r="H13" s="727" t="s">
        <v>523</v>
      </c>
      <c r="I13" s="727" t="s">
        <v>524</v>
      </c>
      <c r="J13" s="726">
        <v>8</v>
      </c>
      <c r="K13" s="726">
        <v>9</v>
      </c>
      <c r="L13" s="728"/>
      <c r="M13" s="728"/>
      <c r="N13" s="728"/>
    </row>
    <row r="14" spans="1:14" ht="27" customHeight="1">
      <c r="A14" s="227">
        <f ca="1">IF(ROWS($1:1)&gt;COUNT(Dong13),"",OFFSET(TH!E$1,SMALL(Dong13,ROWS($1:1)),))</f>
        <v>42417</v>
      </c>
      <c r="B14" s="230" t="str">
        <f ca="1">IF(ROWS($1:1)&gt;COUNT(Dong13),"",OFFSET(TH!H$1,SMALL(Dong13,ROWS($1:1)),))</f>
        <v>Võ Thị Bảy</v>
      </c>
      <c r="C14" s="729" t="str">
        <f ca="1">IF(ISNA(VLOOKUP($B14,DSNL,6,0)),"",VLOOKUP($B14,DSNL,6,0))</f>
        <v>Hai</v>
      </c>
      <c r="D14" s="729" t="str">
        <f ca="1">IF(ROWS($1:1)&gt;COUNT(Dong13),"",OFFSET(TH!D$1,SMALL(Dong13,ROWS($1:1)),))</f>
        <v>NL/N12</v>
      </c>
      <c r="E14" s="1157" t="str">
        <f t="shared" ref="E14:E40" ca="1" si="0">IF(ISNA(VLOOKUP($B14,DSNL,4,0)),"",VLOOKUP($B14,DSNL,4,0))</f>
        <v>Vũng Tàu</v>
      </c>
      <c r="F14" s="730">
        <f t="shared" ref="F14:F40" ca="1" si="1">IF(ISNA(VLOOKUP($B14,DSNL,3,0)),"",VLOOKUP($B14,DSNL,3,0))</f>
        <v>270106056</v>
      </c>
      <c r="G14" s="731" t="str">
        <f ca="1">IF(ROWS($1:1)&gt;COUNT(Dong13),"",OFFSET(TH!F$1,SMALL(Dong13,ROWS($1:1)),))</f>
        <v>Cá bò NL</v>
      </c>
      <c r="H14" s="732">
        <f ca="1">IF(ROWS($1:1)&gt;COUNT(Dong13),"",OFFSET(TH!I$1,SMALL(Dong13,ROWS($1:1)),))</f>
        <v>7043</v>
      </c>
      <c r="I14" s="732">
        <f ca="1">IF(ROWS($1:1)&gt;COUNT(Dong13),"",OFFSET(TH!J$1,SMALL(Dong13,ROWS($1:1)),))</f>
        <v>13200</v>
      </c>
      <c r="J14" s="733">
        <f ca="1">IF(B14&lt;&gt;"",H14*I14,0)</f>
        <v>92967600</v>
      </c>
      <c r="K14" s="733"/>
      <c r="L14" s="734"/>
      <c r="M14" s="713"/>
      <c r="N14" s="713"/>
    </row>
    <row r="15" spans="1:14" ht="27" customHeight="1">
      <c r="A15" s="227">
        <f ca="1">IF(ROWS($1:2)&gt;COUNT(Dong13),"",OFFSET(TH!E$1,SMALL(Dong13,ROWS($1:2)),))</f>
        <v>42417</v>
      </c>
      <c r="B15" s="230" t="str">
        <f ca="1">IF(ROWS($1:2)&gt;COUNT(Dong13),"",OFFSET(TH!H$1,SMALL(Dong13,ROWS($1:2)),))</f>
        <v>Nguyễn Thanh Vinh</v>
      </c>
      <c r="C15" s="729" t="str">
        <f t="shared" ref="C15:C40" ca="1" si="2">IF(ISNA(VLOOKUP($B15,DSNL,6,0)),"",VLOOKUP($B15,DSNL,6,0))</f>
        <v>Hai</v>
      </c>
      <c r="D15" s="729" t="str">
        <f ca="1">IF(ROWS($1:2)&gt;COUNT(Dong13),"",OFFSET(TH!D$1,SMALL(Dong13,ROWS($1:2)),))</f>
        <v>NL/N13</v>
      </c>
      <c r="E15" s="1157" t="str">
        <f t="shared" ca="1" si="0"/>
        <v>Vũng Tàu</v>
      </c>
      <c r="F15" s="730">
        <f t="shared" ca="1" si="1"/>
        <v>271181056</v>
      </c>
      <c r="G15" s="731" t="str">
        <f ca="1">IF(ROWS($1:2)&gt;COUNT(Dong13),"",OFFSET(TH!F$1,SMALL(Dong13,ROWS($1:2)),))</f>
        <v>Cá bò NL</v>
      </c>
      <c r="H15" s="732">
        <f ca="1">IF(ROWS($1:2)&gt;COUNT(Dong13),"",OFFSET(TH!I$1,SMALL(Dong13,ROWS($1:2)),))</f>
        <v>7150</v>
      </c>
      <c r="I15" s="732">
        <f ca="1">IF(ROWS($1:2)&gt;COUNT(Dong13),"",OFFSET(TH!J$1,SMALL(Dong13,ROWS($1:2)),))</f>
        <v>13200</v>
      </c>
      <c r="J15" s="733">
        <f t="shared" ref="J15:J40" ca="1" si="3">IF(B15&lt;&gt;"",H15*I15,0)</f>
        <v>94380000</v>
      </c>
      <c r="K15" s="735"/>
      <c r="L15" s="734"/>
      <c r="M15" s="713"/>
      <c r="N15" s="713"/>
    </row>
    <row r="16" spans="1:14" ht="27" customHeight="1">
      <c r="A16" s="227">
        <f ca="1">IF(ROWS($1:3)&gt;COUNT(Dong13),"",OFFSET(TH!E$1,SMALL(Dong13,ROWS($1:3)),))</f>
        <v>42417</v>
      </c>
      <c r="B16" s="230" t="str">
        <f ca="1">IF(ROWS($1:3)&gt;COUNT(Dong13),"",OFFSET(TH!H$1,SMALL(Dong13,ROWS($1:3)),))</f>
        <v>Hồ Thị Mỹ</v>
      </c>
      <c r="C16" s="729" t="str">
        <f t="shared" ca="1" si="2"/>
        <v>Hai</v>
      </c>
      <c r="D16" s="729" t="str">
        <f ca="1">IF(ROWS($1:3)&gt;COUNT(Dong13),"",OFFSET(TH!D$1,SMALL(Dong13,ROWS($1:3)),))</f>
        <v>NL/N14</v>
      </c>
      <c r="E16" s="1157" t="str">
        <f t="shared" ca="1" si="0"/>
        <v>Vũng Tàu</v>
      </c>
      <c r="F16" s="730">
        <f t="shared" ca="1" si="1"/>
        <v>270986506</v>
      </c>
      <c r="G16" s="731" t="str">
        <f ca="1">IF(ROWS($1:3)&gt;COUNT(Dong13),"",OFFSET(TH!F$1,SMALL(Dong13,ROWS($1:3)),))</f>
        <v>Cá bò NL</v>
      </c>
      <c r="H16" s="732">
        <f ca="1">IF(ROWS($1:3)&gt;COUNT(Dong13),"",OFFSET(TH!I$1,SMALL(Dong13,ROWS($1:3)),))</f>
        <v>6970</v>
      </c>
      <c r="I16" s="732">
        <f ca="1">IF(ROWS($1:3)&gt;COUNT(Dong13),"",OFFSET(TH!J$1,SMALL(Dong13,ROWS($1:3)),))</f>
        <v>13200</v>
      </c>
      <c r="J16" s="733">
        <f t="shared" ca="1" si="3"/>
        <v>92004000</v>
      </c>
      <c r="K16" s="735"/>
      <c r="L16" s="734"/>
      <c r="M16" s="713"/>
      <c r="N16" s="713"/>
    </row>
    <row r="17" spans="1:14" ht="27" customHeight="1">
      <c r="A17" s="227">
        <f ca="1">IF(ROWS($1:4)&gt;COUNT(Dong13),"",OFFSET(TH!E$1,SMALL(Dong13,ROWS($1:4)),))</f>
        <v>42417</v>
      </c>
      <c r="B17" s="230" t="str">
        <f ca="1">IF(ROWS($1:4)&gt;COUNT(Dong13),"",OFFSET(TH!H$1,SMALL(Dong13,ROWS($1:4)),))</f>
        <v>Đỗ Văn Tâm</v>
      </c>
      <c r="C17" s="729" t="str">
        <f t="shared" ca="1" si="2"/>
        <v>Hai</v>
      </c>
      <c r="D17" s="729" t="str">
        <f ca="1">IF(ROWS($1:4)&gt;COUNT(Dong13),"",OFFSET(TH!D$1,SMALL(Dong13,ROWS($1:4)),))</f>
        <v>NL/N15</v>
      </c>
      <c r="E17" s="1157" t="str">
        <f t="shared" ca="1" si="0"/>
        <v>Vũng Tàu</v>
      </c>
      <c r="F17" s="730">
        <f t="shared" ca="1" si="1"/>
        <v>271642418</v>
      </c>
      <c r="G17" s="731" t="str">
        <f ca="1">IF(ROWS($1:4)&gt;COUNT(Dong13),"",OFFSET(TH!F$1,SMALL(Dong13,ROWS($1:4)),))</f>
        <v>Cá bò NL</v>
      </c>
      <c r="H17" s="732">
        <f ca="1">IF(ROWS($1:4)&gt;COUNT(Dong13),"",OFFSET(TH!I$1,SMALL(Dong13,ROWS($1:4)),))</f>
        <v>7450</v>
      </c>
      <c r="I17" s="732">
        <f ca="1">IF(ROWS($1:4)&gt;COUNT(Dong13),"",OFFSET(TH!J$1,SMALL(Dong13,ROWS($1:4)),))</f>
        <v>13200</v>
      </c>
      <c r="J17" s="733">
        <f t="shared" ca="1" si="3"/>
        <v>98340000</v>
      </c>
      <c r="K17" s="735"/>
      <c r="L17" s="734"/>
      <c r="M17" s="713"/>
      <c r="N17" s="713"/>
    </row>
    <row r="18" spans="1:14" ht="27" customHeight="1">
      <c r="A18" s="227">
        <f ca="1">IF(ROWS($1:5)&gt;COUNT(Dong13),"",OFFSET(TH!E$1,SMALL(Dong13,ROWS($1:5)),))</f>
        <v>42424</v>
      </c>
      <c r="B18" s="230" t="str">
        <f ca="1">IF(ROWS($1:5)&gt;COUNT(Dong13),"",OFFSET(TH!H$1,SMALL(Dong13,ROWS($1:5)),))</f>
        <v>Nguyễn Thanh Vinh</v>
      </c>
      <c r="C18" s="729" t="str">
        <f t="shared" ca="1" si="2"/>
        <v>Hai</v>
      </c>
      <c r="D18" s="729" t="str">
        <f ca="1">IF(ROWS($1:5)&gt;COUNT(Dong13),"",OFFSET(TH!D$1,SMALL(Dong13,ROWS($1:5)),))</f>
        <v>NL/N16</v>
      </c>
      <c r="E18" s="1157" t="str">
        <f t="shared" ca="1" si="0"/>
        <v>Vũng Tàu</v>
      </c>
      <c r="F18" s="730">
        <f t="shared" ca="1" si="1"/>
        <v>271181056</v>
      </c>
      <c r="G18" s="731" t="str">
        <f ca="1">IF(ROWS($1:5)&gt;COUNT(Dong13),"",OFFSET(TH!F$1,SMALL(Dong13,ROWS($1:5)),))</f>
        <v>Cá bò NL</v>
      </c>
      <c r="H18" s="732">
        <f ca="1">IF(ROWS($1:5)&gt;COUNT(Dong13),"",OFFSET(TH!I$1,SMALL(Dong13,ROWS($1:5)),))</f>
        <v>7460</v>
      </c>
      <c r="I18" s="732">
        <f ca="1">IF(ROWS($1:5)&gt;COUNT(Dong13),"",OFFSET(TH!J$1,SMALL(Dong13,ROWS($1:5)),))</f>
        <v>13200</v>
      </c>
      <c r="J18" s="733">
        <f t="shared" ca="1" si="3"/>
        <v>98472000</v>
      </c>
      <c r="K18" s="735"/>
      <c r="L18" s="734"/>
      <c r="M18" s="713"/>
      <c r="N18" s="713"/>
    </row>
    <row r="19" spans="1:14" ht="27" customHeight="1">
      <c r="A19" s="227">
        <f ca="1">IF(ROWS($1:6)&gt;COUNT(Dong13),"",OFFSET(TH!E$1,SMALL(Dong13,ROWS($1:6)),))</f>
        <v>42424</v>
      </c>
      <c r="B19" s="230" t="str">
        <f ca="1">IF(ROWS($1:6)&gt;COUNT(Dong13),"",OFFSET(TH!H$1,SMALL(Dong13,ROWS($1:6)),))</f>
        <v>Hồ Thị Mỹ</v>
      </c>
      <c r="C19" s="729" t="str">
        <f t="shared" ca="1" si="2"/>
        <v>Hai</v>
      </c>
      <c r="D19" s="729" t="str">
        <f ca="1">IF(ROWS($1:6)&gt;COUNT(Dong13),"",OFFSET(TH!D$1,SMALL(Dong13,ROWS($1:6)),))</f>
        <v>NL/N17</v>
      </c>
      <c r="E19" s="1157" t="str">
        <f t="shared" ca="1" si="0"/>
        <v>Vũng Tàu</v>
      </c>
      <c r="F19" s="730">
        <f t="shared" ca="1" si="1"/>
        <v>270986506</v>
      </c>
      <c r="G19" s="731" t="str">
        <f ca="1">IF(ROWS($1:6)&gt;COUNT(Dong13),"",OFFSET(TH!F$1,SMALL(Dong13,ROWS($1:6)),))</f>
        <v>Cá bò NL</v>
      </c>
      <c r="H19" s="732">
        <f ca="1">IF(ROWS($1:6)&gt;COUNT(Dong13),"",OFFSET(TH!I$1,SMALL(Dong13,ROWS($1:6)),))</f>
        <v>7328</v>
      </c>
      <c r="I19" s="732">
        <f ca="1">IF(ROWS($1:6)&gt;COUNT(Dong13),"",OFFSET(TH!J$1,SMALL(Dong13,ROWS($1:6)),))</f>
        <v>13200</v>
      </c>
      <c r="J19" s="733">
        <f t="shared" ca="1" si="3"/>
        <v>96729600</v>
      </c>
      <c r="K19" s="735"/>
      <c r="L19" s="734"/>
      <c r="M19" s="713"/>
      <c r="N19" s="713"/>
    </row>
    <row r="20" spans="1:14" ht="31.5" customHeight="1">
      <c r="A20" s="227">
        <f ca="1">IF(ROWS($1:7)&gt;COUNT(Dong13),"",OFFSET(TH!E$1,SMALL(Dong13,ROWS($1:7)),))</f>
        <v>42424</v>
      </c>
      <c r="B20" s="230" t="str">
        <f ca="1">IF(ROWS($1:7)&gt;COUNT(Dong13),"",OFFSET(TH!H$1,SMALL(Dong13,ROWS($1:7)),))</f>
        <v>Phạm Thị Ngọc</v>
      </c>
      <c r="C20" s="729" t="str">
        <f t="shared" ca="1" si="2"/>
        <v>Hai</v>
      </c>
      <c r="D20" s="729" t="str">
        <f ca="1">IF(ROWS($1:7)&gt;COUNT(Dong13),"",OFFSET(TH!D$1,SMALL(Dong13,ROWS($1:7)),))</f>
        <v>NL/N18</v>
      </c>
      <c r="E20" s="1157" t="str">
        <f t="shared" ca="1" si="0"/>
        <v>62 Đinh Tiên Hoàng, P2, Bà Rịa Vũng Tàu</v>
      </c>
      <c r="F20" s="730">
        <f t="shared" ca="1" si="1"/>
        <v>273042454</v>
      </c>
      <c r="G20" s="731" t="str">
        <f ca="1">IF(ROWS($1:7)&gt;COUNT(Dong13),"",OFFSET(TH!F$1,SMALL(Dong13,ROWS($1:7)),))</f>
        <v>Cá bò NL</v>
      </c>
      <c r="H20" s="732">
        <f ca="1">IF(ROWS($1:7)&gt;COUNT(Dong13),"",OFFSET(TH!I$1,SMALL(Dong13,ROWS($1:7)),))</f>
        <v>6099</v>
      </c>
      <c r="I20" s="732">
        <f ca="1">IF(ROWS($1:7)&gt;COUNT(Dong13),"",OFFSET(TH!J$1,SMALL(Dong13,ROWS($1:7)),))</f>
        <v>13200</v>
      </c>
      <c r="J20" s="733">
        <f t="shared" ca="1" si="3"/>
        <v>80506800</v>
      </c>
      <c r="K20" s="735"/>
      <c r="L20" s="734"/>
      <c r="M20" s="713"/>
      <c r="N20" s="713"/>
    </row>
    <row r="21" spans="1:14" ht="27" customHeight="1">
      <c r="A21" s="227" t="str">
        <f ca="1">IF(ROWS($1:8)&gt;COUNT(Dong13),"",OFFSET(TH!E$1,SMALL(Dong13,ROWS($1:8)),))</f>
        <v/>
      </c>
      <c r="B21" s="230" t="str">
        <f ca="1">IF(ROWS($1:8)&gt;COUNT(Dong13),"",OFFSET(TH!H$1,SMALL(Dong13,ROWS($1:8)),))</f>
        <v/>
      </c>
      <c r="C21" s="729" t="str">
        <f t="shared" ca="1" si="2"/>
        <v/>
      </c>
      <c r="D21" s="729" t="str">
        <f ca="1">IF(ROWS($1:8)&gt;COUNT(Dong13),"",OFFSET(TH!D$1,SMALL(Dong13,ROWS($1:8)),))</f>
        <v/>
      </c>
      <c r="E21" s="1157" t="str">
        <f t="shared" ca="1" si="0"/>
        <v/>
      </c>
      <c r="F21" s="730" t="str">
        <f t="shared" ca="1" si="1"/>
        <v/>
      </c>
      <c r="G21" s="731" t="str">
        <f ca="1">IF(ROWS($1:8)&gt;COUNT(Dong13),"",OFFSET(TH!F$1,SMALL(Dong13,ROWS($1:8)),))</f>
        <v/>
      </c>
      <c r="H21" s="732" t="str">
        <f ca="1">IF(ROWS($1:8)&gt;COUNT(Dong13),"",OFFSET(TH!I$1,SMALL(Dong13,ROWS($1:8)),))</f>
        <v/>
      </c>
      <c r="I21" s="732" t="str">
        <f ca="1">IF(ROWS($1:8)&gt;COUNT(Dong13),"",OFFSET(TH!J$1,SMALL(Dong13,ROWS($1:8)),))</f>
        <v/>
      </c>
      <c r="J21" s="733">
        <f t="shared" ca="1" si="3"/>
        <v>0</v>
      </c>
      <c r="K21" s="735"/>
      <c r="L21" s="734"/>
      <c r="M21" s="713"/>
      <c r="N21" s="713"/>
    </row>
    <row r="22" spans="1:14" ht="27" customHeight="1">
      <c r="A22" s="227" t="str">
        <f ca="1">IF(ROWS($1:9)&gt;COUNT(Dong13),"",OFFSET(TH!E$1,SMALL(Dong13,ROWS($1:9)),))</f>
        <v/>
      </c>
      <c r="B22" s="230" t="str">
        <f ca="1">IF(ROWS($1:9)&gt;COUNT(Dong13),"",OFFSET(TH!H$1,SMALL(Dong13,ROWS($1:9)),))</f>
        <v/>
      </c>
      <c r="C22" s="729" t="str">
        <f t="shared" ca="1" si="2"/>
        <v/>
      </c>
      <c r="D22" s="729" t="str">
        <f ca="1">IF(ROWS($1:9)&gt;COUNT(Dong13),"",OFFSET(TH!D$1,SMALL(Dong13,ROWS($1:9)),))</f>
        <v/>
      </c>
      <c r="E22" s="1157" t="str">
        <f t="shared" ca="1" si="0"/>
        <v/>
      </c>
      <c r="F22" s="730" t="str">
        <f t="shared" ca="1" si="1"/>
        <v/>
      </c>
      <c r="G22" s="731" t="str">
        <f ca="1">IF(ROWS($1:9)&gt;COUNT(Dong13),"",OFFSET(TH!F$1,SMALL(Dong13,ROWS($1:9)),))</f>
        <v/>
      </c>
      <c r="H22" s="732" t="str">
        <f ca="1">IF(ROWS($1:9)&gt;COUNT(Dong13),"",OFFSET(TH!I$1,SMALL(Dong13,ROWS($1:9)),))</f>
        <v/>
      </c>
      <c r="I22" s="732" t="str">
        <f ca="1">IF(ROWS($1:9)&gt;COUNT(Dong13),"",OFFSET(TH!J$1,SMALL(Dong13,ROWS($1:9)),))</f>
        <v/>
      </c>
      <c r="J22" s="733">
        <f t="shared" ca="1" si="3"/>
        <v>0</v>
      </c>
      <c r="K22" s="735"/>
      <c r="L22" s="734"/>
      <c r="M22" s="713"/>
      <c r="N22" s="713"/>
    </row>
    <row r="23" spans="1:14" ht="27" customHeight="1">
      <c r="A23" s="227" t="str">
        <f ca="1">IF(ROWS($1:10)&gt;COUNT(Dong13),"",OFFSET(TH!E$1,SMALL(Dong13,ROWS($1:10)),))</f>
        <v/>
      </c>
      <c r="B23" s="230" t="str">
        <f ca="1">IF(ROWS($1:10)&gt;COUNT(Dong13),"",OFFSET(TH!H$1,SMALL(Dong13,ROWS($1:10)),))</f>
        <v/>
      </c>
      <c r="C23" s="729" t="str">
        <f t="shared" ca="1" si="2"/>
        <v/>
      </c>
      <c r="D23" s="729" t="str">
        <f ca="1">IF(ROWS($1:10)&gt;COUNT(Dong13),"",OFFSET(TH!D$1,SMALL(Dong13,ROWS($1:10)),))</f>
        <v/>
      </c>
      <c r="E23" s="1157" t="str">
        <f t="shared" ca="1" si="0"/>
        <v/>
      </c>
      <c r="F23" s="730" t="str">
        <f t="shared" ca="1" si="1"/>
        <v/>
      </c>
      <c r="G23" s="731" t="str">
        <f ca="1">IF(ROWS($1:10)&gt;COUNT(Dong13),"",OFFSET(TH!F$1,SMALL(Dong13,ROWS($1:10)),))</f>
        <v/>
      </c>
      <c r="H23" s="732" t="str">
        <f ca="1">IF(ROWS($1:10)&gt;COUNT(Dong13),"",OFFSET(TH!I$1,SMALL(Dong13,ROWS($1:10)),))</f>
        <v/>
      </c>
      <c r="I23" s="732" t="str">
        <f ca="1">IF(ROWS($1:10)&gt;COUNT(Dong13),"",OFFSET(TH!J$1,SMALL(Dong13,ROWS($1:10)),))</f>
        <v/>
      </c>
      <c r="J23" s="733">
        <f t="shared" ca="1" si="3"/>
        <v>0</v>
      </c>
      <c r="K23" s="735"/>
      <c r="L23" s="734"/>
      <c r="M23" s="713"/>
      <c r="N23" s="713"/>
    </row>
    <row r="24" spans="1:14" ht="27" customHeight="1">
      <c r="A24" s="227" t="str">
        <f ca="1">IF(ROWS($1:11)&gt;COUNT(Dong13),"",OFFSET(TH!E$1,SMALL(Dong13,ROWS($1:11)),))</f>
        <v/>
      </c>
      <c r="B24" s="230" t="str">
        <f ca="1">IF(ROWS($1:11)&gt;COUNT(Dong13),"",OFFSET(TH!H$1,SMALL(Dong13,ROWS($1:11)),))</f>
        <v/>
      </c>
      <c r="C24" s="729" t="str">
        <f t="shared" ca="1" si="2"/>
        <v/>
      </c>
      <c r="D24" s="729" t="str">
        <f ca="1">IF(ROWS($1:11)&gt;COUNT(Dong13),"",OFFSET(TH!D$1,SMALL(Dong13,ROWS($1:11)),))</f>
        <v/>
      </c>
      <c r="E24" s="1157" t="str">
        <f t="shared" ca="1" si="0"/>
        <v/>
      </c>
      <c r="F24" s="730" t="str">
        <f t="shared" ca="1" si="1"/>
        <v/>
      </c>
      <c r="G24" s="731" t="str">
        <f ca="1">IF(ROWS($1:11)&gt;COUNT(Dong13),"",OFFSET(TH!F$1,SMALL(Dong13,ROWS($1:11)),))</f>
        <v/>
      </c>
      <c r="H24" s="732" t="str">
        <f ca="1">IF(ROWS($1:11)&gt;COUNT(Dong13),"",OFFSET(TH!I$1,SMALL(Dong13,ROWS($1:11)),))</f>
        <v/>
      </c>
      <c r="I24" s="732" t="str">
        <f ca="1">IF(ROWS($1:11)&gt;COUNT(Dong13),"",OFFSET(TH!J$1,SMALL(Dong13,ROWS($1:11)),))</f>
        <v/>
      </c>
      <c r="J24" s="733">
        <f t="shared" ca="1" si="3"/>
        <v>0</v>
      </c>
      <c r="K24" s="735"/>
      <c r="L24" s="734"/>
      <c r="M24" s="713"/>
      <c r="N24" s="713"/>
    </row>
    <row r="25" spans="1:14" ht="27" customHeight="1">
      <c r="A25" s="227" t="str">
        <f ca="1">IF(ROWS($1:12)&gt;COUNT(Dong13),"",OFFSET(TH!E$1,SMALL(Dong13,ROWS($1:12)),))</f>
        <v/>
      </c>
      <c r="B25" s="230" t="str">
        <f ca="1">IF(ROWS($1:12)&gt;COUNT(Dong13),"",OFFSET(TH!H$1,SMALL(Dong13,ROWS($1:12)),))</f>
        <v/>
      </c>
      <c r="C25" s="729" t="str">
        <f t="shared" ca="1" si="2"/>
        <v/>
      </c>
      <c r="D25" s="729" t="str">
        <f ca="1">IF(ROWS($1:12)&gt;COUNT(Dong13),"",OFFSET(TH!D$1,SMALL(Dong13,ROWS($1:12)),))</f>
        <v/>
      </c>
      <c r="E25" s="1157" t="str">
        <f t="shared" ca="1" si="0"/>
        <v/>
      </c>
      <c r="F25" s="730" t="str">
        <f t="shared" ca="1" si="1"/>
        <v/>
      </c>
      <c r="G25" s="731" t="str">
        <f ca="1">IF(ROWS($1:12)&gt;COUNT(Dong13),"",OFFSET(TH!F$1,SMALL(Dong13,ROWS($1:12)),))</f>
        <v/>
      </c>
      <c r="H25" s="732" t="str">
        <f ca="1">IF(ROWS($1:12)&gt;COUNT(Dong13),"",OFFSET(TH!I$1,SMALL(Dong13,ROWS($1:12)),))</f>
        <v/>
      </c>
      <c r="I25" s="732" t="str">
        <f ca="1">IF(ROWS($1:12)&gt;COUNT(Dong13),"",OFFSET(TH!J$1,SMALL(Dong13,ROWS($1:12)),))</f>
        <v/>
      </c>
      <c r="J25" s="733">
        <f t="shared" ca="1" si="3"/>
        <v>0</v>
      </c>
      <c r="K25" s="735"/>
      <c r="L25" s="734"/>
      <c r="M25" s="713"/>
      <c r="N25" s="713"/>
    </row>
    <row r="26" spans="1:14" ht="27" customHeight="1">
      <c r="A26" s="227" t="str">
        <f ca="1">IF(ROWS($1:13)&gt;COUNT(Dong13),"",OFFSET(TH!E$1,SMALL(Dong13,ROWS($1:13)),))</f>
        <v/>
      </c>
      <c r="B26" s="230" t="str">
        <f ca="1">IF(ROWS($1:13)&gt;COUNT(Dong13),"",OFFSET(TH!H$1,SMALL(Dong13,ROWS($1:13)),))</f>
        <v/>
      </c>
      <c r="C26" s="729" t="str">
        <f t="shared" ca="1" si="2"/>
        <v/>
      </c>
      <c r="D26" s="729" t="str">
        <f ca="1">IF(ROWS($1:13)&gt;COUNT(Dong13),"",OFFSET(TH!D$1,SMALL(Dong13,ROWS($1:13)),))</f>
        <v/>
      </c>
      <c r="E26" s="1157" t="str">
        <f t="shared" ca="1" si="0"/>
        <v/>
      </c>
      <c r="F26" s="730" t="str">
        <f t="shared" ca="1" si="1"/>
        <v/>
      </c>
      <c r="G26" s="731" t="str">
        <f ca="1">IF(ROWS($1:13)&gt;COUNT(Dong13),"",OFFSET(TH!F$1,SMALL(Dong13,ROWS($1:13)),))</f>
        <v/>
      </c>
      <c r="H26" s="732" t="str">
        <f ca="1">IF(ROWS($1:13)&gt;COUNT(Dong13),"",OFFSET(TH!I$1,SMALL(Dong13,ROWS($1:13)),))</f>
        <v/>
      </c>
      <c r="I26" s="732" t="str">
        <f ca="1">IF(ROWS($1:13)&gt;COUNT(Dong13),"",OFFSET(TH!J$1,SMALL(Dong13,ROWS($1:13)),))</f>
        <v/>
      </c>
      <c r="J26" s="733">
        <f t="shared" ca="1" si="3"/>
        <v>0</v>
      </c>
      <c r="K26" s="735"/>
      <c r="L26" s="734"/>
      <c r="M26" s="713"/>
      <c r="N26" s="713"/>
    </row>
    <row r="27" spans="1:14" ht="27" customHeight="1">
      <c r="A27" s="227" t="str">
        <f ca="1">IF(ROWS($1:14)&gt;COUNT(Dong13),"",OFFSET(TH!E$1,SMALL(Dong13,ROWS($1:14)),))</f>
        <v/>
      </c>
      <c r="B27" s="230" t="str">
        <f ca="1">IF(ROWS($1:14)&gt;COUNT(Dong13),"",OFFSET(TH!H$1,SMALL(Dong13,ROWS($1:14)),))</f>
        <v/>
      </c>
      <c r="C27" s="729" t="str">
        <f t="shared" ca="1" si="2"/>
        <v/>
      </c>
      <c r="D27" s="729" t="str">
        <f ca="1">IF(ROWS($1:14)&gt;COUNT(Dong13),"",OFFSET(TH!D$1,SMALL(Dong13,ROWS($1:14)),))</f>
        <v/>
      </c>
      <c r="E27" s="1157" t="str">
        <f t="shared" ca="1" si="0"/>
        <v/>
      </c>
      <c r="F27" s="730" t="str">
        <f t="shared" ca="1" si="1"/>
        <v/>
      </c>
      <c r="G27" s="731" t="str">
        <f ca="1">IF(ROWS($1:14)&gt;COUNT(Dong13),"",OFFSET(TH!F$1,SMALL(Dong13,ROWS($1:14)),))</f>
        <v/>
      </c>
      <c r="H27" s="732" t="str">
        <f ca="1">IF(ROWS($1:14)&gt;COUNT(Dong13),"",OFFSET(TH!I$1,SMALL(Dong13,ROWS($1:14)),))</f>
        <v/>
      </c>
      <c r="I27" s="732" t="str">
        <f ca="1">IF(ROWS($1:14)&gt;COUNT(Dong13),"",OFFSET(TH!J$1,SMALL(Dong13,ROWS($1:14)),))</f>
        <v/>
      </c>
      <c r="J27" s="733">
        <f t="shared" ca="1" si="3"/>
        <v>0</v>
      </c>
      <c r="K27" s="735"/>
      <c r="L27" s="734"/>
      <c r="M27" s="713"/>
      <c r="N27" s="713"/>
    </row>
    <row r="28" spans="1:14" ht="27" customHeight="1">
      <c r="A28" s="227" t="str">
        <f ca="1">IF(ROWS($1:15)&gt;COUNT(Dong13),"",OFFSET(TH!E$1,SMALL(Dong13,ROWS($1:15)),))</f>
        <v/>
      </c>
      <c r="B28" s="230" t="str">
        <f ca="1">IF(ROWS($1:15)&gt;COUNT(Dong13),"",OFFSET(TH!H$1,SMALL(Dong13,ROWS($1:15)),))</f>
        <v/>
      </c>
      <c r="C28" s="729" t="str">
        <f t="shared" ca="1" si="2"/>
        <v/>
      </c>
      <c r="D28" s="729" t="str">
        <f ca="1">IF(ROWS($1:15)&gt;COUNT(Dong13),"",OFFSET(TH!D$1,SMALL(Dong13,ROWS($1:15)),))</f>
        <v/>
      </c>
      <c r="E28" s="1157" t="str">
        <f t="shared" ca="1" si="0"/>
        <v/>
      </c>
      <c r="F28" s="730" t="str">
        <f t="shared" ca="1" si="1"/>
        <v/>
      </c>
      <c r="G28" s="731" t="str">
        <f ca="1">IF(ROWS($1:15)&gt;COUNT(Dong13),"",OFFSET(TH!F$1,SMALL(Dong13,ROWS($1:15)),))</f>
        <v/>
      </c>
      <c r="H28" s="732" t="str">
        <f ca="1">IF(ROWS($1:15)&gt;COUNT(Dong13),"",OFFSET(TH!I$1,SMALL(Dong13,ROWS($1:15)),))</f>
        <v/>
      </c>
      <c r="I28" s="732" t="str">
        <f ca="1">IF(ROWS($1:15)&gt;COUNT(Dong13),"",OFFSET(TH!J$1,SMALL(Dong13,ROWS($1:15)),))</f>
        <v/>
      </c>
      <c r="J28" s="733">
        <f t="shared" ca="1" si="3"/>
        <v>0</v>
      </c>
      <c r="K28" s="735"/>
      <c r="L28" s="734"/>
      <c r="M28" s="713"/>
      <c r="N28" s="713"/>
    </row>
    <row r="29" spans="1:14" ht="27" customHeight="1">
      <c r="A29" s="227" t="str">
        <f ca="1">IF(ROWS($1:16)&gt;COUNT(Dong13),"",OFFSET(TH!E$1,SMALL(Dong13,ROWS($1:16)),))</f>
        <v/>
      </c>
      <c r="B29" s="230" t="str">
        <f ca="1">IF(ROWS($1:16)&gt;COUNT(Dong13),"",OFFSET(TH!H$1,SMALL(Dong13,ROWS($1:16)),))</f>
        <v/>
      </c>
      <c r="C29" s="729" t="str">
        <f t="shared" ca="1" si="2"/>
        <v/>
      </c>
      <c r="D29" s="729" t="str">
        <f ca="1">IF(ROWS($1:16)&gt;COUNT(Dong13),"",OFFSET(TH!D$1,SMALL(Dong13,ROWS($1:16)),))</f>
        <v/>
      </c>
      <c r="E29" s="1157" t="str">
        <f t="shared" ca="1" si="0"/>
        <v/>
      </c>
      <c r="F29" s="730" t="str">
        <f t="shared" ca="1" si="1"/>
        <v/>
      </c>
      <c r="G29" s="731" t="str">
        <f ca="1">IF(ROWS($1:16)&gt;COUNT(Dong13),"",OFFSET(TH!F$1,SMALL(Dong13,ROWS($1:16)),))</f>
        <v/>
      </c>
      <c r="H29" s="732" t="str">
        <f ca="1">IF(ROWS($1:16)&gt;COUNT(Dong13),"",OFFSET(TH!I$1,SMALL(Dong13,ROWS($1:16)),))</f>
        <v/>
      </c>
      <c r="I29" s="732" t="str">
        <f ca="1">IF(ROWS($1:16)&gt;COUNT(Dong13),"",OFFSET(TH!J$1,SMALL(Dong13,ROWS($1:16)),))</f>
        <v/>
      </c>
      <c r="J29" s="733">
        <f t="shared" ca="1" si="3"/>
        <v>0</v>
      </c>
      <c r="K29" s="735"/>
      <c r="L29" s="734"/>
      <c r="M29" s="713"/>
      <c r="N29" s="713"/>
    </row>
    <row r="30" spans="1:14" ht="27" customHeight="1">
      <c r="A30" s="227" t="str">
        <f ca="1">IF(ROWS($1:17)&gt;COUNT(Dong13),"",OFFSET(TH!E$1,SMALL(Dong13,ROWS($1:17)),))</f>
        <v/>
      </c>
      <c r="B30" s="230" t="str">
        <f ca="1">IF(ROWS($1:17)&gt;COUNT(Dong13),"",OFFSET(TH!H$1,SMALL(Dong13,ROWS($1:17)),))</f>
        <v/>
      </c>
      <c r="C30" s="729" t="str">
        <f t="shared" ca="1" si="2"/>
        <v/>
      </c>
      <c r="D30" s="729" t="str">
        <f ca="1">IF(ROWS($1:17)&gt;COUNT(Dong13),"",OFFSET(TH!D$1,SMALL(Dong13,ROWS($1:17)),))</f>
        <v/>
      </c>
      <c r="E30" s="1157" t="str">
        <f t="shared" ca="1" si="0"/>
        <v/>
      </c>
      <c r="F30" s="730" t="str">
        <f t="shared" ca="1" si="1"/>
        <v/>
      </c>
      <c r="G30" s="731" t="str">
        <f ca="1">IF(ROWS($1:17)&gt;COUNT(Dong13),"",OFFSET(TH!F$1,SMALL(Dong13,ROWS($1:17)),))</f>
        <v/>
      </c>
      <c r="H30" s="732" t="str">
        <f ca="1">IF(ROWS($1:17)&gt;COUNT(Dong13),"",OFFSET(TH!I$1,SMALL(Dong13,ROWS($1:17)),))</f>
        <v/>
      </c>
      <c r="I30" s="732" t="str">
        <f ca="1">IF(ROWS($1:17)&gt;COUNT(Dong13),"",OFFSET(TH!J$1,SMALL(Dong13,ROWS($1:17)),))</f>
        <v/>
      </c>
      <c r="J30" s="733">
        <f t="shared" ca="1" si="3"/>
        <v>0</v>
      </c>
      <c r="K30" s="735"/>
      <c r="L30" s="734"/>
      <c r="M30" s="713"/>
      <c r="N30" s="713"/>
    </row>
    <row r="31" spans="1:14" ht="27" customHeight="1">
      <c r="A31" s="227" t="str">
        <f ca="1">IF(ROWS($1:18)&gt;COUNT(Dong13),"",OFFSET(TH!E$1,SMALL(Dong13,ROWS($1:18)),))</f>
        <v/>
      </c>
      <c r="B31" s="230" t="str">
        <f ca="1">IF(ROWS($1:18)&gt;COUNT(Dong13),"",OFFSET(TH!H$1,SMALL(Dong13,ROWS($1:18)),))</f>
        <v/>
      </c>
      <c r="C31" s="729" t="str">
        <f t="shared" ca="1" si="2"/>
        <v/>
      </c>
      <c r="D31" s="729" t="str">
        <f ca="1">IF(ROWS($1:18)&gt;COUNT(Dong13),"",OFFSET(TH!D$1,SMALL(Dong13,ROWS($1:18)),))</f>
        <v/>
      </c>
      <c r="E31" s="1157" t="str">
        <f t="shared" ca="1" si="0"/>
        <v/>
      </c>
      <c r="F31" s="730" t="str">
        <f t="shared" ca="1" si="1"/>
        <v/>
      </c>
      <c r="G31" s="731" t="str">
        <f ca="1">IF(ROWS($1:18)&gt;COUNT(Dong13),"",OFFSET(TH!F$1,SMALL(Dong13,ROWS($1:18)),))</f>
        <v/>
      </c>
      <c r="H31" s="732" t="str">
        <f ca="1">IF(ROWS($1:18)&gt;COUNT(Dong13),"",OFFSET(TH!I$1,SMALL(Dong13,ROWS($1:18)),))</f>
        <v/>
      </c>
      <c r="I31" s="732" t="str">
        <f ca="1">IF(ROWS($1:18)&gt;COUNT(Dong13),"",OFFSET(TH!J$1,SMALL(Dong13,ROWS($1:18)),))</f>
        <v/>
      </c>
      <c r="J31" s="733">
        <f t="shared" ca="1" si="3"/>
        <v>0</v>
      </c>
      <c r="K31" s="735"/>
      <c r="L31" s="734"/>
      <c r="M31" s="713"/>
      <c r="N31" s="713"/>
    </row>
    <row r="32" spans="1:14" ht="27" customHeight="1">
      <c r="A32" s="227" t="str">
        <f ca="1">IF(ROWS($1:19)&gt;COUNT(Dong13),"",OFFSET(TH!E$1,SMALL(Dong13,ROWS($1:19)),))</f>
        <v/>
      </c>
      <c r="B32" s="230" t="str">
        <f ca="1">IF(ROWS($1:19)&gt;COUNT(Dong13),"",OFFSET(TH!H$1,SMALL(Dong13,ROWS($1:19)),))</f>
        <v/>
      </c>
      <c r="C32" s="729" t="str">
        <f t="shared" ca="1" si="2"/>
        <v/>
      </c>
      <c r="D32" s="729" t="str">
        <f ca="1">IF(ROWS($1:19)&gt;COUNT(Dong13),"",OFFSET(TH!D$1,SMALL(Dong13,ROWS($1:19)),))</f>
        <v/>
      </c>
      <c r="E32" s="1157" t="str">
        <f t="shared" ca="1" si="0"/>
        <v/>
      </c>
      <c r="F32" s="730" t="str">
        <f t="shared" ca="1" si="1"/>
        <v/>
      </c>
      <c r="G32" s="731" t="str">
        <f ca="1">IF(ROWS($1:19)&gt;COUNT(Dong13),"",OFFSET(TH!F$1,SMALL(Dong13,ROWS($1:19)),))</f>
        <v/>
      </c>
      <c r="H32" s="732" t="str">
        <f ca="1">IF(ROWS($1:19)&gt;COUNT(Dong13),"",OFFSET(TH!I$1,SMALL(Dong13,ROWS($1:19)),))</f>
        <v/>
      </c>
      <c r="I32" s="732" t="str">
        <f ca="1">IF(ROWS($1:19)&gt;COUNT(Dong13),"",OFFSET(TH!J$1,SMALL(Dong13,ROWS($1:19)),))</f>
        <v/>
      </c>
      <c r="J32" s="733">
        <f t="shared" ca="1" si="3"/>
        <v>0</v>
      </c>
      <c r="K32" s="735"/>
      <c r="L32" s="734"/>
      <c r="M32" s="713"/>
      <c r="N32" s="713"/>
    </row>
    <row r="33" spans="1:14" ht="27" customHeight="1">
      <c r="A33" s="227" t="str">
        <f ca="1">IF(ROWS($1:20)&gt;COUNT(Dong13),"",OFFSET(TH!E$1,SMALL(Dong13,ROWS($1:20)),))</f>
        <v/>
      </c>
      <c r="B33" s="230" t="str">
        <f ca="1">IF(ROWS($1:20)&gt;COUNT(Dong13),"",OFFSET(TH!H$1,SMALL(Dong13,ROWS($1:20)),))</f>
        <v/>
      </c>
      <c r="C33" s="729" t="str">
        <f t="shared" ca="1" si="2"/>
        <v/>
      </c>
      <c r="D33" s="729" t="str">
        <f ca="1">IF(ROWS($1:20)&gt;COUNT(Dong13),"",OFFSET(TH!D$1,SMALL(Dong13,ROWS($1:20)),))</f>
        <v/>
      </c>
      <c r="E33" s="1157" t="str">
        <f t="shared" ca="1" si="0"/>
        <v/>
      </c>
      <c r="F33" s="730" t="str">
        <f t="shared" ca="1" si="1"/>
        <v/>
      </c>
      <c r="G33" s="731" t="str">
        <f ca="1">IF(ROWS($1:20)&gt;COUNT(Dong13),"",OFFSET(TH!F$1,SMALL(Dong13,ROWS($1:20)),))</f>
        <v/>
      </c>
      <c r="H33" s="732" t="str">
        <f ca="1">IF(ROWS($1:20)&gt;COUNT(Dong13),"",OFFSET(TH!I$1,SMALL(Dong13,ROWS($1:20)),))</f>
        <v/>
      </c>
      <c r="I33" s="732" t="str">
        <f ca="1">IF(ROWS($1:20)&gt;COUNT(Dong13),"",OFFSET(TH!J$1,SMALL(Dong13,ROWS($1:20)),))</f>
        <v/>
      </c>
      <c r="J33" s="733">
        <f t="shared" ca="1" si="3"/>
        <v>0</v>
      </c>
      <c r="K33" s="735"/>
      <c r="L33" s="734"/>
      <c r="M33" s="713"/>
      <c r="N33" s="713"/>
    </row>
    <row r="34" spans="1:14" ht="27" customHeight="1">
      <c r="A34" s="227" t="str">
        <f ca="1">IF(ROWS($1:21)&gt;COUNT(Dong13),"",OFFSET(TH!E$1,SMALL(Dong13,ROWS($1:21)),))</f>
        <v/>
      </c>
      <c r="B34" s="230" t="str">
        <f ca="1">IF(ROWS($1:21)&gt;COUNT(Dong13),"",OFFSET(TH!H$1,SMALL(Dong13,ROWS($1:21)),))</f>
        <v/>
      </c>
      <c r="C34" s="729" t="str">
        <f t="shared" ca="1" si="2"/>
        <v/>
      </c>
      <c r="D34" s="729" t="str">
        <f ca="1">IF(ROWS($1:21)&gt;COUNT(Dong13),"",OFFSET(TH!D$1,SMALL(Dong13,ROWS($1:21)),))</f>
        <v/>
      </c>
      <c r="E34" s="1157" t="str">
        <f t="shared" ca="1" si="0"/>
        <v/>
      </c>
      <c r="F34" s="730" t="str">
        <f t="shared" ca="1" si="1"/>
        <v/>
      </c>
      <c r="G34" s="731" t="str">
        <f ca="1">IF(ROWS($1:21)&gt;COUNT(Dong13),"",OFFSET(TH!F$1,SMALL(Dong13,ROWS($1:21)),))</f>
        <v/>
      </c>
      <c r="H34" s="732" t="str">
        <f ca="1">IF(ROWS($1:21)&gt;COUNT(Dong13),"",OFFSET(TH!I$1,SMALL(Dong13,ROWS($1:21)),))</f>
        <v/>
      </c>
      <c r="I34" s="732" t="str">
        <f ca="1">IF(ROWS($1:21)&gt;COUNT(Dong13),"",OFFSET(TH!J$1,SMALL(Dong13,ROWS($1:21)),))</f>
        <v/>
      </c>
      <c r="J34" s="733">
        <f t="shared" ca="1" si="3"/>
        <v>0</v>
      </c>
      <c r="K34" s="735"/>
      <c r="L34" s="734"/>
      <c r="M34" s="713"/>
      <c r="N34" s="713"/>
    </row>
    <row r="35" spans="1:14" ht="27" customHeight="1">
      <c r="A35" s="227" t="str">
        <f ca="1">IF(ROWS($1:22)&gt;COUNT(Dong13),"",OFFSET(TH!E$1,SMALL(Dong13,ROWS($1:22)),))</f>
        <v/>
      </c>
      <c r="B35" s="230" t="str">
        <f ca="1">IF(ROWS($1:22)&gt;COUNT(Dong13),"",OFFSET(TH!H$1,SMALL(Dong13,ROWS($1:22)),))</f>
        <v/>
      </c>
      <c r="C35" s="729" t="str">
        <f t="shared" ca="1" si="2"/>
        <v/>
      </c>
      <c r="D35" s="729" t="str">
        <f ca="1">IF(ROWS($1:22)&gt;COUNT(Dong13),"",OFFSET(TH!D$1,SMALL(Dong13,ROWS($1:22)),))</f>
        <v/>
      </c>
      <c r="E35" s="1157" t="str">
        <f t="shared" ca="1" si="0"/>
        <v/>
      </c>
      <c r="F35" s="730" t="str">
        <f t="shared" ca="1" si="1"/>
        <v/>
      </c>
      <c r="G35" s="731" t="str">
        <f ca="1">IF(ROWS($1:22)&gt;COUNT(Dong13),"",OFFSET(TH!F$1,SMALL(Dong13,ROWS($1:22)),))</f>
        <v/>
      </c>
      <c r="H35" s="732" t="str">
        <f ca="1">IF(ROWS($1:22)&gt;COUNT(Dong13),"",OFFSET(TH!I$1,SMALL(Dong13,ROWS($1:22)),))</f>
        <v/>
      </c>
      <c r="I35" s="732" t="str">
        <f ca="1">IF(ROWS($1:22)&gt;COUNT(Dong13),"",OFFSET(TH!J$1,SMALL(Dong13,ROWS($1:22)),))</f>
        <v/>
      </c>
      <c r="J35" s="733">
        <f t="shared" ca="1" si="3"/>
        <v>0</v>
      </c>
      <c r="K35" s="735"/>
      <c r="L35" s="734"/>
      <c r="M35" s="713"/>
      <c r="N35" s="713"/>
    </row>
    <row r="36" spans="1:14" ht="27" customHeight="1">
      <c r="A36" s="227" t="str">
        <f ca="1">IF(ROWS($1:23)&gt;COUNT(Dong13),"",OFFSET(TH!E$1,SMALL(Dong13,ROWS($1:23)),))</f>
        <v/>
      </c>
      <c r="B36" s="230" t="str">
        <f ca="1">IF(ROWS($1:23)&gt;COUNT(Dong13),"",OFFSET(TH!H$1,SMALL(Dong13,ROWS($1:23)),))</f>
        <v/>
      </c>
      <c r="C36" s="729" t="str">
        <f t="shared" ca="1" si="2"/>
        <v/>
      </c>
      <c r="D36" s="729" t="str">
        <f ca="1">IF(ROWS($1:23)&gt;COUNT(Dong13),"",OFFSET(TH!D$1,SMALL(Dong13,ROWS($1:23)),))</f>
        <v/>
      </c>
      <c r="E36" s="1157" t="str">
        <f t="shared" ca="1" si="0"/>
        <v/>
      </c>
      <c r="F36" s="730" t="str">
        <f t="shared" ca="1" si="1"/>
        <v/>
      </c>
      <c r="G36" s="731" t="str">
        <f ca="1">IF(ROWS($1:23)&gt;COUNT(Dong13),"",OFFSET(TH!F$1,SMALL(Dong13,ROWS($1:23)),))</f>
        <v/>
      </c>
      <c r="H36" s="732" t="str">
        <f ca="1">IF(ROWS($1:23)&gt;COUNT(Dong13),"",OFFSET(TH!I$1,SMALL(Dong13,ROWS($1:23)),))</f>
        <v/>
      </c>
      <c r="I36" s="732" t="str">
        <f ca="1">IF(ROWS($1:23)&gt;COUNT(Dong13),"",OFFSET(TH!J$1,SMALL(Dong13,ROWS($1:23)),))</f>
        <v/>
      </c>
      <c r="J36" s="733">
        <f t="shared" ca="1" si="3"/>
        <v>0</v>
      </c>
      <c r="K36" s="735"/>
      <c r="L36" s="734"/>
      <c r="M36" s="713"/>
      <c r="N36" s="713"/>
    </row>
    <row r="37" spans="1:14" ht="27" customHeight="1">
      <c r="A37" s="227" t="str">
        <f ca="1">IF(ROWS($1:24)&gt;COUNT(Dong13),"",OFFSET(TH!E$1,SMALL(Dong13,ROWS($1:24)),))</f>
        <v/>
      </c>
      <c r="B37" s="230" t="str">
        <f ca="1">IF(ROWS($1:24)&gt;COUNT(Dong13),"",OFFSET(TH!H$1,SMALL(Dong13,ROWS($1:24)),))</f>
        <v/>
      </c>
      <c r="C37" s="729" t="str">
        <f t="shared" ca="1" si="2"/>
        <v/>
      </c>
      <c r="D37" s="729" t="str">
        <f ca="1">IF(ROWS($1:24)&gt;COUNT(Dong13),"",OFFSET(TH!D$1,SMALL(Dong13,ROWS($1:24)),))</f>
        <v/>
      </c>
      <c r="E37" s="1157" t="str">
        <f t="shared" ca="1" si="0"/>
        <v/>
      </c>
      <c r="F37" s="730" t="str">
        <f t="shared" ca="1" si="1"/>
        <v/>
      </c>
      <c r="G37" s="731" t="str">
        <f ca="1">IF(ROWS($1:24)&gt;COUNT(Dong13),"",OFFSET(TH!F$1,SMALL(Dong13,ROWS($1:24)),))</f>
        <v/>
      </c>
      <c r="H37" s="732" t="str">
        <f ca="1">IF(ROWS($1:24)&gt;COUNT(Dong13),"",OFFSET(TH!I$1,SMALL(Dong13,ROWS($1:24)),))</f>
        <v/>
      </c>
      <c r="I37" s="732" t="str">
        <f ca="1">IF(ROWS($1:24)&gt;COUNT(Dong13),"",OFFSET(TH!J$1,SMALL(Dong13,ROWS($1:24)),))</f>
        <v/>
      </c>
      <c r="J37" s="733">
        <f t="shared" ca="1" si="3"/>
        <v>0</v>
      </c>
      <c r="K37" s="735"/>
      <c r="L37" s="734"/>
      <c r="M37" s="713"/>
      <c r="N37" s="713"/>
    </row>
    <row r="38" spans="1:14" ht="27" customHeight="1">
      <c r="A38" s="227" t="str">
        <f ca="1">IF(ROWS($1:25)&gt;COUNT(Dong13),"",OFFSET(TH!E$1,SMALL(Dong13,ROWS($1:25)),))</f>
        <v/>
      </c>
      <c r="B38" s="230" t="str">
        <f ca="1">IF(ROWS($1:25)&gt;COUNT(Dong13),"",OFFSET(TH!H$1,SMALL(Dong13,ROWS($1:25)),))</f>
        <v/>
      </c>
      <c r="C38" s="729" t="str">
        <f t="shared" ca="1" si="2"/>
        <v/>
      </c>
      <c r="D38" s="729" t="str">
        <f ca="1">IF(ROWS($1:25)&gt;COUNT(Dong13),"",OFFSET(TH!D$1,SMALL(Dong13,ROWS($1:25)),))</f>
        <v/>
      </c>
      <c r="E38" s="1157" t="str">
        <f t="shared" ca="1" si="0"/>
        <v/>
      </c>
      <c r="F38" s="730" t="str">
        <f t="shared" ca="1" si="1"/>
        <v/>
      </c>
      <c r="G38" s="731" t="str">
        <f ca="1">IF(ROWS($1:25)&gt;COUNT(Dong13),"",OFFSET(TH!F$1,SMALL(Dong13,ROWS($1:25)),))</f>
        <v/>
      </c>
      <c r="H38" s="732" t="str">
        <f ca="1">IF(ROWS($1:25)&gt;COUNT(Dong13),"",OFFSET(TH!I$1,SMALL(Dong13,ROWS($1:25)),))</f>
        <v/>
      </c>
      <c r="I38" s="732" t="str">
        <f ca="1">IF(ROWS($1:25)&gt;COUNT(Dong13),"",OFFSET(TH!J$1,SMALL(Dong13,ROWS($1:25)),))</f>
        <v/>
      </c>
      <c r="J38" s="733">
        <f t="shared" ca="1" si="3"/>
        <v>0</v>
      </c>
      <c r="K38" s="735"/>
      <c r="L38" s="734"/>
      <c r="M38" s="713"/>
      <c r="N38" s="713"/>
    </row>
    <row r="39" spans="1:14" ht="27" customHeight="1">
      <c r="A39" s="227" t="str">
        <f ca="1">IF(ROWS($1:26)&gt;COUNT(Dong13),"",OFFSET(TH!E$1,SMALL(Dong13,ROWS($1:26)),))</f>
        <v/>
      </c>
      <c r="B39" s="230" t="str">
        <f ca="1">IF(ROWS($1:26)&gt;COUNT(Dong13),"",OFFSET(TH!H$1,SMALL(Dong13,ROWS($1:26)),))</f>
        <v/>
      </c>
      <c r="C39" s="729" t="str">
        <f t="shared" ca="1" si="2"/>
        <v/>
      </c>
      <c r="D39" s="729" t="str">
        <f ca="1">IF(ROWS($1:26)&gt;COUNT(Dong13),"",OFFSET(TH!D$1,SMALL(Dong13,ROWS($1:26)),))</f>
        <v/>
      </c>
      <c r="E39" s="1157" t="str">
        <f t="shared" ca="1" si="0"/>
        <v/>
      </c>
      <c r="F39" s="730" t="str">
        <f t="shared" ca="1" si="1"/>
        <v/>
      </c>
      <c r="G39" s="731" t="str">
        <f ca="1">IF(ROWS($1:26)&gt;COUNT(Dong13),"",OFFSET(TH!F$1,SMALL(Dong13,ROWS($1:26)),))</f>
        <v/>
      </c>
      <c r="H39" s="732" t="str">
        <f ca="1">IF(ROWS($1:26)&gt;COUNT(Dong13),"",OFFSET(TH!I$1,SMALL(Dong13,ROWS($1:26)),))</f>
        <v/>
      </c>
      <c r="I39" s="732" t="str">
        <f ca="1">IF(ROWS($1:26)&gt;COUNT(Dong13),"",OFFSET(TH!J$1,SMALL(Dong13,ROWS($1:26)),))</f>
        <v/>
      </c>
      <c r="J39" s="733">
        <f t="shared" ca="1" si="3"/>
        <v>0</v>
      </c>
      <c r="K39" s="735"/>
      <c r="L39" s="734"/>
      <c r="M39" s="713"/>
      <c r="N39" s="713"/>
    </row>
    <row r="40" spans="1:14" ht="27" customHeight="1">
      <c r="A40" s="227" t="str">
        <f ca="1">IF(ROWS($1:27)&gt;COUNT(Dong13),"",OFFSET(TH!E$1,SMALL(Dong13,ROWS($1:27)),))</f>
        <v/>
      </c>
      <c r="B40" s="230" t="str">
        <f ca="1">IF(ROWS($1:27)&gt;COUNT(Dong13),"",OFFSET(TH!H$1,SMALL(Dong13,ROWS($1:27)),))</f>
        <v/>
      </c>
      <c r="C40" s="729" t="str">
        <f t="shared" ca="1" si="2"/>
        <v/>
      </c>
      <c r="D40" s="729" t="str">
        <f ca="1">IF(ROWS($1:27)&gt;COUNT(Dong13),"",OFFSET(TH!D$1,SMALL(Dong13,ROWS($1:27)),))</f>
        <v/>
      </c>
      <c r="E40" s="1157" t="str">
        <f t="shared" ca="1" si="0"/>
        <v/>
      </c>
      <c r="F40" s="730" t="str">
        <f t="shared" ca="1" si="1"/>
        <v/>
      </c>
      <c r="G40" s="731" t="str">
        <f ca="1">IF(ROWS($1:27)&gt;COUNT(Dong13),"",OFFSET(TH!F$1,SMALL(Dong13,ROWS($1:27)),))</f>
        <v/>
      </c>
      <c r="H40" s="732" t="str">
        <f ca="1">IF(ROWS($1:27)&gt;COUNT(Dong13),"",OFFSET(TH!I$1,SMALL(Dong13,ROWS($1:27)),))</f>
        <v/>
      </c>
      <c r="I40" s="732" t="str">
        <f ca="1">IF(ROWS($1:27)&gt;COUNT(Dong13),"",OFFSET(TH!J$1,SMALL(Dong13,ROWS($1:27)),))</f>
        <v/>
      </c>
      <c r="J40" s="733">
        <f t="shared" ca="1" si="3"/>
        <v>0</v>
      </c>
      <c r="K40" s="735"/>
      <c r="L40" s="734"/>
      <c r="M40" s="713"/>
      <c r="N40" s="713"/>
    </row>
    <row r="41" spans="1:14" ht="28.5" customHeight="1">
      <c r="A41" s="714" t="s">
        <v>525</v>
      </c>
      <c r="B41" s="712"/>
      <c r="C41" s="712"/>
      <c r="D41" s="712"/>
      <c r="E41" s="1158">
        <f ca="1">SUM(J14:J40)</f>
        <v>653400000</v>
      </c>
      <c r="F41" s="736"/>
      <c r="G41" s="712"/>
      <c r="H41" s="716"/>
      <c r="I41" s="716"/>
      <c r="J41" s="737"/>
      <c r="K41" s="712"/>
      <c r="L41" s="712"/>
      <c r="M41" s="713"/>
      <c r="N41" s="738">
        <f ca="1">SUBTOTAL(9,J14:J40)</f>
        <v>653400000</v>
      </c>
    </row>
    <row r="42" spans="1:14" ht="15.75">
      <c r="A42" s="714"/>
      <c r="B42" s="712"/>
      <c r="C42" s="712"/>
      <c r="D42" s="712"/>
      <c r="E42" s="1159"/>
      <c r="F42" s="716"/>
      <c r="G42" s="712"/>
      <c r="H42" s="716"/>
      <c r="I42" s="716"/>
      <c r="J42" s="740" t="str">
        <f xml:space="preserve"> IF(OR($M$11=1,$M$11=4,$M$11=6,$M$11=9,$M$11=11),"Ngày  30  tháng  "&amp;$M$11&amp;"  năm 2016",IF(OR($M$11=3,$M$11=5,$M$11=7,$M$11=8,$M$11=10,$M$11=12),"Ngày  31  tháng  "&amp;$M$11&amp;"  năm 2016","Ngày  29  tháng  "&amp;$M$11&amp;"  năm 2016"))</f>
        <v>Ngày  29  tháng  2  năm 2016</v>
      </c>
      <c r="K42" s="741"/>
      <c r="L42" s="712"/>
      <c r="M42" s="713"/>
      <c r="N42" s="713"/>
    </row>
    <row r="43" spans="1:14" ht="15.75">
      <c r="A43" s="714"/>
      <c r="B43" s="742" t="s">
        <v>526</v>
      </c>
      <c r="C43" s="742"/>
      <c r="D43" s="742"/>
      <c r="E43" s="1155"/>
      <c r="F43" s="712"/>
      <c r="G43" s="712"/>
      <c r="H43" s="716"/>
      <c r="I43" s="716"/>
      <c r="J43" s="743" t="s">
        <v>527</v>
      </c>
      <c r="K43" s="712"/>
      <c r="L43" s="712"/>
      <c r="M43" s="713"/>
      <c r="N43" s="713"/>
    </row>
    <row r="44" spans="1:14" ht="15.75">
      <c r="A44" s="714"/>
      <c r="B44" s="744" t="s">
        <v>528</v>
      </c>
      <c r="C44" s="744"/>
      <c r="D44" s="744"/>
      <c r="E44" s="1155"/>
      <c r="F44" s="745"/>
      <c r="G44" s="712"/>
      <c r="H44" s="716"/>
      <c r="I44" s="716"/>
      <c r="J44" s="746" t="s">
        <v>529</v>
      </c>
      <c r="K44" s="712"/>
      <c r="L44" s="712"/>
      <c r="M44" s="713"/>
      <c r="N44" s="713"/>
    </row>
    <row r="45" spans="1:14" ht="15.75">
      <c r="A45" s="714"/>
      <c r="B45" s="744"/>
      <c r="C45" s="744"/>
      <c r="D45" s="744"/>
      <c r="E45" s="1155"/>
      <c r="F45" s="745"/>
      <c r="G45" s="712"/>
      <c r="H45" s="716"/>
      <c r="I45" s="746"/>
      <c r="J45" s="712"/>
      <c r="K45" s="712"/>
      <c r="L45" s="712"/>
      <c r="M45" s="713"/>
      <c r="N45" s="713"/>
    </row>
    <row r="46" spans="1:14" ht="15.75">
      <c r="A46" s="714"/>
      <c r="B46" s="744"/>
      <c r="C46" s="744"/>
      <c r="D46" s="744"/>
      <c r="E46" s="1155"/>
      <c r="F46" s="745"/>
      <c r="G46" s="712"/>
      <c r="H46" s="716"/>
      <c r="I46" s="746"/>
      <c r="J46" s="712"/>
      <c r="K46" s="712"/>
      <c r="L46" s="712"/>
      <c r="M46" s="713"/>
      <c r="N46" s="713"/>
    </row>
    <row r="47" spans="1:14" ht="15.75">
      <c r="A47" s="714"/>
      <c r="B47" s="739"/>
      <c r="C47" s="712"/>
      <c r="D47" s="712"/>
      <c r="E47" s="1155"/>
      <c r="F47" s="739"/>
      <c r="G47" s="712"/>
      <c r="H47" s="716"/>
      <c r="I47" s="716"/>
      <c r="J47" s="512"/>
      <c r="K47" s="712"/>
      <c r="L47" s="712"/>
      <c r="M47" s="713"/>
      <c r="N47" s="713"/>
    </row>
    <row r="48" spans="1:14" ht="15.75">
      <c r="A48" s="714"/>
      <c r="B48" s="747"/>
      <c r="C48" s="747"/>
      <c r="D48" s="747"/>
      <c r="E48" s="1160"/>
      <c r="F48" s="712"/>
      <c r="G48" s="712"/>
      <c r="H48" s="1411"/>
      <c r="I48" s="1411"/>
      <c r="J48" s="1411"/>
      <c r="K48" s="712"/>
      <c r="L48" s="712"/>
      <c r="M48" s="713"/>
      <c r="N48" s="713"/>
    </row>
    <row r="49" spans="1:14" ht="15.75">
      <c r="A49" s="714"/>
      <c r="B49" s="1143" t="s">
        <v>230</v>
      </c>
      <c r="C49" s="1151"/>
      <c r="D49" s="712"/>
      <c r="E49" s="1155"/>
      <c r="F49" s="712"/>
      <c r="G49" s="712"/>
      <c r="H49" s="716"/>
      <c r="I49" s="716"/>
      <c r="J49" s="1144" t="s">
        <v>125</v>
      </c>
      <c r="K49" s="1144"/>
      <c r="L49" s="1144"/>
      <c r="M49" s="1144"/>
      <c r="N49" s="713"/>
    </row>
    <row r="50" spans="1:14" ht="15.75">
      <c r="A50" s="748" t="s">
        <v>530</v>
      </c>
      <c r="B50" s="712"/>
      <c r="C50" s="712"/>
      <c r="D50" s="712"/>
      <c r="E50" s="1155"/>
      <c r="F50" s="712"/>
      <c r="G50" s="712"/>
      <c r="H50" s="716"/>
      <c r="I50" s="716"/>
      <c r="J50" s="712"/>
      <c r="K50" s="712"/>
      <c r="L50" s="712"/>
      <c r="M50" s="713"/>
      <c r="N50" s="713"/>
    </row>
    <row r="51" spans="1:14" ht="37.5" customHeight="1">
      <c r="A51" s="1412" t="s">
        <v>531</v>
      </c>
      <c r="B51" s="1413"/>
      <c r="C51" s="1413"/>
      <c r="D51" s="1413"/>
      <c r="E51" s="1413"/>
      <c r="F51" s="1413"/>
      <c r="G51" s="1413"/>
      <c r="H51" s="1413"/>
      <c r="I51" s="1413"/>
      <c r="J51" s="1413"/>
      <c r="K51" s="1413"/>
      <c r="L51" s="712"/>
      <c r="M51" s="713"/>
      <c r="N51" s="713"/>
    </row>
    <row r="52" spans="1:14" ht="45" customHeight="1">
      <c r="A52" s="1412" t="s">
        <v>532</v>
      </c>
      <c r="B52" s="1412"/>
      <c r="C52" s="1412"/>
      <c r="D52" s="1412"/>
      <c r="E52" s="1412"/>
      <c r="F52" s="1412"/>
      <c r="G52" s="1412"/>
      <c r="H52" s="1412"/>
      <c r="I52" s="1412"/>
      <c r="J52" s="1412"/>
      <c r="K52" s="1412"/>
      <c r="L52" s="712"/>
      <c r="M52" s="713"/>
      <c r="N52" s="713"/>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Y286"/>
  <sheetViews>
    <sheetView workbookViewId="0">
      <pane xSplit="3" ySplit="1" topLeftCell="D44" activePane="bottomRight" state="frozen"/>
      <selection activeCell="C33" sqref="C33"/>
      <selection pane="topRight" activeCell="C33" sqref="C33"/>
      <selection pane="bottomLeft" activeCell="C33" sqref="C33"/>
      <selection pane="bottomRight" activeCell="P69" sqref="P69"/>
    </sheetView>
  </sheetViews>
  <sheetFormatPr defaultColWidth="10.28515625" defaultRowHeight="12.75"/>
  <cols>
    <col min="1" max="1" width="4.7109375" style="749" customWidth="1"/>
    <col min="2" max="2" width="23" style="749" customWidth="1"/>
    <col min="3" max="3" width="6.7109375" style="749" customWidth="1"/>
    <col min="4" max="5" width="8.85546875" style="749" customWidth="1"/>
    <col min="6" max="6" width="9.140625" style="749" customWidth="1"/>
    <col min="7" max="7" width="14.28515625" style="749" customWidth="1"/>
    <col min="8" max="11" width="13.7109375" style="749" customWidth="1"/>
    <col min="12" max="12" width="11.85546875" style="749" customWidth="1"/>
    <col min="13" max="13" width="13.7109375" style="749" hidden="1" customWidth="1"/>
    <col min="14" max="14" width="14.5703125" style="749" customWidth="1"/>
    <col min="15" max="15" width="7.28515625" style="749" customWidth="1"/>
    <col min="16" max="16" width="7.7109375" style="749" customWidth="1"/>
    <col min="17" max="17" width="3.42578125" style="750" customWidth="1"/>
    <col min="18" max="18" width="23" style="749" customWidth="1"/>
    <col min="19" max="19" width="10.140625" style="751" customWidth="1"/>
    <col min="20" max="21" width="7.5703125" style="752" customWidth="1"/>
    <col min="22" max="22" width="12.140625" style="749" customWidth="1"/>
    <col min="23" max="23" width="7.7109375" style="749" customWidth="1"/>
    <col min="24" max="16384" width="10.28515625" style="749"/>
  </cols>
  <sheetData>
    <row r="1" spans="1:25">
      <c r="B1" s="749">
        <v>1</v>
      </c>
      <c r="C1" s="749">
        <v>2</v>
      </c>
      <c r="D1" s="749">
        <v>3</v>
      </c>
      <c r="E1" s="749">
        <v>4</v>
      </c>
      <c r="F1" s="749">
        <v>5</v>
      </c>
      <c r="G1" s="749">
        <v>6</v>
      </c>
      <c r="H1" s="749">
        <v>8</v>
      </c>
      <c r="I1" s="749">
        <v>7</v>
      </c>
      <c r="J1" s="749">
        <v>9</v>
      </c>
      <c r="K1" s="749">
        <v>10</v>
      </c>
      <c r="L1" s="749">
        <v>11</v>
      </c>
      <c r="M1" s="749">
        <v>12</v>
      </c>
      <c r="N1" s="749">
        <v>13</v>
      </c>
      <c r="O1" s="749">
        <v>14</v>
      </c>
      <c r="P1" s="749">
        <v>15</v>
      </c>
    </row>
    <row r="2" spans="1:25" ht="18" customHeight="1">
      <c r="A2" s="753" t="s">
        <v>533</v>
      </c>
      <c r="B2" s="753"/>
      <c r="C2" s="754"/>
      <c r="D2" s="755"/>
      <c r="E2" s="755"/>
      <c r="F2" s="755"/>
      <c r="G2" s="752"/>
      <c r="H2" s="752"/>
      <c r="I2" s="752"/>
      <c r="J2" s="752"/>
      <c r="K2" s="752"/>
      <c r="L2" s="756"/>
      <c r="M2" s="752"/>
      <c r="N2" s="752"/>
      <c r="O2" s="757"/>
      <c r="P2" s="752"/>
      <c r="Q2" s="758"/>
      <c r="R2" s="752"/>
      <c r="S2" s="759"/>
    </row>
    <row r="3" spans="1:25" ht="18.75" customHeight="1">
      <c r="A3" s="760" t="s">
        <v>534</v>
      </c>
      <c r="B3" s="760"/>
      <c r="C3" s="760"/>
      <c r="D3" s="760"/>
      <c r="E3" s="760"/>
      <c r="F3" s="760"/>
      <c r="G3" s="760"/>
      <c r="H3" s="760"/>
      <c r="I3" s="760"/>
      <c r="J3" s="760"/>
      <c r="K3" s="760"/>
      <c r="L3" s="760"/>
      <c r="M3" s="760"/>
      <c r="N3" s="760"/>
      <c r="O3" s="760"/>
      <c r="P3" s="760"/>
      <c r="Q3" s="758"/>
      <c r="R3" s="752"/>
      <c r="S3" s="759"/>
    </row>
    <row r="4" spans="1:25" ht="18.75" customHeight="1">
      <c r="A4" s="761"/>
      <c r="B4" s="761"/>
      <c r="C4" s="762"/>
      <c r="D4" s="761"/>
      <c r="E4" s="761"/>
      <c r="F4" s="761"/>
      <c r="G4" s="761"/>
      <c r="H4" s="761"/>
      <c r="I4" s="761"/>
      <c r="J4" s="761"/>
      <c r="K4" s="761"/>
      <c r="L4" s="760"/>
      <c r="M4" s="761"/>
      <c r="N4" s="761"/>
      <c r="O4" s="763"/>
      <c r="P4" s="761"/>
      <c r="Q4" s="758"/>
      <c r="R4" s="752"/>
      <c r="S4" s="759"/>
    </row>
    <row r="5" spans="1:25" ht="12.75" customHeight="1">
      <c r="A5" s="764"/>
      <c r="B5" s="764"/>
      <c r="C5" s="765"/>
      <c r="D5" s="764"/>
      <c r="E5" s="764"/>
      <c r="F5" s="764"/>
      <c r="G5" s="764"/>
      <c r="H5" s="764"/>
      <c r="I5" s="764"/>
      <c r="J5" s="764"/>
      <c r="K5" s="764"/>
      <c r="L5" s="764"/>
      <c r="M5" s="764"/>
      <c r="N5" s="764"/>
      <c r="O5" s="766"/>
      <c r="P5" s="764"/>
      <c r="Q5" s="758"/>
      <c r="R5" s="767"/>
      <c r="S5" s="1430"/>
      <c r="T5" s="1430"/>
      <c r="U5" s="768"/>
      <c r="V5" s="1430"/>
      <c r="W5" s="1430"/>
      <c r="X5" s="767"/>
      <c r="Y5" s="767"/>
    </row>
    <row r="6" spans="1:25" s="775" customFormat="1" ht="30.75" customHeight="1">
      <c r="A6" s="769" t="s">
        <v>37</v>
      </c>
      <c r="B6" s="769" t="s">
        <v>535</v>
      </c>
      <c r="C6" s="770" t="s">
        <v>536</v>
      </c>
      <c r="D6" s="771" t="s">
        <v>537</v>
      </c>
      <c r="E6" s="771" t="s">
        <v>538</v>
      </c>
      <c r="F6" s="771" t="s">
        <v>539</v>
      </c>
      <c r="G6" s="771" t="s">
        <v>540</v>
      </c>
      <c r="H6" s="771" t="s">
        <v>541</v>
      </c>
      <c r="I6" s="771" t="s">
        <v>542</v>
      </c>
      <c r="J6" s="771" t="s">
        <v>543</v>
      </c>
      <c r="K6" s="772" t="s">
        <v>544</v>
      </c>
      <c r="L6" s="771" t="s">
        <v>545</v>
      </c>
      <c r="M6" s="772" t="s">
        <v>546</v>
      </c>
      <c r="N6" s="771" t="s">
        <v>547</v>
      </c>
      <c r="O6" s="773" t="s">
        <v>538</v>
      </c>
      <c r="P6" s="771" t="s">
        <v>548</v>
      </c>
      <c r="Q6" s="774"/>
      <c r="R6" s="769" t="s">
        <v>535</v>
      </c>
      <c r="S6" s="771" t="s">
        <v>502</v>
      </c>
      <c r="T6" s="771" t="s">
        <v>338</v>
      </c>
      <c r="U6" s="771" t="s">
        <v>539</v>
      </c>
      <c r="V6" s="771" t="s">
        <v>549</v>
      </c>
      <c r="W6" s="769" t="s">
        <v>549</v>
      </c>
    </row>
    <row r="7" spans="1:25">
      <c r="A7" s="776">
        <f>IF(B7&lt;&gt;"",ROW()-(ROW()-1),"")</f>
        <v>1</v>
      </c>
      <c r="B7" s="519" t="s">
        <v>452</v>
      </c>
      <c r="C7" s="777">
        <v>11</v>
      </c>
      <c r="D7" s="629">
        <f>ROUND(C7*O7,0)</f>
        <v>78100</v>
      </c>
      <c r="E7" s="629"/>
      <c r="F7" s="629">
        <v>16000</v>
      </c>
      <c r="G7" s="778">
        <f>(D7+E7)*F7</f>
        <v>1249600000</v>
      </c>
      <c r="H7" s="629">
        <f>IF($D$11&lt;&gt;0,H$11/($D$11+$E$11/5)*($D7+$E7/5),0)</f>
        <v>45374327.428571433</v>
      </c>
      <c r="I7" s="629">
        <f>IF($D$11&lt;&gt;0,I$11/$D$11*$D7,0)</f>
        <v>16528039.314285716</v>
      </c>
      <c r="J7" s="629">
        <f t="shared" ref="J7:K9" si="0">IF($D$11&lt;&gt;0,J$11/$D$11*$D7,0)</f>
        <v>26076882.857142854</v>
      </c>
      <c r="K7" s="629">
        <f t="shared" si="0"/>
        <v>17957921.771428574</v>
      </c>
      <c r="L7" s="629">
        <f>V18+V19</f>
        <v>7800000</v>
      </c>
      <c r="M7" s="629"/>
      <c r="N7" s="778">
        <f>G7+I7+H7+J7+L7+K7+M7</f>
        <v>1363337171.3714287</v>
      </c>
      <c r="O7" s="629">
        <v>7100</v>
      </c>
      <c r="P7" s="629">
        <f>IF(O7&lt;&gt;"",N7/O7,"")</f>
        <v>192019.31991146883</v>
      </c>
      <c r="Q7" s="779"/>
      <c r="R7" s="780" t="s">
        <v>340</v>
      </c>
      <c r="S7" s="781">
        <v>42371</v>
      </c>
      <c r="T7" s="236">
        <v>100</v>
      </c>
      <c r="U7" s="782">
        <v>35444.444444444445</v>
      </c>
      <c r="V7" s="778">
        <f>ROUND(T7*U7,0)</f>
        <v>3544444</v>
      </c>
      <c r="W7" s="783"/>
    </row>
    <row r="8" spans="1:25">
      <c r="A8" s="776">
        <f>IF(B8&lt;&gt;"",A7+1,"")</f>
        <v>2</v>
      </c>
      <c r="B8" s="519" t="s">
        <v>454</v>
      </c>
      <c r="C8" s="777">
        <v>8</v>
      </c>
      <c r="D8" s="629">
        <f>ROUND(C8*O8,0)</f>
        <v>38400</v>
      </c>
      <c r="E8" s="629"/>
      <c r="F8" s="629">
        <v>18500</v>
      </c>
      <c r="G8" s="778">
        <f>(D8+E8)*F8</f>
        <v>710400000</v>
      </c>
      <c r="H8" s="629">
        <f>IF($D$11&lt;&gt;0,H$11/($D$11+$E$11/5)*($D8+$E8/5),0)</f>
        <v>22309528.466800805</v>
      </c>
      <c r="I8" s="629">
        <f>IF($D$11&lt;&gt;0,I$11/$D$11*$D8,0)</f>
        <v>8126462.3517102618</v>
      </c>
      <c r="J8" s="629">
        <f t="shared" si="0"/>
        <v>12821412.313883299</v>
      </c>
      <c r="K8" s="629">
        <f t="shared" si="0"/>
        <v>8829503.1501006037</v>
      </c>
      <c r="L8" s="629">
        <f>V20+V21</f>
        <v>46346000</v>
      </c>
      <c r="M8" s="629"/>
      <c r="N8" s="778">
        <f>G8+I8+H8+J8+L8+K8+M8</f>
        <v>808832906.28249502</v>
      </c>
      <c r="O8" s="784">
        <v>4800</v>
      </c>
      <c r="P8" s="629">
        <f>IF(O8&lt;&gt;"",N8/O8,"")</f>
        <v>168506.85547551978</v>
      </c>
      <c r="Q8" s="779"/>
      <c r="R8" s="785" t="s">
        <v>346</v>
      </c>
      <c r="S8" s="781">
        <v>42371</v>
      </c>
      <c r="T8" s="236">
        <v>20</v>
      </c>
      <c r="U8" s="786">
        <v>46741.2</v>
      </c>
      <c r="V8" s="778">
        <f t="shared" ref="V8:V14" si="1">ROUND(T8*U8,0)</f>
        <v>934824</v>
      </c>
      <c r="W8" s="787"/>
    </row>
    <row r="9" spans="1:25">
      <c r="A9" s="776">
        <f>IF(B9&lt;&gt;"",A8+1,"")</f>
        <v>3</v>
      </c>
      <c r="B9" s="788" t="s">
        <v>453</v>
      </c>
      <c r="C9" s="777">
        <v>11</v>
      </c>
      <c r="D9" s="629">
        <f>ROUND(C9*O9,0)</f>
        <v>132000</v>
      </c>
      <c r="E9" s="629"/>
      <c r="F9" s="629">
        <v>14500</v>
      </c>
      <c r="G9" s="778">
        <f>(D9+E9)*F9</f>
        <v>1914000000</v>
      </c>
      <c r="H9" s="629">
        <f>IF($D$11&lt;&gt;0,H$11/($D$11+$E$11/5)*($D9+$E9/5),0)</f>
        <v>76689004.104627773</v>
      </c>
      <c r="I9" s="629">
        <f>IF($D$11&lt;&gt;0,I$11/$D$11*$D9,0)</f>
        <v>27934714.334004026</v>
      </c>
      <c r="J9" s="629">
        <f t="shared" si="0"/>
        <v>44073604.828973837</v>
      </c>
      <c r="K9" s="629">
        <f t="shared" si="0"/>
        <v>30351417.078470826</v>
      </c>
      <c r="L9" s="629">
        <f>V22+V23</f>
        <v>15225000</v>
      </c>
      <c r="M9" s="629"/>
      <c r="N9" s="778">
        <f>G9+I9+H9+J9+L9+K9+M9</f>
        <v>2108273740.3460765</v>
      </c>
      <c r="O9" s="784">
        <v>12000</v>
      </c>
      <c r="P9" s="629">
        <f>IF(O9&lt;&gt;"",N9/O9,"")</f>
        <v>175689.47836217305</v>
      </c>
      <c r="Q9" s="779"/>
      <c r="R9" s="785" t="s">
        <v>349</v>
      </c>
      <c r="S9" s="781">
        <v>42371</v>
      </c>
      <c r="T9" s="236">
        <v>150</v>
      </c>
      <c r="U9" s="786">
        <v>11666.673333333334</v>
      </c>
      <c r="V9" s="778">
        <f t="shared" si="1"/>
        <v>1750001</v>
      </c>
      <c r="W9" s="787"/>
    </row>
    <row r="10" spans="1:25" s="798" customFormat="1">
      <c r="A10" s="776" t="str">
        <f>IF(B10&lt;&gt;"",#REF!+1,"")</f>
        <v/>
      </c>
      <c r="B10" s="789"/>
      <c r="C10" s="790"/>
      <c r="D10" s="629"/>
      <c r="E10" s="791"/>
      <c r="F10" s="792"/>
      <c r="G10" s="793"/>
      <c r="H10" s="629"/>
      <c r="I10" s="792"/>
      <c r="J10" s="794"/>
      <c r="K10" s="792"/>
      <c r="L10" s="795"/>
      <c r="M10" s="792"/>
      <c r="N10" s="778"/>
      <c r="O10" s="796"/>
      <c r="P10" s="629" t="str">
        <f>IF(B10&lt;&gt;"",N10/O10,"")</f>
        <v/>
      </c>
      <c r="Q10" s="797"/>
      <c r="R10" s="785" t="s">
        <v>225</v>
      </c>
      <c r="S10" s="781">
        <v>42376</v>
      </c>
      <c r="T10" s="236">
        <v>100</v>
      </c>
      <c r="U10" s="786">
        <v>21979.791919191921</v>
      </c>
      <c r="V10" s="778">
        <f t="shared" si="1"/>
        <v>2197979</v>
      </c>
      <c r="W10" s="787"/>
    </row>
    <row r="11" spans="1:25" s="753" customFormat="1">
      <c r="A11" s="799"/>
      <c r="B11" s="800" t="s">
        <v>550</v>
      </c>
      <c r="C11" s="801"/>
      <c r="D11" s="802">
        <f>SUM(D7:D10)</f>
        <v>248500</v>
      </c>
      <c r="E11" s="802"/>
      <c r="F11" s="802"/>
      <c r="G11" s="802">
        <f>SUM(G7:G10)</f>
        <v>3874000000</v>
      </c>
      <c r="H11" s="803">
        <v>144372860</v>
      </c>
      <c r="I11" s="803">
        <f>V17</f>
        <v>52589216</v>
      </c>
      <c r="J11" s="803">
        <v>82971900</v>
      </c>
      <c r="K11" s="803">
        <v>57138842</v>
      </c>
      <c r="L11" s="802">
        <f>ROUND(SUM(L7:L10),0)</f>
        <v>69371000</v>
      </c>
      <c r="M11" s="802">
        <f>ROUND(SUM(M7:M10),0)</f>
        <v>0</v>
      </c>
      <c r="N11" s="802">
        <f>ROUND(SUM(N7:N10),0)</f>
        <v>4280443818</v>
      </c>
      <c r="O11" s="802">
        <f>ROUND(SUM(O7:O10),0)</f>
        <v>23900</v>
      </c>
      <c r="P11" s="802"/>
      <c r="Q11" s="758"/>
      <c r="R11" s="785" t="s">
        <v>354</v>
      </c>
      <c r="S11" s="781"/>
      <c r="T11" s="236"/>
      <c r="U11" s="786">
        <v>3500</v>
      </c>
      <c r="V11" s="778">
        <f t="shared" si="1"/>
        <v>0</v>
      </c>
      <c r="W11" s="787"/>
    </row>
    <row r="12" spans="1:25" s="753" customFormat="1">
      <c r="A12" s="804"/>
      <c r="B12" s="805"/>
      <c r="C12" s="762"/>
      <c r="D12" s="806"/>
      <c r="E12" s="806"/>
      <c r="F12" s="806"/>
      <c r="G12" s="806"/>
      <c r="H12" s="806"/>
      <c r="I12" s="760"/>
      <c r="J12" s="806"/>
      <c r="K12" s="806"/>
      <c r="L12" s="806"/>
      <c r="M12" s="806"/>
      <c r="N12" s="806"/>
      <c r="O12" s="806"/>
      <c r="P12" s="806"/>
      <c r="Q12" s="758"/>
      <c r="R12" s="785" t="s">
        <v>357</v>
      </c>
      <c r="S12" s="781">
        <v>42376</v>
      </c>
      <c r="T12" s="236">
        <v>2700</v>
      </c>
      <c r="U12" s="786">
        <v>14899.99962962963</v>
      </c>
      <c r="V12" s="778">
        <f t="shared" si="1"/>
        <v>40229999</v>
      </c>
      <c r="W12" s="787"/>
    </row>
    <row r="13" spans="1:25" s="753" customFormat="1">
      <c r="A13" s="804"/>
      <c r="B13" s="805"/>
      <c r="C13" s="762"/>
      <c r="D13" s="806"/>
      <c r="E13" s="806"/>
      <c r="F13" s="806"/>
      <c r="G13" s="807"/>
      <c r="H13" s="806"/>
      <c r="I13" s="760"/>
      <c r="J13" s="806"/>
      <c r="K13" s="806"/>
      <c r="L13" s="806"/>
      <c r="M13" s="806"/>
      <c r="N13" s="806"/>
      <c r="O13" s="806"/>
      <c r="P13" s="806"/>
      <c r="Q13" s="758"/>
      <c r="R13" s="785" t="s">
        <v>360</v>
      </c>
      <c r="S13" s="781">
        <v>42384</v>
      </c>
      <c r="T13" s="236">
        <v>400</v>
      </c>
      <c r="U13" s="786">
        <v>8500</v>
      </c>
      <c r="V13" s="778">
        <f t="shared" si="1"/>
        <v>3400000</v>
      </c>
      <c r="W13" s="787"/>
    </row>
    <row r="14" spans="1:25" s="753" customFormat="1">
      <c r="A14" s="804"/>
      <c r="B14" s="805"/>
      <c r="C14" s="762"/>
      <c r="D14" s="806"/>
      <c r="E14" s="806"/>
      <c r="F14" s="806"/>
      <c r="G14" s="807"/>
      <c r="H14" s="806"/>
      <c r="I14" s="760"/>
      <c r="J14" s="806"/>
      <c r="K14" s="806"/>
      <c r="L14" s="806"/>
      <c r="M14" s="806"/>
      <c r="N14" s="806"/>
      <c r="O14" s="806"/>
      <c r="P14" s="806"/>
      <c r="Q14" s="758"/>
      <c r="R14" s="785" t="s">
        <v>364</v>
      </c>
      <c r="S14" s="781">
        <v>42384</v>
      </c>
      <c r="T14" s="808">
        <v>1647</v>
      </c>
      <c r="U14" s="808">
        <v>322.9927140255009</v>
      </c>
      <c r="V14" s="778">
        <f t="shared" si="1"/>
        <v>531969</v>
      </c>
      <c r="W14" s="787"/>
    </row>
    <row r="15" spans="1:25" s="753" customFormat="1">
      <c r="A15" s="804"/>
      <c r="B15" s="805"/>
      <c r="C15" s="762"/>
      <c r="D15" s="806"/>
      <c r="E15" s="806"/>
      <c r="F15" s="806"/>
      <c r="G15" s="807"/>
      <c r="H15" s="806"/>
      <c r="I15" s="760"/>
      <c r="J15" s="806"/>
      <c r="K15" s="806"/>
      <c r="L15" s="806"/>
      <c r="M15" s="806"/>
      <c r="N15" s="806"/>
      <c r="O15" s="806"/>
      <c r="P15" s="806"/>
      <c r="Q15" s="749"/>
      <c r="R15" s="809"/>
      <c r="S15" s="781"/>
      <c r="T15" s="810"/>
      <c r="U15" s="810"/>
      <c r="V15" s="810"/>
      <c r="W15" s="787"/>
    </row>
    <row r="16" spans="1:25" s="753" customFormat="1">
      <c r="A16" s="804"/>
      <c r="B16" s="805"/>
      <c r="C16" s="762"/>
      <c r="D16" s="806"/>
      <c r="E16" s="806"/>
      <c r="F16" s="806"/>
      <c r="G16" s="807"/>
      <c r="H16" s="806"/>
      <c r="I16" s="760"/>
      <c r="J16" s="806"/>
      <c r="K16" s="806"/>
      <c r="L16" s="806"/>
      <c r="M16" s="806"/>
      <c r="N16" s="806"/>
      <c r="O16" s="806"/>
      <c r="P16" s="806"/>
      <c r="Q16" s="749"/>
      <c r="R16" s="809"/>
      <c r="S16" s="781"/>
      <c r="T16" s="810"/>
      <c r="U16" s="810"/>
      <c r="V16" s="810"/>
      <c r="W16" s="787"/>
    </row>
    <row r="17" spans="1:24" s="753" customFormat="1">
      <c r="A17" s="804"/>
      <c r="B17" s="805"/>
      <c r="C17" s="762"/>
      <c r="D17" s="806"/>
      <c r="E17" s="806"/>
      <c r="F17" s="806"/>
      <c r="G17" s="806"/>
      <c r="H17" s="806"/>
      <c r="I17" s="760"/>
      <c r="J17" s="806"/>
      <c r="K17" s="806"/>
      <c r="L17" s="806"/>
      <c r="M17" s="806"/>
      <c r="N17" s="806"/>
      <c r="O17" s="806"/>
      <c r="P17" s="806"/>
      <c r="Q17" s="749"/>
      <c r="R17" s="1431"/>
      <c r="S17" s="1431"/>
      <c r="T17" s="1431"/>
      <c r="U17" s="961"/>
      <c r="V17" s="812">
        <f>SUM(V7:V16)</f>
        <v>52589216</v>
      </c>
      <c r="W17" s="812">
        <f>SUM(W7:W16)</f>
        <v>0</v>
      </c>
    </row>
    <row r="18" spans="1:24">
      <c r="G18" s="767"/>
      <c r="H18" s="767"/>
      <c r="I18" s="813"/>
      <c r="N18" s="814"/>
      <c r="O18" s="806"/>
      <c r="R18" s="808" t="s">
        <v>395</v>
      </c>
      <c r="S18" s="781">
        <v>42388</v>
      </c>
      <c r="T18" s="236">
        <v>400</v>
      </c>
      <c r="U18" s="236">
        <v>17000</v>
      </c>
      <c r="V18" s="778">
        <f t="shared" ref="V18:V23" si="2">ROUND(T18*U18,0)</f>
        <v>6800000</v>
      </c>
      <c r="W18" s="794"/>
    </row>
    <row r="19" spans="1:24">
      <c r="G19" s="767"/>
      <c r="H19" s="767"/>
      <c r="I19" s="813"/>
      <c r="N19" s="814"/>
      <c r="O19" s="806"/>
      <c r="R19" s="808" t="s">
        <v>398</v>
      </c>
      <c r="S19" s="781">
        <v>42388</v>
      </c>
      <c r="T19" s="236">
        <v>400</v>
      </c>
      <c r="U19" s="786">
        <v>2500</v>
      </c>
      <c r="V19" s="778">
        <f t="shared" si="2"/>
        <v>1000000</v>
      </c>
      <c r="W19" s="794"/>
    </row>
    <row r="20" spans="1:24">
      <c r="G20" s="767"/>
      <c r="H20" s="767"/>
      <c r="I20" s="813"/>
      <c r="N20" s="814"/>
      <c r="O20" s="806"/>
      <c r="R20" s="808" t="s">
        <v>402</v>
      </c>
      <c r="S20" s="781">
        <v>42391</v>
      </c>
      <c r="T20" s="786">
        <v>620</v>
      </c>
      <c r="U20" s="786">
        <v>18300</v>
      </c>
      <c r="V20" s="778">
        <f t="shared" si="2"/>
        <v>11346000</v>
      </c>
      <c r="W20" s="794"/>
    </row>
    <row r="21" spans="1:24">
      <c r="G21" s="767"/>
      <c r="H21" s="767"/>
      <c r="I21" s="813"/>
      <c r="N21" s="814"/>
      <c r="O21" s="806"/>
      <c r="R21" s="808" t="s">
        <v>656</v>
      </c>
      <c r="S21" s="781">
        <v>42391</v>
      </c>
      <c r="T21" s="786">
        <v>2500</v>
      </c>
      <c r="U21" s="786">
        <v>14000</v>
      </c>
      <c r="V21" s="778">
        <f t="shared" si="2"/>
        <v>35000000</v>
      </c>
      <c r="W21" s="794"/>
    </row>
    <row r="22" spans="1:24">
      <c r="G22" s="767"/>
      <c r="H22" s="767"/>
      <c r="I22" s="813"/>
      <c r="N22" s="814"/>
      <c r="O22" s="806"/>
      <c r="R22" s="785" t="s">
        <v>391</v>
      </c>
      <c r="S22" s="781">
        <v>42398</v>
      </c>
      <c r="T22" s="786">
        <v>1150</v>
      </c>
      <c r="U22" s="786">
        <v>12000</v>
      </c>
      <c r="V22" s="778">
        <f t="shared" si="2"/>
        <v>13800000</v>
      </c>
      <c r="W22" s="794"/>
    </row>
    <row r="23" spans="1:24">
      <c r="G23" s="767"/>
      <c r="H23" s="767"/>
      <c r="I23" s="813"/>
      <c r="N23" s="814"/>
      <c r="O23" s="806"/>
      <c r="R23" s="808" t="s">
        <v>393</v>
      </c>
      <c r="S23" s="781">
        <v>42398</v>
      </c>
      <c r="T23" s="786">
        <v>150</v>
      </c>
      <c r="U23" s="786">
        <v>9500</v>
      </c>
      <c r="V23" s="778">
        <f t="shared" si="2"/>
        <v>1425000</v>
      </c>
      <c r="W23" s="794"/>
    </row>
    <row r="24" spans="1:24" ht="18" customHeight="1">
      <c r="A24" s="753" t="s">
        <v>533</v>
      </c>
      <c r="B24" s="753"/>
      <c r="C24" s="754"/>
      <c r="D24" s="755"/>
      <c r="E24" s="755"/>
      <c r="F24" s="755"/>
      <c r="G24" s="752"/>
      <c r="H24" s="752"/>
      <c r="I24" s="752"/>
      <c r="J24" s="752"/>
      <c r="K24" s="752"/>
      <c r="L24" s="756"/>
      <c r="M24" s="752"/>
      <c r="N24" s="752"/>
      <c r="O24" s="757"/>
      <c r="P24" s="752"/>
      <c r="Q24" s="758"/>
      <c r="R24" s="815"/>
      <c r="S24" s="816"/>
      <c r="T24" s="817"/>
      <c r="U24" s="817"/>
      <c r="V24" s="817"/>
      <c r="W24" s="818"/>
      <c r="X24" s="767"/>
    </row>
    <row r="25" spans="1:24" ht="18.75" customHeight="1">
      <c r="A25" s="760" t="s">
        <v>551</v>
      </c>
      <c r="B25" s="760"/>
      <c r="C25" s="760"/>
      <c r="D25" s="760"/>
      <c r="E25" s="760"/>
      <c r="F25" s="760"/>
      <c r="G25" s="760"/>
      <c r="H25" s="760"/>
      <c r="I25" s="760"/>
      <c r="J25" s="760"/>
      <c r="K25" s="760"/>
      <c r="L25" s="760"/>
      <c r="M25" s="760"/>
      <c r="N25" s="760"/>
      <c r="O25" s="760"/>
      <c r="P25" s="760"/>
      <c r="Q25" s="758"/>
      <c r="R25" s="819"/>
      <c r="S25" s="820"/>
      <c r="T25" s="768"/>
      <c r="U25" s="768"/>
      <c r="V25" s="821"/>
    </row>
    <row r="26" spans="1:24" ht="18.75" customHeight="1">
      <c r="A26" s="761"/>
      <c r="B26" s="761"/>
      <c r="C26" s="762"/>
      <c r="D26" s="761"/>
      <c r="E26" s="761"/>
      <c r="F26" s="761"/>
      <c r="G26" s="761"/>
      <c r="H26" s="761"/>
      <c r="I26" s="761"/>
      <c r="J26" s="761"/>
      <c r="K26" s="761"/>
      <c r="L26" s="760"/>
      <c r="M26" s="761"/>
      <c r="N26" s="761"/>
      <c r="O26" s="763"/>
      <c r="P26" s="761"/>
      <c r="Q26" s="758"/>
      <c r="R26" s="752"/>
      <c r="S26" s="759"/>
    </row>
    <row r="27" spans="1:24" ht="12.75" customHeight="1">
      <c r="A27" s="764"/>
      <c r="B27" s="764"/>
      <c r="C27" s="765"/>
      <c r="D27" s="764"/>
      <c r="E27" s="764"/>
      <c r="F27" s="764"/>
      <c r="G27" s="764"/>
      <c r="H27" s="764"/>
      <c r="I27" s="764"/>
      <c r="J27" s="764"/>
      <c r="K27" s="764"/>
      <c r="L27" s="764"/>
      <c r="M27" s="764"/>
      <c r="N27" s="764"/>
      <c r="O27" s="766"/>
      <c r="P27" s="764"/>
      <c r="Q27" s="758"/>
      <c r="R27" s="752"/>
      <c r="S27" s="759"/>
    </row>
    <row r="28" spans="1:24" s="775" customFormat="1" ht="30.75" customHeight="1">
      <c r="A28" s="769" t="s">
        <v>37</v>
      </c>
      <c r="B28" s="769" t="s">
        <v>535</v>
      </c>
      <c r="C28" s="770" t="s">
        <v>536</v>
      </c>
      <c r="D28" s="771" t="s">
        <v>537</v>
      </c>
      <c r="E28" s="771" t="s">
        <v>538</v>
      </c>
      <c r="F28" s="771" t="s">
        <v>539</v>
      </c>
      <c r="G28" s="771" t="s">
        <v>540</v>
      </c>
      <c r="H28" s="771" t="s">
        <v>541</v>
      </c>
      <c r="I28" s="771" t="s">
        <v>542</v>
      </c>
      <c r="J28" s="771" t="s">
        <v>543</v>
      </c>
      <c r="K28" s="772" t="s">
        <v>544</v>
      </c>
      <c r="L28" s="771" t="s">
        <v>545</v>
      </c>
      <c r="M28" s="772" t="s">
        <v>546</v>
      </c>
      <c r="N28" s="771" t="s">
        <v>547</v>
      </c>
      <c r="O28" s="773" t="s">
        <v>538</v>
      </c>
      <c r="P28" s="771" t="s">
        <v>548</v>
      </c>
      <c r="Q28" s="774"/>
      <c r="R28" s="769" t="s">
        <v>535</v>
      </c>
      <c r="S28" s="771" t="s">
        <v>502</v>
      </c>
      <c r="T28" s="771" t="s">
        <v>338</v>
      </c>
      <c r="U28" s="771" t="s">
        <v>539</v>
      </c>
      <c r="V28" s="771" t="s">
        <v>549</v>
      </c>
      <c r="W28" s="769" t="s">
        <v>549</v>
      </c>
    </row>
    <row r="29" spans="1:24">
      <c r="A29" s="776">
        <f>IF(B29&lt;&gt;"",ROW()-(ROW()-1),"")</f>
        <v>1</v>
      </c>
      <c r="B29" s="788" t="s">
        <v>453</v>
      </c>
      <c r="C29" s="777">
        <v>11</v>
      </c>
      <c r="D29" s="629">
        <f>ROUND(C29*O29,0)</f>
        <v>88000</v>
      </c>
      <c r="E29" s="629"/>
      <c r="F29" s="629">
        <v>13200</v>
      </c>
      <c r="G29" s="778">
        <f>(D29+E29)*F29</f>
        <v>1161600000</v>
      </c>
      <c r="H29" s="629">
        <f>IF($D$32&lt;&gt;0,H$32/($D$32+$E$32/5)*($D29+$E29/5),0)</f>
        <v>121393280</v>
      </c>
      <c r="I29" s="629">
        <f t="shared" ref="I29:K30" si="3">IF($D$32&lt;&gt;0,I$32/$D$32*$D29,0)</f>
        <v>17952687</v>
      </c>
      <c r="J29" s="629">
        <f t="shared" si="3"/>
        <v>66582899.999999993</v>
      </c>
      <c r="K29" s="629">
        <f t="shared" si="3"/>
        <v>57138841.999999993</v>
      </c>
      <c r="L29" s="629">
        <f>V39</f>
        <v>12139811</v>
      </c>
      <c r="M29" s="629"/>
      <c r="N29" s="778">
        <f>SUM(G29:L29)</f>
        <v>1436807520</v>
      </c>
      <c r="O29" s="629">
        <v>8000</v>
      </c>
      <c r="P29" s="629">
        <f>IF(O29&lt;&gt;"",N29/O29,"")</f>
        <v>179600.94</v>
      </c>
      <c r="Q29" s="797"/>
      <c r="R29" s="780" t="s">
        <v>340</v>
      </c>
      <c r="S29" s="781">
        <v>42415</v>
      </c>
      <c r="T29" s="236">
        <v>20</v>
      </c>
      <c r="U29" s="782">
        <v>35444.444444444445</v>
      </c>
      <c r="V29" s="778">
        <f t="shared" ref="V29:V36" si="4">ROUND(T29*U29,0)</f>
        <v>708889</v>
      </c>
      <c r="W29" s="783"/>
    </row>
    <row r="30" spans="1:24">
      <c r="A30" s="776" t="str">
        <f>IF(B30&lt;&gt;"",A29+1,"")</f>
        <v/>
      </c>
      <c r="B30" s="785"/>
      <c r="C30" s="777">
        <f>IF(ISNA(VLOOKUP(B30,[5]NXT!$Q$61:$S$81,2,0)),0,VLOOKUP(B30,[5]NXT!$Q$61:$S$81,2,0))</f>
        <v>0</v>
      </c>
      <c r="D30" s="629">
        <f>ROUND(C30*O30,0)</f>
        <v>0</v>
      </c>
      <c r="E30" s="629"/>
      <c r="F30" s="629"/>
      <c r="G30" s="778">
        <f>(D30+E30)*F30</f>
        <v>0</v>
      </c>
      <c r="H30" s="629">
        <f>IF($D$32&lt;&gt;0,H$32/($D$32+$E$32/5)*($D30+$E30/5),0)</f>
        <v>0</v>
      </c>
      <c r="I30" s="629">
        <f t="shared" si="3"/>
        <v>0</v>
      </c>
      <c r="J30" s="629">
        <f t="shared" si="3"/>
        <v>0</v>
      </c>
      <c r="K30" s="629">
        <f t="shared" si="3"/>
        <v>0</v>
      </c>
      <c r="L30" s="629"/>
      <c r="M30" s="629"/>
      <c r="N30" s="778">
        <f>SUM(G30:L30)</f>
        <v>0</v>
      </c>
      <c r="O30" s="784"/>
      <c r="P30" s="629" t="str">
        <f>IF(O30&lt;&gt;"",N30/O30,"")</f>
        <v/>
      </c>
      <c r="Q30" s="797"/>
      <c r="R30" s="785" t="s">
        <v>346</v>
      </c>
      <c r="S30" s="781">
        <v>42415</v>
      </c>
      <c r="T30" s="236">
        <v>5</v>
      </c>
      <c r="U30" s="236">
        <v>46741.2</v>
      </c>
      <c r="V30" s="778">
        <f t="shared" si="4"/>
        <v>233706</v>
      </c>
      <c r="W30" s="787"/>
    </row>
    <row r="31" spans="1:24" s="798" customFormat="1">
      <c r="A31" s="776" t="str">
        <f>IF(B31&lt;&gt;"",#REF!+1,"")</f>
        <v/>
      </c>
      <c r="B31" s="822"/>
      <c r="C31" s="823"/>
      <c r="D31" s="824"/>
      <c r="E31" s="824"/>
      <c r="F31" s="824"/>
      <c r="G31" s="825"/>
      <c r="H31" s="826"/>
      <c r="I31" s="824"/>
      <c r="J31" s="827"/>
      <c r="K31" s="824"/>
      <c r="L31" s="828"/>
      <c r="M31" s="824"/>
      <c r="N31" s="826"/>
      <c r="O31" s="829"/>
      <c r="P31" s="824"/>
      <c r="Q31" s="797"/>
      <c r="R31" s="785" t="s">
        <v>349</v>
      </c>
      <c r="S31" s="781">
        <v>42415</v>
      </c>
      <c r="T31" s="236">
        <v>150</v>
      </c>
      <c r="U31" s="786">
        <v>11666.673333333334</v>
      </c>
      <c r="V31" s="778">
        <f t="shared" si="4"/>
        <v>1750001</v>
      </c>
      <c r="W31" s="787"/>
    </row>
    <row r="32" spans="1:24" s="753" customFormat="1">
      <c r="A32" s="799"/>
      <c r="B32" s="800" t="s">
        <v>550</v>
      </c>
      <c r="C32" s="801"/>
      <c r="D32" s="802">
        <f>SUM(D29:D31)</f>
        <v>88000</v>
      </c>
      <c r="E32" s="802">
        <f>SUM(E29:E31)</f>
        <v>0</v>
      </c>
      <c r="F32" s="802"/>
      <c r="G32" s="802">
        <f>SUM(G29:G31)</f>
        <v>1161600000</v>
      </c>
      <c r="H32" s="803">
        <v>121393280</v>
      </c>
      <c r="I32" s="803">
        <f>$V$38</f>
        <v>17952687</v>
      </c>
      <c r="J32" s="803">
        <v>66582900</v>
      </c>
      <c r="K32" s="803">
        <v>57138842</v>
      </c>
      <c r="L32" s="802">
        <f>ROUND(SUM(L29:L31),0)</f>
        <v>12139811</v>
      </c>
      <c r="M32" s="802">
        <f>ROUND(SUM(M29:M31),0)</f>
        <v>0</v>
      </c>
      <c r="N32" s="802">
        <f>ROUND(SUM(N29:N31),0)</f>
        <v>1436807520</v>
      </c>
      <c r="O32" s="802">
        <f>ROUND(SUM(O29:O31),0)</f>
        <v>8000</v>
      </c>
      <c r="P32" s="802"/>
      <c r="Q32" s="758"/>
      <c r="R32" s="785" t="s">
        <v>225</v>
      </c>
      <c r="S32" s="781">
        <v>42415</v>
      </c>
      <c r="T32" s="236">
        <v>45</v>
      </c>
      <c r="U32" s="786">
        <v>21979.791919191921</v>
      </c>
      <c r="V32" s="778">
        <f t="shared" si="4"/>
        <v>989091</v>
      </c>
      <c r="W32" s="787"/>
    </row>
    <row r="33" spans="1:23" s="753" customFormat="1">
      <c r="A33" s="804"/>
      <c r="B33" s="805"/>
      <c r="C33" s="762"/>
      <c r="D33" s="806"/>
      <c r="E33" s="806"/>
      <c r="F33" s="806"/>
      <c r="G33" s="806"/>
      <c r="H33" s="806"/>
      <c r="I33" s="760"/>
      <c r="J33" s="806"/>
      <c r="K33" s="806"/>
      <c r="L33" s="806"/>
      <c r="M33" s="806"/>
      <c r="N33" s="806"/>
      <c r="O33" s="806"/>
      <c r="P33" s="806"/>
      <c r="Q33" s="758"/>
      <c r="R33" s="785" t="s">
        <v>354</v>
      </c>
      <c r="S33" s="781"/>
      <c r="T33" s="236"/>
      <c r="U33" s="236">
        <v>3500</v>
      </c>
      <c r="V33" s="778">
        <f t="shared" si="4"/>
        <v>0</v>
      </c>
      <c r="W33" s="830"/>
    </row>
    <row r="34" spans="1:23" s="753" customFormat="1">
      <c r="A34" s="804"/>
      <c r="B34" s="805"/>
      <c r="C34" s="762"/>
      <c r="D34" s="806"/>
      <c r="E34" s="806"/>
      <c r="F34" s="806"/>
      <c r="G34" s="806"/>
      <c r="H34" s="806"/>
      <c r="I34" s="760"/>
      <c r="J34" s="806"/>
      <c r="K34" s="806"/>
      <c r="L34" s="806"/>
      <c r="M34" s="806"/>
      <c r="N34" s="806"/>
      <c r="O34" s="806"/>
      <c r="P34" s="806"/>
      <c r="Q34" s="758"/>
      <c r="R34" s="785" t="s">
        <v>357</v>
      </c>
      <c r="S34" s="781">
        <v>42415</v>
      </c>
      <c r="T34" s="236">
        <v>540</v>
      </c>
      <c r="U34" s="236">
        <v>14900</v>
      </c>
      <c r="V34" s="778">
        <f t="shared" si="4"/>
        <v>8046000</v>
      </c>
      <c r="W34" s="830"/>
    </row>
    <row r="35" spans="1:23" s="753" customFormat="1">
      <c r="A35" s="804"/>
      <c r="B35" s="805"/>
      <c r="C35" s="762"/>
      <c r="D35" s="806"/>
      <c r="E35" s="806"/>
      <c r="F35" s="806"/>
      <c r="G35" s="806"/>
      <c r="H35" s="806"/>
      <c r="I35" s="760"/>
      <c r="J35" s="806"/>
      <c r="K35" s="806"/>
      <c r="L35" s="806"/>
      <c r="M35" s="806"/>
      <c r="N35" s="806"/>
      <c r="O35" s="806"/>
      <c r="P35" s="806"/>
      <c r="Q35" s="758"/>
      <c r="R35" s="785" t="s">
        <v>360</v>
      </c>
      <c r="S35" s="781">
        <v>42425</v>
      </c>
      <c r="T35" s="236">
        <v>150</v>
      </c>
      <c r="U35" s="236">
        <v>8500</v>
      </c>
      <c r="V35" s="778">
        <f t="shared" si="4"/>
        <v>1275000</v>
      </c>
      <c r="W35" s="830"/>
    </row>
    <row r="36" spans="1:23" s="753" customFormat="1">
      <c r="A36" s="804"/>
      <c r="B36" s="805"/>
      <c r="C36" s="762"/>
      <c r="D36" s="806"/>
      <c r="E36" s="806"/>
      <c r="F36" s="806"/>
      <c r="G36" s="806"/>
      <c r="H36" s="806"/>
      <c r="I36" s="760"/>
      <c r="J36" s="806"/>
      <c r="K36" s="806"/>
      <c r="L36" s="806"/>
      <c r="M36" s="806"/>
      <c r="N36" s="806"/>
      <c r="O36" s="806"/>
      <c r="P36" s="806"/>
      <c r="Q36" s="758"/>
      <c r="R36" s="785" t="s">
        <v>364</v>
      </c>
      <c r="S36" s="781">
        <v>42425</v>
      </c>
      <c r="T36" s="236">
        <v>150</v>
      </c>
      <c r="U36" s="808">
        <v>33000</v>
      </c>
      <c r="V36" s="778">
        <f t="shared" si="4"/>
        <v>4950000</v>
      </c>
      <c r="W36" s="830"/>
    </row>
    <row r="37" spans="1:23">
      <c r="R37" s="809"/>
      <c r="S37" s="781"/>
      <c r="T37" s="810"/>
      <c r="U37" s="236"/>
      <c r="V37" s="810"/>
      <c r="W37" s="830"/>
    </row>
    <row r="38" spans="1:23">
      <c r="R38" s="831"/>
      <c r="S38" s="832"/>
      <c r="T38" s="833"/>
      <c r="U38" s="961"/>
      <c r="V38" s="812">
        <f>SUM(V29:V37)</f>
        <v>17952687</v>
      </c>
      <c r="W38" s="812">
        <f>SUM(W29:W37)</f>
        <v>0</v>
      </c>
    </row>
    <row r="39" spans="1:23">
      <c r="R39" s="834" t="s">
        <v>382</v>
      </c>
      <c r="S39" s="781">
        <v>42401</v>
      </c>
      <c r="T39" s="236">
        <v>2100</v>
      </c>
      <c r="U39" s="236">
        <v>5780.8622078968574</v>
      </c>
      <c r="V39" s="778">
        <f>ROUND(T39*U39,0)</f>
        <v>12139811</v>
      </c>
      <c r="W39" s="783"/>
    </row>
    <row r="40" spans="1:23">
      <c r="R40" s="834"/>
      <c r="S40" s="781"/>
      <c r="T40" s="236"/>
      <c r="U40" s="236"/>
      <c r="V40" s="778">
        <f>ROUND(T40*U40,0)</f>
        <v>0</v>
      </c>
      <c r="W40" s="783"/>
    </row>
    <row r="41" spans="1:23">
      <c r="R41" s="834"/>
      <c r="S41" s="781"/>
      <c r="T41" s="236"/>
      <c r="U41" s="236"/>
      <c r="V41" s="778">
        <f>ROUND(T41*U41,0)</f>
        <v>0</v>
      </c>
      <c r="W41" s="783"/>
    </row>
    <row r="42" spans="1:23" ht="18" customHeight="1">
      <c r="A42" s="753" t="s">
        <v>533</v>
      </c>
      <c r="B42" s="753"/>
      <c r="C42" s="754"/>
      <c r="D42" s="755"/>
      <c r="E42" s="755"/>
      <c r="F42" s="755"/>
      <c r="G42" s="752"/>
      <c r="H42" s="752"/>
      <c r="I42" s="752"/>
      <c r="J42" s="752"/>
      <c r="K42" s="752"/>
      <c r="L42" s="756"/>
      <c r="M42" s="752"/>
      <c r="N42" s="752"/>
      <c r="O42" s="757"/>
      <c r="P42" s="752"/>
      <c r="Q42" s="758"/>
      <c r="R42" s="758"/>
      <c r="S42" s="835"/>
      <c r="T42" s="768"/>
      <c r="U42" s="768"/>
      <c r="V42" s="768"/>
      <c r="W42" s="836"/>
    </row>
    <row r="43" spans="1:23" ht="18.75" customHeight="1">
      <c r="A43" s="760" t="s">
        <v>552</v>
      </c>
      <c r="B43" s="760"/>
      <c r="C43" s="760"/>
      <c r="D43" s="760"/>
      <c r="E43" s="760"/>
      <c r="F43" s="760"/>
      <c r="G43" s="760"/>
      <c r="H43" s="760"/>
      <c r="I43" s="760"/>
      <c r="J43" s="760"/>
      <c r="K43" s="760"/>
      <c r="L43" s="760"/>
      <c r="M43" s="760"/>
      <c r="N43" s="760"/>
      <c r="O43" s="760"/>
      <c r="P43" s="760"/>
      <c r="Q43" s="758"/>
      <c r="R43" s="819"/>
      <c r="S43" s="820"/>
      <c r="T43" s="768"/>
      <c r="U43" s="768"/>
      <c r="V43" s="821"/>
      <c r="W43" s="836"/>
    </row>
    <row r="44" spans="1:23" ht="18.75" customHeight="1">
      <c r="A44" s="761"/>
      <c r="B44" s="761"/>
      <c r="C44" s="762"/>
      <c r="D44" s="761"/>
      <c r="E44" s="761"/>
      <c r="F44" s="761"/>
      <c r="G44" s="761"/>
      <c r="H44" s="761"/>
      <c r="I44" s="761"/>
      <c r="J44" s="761"/>
      <c r="K44" s="761"/>
      <c r="L44" s="760"/>
      <c r="M44" s="761"/>
      <c r="N44" s="761"/>
      <c r="O44" s="763"/>
      <c r="P44" s="761"/>
      <c r="Q44" s="758"/>
      <c r="R44" s="819"/>
      <c r="S44" s="820"/>
      <c r="T44" s="768"/>
      <c r="U44" s="768"/>
      <c r="V44" s="821"/>
      <c r="W44" s="836"/>
    </row>
    <row r="45" spans="1:23" ht="12.75" customHeight="1">
      <c r="A45" s="764"/>
      <c r="B45" s="764"/>
      <c r="C45" s="765"/>
      <c r="D45" s="764"/>
      <c r="E45" s="764"/>
      <c r="F45" s="764"/>
      <c r="G45" s="764"/>
      <c r="H45" s="764"/>
      <c r="I45" s="764"/>
      <c r="J45" s="764"/>
      <c r="K45" s="764"/>
      <c r="L45" s="764"/>
      <c r="M45" s="764"/>
      <c r="N45" s="764"/>
      <c r="O45" s="766"/>
      <c r="P45" s="764"/>
      <c r="Q45" s="758"/>
      <c r="R45" s="819"/>
      <c r="S45" s="820"/>
      <c r="T45" s="768"/>
      <c r="U45" s="768"/>
      <c r="V45" s="821"/>
      <c r="W45" s="767"/>
    </row>
    <row r="46" spans="1:23" s="775" customFormat="1" ht="30.75" customHeight="1">
      <c r="A46" s="769" t="s">
        <v>37</v>
      </c>
      <c r="B46" s="769" t="s">
        <v>535</v>
      </c>
      <c r="C46" s="770" t="s">
        <v>536</v>
      </c>
      <c r="D46" s="771" t="s">
        <v>537</v>
      </c>
      <c r="E46" s="771" t="s">
        <v>538</v>
      </c>
      <c r="F46" s="771" t="s">
        <v>539</v>
      </c>
      <c r="G46" s="771" t="s">
        <v>540</v>
      </c>
      <c r="H46" s="771" t="s">
        <v>541</v>
      </c>
      <c r="I46" s="771" t="s">
        <v>542</v>
      </c>
      <c r="J46" s="771" t="s">
        <v>543</v>
      </c>
      <c r="K46" s="772" t="s">
        <v>544</v>
      </c>
      <c r="L46" s="771" t="s">
        <v>545</v>
      </c>
      <c r="M46" s="772" t="s">
        <v>546</v>
      </c>
      <c r="N46" s="771" t="s">
        <v>547</v>
      </c>
      <c r="O46" s="773" t="s">
        <v>538</v>
      </c>
      <c r="P46" s="771" t="s">
        <v>548</v>
      </c>
      <c r="Q46" s="774"/>
      <c r="R46" s="769" t="s">
        <v>535</v>
      </c>
      <c r="S46" s="771" t="s">
        <v>502</v>
      </c>
      <c r="T46" s="771" t="s">
        <v>338</v>
      </c>
      <c r="U46" s="771" t="s">
        <v>539</v>
      </c>
      <c r="V46" s="771" t="s">
        <v>549</v>
      </c>
      <c r="W46" s="769" t="s">
        <v>549</v>
      </c>
    </row>
    <row r="47" spans="1:23">
      <c r="A47" s="776">
        <f>IF(B47&lt;&gt;"",ROW()-(ROW()-1),"")</f>
        <v>1</v>
      </c>
      <c r="B47" s="788" t="s">
        <v>453</v>
      </c>
      <c r="C47" s="777">
        <v>0</v>
      </c>
      <c r="D47" s="629">
        <f>ROUND(C47*O47,0)</f>
        <v>0</v>
      </c>
      <c r="E47" s="629">
        <v>8000</v>
      </c>
      <c r="F47" s="629">
        <f>P29</f>
        <v>179600.94</v>
      </c>
      <c r="G47" s="778">
        <f>(D47+E47)*F47</f>
        <v>1436807520</v>
      </c>
      <c r="H47" s="629">
        <f>IF($D$52&lt;&gt;0,H$52/($D$52+$E$52/5)*($D47+$E47/5),0)</f>
        <v>2497109.0581778265</v>
      </c>
      <c r="I47" s="629">
        <f t="shared" ref="I47:K49" si="5">IF($D$52&lt;&gt;0,I$52/$D$52*$D47,0)</f>
        <v>0</v>
      </c>
      <c r="J47" s="629">
        <f t="shared" si="5"/>
        <v>0</v>
      </c>
      <c r="K47" s="629">
        <f t="shared" si="5"/>
        <v>0</v>
      </c>
      <c r="L47" s="629">
        <f>SUM($V$57:$V$58)/SUM($O$47:$O$48)*O47</f>
        <v>10075200</v>
      </c>
      <c r="M47" s="629"/>
      <c r="N47" s="778">
        <f>SUM(G47:L47)</f>
        <v>1449379829.0581777</v>
      </c>
      <c r="O47" s="784">
        <v>8000</v>
      </c>
      <c r="P47" s="629">
        <f>IF(O47&lt;&gt;"",N47/O47,"")</f>
        <v>181172.47863227222</v>
      </c>
      <c r="Q47" s="797"/>
      <c r="R47" s="780" t="s">
        <v>340</v>
      </c>
      <c r="S47" s="781">
        <v>42431</v>
      </c>
      <c r="T47" s="236">
        <v>50</v>
      </c>
      <c r="U47" s="782">
        <v>35444.444444444445</v>
      </c>
      <c r="V47" s="778">
        <f t="shared" ref="V47:V54" si="6">ROUND(T47*U47,0)</f>
        <v>1772222</v>
      </c>
      <c r="W47" s="787"/>
    </row>
    <row r="48" spans="1:23">
      <c r="A48" s="776">
        <f>IF(B48&lt;&gt;"",A47+1,"")</f>
        <v>2</v>
      </c>
      <c r="B48" s="837" t="s">
        <v>941</v>
      </c>
      <c r="C48" s="777">
        <v>11</v>
      </c>
      <c r="D48" s="629">
        <f>ROUND(C48*O48,0)</f>
        <v>49500</v>
      </c>
      <c r="E48" s="629"/>
      <c r="F48" s="629">
        <v>13200</v>
      </c>
      <c r="G48" s="778">
        <f>(D48+E48)*F48</f>
        <v>653400000</v>
      </c>
      <c r="H48" s="629">
        <f>IF($D$52&lt;&gt;0,H$52/($D$52+$E$52/5)*($D48+$E48/5),0)</f>
        <v>77254311.487376511</v>
      </c>
      <c r="I48" s="629">
        <f t="shared" si="5"/>
        <v>26767452.972067039</v>
      </c>
      <c r="J48" s="629">
        <f t="shared" si="5"/>
        <v>34356926.815642461</v>
      </c>
      <c r="K48" s="629">
        <f t="shared" si="5"/>
        <v>31601929.374301676</v>
      </c>
      <c r="L48" s="629">
        <f>SUM($V$57:$V$58)/SUM($O$47:$O$48)*O48</f>
        <v>5667300</v>
      </c>
      <c r="M48" s="629"/>
      <c r="N48" s="778">
        <f>SUM(G48:L48)+1</f>
        <v>829047921.6493876</v>
      </c>
      <c r="O48" s="784">
        <v>4500</v>
      </c>
      <c r="P48" s="629">
        <f>IF(O48&lt;&gt;"",N48/O48,"")</f>
        <v>184232.87147764169</v>
      </c>
      <c r="Q48" s="797"/>
      <c r="R48" s="785" t="s">
        <v>346</v>
      </c>
      <c r="S48" s="781">
        <v>42431</v>
      </c>
      <c r="T48" s="236">
        <v>20</v>
      </c>
      <c r="U48" s="236">
        <v>46741.2</v>
      </c>
      <c r="V48" s="778">
        <f t="shared" si="6"/>
        <v>934824</v>
      </c>
      <c r="W48" s="787"/>
    </row>
    <row r="49" spans="1:23">
      <c r="A49" s="776">
        <f>IF(B49&lt;&gt;"",A48+1,"")</f>
        <v>3</v>
      </c>
      <c r="B49" s="837" t="s">
        <v>454</v>
      </c>
      <c r="C49" s="777">
        <v>8</v>
      </c>
      <c r="D49" s="629">
        <f>ROUND(C49*O49,0)</f>
        <v>40000</v>
      </c>
      <c r="E49" s="629"/>
      <c r="F49" s="629">
        <v>18500</v>
      </c>
      <c r="G49" s="778">
        <f>(D49+E49)*F49</f>
        <v>740000000</v>
      </c>
      <c r="H49" s="629">
        <f>IF($D$52&lt;&gt;0,H$52/($D$52+$E$52/5)*($D49+$E49/5),0)</f>
        <v>62427726.454445668</v>
      </c>
      <c r="I49" s="629">
        <f t="shared" si="5"/>
        <v>21630265.027932961</v>
      </c>
      <c r="J49" s="629">
        <f t="shared" si="5"/>
        <v>27763173.184357543</v>
      </c>
      <c r="K49" s="629">
        <f t="shared" si="5"/>
        <v>25536912.625698324</v>
      </c>
      <c r="L49" s="629">
        <f>V59</f>
        <v>12059070</v>
      </c>
      <c r="M49" s="629"/>
      <c r="N49" s="778">
        <f>SUM(G49:L49)</f>
        <v>889417147.29243457</v>
      </c>
      <c r="O49" s="784">
        <v>5000</v>
      </c>
      <c r="P49" s="629">
        <f>IF(O49&lt;&gt;"",N49/O49,"")</f>
        <v>177883.42945848691</v>
      </c>
      <c r="Q49" s="797"/>
      <c r="R49" s="785" t="s">
        <v>349</v>
      </c>
      <c r="S49" s="781">
        <v>42431</v>
      </c>
      <c r="T49" s="808">
        <v>150</v>
      </c>
      <c r="U49" s="786">
        <v>13571.429</v>
      </c>
      <c r="V49" s="778">
        <f t="shared" si="6"/>
        <v>2035714</v>
      </c>
      <c r="W49" s="787"/>
    </row>
    <row r="50" spans="1:23">
      <c r="A50" s="776" t="str">
        <f>IF(B50&lt;&gt;"",#REF!+1,"")</f>
        <v/>
      </c>
      <c r="B50" s="837"/>
      <c r="C50" s="777"/>
      <c r="D50" s="629"/>
      <c r="E50" s="629"/>
      <c r="F50" s="629"/>
      <c r="G50" s="778"/>
      <c r="H50" s="629"/>
      <c r="I50" s="629"/>
      <c r="J50" s="629"/>
      <c r="K50" s="629"/>
      <c r="L50" s="629"/>
      <c r="M50" s="629"/>
      <c r="N50" s="778">
        <f>SUM(G50:L50)</f>
        <v>0</v>
      </c>
      <c r="O50" s="784"/>
      <c r="P50" s="629"/>
      <c r="Q50" s="797"/>
      <c r="R50" s="785" t="s">
        <v>225</v>
      </c>
      <c r="S50" s="781">
        <v>42431</v>
      </c>
      <c r="T50" s="808">
        <v>200</v>
      </c>
      <c r="U50" s="786">
        <v>21979.791919191921</v>
      </c>
      <c r="V50" s="778">
        <f t="shared" si="6"/>
        <v>4395958</v>
      </c>
      <c r="W50" s="787"/>
    </row>
    <row r="51" spans="1:23" s="798" customFormat="1">
      <c r="A51" s="776" t="str">
        <f>IF(B51&lt;&gt;"",#REF!+1,"")</f>
        <v/>
      </c>
      <c r="B51" s="837"/>
      <c r="C51" s="777"/>
      <c r="D51" s="629"/>
      <c r="E51" s="629"/>
      <c r="F51" s="629"/>
      <c r="G51" s="778"/>
      <c r="H51" s="629"/>
      <c r="I51" s="629"/>
      <c r="J51" s="629"/>
      <c r="K51" s="629"/>
      <c r="L51" s="629"/>
      <c r="M51" s="629"/>
      <c r="N51" s="778"/>
      <c r="O51" s="784"/>
      <c r="P51" s="629"/>
      <c r="Q51" s="797"/>
      <c r="R51" s="785" t="s">
        <v>354</v>
      </c>
      <c r="S51" s="781"/>
      <c r="T51" s="808"/>
      <c r="U51" s="236">
        <v>3500</v>
      </c>
      <c r="V51" s="778">
        <f t="shared" si="6"/>
        <v>0</v>
      </c>
      <c r="W51" s="787"/>
    </row>
    <row r="52" spans="1:23" s="753" customFormat="1">
      <c r="A52" s="799"/>
      <c r="B52" s="800" t="s">
        <v>550</v>
      </c>
      <c r="C52" s="801"/>
      <c r="D52" s="802">
        <f>SUM(D47:D51)</f>
        <v>89500</v>
      </c>
      <c r="E52" s="802">
        <f>SUM(E47:E51)</f>
        <v>8000</v>
      </c>
      <c r="F52" s="802"/>
      <c r="G52" s="802">
        <f>SUM(G47:G51)</f>
        <v>2830207520</v>
      </c>
      <c r="H52" s="803">
        <v>142179147</v>
      </c>
      <c r="I52" s="803">
        <f>V56</f>
        <v>48397718</v>
      </c>
      <c r="J52" s="803">
        <v>62120100</v>
      </c>
      <c r="K52" s="803">
        <v>57138842</v>
      </c>
      <c r="L52" s="802">
        <f>ROUND(SUM(L47:L51),0)</f>
        <v>27801570</v>
      </c>
      <c r="M52" s="802">
        <f>ROUND(SUM(M47:M51),0)</f>
        <v>0</v>
      </c>
      <c r="N52" s="802">
        <f>ROUND(SUM(N47:N51),0)</f>
        <v>3167844898</v>
      </c>
      <c r="O52" s="802">
        <f>ROUND(SUM(O47:O51),0)</f>
        <v>17500</v>
      </c>
      <c r="P52" s="802"/>
      <c r="Q52" s="758"/>
      <c r="R52" s="785" t="s">
        <v>357</v>
      </c>
      <c r="S52" s="781">
        <v>42434</v>
      </c>
      <c r="T52" s="808">
        <v>2160</v>
      </c>
      <c r="U52" s="236">
        <v>14900</v>
      </c>
      <c r="V52" s="778">
        <f t="shared" si="6"/>
        <v>32184000</v>
      </c>
      <c r="W52" s="787"/>
    </row>
    <row r="53" spans="1:23" s="753" customFormat="1">
      <c r="A53" s="804"/>
      <c r="B53" s="805"/>
      <c r="C53" s="762"/>
      <c r="D53" s="806"/>
      <c r="E53" s="806"/>
      <c r="F53" s="806"/>
      <c r="G53" s="806"/>
      <c r="H53" s="760"/>
      <c r="I53" s="760"/>
      <c r="J53" s="760"/>
      <c r="K53" s="760"/>
      <c r="L53" s="760"/>
      <c r="M53" s="806"/>
      <c r="N53" s="806"/>
      <c r="O53" s="806"/>
      <c r="P53" s="806"/>
      <c r="Q53" s="758"/>
      <c r="R53" s="785" t="s">
        <v>360</v>
      </c>
      <c r="S53" s="781">
        <v>42434</v>
      </c>
      <c r="T53" s="808">
        <v>250</v>
      </c>
      <c r="U53" s="236">
        <v>8500</v>
      </c>
      <c r="V53" s="778">
        <f t="shared" si="6"/>
        <v>2125000</v>
      </c>
      <c r="W53" s="787"/>
    </row>
    <row r="54" spans="1:23" s="753" customFormat="1">
      <c r="A54" s="804"/>
      <c r="B54" s="805"/>
      <c r="C54" s="762"/>
      <c r="D54" s="806"/>
      <c r="E54" s="806"/>
      <c r="F54" s="806"/>
      <c r="G54" s="806"/>
      <c r="H54" s="760"/>
      <c r="I54" s="760"/>
      <c r="J54" s="760"/>
      <c r="K54" s="760"/>
      <c r="L54" s="760"/>
      <c r="M54" s="806"/>
      <c r="N54" s="806"/>
      <c r="O54" s="806"/>
      <c r="P54" s="806"/>
      <c r="Q54" s="758"/>
      <c r="R54" s="785" t="s">
        <v>364</v>
      </c>
      <c r="S54" s="781">
        <v>42434</v>
      </c>
      <c r="T54" s="808">
        <v>150</v>
      </c>
      <c r="U54" s="808">
        <v>33000</v>
      </c>
      <c r="V54" s="778">
        <f t="shared" si="6"/>
        <v>4950000</v>
      </c>
      <c r="W54" s="787"/>
    </row>
    <row r="55" spans="1:23" s="753" customFormat="1">
      <c r="A55" s="804"/>
      <c r="B55" s="805"/>
      <c r="C55" s="762"/>
      <c r="D55" s="806"/>
      <c r="E55" s="806"/>
      <c r="F55" s="806"/>
      <c r="G55" s="806"/>
      <c r="H55" s="760"/>
      <c r="I55" s="760"/>
      <c r="J55" s="760"/>
      <c r="K55" s="760"/>
      <c r="L55" s="760"/>
      <c r="M55" s="806"/>
      <c r="N55" s="806"/>
      <c r="O55" s="806"/>
      <c r="P55" s="806"/>
      <c r="Q55" s="758"/>
      <c r="R55" s="839"/>
      <c r="S55" s="781"/>
      <c r="T55" s="840"/>
      <c r="U55" s="840"/>
      <c r="V55" s="840"/>
      <c r="W55" s="841"/>
    </row>
    <row r="56" spans="1:23" s="753" customFormat="1">
      <c r="A56" s="804"/>
      <c r="B56" s="805"/>
      <c r="C56" s="762"/>
      <c r="D56" s="806"/>
      <c r="E56" s="806"/>
      <c r="F56" s="806"/>
      <c r="G56" s="806"/>
      <c r="H56" s="806"/>
      <c r="I56" s="760"/>
      <c r="J56" s="806"/>
      <c r="K56" s="806"/>
      <c r="L56" s="806"/>
      <c r="M56" s="806"/>
      <c r="N56" s="806"/>
      <c r="O56" s="806"/>
      <c r="P56" s="806"/>
      <c r="Q56" s="758"/>
      <c r="R56" s="831"/>
      <c r="S56" s="832"/>
      <c r="T56" s="833"/>
      <c r="U56" s="811"/>
      <c r="V56" s="812">
        <f>SUM(V47:V55)</f>
        <v>48397718</v>
      </c>
      <c r="W56" s="812">
        <f>SUM(W47:W52)</f>
        <v>0</v>
      </c>
    </row>
    <row r="57" spans="1:23" s="753" customFormat="1">
      <c r="A57" s="804"/>
      <c r="B57" s="805"/>
      <c r="C57" s="762"/>
      <c r="D57" s="806"/>
      <c r="E57" s="806"/>
      <c r="F57" s="806"/>
      <c r="G57" s="806"/>
      <c r="H57" s="806"/>
      <c r="I57" s="760"/>
      <c r="J57" s="806"/>
      <c r="K57" s="806"/>
      <c r="L57" s="806"/>
      <c r="M57" s="806"/>
      <c r="N57" s="806"/>
      <c r="O57" s="806"/>
      <c r="P57" s="806"/>
      <c r="Q57" s="758"/>
      <c r="R57" s="834" t="s">
        <v>391</v>
      </c>
      <c r="S57" s="781">
        <v>42439</v>
      </c>
      <c r="T57" s="236">
        <v>1015</v>
      </c>
      <c r="U57" s="236">
        <v>12000</v>
      </c>
      <c r="V57" s="778">
        <f t="shared" ref="V57:V62" si="7">ROUND(T57*U57,0)</f>
        <v>12180000</v>
      </c>
      <c r="W57" s="778"/>
    </row>
    <row r="58" spans="1:23" s="753" customFormat="1">
      <c r="A58" s="804"/>
      <c r="B58" s="805"/>
      <c r="C58" s="762"/>
      <c r="D58" s="806"/>
      <c r="E58" s="806"/>
      <c r="F58" s="806"/>
      <c r="G58" s="807"/>
      <c r="H58" s="806"/>
      <c r="I58" s="760"/>
      <c r="J58" s="806"/>
      <c r="K58" s="806"/>
      <c r="L58" s="806"/>
      <c r="M58" s="806"/>
      <c r="N58" s="842"/>
      <c r="O58" s="806"/>
      <c r="P58" s="806"/>
      <c r="Q58" s="758"/>
      <c r="R58" s="834" t="s">
        <v>393</v>
      </c>
      <c r="S58" s="781">
        <v>42439</v>
      </c>
      <c r="T58" s="786">
        <v>375</v>
      </c>
      <c r="U58" s="786">
        <v>9500</v>
      </c>
      <c r="V58" s="778">
        <f t="shared" si="7"/>
        <v>3562500</v>
      </c>
      <c r="W58" s="794"/>
    </row>
    <row r="59" spans="1:23" s="753" customFormat="1">
      <c r="A59" s="804"/>
      <c r="B59" s="805"/>
      <c r="C59" s="762"/>
      <c r="D59" s="806"/>
      <c r="E59" s="806"/>
      <c r="F59" s="806"/>
      <c r="G59" s="807"/>
      <c r="H59" s="806"/>
      <c r="I59" s="760"/>
      <c r="J59" s="806"/>
      <c r="K59" s="806"/>
      <c r="L59" s="806"/>
      <c r="M59" s="806"/>
      <c r="N59" s="842"/>
      <c r="O59" s="806"/>
      <c r="P59" s="806"/>
      <c r="Q59" s="758"/>
      <c r="R59" s="834" t="s">
        <v>385</v>
      </c>
      <c r="S59" s="781">
        <v>42459</v>
      </c>
      <c r="T59" s="236">
        <v>2700</v>
      </c>
      <c r="U59" s="236">
        <v>4466.322284402353</v>
      </c>
      <c r="V59" s="778">
        <f t="shared" si="7"/>
        <v>12059070</v>
      </c>
      <c r="W59" s="794"/>
    </row>
    <row r="60" spans="1:23" s="753" customFormat="1">
      <c r="A60" s="804"/>
      <c r="B60" s="805"/>
      <c r="C60" s="762"/>
      <c r="D60" s="806"/>
      <c r="E60" s="806"/>
      <c r="F60" s="806"/>
      <c r="G60" s="806"/>
      <c r="H60" s="806"/>
      <c r="I60" s="760"/>
      <c r="J60" s="806"/>
      <c r="K60" s="806"/>
      <c r="L60" s="806"/>
      <c r="M60" s="806"/>
      <c r="N60" s="806"/>
      <c r="O60" s="806"/>
      <c r="P60" s="806"/>
      <c r="Q60" s="758"/>
      <c r="R60" s="834"/>
      <c r="S60" s="781"/>
      <c r="T60" s="786"/>
      <c r="U60" s="786"/>
      <c r="V60" s="778">
        <f t="shared" si="7"/>
        <v>0</v>
      </c>
      <c r="W60" s="794"/>
    </row>
    <row r="61" spans="1:23">
      <c r="R61" s="834"/>
      <c r="S61" s="781"/>
      <c r="T61" s="786"/>
      <c r="U61" s="786"/>
      <c r="V61" s="778">
        <f t="shared" si="7"/>
        <v>0</v>
      </c>
      <c r="W61" s="794"/>
    </row>
    <row r="62" spans="1:23">
      <c r="R62" s="834"/>
      <c r="S62" s="781"/>
      <c r="T62" s="236"/>
      <c r="U62" s="236"/>
      <c r="V62" s="778">
        <f t="shared" si="7"/>
        <v>0</v>
      </c>
      <c r="W62" s="794"/>
    </row>
    <row r="63" spans="1:23" ht="18" customHeight="1">
      <c r="A63" s="753" t="s">
        <v>533</v>
      </c>
      <c r="B63" s="753"/>
      <c r="C63" s="754"/>
      <c r="D63" s="755"/>
      <c r="E63" s="755"/>
      <c r="F63" s="755"/>
      <c r="G63" s="752"/>
      <c r="H63" s="752"/>
      <c r="I63" s="752"/>
      <c r="J63" s="752"/>
      <c r="K63" s="752"/>
      <c r="L63" s="756"/>
      <c r="M63" s="752"/>
      <c r="N63" s="752"/>
      <c r="O63" s="757"/>
      <c r="P63" s="752"/>
      <c r="Q63" s="758"/>
      <c r="R63" s="752"/>
      <c r="S63" s="759"/>
    </row>
    <row r="64" spans="1:23" ht="18.75" customHeight="1">
      <c r="A64" s="760" t="s">
        <v>553</v>
      </c>
      <c r="B64" s="760"/>
      <c r="C64" s="760"/>
      <c r="D64" s="760"/>
      <c r="E64" s="760"/>
      <c r="F64" s="760"/>
      <c r="G64" s="760"/>
      <c r="H64" s="760"/>
      <c r="I64" s="760"/>
      <c r="J64" s="760"/>
      <c r="K64" s="760"/>
      <c r="L64" s="760"/>
      <c r="M64" s="760"/>
      <c r="N64" s="760"/>
      <c r="O64" s="760"/>
      <c r="P64" s="760"/>
      <c r="Q64" s="758"/>
      <c r="R64" s="752"/>
      <c r="S64" s="759"/>
    </row>
    <row r="65" spans="1:23" ht="18.75" customHeight="1">
      <c r="A65" s="761"/>
      <c r="B65" s="761"/>
      <c r="C65" s="762"/>
      <c r="D65" s="761"/>
      <c r="E65" s="761"/>
      <c r="F65" s="761"/>
      <c r="G65" s="761"/>
      <c r="H65" s="761"/>
      <c r="I65" s="761"/>
      <c r="J65" s="761"/>
      <c r="K65" s="761"/>
      <c r="L65" s="760"/>
      <c r="M65" s="761"/>
      <c r="N65" s="761"/>
      <c r="O65" s="763"/>
      <c r="P65" s="761"/>
      <c r="Q65" s="758"/>
      <c r="R65" s="752"/>
      <c r="S65" s="759"/>
    </row>
    <row r="66" spans="1:23" ht="12.75" customHeight="1">
      <c r="A66" s="764"/>
      <c r="B66" s="764"/>
      <c r="C66" s="765"/>
      <c r="D66" s="764"/>
      <c r="E66" s="764"/>
      <c r="F66" s="764"/>
      <c r="G66" s="764"/>
      <c r="H66" s="764"/>
      <c r="I66" s="764"/>
      <c r="J66" s="764"/>
      <c r="K66" s="764"/>
      <c r="L66" s="764"/>
      <c r="M66" s="764"/>
      <c r="N66" s="764"/>
      <c r="O66" s="766"/>
      <c r="P66" s="764"/>
      <c r="Q66" s="758"/>
      <c r="R66" s="752"/>
      <c r="S66" s="759"/>
    </row>
    <row r="67" spans="1:23" s="775" customFormat="1" ht="30.75" customHeight="1">
      <c r="A67" s="769" t="s">
        <v>37</v>
      </c>
      <c r="B67" s="769" t="s">
        <v>535</v>
      </c>
      <c r="C67" s="770" t="s">
        <v>536</v>
      </c>
      <c r="D67" s="771" t="s">
        <v>537</v>
      </c>
      <c r="E67" s="771" t="s">
        <v>538</v>
      </c>
      <c r="F67" s="771" t="s">
        <v>539</v>
      </c>
      <c r="G67" s="771" t="s">
        <v>540</v>
      </c>
      <c r="H67" s="771" t="s">
        <v>541</v>
      </c>
      <c r="I67" s="771" t="s">
        <v>542</v>
      </c>
      <c r="J67" s="771" t="s">
        <v>543</v>
      </c>
      <c r="K67" s="772" t="s">
        <v>544</v>
      </c>
      <c r="L67" s="771" t="s">
        <v>545</v>
      </c>
      <c r="M67" s="772" t="s">
        <v>546</v>
      </c>
      <c r="N67" s="771" t="s">
        <v>547</v>
      </c>
      <c r="O67" s="773" t="s">
        <v>538</v>
      </c>
      <c r="P67" s="771" t="s">
        <v>548</v>
      </c>
      <c r="Q67" s="774"/>
      <c r="R67" s="769" t="s">
        <v>535</v>
      </c>
      <c r="S67" s="771" t="s">
        <v>502</v>
      </c>
      <c r="T67" s="771" t="s">
        <v>338</v>
      </c>
      <c r="U67" s="771" t="s">
        <v>539</v>
      </c>
      <c r="V67" s="771" t="s">
        <v>549</v>
      </c>
      <c r="W67" s="769" t="s">
        <v>549</v>
      </c>
    </row>
    <row r="68" spans="1:23">
      <c r="A68" s="843">
        <f>IF(B68&lt;&gt;"",ROW()-(ROW()-1),"")</f>
        <v>1</v>
      </c>
      <c r="B68" s="837" t="s">
        <v>454</v>
      </c>
      <c r="C68" s="777"/>
      <c r="D68" s="629">
        <f>ROUND(C68*O68,0)</f>
        <v>0</v>
      </c>
      <c r="E68" s="629">
        <f>O49</f>
        <v>5000</v>
      </c>
      <c r="F68" s="629">
        <f>P49</f>
        <v>177883.42945848691</v>
      </c>
      <c r="G68" s="778">
        <f>(D68+E68)*F68</f>
        <v>889417147.29243457</v>
      </c>
      <c r="H68" s="629">
        <f>IF($D$72&lt;&gt;0,H$72/($D$72+$E$72/5)*($D68+$E68/5),0)</f>
        <v>0</v>
      </c>
      <c r="I68" s="629">
        <f t="shared" ref="I68:K69" si="8">IF($D$72&lt;&gt;0,I$72/$D$72*$D68,0)</f>
        <v>0</v>
      </c>
      <c r="J68" s="629">
        <f t="shared" si="8"/>
        <v>0</v>
      </c>
      <c r="K68" s="629">
        <f t="shared" si="8"/>
        <v>0</v>
      </c>
      <c r="L68" s="629">
        <f>($V$78+$V$79)/$O$72*O68</f>
        <v>48579545.454545453</v>
      </c>
      <c r="M68" s="629"/>
      <c r="N68" s="778">
        <f>ROUND(SUM(G68:L68),0)</f>
        <v>937996693</v>
      </c>
      <c r="O68" s="784">
        <v>5000</v>
      </c>
      <c r="P68" s="629">
        <f>IF(O68&lt;&gt;"",N68/O68,"")</f>
        <v>187599.33859999999</v>
      </c>
      <c r="Q68" s="797"/>
      <c r="R68" s="780" t="s">
        <v>340</v>
      </c>
      <c r="S68" s="844"/>
      <c r="T68" s="236"/>
      <c r="U68" s="782"/>
      <c r="V68" s="778">
        <f t="shared" ref="V68:V75" si="9">ROUND(T68*U68,0)</f>
        <v>0</v>
      </c>
      <c r="W68" s="778"/>
    </row>
    <row r="69" spans="1:23">
      <c r="A69" s="845">
        <f>IF(B69&lt;&gt;"",A68+1,"")</f>
        <v>2</v>
      </c>
      <c r="B69" s="837" t="s">
        <v>1367</v>
      </c>
      <c r="C69" s="777">
        <v>8</v>
      </c>
      <c r="D69" s="629">
        <f>ROUND(C69*O69,0)</f>
        <v>30400</v>
      </c>
      <c r="E69" s="629"/>
      <c r="F69" s="629">
        <v>18500</v>
      </c>
      <c r="G69" s="778">
        <f>(D69+E69)*F69</f>
        <v>562400000</v>
      </c>
      <c r="H69" s="629">
        <f>IF($D$72&lt;&gt;0,H$72/($D$72+$E$72/5)*($D69+$E69/5),0)</f>
        <v>0</v>
      </c>
      <c r="I69" s="629">
        <f t="shared" si="8"/>
        <v>0</v>
      </c>
      <c r="J69" s="629">
        <f t="shared" si="8"/>
        <v>0</v>
      </c>
      <c r="K69" s="629">
        <f t="shared" si="8"/>
        <v>57138842</v>
      </c>
      <c r="L69" s="629">
        <f>($V$78+$V$79)/$O$72*O69</f>
        <v>36920454.545454539</v>
      </c>
      <c r="M69" s="629"/>
      <c r="N69" s="778">
        <f>ROUND(SUM(G69:L69),0)</f>
        <v>656459297</v>
      </c>
      <c r="O69" s="784">
        <v>3800</v>
      </c>
      <c r="P69" s="629">
        <f>IF(O69&lt;&gt;"",N69/O69,"")</f>
        <v>172752.44657894736</v>
      </c>
      <c r="Q69" s="797"/>
      <c r="R69" s="785" t="s">
        <v>346</v>
      </c>
      <c r="S69" s="844"/>
      <c r="T69" s="236"/>
      <c r="U69" s="786"/>
      <c r="V69" s="778">
        <f t="shared" si="9"/>
        <v>0</v>
      </c>
      <c r="W69" s="794"/>
    </row>
    <row r="70" spans="1:23">
      <c r="A70" s="845" t="str">
        <f>IF(B70&lt;&gt;"",A69+1,"")</f>
        <v/>
      </c>
      <c r="B70" s="837"/>
      <c r="C70" s="777"/>
      <c r="D70" s="629">
        <f>ROUND(C70*O70,0)</f>
        <v>0</v>
      </c>
      <c r="E70" s="629"/>
      <c r="F70" s="629"/>
      <c r="G70" s="778">
        <f>(D70+E70)*F70</f>
        <v>0</v>
      </c>
      <c r="H70" s="629">
        <f>IF($D$72&lt;&gt;0,H$72/($D$72+$E$72/5)*($D70+$E70/5),0)</f>
        <v>0</v>
      </c>
      <c r="I70" s="629">
        <f t="shared" ref="I70:K71" si="10">IF($D$72&lt;&gt;0,I$72/$D$72*$D70,0)</f>
        <v>0</v>
      </c>
      <c r="J70" s="629">
        <f t="shared" si="10"/>
        <v>0</v>
      </c>
      <c r="K70" s="629">
        <f t="shared" si="10"/>
        <v>0</v>
      </c>
      <c r="L70" s="629">
        <f>($V$78+$V$79)/$O$72*O70</f>
        <v>0</v>
      </c>
      <c r="M70" s="629"/>
      <c r="N70" s="778">
        <f>ROUND(SUM(G70:L70),0)</f>
        <v>0</v>
      </c>
      <c r="O70" s="784"/>
      <c r="P70" s="629" t="str">
        <f>IF(O70&lt;&gt;"",N70/O70,"")</f>
        <v/>
      </c>
      <c r="Q70" s="797"/>
      <c r="R70" s="785" t="s">
        <v>349</v>
      </c>
      <c r="S70" s="844"/>
      <c r="T70" s="236"/>
      <c r="U70" s="786"/>
      <c r="V70" s="778"/>
      <c r="W70" s="794"/>
    </row>
    <row r="71" spans="1:23">
      <c r="A71" s="845" t="str">
        <f>IF(B71&lt;&gt;"",A70+1,"")</f>
        <v/>
      </c>
      <c r="B71" s="837"/>
      <c r="C71" s="777"/>
      <c r="D71" s="629">
        <f>ROUND(C71*O71,0)</f>
        <v>0</v>
      </c>
      <c r="E71" s="629"/>
      <c r="F71" s="629"/>
      <c r="G71" s="778">
        <f>(D71+E71)*F71</f>
        <v>0</v>
      </c>
      <c r="H71" s="629">
        <f>IF($D$72&lt;&gt;0,H$72/($D$72+$E$72/5)*($D71+$E71/5),0)</f>
        <v>0</v>
      </c>
      <c r="I71" s="629">
        <f t="shared" si="10"/>
        <v>0</v>
      </c>
      <c r="J71" s="629">
        <f t="shared" si="10"/>
        <v>0</v>
      </c>
      <c r="K71" s="629">
        <f t="shared" si="10"/>
        <v>0</v>
      </c>
      <c r="L71" s="629">
        <f>($V$78+$V$79)/$O$72*O71</f>
        <v>0</v>
      </c>
      <c r="M71" s="629"/>
      <c r="N71" s="778">
        <f>ROUND(SUM(G71:L71),0)</f>
        <v>0</v>
      </c>
      <c r="O71" s="784"/>
      <c r="P71" s="629" t="str">
        <f>IF(O71&lt;&gt;"",N71/O71,"")</f>
        <v/>
      </c>
      <c r="Q71" s="797"/>
      <c r="R71" s="785" t="s">
        <v>225</v>
      </c>
      <c r="S71" s="844"/>
      <c r="T71" s="236"/>
      <c r="U71" s="786"/>
      <c r="V71" s="778">
        <f t="shared" si="9"/>
        <v>0</v>
      </c>
      <c r="W71" s="794"/>
    </row>
    <row r="72" spans="1:23" s="798" customFormat="1">
      <c r="A72" s="799"/>
      <c r="B72" s="800" t="s">
        <v>550</v>
      </c>
      <c r="C72" s="801"/>
      <c r="D72" s="802">
        <f>SUM(D68:D69)</f>
        <v>30400</v>
      </c>
      <c r="E72" s="802">
        <f>SUM(E68:E69)</f>
        <v>5000</v>
      </c>
      <c r="F72" s="802"/>
      <c r="G72" s="802">
        <f>SUM(G68:G69)</f>
        <v>1451817147.2924347</v>
      </c>
      <c r="H72" s="803"/>
      <c r="I72" s="803">
        <f>V77</f>
        <v>0</v>
      </c>
      <c r="J72" s="803"/>
      <c r="K72" s="803">
        <v>57138842</v>
      </c>
      <c r="L72" s="802">
        <f>ROUND(SUM(L68:L71),0)</f>
        <v>85500000</v>
      </c>
      <c r="M72" s="802">
        <f>ROUND(SUM(M68:M71),0)</f>
        <v>0</v>
      </c>
      <c r="N72" s="802">
        <f>ROUND(SUM(N68:N71),0)</f>
        <v>1594455990</v>
      </c>
      <c r="O72" s="802">
        <f>ROUND(SUM(O68:O71),0)</f>
        <v>8800</v>
      </c>
      <c r="P72" s="802"/>
      <c r="Q72" s="797"/>
      <c r="R72" s="785" t="s">
        <v>354</v>
      </c>
      <c r="S72" s="844"/>
      <c r="T72" s="808"/>
      <c r="U72" s="786"/>
      <c r="V72" s="778">
        <f t="shared" si="9"/>
        <v>0</v>
      </c>
      <c r="W72" s="794"/>
    </row>
    <row r="73" spans="1:23" s="753" customFormat="1">
      <c r="A73" s="749"/>
      <c r="B73" s="749"/>
      <c r="C73" s="749"/>
      <c r="D73" s="749"/>
      <c r="E73" s="749"/>
      <c r="F73" s="749"/>
      <c r="G73" s="749"/>
      <c r="H73" s="749"/>
      <c r="I73" s="749"/>
      <c r="J73" s="749"/>
      <c r="K73" s="749"/>
      <c r="L73" s="749"/>
      <c r="M73" s="749"/>
      <c r="N73" s="749"/>
      <c r="O73" s="749"/>
      <c r="P73" s="749"/>
      <c r="Q73" s="797"/>
      <c r="R73" s="785" t="s">
        <v>357</v>
      </c>
      <c r="S73" s="844"/>
      <c r="T73" s="236"/>
      <c r="U73" s="786"/>
      <c r="V73" s="778">
        <f t="shared" si="9"/>
        <v>0</v>
      </c>
      <c r="W73" s="794"/>
    </row>
    <row r="74" spans="1:23">
      <c r="Q74" s="797"/>
      <c r="R74" s="785" t="s">
        <v>360</v>
      </c>
      <c r="S74" s="844"/>
      <c r="T74" s="236"/>
      <c r="U74" s="786"/>
      <c r="V74" s="778">
        <f t="shared" si="9"/>
        <v>0</v>
      </c>
      <c r="W74" s="794"/>
    </row>
    <row r="75" spans="1:23">
      <c r="Q75" s="797"/>
      <c r="R75" s="785" t="s">
        <v>364</v>
      </c>
      <c r="S75" s="844"/>
      <c r="T75" s="236"/>
      <c r="U75" s="786"/>
      <c r="V75" s="778">
        <f t="shared" si="9"/>
        <v>0</v>
      </c>
      <c r="W75" s="794"/>
    </row>
    <row r="76" spans="1:23">
      <c r="Q76" s="797"/>
      <c r="R76" s="848"/>
      <c r="S76" s="781"/>
      <c r="T76" s="236"/>
      <c r="U76" s="236"/>
      <c r="V76" s="794"/>
      <c r="W76" s="794"/>
    </row>
    <row r="77" spans="1:23">
      <c r="R77" s="831"/>
      <c r="S77" s="832"/>
      <c r="T77" s="833"/>
      <c r="U77" s="849"/>
      <c r="V77" s="812">
        <f>SUM(V68:V76)</f>
        <v>0</v>
      </c>
      <c r="W77" s="812">
        <f>SUM(W68:W76)</f>
        <v>0</v>
      </c>
    </row>
    <row r="78" spans="1:23">
      <c r="R78" s="808" t="s">
        <v>402</v>
      </c>
      <c r="S78" s="844"/>
      <c r="T78" s="236">
        <v>1250</v>
      </c>
      <c r="U78" s="236">
        <v>18000</v>
      </c>
      <c r="V78" s="778">
        <f>ROUND(T78*U78,0)</f>
        <v>22500000</v>
      </c>
      <c r="W78" s="778"/>
    </row>
    <row r="79" spans="1:23">
      <c r="R79" s="808" t="s">
        <v>656</v>
      </c>
      <c r="S79" s="844"/>
      <c r="T79" s="236">
        <v>4500</v>
      </c>
      <c r="U79" s="236">
        <v>14000</v>
      </c>
      <c r="V79" s="778">
        <f>ROUND(T79*U79,0)</f>
        <v>63000000</v>
      </c>
      <c r="W79" s="794"/>
    </row>
    <row r="80" spans="1:23">
      <c r="R80" s="808"/>
      <c r="S80" s="781"/>
      <c r="T80" s="786"/>
      <c r="U80" s="786"/>
      <c r="V80" s="778">
        <f>ROUND(T80*U80,0)</f>
        <v>0</v>
      </c>
      <c r="W80" s="794"/>
    </row>
    <row r="81" spans="1:23">
      <c r="R81" s="808"/>
      <c r="S81" s="781"/>
      <c r="T81" s="786"/>
      <c r="U81" s="786"/>
      <c r="V81" s="778">
        <f>ROUND(T81*U81,0)</f>
        <v>0</v>
      </c>
      <c r="W81" s="794"/>
    </row>
    <row r="82" spans="1:23" ht="18" customHeight="1">
      <c r="A82" s="753" t="s">
        <v>533</v>
      </c>
      <c r="B82" s="753"/>
      <c r="C82" s="754"/>
      <c r="D82" s="755"/>
      <c r="E82" s="755"/>
      <c r="F82" s="755"/>
      <c r="G82" s="752"/>
      <c r="H82" s="752"/>
      <c r="I82" s="752"/>
      <c r="J82" s="752"/>
      <c r="K82" s="752"/>
      <c r="L82" s="756"/>
      <c r="M82" s="752"/>
      <c r="N82" s="752"/>
      <c r="O82" s="757"/>
      <c r="P82" s="752"/>
      <c r="Q82" s="758"/>
      <c r="R82" s="752"/>
      <c r="S82" s="759"/>
    </row>
    <row r="83" spans="1:23" ht="18.75" customHeight="1">
      <c r="A83" s="760" t="s">
        <v>554</v>
      </c>
      <c r="B83" s="760"/>
      <c r="C83" s="760"/>
      <c r="D83" s="760"/>
      <c r="E83" s="760"/>
      <c r="F83" s="760"/>
      <c r="G83" s="760"/>
      <c r="H83" s="760"/>
      <c r="I83" s="760"/>
      <c r="J83" s="760"/>
      <c r="K83" s="760"/>
      <c r="L83" s="760"/>
      <c r="M83" s="760"/>
      <c r="N83" s="760"/>
      <c r="O83" s="760"/>
      <c r="P83" s="760"/>
      <c r="Q83" s="758"/>
      <c r="R83" s="752"/>
      <c r="S83" s="759"/>
    </row>
    <row r="84" spans="1:23" ht="18.75" customHeight="1">
      <c r="A84" s="761"/>
      <c r="B84" s="761"/>
      <c r="C84" s="762"/>
      <c r="D84" s="761"/>
      <c r="E84" s="761"/>
      <c r="F84" s="761"/>
      <c r="G84" s="761"/>
      <c r="H84" s="761"/>
      <c r="I84" s="761"/>
      <c r="J84" s="761"/>
      <c r="K84" s="761"/>
      <c r="L84" s="760"/>
      <c r="M84" s="761"/>
      <c r="N84" s="761"/>
      <c r="O84" s="763"/>
      <c r="P84" s="761"/>
      <c r="Q84" s="758"/>
      <c r="R84" s="752"/>
      <c r="S84" s="759"/>
    </row>
    <row r="85" spans="1:23" ht="12.75" customHeight="1">
      <c r="A85" s="764"/>
      <c r="B85" s="764"/>
      <c r="C85" s="765"/>
      <c r="D85" s="764"/>
      <c r="E85" s="764"/>
      <c r="F85" s="764"/>
      <c r="G85" s="764"/>
      <c r="H85" s="764"/>
      <c r="I85" s="764"/>
      <c r="J85" s="764"/>
      <c r="K85" s="764"/>
      <c r="L85" s="764"/>
      <c r="M85" s="764"/>
      <c r="N85" s="764"/>
      <c r="O85" s="766"/>
      <c r="P85" s="764"/>
      <c r="Q85" s="758"/>
      <c r="R85" s="752"/>
      <c r="S85" s="759"/>
    </row>
    <row r="86" spans="1:23" s="775" customFormat="1" ht="30.75" customHeight="1">
      <c r="A86" s="769" t="s">
        <v>37</v>
      </c>
      <c r="B86" s="769" t="s">
        <v>535</v>
      </c>
      <c r="C86" s="770" t="s">
        <v>536</v>
      </c>
      <c r="D86" s="771" t="s">
        <v>537</v>
      </c>
      <c r="E86" s="771" t="s">
        <v>538</v>
      </c>
      <c r="F86" s="771" t="s">
        <v>539</v>
      </c>
      <c r="G86" s="771" t="s">
        <v>540</v>
      </c>
      <c r="H86" s="771" t="s">
        <v>541</v>
      </c>
      <c r="I86" s="771" t="s">
        <v>542</v>
      </c>
      <c r="J86" s="771" t="s">
        <v>543</v>
      </c>
      <c r="K86" s="772" t="s">
        <v>544</v>
      </c>
      <c r="L86" s="771" t="s">
        <v>545</v>
      </c>
      <c r="M86" s="772" t="s">
        <v>546</v>
      </c>
      <c r="N86" s="771" t="s">
        <v>547</v>
      </c>
      <c r="O86" s="773" t="s">
        <v>538</v>
      </c>
      <c r="P86" s="771" t="s">
        <v>548</v>
      </c>
      <c r="Q86" s="774"/>
      <c r="R86" s="769" t="s">
        <v>535</v>
      </c>
      <c r="S86" s="771" t="s">
        <v>502</v>
      </c>
      <c r="T86" s="771" t="s">
        <v>338</v>
      </c>
      <c r="U86" s="771" t="s">
        <v>539</v>
      </c>
      <c r="V86" s="771" t="s">
        <v>549</v>
      </c>
      <c r="W86" s="769" t="s">
        <v>549</v>
      </c>
    </row>
    <row r="87" spans="1:23">
      <c r="A87" s="776" t="str">
        <f>IF(B87&lt;&gt;"",ROW()-(ROW()-1),"")</f>
        <v/>
      </c>
      <c r="B87" s="519"/>
      <c r="C87" s="777">
        <f>IF(ISNA(VLOOKUP(B87,NXT!$Q$65:$S$85,2,0)),0,VLOOKUP(B87,NXT!$Q$65:$S$85,2,0))</f>
        <v>0</v>
      </c>
      <c r="D87" s="629">
        <f>ROUND(C87*O87,0)</f>
        <v>0</v>
      </c>
      <c r="E87" s="629"/>
      <c r="F87" s="629"/>
      <c r="G87" s="778">
        <f>(D87+E87)*F87</f>
        <v>0</v>
      </c>
      <c r="H87" s="629">
        <f>IF($D$90&lt;&gt;0,H$90/($D$90+$E$90/5)*($D87+$E87/5),0)</f>
        <v>0</v>
      </c>
      <c r="I87" s="629">
        <f t="shared" ref="I87:K88" si="11">IF($D$90&lt;&gt;0,I$90/$D$90*$D87,0)</f>
        <v>0</v>
      </c>
      <c r="J87" s="629">
        <f t="shared" si="11"/>
        <v>0</v>
      </c>
      <c r="K87" s="629">
        <f t="shared" si="11"/>
        <v>0</v>
      </c>
      <c r="L87" s="778"/>
      <c r="M87" s="629" t="e">
        <f>34560000/($O$68+#REF!+#REF!)*O87</f>
        <v>#REF!</v>
      </c>
      <c r="N87" s="778">
        <f>ROUND(SUM(G87:L87),0)</f>
        <v>0</v>
      </c>
      <c r="O87" s="629"/>
      <c r="P87" s="629">
        <f>IF(N87&lt;&gt;0,N87/O87,0)</f>
        <v>0</v>
      </c>
      <c r="Q87" s="797"/>
      <c r="R87" s="785"/>
      <c r="S87" s="844"/>
      <c r="T87" s="236"/>
      <c r="U87" s="786"/>
      <c r="V87" s="778">
        <f t="shared" ref="V87:V93" si="12">ROUND(T87*U87,0)</f>
        <v>0</v>
      </c>
      <c r="W87" s="794"/>
    </row>
    <row r="88" spans="1:23">
      <c r="A88" s="776" t="str">
        <f>IF(B88&lt;&gt;"",A87+1,"")</f>
        <v/>
      </c>
      <c r="B88" s="514"/>
      <c r="C88" s="777">
        <f>IF(ISNA(VLOOKUP(B88,NXT!$Q$65:$S$85,2,0)),0,VLOOKUP(B88,NXT!$Q$65:$S$85,2,0))</f>
        <v>0</v>
      </c>
      <c r="D88" s="629">
        <f>ROUND(C88*O88,0)</f>
        <v>0</v>
      </c>
      <c r="E88" s="629"/>
      <c r="F88" s="629"/>
      <c r="G88" s="778">
        <f>(D88+E88)*F88</f>
        <v>0</v>
      </c>
      <c r="H88" s="629">
        <f>IF($D$90&lt;&gt;0,H$90/($D$90+$E$90/5)*($D88+$E88/5),0)</f>
        <v>0</v>
      </c>
      <c r="I88" s="629">
        <f t="shared" si="11"/>
        <v>0</v>
      </c>
      <c r="J88" s="629">
        <f t="shared" si="11"/>
        <v>0</v>
      </c>
      <c r="K88" s="629">
        <f t="shared" si="11"/>
        <v>0</v>
      </c>
      <c r="L88" s="629"/>
      <c r="M88" s="629"/>
      <c r="N88" s="778">
        <f>ROUND(SUM(G88:L88),0)</f>
        <v>0</v>
      </c>
      <c r="O88" s="784"/>
      <c r="P88" s="629">
        <f>IF(N88&lt;&gt;0,N88/O88,0)</f>
        <v>0</v>
      </c>
      <c r="Q88" s="797"/>
      <c r="R88" s="785"/>
      <c r="S88" s="844"/>
      <c r="T88" s="236"/>
      <c r="U88" s="786"/>
      <c r="V88" s="778">
        <f t="shared" si="12"/>
        <v>0</v>
      </c>
      <c r="W88" s="794"/>
    </row>
    <row r="89" spans="1:23" s="798" customFormat="1">
      <c r="A89" s="776" t="str">
        <f>IF(B89&lt;&gt;"",#REF!+1,"")</f>
        <v/>
      </c>
      <c r="B89" s="789"/>
      <c r="C89" s="790"/>
      <c r="D89" s="792"/>
      <c r="E89" s="792"/>
      <c r="F89" s="792"/>
      <c r="G89" s="793"/>
      <c r="H89" s="838"/>
      <c r="I89" s="792"/>
      <c r="J89" s="794"/>
      <c r="K89" s="792"/>
      <c r="L89" s="795"/>
      <c r="M89" s="792"/>
      <c r="N89" s="826"/>
      <c r="O89" s="796"/>
      <c r="P89" s="792"/>
      <c r="Q89" s="797"/>
      <c r="R89" s="785"/>
      <c r="S89" s="844"/>
      <c r="T89" s="236"/>
      <c r="U89" s="786"/>
      <c r="V89" s="778">
        <f t="shared" si="12"/>
        <v>0</v>
      </c>
      <c r="W89" s="794"/>
    </row>
    <row r="90" spans="1:23" s="753" customFormat="1">
      <c r="A90" s="799"/>
      <c r="B90" s="800" t="s">
        <v>550</v>
      </c>
      <c r="C90" s="801"/>
      <c r="D90" s="802">
        <f>SUM(D87:D88)</f>
        <v>0</v>
      </c>
      <c r="E90" s="802">
        <f>SUM(E87:E88)</f>
        <v>0</v>
      </c>
      <c r="F90" s="802"/>
      <c r="G90" s="802">
        <f>SUM(G87:G88)</f>
        <v>0</v>
      </c>
      <c r="H90" s="803"/>
      <c r="I90" s="803">
        <f>V95</f>
        <v>0</v>
      </c>
      <c r="J90" s="803"/>
      <c r="K90" s="803">
        <v>57138842</v>
      </c>
      <c r="L90" s="802">
        <f>ROUND(SUM(L87:L89),0)</f>
        <v>0</v>
      </c>
      <c r="M90" s="802" t="e">
        <f>ROUND(SUM(M87:M89),0)</f>
        <v>#REF!</v>
      </c>
      <c r="N90" s="802">
        <f>ROUND(SUM(N87:N89),0)</f>
        <v>0</v>
      </c>
      <c r="O90" s="802">
        <f>ROUND(SUM(O87:O89),0)</f>
        <v>0</v>
      </c>
      <c r="P90" s="802"/>
      <c r="Q90" s="797"/>
      <c r="R90" s="785"/>
      <c r="S90" s="844"/>
      <c r="T90" s="808"/>
      <c r="U90" s="808"/>
      <c r="V90" s="778">
        <f t="shared" si="12"/>
        <v>0</v>
      </c>
      <c r="W90" s="794"/>
    </row>
    <row r="91" spans="1:23">
      <c r="Q91" s="797"/>
      <c r="R91" s="785"/>
      <c r="S91" s="846"/>
      <c r="T91" s="808"/>
      <c r="U91" s="786"/>
      <c r="V91" s="778">
        <f t="shared" si="12"/>
        <v>0</v>
      </c>
      <c r="W91" s="794"/>
    </row>
    <row r="92" spans="1:23">
      <c r="Q92" s="797"/>
      <c r="R92" s="847"/>
      <c r="S92" s="846"/>
      <c r="T92" s="808"/>
      <c r="U92" s="786"/>
      <c r="V92" s="778">
        <f t="shared" si="12"/>
        <v>0</v>
      </c>
      <c r="W92" s="794"/>
    </row>
    <row r="93" spans="1:23">
      <c r="Q93" s="797"/>
      <c r="R93" s="785"/>
      <c r="S93" s="846"/>
      <c r="T93" s="808"/>
      <c r="U93" s="786"/>
      <c r="V93" s="778">
        <f t="shared" si="12"/>
        <v>0</v>
      </c>
      <c r="W93" s="794"/>
    </row>
    <row r="94" spans="1:23">
      <c r="Q94" s="797"/>
      <c r="R94" s="848"/>
      <c r="S94" s="781"/>
      <c r="T94" s="236"/>
      <c r="U94" s="236"/>
      <c r="V94" s="794"/>
      <c r="W94" s="794"/>
    </row>
    <row r="95" spans="1:23">
      <c r="R95" s="831"/>
      <c r="S95" s="832"/>
      <c r="T95" s="833"/>
      <c r="U95" s="849"/>
      <c r="V95" s="802">
        <f>SUM(V87:V94)</f>
        <v>0</v>
      </c>
      <c r="W95" s="812">
        <f>SUM(W87:W94)</f>
        <v>0</v>
      </c>
    </row>
    <row r="96" spans="1:23">
      <c r="R96" s="834"/>
      <c r="S96" s="844"/>
      <c r="T96" s="236"/>
      <c r="U96" s="236"/>
      <c r="V96" s="778">
        <f>ROUND(T96*U96,0)</f>
        <v>0</v>
      </c>
      <c r="W96" s="778"/>
    </row>
    <row r="97" spans="1:23">
      <c r="R97" s="850"/>
      <c r="S97" s="844"/>
      <c r="T97" s="786"/>
      <c r="U97" s="786"/>
      <c r="V97" s="778">
        <f>ROUND(T97*U97,0)</f>
        <v>0</v>
      </c>
      <c r="W97" s="794"/>
    </row>
    <row r="98" spans="1:23">
      <c r="R98" s="785"/>
      <c r="S98" s="844"/>
      <c r="T98" s="786"/>
      <c r="U98" s="786"/>
      <c r="V98" s="778">
        <f>ROUND(T98*U98,0)</f>
        <v>0</v>
      </c>
      <c r="W98" s="794"/>
    </row>
    <row r="99" spans="1:23">
      <c r="R99" s="808"/>
      <c r="S99" s="781"/>
      <c r="T99" s="786"/>
      <c r="U99" s="786"/>
      <c r="V99" s="778">
        <f>ROUND(T99*U99,0)</f>
        <v>0</v>
      </c>
      <c r="W99" s="794"/>
    </row>
    <row r="100" spans="1:23">
      <c r="R100" s="808"/>
      <c r="S100" s="781"/>
      <c r="T100" s="786"/>
      <c r="U100" s="786"/>
      <c r="V100" s="778">
        <f>ROUND(T100*U100,0)</f>
        <v>0</v>
      </c>
      <c r="W100" s="794"/>
    </row>
    <row r="101" spans="1:23">
      <c r="R101" s="758"/>
      <c r="S101" s="835"/>
      <c r="T101" s="768"/>
      <c r="U101" s="768"/>
      <c r="V101" s="806"/>
      <c r="W101" s="836"/>
    </row>
    <row r="102" spans="1:23" ht="18" customHeight="1">
      <c r="A102" s="753" t="s">
        <v>533</v>
      </c>
      <c r="B102" s="753"/>
      <c r="C102" s="754"/>
      <c r="D102" s="755"/>
      <c r="E102" s="755"/>
      <c r="F102" s="755"/>
      <c r="G102" s="752"/>
      <c r="H102" s="752"/>
      <c r="I102" s="752"/>
      <c r="J102" s="752"/>
      <c r="K102" s="752"/>
      <c r="L102" s="756"/>
      <c r="M102" s="752"/>
      <c r="N102" s="752"/>
      <c r="O102" s="757"/>
      <c r="P102" s="752"/>
      <c r="Q102" s="758"/>
      <c r="R102" s="752"/>
      <c r="S102" s="759"/>
    </row>
    <row r="103" spans="1:23" ht="18.75" customHeight="1">
      <c r="A103" s="760" t="s">
        <v>555</v>
      </c>
      <c r="B103" s="760"/>
      <c r="C103" s="760"/>
      <c r="D103" s="760"/>
      <c r="E103" s="760"/>
      <c r="F103" s="760"/>
      <c r="G103" s="760"/>
      <c r="H103" s="760"/>
      <c r="I103" s="760"/>
      <c r="J103" s="760"/>
      <c r="K103" s="760"/>
      <c r="L103" s="760"/>
      <c r="M103" s="760"/>
      <c r="N103" s="760"/>
      <c r="O103" s="760"/>
      <c r="P103" s="760"/>
      <c r="Q103" s="758"/>
      <c r="R103" s="752"/>
      <c r="S103" s="759"/>
    </row>
    <row r="104" spans="1:23" ht="18.75" customHeight="1">
      <c r="A104" s="761"/>
      <c r="B104" s="761"/>
      <c r="C104" s="762"/>
      <c r="D104" s="761"/>
      <c r="E104" s="761"/>
      <c r="F104" s="761"/>
      <c r="G104" s="761"/>
      <c r="H104" s="761"/>
      <c r="I104" s="761"/>
      <c r="J104" s="761"/>
      <c r="K104" s="761"/>
      <c r="L104" s="760"/>
      <c r="M104" s="761"/>
      <c r="N104" s="761"/>
      <c r="O104" s="763"/>
      <c r="P104" s="761"/>
      <c r="Q104" s="758"/>
      <c r="R104" s="752"/>
      <c r="S104" s="759"/>
    </row>
    <row r="105" spans="1:23" ht="12.75" customHeight="1">
      <c r="A105" s="764"/>
      <c r="B105" s="764"/>
      <c r="C105" s="765"/>
      <c r="D105" s="764"/>
      <c r="E105" s="764"/>
      <c r="F105" s="764"/>
      <c r="G105" s="764"/>
      <c r="H105" s="764"/>
      <c r="I105" s="764"/>
      <c r="J105" s="764"/>
      <c r="K105" s="764"/>
      <c r="L105" s="764"/>
      <c r="M105" s="764"/>
      <c r="N105" s="764"/>
      <c r="O105" s="766"/>
      <c r="P105" s="764"/>
      <c r="Q105" s="758"/>
      <c r="R105" s="752"/>
      <c r="S105" s="759"/>
    </row>
    <row r="106" spans="1:23" s="775" customFormat="1" ht="30.75" customHeight="1">
      <c r="A106" s="769" t="s">
        <v>37</v>
      </c>
      <c r="B106" s="769" t="s">
        <v>535</v>
      </c>
      <c r="C106" s="770" t="s">
        <v>536</v>
      </c>
      <c r="D106" s="771" t="s">
        <v>537</v>
      </c>
      <c r="E106" s="771" t="s">
        <v>538</v>
      </c>
      <c r="F106" s="771" t="s">
        <v>539</v>
      </c>
      <c r="G106" s="771" t="s">
        <v>540</v>
      </c>
      <c r="H106" s="771" t="s">
        <v>541</v>
      </c>
      <c r="I106" s="771" t="s">
        <v>542</v>
      </c>
      <c r="J106" s="771" t="s">
        <v>543</v>
      </c>
      <c r="K106" s="772" t="s">
        <v>544</v>
      </c>
      <c r="L106" s="771" t="s">
        <v>545</v>
      </c>
      <c r="M106" s="772" t="s">
        <v>546</v>
      </c>
      <c r="N106" s="771" t="s">
        <v>547</v>
      </c>
      <c r="O106" s="773" t="s">
        <v>538</v>
      </c>
      <c r="P106" s="771" t="s">
        <v>548</v>
      </c>
      <c r="Q106" s="774"/>
      <c r="R106" s="769" t="s">
        <v>535</v>
      </c>
      <c r="S106" s="771" t="s">
        <v>502</v>
      </c>
      <c r="T106" s="771" t="s">
        <v>338</v>
      </c>
      <c r="U106" s="771" t="s">
        <v>539</v>
      </c>
      <c r="V106" s="771" t="s">
        <v>549</v>
      </c>
      <c r="W106" s="769" t="s">
        <v>549</v>
      </c>
    </row>
    <row r="107" spans="1:23">
      <c r="A107" s="776" t="str">
        <f>IF(B107&lt;&gt;"",ROW()-(ROW()-1),"")</f>
        <v/>
      </c>
      <c r="B107" s="851"/>
      <c r="C107" s="777">
        <f>IF(ISNA(VLOOKUP(B107,NXT!$Q$65:$S$85,2,0)),0,VLOOKUP(B107,NXT!$Q$65:$S$85,2,0))</f>
        <v>0</v>
      </c>
      <c r="D107" s="629">
        <f>ROUND(C107*O107,0)</f>
        <v>0</v>
      </c>
      <c r="E107" s="629"/>
      <c r="F107" s="629"/>
      <c r="G107" s="778">
        <f>D107*F107</f>
        <v>0</v>
      </c>
      <c r="H107" s="629">
        <f>IF($D$112&lt;&gt;0,H$112/($D$112+$E$112/5)*($D107+$E107/5),0)</f>
        <v>0</v>
      </c>
      <c r="I107" s="629">
        <f t="shared" ref="I107:K110" si="13">IF($D$112&lt;&gt;0,I$112/$D$112*$D107,0)</f>
        <v>0</v>
      </c>
      <c r="J107" s="629">
        <f t="shared" si="13"/>
        <v>0</v>
      </c>
      <c r="K107" s="629">
        <f t="shared" si="13"/>
        <v>0</v>
      </c>
      <c r="L107" s="778"/>
      <c r="M107" s="629" t="e">
        <f>34560000/($O$68+#REF!+#REF!)*O107</f>
        <v>#REF!</v>
      </c>
      <c r="N107" s="778">
        <f>ROUND(SUM(G107:L107),0)</f>
        <v>0</v>
      </c>
      <c r="O107" s="629"/>
      <c r="P107" s="629">
        <f>IF(N107&lt;&gt;0,N107/O107,0)</f>
        <v>0</v>
      </c>
      <c r="Q107" s="797"/>
      <c r="R107" s="780"/>
      <c r="S107" s="844"/>
      <c r="T107" s="236"/>
      <c r="U107" s="782"/>
      <c r="V107" s="778">
        <f t="shared" ref="V107:V119" si="14">ROUND(T107*U107,0)</f>
        <v>0</v>
      </c>
      <c r="W107" s="778"/>
    </row>
    <row r="108" spans="1:23">
      <c r="A108" s="776" t="str">
        <f>IF(B108&lt;&gt;"",A107+1,"")</f>
        <v/>
      </c>
      <c r="B108" s="788"/>
      <c r="C108" s="777">
        <f>IF(ISNA(VLOOKUP(B108,NXT!$Q$65:$S$85,2,0)),0,VLOOKUP(B108,NXT!$Q$65:$S$85,2,0))</f>
        <v>0</v>
      </c>
      <c r="D108" s="629">
        <f>ROUND(C108*O108,0)</f>
        <v>0</v>
      </c>
      <c r="E108" s="629"/>
      <c r="F108" s="629"/>
      <c r="G108" s="778">
        <f>D108*F108</f>
        <v>0</v>
      </c>
      <c r="H108" s="629">
        <f>IF($D$112&lt;&gt;0,H$112/($D$112+$E$112/5)*($D108+$E108/5),0)</f>
        <v>0</v>
      </c>
      <c r="I108" s="629">
        <f t="shared" si="13"/>
        <v>0</v>
      </c>
      <c r="J108" s="629">
        <f t="shared" si="13"/>
        <v>0</v>
      </c>
      <c r="K108" s="629">
        <f t="shared" si="13"/>
        <v>0</v>
      </c>
      <c r="L108" s="629"/>
      <c r="M108" s="629"/>
      <c r="N108" s="778">
        <f>ROUND(SUM(G108:L108),0)</f>
        <v>0</v>
      </c>
      <c r="O108" s="784"/>
      <c r="P108" s="629">
        <f>IF(N108&lt;&gt;0,N108/O108,0)</f>
        <v>0</v>
      </c>
      <c r="Q108" s="797"/>
      <c r="R108" s="785"/>
      <c r="S108" s="844"/>
      <c r="T108" s="236"/>
      <c r="U108" s="786"/>
      <c r="V108" s="778">
        <f t="shared" si="14"/>
        <v>0</v>
      </c>
      <c r="W108" s="794"/>
    </row>
    <row r="109" spans="1:23">
      <c r="A109" s="776" t="str">
        <f>IF(B109&lt;&gt;"",A108+1,"")</f>
        <v/>
      </c>
      <c r="B109" s="788"/>
      <c r="C109" s="777">
        <f>IF(ISNA(VLOOKUP(B109,NXT!$Q$65:$S$85,2,0)),0,VLOOKUP(B109,NXT!$Q$65:$S$85,2,0))</f>
        <v>0</v>
      </c>
      <c r="D109" s="629">
        <f>ROUND(C109*O109,0)</f>
        <v>0</v>
      </c>
      <c r="E109" s="629"/>
      <c r="F109" s="629"/>
      <c r="G109" s="778">
        <f>D109*F109</f>
        <v>0</v>
      </c>
      <c r="H109" s="629">
        <f>IF($D$112&lt;&gt;0,H$112/($D$112+$E$112/5)*($D109+$E109/5),0)</f>
        <v>0</v>
      </c>
      <c r="I109" s="629">
        <f t="shared" si="13"/>
        <v>0</v>
      </c>
      <c r="J109" s="629">
        <f t="shared" si="13"/>
        <v>0</v>
      </c>
      <c r="K109" s="629">
        <f t="shared" si="13"/>
        <v>0</v>
      </c>
      <c r="L109" s="629"/>
      <c r="M109" s="629">
        <v>25840000</v>
      </c>
      <c r="N109" s="778">
        <f>ROUND(SUM(G109:L109),0)</f>
        <v>0</v>
      </c>
      <c r="O109" s="784"/>
      <c r="P109" s="629">
        <f>IF(N109&lt;&gt;0,N109/O109,0)</f>
        <v>0</v>
      </c>
      <c r="Q109" s="797"/>
      <c r="R109" s="785"/>
      <c r="S109" s="844"/>
      <c r="T109" s="236"/>
      <c r="U109" s="786"/>
      <c r="V109" s="778">
        <f t="shared" si="14"/>
        <v>0</v>
      </c>
      <c r="W109" s="794"/>
    </row>
    <row r="110" spans="1:23">
      <c r="A110" s="776" t="str">
        <f>IF(B110&lt;&gt;"",A109+1,"")</f>
        <v/>
      </c>
      <c r="B110" s="514"/>
      <c r="C110" s="777">
        <f>IF(ISNA(VLOOKUP(B110,NXT!$Q$65:$S$85,2,0)),0,VLOOKUP(B110,NXT!$Q$65:$S$85,2,0))</f>
        <v>0</v>
      </c>
      <c r="D110" s="629">
        <f>ROUND(C110*O110,0)</f>
        <v>0</v>
      </c>
      <c r="E110" s="629"/>
      <c r="F110" s="629"/>
      <c r="G110" s="778">
        <f>D110*F110</f>
        <v>0</v>
      </c>
      <c r="H110" s="629">
        <f>IF($D$112&lt;&gt;0,H$112/($D$112+$E$112/5)*($D110+$E110/5),0)</f>
        <v>0</v>
      </c>
      <c r="I110" s="629">
        <f t="shared" si="13"/>
        <v>0</v>
      </c>
      <c r="J110" s="629">
        <f t="shared" si="13"/>
        <v>0</v>
      </c>
      <c r="K110" s="629">
        <f t="shared" si="13"/>
        <v>0</v>
      </c>
      <c r="L110" s="629"/>
      <c r="M110" s="629" t="e">
        <f>34560000/($O$68+#REF!+#REF!)*O110</f>
        <v>#REF!</v>
      </c>
      <c r="N110" s="778">
        <f>ROUND(SUM(G110:L110),0)</f>
        <v>0</v>
      </c>
      <c r="O110" s="784"/>
      <c r="P110" s="629">
        <f>IF(N110&lt;&gt;0,N110/O110,0)</f>
        <v>0</v>
      </c>
      <c r="Q110" s="797"/>
      <c r="R110" s="785"/>
      <c r="S110" s="844"/>
      <c r="T110" s="808"/>
      <c r="U110" s="786"/>
      <c r="V110" s="778">
        <f t="shared" si="14"/>
        <v>0</v>
      </c>
      <c r="W110" s="794"/>
    </row>
    <row r="111" spans="1:23">
      <c r="A111" s="776" t="str">
        <f>IF(B111&lt;&gt;"",#REF!+1,"")</f>
        <v/>
      </c>
      <c r="B111" s="789"/>
      <c r="C111" s="790"/>
      <c r="D111" s="792"/>
      <c r="E111" s="792"/>
      <c r="F111" s="792"/>
      <c r="G111" s="793"/>
      <c r="H111" s="838"/>
      <c r="I111" s="792"/>
      <c r="J111" s="794"/>
      <c r="K111" s="792"/>
      <c r="L111" s="795"/>
      <c r="M111" s="792"/>
      <c r="N111" s="778"/>
      <c r="O111" s="796"/>
      <c r="P111" s="792"/>
      <c r="Q111" s="797"/>
      <c r="R111" s="785"/>
      <c r="S111" s="844"/>
      <c r="T111" s="236"/>
      <c r="U111" s="786"/>
      <c r="V111" s="778">
        <f t="shared" si="14"/>
        <v>0</v>
      </c>
      <c r="W111" s="794"/>
    </row>
    <row r="112" spans="1:23">
      <c r="A112" s="799"/>
      <c r="B112" s="800" t="s">
        <v>550</v>
      </c>
      <c r="C112" s="801"/>
      <c r="D112" s="802">
        <f>SUM(D107:D110)</f>
        <v>0</v>
      </c>
      <c r="E112" s="802"/>
      <c r="F112" s="802"/>
      <c r="G112" s="802">
        <f>SUM(G107:G110)</f>
        <v>0</v>
      </c>
      <c r="H112" s="803"/>
      <c r="I112" s="803">
        <f>V121</f>
        <v>0</v>
      </c>
      <c r="J112" s="803"/>
      <c r="K112" s="803">
        <v>57138842</v>
      </c>
      <c r="L112" s="802">
        <f>ROUND(SUM(L107:L111),0)</f>
        <v>0</v>
      </c>
      <c r="M112" s="802" t="e">
        <f>ROUND(SUM(M107:M111),0)</f>
        <v>#REF!</v>
      </c>
      <c r="N112" s="802">
        <f>ROUND(SUM(N107:N111),0)</f>
        <v>0</v>
      </c>
      <c r="O112" s="802">
        <f>ROUND(SUM(O107:O111),0)</f>
        <v>0</v>
      </c>
      <c r="P112" s="802"/>
      <c r="Q112" s="797"/>
      <c r="R112" s="785"/>
      <c r="S112" s="844"/>
      <c r="T112" s="236"/>
      <c r="U112" s="786"/>
      <c r="V112" s="778">
        <f t="shared" si="14"/>
        <v>0</v>
      </c>
      <c r="W112" s="794"/>
    </row>
    <row r="113" spans="1:23" s="798" customFormat="1">
      <c r="A113" s="749"/>
      <c r="B113" s="749"/>
      <c r="C113" s="749"/>
      <c r="D113" s="749"/>
      <c r="E113" s="749"/>
      <c r="F113" s="749"/>
      <c r="G113" s="749"/>
      <c r="H113" s="749"/>
      <c r="I113" s="749"/>
      <c r="J113" s="749"/>
      <c r="K113" s="749"/>
      <c r="L113" s="749"/>
      <c r="M113" s="749"/>
      <c r="N113" s="749"/>
      <c r="O113" s="749"/>
      <c r="P113" s="749"/>
      <c r="Q113" s="797"/>
      <c r="R113" s="785"/>
      <c r="S113" s="844"/>
      <c r="T113" s="236"/>
      <c r="U113" s="786"/>
      <c r="V113" s="778">
        <f t="shared" si="14"/>
        <v>0</v>
      </c>
      <c r="W113" s="794"/>
    </row>
    <row r="114" spans="1:23" s="753" customFormat="1">
      <c r="A114" s="749"/>
      <c r="B114" s="749"/>
      <c r="C114" s="749"/>
      <c r="D114" s="749"/>
      <c r="E114" s="749"/>
      <c r="F114" s="749"/>
      <c r="G114" s="749"/>
      <c r="H114" s="749"/>
      <c r="I114" s="749"/>
      <c r="J114" s="749"/>
      <c r="K114" s="749"/>
      <c r="L114" s="749"/>
      <c r="M114" s="749"/>
      <c r="N114" s="749"/>
      <c r="O114" s="749"/>
      <c r="P114" s="749"/>
      <c r="Q114" s="797"/>
      <c r="R114" s="785"/>
      <c r="S114" s="844"/>
      <c r="T114" s="808"/>
      <c r="U114" s="808"/>
      <c r="V114" s="778">
        <f t="shared" si="14"/>
        <v>0</v>
      </c>
      <c r="W114" s="794"/>
    </row>
    <row r="115" spans="1:23">
      <c r="Q115" s="797"/>
      <c r="R115" s="785"/>
      <c r="S115" s="846"/>
      <c r="T115" s="808"/>
      <c r="U115" s="786"/>
      <c r="V115" s="778">
        <f t="shared" si="14"/>
        <v>0</v>
      </c>
      <c r="W115" s="794"/>
    </row>
    <row r="116" spans="1:23">
      <c r="Q116" s="797"/>
      <c r="R116" s="519"/>
      <c r="S116" s="846"/>
      <c r="T116" s="236"/>
      <c r="U116" s="236"/>
      <c r="V116" s="778">
        <f t="shared" si="14"/>
        <v>0</v>
      </c>
      <c r="W116" s="794"/>
    </row>
    <row r="117" spans="1:23">
      <c r="Q117" s="797"/>
      <c r="R117" s="785"/>
      <c r="S117" s="846"/>
      <c r="T117" s="236"/>
      <c r="U117" s="236"/>
      <c r="V117" s="778">
        <f t="shared" si="14"/>
        <v>0</v>
      </c>
      <c r="W117" s="794"/>
    </row>
    <row r="118" spans="1:23">
      <c r="Q118" s="797"/>
      <c r="R118" s="847"/>
      <c r="S118" s="846"/>
      <c r="T118" s="808"/>
      <c r="U118" s="786"/>
      <c r="V118" s="778">
        <f t="shared" si="14"/>
        <v>0</v>
      </c>
      <c r="W118" s="794"/>
    </row>
    <row r="119" spans="1:23">
      <c r="Q119" s="797"/>
      <c r="R119" s="785"/>
      <c r="S119" s="844"/>
      <c r="T119" s="808"/>
      <c r="U119" s="786"/>
      <c r="V119" s="778">
        <f t="shared" si="14"/>
        <v>0</v>
      </c>
      <c r="W119" s="794"/>
    </row>
    <row r="120" spans="1:23">
      <c r="Q120" s="797"/>
      <c r="R120" s="519"/>
      <c r="S120" s="781"/>
      <c r="T120" s="236"/>
      <c r="U120" s="236"/>
      <c r="V120" s="778"/>
      <c r="W120" s="794"/>
    </row>
    <row r="121" spans="1:23">
      <c r="R121" s="831"/>
      <c r="S121" s="832"/>
      <c r="T121" s="833"/>
      <c r="U121" s="849"/>
      <c r="V121" s="802">
        <f>SUM(V107:V120)</f>
        <v>0</v>
      </c>
      <c r="W121" s="812">
        <f>SUM(W107:W120)</f>
        <v>0</v>
      </c>
    </row>
    <row r="122" spans="1:23">
      <c r="R122" s="834"/>
      <c r="S122" s="844"/>
      <c r="T122" s="236"/>
      <c r="U122" s="236"/>
      <c r="V122" s="778">
        <f t="shared" ref="V122:V128" si="15">ROUND(T122*U122,0)</f>
        <v>0</v>
      </c>
      <c r="W122" s="778"/>
    </row>
    <row r="123" spans="1:23">
      <c r="R123" s="785"/>
      <c r="S123" s="844"/>
      <c r="T123" s="786"/>
      <c r="U123" s="786"/>
      <c r="V123" s="778">
        <f t="shared" si="15"/>
        <v>0</v>
      </c>
      <c r="W123" s="794"/>
    </row>
    <row r="124" spans="1:23">
      <c r="R124" s="785"/>
      <c r="S124" s="844"/>
      <c r="T124" s="786"/>
      <c r="U124" s="786"/>
      <c r="V124" s="778">
        <f t="shared" si="15"/>
        <v>0</v>
      </c>
      <c r="W124" s="794"/>
    </row>
    <row r="125" spans="1:23">
      <c r="R125" s="785"/>
      <c r="S125" s="844"/>
      <c r="T125" s="786"/>
      <c r="U125" s="786"/>
      <c r="V125" s="778">
        <f t="shared" si="15"/>
        <v>0</v>
      </c>
      <c r="W125" s="794"/>
    </row>
    <row r="126" spans="1:23">
      <c r="R126" s="834"/>
      <c r="S126" s="844"/>
      <c r="T126" s="236"/>
      <c r="U126" s="236"/>
      <c r="V126" s="778">
        <f t="shared" si="15"/>
        <v>0</v>
      </c>
      <c r="W126" s="794"/>
    </row>
    <row r="127" spans="1:23">
      <c r="R127" s="808"/>
      <c r="S127" s="781"/>
      <c r="T127" s="786"/>
      <c r="U127" s="786"/>
      <c r="V127" s="778">
        <f t="shared" si="15"/>
        <v>0</v>
      </c>
      <c r="W127" s="794"/>
    </row>
    <row r="128" spans="1:23">
      <c r="R128" s="808"/>
      <c r="S128" s="781"/>
      <c r="T128" s="786"/>
      <c r="U128" s="786"/>
      <c r="V128" s="778">
        <f t="shared" si="15"/>
        <v>0</v>
      </c>
      <c r="W128" s="794"/>
    </row>
    <row r="129" spans="1:23" ht="12.75" customHeight="1">
      <c r="A129" s="768"/>
      <c r="B129" s="768"/>
      <c r="C129" s="852"/>
      <c r="D129" s="768"/>
      <c r="E129" s="768"/>
      <c r="F129" s="768"/>
      <c r="G129" s="768"/>
      <c r="H129" s="768"/>
      <c r="I129" s="768"/>
      <c r="J129" s="768"/>
      <c r="K129" s="768"/>
      <c r="L129" s="768"/>
      <c r="M129" s="768"/>
      <c r="N129" s="768"/>
      <c r="O129" s="820"/>
      <c r="P129" s="768"/>
      <c r="Q129" s="758"/>
      <c r="R129" s="752"/>
      <c r="S129" s="759"/>
    </row>
    <row r="130" spans="1:23" ht="18" customHeight="1">
      <c r="A130" s="753" t="s">
        <v>533</v>
      </c>
      <c r="B130" s="753"/>
      <c r="C130" s="853"/>
      <c r="D130" s="755"/>
      <c r="E130" s="755"/>
      <c r="F130" s="755"/>
      <c r="G130" s="752"/>
      <c r="H130" s="752"/>
      <c r="I130" s="752"/>
      <c r="J130" s="752"/>
      <c r="K130" s="752"/>
      <c r="L130" s="756"/>
      <c r="M130" s="752"/>
      <c r="N130" s="752"/>
      <c r="O130" s="757"/>
      <c r="P130" s="752"/>
      <c r="Q130" s="758"/>
      <c r="R130" s="752"/>
      <c r="S130" s="759"/>
    </row>
    <row r="131" spans="1:23" ht="18.75" customHeight="1">
      <c r="A131" s="760" t="s">
        <v>556</v>
      </c>
      <c r="B131" s="760"/>
      <c r="C131" s="760"/>
      <c r="D131" s="760"/>
      <c r="E131" s="760"/>
      <c r="F131" s="760"/>
      <c r="G131" s="760"/>
      <c r="H131" s="760"/>
      <c r="I131" s="760"/>
      <c r="J131" s="760"/>
      <c r="K131" s="760"/>
      <c r="L131" s="760"/>
      <c r="M131" s="760"/>
      <c r="N131" s="760"/>
      <c r="O131" s="760"/>
      <c r="P131" s="760"/>
      <c r="Q131" s="758"/>
      <c r="R131" s="752"/>
      <c r="S131" s="759"/>
    </row>
    <row r="132" spans="1:23" ht="18.75" customHeight="1">
      <c r="A132" s="761"/>
      <c r="B132" s="761"/>
      <c r="C132" s="762"/>
      <c r="D132" s="761"/>
      <c r="E132" s="761"/>
      <c r="F132" s="761"/>
      <c r="G132" s="761"/>
      <c r="H132" s="761"/>
      <c r="I132" s="761"/>
      <c r="J132" s="761"/>
      <c r="K132" s="761"/>
      <c r="L132" s="760"/>
      <c r="M132" s="761"/>
      <c r="N132" s="761"/>
      <c r="O132" s="763"/>
      <c r="P132" s="761"/>
      <c r="Q132" s="758"/>
      <c r="R132" s="752"/>
      <c r="S132" s="759"/>
    </row>
    <row r="133" spans="1:23" ht="12.75" customHeight="1">
      <c r="A133" s="764"/>
      <c r="B133" s="764"/>
      <c r="C133" s="765"/>
      <c r="D133" s="764"/>
      <c r="E133" s="764"/>
      <c r="F133" s="764"/>
      <c r="G133" s="764"/>
      <c r="H133" s="764"/>
      <c r="I133" s="764"/>
      <c r="J133" s="764"/>
      <c r="K133" s="764"/>
      <c r="L133" s="764"/>
      <c r="M133" s="764"/>
      <c r="N133" s="764"/>
      <c r="O133" s="766"/>
      <c r="P133" s="764"/>
      <c r="Q133" s="758"/>
      <c r="R133" s="752"/>
      <c r="S133" s="759"/>
    </row>
    <row r="134" spans="1:23" s="775" customFormat="1" ht="30.75" customHeight="1">
      <c r="A134" s="769" t="s">
        <v>37</v>
      </c>
      <c r="B134" s="769" t="s">
        <v>535</v>
      </c>
      <c r="C134" s="770" t="s">
        <v>536</v>
      </c>
      <c r="D134" s="771" t="s">
        <v>537</v>
      </c>
      <c r="E134" s="771" t="s">
        <v>538</v>
      </c>
      <c r="F134" s="771" t="s">
        <v>539</v>
      </c>
      <c r="G134" s="771" t="s">
        <v>540</v>
      </c>
      <c r="H134" s="771" t="s">
        <v>541</v>
      </c>
      <c r="I134" s="771" t="s">
        <v>542</v>
      </c>
      <c r="J134" s="771" t="s">
        <v>543</v>
      </c>
      <c r="K134" s="772" t="s">
        <v>544</v>
      </c>
      <c r="L134" s="771" t="s">
        <v>545</v>
      </c>
      <c r="M134" s="772" t="s">
        <v>546</v>
      </c>
      <c r="N134" s="771" t="s">
        <v>547</v>
      </c>
      <c r="O134" s="773" t="s">
        <v>538</v>
      </c>
      <c r="P134" s="771" t="s">
        <v>548</v>
      </c>
      <c r="Q134" s="774"/>
      <c r="R134" s="769" t="s">
        <v>535</v>
      </c>
      <c r="S134" s="771" t="s">
        <v>502</v>
      </c>
      <c r="T134" s="771" t="s">
        <v>338</v>
      </c>
      <c r="U134" s="771" t="s">
        <v>539</v>
      </c>
      <c r="V134" s="771" t="s">
        <v>549</v>
      </c>
      <c r="W134" s="769" t="s">
        <v>549</v>
      </c>
    </row>
    <row r="135" spans="1:23">
      <c r="A135" s="776" t="str">
        <f>IF(B135&lt;&gt;"",ROW()-(ROW()-1),"")</f>
        <v/>
      </c>
      <c r="B135" s="788"/>
      <c r="C135" s="777">
        <f>IF(ISNA(VLOOKUP(B135,NXT!$Q$65:$S$85,2,0)),0,VLOOKUP(B135,NXT!$Q$65:$S$85,2,0))</f>
        <v>0</v>
      </c>
      <c r="D135" s="629">
        <f>ROUND(C135*O135,0)</f>
        <v>0</v>
      </c>
      <c r="E135" s="629"/>
      <c r="F135" s="629"/>
      <c r="G135" s="778">
        <f>D135*F135</f>
        <v>0</v>
      </c>
      <c r="H135" s="629">
        <f>IF($D$139&lt;&gt;0,H$139/($D$139+$E$139/5)*($D135+$E135/5),0)</f>
        <v>0</v>
      </c>
      <c r="I135" s="629">
        <f t="shared" ref="I135:K138" si="16">IF($D$139&lt;&gt;0,I$139/$D$139*$D135,0)</f>
        <v>0</v>
      </c>
      <c r="J135" s="629">
        <f t="shared" si="16"/>
        <v>0</v>
      </c>
      <c r="K135" s="629">
        <f t="shared" si="16"/>
        <v>0</v>
      </c>
      <c r="L135" s="778"/>
      <c r="M135" s="629" t="e">
        <f>34560000/($O$68+#REF!+#REF!)*O135</f>
        <v>#REF!</v>
      </c>
      <c r="N135" s="778">
        <f>ROUND(SUM(G135:L135),0)</f>
        <v>0</v>
      </c>
      <c r="O135" s="629"/>
      <c r="P135" s="629">
        <f>IF(N135&lt;&gt;0,N135/O135,0)</f>
        <v>0</v>
      </c>
      <c r="Q135" s="797"/>
      <c r="R135" s="780"/>
      <c r="S135" s="844"/>
      <c r="T135" s="236"/>
      <c r="U135" s="782"/>
      <c r="V135" s="778">
        <f t="shared" ref="V135:V144" si="17">ROUND(T135*U135,0)</f>
        <v>0</v>
      </c>
      <c r="W135" s="778"/>
    </row>
    <row r="136" spans="1:23">
      <c r="A136" s="776" t="str">
        <f>IF(B136&lt;&gt;"",A135+1,"")</f>
        <v/>
      </c>
      <c r="B136" s="519"/>
      <c r="C136" s="777">
        <f>IF(ISNA(VLOOKUP(B136,NXT!$Q$65:$S$85,2,0)),0,VLOOKUP(B136,NXT!$Q$65:$S$85,2,0))</f>
        <v>0</v>
      </c>
      <c r="D136" s="629">
        <f>ROUND(C136*O136,0)</f>
        <v>0</v>
      </c>
      <c r="E136" s="629"/>
      <c r="F136" s="629"/>
      <c r="G136" s="778">
        <f>D136*F136</f>
        <v>0</v>
      </c>
      <c r="H136" s="629">
        <f>IF($D$139&lt;&gt;0,H$139/($D$139+$E$139/5)*($D136+$E136/5),0)</f>
        <v>0</v>
      </c>
      <c r="I136" s="629">
        <f t="shared" si="16"/>
        <v>0</v>
      </c>
      <c r="J136" s="629">
        <f t="shared" si="16"/>
        <v>0</v>
      </c>
      <c r="K136" s="629">
        <f t="shared" si="16"/>
        <v>0</v>
      </c>
      <c r="L136" s="629"/>
      <c r="M136" s="629"/>
      <c r="N136" s="778">
        <f>ROUND(SUM(G136:L136),0)</f>
        <v>0</v>
      </c>
      <c r="O136" s="784"/>
      <c r="P136" s="629">
        <f>IF(N136&lt;&gt;0,N136/O136,0)</f>
        <v>0</v>
      </c>
      <c r="Q136" s="797"/>
      <c r="R136" s="785"/>
      <c r="S136" s="844"/>
      <c r="T136" s="236"/>
      <c r="U136" s="786"/>
      <c r="V136" s="778">
        <f t="shared" si="17"/>
        <v>0</v>
      </c>
      <c r="W136" s="794"/>
    </row>
    <row r="137" spans="1:23">
      <c r="A137" s="776" t="str">
        <f>IF(B137&lt;&gt;"",A136+1,"")</f>
        <v/>
      </c>
      <c r="B137" s="788"/>
      <c r="C137" s="777">
        <f>IF(ISNA(VLOOKUP(B137,NXT!$Q$65:$S$85,2,0)),0,VLOOKUP(B137,NXT!$Q$65:$S$85,2,0))</f>
        <v>0</v>
      </c>
      <c r="D137" s="629">
        <f>ROUND(C137*O137,0)</f>
        <v>0</v>
      </c>
      <c r="E137" s="629"/>
      <c r="F137" s="629"/>
      <c r="G137" s="778">
        <f>D137*F137</f>
        <v>0</v>
      </c>
      <c r="H137" s="629">
        <f>IF($D$139&lt;&gt;0,H$139/($D$139+$E$139/5)*($D137+$E137/5),0)</f>
        <v>0</v>
      </c>
      <c r="I137" s="629">
        <f t="shared" si="16"/>
        <v>0</v>
      </c>
      <c r="J137" s="629">
        <f t="shared" si="16"/>
        <v>0</v>
      </c>
      <c r="K137" s="629">
        <f t="shared" si="16"/>
        <v>0</v>
      </c>
      <c r="L137" s="629"/>
      <c r="M137" s="629">
        <v>25840000</v>
      </c>
      <c r="N137" s="778">
        <f>ROUND(SUM(G137:L137),0)</f>
        <v>0</v>
      </c>
      <c r="O137" s="784"/>
      <c r="P137" s="629">
        <f>IF(N137&lt;&gt;0,N137/O137,0)</f>
        <v>0</v>
      </c>
      <c r="Q137" s="797"/>
      <c r="R137" s="785"/>
      <c r="S137" s="844"/>
      <c r="T137" s="236"/>
      <c r="U137" s="786"/>
      <c r="V137" s="778">
        <f t="shared" si="17"/>
        <v>0</v>
      </c>
      <c r="W137" s="794"/>
    </row>
    <row r="138" spans="1:23">
      <c r="A138" s="776" t="str">
        <f>IF(B138&lt;&gt;"",#REF!+1,"")</f>
        <v/>
      </c>
      <c r="B138" s="788"/>
      <c r="C138" s="777"/>
      <c r="D138" s="629">
        <f>ROUND(C138*O138,0)</f>
        <v>0</v>
      </c>
      <c r="E138" s="629"/>
      <c r="F138" s="629"/>
      <c r="G138" s="778">
        <f>D138*F138</f>
        <v>0</v>
      </c>
      <c r="H138" s="629">
        <f>IF($D$139&lt;&gt;0,H$139/($D$139+$E$139/5)*($D138+$E138/5),0)</f>
        <v>0</v>
      </c>
      <c r="I138" s="629">
        <f t="shared" si="16"/>
        <v>0</v>
      </c>
      <c r="J138" s="629">
        <f t="shared" si="16"/>
        <v>0</v>
      </c>
      <c r="K138" s="629">
        <f t="shared" si="16"/>
        <v>0</v>
      </c>
      <c r="L138" s="629"/>
      <c r="M138" s="629" t="e">
        <f>34560000/($O$68+#REF!+#REF!)*O138</f>
        <v>#REF!</v>
      </c>
      <c r="N138" s="778">
        <f>ROUND(SUM(G138:L138),0)</f>
        <v>0</v>
      </c>
      <c r="O138" s="784"/>
      <c r="P138" s="629">
        <f>IF(N138&lt;&gt;0,N138/O138,0)</f>
        <v>0</v>
      </c>
      <c r="Q138" s="797"/>
      <c r="R138" s="785"/>
      <c r="S138" s="844"/>
      <c r="T138" s="808"/>
      <c r="U138" s="786"/>
      <c r="V138" s="778">
        <f t="shared" si="17"/>
        <v>0</v>
      </c>
      <c r="W138" s="794"/>
    </row>
    <row r="139" spans="1:23">
      <c r="A139" s="799"/>
      <c r="B139" s="800" t="s">
        <v>550</v>
      </c>
      <c r="C139" s="801"/>
      <c r="D139" s="802">
        <f>SUM(D135:D138)</f>
        <v>0</v>
      </c>
      <c r="E139" s="802"/>
      <c r="F139" s="802"/>
      <c r="G139" s="802">
        <f>SUM(G135:G138)</f>
        <v>0</v>
      </c>
      <c r="H139" s="803"/>
      <c r="I139" s="803">
        <f>V146</f>
        <v>0</v>
      </c>
      <c r="J139" s="803"/>
      <c r="K139" s="803">
        <v>57138842</v>
      </c>
      <c r="L139" s="802">
        <f>ROUND(SUM(L135:L138),0)</f>
        <v>0</v>
      </c>
      <c r="M139" s="802" t="e">
        <f>ROUND(SUM(M135:M138),0)</f>
        <v>#REF!</v>
      </c>
      <c r="N139" s="802">
        <f>ROUND(SUM(N135:N138),0)</f>
        <v>0</v>
      </c>
      <c r="O139" s="802">
        <f>ROUND(SUM(O135:O138),0)</f>
        <v>0</v>
      </c>
      <c r="P139" s="802"/>
      <c r="Q139" s="797"/>
      <c r="R139" s="785"/>
      <c r="S139" s="844"/>
      <c r="T139" s="236"/>
      <c r="U139" s="786"/>
      <c r="V139" s="778">
        <f t="shared" si="17"/>
        <v>0</v>
      </c>
      <c r="W139" s="794"/>
    </row>
    <row r="140" spans="1:23">
      <c r="Q140" s="797"/>
      <c r="R140" s="785"/>
      <c r="S140" s="844"/>
      <c r="T140" s="236"/>
      <c r="U140" s="786"/>
      <c r="V140" s="778">
        <f t="shared" si="17"/>
        <v>0</v>
      </c>
      <c r="W140" s="794"/>
    </row>
    <row r="141" spans="1:23" s="753" customFormat="1">
      <c r="A141" s="749"/>
      <c r="B141" s="749"/>
      <c r="C141" s="749"/>
      <c r="D141" s="749"/>
      <c r="E141" s="749"/>
      <c r="F141" s="749"/>
      <c r="G141" s="749"/>
      <c r="H141" s="749"/>
      <c r="I141" s="749"/>
      <c r="J141" s="749"/>
      <c r="K141" s="749"/>
      <c r="L141" s="749"/>
      <c r="M141" s="749"/>
      <c r="N141" s="749"/>
      <c r="O141" s="749"/>
      <c r="P141" s="749"/>
      <c r="Q141" s="797"/>
      <c r="R141" s="785"/>
      <c r="S141" s="844"/>
      <c r="T141" s="808"/>
      <c r="U141" s="808"/>
      <c r="V141" s="778">
        <f t="shared" si="17"/>
        <v>0</v>
      </c>
      <c r="W141" s="794"/>
    </row>
    <row r="142" spans="1:23">
      <c r="Q142" s="797"/>
      <c r="R142" s="785"/>
      <c r="S142" s="846"/>
      <c r="T142" s="808"/>
      <c r="U142" s="786"/>
      <c r="V142" s="778">
        <f t="shared" si="17"/>
        <v>0</v>
      </c>
      <c r="W142" s="794"/>
    </row>
    <row r="143" spans="1:23">
      <c r="Q143" s="797"/>
      <c r="R143" s="519"/>
      <c r="S143" s="844"/>
      <c r="T143" s="236"/>
      <c r="U143" s="236"/>
      <c r="V143" s="778">
        <f t="shared" si="17"/>
        <v>0</v>
      </c>
      <c r="W143" s="794"/>
    </row>
    <row r="144" spans="1:23">
      <c r="Q144" s="797"/>
      <c r="R144" s="847"/>
      <c r="S144" s="846"/>
      <c r="T144" s="808"/>
      <c r="U144" s="786"/>
      <c r="V144" s="778">
        <f t="shared" si="17"/>
        <v>0</v>
      </c>
      <c r="W144" s="794"/>
    </row>
    <row r="145" spans="1:23">
      <c r="Q145" s="797"/>
      <c r="R145" s="519"/>
      <c r="S145" s="781"/>
      <c r="T145" s="236"/>
      <c r="U145" s="236"/>
      <c r="V145" s="794"/>
      <c r="W145" s="794"/>
    </row>
    <row r="146" spans="1:23">
      <c r="R146" s="831"/>
      <c r="S146" s="832"/>
      <c r="T146" s="833"/>
      <c r="U146" s="849"/>
      <c r="V146" s="802">
        <f>SUM(V135:V145)</f>
        <v>0</v>
      </c>
      <c r="W146" s="812">
        <f>SUM(W135:W145)</f>
        <v>0</v>
      </c>
    </row>
    <row r="147" spans="1:23">
      <c r="R147" s="834"/>
      <c r="S147" s="844"/>
      <c r="T147" s="236"/>
      <c r="U147" s="236"/>
      <c r="V147" s="778">
        <f t="shared" ref="V147:V152" si="18">ROUND(T147*U147,0)</f>
        <v>0</v>
      </c>
      <c r="W147" s="778"/>
    </row>
    <row r="148" spans="1:23">
      <c r="R148" s="785"/>
      <c r="S148" s="844"/>
      <c r="T148" s="786"/>
      <c r="U148" s="786"/>
      <c r="V148" s="778">
        <f t="shared" si="18"/>
        <v>0</v>
      </c>
      <c r="W148" s="794"/>
    </row>
    <row r="149" spans="1:23">
      <c r="R149" s="785"/>
      <c r="S149" s="844"/>
      <c r="T149" s="786"/>
      <c r="U149" s="786"/>
      <c r="V149" s="778">
        <f t="shared" si="18"/>
        <v>0</v>
      </c>
      <c r="W149" s="794"/>
    </row>
    <row r="150" spans="1:23">
      <c r="R150" s="785"/>
      <c r="S150" s="844"/>
      <c r="T150" s="786"/>
      <c r="U150" s="786"/>
      <c r="V150" s="778">
        <f t="shared" si="18"/>
        <v>0</v>
      </c>
      <c r="W150" s="794"/>
    </row>
    <row r="151" spans="1:23">
      <c r="R151" s="785"/>
      <c r="S151" s="844"/>
      <c r="T151" s="786"/>
      <c r="U151" s="786"/>
      <c r="V151" s="778">
        <f t="shared" si="18"/>
        <v>0</v>
      </c>
      <c r="W151" s="794"/>
    </row>
    <row r="152" spans="1:23">
      <c r="R152" s="808"/>
      <c r="S152" s="781"/>
      <c r="T152" s="786"/>
      <c r="U152" s="786"/>
      <c r="V152" s="778">
        <f t="shared" si="18"/>
        <v>0</v>
      </c>
      <c r="W152" s="794"/>
    </row>
    <row r="153" spans="1:23" ht="16.5" customHeight="1">
      <c r="A153" s="753" t="s">
        <v>533</v>
      </c>
      <c r="B153" s="753"/>
      <c r="C153" s="754"/>
      <c r="D153" s="755"/>
      <c r="E153" s="755"/>
      <c r="F153" s="755"/>
      <c r="G153" s="752"/>
      <c r="H153" s="752"/>
      <c r="I153" s="752"/>
      <c r="J153" s="752"/>
      <c r="K153" s="752"/>
      <c r="L153" s="756"/>
      <c r="M153" s="752"/>
      <c r="N153" s="752"/>
      <c r="O153" s="757"/>
      <c r="P153" s="752"/>
      <c r="R153" s="752"/>
      <c r="S153" s="759"/>
    </row>
    <row r="154" spans="1:23" ht="16.5" customHeight="1">
      <c r="A154" s="760" t="s">
        <v>557</v>
      </c>
      <c r="B154" s="760"/>
      <c r="C154" s="760"/>
      <c r="D154" s="760"/>
      <c r="E154" s="760"/>
      <c r="F154" s="760"/>
      <c r="G154" s="760"/>
      <c r="H154" s="760"/>
      <c r="I154" s="760"/>
      <c r="J154" s="760"/>
      <c r="K154" s="760"/>
      <c r="L154" s="760"/>
      <c r="M154" s="760"/>
      <c r="N154" s="760"/>
      <c r="O154" s="760"/>
      <c r="P154" s="760"/>
      <c r="Q154" s="758"/>
      <c r="R154" s="752"/>
      <c r="S154" s="759"/>
    </row>
    <row r="155" spans="1:23" ht="11.25" customHeight="1">
      <c r="A155" s="761"/>
      <c r="B155" s="761"/>
      <c r="C155" s="762"/>
      <c r="D155" s="761"/>
      <c r="E155" s="761"/>
      <c r="F155" s="761"/>
      <c r="G155" s="761"/>
      <c r="H155" s="761"/>
      <c r="I155" s="761"/>
      <c r="J155" s="761"/>
      <c r="K155" s="761"/>
      <c r="L155" s="760"/>
      <c r="M155" s="761"/>
      <c r="N155" s="761"/>
      <c r="O155" s="763"/>
      <c r="P155" s="761"/>
      <c r="Q155" s="758"/>
      <c r="R155" s="752"/>
      <c r="S155" s="759"/>
    </row>
    <row r="156" spans="1:23" ht="11.25" customHeight="1">
      <c r="A156" s="764"/>
      <c r="B156" s="764"/>
      <c r="C156" s="765"/>
      <c r="D156" s="764"/>
      <c r="E156" s="764"/>
      <c r="F156" s="764"/>
      <c r="G156" s="764"/>
      <c r="H156" s="764"/>
      <c r="I156" s="764"/>
      <c r="J156" s="764"/>
      <c r="K156" s="764"/>
      <c r="L156" s="764"/>
      <c r="M156" s="764"/>
      <c r="N156" s="764"/>
      <c r="O156" s="766"/>
      <c r="P156" s="764"/>
      <c r="Q156" s="758"/>
      <c r="R156" s="752"/>
      <c r="S156" s="759"/>
    </row>
    <row r="157" spans="1:23" ht="28.5" customHeight="1">
      <c r="A157" s="769" t="s">
        <v>37</v>
      </c>
      <c r="B157" s="769" t="s">
        <v>535</v>
      </c>
      <c r="C157" s="770" t="s">
        <v>536</v>
      </c>
      <c r="D157" s="771" t="s">
        <v>537</v>
      </c>
      <c r="E157" s="771" t="s">
        <v>538</v>
      </c>
      <c r="F157" s="771" t="s">
        <v>539</v>
      </c>
      <c r="G157" s="771" t="s">
        <v>540</v>
      </c>
      <c r="H157" s="771" t="s">
        <v>541</v>
      </c>
      <c r="I157" s="771" t="s">
        <v>542</v>
      </c>
      <c r="J157" s="771" t="s">
        <v>543</v>
      </c>
      <c r="K157" s="772" t="s">
        <v>544</v>
      </c>
      <c r="L157" s="771" t="s">
        <v>545</v>
      </c>
      <c r="M157" s="772" t="s">
        <v>546</v>
      </c>
      <c r="N157" s="771" t="s">
        <v>547</v>
      </c>
      <c r="O157" s="773" t="s">
        <v>538</v>
      </c>
      <c r="P157" s="771" t="s">
        <v>548</v>
      </c>
      <c r="Q157" s="758"/>
      <c r="R157" s="769" t="s">
        <v>535</v>
      </c>
      <c r="S157" s="771" t="s">
        <v>502</v>
      </c>
      <c r="T157" s="771" t="s">
        <v>338</v>
      </c>
      <c r="U157" s="771" t="s">
        <v>539</v>
      </c>
      <c r="V157" s="771" t="s">
        <v>549</v>
      </c>
      <c r="W157" s="769" t="s">
        <v>549</v>
      </c>
    </row>
    <row r="158" spans="1:23" s="775" customFormat="1" ht="12" customHeight="1">
      <c r="A158" s="776" t="str">
        <f>IF(B158&lt;&gt;"",ROW()-(ROW()-1),"")</f>
        <v/>
      </c>
      <c r="B158" s="788"/>
      <c r="C158" s="777">
        <f>IF(ISNA(VLOOKUP(B158,NXT!$Q$65:$S$85,2,0)),0,VLOOKUP(B158,NXT!$Q$65:$S$85,2,0))</f>
        <v>0</v>
      </c>
      <c r="D158" s="629">
        <f>ROUND(C158*O158,0)</f>
        <v>0</v>
      </c>
      <c r="E158" s="629"/>
      <c r="F158" s="629"/>
      <c r="G158" s="778">
        <f>(D158+E158)*F158</f>
        <v>0</v>
      </c>
      <c r="H158" s="629">
        <f>IF($D$163&lt;&gt;0,H$163/($D$163+$E$163/5)*($D158+$E158/5),0)</f>
        <v>0</v>
      </c>
      <c r="I158" s="629">
        <f t="shared" ref="I158:K161" si="19">IF($D$163&lt;&gt;0,I$163/$D$163*$D158,0)</f>
        <v>0</v>
      </c>
      <c r="J158" s="629">
        <f t="shared" si="19"/>
        <v>0</v>
      </c>
      <c r="K158" s="629">
        <f t="shared" si="19"/>
        <v>0</v>
      </c>
      <c r="L158" s="778"/>
      <c r="M158" s="629" t="e">
        <f>34560000/($O$68+#REF!+#REF!)*O158</f>
        <v>#REF!</v>
      </c>
      <c r="N158" s="778">
        <f>ROUND(SUM(G158:L158),0)</f>
        <v>0</v>
      </c>
      <c r="O158" s="629"/>
      <c r="P158" s="629">
        <f>IF(N158&lt;&gt;0,N158/O158,0)</f>
        <v>0</v>
      </c>
      <c r="Q158" s="774"/>
      <c r="R158" s="780"/>
      <c r="S158" s="844"/>
      <c r="T158" s="236"/>
      <c r="U158" s="782"/>
      <c r="V158" s="778">
        <f t="shared" ref="V158:V168" si="20">ROUND(T158*U158,0)</f>
        <v>0</v>
      </c>
      <c r="W158" s="778"/>
    </row>
    <row r="159" spans="1:23" ht="12" customHeight="1">
      <c r="A159" s="776" t="str">
        <f>IF(B159&lt;&gt;"",A158+1,"")</f>
        <v/>
      </c>
      <c r="B159" s="788"/>
      <c r="C159" s="777">
        <f>IF(ISNA(VLOOKUP(B159,NXT!$Q$65:$S$85,2,0)),0,VLOOKUP(B159,NXT!$Q$65:$S$85,2,0))</f>
        <v>0</v>
      </c>
      <c r="D159" s="629">
        <f>ROUND(C159*O159,0)</f>
        <v>0</v>
      </c>
      <c r="E159" s="629"/>
      <c r="F159" s="629"/>
      <c r="G159" s="778">
        <f>(D159+E159)*F159</f>
        <v>0</v>
      </c>
      <c r="H159" s="629">
        <f>IF($D$163&lt;&gt;0,H$163/($D$163+$E$163/5)*($D159+$E159/5),0)</f>
        <v>0</v>
      </c>
      <c r="I159" s="629">
        <f t="shared" si="19"/>
        <v>0</v>
      </c>
      <c r="J159" s="629">
        <f t="shared" si="19"/>
        <v>0</v>
      </c>
      <c r="K159" s="629">
        <f t="shared" si="19"/>
        <v>0</v>
      </c>
      <c r="L159" s="629"/>
      <c r="M159" s="629">
        <v>25840000</v>
      </c>
      <c r="N159" s="778">
        <f>ROUND(SUM(G159:L159),0)</f>
        <v>0</v>
      </c>
      <c r="O159" s="784"/>
      <c r="P159" s="629">
        <f>IF(N159&lt;&gt;0,N159/O159,0)</f>
        <v>0</v>
      </c>
      <c r="Q159" s="797"/>
      <c r="R159" s="785"/>
      <c r="S159" s="844"/>
      <c r="T159" s="236"/>
      <c r="U159" s="786"/>
      <c r="V159" s="778">
        <f t="shared" si="20"/>
        <v>0</v>
      </c>
      <c r="W159" s="794"/>
    </row>
    <row r="160" spans="1:23" ht="12" customHeight="1">
      <c r="A160" s="776" t="str">
        <f>IF(B160&lt;&gt;"",A159+1,"")</f>
        <v/>
      </c>
      <c r="B160" s="788"/>
      <c r="C160" s="777">
        <f>IF(ISNA(VLOOKUP(B160,NXT!$Q$65:$S$85,2,0)),0,VLOOKUP(B160,NXT!$Q$65:$S$85,2,0))</f>
        <v>0</v>
      </c>
      <c r="D160" s="629">
        <f>ROUND(C160*O160,0)</f>
        <v>0</v>
      </c>
      <c r="E160" s="629"/>
      <c r="F160" s="629"/>
      <c r="G160" s="778">
        <f>(D160+E160)*F160</f>
        <v>0</v>
      </c>
      <c r="H160" s="629">
        <f>IF($D$163&lt;&gt;0,H$163/($D$163+$E$163/5)*($D160+$E160/5),0)</f>
        <v>0</v>
      </c>
      <c r="I160" s="629">
        <f t="shared" si="19"/>
        <v>0</v>
      </c>
      <c r="J160" s="629">
        <f t="shared" si="19"/>
        <v>0</v>
      </c>
      <c r="K160" s="629">
        <f t="shared" si="19"/>
        <v>0</v>
      </c>
      <c r="L160" s="629"/>
      <c r="M160" s="629" t="e">
        <f>34560000/($O$68+#REF!+#REF!)*O160</f>
        <v>#REF!</v>
      </c>
      <c r="N160" s="778">
        <f>ROUND(SUM(G160:L160),0)</f>
        <v>0</v>
      </c>
      <c r="O160" s="784"/>
      <c r="P160" s="629">
        <f>IF(N160&lt;&gt;0,N160/O160,0)</f>
        <v>0</v>
      </c>
      <c r="Q160" s="797"/>
      <c r="R160" s="785"/>
      <c r="S160" s="844"/>
      <c r="T160" s="236"/>
      <c r="U160" s="786"/>
      <c r="V160" s="778">
        <f t="shared" si="20"/>
        <v>0</v>
      </c>
      <c r="W160" s="794"/>
    </row>
    <row r="161" spans="1:23" ht="12" customHeight="1">
      <c r="A161" s="776" t="str">
        <f>IF(B161&lt;&gt;"",A160+1,"")</f>
        <v/>
      </c>
      <c r="B161" s="788"/>
      <c r="C161" s="777">
        <f>IF(ISNA(VLOOKUP(B161,NXT!$Q$65:$S$85,2,0)),0,VLOOKUP(B161,NXT!$Q$65:$S$85,2,0))</f>
        <v>0</v>
      </c>
      <c r="D161" s="629">
        <f>ROUND(C161*O161,0)</f>
        <v>0</v>
      </c>
      <c r="E161" s="629"/>
      <c r="F161" s="629"/>
      <c r="G161" s="778">
        <f>(D161+E161)*F161</f>
        <v>0</v>
      </c>
      <c r="H161" s="629">
        <f>IF($D$163&lt;&gt;0,H$163/($D$163+$E$163/5)*($D161+$E161/5),0)</f>
        <v>0</v>
      </c>
      <c r="I161" s="629">
        <f t="shared" si="19"/>
        <v>0</v>
      </c>
      <c r="J161" s="629">
        <f t="shared" si="19"/>
        <v>0</v>
      </c>
      <c r="K161" s="629">
        <f t="shared" si="19"/>
        <v>0</v>
      </c>
      <c r="L161" s="629"/>
      <c r="M161" s="629" t="e">
        <f>34560000/($O$68+#REF!+#REF!)*O161</f>
        <v>#REF!</v>
      </c>
      <c r="N161" s="778">
        <f>ROUND(SUM(G161:L161),0)</f>
        <v>0</v>
      </c>
      <c r="O161" s="784"/>
      <c r="P161" s="629">
        <f>IF(N161&lt;&gt;0,N161/O161,0)</f>
        <v>0</v>
      </c>
      <c r="Q161" s="797"/>
      <c r="R161" s="785"/>
      <c r="S161" s="844"/>
      <c r="T161" s="236"/>
      <c r="U161" s="786"/>
      <c r="V161" s="778">
        <f t="shared" si="20"/>
        <v>0</v>
      </c>
      <c r="W161" s="794"/>
    </row>
    <row r="162" spans="1:23" ht="12" customHeight="1">
      <c r="A162" s="776" t="str">
        <f>IF(B162&lt;&gt;"",#REF!+1,"")</f>
        <v/>
      </c>
      <c r="B162" s="789"/>
      <c r="C162" s="777">
        <f>IF(ISNA(VLOOKUP(B162,NXT!$Q$65:$S$85,2,0)),0,VLOOKUP(B162,NXT!$Q$65:$S$85,2,0))</f>
        <v>0</v>
      </c>
      <c r="D162" s="792"/>
      <c r="E162" s="792"/>
      <c r="F162" s="792"/>
      <c r="G162" s="793"/>
      <c r="H162" s="838"/>
      <c r="I162" s="792"/>
      <c r="J162" s="794"/>
      <c r="K162" s="792"/>
      <c r="L162" s="795"/>
      <c r="M162" s="792"/>
      <c r="N162" s="826"/>
      <c r="O162" s="796"/>
      <c r="P162" s="792"/>
      <c r="Q162" s="797"/>
      <c r="R162" s="785"/>
      <c r="S162" s="844"/>
      <c r="T162" s="236"/>
      <c r="U162" s="236"/>
      <c r="V162" s="778">
        <f t="shared" si="20"/>
        <v>0</v>
      </c>
      <c r="W162" s="794"/>
    </row>
    <row r="163" spans="1:23" ht="12" customHeight="1">
      <c r="A163" s="799"/>
      <c r="B163" s="800" t="s">
        <v>550</v>
      </c>
      <c r="C163" s="801"/>
      <c r="D163" s="802">
        <f>SUM(D158:D161)</f>
        <v>0</v>
      </c>
      <c r="E163" s="802">
        <f>SUM(E158:E161)</f>
        <v>0</v>
      </c>
      <c r="F163" s="802"/>
      <c r="G163" s="802">
        <f>SUM(G158:G161)</f>
        <v>0</v>
      </c>
      <c r="H163" s="803"/>
      <c r="I163" s="803">
        <f>V170</f>
        <v>0</v>
      </c>
      <c r="J163" s="803"/>
      <c r="K163" s="803">
        <v>57138842</v>
      </c>
      <c r="L163" s="802">
        <f>ROUND(SUM(L158:L162),0)</f>
        <v>0</v>
      </c>
      <c r="M163" s="802" t="e">
        <f>ROUND(SUM(M158:M162),0)</f>
        <v>#REF!</v>
      </c>
      <c r="N163" s="802">
        <f>ROUND(SUM(N158:N162),0)</f>
        <v>0</v>
      </c>
      <c r="O163" s="802">
        <f>ROUND(SUM(O158:O162),0)</f>
        <v>0</v>
      </c>
      <c r="P163" s="802"/>
      <c r="Q163" s="797"/>
      <c r="R163" s="785"/>
      <c r="S163" s="844"/>
      <c r="T163" s="236"/>
      <c r="U163" s="786"/>
      <c r="V163" s="778">
        <f t="shared" si="20"/>
        <v>0</v>
      </c>
      <c r="W163" s="794"/>
    </row>
    <row r="164" spans="1:23" ht="12" customHeight="1">
      <c r="Q164" s="797"/>
      <c r="R164" s="785"/>
      <c r="S164" s="844"/>
      <c r="T164" s="236"/>
      <c r="U164" s="808"/>
      <c r="V164" s="778">
        <f t="shared" si="20"/>
        <v>0</v>
      </c>
      <c r="W164" s="794"/>
    </row>
    <row r="165" spans="1:23" ht="12" customHeight="1">
      <c r="Q165" s="797"/>
      <c r="R165" s="785"/>
      <c r="S165" s="781"/>
      <c r="T165" s="808"/>
      <c r="U165" s="786"/>
      <c r="V165" s="778">
        <f t="shared" si="20"/>
        <v>0</v>
      </c>
      <c r="W165" s="794"/>
    </row>
    <row r="166" spans="1:23" ht="12" customHeight="1">
      <c r="Q166" s="797"/>
      <c r="R166" s="847"/>
      <c r="S166" s="781"/>
      <c r="T166" s="808"/>
      <c r="U166" s="786"/>
      <c r="V166" s="778">
        <f t="shared" si="20"/>
        <v>0</v>
      </c>
      <c r="W166" s="794"/>
    </row>
    <row r="167" spans="1:23" ht="12" customHeight="1">
      <c r="Q167" s="797"/>
      <c r="R167" s="785"/>
      <c r="S167" s="781"/>
      <c r="T167" s="236"/>
      <c r="U167" s="236"/>
      <c r="V167" s="778">
        <f t="shared" si="20"/>
        <v>0</v>
      </c>
      <c r="W167" s="794"/>
    </row>
    <row r="168" spans="1:23" ht="12" customHeight="1">
      <c r="Q168" s="797"/>
      <c r="R168" s="519"/>
      <c r="S168" s="781"/>
      <c r="T168" s="236"/>
      <c r="U168" s="236"/>
      <c r="V168" s="778">
        <f t="shared" si="20"/>
        <v>0</v>
      </c>
      <c r="W168" s="794"/>
    </row>
    <row r="169" spans="1:23" s="798" customFormat="1" ht="12" customHeight="1">
      <c r="A169" s="749"/>
      <c r="B169" s="749"/>
      <c r="C169" s="749"/>
      <c r="D169" s="749"/>
      <c r="E169" s="749"/>
      <c r="F169" s="749"/>
      <c r="G169" s="749"/>
      <c r="H169" s="749"/>
      <c r="I169" s="749"/>
      <c r="J169" s="749"/>
      <c r="K169" s="749"/>
      <c r="L169" s="749"/>
      <c r="M169" s="749"/>
      <c r="N169" s="749"/>
      <c r="O169" s="749"/>
      <c r="P169" s="749"/>
      <c r="Q169" s="797"/>
      <c r="R169" s="785"/>
      <c r="S169" s="781"/>
      <c r="T169" s="236"/>
      <c r="U169" s="236"/>
      <c r="V169" s="778"/>
      <c r="W169" s="794"/>
    </row>
    <row r="170" spans="1:23" s="753" customFormat="1" ht="12" customHeight="1">
      <c r="A170" s="749"/>
      <c r="B170" s="749"/>
      <c r="C170" s="749"/>
      <c r="D170" s="749"/>
      <c r="E170" s="749"/>
      <c r="F170" s="749"/>
      <c r="G170" s="749"/>
      <c r="H170" s="749"/>
      <c r="I170" s="749"/>
      <c r="J170" s="749"/>
      <c r="K170" s="749"/>
      <c r="L170" s="749"/>
      <c r="M170" s="749"/>
      <c r="N170" s="749"/>
      <c r="O170" s="749"/>
      <c r="P170" s="749"/>
      <c r="Q170" s="797"/>
      <c r="R170" s="831"/>
      <c r="S170" s="832"/>
      <c r="T170" s="833"/>
      <c r="U170" s="849"/>
      <c r="V170" s="812">
        <f>SUM(V158:V169)</f>
        <v>0</v>
      </c>
      <c r="W170" s="812">
        <f>SUM(W158:W169)</f>
        <v>0</v>
      </c>
    </row>
    <row r="171" spans="1:23" ht="12" customHeight="1">
      <c r="R171" s="785"/>
      <c r="S171" s="844"/>
      <c r="T171" s="786"/>
      <c r="U171" s="786"/>
      <c r="V171" s="778">
        <f t="shared" ref="V171:V178" si="21">ROUND(T171*U171,0)</f>
        <v>0</v>
      </c>
      <c r="W171" s="794"/>
    </row>
    <row r="172" spans="1:23" ht="12" customHeight="1">
      <c r="R172" s="834"/>
      <c r="S172" s="844"/>
      <c r="T172" s="236"/>
      <c r="U172" s="236"/>
      <c r="V172" s="778">
        <f t="shared" si="21"/>
        <v>0</v>
      </c>
      <c r="W172" s="778"/>
    </row>
    <row r="173" spans="1:23" ht="12" customHeight="1">
      <c r="R173" s="785"/>
      <c r="S173" s="781"/>
      <c r="T173" s="786"/>
      <c r="U173" s="786"/>
      <c r="V173" s="778">
        <f t="shared" si="21"/>
        <v>0</v>
      </c>
      <c r="W173" s="794"/>
    </row>
    <row r="174" spans="1:23" ht="12" customHeight="1">
      <c r="R174" s="785"/>
      <c r="S174" s="781"/>
      <c r="T174" s="786"/>
      <c r="U174" s="786"/>
      <c r="V174" s="778">
        <f t="shared" si="21"/>
        <v>0</v>
      </c>
      <c r="W174" s="794"/>
    </row>
    <row r="175" spans="1:23" ht="12" customHeight="1">
      <c r="R175" s="808"/>
      <c r="S175" s="781"/>
      <c r="T175" s="786"/>
      <c r="U175" s="786"/>
      <c r="V175" s="778">
        <f t="shared" si="21"/>
        <v>0</v>
      </c>
      <c r="W175" s="794"/>
    </row>
    <row r="176" spans="1:23" ht="12" customHeight="1">
      <c r="R176" s="808"/>
      <c r="S176" s="781"/>
      <c r="T176" s="786"/>
      <c r="U176" s="786"/>
      <c r="V176" s="778">
        <f t="shared" si="21"/>
        <v>0</v>
      </c>
      <c r="W176" s="794"/>
    </row>
    <row r="177" spans="1:23" ht="12" customHeight="1">
      <c r="R177" s="808"/>
      <c r="S177" s="781"/>
      <c r="T177" s="786"/>
      <c r="U177" s="786"/>
      <c r="V177" s="778">
        <f t="shared" si="21"/>
        <v>0</v>
      </c>
      <c r="W177" s="794"/>
    </row>
    <row r="178" spans="1:23" ht="12" customHeight="1">
      <c r="R178" s="808"/>
      <c r="S178" s="781"/>
      <c r="T178" s="786"/>
      <c r="U178" s="786"/>
      <c r="V178" s="778">
        <f t="shared" si="21"/>
        <v>0</v>
      </c>
      <c r="W178" s="794"/>
    </row>
    <row r="179" spans="1:23">
      <c r="R179" s="752"/>
      <c r="S179" s="759"/>
    </row>
    <row r="180" spans="1:23" ht="20.25" customHeight="1">
      <c r="A180" s="753" t="s">
        <v>533</v>
      </c>
      <c r="B180" s="753"/>
      <c r="C180" s="754"/>
      <c r="D180" s="755"/>
      <c r="E180" s="755"/>
      <c r="F180" s="755"/>
      <c r="G180" s="752"/>
      <c r="H180" s="752"/>
      <c r="I180" s="752"/>
      <c r="J180" s="752"/>
      <c r="K180" s="752"/>
      <c r="L180" s="756"/>
      <c r="M180" s="752"/>
      <c r="N180" s="752"/>
      <c r="O180" s="757"/>
      <c r="P180" s="752"/>
      <c r="R180" s="752"/>
      <c r="S180" s="759"/>
    </row>
    <row r="181" spans="1:23" ht="20.25" customHeight="1">
      <c r="A181" s="760" t="s">
        <v>558</v>
      </c>
      <c r="B181" s="760"/>
      <c r="C181" s="760"/>
      <c r="D181" s="760"/>
      <c r="E181" s="760"/>
      <c r="F181" s="760"/>
      <c r="G181" s="760"/>
      <c r="H181" s="760"/>
      <c r="I181" s="760"/>
      <c r="J181" s="760"/>
      <c r="K181" s="760"/>
      <c r="L181" s="760"/>
      <c r="M181" s="760"/>
      <c r="N181" s="760"/>
      <c r="O181" s="760"/>
      <c r="P181" s="760"/>
      <c r="Q181" s="758"/>
      <c r="R181" s="752"/>
      <c r="S181" s="759"/>
    </row>
    <row r="182" spans="1:23" ht="12" customHeight="1">
      <c r="A182" s="761"/>
      <c r="B182" s="761"/>
      <c r="C182" s="762"/>
      <c r="D182" s="761"/>
      <c r="E182" s="761"/>
      <c r="F182" s="761"/>
      <c r="G182" s="761"/>
      <c r="H182" s="761"/>
      <c r="I182" s="761"/>
      <c r="J182" s="761"/>
      <c r="K182" s="761"/>
      <c r="L182" s="760"/>
      <c r="M182" s="761"/>
      <c r="N182" s="761"/>
      <c r="O182" s="763"/>
      <c r="P182" s="761"/>
      <c r="Q182" s="758"/>
      <c r="R182" s="752"/>
      <c r="S182" s="759"/>
    </row>
    <row r="183" spans="1:23" ht="12" customHeight="1">
      <c r="A183" s="764"/>
      <c r="B183" s="764"/>
      <c r="C183" s="765"/>
      <c r="D183" s="764"/>
      <c r="E183" s="764"/>
      <c r="F183" s="764"/>
      <c r="G183" s="764"/>
      <c r="H183" s="764"/>
      <c r="I183" s="764"/>
      <c r="J183" s="764"/>
      <c r="K183" s="764"/>
      <c r="L183" s="764"/>
      <c r="M183" s="764"/>
      <c r="N183" s="764"/>
      <c r="O183" s="766"/>
      <c r="P183" s="764"/>
      <c r="Q183" s="758"/>
      <c r="R183" s="752"/>
      <c r="S183" s="759"/>
    </row>
    <row r="184" spans="1:23" ht="36.75" customHeight="1">
      <c r="A184" s="769" t="s">
        <v>37</v>
      </c>
      <c r="B184" s="769" t="s">
        <v>535</v>
      </c>
      <c r="C184" s="770" t="s">
        <v>536</v>
      </c>
      <c r="D184" s="771" t="s">
        <v>537</v>
      </c>
      <c r="E184" s="771" t="s">
        <v>538</v>
      </c>
      <c r="F184" s="771" t="s">
        <v>539</v>
      </c>
      <c r="G184" s="771" t="s">
        <v>540</v>
      </c>
      <c r="H184" s="771" t="s">
        <v>541</v>
      </c>
      <c r="I184" s="771" t="s">
        <v>542</v>
      </c>
      <c r="J184" s="771" t="s">
        <v>543</v>
      </c>
      <c r="K184" s="772" t="s">
        <v>544</v>
      </c>
      <c r="L184" s="771" t="s">
        <v>545</v>
      </c>
      <c r="M184" s="772" t="s">
        <v>546</v>
      </c>
      <c r="N184" s="771" t="s">
        <v>547</v>
      </c>
      <c r="O184" s="773" t="s">
        <v>538</v>
      </c>
      <c r="P184" s="771" t="s">
        <v>548</v>
      </c>
      <c r="Q184" s="758"/>
      <c r="R184" s="769" t="s">
        <v>535</v>
      </c>
      <c r="S184" s="771" t="s">
        <v>502</v>
      </c>
      <c r="T184" s="771" t="s">
        <v>338</v>
      </c>
      <c r="U184" s="771" t="s">
        <v>539</v>
      </c>
      <c r="V184" s="771" t="s">
        <v>549</v>
      </c>
      <c r="W184" s="769" t="s">
        <v>549</v>
      </c>
    </row>
    <row r="185" spans="1:23" s="775" customFormat="1" ht="13.5" customHeight="1">
      <c r="A185" s="776" t="str">
        <f>IF(B185&lt;&gt;"",ROW()-(ROW()-1),"")</f>
        <v/>
      </c>
      <c r="B185" s="788"/>
      <c r="C185" s="777">
        <f>IF(ISNA(VLOOKUP(B185,NXT!$Q$65:$S$85,2,0)),0,VLOOKUP(B185,NXT!$Q$65:$S$85,2,0))</f>
        <v>0</v>
      </c>
      <c r="D185" s="629">
        <f>ROUND(C185*O185,0)</f>
        <v>0</v>
      </c>
      <c r="E185" s="629"/>
      <c r="F185" s="629"/>
      <c r="G185" s="778">
        <f>(D185+E185)*F185</f>
        <v>0</v>
      </c>
      <c r="H185" s="629">
        <f>IF($E$191&lt;&gt;0,H$191/($D$191+$E$191/5)*($D185+$E185/5),0)</f>
        <v>0</v>
      </c>
      <c r="I185" s="629">
        <f t="shared" ref="I185:K189" si="22">IF($D$191&lt;&gt;0,I$191/$D$191*$D185,0)</f>
        <v>0</v>
      </c>
      <c r="J185" s="629">
        <f t="shared" si="22"/>
        <v>0</v>
      </c>
      <c r="K185" s="629">
        <f t="shared" si="22"/>
        <v>0</v>
      </c>
      <c r="L185" s="778"/>
      <c r="M185" s="629" t="e">
        <f>34560000/($O$68+#REF!+#REF!)*O185</f>
        <v>#REF!</v>
      </c>
      <c r="N185" s="778">
        <f>ROUND(SUM(G185:L185),0)</f>
        <v>0</v>
      </c>
      <c r="O185" s="629"/>
      <c r="P185" s="629">
        <f>IF(N185&lt;&gt;0,N185/O185,0)</f>
        <v>0</v>
      </c>
      <c r="Q185" s="774"/>
      <c r="R185" s="780"/>
      <c r="S185" s="844"/>
      <c r="T185" s="236"/>
      <c r="U185" s="236"/>
      <c r="V185" s="778">
        <f t="shared" ref="V185:V194" si="23">ROUND(T185*U185,0)</f>
        <v>0</v>
      </c>
      <c r="W185" s="778"/>
    </row>
    <row r="186" spans="1:23" ht="13.5" customHeight="1">
      <c r="A186" s="776" t="str">
        <f>IF(B186&lt;&gt;"",A185+1,"")</f>
        <v/>
      </c>
      <c r="B186" s="788"/>
      <c r="C186" s="777">
        <f>IF(ISNA(VLOOKUP(B186,NXT!$Q$65:$S$85,2,0)),0,VLOOKUP(B186,NXT!$Q$65:$S$85,2,0))</f>
        <v>0</v>
      </c>
      <c r="D186" s="629">
        <f>ROUND(C186*O186,0)</f>
        <v>0</v>
      </c>
      <c r="E186" s="629"/>
      <c r="F186" s="629"/>
      <c r="G186" s="778">
        <f>(D186+E186)*F186</f>
        <v>0</v>
      </c>
      <c r="H186" s="629">
        <f>IF($E$191&lt;&gt;0,H$191/($D$191+$E$191/5)*($D186+$E186/5),0)</f>
        <v>0</v>
      </c>
      <c r="I186" s="629">
        <f t="shared" si="22"/>
        <v>0</v>
      </c>
      <c r="J186" s="629">
        <f t="shared" si="22"/>
        <v>0</v>
      </c>
      <c r="K186" s="629">
        <f t="shared" si="22"/>
        <v>0</v>
      </c>
      <c r="L186" s="778"/>
      <c r="M186" s="629"/>
      <c r="N186" s="778">
        <f>ROUND(SUM(G186:L186),0)</f>
        <v>0</v>
      </c>
      <c r="O186" s="629"/>
      <c r="P186" s="629">
        <f>IF(N186&lt;&gt;0,N186/O186,0)</f>
        <v>0</v>
      </c>
      <c r="Q186" s="797"/>
      <c r="R186" s="785"/>
      <c r="S186" s="844"/>
      <c r="T186" s="236"/>
      <c r="U186" s="236"/>
      <c r="V186" s="778">
        <f t="shared" si="23"/>
        <v>0</v>
      </c>
      <c r="W186" s="794"/>
    </row>
    <row r="187" spans="1:23" ht="13.5" customHeight="1">
      <c r="A187" s="776" t="str">
        <f>IF(B187&lt;&gt;"",A186+1,"")</f>
        <v/>
      </c>
      <c r="B187" s="788"/>
      <c r="C187" s="777">
        <f>IF(ISNA(VLOOKUP(B187,NXT!$Q$65:$S$85,2,0)),0,VLOOKUP(B187,NXT!$Q$65:$S$85,2,0))</f>
        <v>0</v>
      </c>
      <c r="D187" s="629">
        <f>ROUND(C187*O187,0)</f>
        <v>0</v>
      </c>
      <c r="E187" s="629"/>
      <c r="F187" s="629"/>
      <c r="G187" s="778">
        <f>(D187+E187)*F187</f>
        <v>0</v>
      </c>
      <c r="H187" s="629">
        <f>IF($E$191&lt;&gt;0,H$191/($D$191+$E$191/5)*($D187+$E187/5),0)</f>
        <v>0</v>
      </c>
      <c r="I187" s="629">
        <f t="shared" si="22"/>
        <v>0</v>
      </c>
      <c r="J187" s="629">
        <f t="shared" si="22"/>
        <v>0</v>
      </c>
      <c r="K187" s="629">
        <f t="shared" si="22"/>
        <v>0</v>
      </c>
      <c r="L187" s="778"/>
      <c r="M187" s="629"/>
      <c r="N187" s="778">
        <f>ROUND(SUM(G187:L187),0)</f>
        <v>0</v>
      </c>
      <c r="O187" s="784"/>
      <c r="P187" s="629">
        <f>IF(N187&lt;&gt;0,N187/O187,0)</f>
        <v>0</v>
      </c>
      <c r="Q187" s="797"/>
      <c r="R187" s="785"/>
      <c r="S187" s="844"/>
      <c r="T187" s="236"/>
      <c r="U187" s="236"/>
      <c r="V187" s="778">
        <f t="shared" si="23"/>
        <v>0</v>
      </c>
      <c r="W187" s="794"/>
    </row>
    <row r="188" spans="1:23">
      <c r="A188" s="776" t="str">
        <f>IF(B188&lt;&gt;"",A187+1,"")</f>
        <v/>
      </c>
      <c r="B188" s="788"/>
      <c r="C188" s="777">
        <f>IF(ISNA(VLOOKUP(B188,NXT!$Q$65:$S$85,2,0)),0,VLOOKUP(B188,NXT!$Q$65:$S$85,2,0))</f>
        <v>0</v>
      </c>
      <c r="D188" s="629">
        <f>ROUND(C188*O188,0)</f>
        <v>0</v>
      </c>
      <c r="E188" s="629"/>
      <c r="F188" s="629"/>
      <c r="G188" s="778">
        <f>(D188+E188)*F188</f>
        <v>0</v>
      </c>
      <c r="H188" s="629">
        <f>IF($E$191&lt;&gt;0,H$191/($D$191+$E$191/5)*($D188+$E188/5),0)</f>
        <v>0</v>
      </c>
      <c r="I188" s="629">
        <f t="shared" si="22"/>
        <v>0</v>
      </c>
      <c r="J188" s="629">
        <f t="shared" si="22"/>
        <v>0</v>
      </c>
      <c r="K188" s="629">
        <f t="shared" si="22"/>
        <v>0</v>
      </c>
      <c r="L188" s="778"/>
      <c r="M188" s="629"/>
      <c r="N188" s="778">
        <f>ROUND(SUM(G188:L188),0)</f>
        <v>0</v>
      </c>
      <c r="O188" s="784"/>
      <c r="P188" s="629">
        <f>IF(N188&lt;&gt;0,N188/O188,0)</f>
        <v>0</v>
      </c>
      <c r="Q188" s="797"/>
      <c r="R188" s="785"/>
      <c r="S188" s="844"/>
      <c r="T188" s="236"/>
      <c r="U188" s="236"/>
      <c r="V188" s="778">
        <f t="shared" si="23"/>
        <v>0</v>
      </c>
      <c r="W188" s="794"/>
    </row>
    <row r="189" spans="1:23">
      <c r="A189" s="776" t="str">
        <f>IF(B189&lt;&gt;"",A188+1,"")</f>
        <v/>
      </c>
      <c r="B189" s="788"/>
      <c r="C189" s="777">
        <f>IF(ISNA(VLOOKUP(B189,NXT!$Q$65:$S$85,2,0)),0,VLOOKUP(B189,NXT!$Q$65:$S$85,2,0))</f>
        <v>0</v>
      </c>
      <c r="D189" s="629">
        <f>ROUND(C189*O189,0)</f>
        <v>0</v>
      </c>
      <c r="E189" s="629"/>
      <c r="F189" s="629"/>
      <c r="G189" s="778">
        <f>(D189+E189)*F189</f>
        <v>0</v>
      </c>
      <c r="H189" s="629">
        <f>IF($E$191&lt;&gt;0,H$191/($D$191+$E$191/5)*($D189+$E189/5),0)</f>
        <v>0</v>
      </c>
      <c r="I189" s="629">
        <f t="shared" si="22"/>
        <v>0</v>
      </c>
      <c r="J189" s="629">
        <f t="shared" si="22"/>
        <v>0</v>
      </c>
      <c r="K189" s="629">
        <f t="shared" si="22"/>
        <v>0</v>
      </c>
      <c r="L189" s="629"/>
      <c r="M189" s="629"/>
      <c r="N189" s="778">
        <f>ROUND(SUM(G189:L189),0)</f>
        <v>0</v>
      </c>
      <c r="O189" s="784"/>
      <c r="P189" s="629">
        <f>IF(N189&lt;&gt;0,N189/O189,0)</f>
        <v>0</v>
      </c>
      <c r="Q189" s="797"/>
      <c r="R189" s="785"/>
      <c r="S189" s="844"/>
      <c r="T189" s="236"/>
      <c r="U189" s="236"/>
      <c r="V189" s="778">
        <f t="shared" si="23"/>
        <v>0</v>
      </c>
      <c r="W189" s="794"/>
    </row>
    <row r="190" spans="1:23">
      <c r="A190" s="776" t="str">
        <f>IF(B190&lt;&gt;"",#REF!+1,"")</f>
        <v/>
      </c>
      <c r="B190" s="789"/>
      <c r="C190" s="790"/>
      <c r="D190" s="792"/>
      <c r="E190" s="792"/>
      <c r="F190" s="792"/>
      <c r="G190" s="793"/>
      <c r="H190" s="838"/>
      <c r="I190" s="792"/>
      <c r="J190" s="794"/>
      <c r="K190" s="792"/>
      <c r="L190" s="795"/>
      <c r="M190" s="792"/>
      <c r="N190" s="826"/>
      <c r="O190" s="796"/>
      <c r="P190" s="792"/>
      <c r="Q190" s="797"/>
      <c r="R190" s="785"/>
      <c r="S190" s="844"/>
      <c r="T190" s="236"/>
      <c r="U190" s="236"/>
      <c r="V190" s="778">
        <f t="shared" si="23"/>
        <v>0</v>
      </c>
      <c r="W190" s="794"/>
    </row>
    <row r="191" spans="1:23">
      <c r="A191" s="799"/>
      <c r="B191" s="800" t="s">
        <v>550</v>
      </c>
      <c r="C191" s="801"/>
      <c r="D191" s="802">
        <f>SUM(D185:D189)</f>
        <v>0</v>
      </c>
      <c r="E191" s="802">
        <f>SUM(E185:E189)</f>
        <v>0</v>
      </c>
      <c r="F191" s="802"/>
      <c r="G191" s="802">
        <f>SUM(G185:G189)</f>
        <v>0</v>
      </c>
      <c r="H191" s="803"/>
      <c r="I191" s="803">
        <f>V196</f>
        <v>0</v>
      </c>
      <c r="J191" s="803"/>
      <c r="K191" s="803">
        <v>57138842</v>
      </c>
      <c r="L191" s="802">
        <f>ROUND(SUM(L185:L190),0)</f>
        <v>0</v>
      </c>
      <c r="M191" s="802" t="e">
        <f>ROUND(SUM(M185:M190),0)</f>
        <v>#REF!</v>
      </c>
      <c r="N191" s="802">
        <f>ROUND(SUM(N185:N190),0)</f>
        <v>0</v>
      </c>
      <c r="O191" s="802">
        <f>ROUND(SUM(O185:O190),0)</f>
        <v>0</v>
      </c>
      <c r="P191" s="802"/>
      <c r="Q191" s="797"/>
      <c r="R191" s="785"/>
      <c r="S191" s="844"/>
      <c r="T191" s="236"/>
      <c r="U191" s="236"/>
      <c r="V191" s="778">
        <f t="shared" si="23"/>
        <v>0</v>
      </c>
      <c r="W191" s="794"/>
    </row>
    <row r="192" spans="1:23">
      <c r="Q192" s="797"/>
      <c r="R192" s="785"/>
      <c r="S192" s="844"/>
      <c r="T192" s="808"/>
      <c r="U192" s="786"/>
      <c r="V192" s="778">
        <f t="shared" si="23"/>
        <v>0</v>
      </c>
      <c r="W192" s="794"/>
    </row>
    <row r="193" spans="1:23">
      <c r="Q193" s="797"/>
      <c r="R193" s="847"/>
      <c r="S193" s="844"/>
      <c r="T193" s="808"/>
      <c r="U193" s="786"/>
      <c r="V193" s="778">
        <f t="shared" si="23"/>
        <v>0</v>
      </c>
      <c r="W193" s="794"/>
    </row>
    <row r="194" spans="1:23">
      <c r="Q194" s="797"/>
      <c r="R194" s="519"/>
      <c r="S194" s="844"/>
      <c r="T194" s="236"/>
      <c r="U194" s="236"/>
      <c r="V194" s="778">
        <f t="shared" si="23"/>
        <v>0</v>
      </c>
      <c r="W194" s="794"/>
    </row>
    <row r="195" spans="1:23" s="798" customFormat="1">
      <c r="A195" s="749"/>
      <c r="B195" s="749"/>
      <c r="C195" s="749"/>
      <c r="D195" s="749"/>
      <c r="E195" s="749"/>
      <c r="F195" s="749"/>
      <c r="G195" s="749"/>
      <c r="H195" s="749"/>
      <c r="I195" s="749"/>
      <c r="J195" s="749"/>
      <c r="K195" s="749"/>
      <c r="L195" s="749"/>
      <c r="M195" s="749"/>
      <c r="N195" s="749"/>
      <c r="O195" s="749"/>
      <c r="P195" s="749"/>
      <c r="Q195" s="797"/>
      <c r="R195" s="785"/>
      <c r="S195" s="781"/>
      <c r="T195" s="236"/>
      <c r="U195" s="236"/>
      <c r="V195" s="778"/>
      <c r="W195" s="794"/>
    </row>
    <row r="196" spans="1:23" s="753" customFormat="1">
      <c r="A196" s="749"/>
      <c r="B196" s="749"/>
      <c r="C196" s="749"/>
      <c r="D196" s="749"/>
      <c r="E196" s="749"/>
      <c r="F196" s="749"/>
      <c r="G196" s="749"/>
      <c r="H196" s="749"/>
      <c r="I196" s="749"/>
      <c r="J196" s="749"/>
      <c r="K196" s="749"/>
      <c r="L196" s="749"/>
      <c r="M196" s="749"/>
      <c r="N196" s="749"/>
      <c r="O196" s="749"/>
      <c r="P196" s="749"/>
      <c r="Q196" s="797"/>
      <c r="R196" s="831"/>
      <c r="S196" s="832"/>
      <c r="T196" s="833"/>
      <c r="U196" s="849"/>
      <c r="V196" s="812">
        <f>SUM(V185:V195)</f>
        <v>0</v>
      </c>
      <c r="W196" s="812">
        <f>SUM(W185:W195)</f>
        <v>0</v>
      </c>
    </row>
    <row r="197" spans="1:23">
      <c r="R197" s="834"/>
      <c r="S197" s="844"/>
      <c r="T197" s="236"/>
      <c r="U197" s="236"/>
      <c r="V197" s="778">
        <f t="shared" ref="V197:V204" si="24">ROUND(T197*U197,0)</f>
        <v>0</v>
      </c>
      <c r="W197" s="778"/>
    </row>
    <row r="198" spans="1:23">
      <c r="R198" s="834"/>
      <c r="S198" s="844"/>
      <c r="T198" s="786"/>
      <c r="U198" s="786"/>
      <c r="V198" s="778">
        <f t="shared" si="24"/>
        <v>0</v>
      </c>
      <c r="W198" s="794"/>
    </row>
    <row r="199" spans="1:23">
      <c r="R199" s="785"/>
      <c r="S199" s="844"/>
      <c r="T199" s="786"/>
      <c r="U199" s="786"/>
      <c r="V199" s="778">
        <f t="shared" si="24"/>
        <v>0</v>
      </c>
      <c r="W199" s="794"/>
    </row>
    <row r="200" spans="1:23">
      <c r="R200" s="808"/>
      <c r="S200" s="844"/>
      <c r="T200" s="786"/>
      <c r="U200" s="786"/>
      <c r="V200" s="778">
        <f t="shared" si="24"/>
        <v>0</v>
      </c>
      <c r="W200" s="794"/>
    </row>
    <row r="201" spans="1:23">
      <c r="R201" s="785"/>
      <c r="S201" s="781"/>
      <c r="T201" s="786"/>
      <c r="U201" s="786"/>
      <c r="V201" s="778">
        <f t="shared" si="24"/>
        <v>0</v>
      </c>
      <c r="W201" s="794"/>
    </row>
    <row r="202" spans="1:23">
      <c r="R202" s="785"/>
      <c r="S202" s="781"/>
      <c r="T202" s="786"/>
      <c r="U202" s="786"/>
      <c r="V202" s="778">
        <f t="shared" si="24"/>
        <v>0</v>
      </c>
      <c r="W202" s="794"/>
    </row>
    <row r="203" spans="1:23">
      <c r="R203" s="808"/>
      <c r="S203" s="781"/>
      <c r="T203" s="786"/>
      <c r="U203" s="786"/>
      <c r="V203" s="778">
        <f t="shared" si="24"/>
        <v>0</v>
      </c>
      <c r="W203" s="794"/>
    </row>
    <row r="204" spans="1:23">
      <c r="R204" s="808"/>
      <c r="S204" s="781"/>
      <c r="T204" s="786"/>
      <c r="U204" s="786"/>
      <c r="V204" s="778">
        <f t="shared" si="24"/>
        <v>0</v>
      </c>
      <c r="W204" s="794"/>
    </row>
    <row r="205" spans="1:23">
      <c r="A205" s="761"/>
      <c r="B205" s="761"/>
      <c r="C205" s="762"/>
      <c r="D205" s="761"/>
      <c r="E205" s="761"/>
      <c r="F205" s="761"/>
      <c r="G205" s="761"/>
      <c r="H205" s="761"/>
      <c r="I205" s="761"/>
      <c r="J205" s="761"/>
      <c r="K205" s="761"/>
      <c r="L205" s="760"/>
      <c r="M205" s="761"/>
      <c r="N205" s="761"/>
      <c r="O205" s="763"/>
      <c r="P205" s="761"/>
      <c r="R205" s="752"/>
      <c r="S205" s="759"/>
    </row>
    <row r="206" spans="1:23" ht="18.75" customHeight="1">
      <c r="A206" s="768"/>
      <c r="B206" s="768"/>
      <c r="C206" s="852"/>
      <c r="D206" s="768"/>
      <c r="E206" s="768"/>
      <c r="F206" s="768"/>
      <c r="G206" s="768"/>
      <c r="H206" s="768"/>
      <c r="I206" s="768"/>
      <c r="J206" s="768"/>
      <c r="K206" s="768"/>
      <c r="L206" s="768"/>
      <c r="M206" s="768"/>
      <c r="N206" s="768"/>
      <c r="O206" s="820"/>
      <c r="P206" s="768"/>
      <c r="Q206" s="758"/>
      <c r="R206" s="752"/>
      <c r="S206" s="759"/>
    </row>
    <row r="207" spans="1:23" ht="20.25" customHeight="1">
      <c r="A207" s="753" t="s">
        <v>533</v>
      </c>
      <c r="B207" s="753"/>
      <c r="C207" s="754"/>
      <c r="D207" s="755"/>
      <c r="E207" s="755"/>
      <c r="F207" s="755"/>
      <c r="G207" s="752"/>
      <c r="H207" s="752"/>
      <c r="I207" s="752"/>
      <c r="J207" s="752"/>
      <c r="K207" s="752"/>
      <c r="L207" s="756"/>
      <c r="M207" s="752"/>
      <c r="N207" s="752"/>
      <c r="O207" s="757"/>
      <c r="P207" s="752"/>
      <c r="Q207" s="758"/>
      <c r="R207" s="752"/>
      <c r="S207" s="759"/>
    </row>
    <row r="208" spans="1:23" ht="20.25" customHeight="1">
      <c r="A208" s="760" t="s">
        <v>559</v>
      </c>
      <c r="B208" s="760"/>
      <c r="C208" s="760"/>
      <c r="D208" s="760"/>
      <c r="E208" s="760"/>
      <c r="F208" s="760"/>
      <c r="G208" s="760"/>
      <c r="H208" s="760"/>
      <c r="I208" s="760"/>
      <c r="J208" s="760"/>
      <c r="K208" s="760"/>
      <c r="L208" s="760"/>
      <c r="M208" s="760"/>
      <c r="N208" s="760"/>
      <c r="O208" s="760"/>
      <c r="P208" s="760"/>
      <c r="Q208" s="758"/>
      <c r="R208" s="752"/>
      <c r="S208" s="759"/>
    </row>
    <row r="209" spans="1:23" ht="12" customHeight="1">
      <c r="A209" s="761"/>
      <c r="B209" s="761"/>
      <c r="C209" s="762"/>
      <c r="D209" s="761"/>
      <c r="E209" s="761"/>
      <c r="F209" s="761"/>
      <c r="G209" s="761"/>
      <c r="H209" s="761"/>
      <c r="I209" s="761"/>
      <c r="J209" s="761"/>
      <c r="K209" s="761"/>
      <c r="L209" s="760"/>
      <c r="M209" s="761"/>
      <c r="N209" s="761"/>
      <c r="O209" s="763"/>
      <c r="P209" s="761"/>
      <c r="Q209" s="758"/>
      <c r="R209" s="752"/>
      <c r="S209" s="759"/>
    </row>
    <row r="210" spans="1:23" ht="12" customHeight="1">
      <c r="A210" s="764"/>
      <c r="B210" s="764"/>
      <c r="C210" s="765"/>
      <c r="D210" s="764"/>
      <c r="E210" s="764"/>
      <c r="F210" s="764"/>
      <c r="G210" s="764"/>
      <c r="H210" s="764"/>
      <c r="I210" s="764"/>
      <c r="J210" s="764"/>
      <c r="K210" s="764"/>
      <c r="L210" s="764"/>
      <c r="M210" s="764"/>
      <c r="N210" s="764"/>
      <c r="O210" s="766"/>
      <c r="P210" s="764"/>
      <c r="Q210" s="758"/>
      <c r="R210" s="752"/>
      <c r="S210" s="759"/>
    </row>
    <row r="211" spans="1:23" ht="36.75" customHeight="1">
      <c r="A211" s="769" t="s">
        <v>37</v>
      </c>
      <c r="B211" s="769" t="s">
        <v>535</v>
      </c>
      <c r="C211" s="770" t="s">
        <v>536</v>
      </c>
      <c r="D211" s="771" t="s">
        <v>537</v>
      </c>
      <c r="E211" s="771" t="s">
        <v>538</v>
      </c>
      <c r="F211" s="771" t="s">
        <v>539</v>
      </c>
      <c r="G211" s="771" t="s">
        <v>540</v>
      </c>
      <c r="H211" s="771" t="s">
        <v>541</v>
      </c>
      <c r="I211" s="771" t="s">
        <v>542</v>
      </c>
      <c r="J211" s="771" t="s">
        <v>543</v>
      </c>
      <c r="K211" s="772" t="s">
        <v>544</v>
      </c>
      <c r="L211" s="771" t="s">
        <v>545</v>
      </c>
      <c r="M211" s="772" t="s">
        <v>546</v>
      </c>
      <c r="N211" s="771" t="s">
        <v>547</v>
      </c>
      <c r="O211" s="773" t="s">
        <v>538</v>
      </c>
      <c r="P211" s="771" t="s">
        <v>548</v>
      </c>
      <c r="Q211" s="758"/>
      <c r="R211" s="769" t="s">
        <v>535</v>
      </c>
      <c r="S211" s="771" t="s">
        <v>502</v>
      </c>
      <c r="T211" s="771" t="s">
        <v>338</v>
      </c>
      <c r="U211" s="771" t="s">
        <v>539</v>
      </c>
      <c r="V211" s="771" t="s">
        <v>549</v>
      </c>
      <c r="W211" s="769" t="s">
        <v>549</v>
      </c>
    </row>
    <row r="212" spans="1:23" s="775" customFormat="1" ht="13.5" customHeight="1">
      <c r="A212" s="776" t="str">
        <f>IF(B212&lt;&gt;"",ROW()-(ROW()-1),"")</f>
        <v/>
      </c>
      <c r="B212" s="788"/>
      <c r="C212" s="777">
        <f>IF(ISNA(VLOOKUP(B212,NXT!$Q$65:$S$85,2,0)),0,VLOOKUP(B212,NXT!$Q$65:$S$85,2,0))</f>
        <v>0</v>
      </c>
      <c r="D212" s="629">
        <f t="shared" ref="D212:D217" si="25">ROUND(C212*O212,0)</f>
        <v>0</v>
      </c>
      <c r="E212" s="629"/>
      <c r="F212" s="629"/>
      <c r="G212" s="778">
        <f t="shared" ref="G212:G217" si="26">(D212+E212)*F212</f>
        <v>0</v>
      </c>
      <c r="H212" s="629">
        <f t="shared" ref="H212:H217" si="27">IF($D$219&lt;&gt;0,H$219/($D$219+$E$219/4)*($D212+$E212/4),0)</f>
        <v>0</v>
      </c>
      <c r="I212" s="629">
        <f t="shared" ref="I212:K217" si="28">IF($D$219&lt;&gt;0,I$219/$D$219*$D212,0)</f>
        <v>0</v>
      </c>
      <c r="J212" s="629">
        <f t="shared" si="28"/>
        <v>0</v>
      </c>
      <c r="K212" s="629">
        <f t="shared" si="28"/>
        <v>0</v>
      </c>
      <c r="L212" s="629"/>
      <c r="M212" s="629"/>
      <c r="N212" s="778">
        <f t="shared" ref="N212:N217" si="29">ROUND(SUM(G212:L212),0)</f>
        <v>0</v>
      </c>
      <c r="O212" s="784"/>
      <c r="P212" s="629">
        <f t="shared" ref="P212:P217" si="30">IF(N212&lt;&gt;0,N212/O212,0)</f>
        <v>0</v>
      </c>
      <c r="Q212" s="774"/>
      <c r="R212" s="780"/>
      <c r="S212" s="844"/>
      <c r="T212" s="236"/>
      <c r="U212" s="236"/>
      <c r="V212" s="778">
        <f t="shared" ref="V212:V221" si="31">ROUND(T212*U212,0)</f>
        <v>0</v>
      </c>
      <c r="W212" s="778"/>
    </row>
    <row r="213" spans="1:23" ht="13.5" customHeight="1">
      <c r="A213" s="776" t="str">
        <f t="shared" ref="A213:A218" si="32">IF(B213&lt;&gt;"",A212+1,"")</f>
        <v/>
      </c>
      <c r="B213" s="788"/>
      <c r="C213" s="777">
        <f>IF(ISNA(VLOOKUP(B213,NXT!$Q$65:$S$85,2,0)),0,VLOOKUP(B213,NXT!$Q$65:$S$85,2,0))</f>
        <v>0</v>
      </c>
      <c r="D213" s="629">
        <f t="shared" si="25"/>
        <v>0</v>
      </c>
      <c r="E213" s="629"/>
      <c r="F213" s="629"/>
      <c r="G213" s="778">
        <f t="shared" si="26"/>
        <v>0</v>
      </c>
      <c r="H213" s="629">
        <f t="shared" si="27"/>
        <v>0</v>
      </c>
      <c r="I213" s="629">
        <f t="shared" si="28"/>
        <v>0</v>
      </c>
      <c r="J213" s="629">
        <f t="shared" si="28"/>
        <v>0</v>
      </c>
      <c r="K213" s="629">
        <f t="shared" si="28"/>
        <v>0</v>
      </c>
      <c r="L213" s="778"/>
      <c r="M213" s="629" t="e">
        <f>34560000/($O$68+#REF!+#REF!)*O213</f>
        <v>#REF!</v>
      </c>
      <c r="N213" s="778">
        <f t="shared" si="29"/>
        <v>0</v>
      </c>
      <c r="O213" s="629"/>
      <c r="P213" s="629">
        <f t="shared" si="30"/>
        <v>0</v>
      </c>
      <c r="Q213" s="797"/>
      <c r="R213" s="785"/>
      <c r="S213" s="844"/>
      <c r="T213" s="236"/>
      <c r="U213" s="236"/>
      <c r="V213" s="778">
        <f t="shared" si="31"/>
        <v>0</v>
      </c>
      <c r="W213" s="794"/>
    </row>
    <row r="214" spans="1:23" ht="13.5" customHeight="1">
      <c r="A214" s="776" t="str">
        <f t="shared" si="32"/>
        <v/>
      </c>
      <c r="B214" s="514"/>
      <c r="C214" s="777">
        <f>IF(ISNA(VLOOKUP(B214,NXT!$Q$65:$S$85,2,0)),0,VLOOKUP(B214,NXT!$Q$65:$S$85,2,0))</f>
        <v>0</v>
      </c>
      <c r="D214" s="629">
        <f t="shared" si="25"/>
        <v>0</v>
      </c>
      <c r="E214" s="629"/>
      <c r="F214" s="629"/>
      <c r="G214" s="778">
        <f t="shared" si="26"/>
        <v>0</v>
      </c>
      <c r="H214" s="629">
        <f t="shared" si="27"/>
        <v>0</v>
      </c>
      <c r="I214" s="629">
        <f t="shared" si="28"/>
        <v>0</v>
      </c>
      <c r="J214" s="629">
        <f t="shared" si="28"/>
        <v>0</v>
      </c>
      <c r="K214" s="629">
        <f t="shared" si="28"/>
        <v>0</v>
      </c>
      <c r="L214" s="629"/>
      <c r="M214" s="629"/>
      <c r="N214" s="778">
        <f t="shared" si="29"/>
        <v>0</v>
      </c>
      <c r="O214" s="784"/>
      <c r="P214" s="629">
        <f t="shared" si="30"/>
        <v>0</v>
      </c>
      <c r="Q214" s="797"/>
      <c r="R214" s="785"/>
      <c r="S214" s="844"/>
      <c r="T214" s="236"/>
      <c r="U214" s="236"/>
      <c r="V214" s="778">
        <f t="shared" si="31"/>
        <v>0</v>
      </c>
      <c r="W214" s="794"/>
    </row>
    <row r="215" spans="1:23" ht="13.5" customHeight="1">
      <c r="A215" s="776" t="str">
        <f t="shared" si="32"/>
        <v/>
      </c>
      <c r="B215" s="788"/>
      <c r="C215" s="777">
        <f>IF(ISNA(VLOOKUP(B215,NXT!$Q$65:$S$85,2,0)),0,VLOOKUP(B215,NXT!$Q$65:$S$85,2,0))</f>
        <v>0</v>
      </c>
      <c r="D215" s="629">
        <f t="shared" si="25"/>
        <v>0</v>
      </c>
      <c r="E215" s="629"/>
      <c r="F215" s="629"/>
      <c r="G215" s="778">
        <f t="shared" si="26"/>
        <v>0</v>
      </c>
      <c r="H215" s="629">
        <f t="shared" si="27"/>
        <v>0</v>
      </c>
      <c r="I215" s="629">
        <f t="shared" si="28"/>
        <v>0</v>
      </c>
      <c r="J215" s="629">
        <f t="shared" si="28"/>
        <v>0</v>
      </c>
      <c r="K215" s="629">
        <f t="shared" si="28"/>
        <v>0</v>
      </c>
      <c r="L215" s="629"/>
      <c r="M215" s="629"/>
      <c r="N215" s="778">
        <f t="shared" si="29"/>
        <v>0</v>
      </c>
      <c r="O215" s="784"/>
      <c r="P215" s="629">
        <f t="shared" si="30"/>
        <v>0</v>
      </c>
      <c r="Q215" s="797"/>
      <c r="R215" s="785"/>
      <c r="S215" s="844"/>
      <c r="T215" s="236"/>
      <c r="U215" s="236"/>
      <c r="V215" s="778">
        <f t="shared" si="31"/>
        <v>0</v>
      </c>
      <c r="W215" s="794"/>
    </row>
    <row r="216" spans="1:23" ht="13.5" customHeight="1">
      <c r="A216" s="776" t="str">
        <f t="shared" si="32"/>
        <v/>
      </c>
      <c r="B216" s="788"/>
      <c r="C216" s="777">
        <f>IF(ISNA(VLOOKUP(B216,NXT!$Q$65:$S$85,2,0)),0,VLOOKUP(B216,NXT!$Q$65:$S$85,2,0))</f>
        <v>0</v>
      </c>
      <c r="D216" s="629">
        <f t="shared" si="25"/>
        <v>0</v>
      </c>
      <c r="E216" s="629"/>
      <c r="F216" s="629"/>
      <c r="G216" s="778">
        <f t="shared" si="26"/>
        <v>0</v>
      </c>
      <c r="H216" s="629">
        <f t="shared" si="27"/>
        <v>0</v>
      </c>
      <c r="I216" s="629">
        <f t="shared" si="28"/>
        <v>0</v>
      </c>
      <c r="J216" s="629">
        <f t="shared" si="28"/>
        <v>0</v>
      </c>
      <c r="K216" s="629">
        <f t="shared" si="28"/>
        <v>0</v>
      </c>
      <c r="L216" s="629"/>
      <c r="M216" s="629"/>
      <c r="N216" s="778">
        <f t="shared" si="29"/>
        <v>0</v>
      </c>
      <c r="O216" s="784"/>
      <c r="P216" s="629">
        <f t="shared" si="30"/>
        <v>0</v>
      </c>
      <c r="Q216" s="797"/>
      <c r="R216" s="785"/>
      <c r="S216" s="844"/>
      <c r="T216" s="236"/>
      <c r="U216" s="236"/>
      <c r="V216" s="778">
        <f t="shared" si="31"/>
        <v>0</v>
      </c>
      <c r="W216" s="794"/>
    </row>
    <row r="217" spans="1:23">
      <c r="A217" s="776" t="str">
        <f t="shared" si="32"/>
        <v/>
      </c>
      <c r="B217" s="788"/>
      <c r="C217" s="777">
        <f>IF(ISNA(VLOOKUP(B217,NXT!$Q$65:$S$85,2,0)),0,VLOOKUP(B217,NXT!$Q$65:$S$85,2,0))</f>
        <v>0</v>
      </c>
      <c r="D217" s="629">
        <f t="shared" si="25"/>
        <v>0</v>
      </c>
      <c r="E217" s="629"/>
      <c r="F217" s="629"/>
      <c r="G217" s="778">
        <f t="shared" si="26"/>
        <v>0</v>
      </c>
      <c r="H217" s="629">
        <f t="shared" si="27"/>
        <v>0</v>
      </c>
      <c r="I217" s="629">
        <f t="shared" si="28"/>
        <v>0</v>
      </c>
      <c r="J217" s="629">
        <f t="shared" si="28"/>
        <v>0</v>
      </c>
      <c r="K217" s="629">
        <f t="shared" si="28"/>
        <v>0</v>
      </c>
      <c r="L217" s="629"/>
      <c r="M217" s="629"/>
      <c r="N217" s="778">
        <f t="shared" si="29"/>
        <v>0</v>
      </c>
      <c r="O217" s="784"/>
      <c r="P217" s="629">
        <f t="shared" si="30"/>
        <v>0</v>
      </c>
      <c r="Q217" s="797"/>
      <c r="R217" s="785"/>
      <c r="S217" s="844"/>
      <c r="T217" s="236"/>
      <c r="U217" s="786"/>
      <c r="V217" s="778">
        <f t="shared" si="31"/>
        <v>0</v>
      </c>
      <c r="W217" s="794"/>
    </row>
    <row r="218" spans="1:23">
      <c r="A218" s="776" t="str">
        <f t="shared" si="32"/>
        <v/>
      </c>
      <c r="B218" s="789"/>
      <c r="C218" s="790"/>
      <c r="D218" s="792"/>
      <c r="E218" s="792"/>
      <c r="F218" s="792"/>
      <c r="G218" s="793"/>
      <c r="H218" s="838"/>
      <c r="I218" s="792"/>
      <c r="J218" s="794"/>
      <c r="K218" s="792"/>
      <c r="L218" s="795"/>
      <c r="M218" s="792"/>
      <c r="N218" s="826"/>
      <c r="O218" s="796"/>
      <c r="P218" s="792"/>
      <c r="Q218" s="797"/>
      <c r="R218" s="785"/>
      <c r="S218" s="846"/>
      <c r="T218" s="236"/>
      <c r="U218" s="236"/>
      <c r="V218" s="778">
        <f t="shared" si="31"/>
        <v>0</v>
      </c>
      <c r="W218" s="794"/>
    </row>
    <row r="219" spans="1:23" s="798" customFormat="1">
      <c r="A219" s="799"/>
      <c r="B219" s="800" t="s">
        <v>550</v>
      </c>
      <c r="C219" s="801"/>
      <c r="D219" s="802">
        <f>SUM(D212:D217)</f>
        <v>0</v>
      </c>
      <c r="E219" s="802">
        <f>SUM(E212:E217)</f>
        <v>0</v>
      </c>
      <c r="F219" s="802"/>
      <c r="G219" s="802">
        <f>SUM(G212:G218)</f>
        <v>0</v>
      </c>
      <c r="H219" s="803"/>
      <c r="I219" s="803">
        <f>V223</f>
        <v>0</v>
      </c>
      <c r="J219" s="803"/>
      <c r="K219" s="803">
        <v>57138842</v>
      </c>
      <c r="L219" s="802">
        <f>ROUND(SUM(L212:L218),0)</f>
        <v>0</v>
      </c>
      <c r="M219" s="802" t="e">
        <f>ROUND(SUM(M212:M218),0)</f>
        <v>#REF!</v>
      </c>
      <c r="N219" s="802">
        <f>ROUND(SUM(N212:N218),0)</f>
        <v>0</v>
      </c>
      <c r="O219" s="802">
        <f>ROUND(SUM(O212:O218),0)</f>
        <v>0</v>
      </c>
      <c r="P219" s="802"/>
      <c r="Q219" s="797"/>
      <c r="R219" s="785"/>
      <c r="S219" s="846"/>
      <c r="T219" s="808"/>
      <c r="U219" s="786"/>
      <c r="V219" s="778">
        <f t="shared" si="31"/>
        <v>0</v>
      </c>
      <c r="W219" s="794"/>
    </row>
    <row r="220" spans="1:23" s="753" customFormat="1">
      <c r="A220" s="749"/>
      <c r="B220" s="749"/>
      <c r="C220" s="749"/>
      <c r="D220" s="749"/>
      <c r="E220" s="749"/>
      <c r="F220" s="749"/>
      <c r="G220" s="749"/>
      <c r="H220" s="749"/>
      <c r="I220" s="749"/>
      <c r="J220" s="749"/>
      <c r="K220" s="749"/>
      <c r="L220" s="749"/>
      <c r="M220" s="749"/>
      <c r="N220" s="749"/>
      <c r="O220" s="749"/>
      <c r="P220" s="749"/>
      <c r="Q220" s="797"/>
      <c r="R220" s="847"/>
      <c r="S220" s="846"/>
      <c r="T220" s="808"/>
      <c r="U220" s="786"/>
      <c r="V220" s="778">
        <f t="shared" si="31"/>
        <v>0</v>
      </c>
      <c r="W220" s="794"/>
    </row>
    <row r="221" spans="1:23">
      <c r="Q221" s="797"/>
      <c r="R221" s="519"/>
      <c r="S221" s="846"/>
      <c r="T221" s="236"/>
      <c r="U221" s="236"/>
      <c r="V221" s="778">
        <f t="shared" si="31"/>
        <v>0</v>
      </c>
      <c r="W221" s="794"/>
    </row>
    <row r="222" spans="1:23">
      <c r="Q222" s="797"/>
      <c r="R222" s="848"/>
      <c r="S222" s="781"/>
      <c r="T222" s="236"/>
      <c r="U222" s="236"/>
      <c r="V222" s="794"/>
      <c r="W222" s="794"/>
    </row>
    <row r="223" spans="1:23">
      <c r="Q223" s="797"/>
      <c r="R223" s="831"/>
      <c r="S223" s="832"/>
      <c r="T223" s="833"/>
      <c r="U223" s="849"/>
      <c r="V223" s="812">
        <f>SUM(V212:V222)</f>
        <v>0</v>
      </c>
      <c r="W223" s="812">
        <f>SUM(W212:W222)</f>
        <v>0</v>
      </c>
    </row>
    <row r="224" spans="1:23">
      <c r="R224" s="785"/>
      <c r="S224" s="844"/>
      <c r="T224" s="236"/>
      <c r="U224" s="786"/>
      <c r="V224" s="778">
        <f t="shared" ref="V224:V231" si="33">ROUND(T224*U224,0)</f>
        <v>0</v>
      </c>
      <c r="W224" s="778"/>
    </row>
    <row r="225" spans="1:23">
      <c r="R225" s="785"/>
      <c r="S225" s="844"/>
      <c r="T225" s="786"/>
      <c r="U225" s="786"/>
      <c r="V225" s="778">
        <f t="shared" si="33"/>
        <v>0</v>
      </c>
      <c r="W225" s="794"/>
    </row>
    <row r="226" spans="1:23">
      <c r="R226" s="526"/>
      <c r="S226" s="844"/>
      <c r="T226" s="786"/>
      <c r="U226" s="786"/>
      <c r="V226" s="778">
        <f t="shared" si="33"/>
        <v>0</v>
      </c>
      <c r="W226" s="794"/>
    </row>
    <row r="227" spans="1:23">
      <c r="R227" s="808"/>
      <c r="S227" s="844"/>
      <c r="T227" s="786"/>
      <c r="U227" s="786"/>
      <c r="V227" s="778">
        <f t="shared" si="33"/>
        <v>0</v>
      </c>
      <c r="W227" s="794"/>
    </row>
    <row r="228" spans="1:23">
      <c r="R228" s="785"/>
      <c r="S228" s="844"/>
      <c r="T228" s="786"/>
      <c r="U228" s="786"/>
      <c r="V228" s="778">
        <f t="shared" si="33"/>
        <v>0</v>
      </c>
      <c r="W228" s="794"/>
    </row>
    <row r="229" spans="1:23">
      <c r="R229" s="785"/>
      <c r="S229" s="781"/>
      <c r="T229" s="786"/>
      <c r="U229" s="786"/>
      <c r="V229" s="778">
        <f t="shared" si="33"/>
        <v>0</v>
      </c>
      <c r="W229" s="794"/>
    </row>
    <row r="230" spans="1:23">
      <c r="R230" s="808"/>
      <c r="S230" s="781"/>
      <c r="T230" s="786"/>
      <c r="U230" s="786"/>
      <c r="V230" s="778">
        <f t="shared" si="33"/>
        <v>0</v>
      </c>
      <c r="W230" s="794"/>
    </row>
    <row r="231" spans="1:23">
      <c r="R231" s="808"/>
      <c r="S231" s="781"/>
      <c r="T231" s="786"/>
      <c r="U231" s="786"/>
      <c r="V231" s="778">
        <f t="shared" si="33"/>
        <v>0</v>
      </c>
      <c r="W231" s="794"/>
    </row>
    <row r="232" spans="1:23">
      <c r="R232" s="758"/>
      <c r="S232" s="835"/>
      <c r="T232" s="768"/>
      <c r="U232" s="768"/>
      <c r="V232" s="806"/>
      <c r="W232" s="836"/>
    </row>
    <row r="233" spans="1:23" ht="20.25" customHeight="1">
      <c r="A233" s="753" t="s">
        <v>533</v>
      </c>
      <c r="B233" s="753"/>
      <c r="C233" s="754"/>
      <c r="D233" s="755"/>
      <c r="E233" s="755"/>
      <c r="F233" s="755"/>
      <c r="G233" s="752"/>
      <c r="H233" s="752"/>
      <c r="I233" s="752"/>
      <c r="J233" s="752"/>
      <c r="K233" s="752"/>
      <c r="L233" s="756"/>
      <c r="M233" s="752"/>
      <c r="N233" s="752"/>
      <c r="O233" s="757"/>
      <c r="P233" s="752"/>
      <c r="R233" s="752"/>
      <c r="S233" s="759"/>
    </row>
    <row r="234" spans="1:23" ht="20.25" customHeight="1">
      <c r="A234" s="760" t="s">
        <v>560</v>
      </c>
      <c r="B234" s="760"/>
      <c r="C234" s="760"/>
      <c r="D234" s="760"/>
      <c r="E234" s="760"/>
      <c r="F234" s="760"/>
      <c r="G234" s="760"/>
      <c r="H234" s="760"/>
      <c r="I234" s="760"/>
      <c r="J234" s="760"/>
      <c r="K234" s="760"/>
      <c r="L234" s="760"/>
      <c r="M234" s="760"/>
      <c r="N234" s="760"/>
      <c r="O234" s="760"/>
      <c r="P234" s="760"/>
      <c r="Q234" s="758"/>
      <c r="R234" s="752"/>
      <c r="S234" s="759"/>
    </row>
    <row r="235" spans="1:23" ht="12" customHeight="1">
      <c r="A235" s="761"/>
      <c r="B235" s="761"/>
      <c r="C235" s="762"/>
      <c r="D235" s="761"/>
      <c r="E235" s="761"/>
      <c r="F235" s="761"/>
      <c r="G235" s="761"/>
      <c r="H235" s="761"/>
      <c r="I235" s="761"/>
      <c r="J235" s="761"/>
      <c r="K235" s="761"/>
      <c r="L235" s="760"/>
      <c r="M235" s="761"/>
      <c r="N235" s="761"/>
      <c r="O235" s="763"/>
      <c r="P235" s="761"/>
      <c r="Q235" s="758"/>
      <c r="R235" s="752"/>
      <c r="S235" s="759"/>
    </row>
    <row r="236" spans="1:23" ht="12" customHeight="1">
      <c r="A236" s="764"/>
      <c r="B236" s="764"/>
      <c r="C236" s="765"/>
      <c r="D236" s="764"/>
      <c r="E236" s="764"/>
      <c r="F236" s="764"/>
      <c r="G236" s="764"/>
      <c r="H236" s="764"/>
      <c r="I236" s="764"/>
      <c r="J236" s="764"/>
      <c r="K236" s="764"/>
      <c r="L236" s="764"/>
      <c r="M236" s="764"/>
      <c r="N236" s="764"/>
      <c r="O236" s="766"/>
      <c r="P236" s="764"/>
      <c r="Q236" s="758"/>
      <c r="R236" s="752"/>
      <c r="S236" s="759"/>
    </row>
    <row r="237" spans="1:23" ht="36.75" customHeight="1">
      <c r="A237" s="769" t="s">
        <v>37</v>
      </c>
      <c r="B237" s="769" t="s">
        <v>535</v>
      </c>
      <c r="C237" s="770" t="s">
        <v>536</v>
      </c>
      <c r="D237" s="771" t="s">
        <v>537</v>
      </c>
      <c r="E237" s="771" t="s">
        <v>538</v>
      </c>
      <c r="F237" s="771" t="s">
        <v>539</v>
      </c>
      <c r="G237" s="771" t="s">
        <v>540</v>
      </c>
      <c r="H237" s="771" t="s">
        <v>541</v>
      </c>
      <c r="I237" s="771" t="s">
        <v>542</v>
      </c>
      <c r="J237" s="771" t="s">
        <v>543</v>
      </c>
      <c r="K237" s="772" t="s">
        <v>544</v>
      </c>
      <c r="L237" s="771" t="s">
        <v>545</v>
      </c>
      <c r="M237" s="772" t="s">
        <v>546</v>
      </c>
      <c r="N237" s="771" t="s">
        <v>547</v>
      </c>
      <c r="O237" s="773" t="s">
        <v>538</v>
      </c>
      <c r="P237" s="771" t="s">
        <v>548</v>
      </c>
      <c r="Q237" s="758"/>
      <c r="R237" s="769" t="s">
        <v>535</v>
      </c>
      <c r="S237" s="771" t="s">
        <v>502</v>
      </c>
      <c r="T237" s="771" t="s">
        <v>338</v>
      </c>
      <c r="U237" s="771" t="s">
        <v>539</v>
      </c>
      <c r="V237" s="771" t="s">
        <v>549</v>
      </c>
      <c r="W237" s="769" t="s">
        <v>549</v>
      </c>
    </row>
    <row r="238" spans="1:23" s="775" customFormat="1" ht="13.5" customHeight="1">
      <c r="A238" s="776" t="str">
        <f>IF(B238&lt;&gt;"",ROW()-(ROW()-1),"")</f>
        <v/>
      </c>
      <c r="B238" s="788"/>
      <c r="C238" s="777">
        <f>IF(ISNA(VLOOKUP(B238,NXT!$Q$65:$S$85,2,0)),0,VLOOKUP(B238,NXT!$Q$65:$S$85,2,0))</f>
        <v>0</v>
      </c>
      <c r="D238" s="629">
        <f t="shared" ref="D238:D243" si="34">ROUND(C238*O238,0)</f>
        <v>0</v>
      </c>
      <c r="E238" s="629"/>
      <c r="F238" s="629"/>
      <c r="G238" s="778">
        <f t="shared" ref="G238:G243" si="35">(D238+E238)*F238</f>
        <v>0</v>
      </c>
      <c r="H238" s="629">
        <f t="shared" ref="H238:H243" si="36">IF($D$245&lt;&gt;0,H$245/($D$245+$E$245/4)*($D238+$E238/4),0)</f>
        <v>0</v>
      </c>
      <c r="I238" s="629">
        <f t="shared" ref="I238:K243" si="37">IF($D$245&lt;&gt;0,I$245/$D$245*$D238,0)</f>
        <v>0</v>
      </c>
      <c r="J238" s="629">
        <f t="shared" si="37"/>
        <v>0</v>
      </c>
      <c r="K238" s="629">
        <f t="shared" si="37"/>
        <v>0</v>
      </c>
      <c r="L238" s="778">
        <f t="shared" ref="L238:L243" si="38">V250</f>
        <v>0</v>
      </c>
      <c r="M238" s="629" t="e">
        <f>34560000/($O$68+#REF!+#REF!)*O238</f>
        <v>#REF!</v>
      </c>
      <c r="N238" s="778"/>
      <c r="O238" s="784"/>
      <c r="P238" s="629">
        <f t="shared" ref="P238:P243" si="39">IF(N238&lt;&gt;0,N238/O238,0)</f>
        <v>0</v>
      </c>
      <c r="Q238" s="774"/>
      <c r="R238" s="780"/>
      <c r="S238" s="844"/>
      <c r="T238" s="236"/>
      <c r="U238" s="236"/>
      <c r="V238" s="778">
        <f t="shared" ref="V238:V247" si="40">ROUND(T238*U238,0)</f>
        <v>0</v>
      </c>
      <c r="W238" s="778"/>
    </row>
    <row r="239" spans="1:23" ht="13.5" customHeight="1">
      <c r="A239" s="776" t="str">
        <f t="shared" ref="A239:A244" si="41">IF(B239&lt;&gt;"",A238+1,"")</f>
        <v/>
      </c>
      <c r="B239" s="788"/>
      <c r="C239" s="777">
        <f>IF(ISNA(VLOOKUP(B239,NXT!$Q$65:$S$85,2,0)),0,VLOOKUP(B239,NXT!$Q$65:$S$85,2,0))</f>
        <v>0</v>
      </c>
      <c r="D239" s="629">
        <f t="shared" si="34"/>
        <v>0</v>
      </c>
      <c r="E239" s="629"/>
      <c r="F239" s="629"/>
      <c r="G239" s="778">
        <f t="shared" si="35"/>
        <v>0</v>
      </c>
      <c r="H239" s="629">
        <f t="shared" si="36"/>
        <v>0</v>
      </c>
      <c r="I239" s="629">
        <f t="shared" si="37"/>
        <v>0</v>
      </c>
      <c r="J239" s="629">
        <f t="shared" si="37"/>
        <v>0</v>
      </c>
      <c r="K239" s="629">
        <f t="shared" si="37"/>
        <v>0</v>
      </c>
      <c r="L239" s="629">
        <f t="shared" si="38"/>
        <v>0</v>
      </c>
      <c r="M239" s="629"/>
      <c r="N239" s="778"/>
      <c r="O239" s="784"/>
      <c r="P239" s="629">
        <f t="shared" si="39"/>
        <v>0</v>
      </c>
      <c r="Q239" s="797"/>
      <c r="R239" s="785"/>
      <c r="S239" s="844"/>
      <c r="T239" s="236"/>
      <c r="U239" s="236"/>
      <c r="V239" s="778">
        <f t="shared" si="40"/>
        <v>0</v>
      </c>
      <c r="W239" s="794"/>
    </row>
    <row r="240" spans="1:23" ht="13.5" customHeight="1">
      <c r="A240" s="776" t="str">
        <f t="shared" si="41"/>
        <v/>
      </c>
      <c r="B240" s="788"/>
      <c r="C240" s="777">
        <f>IF(ISNA(VLOOKUP(B240,NXT!$Q$65:$S$85,2,0)),0,VLOOKUP(B240,NXT!$Q$65:$S$85,2,0))</f>
        <v>0</v>
      </c>
      <c r="D240" s="629">
        <f t="shared" si="34"/>
        <v>0</v>
      </c>
      <c r="E240" s="629"/>
      <c r="F240" s="629"/>
      <c r="G240" s="778">
        <f t="shared" si="35"/>
        <v>0</v>
      </c>
      <c r="H240" s="629">
        <f t="shared" si="36"/>
        <v>0</v>
      </c>
      <c r="I240" s="629">
        <f t="shared" si="37"/>
        <v>0</v>
      </c>
      <c r="J240" s="629">
        <f t="shared" si="37"/>
        <v>0</v>
      </c>
      <c r="K240" s="629">
        <f t="shared" si="37"/>
        <v>0</v>
      </c>
      <c r="L240" s="629">
        <f t="shared" si="38"/>
        <v>0</v>
      </c>
      <c r="M240" s="629">
        <v>25840000</v>
      </c>
      <c r="N240" s="778"/>
      <c r="O240" s="784"/>
      <c r="P240" s="629">
        <f t="shared" si="39"/>
        <v>0</v>
      </c>
      <c r="Q240" s="797"/>
      <c r="R240" s="785"/>
      <c r="S240" s="844"/>
      <c r="T240" s="236"/>
      <c r="U240" s="236"/>
      <c r="V240" s="778">
        <f t="shared" si="40"/>
        <v>0</v>
      </c>
      <c r="W240" s="794"/>
    </row>
    <row r="241" spans="1:23" ht="13.5" customHeight="1">
      <c r="A241" s="776" t="str">
        <f t="shared" si="41"/>
        <v/>
      </c>
      <c r="B241" s="788"/>
      <c r="C241" s="777">
        <f>IF(ISNA(VLOOKUP(B241,NXT!$Q$65:$S$85,2,0)),0,VLOOKUP(B241,NXT!$Q$65:$S$85,2,0))</f>
        <v>0</v>
      </c>
      <c r="D241" s="629">
        <f t="shared" si="34"/>
        <v>0</v>
      </c>
      <c r="E241" s="629"/>
      <c r="F241" s="629"/>
      <c r="G241" s="778">
        <f t="shared" si="35"/>
        <v>0</v>
      </c>
      <c r="H241" s="629">
        <f t="shared" si="36"/>
        <v>0</v>
      </c>
      <c r="I241" s="629">
        <f t="shared" si="37"/>
        <v>0</v>
      </c>
      <c r="J241" s="629">
        <f t="shared" si="37"/>
        <v>0</v>
      </c>
      <c r="K241" s="629">
        <f t="shared" si="37"/>
        <v>0</v>
      </c>
      <c r="L241" s="629">
        <f t="shared" si="38"/>
        <v>0</v>
      </c>
      <c r="M241" s="629" t="e">
        <f>34560000/($O$68+#REF!+#REF!)*O241</f>
        <v>#REF!</v>
      </c>
      <c r="N241" s="778"/>
      <c r="O241" s="784"/>
      <c r="P241" s="629">
        <f t="shared" si="39"/>
        <v>0</v>
      </c>
      <c r="Q241" s="797"/>
      <c r="R241" s="785"/>
      <c r="S241" s="844"/>
      <c r="T241" s="236"/>
      <c r="U241" s="236"/>
      <c r="V241" s="778">
        <f t="shared" si="40"/>
        <v>0</v>
      </c>
      <c r="W241" s="794"/>
    </row>
    <row r="242" spans="1:23" ht="13.5" customHeight="1">
      <c r="A242" s="776" t="str">
        <f t="shared" si="41"/>
        <v/>
      </c>
      <c r="B242" s="788"/>
      <c r="C242" s="777">
        <f>IF(ISNA(VLOOKUP(B242,NXT!$Q$65:$S$85,2,0)),0,VLOOKUP(B242,NXT!$Q$65:$S$85,2,0))</f>
        <v>0</v>
      </c>
      <c r="D242" s="629">
        <f t="shared" si="34"/>
        <v>0</v>
      </c>
      <c r="E242" s="629"/>
      <c r="F242" s="629"/>
      <c r="G242" s="778">
        <f t="shared" si="35"/>
        <v>0</v>
      </c>
      <c r="H242" s="629">
        <f t="shared" si="36"/>
        <v>0</v>
      </c>
      <c r="I242" s="629">
        <f t="shared" si="37"/>
        <v>0</v>
      </c>
      <c r="J242" s="629">
        <f t="shared" si="37"/>
        <v>0</v>
      </c>
      <c r="K242" s="629">
        <f t="shared" si="37"/>
        <v>0</v>
      </c>
      <c r="L242" s="629">
        <f t="shared" si="38"/>
        <v>0</v>
      </c>
      <c r="M242" s="629"/>
      <c r="N242" s="778"/>
      <c r="O242" s="784"/>
      <c r="P242" s="629">
        <f t="shared" si="39"/>
        <v>0</v>
      </c>
      <c r="Q242" s="797"/>
      <c r="R242" s="785"/>
      <c r="S242" s="844"/>
      <c r="T242" s="236"/>
      <c r="U242" s="236"/>
      <c r="V242" s="778">
        <f t="shared" si="40"/>
        <v>0</v>
      </c>
      <c r="W242" s="794"/>
    </row>
    <row r="243" spans="1:23">
      <c r="A243" s="776" t="str">
        <f t="shared" si="41"/>
        <v/>
      </c>
      <c r="B243" s="788"/>
      <c r="C243" s="777"/>
      <c r="D243" s="629">
        <f t="shared" si="34"/>
        <v>0</v>
      </c>
      <c r="E243" s="629"/>
      <c r="F243" s="629"/>
      <c r="G243" s="778">
        <f t="shared" si="35"/>
        <v>0</v>
      </c>
      <c r="H243" s="629">
        <f t="shared" si="36"/>
        <v>0</v>
      </c>
      <c r="I243" s="629">
        <f t="shared" si="37"/>
        <v>0</v>
      </c>
      <c r="J243" s="629">
        <f t="shared" si="37"/>
        <v>0</v>
      </c>
      <c r="K243" s="629">
        <f t="shared" si="37"/>
        <v>0</v>
      </c>
      <c r="L243" s="629">
        <f t="shared" si="38"/>
        <v>0</v>
      </c>
      <c r="M243" s="629" t="e">
        <f>34560000/($O$68+#REF!+#REF!)*O243</f>
        <v>#REF!</v>
      </c>
      <c r="N243" s="778"/>
      <c r="O243" s="784"/>
      <c r="P243" s="629">
        <f t="shared" si="39"/>
        <v>0</v>
      </c>
      <c r="Q243" s="797"/>
      <c r="R243" s="785"/>
      <c r="S243" s="844"/>
      <c r="T243" s="236"/>
      <c r="U243" s="786"/>
      <c r="V243" s="778">
        <f t="shared" si="40"/>
        <v>0</v>
      </c>
      <c r="W243" s="794"/>
    </row>
    <row r="244" spans="1:23">
      <c r="A244" s="776" t="str">
        <f t="shared" si="41"/>
        <v/>
      </c>
      <c r="B244" s="789"/>
      <c r="C244" s="790"/>
      <c r="D244" s="792"/>
      <c r="E244" s="792"/>
      <c r="F244" s="792"/>
      <c r="G244" s="793"/>
      <c r="H244" s="838"/>
      <c r="I244" s="792"/>
      <c r="J244" s="794"/>
      <c r="K244" s="792"/>
      <c r="L244" s="795"/>
      <c r="M244" s="792"/>
      <c r="N244" s="826"/>
      <c r="O244" s="796"/>
      <c r="P244" s="792"/>
      <c r="Q244" s="797"/>
      <c r="R244" s="785"/>
      <c r="S244" s="846"/>
      <c r="T244" s="236"/>
      <c r="U244" s="236"/>
      <c r="V244" s="778">
        <f t="shared" si="40"/>
        <v>0</v>
      </c>
      <c r="W244" s="794"/>
    </row>
    <row r="245" spans="1:23" s="798" customFormat="1">
      <c r="A245" s="799"/>
      <c r="B245" s="800" t="s">
        <v>550</v>
      </c>
      <c r="C245" s="801"/>
      <c r="D245" s="802">
        <f>SUM(D238:D243)</f>
        <v>0</v>
      </c>
      <c r="E245" s="802">
        <f>SUM(E238:E243)</f>
        <v>0</v>
      </c>
      <c r="F245" s="802"/>
      <c r="G245" s="802">
        <f>SUM(G238:G243)</f>
        <v>0</v>
      </c>
      <c r="H245" s="803"/>
      <c r="I245" s="803">
        <f>V249</f>
        <v>0</v>
      </c>
      <c r="J245" s="803"/>
      <c r="K245" s="803">
        <v>57138842</v>
      </c>
      <c r="L245" s="802">
        <f>ROUND(SUM(L238:L244),0)</f>
        <v>0</v>
      </c>
      <c r="M245" s="802" t="e">
        <f>ROUND(SUM(M238:M244),0)</f>
        <v>#REF!</v>
      </c>
      <c r="N245" s="802">
        <f>ROUND(SUM(N238:N244),0)</f>
        <v>0</v>
      </c>
      <c r="O245" s="802">
        <f>ROUND(SUM(O238:O244),0)</f>
        <v>0</v>
      </c>
      <c r="P245" s="802"/>
      <c r="Q245" s="797"/>
      <c r="R245" s="785"/>
      <c r="S245" s="846"/>
      <c r="T245" s="808"/>
      <c r="U245" s="786"/>
      <c r="V245" s="778">
        <f t="shared" si="40"/>
        <v>0</v>
      </c>
      <c r="W245" s="794"/>
    </row>
    <row r="246" spans="1:23" s="753" customFormat="1">
      <c r="A246" s="749"/>
      <c r="B246" s="749"/>
      <c r="C246" s="749"/>
      <c r="D246" s="749"/>
      <c r="E246" s="749"/>
      <c r="F246" s="749"/>
      <c r="G246" s="749"/>
      <c r="H246" s="749"/>
      <c r="I246" s="749"/>
      <c r="J246" s="749"/>
      <c r="K246" s="749"/>
      <c r="L246" s="749"/>
      <c r="M246" s="749"/>
      <c r="N246" s="749"/>
      <c r="O246" s="749"/>
      <c r="P246" s="749"/>
      <c r="Q246" s="797"/>
      <c r="R246" s="847"/>
      <c r="S246" s="846"/>
      <c r="T246" s="808"/>
      <c r="U246" s="786"/>
      <c r="V246" s="778">
        <f t="shared" si="40"/>
        <v>0</v>
      </c>
      <c r="W246" s="794"/>
    </row>
    <row r="247" spans="1:23">
      <c r="Q247" s="797"/>
      <c r="R247" s="519"/>
      <c r="S247" s="846"/>
      <c r="T247" s="236"/>
      <c r="U247" s="236"/>
      <c r="V247" s="778">
        <f t="shared" si="40"/>
        <v>0</v>
      </c>
      <c r="W247" s="794"/>
    </row>
    <row r="248" spans="1:23">
      <c r="Q248" s="797"/>
      <c r="R248" s="848"/>
      <c r="S248" s="781"/>
      <c r="T248" s="236"/>
      <c r="U248" s="236"/>
      <c r="V248" s="794"/>
      <c r="W248" s="794"/>
    </row>
    <row r="249" spans="1:23">
      <c r="Q249" s="797"/>
      <c r="R249" s="831"/>
      <c r="S249" s="832"/>
      <c r="T249" s="833"/>
      <c r="U249" s="849"/>
      <c r="V249" s="812">
        <f>SUM(V238:V248)</f>
        <v>0</v>
      </c>
      <c r="W249" s="812">
        <f>SUM(W238:W248)</f>
        <v>0</v>
      </c>
    </row>
    <row r="250" spans="1:23">
      <c r="R250" s="808"/>
      <c r="S250" s="844"/>
      <c r="T250" s="236"/>
      <c r="U250" s="236"/>
      <c r="V250" s="778">
        <f t="shared" ref="V250:V255" si="42">ROUND(T250*U250,0)</f>
        <v>0</v>
      </c>
      <c r="W250" s="778"/>
    </row>
    <row r="251" spans="1:23">
      <c r="R251" s="785"/>
      <c r="S251" s="844"/>
      <c r="T251" s="786"/>
      <c r="U251" s="786"/>
      <c r="V251" s="778">
        <f t="shared" si="42"/>
        <v>0</v>
      </c>
      <c r="W251" s="794"/>
    </row>
    <row r="252" spans="1:23">
      <c r="R252" s="808"/>
      <c r="S252" s="844"/>
      <c r="T252" s="786"/>
      <c r="U252" s="786"/>
      <c r="V252" s="778">
        <f t="shared" si="42"/>
        <v>0</v>
      </c>
      <c r="W252" s="794"/>
    </row>
    <row r="253" spans="1:23">
      <c r="R253" s="785"/>
      <c r="S253" s="781"/>
      <c r="T253" s="786"/>
      <c r="U253" s="786"/>
      <c r="V253" s="778">
        <f t="shared" si="42"/>
        <v>0</v>
      </c>
      <c r="W253" s="794"/>
    </row>
    <row r="254" spans="1:23">
      <c r="R254" s="785"/>
      <c r="S254" s="781"/>
      <c r="T254" s="786"/>
      <c r="U254" s="786"/>
      <c r="V254" s="778">
        <f t="shared" si="42"/>
        <v>0</v>
      </c>
      <c r="W254" s="794"/>
    </row>
    <row r="255" spans="1:23">
      <c r="R255" s="808"/>
      <c r="S255" s="781"/>
      <c r="T255" s="786"/>
      <c r="U255" s="786"/>
      <c r="V255" s="778">
        <f t="shared" si="42"/>
        <v>0</v>
      </c>
      <c r="W255" s="794"/>
    </row>
    <row r="256" spans="1:23">
      <c r="R256" s="808"/>
      <c r="S256" s="781"/>
      <c r="T256" s="786"/>
      <c r="U256" s="786"/>
      <c r="V256" s="854">
        <f>SUM(V250:V255)</f>
        <v>0</v>
      </c>
      <c r="W256" s="794"/>
    </row>
    <row r="257" spans="1:23">
      <c r="A257" s="760"/>
      <c r="B257" s="760"/>
      <c r="C257" s="760"/>
      <c r="D257" s="760"/>
      <c r="E257" s="760"/>
      <c r="F257" s="760"/>
      <c r="G257" s="760"/>
      <c r="H257" s="760"/>
      <c r="I257" s="760"/>
      <c r="J257" s="760"/>
      <c r="K257" s="760"/>
      <c r="L257" s="760"/>
      <c r="M257" s="760"/>
      <c r="N257" s="760"/>
      <c r="O257" s="760"/>
      <c r="P257" s="760"/>
      <c r="R257" s="752"/>
      <c r="S257" s="759"/>
    </row>
    <row r="258" spans="1:23" ht="20.25" customHeight="1">
      <c r="A258" s="753" t="s">
        <v>533</v>
      </c>
      <c r="B258" s="753"/>
      <c r="C258" s="754"/>
      <c r="D258" s="755"/>
      <c r="E258" s="755"/>
      <c r="F258" s="755"/>
      <c r="G258" s="752"/>
      <c r="H258" s="752"/>
      <c r="I258" s="752"/>
      <c r="J258" s="752"/>
      <c r="K258" s="752"/>
      <c r="L258" s="756"/>
      <c r="M258" s="752"/>
      <c r="N258" s="752"/>
      <c r="O258" s="757"/>
      <c r="P258" s="752"/>
      <c r="Q258" s="758"/>
      <c r="R258" s="752"/>
      <c r="S258" s="759"/>
    </row>
    <row r="259" spans="1:23" ht="20.25" customHeight="1">
      <c r="A259" s="760" t="s">
        <v>561</v>
      </c>
      <c r="B259" s="760"/>
      <c r="C259" s="760"/>
      <c r="D259" s="760"/>
      <c r="E259" s="760"/>
      <c r="F259" s="760"/>
      <c r="G259" s="760"/>
      <c r="H259" s="760"/>
      <c r="I259" s="760"/>
      <c r="J259" s="760"/>
      <c r="K259" s="760"/>
      <c r="L259" s="760"/>
      <c r="M259" s="760"/>
      <c r="N259" s="760"/>
      <c r="O259" s="760"/>
      <c r="P259" s="760"/>
      <c r="Q259" s="758"/>
      <c r="R259" s="752"/>
      <c r="S259" s="759"/>
    </row>
    <row r="260" spans="1:23" ht="12" customHeight="1">
      <c r="A260" s="761"/>
      <c r="B260" s="761"/>
      <c r="C260" s="762"/>
      <c r="D260" s="761"/>
      <c r="E260" s="761"/>
      <c r="F260" s="761"/>
      <c r="G260" s="761"/>
      <c r="H260" s="761"/>
      <c r="I260" s="761"/>
      <c r="J260" s="761"/>
      <c r="K260" s="761"/>
      <c r="L260" s="760"/>
      <c r="M260" s="761"/>
      <c r="N260" s="761"/>
      <c r="O260" s="763"/>
      <c r="P260" s="761"/>
      <c r="Q260" s="758"/>
      <c r="R260" s="752"/>
      <c r="S260" s="759"/>
    </row>
    <row r="261" spans="1:23" ht="12" customHeight="1">
      <c r="A261" s="764"/>
      <c r="B261" s="764"/>
      <c r="C261" s="765"/>
      <c r="D261" s="764"/>
      <c r="E261" s="764"/>
      <c r="F261" s="764"/>
      <c r="G261" s="764"/>
      <c r="H261" s="764"/>
      <c r="I261" s="764"/>
      <c r="J261" s="764"/>
      <c r="K261" s="764"/>
      <c r="L261" s="764"/>
      <c r="M261" s="764"/>
      <c r="N261" s="764"/>
      <c r="O261" s="766"/>
      <c r="P261" s="764"/>
      <c r="Q261" s="758"/>
      <c r="R261" s="752"/>
      <c r="S261" s="759"/>
    </row>
    <row r="262" spans="1:23" ht="36.75" customHeight="1">
      <c r="A262" s="769" t="s">
        <v>37</v>
      </c>
      <c r="B262" s="769" t="s">
        <v>535</v>
      </c>
      <c r="C262" s="770" t="s">
        <v>536</v>
      </c>
      <c r="D262" s="771" t="s">
        <v>537</v>
      </c>
      <c r="E262" s="771" t="s">
        <v>538</v>
      </c>
      <c r="F262" s="771" t="s">
        <v>539</v>
      </c>
      <c r="G262" s="771" t="s">
        <v>540</v>
      </c>
      <c r="H262" s="771" t="s">
        <v>541</v>
      </c>
      <c r="I262" s="771" t="s">
        <v>542</v>
      </c>
      <c r="J262" s="771" t="s">
        <v>543</v>
      </c>
      <c r="K262" s="772" t="s">
        <v>544</v>
      </c>
      <c r="L262" s="771" t="s">
        <v>545</v>
      </c>
      <c r="M262" s="772" t="s">
        <v>546</v>
      </c>
      <c r="N262" s="771" t="s">
        <v>547</v>
      </c>
      <c r="O262" s="773" t="s">
        <v>538</v>
      </c>
      <c r="P262" s="771" t="s">
        <v>548</v>
      </c>
      <c r="Q262" s="758"/>
      <c r="R262" s="769" t="s">
        <v>535</v>
      </c>
      <c r="S262" s="771" t="s">
        <v>502</v>
      </c>
      <c r="T262" s="771" t="s">
        <v>338</v>
      </c>
      <c r="U262" s="771" t="s">
        <v>539</v>
      </c>
      <c r="V262" s="771" t="s">
        <v>549</v>
      </c>
      <c r="W262" s="769" t="s">
        <v>549</v>
      </c>
    </row>
    <row r="263" spans="1:23" s="775" customFormat="1" ht="13.5" customHeight="1">
      <c r="A263" s="776" t="str">
        <f>IF(B263&lt;&gt;"",ROW()-(ROW()-1),"")</f>
        <v/>
      </c>
      <c r="B263" s="851"/>
      <c r="C263" s="777">
        <f>IF(ISNA(VLOOKUP(B263,NXT!$Q$65:$S$85,2,0)),0,VLOOKUP(B263,NXT!$Q$65:$S$85,2,0))</f>
        <v>0</v>
      </c>
      <c r="D263" s="629">
        <f t="shared" ref="D263:D268" si="43">ROUND(C263*O263,0)</f>
        <v>0</v>
      </c>
      <c r="E263" s="629"/>
      <c r="F263" s="629"/>
      <c r="G263" s="778">
        <f t="shared" ref="G263:G268" si="44">(D263+E263)*F263</f>
        <v>0</v>
      </c>
      <c r="H263" s="629">
        <f t="shared" ref="H263:H268" si="45">IF($D$270&lt;&gt;0,H$270/($D$270+$E$270/4)*($D263+$E263/4),0)</f>
        <v>0</v>
      </c>
      <c r="I263" s="629">
        <f t="shared" ref="I263:K268" si="46">IF($D$270&lt;&gt;0,I$270/$D$270*$D263,0)</f>
        <v>0</v>
      </c>
      <c r="J263" s="629">
        <f t="shared" si="46"/>
        <v>0</v>
      </c>
      <c r="K263" s="629">
        <f t="shared" si="46"/>
        <v>0</v>
      </c>
      <c r="L263" s="855"/>
      <c r="M263" s="629" t="e">
        <f>34560000/($O$68+#REF!+#REF!)*O263</f>
        <v>#REF!</v>
      </c>
      <c r="N263" s="778">
        <f t="shared" ref="N263:N268" si="47">ROUND(SUM(G263:L263),0)</f>
        <v>0</v>
      </c>
      <c r="O263" s="629"/>
      <c r="P263" s="629">
        <f t="shared" ref="P263:P268" si="48">IF(N263&lt;&gt;0,N263/O263,0)</f>
        <v>0</v>
      </c>
      <c r="Q263" s="774"/>
      <c r="R263" s="780"/>
      <c r="S263" s="844"/>
      <c r="T263" s="236"/>
      <c r="U263" s="236"/>
      <c r="V263" s="778">
        <f t="shared" ref="V263:V272" si="49">ROUND(T263*U263,0)</f>
        <v>0</v>
      </c>
      <c r="W263" s="778"/>
    </row>
    <row r="264" spans="1:23" ht="13.5" customHeight="1">
      <c r="A264" s="776" t="str">
        <f t="shared" ref="A264:A269" si="50">IF(B264&lt;&gt;"",A263+1,"")</f>
        <v/>
      </c>
      <c r="B264" s="788"/>
      <c r="C264" s="777">
        <f>IF(ISNA(VLOOKUP(B264,NXT!$Q$65:$S$85,2,0)),0,VLOOKUP(B264,NXT!$Q$65:$S$85,2,0))</f>
        <v>0</v>
      </c>
      <c r="D264" s="629">
        <f t="shared" si="43"/>
        <v>0</v>
      </c>
      <c r="E264" s="629"/>
      <c r="F264" s="629"/>
      <c r="G264" s="778">
        <f t="shared" si="44"/>
        <v>0</v>
      </c>
      <c r="H264" s="629">
        <f t="shared" si="45"/>
        <v>0</v>
      </c>
      <c r="I264" s="629">
        <f t="shared" si="46"/>
        <v>0</v>
      </c>
      <c r="J264" s="629">
        <f t="shared" si="46"/>
        <v>0</v>
      </c>
      <c r="K264" s="629">
        <f t="shared" si="46"/>
        <v>0</v>
      </c>
      <c r="L264" s="855"/>
      <c r="M264" s="629"/>
      <c r="N264" s="778">
        <f t="shared" si="47"/>
        <v>0</v>
      </c>
      <c r="O264" s="784"/>
      <c r="P264" s="629">
        <f t="shared" si="48"/>
        <v>0</v>
      </c>
      <c r="Q264" s="797"/>
      <c r="R264" s="785"/>
      <c r="S264" s="844"/>
      <c r="T264" s="236"/>
      <c r="U264" s="236"/>
      <c r="V264" s="778">
        <f t="shared" si="49"/>
        <v>0</v>
      </c>
      <c r="W264" s="794"/>
    </row>
    <row r="265" spans="1:23" ht="13.5" customHeight="1">
      <c r="A265" s="776" t="str">
        <f t="shared" si="50"/>
        <v/>
      </c>
      <c r="B265" s="788"/>
      <c r="C265" s="777">
        <f>IF(ISNA(VLOOKUP(B265,NXT!$Q$65:$S$85,2,0)),0,VLOOKUP(B265,NXT!$Q$65:$S$85,2,0))</f>
        <v>0</v>
      </c>
      <c r="D265" s="629">
        <f t="shared" si="43"/>
        <v>0</v>
      </c>
      <c r="E265" s="629"/>
      <c r="F265" s="629"/>
      <c r="G265" s="778">
        <f t="shared" si="44"/>
        <v>0</v>
      </c>
      <c r="H265" s="629">
        <f t="shared" si="45"/>
        <v>0</v>
      </c>
      <c r="I265" s="629">
        <f t="shared" si="46"/>
        <v>0</v>
      </c>
      <c r="J265" s="629">
        <f t="shared" si="46"/>
        <v>0</v>
      </c>
      <c r="K265" s="629">
        <f t="shared" si="46"/>
        <v>0</v>
      </c>
      <c r="L265" s="855"/>
      <c r="M265" s="629">
        <v>25840000</v>
      </c>
      <c r="N265" s="778">
        <f t="shared" si="47"/>
        <v>0</v>
      </c>
      <c r="O265" s="784"/>
      <c r="P265" s="629">
        <f t="shared" si="48"/>
        <v>0</v>
      </c>
      <c r="Q265" s="797"/>
      <c r="R265" s="785"/>
      <c r="S265" s="844"/>
      <c r="T265" s="236"/>
      <c r="U265" s="236"/>
      <c r="V265" s="778">
        <f t="shared" si="49"/>
        <v>0</v>
      </c>
      <c r="W265" s="794"/>
    </row>
    <row r="266" spans="1:23" ht="13.5" customHeight="1">
      <c r="A266" s="776" t="str">
        <f t="shared" si="50"/>
        <v/>
      </c>
      <c r="B266" s="788"/>
      <c r="C266" s="777">
        <f>IF(ISNA(VLOOKUP(B266,NXT!$Q$65:$S$85,2,0)),0,VLOOKUP(B266,NXT!$Q$65:$S$85,2,0))</f>
        <v>0</v>
      </c>
      <c r="D266" s="629">
        <f t="shared" si="43"/>
        <v>0</v>
      </c>
      <c r="E266" s="629"/>
      <c r="F266" s="629"/>
      <c r="G266" s="778">
        <f t="shared" si="44"/>
        <v>0</v>
      </c>
      <c r="H266" s="629">
        <f t="shared" si="45"/>
        <v>0</v>
      </c>
      <c r="I266" s="629">
        <f t="shared" si="46"/>
        <v>0</v>
      </c>
      <c r="J266" s="629">
        <f t="shared" si="46"/>
        <v>0</v>
      </c>
      <c r="K266" s="629">
        <f t="shared" si="46"/>
        <v>0</v>
      </c>
      <c r="L266" s="629"/>
      <c r="M266" s="629" t="e">
        <f>34560000/($O$68+#REF!+#REF!)*O266</f>
        <v>#REF!</v>
      </c>
      <c r="N266" s="778">
        <f t="shared" si="47"/>
        <v>0</v>
      </c>
      <c r="O266" s="784"/>
      <c r="P266" s="629">
        <f t="shared" si="48"/>
        <v>0</v>
      </c>
      <c r="Q266" s="797"/>
      <c r="R266" s="785"/>
      <c r="S266" s="844"/>
      <c r="T266" s="236"/>
      <c r="U266" s="236"/>
      <c r="V266" s="778">
        <f t="shared" si="49"/>
        <v>0</v>
      </c>
      <c r="W266" s="794"/>
    </row>
    <row r="267" spans="1:23" ht="13.5" customHeight="1">
      <c r="A267" s="776" t="str">
        <f t="shared" si="50"/>
        <v/>
      </c>
      <c r="B267" s="788"/>
      <c r="C267" s="777">
        <f>IF(ISNA(VLOOKUP(B267,NXT!$Q$65:$S$85,2,0)),0,VLOOKUP(B267,NXT!$Q$65:$S$85,2,0))</f>
        <v>0</v>
      </c>
      <c r="D267" s="629">
        <f t="shared" si="43"/>
        <v>0</v>
      </c>
      <c r="E267" s="629"/>
      <c r="F267" s="629"/>
      <c r="G267" s="778">
        <f t="shared" si="44"/>
        <v>0</v>
      </c>
      <c r="H267" s="629">
        <f t="shared" si="45"/>
        <v>0</v>
      </c>
      <c r="I267" s="629">
        <f t="shared" si="46"/>
        <v>0</v>
      </c>
      <c r="J267" s="629">
        <f t="shared" si="46"/>
        <v>0</v>
      </c>
      <c r="K267" s="629">
        <f t="shared" si="46"/>
        <v>0</v>
      </c>
      <c r="L267" s="629"/>
      <c r="M267" s="629"/>
      <c r="N267" s="778">
        <f t="shared" si="47"/>
        <v>0</v>
      </c>
      <c r="O267" s="784"/>
      <c r="P267" s="629">
        <f t="shared" si="48"/>
        <v>0</v>
      </c>
      <c r="Q267" s="797"/>
      <c r="R267" s="785"/>
      <c r="S267" s="844"/>
      <c r="T267" s="236"/>
      <c r="U267" s="236"/>
      <c r="V267" s="778">
        <f t="shared" si="49"/>
        <v>0</v>
      </c>
      <c r="W267" s="794"/>
    </row>
    <row r="268" spans="1:23">
      <c r="A268" s="776" t="str">
        <f t="shared" si="50"/>
        <v/>
      </c>
      <c r="B268" s="788"/>
      <c r="C268" s="777">
        <f>IF(ISNA(VLOOKUP(B268,NXT!$Q$65:$S$85,2,0)),0,VLOOKUP(B268,NXT!$Q$65:$S$85,2,0))</f>
        <v>0</v>
      </c>
      <c r="D268" s="629">
        <f t="shared" si="43"/>
        <v>0</v>
      </c>
      <c r="E268" s="629"/>
      <c r="F268" s="629"/>
      <c r="G268" s="778">
        <f t="shared" si="44"/>
        <v>0</v>
      </c>
      <c r="H268" s="629">
        <f t="shared" si="45"/>
        <v>0</v>
      </c>
      <c r="I268" s="629">
        <f t="shared" si="46"/>
        <v>0</v>
      </c>
      <c r="J268" s="629">
        <f t="shared" si="46"/>
        <v>0</v>
      </c>
      <c r="K268" s="629">
        <f t="shared" si="46"/>
        <v>0</v>
      </c>
      <c r="L268" s="629"/>
      <c r="M268" s="629" t="e">
        <f>34560000/($O$68+#REF!+#REF!)*O268</f>
        <v>#REF!</v>
      </c>
      <c r="N268" s="778">
        <f t="shared" si="47"/>
        <v>0</v>
      </c>
      <c r="O268" s="784"/>
      <c r="P268" s="629">
        <f t="shared" si="48"/>
        <v>0</v>
      </c>
      <c r="Q268" s="797"/>
      <c r="R268" s="785"/>
      <c r="S268" s="844"/>
      <c r="T268" s="236"/>
      <c r="U268" s="786"/>
      <c r="V268" s="778">
        <f t="shared" si="49"/>
        <v>0</v>
      </c>
      <c r="W268" s="794"/>
    </row>
    <row r="269" spans="1:23">
      <c r="A269" s="776" t="str">
        <f t="shared" si="50"/>
        <v/>
      </c>
      <c r="B269" s="789"/>
      <c r="C269" s="790"/>
      <c r="D269" s="792"/>
      <c r="E269" s="792"/>
      <c r="F269" s="792"/>
      <c r="G269" s="793"/>
      <c r="H269" s="838"/>
      <c r="I269" s="792"/>
      <c r="J269" s="794"/>
      <c r="K269" s="792"/>
      <c r="L269" s="795"/>
      <c r="M269" s="792"/>
      <c r="N269" s="826"/>
      <c r="O269" s="796"/>
      <c r="P269" s="792"/>
      <c r="Q269" s="797"/>
      <c r="R269" s="785"/>
      <c r="S269" s="844"/>
      <c r="T269" s="236"/>
      <c r="U269" s="236"/>
      <c r="V269" s="778">
        <f t="shared" si="49"/>
        <v>0</v>
      </c>
      <c r="W269" s="794"/>
    </row>
    <row r="270" spans="1:23" s="798" customFormat="1">
      <c r="A270" s="799"/>
      <c r="B270" s="800" t="s">
        <v>550</v>
      </c>
      <c r="C270" s="801"/>
      <c r="D270" s="802">
        <f>SUM(D263:D268)</f>
        <v>0</v>
      </c>
      <c r="E270" s="802">
        <f>SUM(E263:E268)</f>
        <v>0</v>
      </c>
      <c r="F270" s="802"/>
      <c r="G270" s="802">
        <f>SUM(G263:G268)</f>
        <v>0</v>
      </c>
      <c r="H270" s="803"/>
      <c r="I270" s="803">
        <f>V274</f>
        <v>0</v>
      </c>
      <c r="J270" s="803"/>
      <c r="K270" s="803"/>
      <c r="L270" s="802">
        <f>ROUND(SUM(L263:L269),0)</f>
        <v>0</v>
      </c>
      <c r="M270" s="802" t="e">
        <f>ROUND(SUM(M263:M269),0)</f>
        <v>#REF!</v>
      </c>
      <c r="N270" s="802">
        <f>ROUND(SUM(N263:N269),0)</f>
        <v>0</v>
      </c>
      <c r="O270" s="802">
        <f>ROUND(SUM(O263:O269),0)</f>
        <v>0</v>
      </c>
      <c r="P270" s="802"/>
      <c r="Q270" s="797"/>
      <c r="R270" s="785"/>
      <c r="S270" s="781"/>
      <c r="T270" s="808"/>
      <c r="U270" s="786"/>
      <c r="V270" s="778">
        <f t="shared" si="49"/>
        <v>0</v>
      </c>
      <c r="W270" s="794"/>
    </row>
    <row r="271" spans="1:23" s="753" customFormat="1">
      <c r="A271" s="749"/>
      <c r="B271" s="749"/>
      <c r="C271" s="749"/>
      <c r="D271" s="749"/>
      <c r="E271" s="749"/>
      <c r="F271" s="749"/>
      <c r="G271" s="749"/>
      <c r="H271" s="749"/>
      <c r="I271" s="749"/>
      <c r="J271" s="749"/>
      <c r="K271" s="749"/>
      <c r="L271" s="749"/>
      <c r="M271" s="749"/>
      <c r="N271" s="749"/>
      <c r="O271" s="749"/>
      <c r="P271" s="749"/>
      <c r="Q271" s="797"/>
      <c r="R271" s="847"/>
      <c r="S271" s="781"/>
      <c r="T271" s="808"/>
      <c r="U271" s="786"/>
      <c r="V271" s="778">
        <f t="shared" si="49"/>
        <v>0</v>
      </c>
      <c r="W271" s="794"/>
    </row>
    <row r="272" spans="1:23">
      <c r="L272" s="757">
        <f>L270-V282</f>
        <v>0</v>
      </c>
      <c r="Q272" s="797"/>
      <c r="R272" s="519"/>
      <c r="S272" s="781"/>
      <c r="T272" s="236"/>
      <c r="U272" s="236"/>
      <c r="V272" s="778">
        <f t="shared" si="49"/>
        <v>0</v>
      </c>
      <c r="W272" s="794"/>
    </row>
    <row r="273" spans="7:23">
      <c r="Q273" s="797"/>
      <c r="R273" s="848"/>
      <c r="S273" s="781"/>
      <c r="T273" s="236"/>
      <c r="U273" s="236"/>
      <c r="V273" s="794"/>
      <c r="W273" s="794"/>
    </row>
    <row r="274" spans="7:23">
      <c r="Q274" s="797"/>
      <c r="R274" s="831"/>
      <c r="S274" s="832"/>
      <c r="T274" s="833"/>
      <c r="U274" s="849"/>
      <c r="V274" s="812">
        <f>SUM(V263:V273)</f>
        <v>0</v>
      </c>
      <c r="W274" s="812">
        <f>SUM(W263:W273)</f>
        <v>0</v>
      </c>
    </row>
    <row r="275" spans="7:23">
      <c r="R275" s="834"/>
      <c r="S275" s="844"/>
      <c r="T275" s="236"/>
      <c r="U275" s="236"/>
      <c r="V275" s="778">
        <f t="shared" ref="V275:V281" si="51">ROUND(T275*U275,0)</f>
        <v>0</v>
      </c>
      <c r="W275" s="778"/>
    </row>
    <row r="276" spans="7:23">
      <c r="R276" s="785"/>
      <c r="S276" s="844"/>
      <c r="T276" s="786"/>
      <c r="U276" s="236"/>
      <c r="V276" s="778">
        <f t="shared" si="51"/>
        <v>0</v>
      </c>
      <c r="W276" s="794"/>
    </row>
    <row r="277" spans="7:23">
      <c r="R277" s="785"/>
      <c r="S277" s="844"/>
      <c r="T277" s="786"/>
      <c r="U277" s="236"/>
      <c r="V277" s="778">
        <f t="shared" si="51"/>
        <v>0</v>
      </c>
      <c r="W277" s="794"/>
    </row>
    <row r="278" spans="7:23">
      <c r="R278" s="785"/>
      <c r="S278" s="844"/>
      <c r="T278" s="786"/>
      <c r="U278" s="786"/>
      <c r="V278" s="778">
        <f t="shared" si="51"/>
        <v>0</v>
      </c>
      <c r="W278" s="794"/>
    </row>
    <row r="279" spans="7:23">
      <c r="R279" s="785"/>
      <c r="S279" s="781"/>
      <c r="T279" s="786"/>
      <c r="U279" s="786"/>
      <c r="V279" s="778">
        <f t="shared" si="51"/>
        <v>0</v>
      </c>
      <c r="W279" s="794"/>
    </row>
    <row r="280" spans="7:23">
      <c r="R280" s="785"/>
      <c r="S280" s="781"/>
      <c r="T280" s="786"/>
      <c r="U280" s="786"/>
      <c r="V280" s="778">
        <f t="shared" si="51"/>
        <v>0</v>
      </c>
      <c r="W280" s="794"/>
    </row>
    <row r="281" spans="7:23">
      <c r="R281" s="808"/>
      <c r="S281" s="781"/>
      <c r="T281" s="786"/>
      <c r="U281" s="786"/>
      <c r="V281" s="778">
        <f t="shared" si="51"/>
        <v>0</v>
      </c>
      <c r="W281" s="794"/>
    </row>
    <row r="282" spans="7:23">
      <c r="R282" s="808"/>
      <c r="S282" s="781"/>
      <c r="T282" s="786"/>
      <c r="U282" s="786"/>
      <c r="V282" s="854">
        <f>SUM(V275:V281)</f>
        <v>0</v>
      </c>
      <c r="W282" s="794"/>
    </row>
    <row r="284" spans="7:23">
      <c r="G284" s="752"/>
      <c r="N284" s="752"/>
    </row>
    <row r="285" spans="7:23">
      <c r="G285" s="752"/>
      <c r="H285" s="752"/>
      <c r="I285" s="752"/>
      <c r="J285" s="752"/>
      <c r="K285" s="752"/>
      <c r="L285" s="752"/>
      <c r="M285" s="752"/>
      <c r="N285" s="752"/>
    </row>
    <row r="286" spans="7:23">
      <c r="G286" s="814"/>
      <c r="N286" s="814"/>
    </row>
  </sheetData>
  <mergeCells count="3">
    <mergeCell ref="S5:T5"/>
    <mergeCell ref="V5:W5"/>
    <mergeCell ref="R17:T17"/>
  </mergeCells>
  <dataValidations count="2">
    <dataValidation type="list" allowBlank="1" showInputMessage="1" showErrorMessage="1" sqref="B136 B214 B87:B89 B110">
      <formula1>Loai3</formula1>
    </dataValidation>
    <dataValidation type="list" allowBlank="1" showInputMessage="1" showErrorMessage="1" sqref="R262 R157 R86 R67 R237 R46 R6 R134 R106 R211 R184 R28">
      <formula1>DSTP</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133" customWidth="1"/>
    <col min="2" max="2" width="15.7109375" style="1133" customWidth="1"/>
    <col min="3" max="3" width="16.85546875" style="1133" customWidth="1"/>
    <col min="4" max="8" width="15.28515625" style="1133" customWidth="1"/>
    <col min="9" max="9" width="10.140625" style="1133" customWidth="1"/>
    <col min="10" max="10" width="5.85546875" style="1133" customWidth="1"/>
    <col min="11" max="16384" width="10.28515625" style="1133"/>
  </cols>
  <sheetData>
    <row r="1" spans="1:10" s="856" customFormat="1" ht="15" customHeight="1">
      <c r="A1" s="1120" t="s">
        <v>317</v>
      </c>
      <c r="B1" s="1120"/>
      <c r="D1" s="857"/>
      <c r="E1" s="857"/>
      <c r="F1" s="1433" t="s">
        <v>562</v>
      </c>
      <c r="G1" s="1433"/>
      <c r="H1" s="1433"/>
      <c r="I1" s="858"/>
      <c r="J1" s="859"/>
    </row>
    <row r="2" spans="1:10" s="856" customFormat="1" ht="29.25" customHeight="1">
      <c r="A2" s="1120" t="s">
        <v>563</v>
      </c>
      <c r="B2" s="1120"/>
      <c r="D2" s="860"/>
      <c r="E2" s="860"/>
      <c r="F2" s="1434" t="s">
        <v>144</v>
      </c>
      <c r="G2" s="1434"/>
      <c r="H2" s="1434"/>
      <c r="I2" s="858"/>
      <c r="J2" s="719">
        <v>1</v>
      </c>
    </row>
    <row r="3" spans="1:10" s="856" customFormat="1" ht="15">
      <c r="A3" s="1121"/>
      <c r="B3" s="1122"/>
      <c r="C3" s="860"/>
      <c r="D3" s="860"/>
      <c r="E3" s="860"/>
      <c r="F3" s="1434"/>
      <c r="G3" s="1434"/>
      <c r="H3" s="1434"/>
      <c r="I3" s="858"/>
    </row>
    <row r="4" spans="1:10" s="1124" customFormat="1" ht="17.25" customHeight="1">
      <c r="A4" s="1435" t="s">
        <v>564</v>
      </c>
      <c r="B4" s="1435"/>
      <c r="C4" s="1435"/>
      <c r="D4" s="1435"/>
      <c r="E4" s="1435"/>
      <c r="F4" s="1435"/>
      <c r="G4" s="1435"/>
      <c r="H4" s="1435"/>
      <c r="I4" s="1123"/>
    </row>
    <row r="5" spans="1:10" s="1125" customFormat="1" ht="17.25" customHeight="1">
      <c r="B5" s="1126"/>
      <c r="C5" s="1127" t="s">
        <v>468</v>
      </c>
      <c r="D5" s="1126" t="str">
        <f>IF($J$2&lt;10,"0"&amp;$J$2&amp;"  năm 2016",$J$2&amp;"  năm 2016")</f>
        <v>01  năm 2016</v>
      </c>
      <c r="E5" s="1126"/>
      <c r="F5" s="1126"/>
      <c r="G5" s="1126"/>
      <c r="H5" s="1126"/>
      <c r="I5" s="1126"/>
    </row>
    <row r="6" spans="1:10" s="1125" customFormat="1" ht="17.25" customHeight="1">
      <c r="B6" s="1128"/>
      <c r="C6" s="1436" t="s">
        <v>565</v>
      </c>
      <c r="D6" s="1436"/>
      <c r="E6" s="1437" t="s">
        <v>453</v>
      </c>
      <c r="F6" s="1437"/>
      <c r="H6" s="1128"/>
      <c r="I6" s="1126"/>
    </row>
    <row r="7" spans="1:10" s="1130" customFormat="1" ht="9.75" customHeight="1">
      <c r="A7" s="1129"/>
      <c r="B7" s="1129"/>
      <c r="C7" s="1129"/>
      <c r="D7" s="1129"/>
      <c r="E7" s="1129"/>
      <c r="F7" s="1129"/>
      <c r="G7" s="1129"/>
      <c r="H7" s="1129"/>
      <c r="I7" s="1128"/>
    </row>
    <row r="8" spans="1:10" s="862" customFormat="1" ht="17.25" customHeight="1">
      <c r="A8" s="1438" t="s">
        <v>566</v>
      </c>
      <c r="B8" s="1439" t="s">
        <v>567</v>
      </c>
      <c r="C8" s="1439" t="s">
        <v>568</v>
      </c>
      <c r="D8" s="1439"/>
      <c r="E8" s="1439"/>
      <c r="F8" s="1439"/>
      <c r="G8" s="1439"/>
      <c r="H8" s="1439"/>
      <c r="I8" s="861"/>
    </row>
    <row r="9" spans="1:10" s="865" customFormat="1" ht="28.5">
      <c r="A9" s="1438"/>
      <c r="B9" s="1439"/>
      <c r="C9" s="863" t="s">
        <v>569</v>
      </c>
      <c r="D9" s="863" t="s">
        <v>570</v>
      </c>
      <c r="E9" s="863" t="s">
        <v>571</v>
      </c>
      <c r="F9" s="863" t="s">
        <v>572</v>
      </c>
      <c r="G9" s="863" t="s">
        <v>573</v>
      </c>
      <c r="H9" s="863" t="s">
        <v>574</v>
      </c>
      <c r="I9" s="864"/>
    </row>
    <row r="10" spans="1:10" s="868" customFormat="1" ht="15">
      <c r="A10" s="866" t="s">
        <v>2</v>
      </c>
      <c r="B10" s="867">
        <v>1</v>
      </c>
      <c r="C10" s="867">
        <v>2</v>
      </c>
      <c r="D10" s="867">
        <v>3</v>
      </c>
      <c r="E10" s="867">
        <v>4</v>
      </c>
      <c r="F10" s="867">
        <v>5</v>
      </c>
      <c r="G10" s="867">
        <v>6</v>
      </c>
      <c r="H10" s="867">
        <v>7</v>
      </c>
      <c r="I10" s="858"/>
    </row>
    <row r="11" spans="1:10" s="1125" customFormat="1" ht="24.75" customHeight="1">
      <c r="A11" s="1131" t="s">
        <v>575</v>
      </c>
      <c r="B11" s="1132">
        <f>ROUND(SUM(C11:H11),0)</f>
        <v>0</v>
      </c>
      <c r="C11" s="1132">
        <v>0</v>
      </c>
      <c r="D11" s="1132">
        <v>0</v>
      </c>
      <c r="E11" s="1132">
        <v>0</v>
      </c>
      <c r="F11" s="1132">
        <v>0</v>
      </c>
      <c r="G11" s="1132">
        <v>0</v>
      </c>
      <c r="H11" s="1132">
        <v>0</v>
      </c>
      <c r="I11" s="1126"/>
    </row>
    <row r="12" spans="1:10" s="1125" customFormat="1" ht="24.75" customHeight="1">
      <c r="A12" s="1131" t="s">
        <v>576</v>
      </c>
      <c r="B12" s="1132">
        <f ca="1">ROUND(SUM(C12:H12),0)</f>
        <v>2108273740</v>
      </c>
      <c r="C12" s="1132">
        <f ca="1">IF(ISNA(VLOOKUP($E6,INDIRECT("DSSP"&amp;$J$2),6,0)),0,VLOOKUP($E6,INDIRECT("DSSP"&amp;$J$2),6,0))</f>
        <v>1914000000</v>
      </c>
      <c r="D12" s="1132">
        <f ca="1">IF(ISNA(VLOOKUP($E6,INDIRECT("DSSP"&amp;$J$2),7,0)),0,VLOOKUP($E6,INDIRECT("DSSP"&amp;$J$2),7,0))</f>
        <v>76689004.104627773</v>
      </c>
      <c r="E12" s="1132">
        <f ca="1">IF(ISNA(VLOOKUP($E6,INDIRECT("DSSP"&amp;$J$2),8,0)),0,VLOOKUP($E6,INDIRECT("DSSP"&amp;$J$2),8,0))</f>
        <v>27934714.334004026</v>
      </c>
      <c r="F12" s="1132">
        <f ca="1">IF(ISNA(VLOOKUP($E6,INDIRECT("DSSP"&amp;$J$2),9,0)),0,VLOOKUP($E6,INDIRECT("DSSP"&amp;$J$2),9,0))</f>
        <v>44073604.828973837</v>
      </c>
      <c r="G12" s="1132">
        <f ca="1">IF(ISNA(VLOOKUP($E6,INDIRECT("DSSP"&amp;$J$2),10,0)),0,VLOOKUP($E6,INDIRECT("DSSP"&amp;$J$2),10,0))</f>
        <v>30351417.078470826</v>
      </c>
      <c r="H12" s="1132">
        <f ca="1">IF(ISNA(VLOOKUP($E6,INDIRECT("DSSP"&amp;$J$2),11,0)),0,VLOOKUP($E6,INDIRECT("DSSP"&amp;$J$2),11,0))</f>
        <v>15225000</v>
      </c>
      <c r="I12" s="1126"/>
    </row>
    <row r="13" spans="1:10" s="1125" customFormat="1" ht="24.75" customHeight="1">
      <c r="A13" s="1131" t="s">
        <v>577</v>
      </c>
      <c r="B13" s="1132">
        <f ca="1">ROUND(IF(ISNA(VLOOKUP($E6,INDIRECT("DSSP"&amp;$J$2),13,0)),0,VLOOKUP($E6,INDIRECT("DSSP"&amp;$J$2),13,0)),0)</f>
        <v>2108273740</v>
      </c>
      <c r="C13" s="1132">
        <f t="shared" ref="C13:H13" ca="1" si="0">C12</f>
        <v>1914000000</v>
      </c>
      <c r="D13" s="1132">
        <f t="shared" ca="1" si="0"/>
        <v>76689004.104627773</v>
      </c>
      <c r="E13" s="1132">
        <f t="shared" ca="1" si="0"/>
        <v>27934714.334004026</v>
      </c>
      <c r="F13" s="1132">
        <f t="shared" ca="1" si="0"/>
        <v>44073604.828973837</v>
      </c>
      <c r="G13" s="1132">
        <f t="shared" ca="1" si="0"/>
        <v>30351417.078470826</v>
      </c>
      <c r="H13" s="1132">
        <f t="shared" ca="1" si="0"/>
        <v>15225000</v>
      </c>
      <c r="I13" s="1126"/>
    </row>
    <row r="14" spans="1:10" s="1125" customFormat="1" ht="24.75" customHeight="1">
      <c r="A14" s="1131" t="s">
        <v>578</v>
      </c>
      <c r="B14" s="1132">
        <f ca="1">B12-B13</f>
        <v>0</v>
      </c>
      <c r="C14" s="1132">
        <f t="shared" ref="C14:H14" ca="1" si="1">C12-C13</f>
        <v>0</v>
      </c>
      <c r="D14" s="1132">
        <f t="shared" ca="1" si="1"/>
        <v>0</v>
      </c>
      <c r="E14" s="1132">
        <f t="shared" ca="1" si="1"/>
        <v>0</v>
      </c>
      <c r="F14" s="1132">
        <f t="shared" ca="1" si="1"/>
        <v>0</v>
      </c>
      <c r="G14" s="1132">
        <f t="shared" ca="1" si="1"/>
        <v>0</v>
      </c>
      <c r="H14" s="1132">
        <f t="shared" ca="1" si="1"/>
        <v>0</v>
      </c>
      <c r="I14" s="1126"/>
    </row>
    <row r="15" spans="1:10" s="1125" customFormat="1" ht="15">
      <c r="B15" s="1126"/>
      <c r="C15" s="1126"/>
      <c r="D15" s="1126"/>
      <c r="E15" s="1126"/>
      <c r="F15" s="1126"/>
      <c r="G15" s="1126"/>
      <c r="H15" s="1126"/>
      <c r="I15" s="1126"/>
    </row>
    <row r="16" spans="1:10" s="1125" customFormat="1" ht="15">
      <c r="B16" s="1126"/>
      <c r="C16" s="1126"/>
      <c r="D16" s="1126"/>
      <c r="E16" s="1432" t="str">
        <f xml:space="preserve"> IF(OR($J$2=1,$J$2=4,$J$2=6,$J$2=9,$J$2=11),"Ngày  30  tháng  "&amp;$J$2&amp;"  năm 2016",IF(OR($J$2=3,$J$2=5,$J$2=7,$J$2=8,$J$2=10,$J$2=12),"Ngày  31  tháng  "&amp;$J$2&amp;"  năm 2016","Ngày  29  tháng  "&amp;$J$2&amp;"  năm 2016"))</f>
        <v>Ngày  30  tháng  1  năm 2016</v>
      </c>
      <c r="F16" s="1432"/>
      <c r="G16" s="1432"/>
      <c r="H16" s="1432"/>
      <c r="I16" s="1126"/>
    </row>
    <row r="17" spans="2:9" s="1125" customFormat="1" ht="15">
      <c r="B17" s="868" t="s">
        <v>579</v>
      </c>
      <c r="C17" s="1126"/>
      <c r="D17" s="1126"/>
      <c r="E17" s="1432" t="s">
        <v>12</v>
      </c>
      <c r="F17" s="1432"/>
      <c r="G17" s="1432"/>
      <c r="H17" s="1432"/>
      <c r="I17" s="1126"/>
    </row>
    <row r="19" spans="2:9" ht="15">
      <c r="E19" s="1134"/>
    </row>
    <row r="26" spans="2:9">
      <c r="B26" s="1104" t="s">
        <v>230</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78"/>
  <sheetViews>
    <sheetView topLeftCell="A10" workbookViewId="0">
      <pane ySplit="3" topLeftCell="A19" activePane="bottomLeft" state="frozen"/>
      <selection activeCell="A10" sqref="A10"/>
      <selection pane="bottomLeft" activeCell="D46" sqref="D46"/>
    </sheetView>
  </sheetViews>
  <sheetFormatPr defaultRowHeight="12.75"/>
  <cols>
    <col min="1" max="1" width="4.140625" style="1024" customWidth="1"/>
    <col min="2" max="2" width="9.140625" style="1024" customWidth="1"/>
    <col min="3" max="3" width="9" style="1025" customWidth="1"/>
    <col min="4" max="4" width="28.140625" style="1024" customWidth="1"/>
    <col min="5" max="5" width="9.140625" style="1024" customWidth="1"/>
    <col min="6" max="6" width="9.28515625" style="1025" customWidth="1"/>
    <col min="7" max="7" width="9" style="1024" customWidth="1"/>
    <col min="8" max="8" width="14.5703125" style="1024" customWidth="1"/>
    <col min="9" max="9" width="6" style="1024" customWidth="1"/>
    <col min="10" max="10" width="14.140625" style="1024" customWidth="1"/>
    <col min="11" max="11" width="14.85546875" style="1026" customWidth="1"/>
    <col min="12" max="12" width="14.42578125" style="1024" customWidth="1"/>
    <col min="13" max="13" width="5.85546875" style="1024" customWidth="1"/>
    <col min="14" max="14" width="7.42578125" style="1024" customWidth="1"/>
    <col min="15" max="15" width="11.7109375" style="1024" customWidth="1"/>
    <col min="16" max="16" width="4.5703125" style="1105" customWidth="1"/>
    <col min="17" max="17" width="12.85546875" style="1024" bestFit="1" customWidth="1"/>
    <col min="18" max="16384" width="9.140625" style="1024"/>
  </cols>
  <sheetData>
    <row r="1" spans="1:17" ht="15" customHeight="1">
      <c r="A1" s="1023" t="s">
        <v>1234</v>
      </c>
      <c r="M1" s="1027"/>
      <c r="N1" s="1028" t="s">
        <v>1235</v>
      </c>
      <c r="O1" s="1027"/>
    </row>
    <row r="2" spans="1:17" ht="15" customHeight="1">
      <c r="A2" s="1023" t="s">
        <v>1236</v>
      </c>
      <c r="L2" s="1026"/>
      <c r="M2" s="1026"/>
      <c r="N2" s="1029" t="s">
        <v>320</v>
      </c>
      <c r="O2" s="1026"/>
    </row>
    <row r="3" spans="1:17" ht="15" customHeight="1">
      <c r="L3" s="1026"/>
      <c r="M3" s="1026"/>
      <c r="N3" s="1029" t="s">
        <v>238</v>
      </c>
      <c r="O3" s="1026"/>
    </row>
    <row r="5" spans="1:17" s="1030" customFormat="1" ht="24" customHeight="1">
      <c r="A5" s="1440" t="s">
        <v>1237</v>
      </c>
      <c r="B5" s="1440"/>
      <c r="C5" s="1440"/>
      <c r="D5" s="1440"/>
      <c r="E5" s="1440"/>
      <c r="F5" s="1440"/>
      <c r="G5" s="1440"/>
      <c r="H5" s="1440"/>
      <c r="I5" s="1440"/>
      <c r="J5" s="1440"/>
      <c r="K5" s="1440"/>
      <c r="L5" s="1440"/>
      <c r="M5" s="1440"/>
      <c r="N5" s="1440"/>
      <c r="O5" s="1440"/>
      <c r="P5" s="1106"/>
    </row>
    <row r="6" spans="1:17" s="1030" customFormat="1" ht="21" customHeight="1">
      <c r="A6" s="1441" t="s">
        <v>1294</v>
      </c>
      <c r="B6" s="1441"/>
      <c r="C6" s="1441"/>
      <c r="D6" s="1441"/>
      <c r="E6" s="1441"/>
      <c r="F6" s="1441"/>
      <c r="G6" s="1441"/>
      <c r="H6" s="1441"/>
      <c r="I6" s="1441"/>
      <c r="J6" s="1441"/>
      <c r="K6" s="1441"/>
      <c r="L6" s="1441"/>
      <c r="M6" s="1441"/>
      <c r="N6" s="1441"/>
      <c r="O6" s="1441"/>
      <c r="P6" s="1106"/>
    </row>
    <row r="7" spans="1:17" s="1030" customFormat="1" ht="21" customHeight="1">
      <c r="A7" s="1442" t="s">
        <v>1302</v>
      </c>
      <c r="B7" s="1442"/>
      <c r="C7" s="1442"/>
      <c r="D7" s="1442"/>
      <c r="E7" s="1442"/>
      <c r="F7" s="1442"/>
      <c r="G7" s="1442"/>
      <c r="H7" s="1442"/>
      <c r="I7" s="1442"/>
      <c r="J7" s="1442"/>
      <c r="K7" s="1442"/>
      <c r="L7" s="1442"/>
      <c r="M7" s="1442"/>
      <c r="N7" s="1442"/>
      <c r="O7" s="1442"/>
      <c r="P7" s="1106"/>
    </row>
    <row r="8" spans="1:17">
      <c r="D8" s="1025"/>
    </row>
    <row r="9" spans="1:17" s="1031" customFormat="1" ht="24" customHeight="1">
      <c r="A9" s="1443" t="s">
        <v>501</v>
      </c>
      <c r="B9" s="1446" t="s">
        <v>1238</v>
      </c>
      <c r="C9" s="1447"/>
      <c r="D9" s="1447"/>
      <c r="E9" s="1447"/>
      <c r="F9" s="1447"/>
      <c r="G9" s="1447"/>
      <c r="H9" s="1448"/>
      <c r="I9" s="1446" t="s">
        <v>1239</v>
      </c>
      <c r="J9" s="1447"/>
      <c r="K9" s="1447"/>
      <c r="L9" s="1448"/>
      <c r="M9" s="1449" t="s">
        <v>1240</v>
      </c>
      <c r="N9" s="1449"/>
      <c r="O9" s="1449"/>
      <c r="P9" s="1107"/>
    </row>
    <row r="10" spans="1:17" s="1031" customFormat="1" ht="24" customHeight="1">
      <c r="A10" s="1444"/>
      <c r="B10" s="1446" t="s">
        <v>1241</v>
      </c>
      <c r="C10" s="1448"/>
      <c r="D10" s="1443" t="s">
        <v>1242</v>
      </c>
      <c r="E10" s="1443" t="s">
        <v>1243</v>
      </c>
      <c r="F10" s="1443" t="s">
        <v>1244</v>
      </c>
      <c r="G10" s="1443" t="s">
        <v>1245</v>
      </c>
      <c r="H10" s="1443" t="s">
        <v>1246</v>
      </c>
      <c r="I10" s="1446" t="s">
        <v>1247</v>
      </c>
      <c r="J10" s="1448"/>
      <c r="K10" s="1450" t="s">
        <v>1248</v>
      </c>
      <c r="L10" s="1443" t="s">
        <v>1249</v>
      </c>
      <c r="M10" s="1449" t="s">
        <v>1241</v>
      </c>
      <c r="N10" s="1449"/>
      <c r="O10" s="1449" t="s">
        <v>1250</v>
      </c>
      <c r="P10" s="1107"/>
    </row>
    <row r="11" spans="1:17" s="1031" customFormat="1" ht="55.5" customHeight="1">
      <c r="A11" s="1445"/>
      <c r="B11" s="1032" t="s">
        <v>1251</v>
      </c>
      <c r="C11" s="1032" t="s">
        <v>502</v>
      </c>
      <c r="D11" s="1445"/>
      <c r="E11" s="1445"/>
      <c r="F11" s="1445"/>
      <c r="G11" s="1445"/>
      <c r="H11" s="1445"/>
      <c r="I11" s="1032" t="s">
        <v>1252</v>
      </c>
      <c r="J11" s="1032" t="s">
        <v>1253</v>
      </c>
      <c r="K11" s="1451"/>
      <c r="L11" s="1445"/>
      <c r="M11" s="1032" t="s">
        <v>17</v>
      </c>
      <c r="N11" s="1032" t="s">
        <v>502</v>
      </c>
      <c r="O11" s="1449"/>
      <c r="P11" s="1107"/>
    </row>
    <row r="12" spans="1:17" s="1035" customFormat="1" ht="13.5">
      <c r="A12" s="1033" t="s">
        <v>2</v>
      </c>
      <c r="B12" s="1033" t="s">
        <v>3</v>
      </c>
      <c r="C12" s="1033" t="s">
        <v>4</v>
      </c>
      <c r="D12" s="1033" t="s">
        <v>5</v>
      </c>
      <c r="E12" s="1033" t="s">
        <v>6</v>
      </c>
      <c r="F12" s="1033" t="s">
        <v>156</v>
      </c>
      <c r="G12" s="1033" t="s">
        <v>1254</v>
      </c>
      <c r="H12" s="1033">
        <v>1</v>
      </c>
      <c r="I12" s="1033">
        <v>2</v>
      </c>
      <c r="J12" s="1033">
        <v>3</v>
      </c>
      <c r="K12" s="1034"/>
      <c r="L12" s="1033">
        <v>4</v>
      </c>
      <c r="M12" s="1033" t="s">
        <v>1255</v>
      </c>
      <c r="N12" s="1033" t="s">
        <v>1256</v>
      </c>
      <c r="O12" s="1033" t="s">
        <v>1257</v>
      </c>
      <c r="P12" s="1108"/>
    </row>
    <row r="13" spans="1:17" s="1035" customFormat="1" ht="21.75" customHeight="1">
      <c r="A13" s="1063" t="s">
        <v>1255</v>
      </c>
      <c r="B13" s="1064" t="s">
        <v>1297</v>
      </c>
      <c r="C13" s="1063"/>
      <c r="D13" s="1063"/>
      <c r="E13" s="1063"/>
      <c r="F13" s="1063"/>
      <c r="G13" s="1063"/>
      <c r="H13" s="1070"/>
      <c r="I13" s="1070"/>
      <c r="J13" s="1070"/>
      <c r="K13" s="1070"/>
      <c r="L13" s="1070"/>
      <c r="M13" s="1063"/>
      <c r="N13" s="1063"/>
      <c r="O13" s="1063"/>
      <c r="P13" s="1108" t="str">
        <f>IF(D13='THE-TS'!$D$11,"x","")</f>
        <v/>
      </c>
    </row>
    <row r="14" spans="1:17" ht="21.75" customHeight="1">
      <c r="A14" s="1062">
        <v>1</v>
      </c>
      <c r="B14" s="1075" t="s">
        <v>1304</v>
      </c>
      <c r="C14" s="1037">
        <v>40543</v>
      </c>
      <c r="D14" s="350" t="s">
        <v>1258</v>
      </c>
      <c r="E14" s="785" t="s">
        <v>1259</v>
      </c>
      <c r="F14" s="1077" t="s">
        <v>1332</v>
      </c>
      <c r="G14" s="1110" t="str">
        <f>RIGHT(B14,5)</f>
        <v>03/10</v>
      </c>
      <c r="H14" s="448">
        <v>1101349856</v>
      </c>
      <c r="I14" s="448">
        <v>25</v>
      </c>
      <c r="J14" s="8">
        <f>ROUND(H14/I14,0)+10</f>
        <v>44054004</v>
      </c>
      <c r="K14" s="8">
        <v>220269960</v>
      </c>
      <c r="L14" s="8">
        <f>K14+J14</f>
        <v>264323964</v>
      </c>
      <c r="M14" s="785"/>
      <c r="N14" s="785"/>
      <c r="O14" s="234"/>
      <c r="P14" s="1108" t="str">
        <f>IF(D14='THE-TS'!$D$11,"x","")</f>
        <v/>
      </c>
      <c r="Q14" s="1100">
        <f>J14/12</f>
        <v>3671167</v>
      </c>
    </row>
    <row r="15" spans="1:17" ht="21.75" customHeight="1">
      <c r="A15" s="1062">
        <v>2</v>
      </c>
      <c r="B15" s="1075" t="s">
        <v>1305</v>
      </c>
      <c r="C15" s="1037">
        <v>40543</v>
      </c>
      <c r="D15" s="350" t="s">
        <v>1260</v>
      </c>
      <c r="E15" s="785" t="s">
        <v>1259</v>
      </c>
      <c r="F15" s="1077" t="s">
        <v>1332</v>
      </c>
      <c r="G15" s="1110" t="str">
        <f t="shared" ref="G15:G32" si="0">RIGHT(B15,5)</f>
        <v>04/10</v>
      </c>
      <c r="H15" s="448">
        <v>1712810212</v>
      </c>
      <c r="I15" s="448">
        <v>5</v>
      </c>
      <c r="J15" s="8"/>
      <c r="K15" s="8">
        <v>1712810212</v>
      </c>
      <c r="L15" s="8">
        <f t="shared" ref="L15:L32" si="1">K15+J15</f>
        <v>1712810212</v>
      </c>
      <c r="M15" s="1058"/>
      <c r="N15" s="785"/>
      <c r="O15" s="234"/>
      <c r="P15" s="1108" t="str">
        <f>IF(D15='THE-TS'!$D$11,"x","")</f>
        <v/>
      </c>
      <c r="Q15" s="1100">
        <f>SUM(J15:J33)/12</f>
        <v>47128135.75</v>
      </c>
    </row>
    <row r="16" spans="1:17" ht="21.75" customHeight="1">
      <c r="A16" s="1062">
        <v>3</v>
      </c>
      <c r="B16" s="1075" t="s">
        <v>1306</v>
      </c>
      <c r="C16" s="1037">
        <v>40543</v>
      </c>
      <c r="D16" s="350" t="s">
        <v>1261</v>
      </c>
      <c r="E16" s="785" t="s">
        <v>1259</v>
      </c>
      <c r="F16" s="1077" t="s">
        <v>1332</v>
      </c>
      <c r="G16" s="1110" t="str">
        <f t="shared" si="0"/>
        <v>05/10</v>
      </c>
      <c r="H16" s="448">
        <v>4567613580</v>
      </c>
      <c r="I16" s="448">
        <v>25</v>
      </c>
      <c r="J16" s="8">
        <f>ROUND(H16/I16,0)-25</f>
        <v>182704518</v>
      </c>
      <c r="K16" s="8">
        <v>913522740</v>
      </c>
      <c r="L16" s="8">
        <f t="shared" si="1"/>
        <v>1096227258</v>
      </c>
      <c r="M16" s="785"/>
      <c r="N16" s="785"/>
      <c r="O16" s="234"/>
      <c r="P16" s="1108" t="str">
        <f>IF(D16='THE-TS'!$D$11,"x","")</f>
        <v/>
      </c>
      <c r="Q16" s="1100"/>
    </row>
    <row r="17" spans="1:17" ht="21.75" customHeight="1">
      <c r="A17" s="1062">
        <v>4</v>
      </c>
      <c r="B17" s="1076" t="s">
        <v>1307</v>
      </c>
      <c r="C17" s="1037">
        <v>41425</v>
      </c>
      <c r="D17" s="350" t="s">
        <v>1262</v>
      </c>
      <c r="E17" s="785" t="s">
        <v>1259</v>
      </c>
      <c r="F17" s="1077" t="s">
        <v>1322</v>
      </c>
      <c r="G17" s="1110" t="str">
        <f t="shared" si="0"/>
        <v>01/13</v>
      </c>
      <c r="H17" s="448">
        <v>108970000</v>
      </c>
      <c r="I17" s="1071">
        <v>5</v>
      </c>
      <c r="J17" s="8">
        <f>ROUND(H17/I17,0)-10</f>
        <v>21793990</v>
      </c>
      <c r="K17" s="8">
        <v>56301177</v>
      </c>
      <c r="L17" s="8">
        <f t="shared" si="1"/>
        <v>78095167</v>
      </c>
      <c r="M17" s="785"/>
      <c r="N17" s="785"/>
      <c r="O17" s="234"/>
      <c r="P17" s="1108" t="str">
        <f>IF(D17='THE-TS'!$D$11,"x","")</f>
        <v/>
      </c>
      <c r="Q17" s="1100"/>
    </row>
    <row r="18" spans="1:17" s="1035" customFormat="1" ht="21.75" customHeight="1">
      <c r="A18" s="1061" t="s">
        <v>1298</v>
      </c>
      <c r="B18" s="1065" t="s">
        <v>1299</v>
      </c>
      <c r="C18" s="1061"/>
      <c r="D18" s="1061"/>
      <c r="E18" s="1061"/>
      <c r="F18" s="1061"/>
      <c r="G18" s="1110"/>
      <c r="H18" s="1072"/>
      <c r="I18" s="1072"/>
      <c r="J18" s="1072"/>
      <c r="K18" s="1072"/>
      <c r="L18" s="8"/>
      <c r="M18" s="1061"/>
      <c r="N18" s="1061"/>
      <c r="O18" s="234"/>
      <c r="P18" s="1108" t="str">
        <f>IF(D18='THE-TS'!$D$11,"x","")</f>
        <v/>
      </c>
      <c r="Q18" s="1100"/>
    </row>
    <row r="19" spans="1:17" ht="21.75" customHeight="1">
      <c r="A19" s="1062">
        <v>1</v>
      </c>
      <c r="B19" s="1077" t="s">
        <v>1311</v>
      </c>
      <c r="C19" s="1037">
        <v>40543</v>
      </c>
      <c r="D19" s="350" t="s">
        <v>1266</v>
      </c>
      <c r="E19" s="785"/>
      <c r="F19" s="1077" t="s">
        <v>1332</v>
      </c>
      <c r="G19" s="1110" t="str">
        <f t="shared" si="0"/>
        <v>02/10</v>
      </c>
      <c r="H19" s="448">
        <v>210000000</v>
      </c>
      <c r="I19" s="448">
        <v>5</v>
      </c>
      <c r="J19" s="8"/>
      <c r="K19" s="8">
        <v>210000000</v>
      </c>
      <c r="L19" s="8">
        <f t="shared" si="1"/>
        <v>210000000</v>
      </c>
      <c r="M19" s="1058"/>
      <c r="N19" s="785"/>
      <c r="O19" s="234"/>
      <c r="P19" s="1108" t="str">
        <f>IF(D19='THE-TS'!$D$11,"x","")</f>
        <v/>
      </c>
      <c r="Q19" s="1100"/>
    </row>
    <row r="20" spans="1:17" ht="21.75" customHeight="1">
      <c r="A20" s="1062">
        <v>2</v>
      </c>
      <c r="B20" s="1075" t="s">
        <v>1312</v>
      </c>
      <c r="C20" s="1037">
        <v>40543</v>
      </c>
      <c r="D20" s="350" t="s">
        <v>1267</v>
      </c>
      <c r="E20" s="785" t="s">
        <v>1259</v>
      </c>
      <c r="F20" s="1077" t="s">
        <v>1332</v>
      </c>
      <c r="G20" s="1110" t="str">
        <f t="shared" si="0"/>
        <v>06/10</v>
      </c>
      <c r="H20" s="448">
        <v>2787898863</v>
      </c>
      <c r="I20" s="448">
        <v>5</v>
      </c>
      <c r="J20" s="8"/>
      <c r="K20" s="8">
        <v>2787898863</v>
      </c>
      <c r="L20" s="8">
        <f t="shared" si="1"/>
        <v>2787898863</v>
      </c>
      <c r="M20" s="1058"/>
      <c r="N20" s="785"/>
      <c r="O20" s="234"/>
      <c r="P20" s="1108" t="str">
        <f>IF(D20='THE-TS'!$D$11,"x","")</f>
        <v/>
      </c>
      <c r="Q20" s="1100"/>
    </row>
    <row r="21" spans="1:17" ht="21.75" customHeight="1">
      <c r="A21" s="1062">
        <v>3</v>
      </c>
      <c r="B21" s="1075" t="s">
        <v>1313</v>
      </c>
      <c r="C21" s="1037">
        <v>41883</v>
      </c>
      <c r="D21" s="350" t="s">
        <v>1268</v>
      </c>
      <c r="E21" s="785"/>
      <c r="F21" s="1077" t="s">
        <v>1323</v>
      </c>
      <c r="G21" s="1110" t="str">
        <f t="shared" si="0"/>
        <v>12/14</v>
      </c>
      <c r="H21" s="448">
        <v>150000000</v>
      </c>
      <c r="I21" s="1071">
        <v>3</v>
      </c>
      <c r="J21" s="8">
        <f>ROUND(H21/I21,0)-5</f>
        <v>49999995</v>
      </c>
      <c r="K21" s="8">
        <v>62500005</v>
      </c>
      <c r="L21" s="8">
        <f t="shared" si="1"/>
        <v>112500000</v>
      </c>
      <c r="M21" s="1058"/>
      <c r="N21" s="234"/>
      <c r="O21" s="234"/>
      <c r="P21" s="1108" t="str">
        <f>IF(D21='THE-TS'!$D$11,"x","")</f>
        <v/>
      </c>
      <c r="Q21" s="1100"/>
    </row>
    <row r="22" spans="1:17" ht="21.75" customHeight="1">
      <c r="A22" s="1062">
        <v>4</v>
      </c>
      <c r="B22" s="1075" t="s">
        <v>1314</v>
      </c>
      <c r="C22" s="1037">
        <v>41883</v>
      </c>
      <c r="D22" s="350" t="s">
        <v>1269</v>
      </c>
      <c r="E22" s="785"/>
      <c r="F22" s="1077" t="s">
        <v>1323</v>
      </c>
      <c r="G22" s="1110" t="str">
        <f t="shared" si="0"/>
        <v>13/14</v>
      </c>
      <c r="H22" s="448">
        <v>80000000</v>
      </c>
      <c r="I22" s="1071">
        <v>3</v>
      </c>
      <c r="J22" s="8">
        <f>ROUND(H22/I22,0)+4</f>
        <v>26666671</v>
      </c>
      <c r="K22" s="8">
        <v>33333330</v>
      </c>
      <c r="L22" s="8">
        <f t="shared" si="1"/>
        <v>60000001</v>
      </c>
      <c r="M22" s="1058"/>
      <c r="N22" s="785"/>
      <c r="O22" s="234"/>
      <c r="P22" s="1108" t="str">
        <f>IF(D22='THE-TS'!$D$11,"x","")</f>
        <v/>
      </c>
      <c r="Q22" s="1100"/>
    </row>
    <row r="23" spans="1:17" ht="21.75" customHeight="1">
      <c r="A23" s="1062">
        <v>5</v>
      </c>
      <c r="B23" s="1075" t="s">
        <v>1315</v>
      </c>
      <c r="C23" s="1037">
        <v>41890</v>
      </c>
      <c r="D23" s="350" t="s">
        <v>1270</v>
      </c>
      <c r="E23" s="785"/>
      <c r="F23" s="1077" t="s">
        <v>1323</v>
      </c>
      <c r="G23" s="1110" t="str">
        <f t="shared" si="0"/>
        <v>14/14</v>
      </c>
      <c r="H23" s="448">
        <v>50000000</v>
      </c>
      <c r="I23" s="1071">
        <v>3</v>
      </c>
      <c r="J23" s="8">
        <f>ROUND(H23/I23,0)-1</f>
        <v>16666666</v>
      </c>
      <c r="K23" s="8">
        <v>20833335</v>
      </c>
      <c r="L23" s="8">
        <f t="shared" si="1"/>
        <v>37500001</v>
      </c>
      <c r="M23" s="1058"/>
      <c r="N23" s="785"/>
      <c r="O23" s="234"/>
      <c r="P23" s="1108" t="str">
        <f>IF(D23='THE-TS'!$D$11,"x","")</f>
        <v/>
      </c>
      <c r="Q23" s="1100"/>
    </row>
    <row r="24" spans="1:17" ht="21.75" customHeight="1">
      <c r="A24" s="1062">
        <v>6</v>
      </c>
      <c r="B24" s="1075" t="s">
        <v>1316</v>
      </c>
      <c r="C24" s="1037">
        <v>41890</v>
      </c>
      <c r="D24" s="350" t="s">
        <v>1271</v>
      </c>
      <c r="E24" s="785"/>
      <c r="F24" s="1077" t="s">
        <v>1323</v>
      </c>
      <c r="G24" s="1110" t="str">
        <f t="shared" si="0"/>
        <v>15/14</v>
      </c>
      <c r="H24" s="448">
        <v>100000000</v>
      </c>
      <c r="I24" s="1071">
        <v>5</v>
      </c>
      <c r="J24" s="8">
        <f>ROUND(H24/I24,0)-5</f>
        <v>19999995</v>
      </c>
      <c r="K24" s="8">
        <v>25000005</v>
      </c>
      <c r="L24" s="8">
        <f t="shared" si="1"/>
        <v>45000000</v>
      </c>
      <c r="M24" s="1058"/>
      <c r="N24" s="785"/>
      <c r="O24" s="234"/>
      <c r="P24" s="1108" t="str">
        <f>IF(D24='THE-TS'!$D$11,"x","")</f>
        <v/>
      </c>
      <c r="Q24" s="1100"/>
    </row>
    <row r="25" spans="1:17" ht="21.75" customHeight="1">
      <c r="A25" s="1062">
        <v>7</v>
      </c>
      <c r="B25" s="1075" t="s">
        <v>1317</v>
      </c>
      <c r="C25" s="1037">
        <v>41890</v>
      </c>
      <c r="D25" s="350" t="s">
        <v>1272</v>
      </c>
      <c r="E25" s="785"/>
      <c r="F25" s="1077" t="s">
        <v>1323</v>
      </c>
      <c r="G25" s="1110" t="str">
        <f t="shared" si="0"/>
        <v>16/14</v>
      </c>
      <c r="H25" s="448">
        <v>100000000</v>
      </c>
      <c r="I25" s="1071">
        <v>5</v>
      </c>
      <c r="J25" s="8">
        <f>ROUND(H25/I25,0)-5</f>
        <v>19999995</v>
      </c>
      <c r="K25" s="8">
        <v>25000005</v>
      </c>
      <c r="L25" s="8">
        <f t="shared" si="1"/>
        <v>45000000</v>
      </c>
      <c r="M25" s="1058"/>
      <c r="N25" s="785"/>
      <c r="O25" s="234"/>
      <c r="P25" s="1108" t="str">
        <f>IF(D25='THE-TS'!$D$11,"x","")</f>
        <v>x</v>
      </c>
      <c r="Q25" s="1100"/>
    </row>
    <row r="26" spans="1:17" ht="21.75" customHeight="1">
      <c r="A26" s="1062">
        <v>8</v>
      </c>
      <c r="B26" s="1075" t="s">
        <v>1318</v>
      </c>
      <c r="C26" s="1037">
        <v>41890</v>
      </c>
      <c r="D26" s="350" t="s">
        <v>1273</v>
      </c>
      <c r="E26" s="785"/>
      <c r="F26" s="1077" t="s">
        <v>1323</v>
      </c>
      <c r="G26" s="1110" t="str">
        <f t="shared" si="0"/>
        <v>17/14</v>
      </c>
      <c r="H26" s="448">
        <v>110000000</v>
      </c>
      <c r="I26" s="1071">
        <v>5</v>
      </c>
      <c r="J26" s="8">
        <f>ROUND(H26/I26,0)+5</f>
        <v>22000005</v>
      </c>
      <c r="K26" s="8">
        <f>27499995</f>
        <v>27499995</v>
      </c>
      <c r="L26" s="8">
        <f t="shared" si="1"/>
        <v>49500000</v>
      </c>
      <c r="M26" s="1058"/>
      <c r="N26" s="785"/>
      <c r="O26" s="234"/>
      <c r="P26" s="1108" t="str">
        <f>IF(D26='THE-TS'!$D$11,"x","")</f>
        <v/>
      </c>
      <c r="Q26" s="1100"/>
    </row>
    <row r="27" spans="1:17" ht="21.75" customHeight="1">
      <c r="A27" s="1062">
        <v>8</v>
      </c>
      <c r="B27" s="1075" t="s">
        <v>1318</v>
      </c>
      <c r="C27" s="1037">
        <v>41890</v>
      </c>
      <c r="D27" s="350" t="s">
        <v>1273</v>
      </c>
      <c r="E27" s="785"/>
      <c r="F27" s="1077" t="s">
        <v>1323</v>
      </c>
      <c r="G27" s="1110" t="str">
        <f>RIGHT(B27,5)</f>
        <v>17/14</v>
      </c>
      <c r="H27" s="448">
        <v>110000000</v>
      </c>
      <c r="I27" s="1071">
        <v>5</v>
      </c>
      <c r="J27" s="8">
        <f>ROUND(H27/I27,0)+5</f>
        <v>22000005</v>
      </c>
      <c r="K27" s="8">
        <f>27499995</f>
        <v>27499995</v>
      </c>
      <c r="L27" s="8">
        <f>K27+J27</f>
        <v>49500000</v>
      </c>
      <c r="M27" s="1058"/>
      <c r="N27" s="785"/>
      <c r="O27" s="234"/>
      <c r="P27" s="1108" t="str">
        <f>IF(D27='THE-TS'!$D$11,"x","")</f>
        <v/>
      </c>
      <c r="Q27" s="1100"/>
    </row>
    <row r="28" spans="1:17" ht="21.75" customHeight="1">
      <c r="A28" s="1062">
        <v>8</v>
      </c>
      <c r="B28" s="1075" t="s">
        <v>1318</v>
      </c>
      <c r="C28" s="1037">
        <v>41890</v>
      </c>
      <c r="D28" s="350" t="s">
        <v>1273</v>
      </c>
      <c r="E28" s="785"/>
      <c r="F28" s="1077" t="s">
        <v>1323</v>
      </c>
      <c r="G28" s="1110" t="str">
        <f t="shared" si="0"/>
        <v>17/14</v>
      </c>
      <c r="H28" s="448">
        <v>110000000</v>
      </c>
      <c r="I28" s="1071">
        <v>5</v>
      </c>
      <c r="J28" s="8">
        <f>ROUND(H28/I28,0)+5</f>
        <v>22000005</v>
      </c>
      <c r="K28" s="8">
        <f>27499995</f>
        <v>27499995</v>
      </c>
      <c r="L28" s="8">
        <f t="shared" si="1"/>
        <v>49500000</v>
      </c>
      <c r="M28" s="1058"/>
      <c r="N28" s="785"/>
      <c r="O28" s="234"/>
      <c r="P28" s="1108" t="str">
        <f>IF(D28='THE-TS'!$D$11,"x","")</f>
        <v/>
      </c>
      <c r="Q28" s="1100"/>
    </row>
    <row r="29" spans="1:17" s="1035" customFormat="1" ht="21.75" customHeight="1">
      <c r="A29" s="1061" t="s">
        <v>1300</v>
      </c>
      <c r="B29" s="1065" t="s">
        <v>1301</v>
      </c>
      <c r="C29" s="1061"/>
      <c r="D29" s="1061"/>
      <c r="E29" s="1061"/>
      <c r="F29" s="1061"/>
      <c r="G29" s="1110"/>
      <c r="H29" s="1072"/>
      <c r="I29" s="1072"/>
      <c r="J29" s="8"/>
      <c r="K29" s="1072"/>
      <c r="L29" s="8"/>
      <c r="M29" s="1061"/>
      <c r="N29" s="1061"/>
      <c r="O29" s="234"/>
      <c r="P29" s="1108" t="str">
        <f>IF(D29='THE-TS'!$D$11,"x","")</f>
        <v/>
      </c>
      <c r="Q29" s="1100"/>
    </row>
    <row r="30" spans="1:17" ht="21.75" customHeight="1">
      <c r="A30" s="1062">
        <v>1</v>
      </c>
      <c r="B30" s="1077" t="s">
        <v>1308</v>
      </c>
      <c r="C30" s="1037">
        <v>40543</v>
      </c>
      <c r="D30" s="350" t="s">
        <v>1274</v>
      </c>
      <c r="E30" s="785" t="s">
        <v>1259</v>
      </c>
      <c r="F30" s="1077" t="s">
        <v>1332</v>
      </c>
      <c r="G30" s="1110" t="str">
        <f t="shared" si="0"/>
        <v>07/10</v>
      </c>
      <c r="H30" s="448">
        <v>2173860839</v>
      </c>
      <c r="I30" s="448">
        <v>5</v>
      </c>
      <c r="J30" s="8"/>
      <c r="K30" s="8">
        <v>2173860839</v>
      </c>
      <c r="L30" s="8">
        <f t="shared" si="1"/>
        <v>2173860839</v>
      </c>
      <c r="M30" s="785"/>
      <c r="N30" s="785"/>
      <c r="O30" s="234"/>
      <c r="P30" s="1108" t="str">
        <f>IF(D30='THE-TS'!$D$11,"x","")</f>
        <v/>
      </c>
      <c r="Q30" s="1100"/>
    </row>
    <row r="31" spans="1:17" ht="21.75" customHeight="1">
      <c r="A31" s="1062">
        <v>2</v>
      </c>
      <c r="B31" s="1077" t="s">
        <v>1309</v>
      </c>
      <c r="C31" s="1037">
        <v>40543</v>
      </c>
      <c r="D31" s="350" t="s">
        <v>1275</v>
      </c>
      <c r="E31" s="785" t="s">
        <v>1259</v>
      </c>
      <c r="F31" s="1077" t="s">
        <v>1332</v>
      </c>
      <c r="G31" s="1110" t="str">
        <f t="shared" si="0"/>
        <v>08/10</v>
      </c>
      <c r="H31" s="448">
        <v>1303180703</v>
      </c>
      <c r="I31" s="448">
        <v>10</v>
      </c>
      <c r="J31" s="8">
        <f>ROUND(H31/I31,0)+10</f>
        <v>130318080</v>
      </c>
      <c r="K31" s="8">
        <v>651590340</v>
      </c>
      <c r="L31" s="8">
        <f t="shared" si="1"/>
        <v>781908420</v>
      </c>
      <c r="M31" s="785"/>
      <c r="N31" s="785"/>
      <c r="O31" s="234"/>
      <c r="P31" s="1108" t="str">
        <f>IF(D31='THE-TS'!$D$11,"x","")</f>
        <v/>
      </c>
      <c r="Q31" s="1100"/>
    </row>
    <row r="32" spans="1:17" ht="21.75" customHeight="1">
      <c r="A32" s="1062">
        <v>3</v>
      </c>
      <c r="B32" s="1077" t="s">
        <v>1310</v>
      </c>
      <c r="C32" s="1037">
        <v>40543</v>
      </c>
      <c r="D32" s="350" t="s">
        <v>1276</v>
      </c>
      <c r="E32" s="785" t="s">
        <v>1259</v>
      </c>
      <c r="F32" s="1077" t="s">
        <v>1332</v>
      </c>
      <c r="G32" s="1110" t="str">
        <f t="shared" si="0"/>
        <v>09/10</v>
      </c>
      <c r="H32" s="448">
        <v>313876943</v>
      </c>
      <c r="I32" s="448">
        <v>10</v>
      </c>
      <c r="J32" s="8">
        <f>ROUND(H32/I32,0)+10</f>
        <v>31387704</v>
      </c>
      <c r="K32" s="8">
        <v>156938460</v>
      </c>
      <c r="L32" s="8">
        <f t="shared" si="1"/>
        <v>188326164</v>
      </c>
      <c r="M32" s="785"/>
      <c r="N32" s="785"/>
      <c r="O32" s="234"/>
      <c r="P32" s="1108" t="str">
        <f>IF(D32='THE-TS'!$D$11,"x","")</f>
        <v/>
      </c>
      <c r="Q32" s="1100"/>
    </row>
    <row r="33" spans="1:16" ht="21.75" customHeight="1">
      <c r="A33" s="1040"/>
      <c r="B33" s="1066"/>
      <c r="C33" s="1067"/>
      <c r="D33" s="1068"/>
      <c r="E33" s="1041"/>
      <c r="F33" s="1067"/>
      <c r="G33" s="1066"/>
      <c r="H33" s="1073"/>
      <c r="I33" s="1073"/>
      <c r="J33" s="532"/>
      <c r="K33" s="532"/>
      <c r="L33" s="532"/>
      <c r="M33" s="1041"/>
      <c r="N33" s="1041"/>
      <c r="O33" s="1041"/>
      <c r="P33" s="1108" t="str">
        <f>IF(D33='THE-TS'!$D$11,"x","")</f>
        <v/>
      </c>
    </row>
    <row r="34" spans="1:16" s="1047" customFormat="1" ht="21.75" customHeight="1">
      <c r="A34" s="1044"/>
      <c r="B34" s="1045"/>
      <c r="C34" s="1044"/>
      <c r="D34" s="1044" t="s">
        <v>1263</v>
      </c>
      <c r="E34" s="1044" t="s">
        <v>21</v>
      </c>
      <c r="F34" s="1044" t="s">
        <v>21</v>
      </c>
      <c r="G34" s="1044" t="s">
        <v>21</v>
      </c>
      <c r="H34" s="1074">
        <f>SUM(H13:H33)</f>
        <v>15089560996</v>
      </c>
      <c r="I34" s="1074"/>
      <c r="J34" s="1074">
        <f>SUM(J13:J33)</f>
        <v>609591633</v>
      </c>
      <c r="K34" s="1074">
        <f>SUM(K13:K33)</f>
        <v>9132359256</v>
      </c>
      <c r="L34" s="1074">
        <f>SUM(L13:L33)</f>
        <v>9741950889</v>
      </c>
      <c r="M34" s="1044" t="s">
        <v>21</v>
      </c>
      <c r="N34" s="1044" t="s">
        <v>21</v>
      </c>
      <c r="O34" s="1044" t="s">
        <v>21</v>
      </c>
      <c r="P34" s="1108" t="str">
        <f>IF(D34='THE-TS'!$D$11,"x","")</f>
        <v/>
      </c>
    </row>
    <row r="35" spans="1:16" ht="6.75" customHeight="1">
      <c r="A35" s="819"/>
      <c r="B35" s="819"/>
      <c r="C35" s="1048"/>
      <c r="D35" s="819"/>
      <c r="E35" s="1048"/>
      <c r="F35" s="1048"/>
      <c r="G35" s="1048"/>
      <c r="H35" s="819"/>
      <c r="I35" s="819"/>
      <c r="J35" s="819"/>
      <c r="K35" s="1049"/>
      <c r="L35" s="819"/>
      <c r="M35" s="819"/>
      <c r="N35" s="819"/>
      <c r="O35" s="819"/>
      <c r="P35" s="1108" t="str">
        <f>IF(D35='THE-TS'!$D$11,"x","")</f>
        <v/>
      </c>
    </row>
    <row r="36" spans="1:16" ht="13.5" customHeight="1">
      <c r="A36" s="819"/>
      <c r="B36" s="819"/>
      <c r="C36" s="1048"/>
      <c r="D36" s="819" t="s">
        <v>1264</v>
      </c>
      <c r="E36" s="819"/>
      <c r="F36" s="1048"/>
      <c r="G36" s="819"/>
      <c r="H36" s="1026"/>
      <c r="I36" s="1026"/>
      <c r="J36" s="1117"/>
      <c r="L36" s="1026"/>
      <c r="M36" s="819"/>
      <c r="N36" s="819"/>
      <c r="O36" s="819"/>
      <c r="P36" s="1108" t="str">
        <f>IF(D36='THE-TS'!$D$11,"x","")</f>
        <v/>
      </c>
    </row>
    <row r="37" spans="1:16" ht="13.5" customHeight="1">
      <c r="A37" s="819"/>
      <c r="B37" s="819"/>
      <c r="C37" s="1048"/>
      <c r="D37" s="819" t="s">
        <v>1295</v>
      </c>
      <c r="E37" s="819"/>
      <c r="F37" s="1048"/>
      <c r="G37" s="819"/>
      <c r="H37" s="1059"/>
      <c r="I37" s="819"/>
      <c r="J37" s="1069"/>
      <c r="K37" s="1049"/>
      <c r="L37" s="819"/>
      <c r="M37" s="819"/>
      <c r="N37" s="819"/>
      <c r="O37" s="819"/>
      <c r="P37" s="1108" t="str">
        <f>IF(D37='THE-TS'!$D$11,"x","")</f>
        <v/>
      </c>
    </row>
    <row r="38" spans="1:16" ht="13.5" customHeight="1">
      <c r="K38" s="1050"/>
      <c r="L38" s="1029" t="s">
        <v>1296</v>
      </c>
      <c r="P38" s="1108" t="str">
        <f>IF(D38='THE-TS'!$D$11,"x","")</f>
        <v/>
      </c>
    </row>
    <row r="39" spans="1:16" ht="13.5" customHeight="1">
      <c r="B39" s="1025"/>
      <c r="D39" s="1025" t="s">
        <v>11</v>
      </c>
      <c r="F39" s="1025" t="s">
        <v>1265</v>
      </c>
      <c r="I39" s="1051"/>
      <c r="K39" s="1048"/>
      <c r="L39" s="1048" t="s">
        <v>131</v>
      </c>
      <c r="P39" s="1108" t="str">
        <f>IF(D39='THE-TS'!$D$11,"x","")</f>
        <v/>
      </c>
    </row>
    <row r="40" spans="1:16" ht="13.5" customHeight="1">
      <c r="B40" s="1025"/>
      <c r="D40" s="1025"/>
      <c r="P40" s="1108" t="str">
        <f>IF(D40='THE-TS'!$D$11,"x","")</f>
        <v/>
      </c>
    </row>
    <row r="41" spans="1:16" ht="13.5" customHeight="1">
      <c r="H41" s="1052"/>
      <c r="J41" s="1052"/>
      <c r="L41" s="1052"/>
      <c r="P41" s="1108" t="str">
        <f>IF(D41='THE-TS'!$D$11,"x","")</f>
        <v/>
      </c>
    </row>
    <row r="42" spans="1:16" ht="13.5" customHeight="1">
      <c r="H42" s="1053"/>
      <c r="P42" s="1108" t="str">
        <f>IF(D42='THE-TS'!$D$11,"x","")</f>
        <v/>
      </c>
    </row>
    <row r="43" spans="1:16" ht="13.5" customHeight="1">
      <c r="H43" s="1053"/>
      <c r="J43" s="1052"/>
      <c r="P43" s="1108" t="str">
        <f>IF(D43='THE-TS'!$D$11,"x","")</f>
        <v/>
      </c>
    </row>
    <row r="44" spans="1:16" ht="13.5" customHeight="1">
      <c r="H44" s="1053"/>
      <c r="P44" s="1108" t="str">
        <f>IF(D44='THE-TS'!$D$11,"x","")</f>
        <v/>
      </c>
    </row>
    <row r="45" spans="1:16" ht="13.5" customHeight="1">
      <c r="H45" s="1053"/>
      <c r="P45" s="1108" t="str">
        <f>IF(D45='THE-TS'!$D$11,"x","")</f>
        <v/>
      </c>
    </row>
    <row r="46" spans="1:16" s="1054" customFormat="1" ht="13.5" customHeight="1">
      <c r="C46" s="1055"/>
      <c r="D46" s="1055" t="s">
        <v>230</v>
      </c>
      <c r="F46" s="1055"/>
      <c r="H46" s="1056"/>
      <c r="K46" s="1057"/>
      <c r="L46" s="1054" t="s">
        <v>125</v>
      </c>
      <c r="P46" s="1108" t="str">
        <f>IF(D46='THE-TS'!$D$11,"x","")</f>
        <v/>
      </c>
    </row>
    <row r="47" spans="1:16" ht="13.5">
      <c r="P47" s="1108" t="str">
        <f>IF(D47='THE-TS'!$D$11,"x","")</f>
        <v/>
      </c>
    </row>
    <row r="48" spans="1:16" ht="13.5" customHeight="1">
      <c r="H48" s="1053"/>
      <c r="P48" s="1108" t="str">
        <f>IF(D48='THE-TS'!$D$11,"x","")</f>
        <v/>
      </c>
    </row>
    <row r="49" spans="1:17" ht="13.5">
      <c r="P49" s="1108" t="str">
        <f>IF(D49='THE-TS'!$D$11,"x","")</f>
        <v/>
      </c>
    </row>
    <row r="50" spans="1:17" ht="13.5">
      <c r="P50" s="1108" t="str">
        <f>IF(D50='THE-TS'!$D$11,"x","")</f>
        <v/>
      </c>
    </row>
    <row r="51" spans="1:17" ht="13.5">
      <c r="P51" s="1108" t="str">
        <f>IF(D51='THE-TS'!$D$11,"x","")</f>
        <v/>
      </c>
    </row>
    <row r="52" spans="1:17" ht="13.5">
      <c r="A52" s="1023" t="s">
        <v>1234</v>
      </c>
      <c r="L52" s="1027"/>
      <c r="M52" s="1027"/>
      <c r="N52" s="1028" t="s">
        <v>1235</v>
      </c>
      <c r="O52" s="1027"/>
      <c r="P52" s="1108" t="str">
        <f>IF(D52='THE-TS'!$D$11,"x","")</f>
        <v/>
      </c>
    </row>
    <row r="53" spans="1:17" ht="13.5">
      <c r="A53" s="1023" t="s">
        <v>1236</v>
      </c>
      <c r="L53" s="1026"/>
      <c r="M53" s="1026"/>
      <c r="N53" s="1029" t="s">
        <v>320</v>
      </c>
      <c r="O53" s="1026"/>
      <c r="P53" s="1108" t="str">
        <f>IF(D53='THE-TS'!$D$11,"x","")</f>
        <v/>
      </c>
    </row>
    <row r="54" spans="1:17" ht="13.5">
      <c r="L54" s="1026"/>
      <c r="M54" s="1026"/>
      <c r="N54" s="1029" t="s">
        <v>238</v>
      </c>
      <c r="O54" s="1026"/>
      <c r="P54" s="1108" t="str">
        <f>IF(D54='THE-TS'!$D$11,"x","")</f>
        <v/>
      </c>
    </row>
    <row r="55" spans="1:17" ht="13.5">
      <c r="P55" s="1108" t="str">
        <f>IF(D55='THE-TS'!$D$11,"x","")</f>
        <v/>
      </c>
    </row>
    <row r="56" spans="1:17" s="1119" customFormat="1" ht="28.5" customHeight="1">
      <c r="A56" s="1440" t="s">
        <v>1237</v>
      </c>
      <c r="B56" s="1440"/>
      <c r="C56" s="1440"/>
      <c r="D56" s="1440"/>
      <c r="E56" s="1440"/>
      <c r="F56" s="1440"/>
      <c r="G56" s="1440"/>
      <c r="H56" s="1440"/>
      <c r="I56" s="1440"/>
      <c r="J56" s="1440"/>
      <c r="K56" s="1440"/>
      <c r="L56" s="1440"/>
      <c r="M56" s="1440"/>
      <c r="N56" s="1440"/>
      <c r="O56" s="1440"/>
      <c r="P56" s="1118" t="str">
        <f>IF(D56='THE-TS'!$D$11,"x","")</f>
        <v/>
      </c>
    </row>
    <row r="57" spans="1:17" s="1030" customFormat="1" ht="19.5" customHeight="1">
      <c r="A57" s="1441" t="s">
        <v>1294</v>
      </c>
      <c r="B57" s="1441"/>
      <c r="C57" s="1441"/>
      <c r="D57" s="1441"/>
      <c r="E57" s="1441"/>
      <c r="F57" s="1441"/>
      <c r="G57" s="1441"/>
      <c r="H57" s="1441"/>
      <c r="I57" s="1441"/>
      <c r="J57" s="1441"/>
      <c r="K57" s="1441"/>
      <c r="L57" s="1441"/>
      <c r="M57" s="1441"/>
      <c r="N57" s="1441"/>
      <c r="O57" s="1441"/>
      <c r="P57" s="1108" t="str">
        <f>IF(D57='THE-TS'!$D$11,"x","")</f>
        <v/>
      </c>
    </row>
    <row r="58" spans="1:17" s="1030" customFormat="1" ht="19.5" customHeight="1">
      <c r="A58" s="1442" t="s">
        <v>1303</v>
      </c>
      <c r="B58" s="1442"/>
      <c r="C58" s="1442"/>
      <c r="D58" s="1442"/>
      <c r="E58" s="1442"/>
      <c r="F58" s="1442"/>
      <c r="G58" s="1442"/>
      <c r="H58" s="1442"/>
      <c r="I58" s="1442"/>
      <c r="J58" s="1442"/>
      <c r="K58" s="1442"/>
      <c r="L58" s="1442"/>
      <c r="M58" s="1442"/>
      <c r="N58" s="1442"/>
      <c r="O58" s="1442"/>
      <c r="P58" s="1108" t="str">
        <f>IF(D58='THE-TS'!$D$11,"x","")</f>
        <v/>
      </c>
    </row>
    <row r="59" spans="1:17" ht="13.5">
      <c r="D59" s="1025"/>
      <c r="P59" s="1108" t="str">
        <f>IF(D59='THE-TS'!$D$11,"x","")</f>
        <v/>
      </c>
    </row>
    <row r="60" spans="1:17" s="1031" customFormat="1" ht="17.25" customHeight="1">
      <c r="A60" s="1443" t="s">
        <v>501</v>
      </c>
      <c r="B60" s="1446" t="s">
        <v>1238</v>
      </c>
      <c r="C60" s="1447"/>
      <c r="D60" s="1447"/>
      <c r="E60" s="1447"/>
      <c r="F60" s="1447"/>
      <c r="G60" s="1447"/>
      <c r="H60" s="1448"/>
      <c r="I60" s="1446" t="s">
        <v>1239</v>
      </c>
      <c r="J60" s="1447"/>
      <c r="K60" s="1447"/>
      <c r="L60" s="1448"/>
      <c r="M60" s="1449" t="s">
        <v>1240</v>
      </c>
      <c r="N60" s="1449"/>
      <c r="O60" s="1449"/>
      <c r="P60" s="1108" t="str">
        <f>IF(D60='THE-TS'!$D$11,"x","")</f>
        <v/>
      </c>
    </row>
    <row r="61" spans="1:17" s="1031" customFormat="1" ht="17.25" customHeight="1">
      <c r="A61" s="1444"/>
      <c r="B61" s="1446" t="s">
        <v>1241</v>
      </c>
      <c r="C61" s="1448"/>
      <c r="D61" s="1443" t="s">
        <v>1242</v>
      </c>
      <c r="E61" s="1443" t="s">
        <v>1243</v>
      </c>
      <c r="F61" s="1443" t="s">
        <v>1244</v>
      </c>
      <c r="G61" s="1443" t="s">
        <v>1245</v>
      </c>
      <c r="H61" s="1443" t="s">
        <v>1246</v>
      </c>
      <c r="I61" s="1446" t="s">
        <v>1247</v>
      </c>
      <c r="J61" s="1448"/>
      <c r="K61" s="1450" t="s">
        <v>1248</v>
      </c>
      <c r="L61" s="1443" t="s">
        <v>1249</v>
      </c>
      <c r="M61" s="1449" t="s">
        <v>1241</v>
      </c>
      <c r="N61" s="1449"/>
      <c r="O61" s="1449" t="s">
        <v>1250</v>
      </c>
      <c r="P61" s="1108" t="str">
        <f>IF(D61='THE-TS'!$D$11,"x","")</f>
        <v/>
      </c>
    </row>
    <row r="62" spans="1:17" s="1031" customFormat="1" ht="55.5" customHeight="1">
      <c r="A62" s="1445"/>
      <c r="B62" s="1032" t="s">
        <v>1251</v>
      </c>
      <c r="C62" s="1032" t="s">
        <v>502</v>
      </c>
      <c r="D62" s="1445"/>
      <c r="E62" s="1445"/>
      <c r="F62" s="1445"/>
      <c r="G62" s="1445"/>
      <c r="H62" s="1445"/>
      <c r="I62" s="1032" t="s">
        <v>1252</v>
      </c>
      <c r="J62" s="1032" t="s">
        <v>1253</v>
      </c>
      <c r="K62" s="1451"/>
      <c r="L62" s="1445"/>
      <c r="M62" s="1032" t="s">
        <v>17</v>
      </c>
      <c r="N62" s="1032" t="s">
        <v>502</v>
      </c>
      <c r="O62" s="1449"/>
      <c r="P62" s="1108" t="str">
        <f>IF(D62='THE-TS'!$D$11,"x","")</f>
        <v/>
      </c>
    </row>
    <row r="63" spans="1:17" s="1035" customFormat="1" ht="13.5">
      <c r="A63" s="1033" t="s">
        <v>2</v>
      </c>
      <c r="B63" s="1033" t="s">
        <v>3</v>
      </c>
      <c r="C63" s="1033" t="s">
        <v>4</v>
      </c>
      <c r="D63" s="1033" t="s">
        <v>5</v>
      </c>
      <c r="E63" s="1033" t="s">
        <v>6</v>
      </c>
      <c r="F63" s="1033" t="s">
        <v>156</v>
      </c>
      <c r="G63" s="1033" t="s">
        <v>1254</v>
      </c>
      <c r="H63" s="1033">
        <v>1</v>
      </c>
      <c r="I63" s="1033">
        <v>2</v>
      </c>
      <c r="J63" s="1033">
        <v>3</v>
      </c>
      <c r="K63" s="1034"/>
      <c r="L63" s="1033">
        <v>4</v>
      </c>
      <c r="M63" s="1033" t="s">
        <v>1255</v>
      </c>
      <c r="N63" s="1033" t="s">
        <v>1256</v>
      </c>
      <c r="O63" s="1033" t="s">
        <v>1257</v>
      </c>
      <c r="P63" s="1108" t="str">
        <f>IF(D63='THE-TS'!$D$11,"x","")</f>
        <v/>
      </c>
    </row>
    <row r="64" spans="1:17" ht="15.75" customHeight="1">
      <c r="A64" s="1036">
        <v>1</v>
      </c>
      <c r="B64" s="1075" t="s">
        <v>1326</v>
      </c>
      <c r="C64" s="1037">
        <v>40543</v>
      </c>
      <c r="D64" s="350" t="s">
        <v>1277</v>
      </c>
      <c r="E64" s="780"/>
      <c r="F64" s="1077" t="s">
        <v>1332</v>
      </c>
      <c r="G64" s="1110" t="str">
        <f>RIGHT(B64,5)</f>
        <v>10/10</v>
      </c>
      <c r="H64" s="350">
        <v>5405781300</v>
      </c>
      <c r="I64" s="1039">
        <v>45</v>
      </c>
      <c r="J64" s="8">
        <f>ROUND(H64/I64,0)+5</f>
        <v>120128478</v>
      </c>
      <c r="K64" s="1038">
        <v>600642360</v>
      </c>
      <c r="L64" s="1038">
        <f>K64+J64</f>
        <v>720770838</v>
      </c>
      <c r="M64" s="780"/>
      <c r="N64" s="780"/>
      <c r="O64" s="234"/>
      <c r="P64" s="1108" t="str">
        <f>IF(D64='THE-TS'!$D$11,"x","")</f>
        <v/>
      </c>
      <c r="Q64" s="1100"/>
    </row>
    <row r="65" spans="1:16" ht="15.75" customHeight="1">
      <c r="A65" s="1040"/>
      <c r="B65" s="1041"/>
      <c r="C65" s="1040"/>
      <c r="D65" s="1041"/>
      <c r="E65" s="1041"/>
      <c r="F65" s="1040"/>
      <c r="G65" s="1041"/>
      <c r="H65" s="1041"/>
      <c r="I65" s="1042"/>
      <c r="J65" s="1041"/>
      <c r="K65" s="1043"/>
      <c r="L65" s="1041"/>
      <c r="M65" s="1041"/>
      <c r="N65" s="1041"/>
      <c r="O65" s="1041"/>
      <c r="P65" s="1108" t="str">
        <f>IF(D65='THE-TS'!$D$11,"x","")</f>
        <v/>
      </c>
    </row>
    <row r="66" spans="1:16" s="1047" customFormat="1" ht="15.75" customHeight="1">
      <c r="A66" s="1044"/>
      <c r="B66" s="1045"/>
      <c r="C66" s="1044"/>
      <c r="D66" s="1044" t="s">
        <v>1263</v>
      </c>
      <c r="E66" s="1045"/>
      <c r="F66" s="1044"/>
      <c r="G66" s="1045"/>
      <c r="H66" s="1046">
        <f>SUM(H64:H65)</f>
        <v>5405781300</v>
      </c>
      <c r="I66" s="1046"/>
      <c r="J66" s="1046">
        <f>SUM(J64:J65)</f>
        <v>120128478</v>
      </c>
      <c r="K66" s="1046">
        <f>SUM(K64:K65)</f>
        <v>600642360</v>
      </c>
      <c r="L66" s="1046">
        <f>SUM(L64:L65)</f>
        <v>720770838</v>
      </c>
      <c r="M66" s="1045"/>
      <c r="N66" s="1045"/>
      <c r="O66" s="1045"/>
      <c r="P66" s="1108" t="str">
        <f>IF(D66='THE-TS'!$D$11,"x","")</f>
        <v/>
      </c>
    </row>
    <row r="67" spans="1:16" ht="6.75" customHeight="1">
      <c r="A67" s="819"/>
      <c r="B67" s="819"/>
      <c r="C67" s="1048"/>
      <c r="D67" s="819"/>
      <c r="E67" s="819"/>
      <c r="F67" s="1048"/>
      <c r="G67" s="819"/>
      <c r="H67" s="819"/>
      <c r="I67" s="819"/>
      <c r="J67" s="819"/>
      <c r="K67" s="1049"/>
      <c r="L67" s="819"/>
      <c r="M67" s="819"/>
      <c r="N67" s="819"/>
      <c r="O67" s="819"/>
    </row>
    <row r="68" spans="1:16">
      <c r="A68" s="819"/>
      <c r="B68" s="819"/>
      <c r="C68" s="1048"/>
      <c r="D68" s="819" t="s">
        <v>1264</v>
      </c>
      <c r="E68" s="819"/>
      <c r="F68" s="1048"/>
      <c r="G68" s="819"/>
      <c r="H68" s="819"/>
      <c r="I68" s="819"/>
      <c r="J68" s="819"/>
      <c r="K68" s="1049"/>
      <c r="L68" s="819"/>
      <c r="M68" s="819"/>
      <c r="N68" s="819"/>
      <c r="O68" s="819"/>
    </row>
    <row r="69" spans="1:16">
      <c r="A69" s="819"/>
      <c r="B69" s="819"/>
      <c r="C69" s="1048"/>
      <c r="D69" s="819" t="s">
        <v>1295</v>
      </c>
      <c r="E69" s="819"/>
      <c r="F69" s="1048"/>
      <c r="G69" s="819"/>
      <c r="I69" s="819"/>
      <c r="J69" s="819"/>
      <c r="K69" s="1049"/>
      <c r="L69" s="819"/>
      <c r="M69" s="819"/>
      <c r="N69" s="819"/>
      <c r="O69" s="819"/>
    </row>
    <row r="70" spans="1:16">
      <c r="K70" s="1029"/>
      <c r="L70" s="1029" t="s">
        <v>1296</v>
      </c>
    </row>
    <row r="71" spans="1:16" ht="16.5" customHeight="1">
      <c r="B71" s="1025"/>
      <c r="D71" s="1025" t="s">
        <v>11</v>
      </c>
      <c r="F71" s="1025" t="s">
        <v>1265</v>
      </c>
      <c r="I71" s="1051"/>
      <c r="K71" s="1048"/>
      <c r="L71" s="1048" t="s">
        <v>131</v>
      </c>
    </row>
    <row r="74" spans="1:16">
      <c r="L74" s="1052"/>
    </row>
    <row r="75" spans="1:16">
      <c r="D75" s="1052"/>
    </row>
    <row r="76" spans="1:16">
      <c r="D76" s="1026"/>
      <c r="L76" s="1052"/>
    </row>
    <row r="77" spans="1:16">
      <c r="D77" s="1059"/>
      <c r="L77" s="1052"/>
    </row>
    <row r="78" spans="1:16" s="1054" customFormat="1" ht="13.5" customHeight="1">
      <c r="C78" s="1055"/>
      <c r="D78" s="1055" t="s">
        <v>230</v>
      </c>
      <c r="F78" s="1055"/>
      <c r="H78" s="1056"/>
      <c r="K78" s="1057"/>
      <c r="L78" s="1054" t="s">
        <v>125</v>
      </c>
      <c r="P78" s="1109"/>
    </row>
  </sheetData>
  <mergeCells count="36">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 ref="K10:K11"/>
    <mergeCell ref="L10:L11"/>
    <mergeCell ref="A56:O56"/>
    <mergeCell ref="A57:O57"/>
    <mergeCell ref="A58:O58"/>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K53"/>
  <sheetViews>
    <sheetView topLeftCell="A6" workbookViewId="0">
      <pane ySplit="14" topLeftCell="A20" activePane="bottomLeft" state="frozen"/>
      <selection activeCell="A6" sqref="A6"/>
      <selection pane="bottomLeft" activeCell="D11" sqref="D11"/>
    </sheetView>
  </sheetViews>
  <sheetFormatPr defaultRowHeight="12.75"/>
  <cols>
    <col min="1" max="1" width="5" style="1079" customWidth="1"/>
    <col min="2" max="2" width="10.140625" style="1079" customWidth="1"/>
    <col min="3" max="3" width="11.5703125" style="1079" customWidth="1"/>
    <col min="4" max="4" width="28.7109375" style="1079" customWidth="1"/>
    <col min="5" max="5" width="13.28515625" style="1079" customWidth="1"/>
    <col min="6" max="6" width="9.140625" style="1079"/>
    <col min="7" max="7" width="14" style="1079" customWidth="1"/>
    <col min="8" max="8" width="14.7109375" style="1079" customWidth="1"/>
    <col min="9" max="10" width="9.140625" style="1079"/>
    <col min="11" max="11" width="13.85546875" style="1079" customWidth="1"/>
    <col min="12" max="16384" width="9.140625" style="1079"/>
  </cols>
  <sheetData>
    <row r="2" spans="1:11">
      <c r="A2" s="1096" t="s">
        <v>1234</v>
      </c>
      <c r="B2" s="1078"/>
      <c r="C2" s="1078"/>
      <c r="D2" s="1078"/>
      <c r="E2" s="1028"/>
      <c r="F2" s="1028"/>
      <c r="G2" s="1028" t="s">
        <v>1278</v>
      </c>
      <c r="H2" s="1028"/>
    </row>
    <row r="3" spans="1:11">
      <c r="A3" s="1096" t="s">
        <v>1236</v>
      </c>
      <c r="B3" s="1078"/>
      <c r="C3" s="1078"/>
      <c r="D3" s="1078"/>
      <c r="E3" s="1029"/>
      <c r="F3" s="1029"/>
      <c r="G3" s="1029" t="s">
        <v>320</v>
      </c>
      <c r="H3" s="1029"/>
    </row>
    <row r="4" spans="1:11">
      <c r="A4" s="1025"/>
      <c r="B4" s="1025"/>
      <c r="C4" s="1029"/>
      <c r="D4" s="1029"/>
      <c r="E4" s="1029"/>
      <c r="F4" s="1029"/>
      <c r="G4" s="1029" t="s">
        <v>238</v>
      </c>
      <c r="H4" s="1029"/>
    </row>
    <row r="5" spans="1:11">
      <c r="A5" s="1025"/>
      <c r="B5" s="1025"/>
      <c r="C5" s="1029"/>
      <c r="D5" s="1029"/>
      <c r="E5" s="1029"/>
      <c r="F5" s="1029"/>
      <c r="G5" s="1029"/>
      <c r="H5" s="1029"/>
    </row>
    <row r="6" spans="1:11" ht="23.25" customHeight="1" thickBot="1">
      <c r="A6" s="1463" t="s">
        <v>1279</v>
      </c>
      <c r="B6" s="1463"/>
      <c r="C6" s="1463"/>
      <c r="D6" s="1463"/>
      <c r="E6" s="1463"/>
      <c r="F6" s="1463"/>
      <c r="G6" s="1463"/>
      <c r="H6" s="1463"/>
    </row>
    <row r="7" spans="1:11" ht="17.25" customHeight="1" thickBot="1">
      <c r="A7" s="1464" t="str">
        <f ca="1" xml:space="preserve"> IF(ROWS($1:1)&gt;COUNT(Dong3),"","Số: "&amp;OFFSET('SO-TS'!$B$1,SMALL(Dong3,ROWS($1:1)),))</f>
        <v>Số: SX 16/14</v>
      </c>
      <c r="B7" s="1464"/>
      <c r="C7" s="1464"/>
      <c r="D7" s="1464"/>
      <c r="E7" s="1464"/>
      <c r="F7" s="1464"/>
      <c r="G7" s="1464"/>
      <c r="H7" s="1464"/>
      <c r="J7" s="1097" t="s">
        <v>1319</v>
      </c>
      <c r="K7" s="1098" t="s">
        <v>1362</v>
      </c>
    </row>
    <row r="8" spans="1:11" ht="17.25" customHeight="1">
      <c r="A8" s="1465" t="str">
        <f ca="1" xml:space="preserve"> IF(ROWS($1:1)&gt;COUNT(Dong3),"","Ngày   "&amp;DAY(OFFSET('SO-TS'!$C$1,SMALL(Dong3,ROWS($1:1)),))&amp;"   tháng   "&amp;MONTH(OFFSET('SO-TS'!$C$1,SMALL(Dong3,ROWS($1:1)),))&amp;"  năm   "&amp;YEAR(OFFSET('SO-TS'!$C$1,SMALL(Dong3,ROWS($1:1)),)))</f>
        <v>Ngày   8   tháng   9  năm   2014</v>
      </c>
      <c r="B8" s="1465"/>
      <c r="C8" s="1465"/>
      <c r="D8" s="1465"/>
      <c r="E8" s="1465"/>
      <c r="F8" s="1465"/>
      <c r="G8" s="1465"/>
      <c r="H8" s="1465"/>
    </row>
    <row r="9" spans="1:11" ht="12" customHeight="1">
      <c r="A9" s="1025"/>
      <c r="B9" s="1025"/>
      <c r="C9" s="1025"/>
      <c r="D9" s="1025"/>
      <c r="E9" s="1025"/>
      <c r="F9" s="1025"/>
      <c r="G9" s="1029"/>
      <c r="H9" s="1029"/>
    </row>
    <row r="10" spans="1:11" ht="15" customHeight="1">
      <c r="A10" s="1024" t="str">
        <f ca="1">"Căn cứ vào biên bản giao nhận TSCĐ "&amp;"  "&amp;A7&amp;"  "&amp;A8</f>
        <v>Căn cứ vào biên bản giao nhận TSCĐ   Số: SX 16/14  Ngày   8   tháng   9  năm   2014</v>
      </c>
      <c r="B10" s="1024"/>
      <c r="C10" s="1024"/>
      <c r="D10" s="1024"/>
      <c r="E10" s="1024"/>
      <c r="F10" s="1024"/>
      <c r="G10" s="1024"/>
      <c r="H10" s="1024"/>
    </row>
    <row r="11" spans="1:11" ht="15" customHeight="1">
      <c r="A11" s="1024" t="s">
        <v>1320</v>
      </c>
      <c r="B11" s="1024"/>
      <c r="C11" s="1024"/>
      <c r="D11" s="1024" t="s">
        <v>1272</v>
      </c>
      <c r="E11" s="1024" t="str">
        <f ca="1" xml:space="preserve"> IF(ROWS($1:1)&gt;COUNT(Dong3),"","Số hiệu TSCĐ:   "&amp;OFFSET('SO-TS'!$G$1,SMALL(Dong3,ROWS($1:1)),))</f>
        <v>Số hiệu TSCĐ:   16/14</v>
      </c>
      <c r="F11" s="1024"/>
      <c r="H11" s="1024"/>
    </row>
    <row r="12" spans="1:11" ht="15" customHeight="1">
      <c r="A12" s="1024" t="str">
        <f ca="1" xml:space="preserve"> IF(ROWS($1:1)&gt;COUNT(Dong3),"","Nước sản xuất:   "&amp;OFFSET('SO-TS'!$E$1,SMALL(Dong3,ROWS($1:1)),))</f>
        <v xml:space="preserve">Nước sản xuất:   </v>
      </c>
      <c r="B12" s="1024"/>
      <c r="C12" s="1024"/>
      <c r="D12" s="1024"/>
      <c r="E12" s="1024" t="s">
        <v>1321</v>
      </c>
      <c r="F12" s="1024"/>
      <c r="G12" s="1024"/>
      <c r="H12" s="1024"/>
    </row>
    <row r="13" spans="1:11" ht="15" customHeight="1">
      <c r="A13" s="1024" t="str">
        <f ca="1" xml:space="preserve"> IF(ROWS($1:1)&gt;COUNT(Dong3),"","Bộ phận quản lý sử dụng:  "&amp;IF(LEFT(OFFSET('SO-TS'!$B$1,SMALL(Dong3,ROWS($1:1)),),2)="VP","Văn Phòng","Sản Xuất"))</f>
        <v>Bộ phận quản lý sử dụng:  Sản Xuất</v>
      </c>
      <c r="B13" s="1024"/>
      <c r="C13" s="1024"/>
      <c r="D13" s="1024"/>
      <c r="E13" s="1024" t="str">
        <f ca="1" xml:space="preserve"> IF(ROWS($1:1)&gt;COUNT(Dong3),"","Tháng, năm đưa vào sử dụng:    "&amp;OFFSET('SO-TS'!$F$1,SMALL(Dong3,ROWS($1:1)),))</f>
        <v>Tháng, năm đưa vào sử dụng:    10/2014</v>
      </c>
      <c r="F13" s="1024"/>
      <c r="G13" s="1024"/>
      <c r="H13" s="1024"/>
    </row>
    <row r="14" spans="1:11" ht="15" customHeight="1">
      <c r="A14" s="1024" t="s">
        <v>1280</v>
      </c>
      <c r="B14" s="1024"/>
      <c r="C14" s="1024"/>
      <c r="D14" s="1024"/>
      <c r="E14" s="1024"/>
      <c r="F14" s="1024"/>
      <c r="G14" s="1024"/>
      <c r="H14" s="1024"/>
    </row>
    <row r="15" spans="1:11" ht="15" customHeight="1">
      <c r="A15" s="1024" t="s">
        <v>1334</v>
      </c>
      <c r="B15" s="1024"/>
      <c r="C15" s="1024"/>
      <c r="D15" s="1024"/>
      <c r="E15" s="1024"/>
      <c r="F15" s="1024"/>
      <c r="G15" s="1024"/>
      <c r="H15" s="1024"/>
    </row>
    <row r="16" spans="1:11" ht="15" customHeight="1">
      <c r="A16" s="1099" t="s">
        <v>1333</v>
      </c>
      <c r="B16" s="1099"/>
      <c r="C16" s="1099"/>
      <c r="D16" s="1099"/>
      <c r="E16" s="1099"/>
      <c r="F16" s="1099"/>
      <c r="G16" s="1099"/>
      <c r="H16" s="1099"/>
    </row>
    <row r="17" spans="1:8" s="1093" customFormat="1" ht="18" customHeight="1">
      <c r="A17" s="1453" t="s">
        <v>150</v>
      </c>
      <c r="B17" s="1454"/>
      <c r="C17" s="1457" t="s">
        <v>1281</v>
      </c>
      <c r="D17" s="1458"/>
      <c r="E17" s="1459"/>
      <c r="F17" s="1460" t="s">
        <v>1282</v>
      </c>
      <c r="G17" s="1461"/>
      <c r="H17" s="1462"/>
    </row>
    <row r="18" spans="1:8" s="1093" customFormat="1" ht="28.5" customHeight="1">
      <c r="A18" s="1455"/>
      <c r="B18" s="1456"/>
      <c r="C18" s="1060" t="s">
        <v>1283</v>
      </c>
      <c r="D18" s="1060" t="s">
        <v>0</v>
      </c>
      <c r="E18" s="1060" t="s">
        <v>1284</v>
      </c>
      <c r="F18" s="1060" t="s">
        <v>1285</v>
      </c>
      <c r="G18" s="1060" t="s">
        <v>1286</v>
      </c>
      <c r="H18" s="1060" t="s">
        <v>1287</v>
      </c>
    </row>
    <row r="19" spans="1:8" s="1095" customFormat="1">
      <c r="A19" s="1466" t="s">
        <v>2</v>
      </c>
      <c r="B19" s="1467"/>
      <c r="C19" s="1094" t="s">
        <v>3</v>
      </c>
      <c r="D19" s="1094" t="s">
        <v>4</v>
      </c>
      <c r="E19" s="1094">
        <v>1</v>
      </c>
      <c r="F19" s="1094">
        <v>2</v>
      </c>
      <c r="G19" s="1094">
        <v>3</v>
      </c>
      <c r="H19" s="1094">
        <v>4</v>
      </c>
    </row>
    <row r="20" spans="1:8" ht="17.25" customHeight="1">
      <c r="A20" s="901">
        <f ca="1">IF(B20&lt;&gt;"",ROW()-19,"")</f>
        <v>1</v>
      </c>
      <c r="B20" s="1080" t="str">
        <f ca="1" xml:space="preserve"> IF(ROWS($1:1)&gt;COUNT(Dong3),"",OFFSET('SO-TS'!B$1,SMALL(Dong3,ROWS($1:1)),))</f>
        <v>SX 16/14</v>
      </c>
      <c r="C20" s="1080" t="str">
        <f ca="1" xml:space="preserve"> IF(ROWS($1:1)&gt;COUNT(Dong3),"",OFFSET('SO-TS'!F$1,SMALL(Dong3,ROWS($1:1)),))</f>
        <v>10/2014</v>
      </c>
      <c r="D20" s="1111" t="str">
        <f ca="1" xml:space="preserve"> IF(ROWS($1:1)&gt;COUNT(Dong3),"",OFFSET('SO-TS'!D$1,SMALL(Dong3,ROWS($1:1)),))</f>
        <v>Máy cuốn mực</v>
      </c>
      <c r="E20" s="1112">
        <f ca="1" xml:space="preserve"> IF(ROWS($1:1)&gt;COUNT(Dong3),"",OFFSET('SO-TS'!H$1,SMALL(Dong3,ROWS($1:1)),))</f>
        <v>100000000</v>
      </c>
      <c r="F20" s="1113" t="str">
        <f ca="1" xml:space="preserve"> IF(ROWS($1:1)&gt;COUNT(Dong3),"",RIGHT(OFFSET('SO-TS'!F$1,SMALL(Dong3,ROWS($1:1)),),4))</f>
        <v>2014</v>
      </c>
      <c r="G20" s="91">
        <f ca="1">IF(F20="",0,ROUND(IF(OR(ROWS($1:$1)&gt;COUNT(Dong3),(ROW()-19)&gt;OFFSET('SO-TS'!I$1,SMALL(Dong3,ROWS($1:$1)),)),0,IF(VALUE(LEFT(C20,2))&gt;0,$E$30/(OFFSET('SO-TS'!I$1,SMALL(Dong3,ROWS($1:$1)),))/12*(13-VALUE(LEFT(C20,2))),$E$30/(OFFSET('SO-TS'!I$1,SMALL(Dong3,ROWS($1:$1)),)))),0))</f>
        <v>5000000</v>
      </c>
      <c r="H20" s="91">
        <f ca="1">G20</f>
        <v>5000000</v>
      </c>
    </row>
    <row r="21" spans="1:8" ht="17.25" customHeight="1">
      <c r="A21" s="901" t="str">
        <f t="shared" ref="A21:A29" ca="1" si="0">IF(B21&lt;&gt;"",ROW()-19,"")</f>
        <v/>
      </c>
      <c r="B21" s="1080" t="str">
        <f ca="1" xml:space="preserve"> IF(ROWS($1:2)&gt;COUNT(Dong3),"",OFFSET('SO-TS'!B$1,SMALL(Dong3,ROWS($1:2)),))</f>
        <v/>
      </c>
      <c r="C21" s="1080" t="str">
        <f ca="1" xml:space="preserve"> IF(ROWS($1:2)&gt;COUNT(Dong3),"",OFFSET('SO-TS'!F$1,SMALL(Dong3,ROWS($1:2)),))</f>
        <v/>
      </c>
      <c r="D21" s="1111" t="str">
        <f ca="1" xml:space="preserve"> IF(ROWS($1:2)&gt;COUNT(Dong3),"",OFFSET('SO-TS'!D$1,SMALL(Dong3,ROWS($1:2)),))</f>
        <v/>
      </c>
      <c r="E21" s="1112" t="str">
        <f ca="1" xml:space="preserve"> IF(ROWS($1:2)&gt;COUNT(Dong3),"",OFFSET('SO-TS'!H$1,SMALL(Dong3,ROWS($1:2)),))</f>
        <v/>
      </c>
      <c r="F21" s="1113">
        <f ca="1">IF(OR(F20="",(ROW()-19)&gt;OFFSET('SO-TS'!I$1,SMALL(Dong3,ROWS($1:$1)),)),"",IF(VALUE(F20)&gt;=VALUE(YEAR(NOW())),"",F20+1))</f>
        <v>2015</v>
      </c>
      <c r="G21" s="91">
        <f ca="1">IF(F21="",0,ROUND(IF(OR(ROWS($1:$1)&gt;COUNT(Dong3),(ROW()-19)&gt;OFFSET('SO-TS'!I$1,SMALL(Dong3,ROWS($1:$1)),)),0,IF($E$30-H20&lt;($E$30/(OFFSET('SO-TS'!I$1,SMALL(Dong3,ROWS($1:$1)),))+12),$E$30-H20,$E$30/(OFFSET('SO-TS'!I$1,SMALL(Dong3,ROWS($1:$1)),)))),0))</f>
        <v>20000000</v>
      </c>
      <c r="H21" s="1115">
        <f ca="1">IF(G21&lt;&gt;0,H20+G21,0)</f>
        <v>25000000</v>
      </c>
    </row>
    <row r="22" spans="1:8" ht="17.25" customHeight="1">
      <c r="A22" s="901" t="str">
        <f t="shared" ca="1" si="0"/>
        <v/>
      </c>
      <c r="B22" s="1080" t="str">
        <f ca="1" xml:space="preserve"> IF(ROWS($1:3)&gt;COUNT(Dong3),"",OFFSET('SO-TS'!B$1,SMALL(Dong3,ROWS($1:3)),))</f>
        <v/>
      </c>
      <c r="C22" s="1080" t="str">
        <f ca="1" xml:space="preserve"> IF(ROWS($1:3)&gt;COUNT(Dong3),"",OFFSET('SO-TS'!F$1,SMALL(Dong3,ROWS($1:3)),))</f>
        <v/>
      </c>
      <c r="D22" s="1111" t="str">
        <f ca="1" xml:space="preserve"> IF(ROWS($1:3)&gt;COUNT(Dong3),"",OFFSET('SO-TS'!D$1,SMALL(Dong3,ROWS($1:3)),))</f>
        <v/>
      </c>
      <c r="E22" s="1112" t="str">
        <f ca="1" xml:space="preserve"> IF(ROWS($1:3)&gt;COUNT(Dong3),"",OFFSET('SO-TS'!H$1,SMALL(Dong3,ROWS($1:3)),))</f>
        <v/>
      </c>
      <c r="F22" s="1113">
        <f ca="1">IF(OR(F21="",(ROW()-19)&gt;OFFSET('SO-TS'!I$1,SMALL(Dong3,ROWS($1:$1)),)),"",IF(VALUE(F21)&gt;=VALUE(YEAR(NOW())),"",F21+1))</f>
        <v>2016</v>
      </c>
      <c r="G22" s="91">
        <f ca="1">IF(F22="",0,ROUND(IF(OR(ROWS($1:$1)&gt;COUNT(Dong3),(ROW()-19)&gt;OFFSET('SO-TS'!I$1,SMALL(Dong3,ROWS($1:$1)),)),0,IF($E$30-H21&lt;($E$30/(OFFSET('SO-TS'!I$1,SMALL(Dong3,ROWS($1:$1)),))+12),$E$30-H21,$E$30/(OFFSET('SO-TS'!I$1,SMALL(Dong3,ROWS($1:$1)),)))),0))</f>
        <v>20000000</v>
      </c>
      <c r="H22" s="1115">
        <f t="shared" ref="H22:H28" ca="1" si="1">IF(G22&lt;&gt;0,H21+G22,0)</f>
        <v>45000000</v>
      </c>
    </row>
    <row r="23" spans="1:8" ht="17.25" customHeight="1">
      <c r="A23" s="901" t="str">
        <f t="shared" ca="1" si="0"/>
        <v/>
      </c>
      <c r="B23" s="1080" t="str">
        <f ca="1" xml:space="preserve"> IF(ROWS($1:4)&gt;COUNT(Dong3),"",OFFSET('SO-TS'!B$1,SMALL(Dong3,ROWS($1:4)),))</f>
        <v/>
      </c>
      <c r="C23" s="1080" t="str">
        <f ca="1" xml:space="preserve"> IF(ROWS($1:4)&gt;COUNT(Dong3),"",OFFSET('SO-TS'!F$1,SMALL(Dong3,ROWS($1:4)),))</f>
        <v/>
      </c>
      <c r="D23" s="1111" t="str">
        <f ca="1" xml:space="preserve"> IF(ROWS($1:4)&gt;COUNT(Dong3),"",OFFSET('SO-TS'!D$1,SMALL(Dong3,ROWS($1:4)),))</f>
        <v/>
      </c>
      <c r="E23" s="1112" t="str">
        <f ca="1" xml:space="preserve"> IF(ROWS($1:4)&gt;COUNT(Dong3),"",OFFSET('SO-TS'!H$1,SMALL(Dong3,ROWS($1:4)),))</f>
        <v/>
      </c>
      <c r="F23" s="1113" t="str">
        <f ca="1">IF(OR(F22="",(ROW()-19)&gt;OFFSET('SO-TS'!I$1,SMALL(Dong3,ROWS($1:$1)),)),"",IF(VALUE(F22)&gt;=VALUE(YEAR(NOW())),"",F22+1))</f>
        <v/>
      </c>
      <c r="G23" s="91">
        <f ca="1">IF(F23="",0,ROUND(IF(OR(ROWS($1:$1)&gt;COUNT(Dong3),(ROW()-19)&gt;OFFSET('SO-TS'!I$1,SMALL(Dong3,ROWS($1:$1)),)),0,IF($E$30-H22&lt;($E$30/(OFFSET('SO-TS'!I$1,SMALL(Dong3,ROWS($1:$1)),))+12),$E$30-H22,$E$30/(OFFSET('SO-TS'!I$1,SMALL(Dong3,ROWS($1:$1)),)))),0))</f>
        <v>0</v>
      </c>
      <c r="H23" s="1115">
        <f t="shared" ca="1" si="1"/>
        <v>0</v>
      </c>
    </row>
    <row r="24" spans="1:8" ht="17.25" customHeight="1">
      <c r="A24" s="901" t="str">
        <f t="shared" ca="1" si="0"/>
        <v/>
      </c>
      <c r="B24" s="1080" t="str">
        <f ca="1" xml:space="preserve"> IF(ROWS($1:5)&gt;COUNT(Dong3),"",OFFSET('SO-TS'!B$1,SMALL(Dong3,ROWS($1:5)),))</f>
        <v/>
      </c>
      <c r="C24" s="1080" t="str">
        <f ca="1" xml:space="preserve"> IF(ROWS($1:5)&gt;COUNT(Dong3),"",OFFSET('SO-TS'!F$1,SMALL(Dong3,ROWS($1:5)),))</f>
        <v/>
      </c>
      <c r="D24" s="1111" t="str">
        <f ca="1" xml:space="preserve"> IF(ROWS($1:5)&gt;COUNT(Dong3),"",OFFSET('SO-TS'!D$1,SMALL(Dong3,ROWS($1:5)),))</f>
        <v/>
      </c>
      <c r="E24" s="1112" t="str">
        <f ca="1" xml:space="preserve"> IF(ROWS($1:5)&gt;COUNT(Dong3),"",OFFSET('SO-TS'!H$1,SMALL(Dong3,ROWS($1:5)),))</f>
        <v/>
      </c>
      <c r="F24" s="1113" t="str">
        <f ca="1">IF(OR(F23="",(ROW()-19)&gt;OFFSET('SO-TS'!I$1,SMALL(Dong3,ROWS($1:$1)),)),"",IF(VALUE(F23)&gt;=VALUE(YEAR(NOW())),"",F23+1))</f>
        <v/>
      </c>
      <c r="G24" s="91">
        <f ca="1">IF(F24="",0,ROUND(IF(OR(ROWS($1:$1)&gt;COUNT(Dong3),(ROW()-19)&gt;OFFSET('SO-TS'!I$1,SMALL(Dong3,ROWS($1:$1)),)),0,IF($E$30-H23&lt;($E$30/(OFFSET('SO-TS'!I$1,SMALL(Dong3,ROWS($1:$1)),))+12),$E$30-H23,$E$30/(OFFSET('SO-TS'!I$1,SMALL(Dong3,ROWS($1:$1)),)))),0))</f>
        <v>0</v>
      </c>
      <c r="H24" s="1115">
        <f t="shared" ca="1" si="1"/>
        <v>0</v>
      </c>
    </row>
    <row r="25" spans="1:8" ht="17.25" customHeight="1">
      <c r="A25" s="901" t="str">
        <f t="shared" ca="1" si="0"/>
        <v/>
      </c>
      <c r="B25" s="1080" t="str">
        <f ca="1" xml:space="preserve"> IF(ROWS($1:6)&gt;COUNT(Dong3),"",OFFSET('SO-TS'!B$1,SMALL(Dong3,ROWS($1:6)),))</f>
        <v/>
      </c>
      <c r="C25" s="1080" t="str">
        <f ca="1" xml:space="preserve"> IF(ROWS($1:6)&gt;COUNT(Dong3),"",OFFSET('SO-TS'!F$1,SMALL(Dong3,ROWS($1:6)),))</f>
        <v/>
      </c>
      <c r="D25" s="1111" t="str">
        <f ca="1" xml:space="preserve"> IF(ROWS($1:6)&gt;COUNT(Dong3),"",OFFSET('SO-TS'!D$1,SMALL(Dong3,ROWS($1:6)),))</f>
        <v/>
      </c>
      <c r="E25" s="1112" t="str">
        <f ca="1" xml:space="preserve"> IF(ROWS($1:6)&gt;COUNT(Dong3),"",OFFSET('SO-TS'!H$1,SMALL(Dong3,ROWS($1:6)),))</f>
        <v/>
      </c>
      <c r="F25" s="1113" t="str">
        <f ca="1">IF(OR(F24="",(ROW()-19)&gt;OFFSET('SO-TS'!I$1,SMALL(Dong3,ROWS($1:$1)),)),"",IF(VALUE(F24)&gt;=VALUE(YEAR(NOW())),"",F24+1))</f>
        <v/>
      </c>
      <c r="G25" s="91">
        <f ca="1">IF(F25="",0,ROUND(IF(OR(ROWS($1:$1)&gt;COUNT(Dong3),(ROW()-19)&gt;OFFSET('SO-TS'!I$1,SMALL(Dong3,ROWS($1:$1)),)),0,IF($E$30-H24&lt;($E$30/(OFFSET('SO-TS'!I$1,SMALL(Dong3,ROWS($1:$1)),))+12),$E$30-H24,$E$30/(OFFSET('SO-TS'!I$1,SMALL(Dong3,ROWS($1:$1)),)))),0))</f>
        <v>0</v>
      </c>
      <c r="H25" s="1115">
        <f t="shared" ca="1" si="1"/>
        <v>0</v>
      </c>
    </row>
    <row r="26" spans="1:8" ht="17.25" customHeight="1">
      <c r="A26" s="901" t="str">
        <f t="shared" ca="1" si="0"/>
        <v/>
      </c>
      <c r="B26" s="1080" t="str">
        <f ca="1" xml:space="preserve"> IF(ROWS($1:7)&gt;COUNT(Dong3),"",OFFSET('SO-TS'!B$1,SMALL(Dong3,ROWS($1:7)),))</f>
        <v/>
      </c>
      <c r="C26" s="1080" t="str">
        <f ca="1" xml:space="preserve"> IF(ROWS($1:7)&gt;COUNT(Dong3),"",OFFSET('SO-TS'!F$1,SMALL(Dong3,ROWS($1:7)),))</f>
        <v/>
      </c>
      <c r="D26" s="1111" t="str">
        <f ca="1" xml:space="preserve"> IF(ROWS($1:7)&gt;COUNT(Dong3),"",OFFSET('SO-TS'!D$1,SMALL(Dong3,ROWS($1:7)),))</f>
        <v/>
      </c>
      <c r="E26" s="1112" t="str">
        <f ca="1" xml:space="preserve"> IF(ROWS($1:7)&gt;COUNT(Dong3),"",OFFSET('SO-TS'!H$1,SMALL(Dong3,ROWS($1:7)),))</f>
        <v/>
      </c>
      <c r="F26" s="1113" t="str">
        <f ca="1">IF(OR(F25="",(ROW()-19)&gt;OFFSET('SO-TS'!I$1,SMALL(Dong3,ROWS($1:$1)),)),"",IF(VALUE(F25)&gt;=VALUE(YEAR(NOW())),"",F25+1))</f>
        <v/>
      </c>
      <c r="G26" s="91">
        <f ca="1">IF(F26="",0,ROUND(IF(OR(ROWS($1:$1)&gt;COUNT(Dong3),(ROW()-19)&gt;OFFSET('SO-TS'!I$1,SMALL(Dong3,ROWS($1:$1)),)),0,IF($E$30-H25&lt;($E$30/(OFFSET('SO-TS'!I$1,SMALL(Dong3,ROWS($1:$1)),))+12),$E$30-H25,$E$30/(OFFSET('SO-TS'!I$1,SMALL(Dong3,ROWS($1:$1)),)))),0))</f>
        <v>0</v>
      </c>
      <c r="H26" s="1115">
        <f t="shared" ca="1" si="1"/>
        <v>0</v>
      </c>
    </row>
    <row r="27" spans="1:8" ht="17.25" customHeight="1">
      <c r="A27" s="901" t="str">
        <f t="shared" ca="1" si="0"/>
        <v/>
      </c>
      <c r="B27" s="1080" t="str">
        <f ca="1" xml:space="preserve"> IF(ROWS($1:8)&gt;COUNT(Dong3),"",OFFSET('SO-TS'!B$1,SMALL(Dong3,ROWS($1:8)),))</f>
        <v/>
      </c>
      <c r="C27" s="1080" t="str">
        <f ca="1" xml:space="preserve"> IF(ROWS($1:8)&gt;COUNT(Dong3),"",OFFSET('SO-TS'!F$1,SMALL(Dong3,ROWS($1:8)),))</f>
        <v/>
      </c>
      <c r="D27" s="1111" t="str">
        <f ca="1" xml:space="preserve"> IF(ROWS($1:8)&gt;COUNT(Dong3),"",OFFSET('SO-TS'!D$1,SMALL(Dong3,ROWS($1:8)),))</f>
        <v/>
      </c>
      <c r="E27" s="1112" t="str">
        <f ca="1" xml:space="preserve"> IF(ROWS($1:8)&gt;COUNT(Dong3),"",OFFSET('SO-TS'!H$1,SMALL(Dong3,ROWS($1:8)),))</f>
        <v/>
      </c>
      <c r="F27" s="1113" t="str">
        <f ca="1">IF(OR(F26="",(ROW()-19)&gt;OFFSET('SO-TS'!I$1,SMALL(Dong3,ROWS($1:$1)),)),"",IF(VALUE(F26)&gt;=VALUE(YEAR(NOW())),"",F26+1))</f>
        <v/>
      </c>
      <c r="G27" s="91">
        <f ca="1">IF(F27="",0,ROUND(IF(OR(ROWS($1:$1)&gt;COUNT(Dong3),(ROW()-19)&gt;OFFSET('SO-TS'!I$1,SMALL(Dong3,ROWS($1:$1)),)),0,IF($E$30-H26&lt;($E$30/(OFFSET('SO-TS'!I$1,SMALL(Dong3,ROWS($1:$1)),))+12),$E$30-H26,$E$30/(OFFSET('SO-TS'!I$1,SMALL(Dong3,ROWS($1:$1)),)))),0))</f>
        <v>0</v>
      </c>
      <c r="H27" s="1115">
        <f t="shared" ca="1" si="1"/>
        <v>0</v>
      </c>
    </row>
    <row r="28" spans="1:8" ht="17.25" customHeight="1">
      <c r="A28" s="901" t="str">
        <f t="shared" ca="1" si="0"/>
        <v/>
      </c>
      <c r="B28" s="1080" t="str">
        <f ca="1" xml:space="preserve"> IF(ROWS($1:9)&gt;COUNT(Dong3),"",OFFSET('SO-TS'!B$1,SMALL(Dong3,ROWS($1:9)),))</f>
        <v/>
      </c>
      <c r="C28" s="1080" t="str">
        <f ca="1" xml:space="preserve"> IF(ROWS($1:9)&gt;COUNT(Dong3),"",OFFSET('SO-TS'!F$1,SMALL(Dong3,ROWS($1:9)),))</f>
        <v/>
      </c>
      <c r="D28" s="1111" t="str">
        <f ca="1" xml:space="preserve"> IF(ROWS($1:9)&gt;COUNT(Dong3),"",OFFSET('SO-TS'!D$1,SMALL(Dong3,ROWS($1:9)),))</f>
        <v/>
      </c>
      <c r="E28" s="1112" t="str">
        <f ca="1" xml:space="preserve"> IF(ROWS($1:9)&gt;COUNT(Dong3),"",OFFSET('SO-TS'!H$1,SMALL(Dong3,ROWS($1:9)),))</f>
        <v/>
      </c>
      <c r="F28" s="1113" t="str">
        <f ca="1">IF(OR(F27="",(ROW()-19)&gt;OFFSET('SO-TS'!I$1,SMALL(Dong3,ROWS($1:$1)),)),"",IF(VALUE(F27)&gt;=VALUE(YEAR(NOW())),"",F27+1))</f>
        <v/>
      </c>
      <c r="G28" s="91">
        <f ca="1">IF(F28="",0,ROUND(IF(OR(ROWS($1:$1)&gt;COUNT(Dong3),(ROW()-19)&gt;OFFSET('SO-TS'!I$1,SMALL(Dong3,ROWS($1:$1)),)),0,IF($E$30-H27&lt;($E$30/(OFFSET('SO-TS'!I$1,SMALL(Dong3,ROWS($1:$1)),))+12),$E$30-H27,$E$30/(OFFSET('SO-TS'!I$1,SMALL(Dong3,ROWS($1:$1)),)))),0))</f>
        <v>0</v>
      </c>
      <c r="H28" s="1115">
        <f t="shared" ca="1" si="1"/>
        <v>0</v>
      </c>
    </row>
    <row r="29" spans="1:8" ht="17.25" customHeight="1">
      <c r="A29" s="901" t="str">
        <f t="shared" si="0"/>
        <v/>
      </c>
      <c r="B29" s="1040"/>
      <c r="C29" s="1081"/>
      <c r="D29" s="1081"/>
      <c r="E29" s="1114"/>
      <c r="F29" s="1082"/>
      <c r="G29" s="1114"/>
      <c r="H29" s="1114"/>
    </row>
    <row r="30" spans="1:8" ht="17.25" customHeight="1">
      <c r="A30" s="1044"/>
      <c r="B30" s="1044" t="s">
        <v>1288</v>
      </c>
      <c r="C30" s="1083"/>
      <c r="D30" s="1083"/>
      <c r="E30" s="1116">
        <f ca="1">SUM(E20:E29)</f>
        <v>100000000</v>
      </c>
      <c r="F30" s="1083"/>
      <c r="G30" s="1116">
        <f ca="1">SUM(G20:G29)</f>
        <v>45000000</v>
      </c>
      <c r="H30" s="1116"/>
    </row>
    <row r="31" spans="1:8" ht="17.25" customHeight="1">
      <c r="A31" s="1084"/>
      <c r="B31" s="1084"/>
      <c r="C31" s="1085"/>
      <c r="D31" s="1085"/>
      <c r="E31" s="1085"/>
      <c r="F31" s="1085"/>
      <c r="G31" s="1086"/>
      <c r="H31" s="1086"/>
    </row>
    <row r="32" spans="1:8" ht="17.25" customHeight="1">
      <c r="A32" s="1084"/>
      <c r="B32" s="1084"/>
      <c r="C32" s="1085"/>
      <c r="D32" s="1085"/>
      <c r="E32" s="1085"/>
      <c r="F32" s="1085"/>
      <c r="G32" s="1086"/>
      <c r="H32" s="1086"/>
    </row>
    <row r="33" spans="1:8" ht="17.25" customHeight="1">
      <c r="A33" s="1468" t="s">
        <v>1289</v>
      </c>
      <c r="B33" s="1468"/>
      <c r="C33" s="1468"/>
      <c r="D33" s="1468"/>
      <c r="E33" s="1468"/>
      <c r="F33" s="1468"/>
      <c r="G33" s="1468"/>
      <c r="H33" s="1468"/>
    </row>
    <row r="34" spans="1:8" ht="27" customHeight="1">
      <c r="A34" s="1044" t="s">
        <v>37</v>
      </c>
      <c r="B34" s="1446" t="s">
        <v>1290</v>
      </c>
      <c r="C34" s="1448"/>
      <c r="D34" s="1083" t="s">
        <v>327</v>
      </c>
      <c r="E34" s="1083" t="s">
        <v>1291</v>
      </c>
      <c r="F34" s="1083" t="s">
        <v>1292</v>
      </c>
      <c r="G34" s="1086"/>
      <c r="H34" s="1086"/>
    </row>
    <row r="35" spans="1:8" ht="17.25" customHeight="1">
      <c r="A35" s="1044" t="s">
        <v>2</v>
      </c>
      <c r="B35" s="1044" t="s">
        <v>3</v>
      </c>
      <c r="C35" s="1083"/>
      <c r="D35" s="1083" t="s">
        <v>4</v>
      </c>
      <c r="E35" s="1083">
        <v>1</v>
      </c>
      <c r="F35" s="1083">
        <v>2</v>
      </c>
      <c r="G35" s="1086"/>
      <c r="H35" s="1086"/>
    </row>
    <row r="36" spans="1:8" ht="17.25" customHeight="1">
      <c r="A36" s="1087"/>
      <c r="B36" s="1087"/>
      <c r="C36" s="1088"/>
      <c r="D36" s="1088"/>
      <c r="E36" s="1088"/>
      <c r="F36" s="1088"/>
      <c r="G36" s="1086"/>
      <c r="H36" s="1086"/>
    </row>
    <row r="37" spans="1:8" ht="17.25" customHeight="1">
      <c r="A37" s="1089"/>
      <c r="B37" s="1089"/>
      <c r="C37" s="1090"/>
      <c r="D37" s="1090"/>
      <c r="E37" s="1090"/>
      <c r="F37" s="1090"/>
      <c r="G37" s="1086"/>
      <c r="H37" s="1086"/>
    </row>
    <row r="38" spans="1:8" ht="17.25" customHeight="1">
      <c r="A38" s="1089"/>
      <c r="B38" s="1089"/>
      <c r="C38" s="1090"/>
      <c r="D38" s="1090"/>
      <c r="E38" s="1090"/>
      <c r="F38" s="1090"/>
      <c r="G38" s="1086"/>
      <c r="H38" s="1086"/>
    </row>
    <row r="39" spans="1:8" ht="17.25" customHeight="1">
      <c r="A39" s="1089"/>
      <c r="B39" s="1089"/>
      <c r="C39" s="1090"/>
      <c r="D39" s="1090"/>
      <c r="E39" s="1090"/>
      <c r="F39" s="1090"/>
      <c r="G39" s="1086"/>
      <c r="H39" s="1086"/>
    </row>
    <row r="40" spans="1:8" ht="17.25" customHeight="1">
      <c r="A40" s="1091"/>
      <c r="B40" s="1091"/>
      <c r="C40" s="1092"/>
      <c r="D40" s="1092"/>
      <c r="E40" s="1092"/>
      <c r="F40" s="1092"/>
      <c r="G40" s="1086"/>
      <c r="H40" s="1086"/>
    </row>
    <row r="41" spans="1:8">
      <c r="A41" s="1084"/>
      <c r="B41" s="1084"/>
      <c r="C41" s="1085"/>
      <c r="D41" s="1085"/>
      <c r="E41" s="1085"/>
      <c r="F41" s="1085"/>
      <c r="G41" s="1086"/>
      <c r="H41" s="1086"/>
    </row>
    <row r="42" spans="1:8">
      <c r="A42" s="1469" t="str">
        <f ca="1" xml:space="preserve"> IF(ROWS($1:1)&gt;COUNT(Dong3),"","Ghi giảm TSCĐ chứng từ số:  "&amp;OFFSET('SO-TS'!$M$1,SMALL(Dong3,ROWS($1:1)),))</f>
        <v xml:space="preserve">Ghi giảm TSCĐ chứng từ số:  </v>
      </c>
      <c r="B42" s="1469"/>
      <c r="C42" s="1469"/>
      <c r="D42" s="1469"/>
      <c r="E42" s="1469"/>
      <c r="F42" s="1469"/>
      <c r="G42" s="1469"/>
      <c r="H42" s="1469"/>
    </row>
    <row r="43" spans="1:8">
      <c r="A43" s="1469" t="str">
        <f ca="1" xml:space="preserve"> IF(ROWS($1:1)&gt;COUNT(Dong3),"","Lý do giảm:   "&amp;OFFSET('SO-TS'!$O$1,SMALL(Dong3,ROWS($1:1)),))</f>
        <v xml:space="preserve">Lý do giảm:   </v>
      </c>
      <c r="B43" s="1469"/>
      <c r="C43" s="1469"/>
      <c r="D43" s="1469"/>
      <c r="E43" s="1469"/>
      <c r="F43" s="1469"/>
      <c r="G43" s="1469"/>
      <c r="H43" s="1469"/>
    </row>
    <row r="44" spans="1:8">
      <c r="A44" s="1055"/>
      <c r="B44" s="1055"/>
      <c r="C44" s="1050"/>
      <c r="D44" s="1050"/>
      <c r="E44" s="1452" t="s">
        <v>1335</v>
      </c>
      <c r="F44" s="1452"/>
      <c r="G44" s="1452"/>
      <c r="H44" s="1452"/>
    </row>
    <row r="45" spans="1:8">
      <c r="A45" s="1464" t="s">
        <v>1293</v>
      </c>
      <c r="B45" s="1464"/>
      <c r="C45" s="1464" t="s">
        <v>12</v>
      </c>
      <c r="D45" s="1464"/>
      <c r="E45" s="1470" t="s">
        <v>131</v>
      </c>
      <c r="F45" s="1470"/>
      <c r="G45" s="1470"/>
      <c r="H45" s="1470"/>
    </row>
    <row r="46" spans="1:8">
      <c r="A46" s="1025"/>
      <c r="B46" s="1025"/>
      <c r="C46" s="1029"/>
      <c r="D46" s="1029"/>
      <c r="E46" s="1029"/>
      <c r="F46" s="1029"/>
      <c r="G46" s="1029"/>
      <c r="H46" s="1029"/>
    </row>
    <row r="47" spans="1:8">
      <c r="A47" s="1025"/>
      <c r="B47" s="1025"/>
      <c r="C47" s="1029"/>
      <c r="D47" s="1029"/>
      <c r="E47" s="1029"/>
      <c r="F47" s="1029"/>
      <c r="G47" s="1029"/>
      <c r="H47" s="1029"/>
    </row>
    <row r="48" spans="1:8">
      <c r="A48" s="1025"/>
      <c r="B48" s="1025"/>
      <c r="C48" s="1029"/>
      <c r="D48" s="1029"/>
      <c r="E48" s="1029"/>
      <c r="F48" s="1029"/>
      <c r="G48" s="1029"/>
      <c r="H48" s="1029"/>
    </row>
    <row r="49" spans="1:8">
      <c r="A49" s="1025"/>
      <c r="B49" s="1025"/>
      <c r="C49" s="1029"/>
      <c r="D49" s="1029"/>
      <c r="E49" s="1029"/>
      <c r="F49" s="1029"/>
      <c r="G49" s="1029"/>
      <c r="H49" s="1029"/>
    </row>
    <row r="50" spans="1:8">
      <c r="A50" s="1025"/>
      <c r="B50" s="1025"/>
      <c r="C50" s="1029"/>
      <c r="D50" s="1029"/>
      <c r="E50" s="1029"/>
      <c r="F50" s="1029"/>
      <c r="G50" s="1029"/>
      <c r="H50" s="1029"/>
    </row>
    <row r="51" spans="1:8">
      <c r="A51" s="1025"/>
      <c r="B51" s="1025"/>
      <c r="C51" s="1029"/>
      <c r="D51" s="1029"/>
      <c r="E51" s="1029"/>
      <c r="F51" s="1029"/>
      <c r="G51" s="1029"/>
      <c r="H51" s="1029"/>
    </row>
    <row r="52" spans="1:8">
      <c r="A52" s="1025"/>
      <c r="B52" s="1025"/>
      <c r="C52" s="1029"/>
      <c r="D52" s="1029"/>
      <c r="E52" s="1029"/>
      <c r="F52" s="1029"/>
      <c r="G52" s="1029"/>
      <c r="H52" s="1029"/>
    </row>
    <row r="53" spans="1:8">
      <c r="A53" s="1471" t="s">
        <v>230</v>
      </c>
      <c r="B53" s="1471"/>
      <c r="C53" s="1050"/>
      <c r="D53" s="1050"/>
      <c r="E53" s="1452" t="s">
        <v>125</v>
      </c>
      <c r="F53" s="1452"/>
      <c r="G53" s="1452"/>
      <c r="H53" s="1452"/>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election activeCell="I13" sqref="I13"/>
    </sheetView>
  </sheetViews>
  <sheetFormatPr defaultRowHeight="12.75"/>
  <cols>
    <col min="1" max="1" width="15.42578125" style="427" customWidth="1"/>
    <col min="2" max="2" width="11" style="427" customWidth="1"/>
    <col min="3" max="3" width="22.140625" style="427" customWidth="1"/>
    <col min="4" max="4" width="6.7109375" style="427" customWidth="1"/>
    <col min="5" max="5" width="6.42578125" style="427" customWidth="1"/>
    <col min="6" max="6" width="8.85546875" style="427" customWidth="1"/>
    <col min="7" max="7" width="20.7109375" style="427" customWidth="1"/>
    <col min="8" max="11" width="9.140625" style="427"/>
    <col min="12" max="12" width="10.85546875" style="427" customWidth="1"/>
    <col min="13" max="16384" width="9.140625" style="427"/>
  </cols>
  <sheetData>
    <row r="1" spans="1:12">
      <c r="A1" s="132" t="s">
        <v>138</v>
      </c>
      <c r="D1" s="1474"/>
      <c r="E1" s="1474"/>
      <c r="F1" s="1474"/>
      <c r="G1" s="1474"/>
      <c r="I1" s="1474" t="s">
        <v>255</v>
      </c>
      <c r="J1" s="1474"/>
      <c r="K1" s="1474"/>
      <c r="L1" s="1474"/>
    </row>
    <row r="2" spans="1:12">
      <c r="A2" s="387" t="s">
        <v>139</v>
      </c>
      <c r="D2" s="1474"/>
      <c r="E2" s="1474"/>
      <c r="F2" s="1474"/>
      <c r="G2" s="1474"/>
      <c r="I2" s="1474" t="s">
        <v>237</v>
      </c>
      <c r="J2" s="1474"/>
      <c r="K2" s="1474"/>
      <c r="L2" s="1474"/>
    </row>
    <row r="3" spans="1:12">
      <c r="D3" s="1474"/>
      <c r="E3" s="1474"/>
      <c r="F3" s="1474"/>
      <c r="G3" s="1474"/>
      <c r="I3" s="1474" t="s">
        <v>256</v>
      </c>
      <c r="J3" s="1474"/>
      <c r="K3" s="1474"/>
      <c r="L3" s="1474"/>
    </row>
    <row r="8" spans="1:12" ht="40.5" customHeight="1">
      <c r="H8" s="428"/>
      <c r="I8" s="428"/>
      <c r="J8" s="428"/>
    </row>
    <row r="10" spans="1:12" ht="29.25" customHeight="1">
      <c r="A10" s="1472" t="s">
        <v>112</v>
      </c>
      <c r="B10" s="1472"/>
      <c r="C10" s="1472"/>
      <c r="D10" s="1472"/>
      <c r="E10" s="1472"/>
      <c r="F10" s="1472"/>
      <c r="G10" s="1472"/>
    </row>
    <row r="11" spans="1:12" ht="6" customHeight="1">
      <c r="H11" s="429"/>
      <c r="I11" s="429"/>
    </row>
    <row r="12" spans="1:12" ht="20.25">
      <c r="A12" s="1473" t="s">
        <v>257</v>
      </c>
      <c r="B12" s="1473"/>
      <c r="C12" s="1473"/>
      <c r="D12" s="1473"/>
      <c r="E12" s="1473"/>
      <c r="F12" s="1473"/>
      <c r="G12" s="1473"/>
    </row>
    <row r="13" spans="1:12" ht="64.5" customHeight="1"/>
    <row r="16" spans="1:12" ht="22.5" customHeight="1">
      <c r="B16" s="430" t="s">
        <v>258</v>
      </c>
    </row>
    <row r="17" spans="2:2" ht="22.5" customHeight="1">
      <c r="B17" s="430" t="s">
        <v>259</v>
      </c>
    </row>
    <row r="18" spans="2:2" ht="22.5" customHeight="1">
      <c r="B18" s="430" t="s">
        <v>260</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70</vt:i4>
      </vt:variant>
    </vt:vector>
  </HeadingPairs>
  <TitlesOfParts>
    <vt:vector size="97" baseType="lpstr">
      <vt:lpstr>CDPS</vt:lpstr>
      <vt:lpstr>TH</vt:lpstr>
      <vt:lpstr>SC-I</vt:lpstr>
      <vt:lpstr>SC-II</vt:lpstr>
      <vt:lpstr>SC-III</vt:lpstr>
      <vt:lpstr>SC-IV</vt:lpstr>
      <vt:lpstr>CTTK</vt:lpstr>
      <vt:lpstr>IN-TC</vt:lpstr>
      <vt:lpstr>111</vt:lpstr>
      <vt:lpstr>112</vt:lpstr>
      <vt:lpstr>131</vt:lpstr>
      <vt:lpstr>131-CT</vt:lpstr>
      <vt:lpstr>331</vt:lpstr>
      <vt:lpstr>331-CT</vt:lpstr>
      <vt:lpstr>341</vt:lpstr>
      <vt:lpstr>341-CT</vt:lpstr>
      <vt:lpstr>411</vt:lpstr>
      <vt:lpstr>NXT</vt:lpstr>
      <vt:lpstr>IN-NX</vt:lpstr>
      <vt:lpstr>152-CT</vt:lpstr>
      <vt:lpstr>TK</vt:lpstr>
      <vt:lpstr>BK-NL</vt:lpstr>
      <vt:lpstr>BTGT</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2016-08-18T03:07:00Z</cp:lastPrinted>
  <dcterms:created xsi:type="dcterms:W3CDTF">1996-10-14T23:33:28Z</dcterms:created>
  <dcterms:modified xsi:type="dcterms:W3CDTF">2016-09-05T07:19:27Z</dcterms:modified>
</cp:coreProperties>
</file>